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pivotTables/pivotTable11.xml" ContentType="application/vnd.openxmlformats-officedocument.spreadsheetml.pivot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hidePivotFieldList="1"/>
  <mc:AlternateContent xmlns:mc="http://schemas.openxmlformats.org/markup-compatibility/2006">
    <mc:Choice Requires="x15">
      <x15ac:absPath xmlns:x15ac="http://schemas.microsoft.com/office/spreadsheetml/2010/11/ac" url="C:\Users\cloudconvert\server\files\tasks\2f49f30f-c83e-406b-805c-ccffa4cfb7ff\"/>
    </mc:Choice>
  </mc:AlternateContent>
  <xr:revisionPtr revIDLastSave="0" documentId="8_{078FCB52-BE0A-4981-A6CB-0C2A12CC1609}" xr6:coauthVersionLast="47" xr6:coauthVersionMax="47" xr10:uidLastSave="{00000000-0000-0000-0000-000000000000}"/>
  <bookViews>
    <workbookView xWindow="-120" yWindow="-120" windowWidth="15600" windowHeight="11160" firstSheet="4" activeTab="4" xr2:uid="{00000000-000D-0000-FFFF-FFFF00000000}"/>
  </bookViews>
  <sheets>
    <sheet name="Plan" sheetId="31" r:id="rId1"/>
    <sheet name="Project" sheetId="19" r:id="rId2"/>
    <sheet name="Production" sheetId="21" r:id="rId3"/>
    <sheet name="URL" sheetId="2" r:id="rId4"/>
    <sheet name="Final Report" sheetId="6" r:id="rId5"/>
    <sheet name="List" sheetId="33" r:id="rId6"/>
    <sheet name="Jira Upload" sheetId="28" r:id="rId7"/>
    <sheet name="Issue Variable" sheetId="8" r:id="rId8"/>
    <sheet name="Feedback" sheetId="13" r:id="rId9"/>
    <sheet name="Dashboard - Testing" sheetId="22" r:id="rId10"/>
    <sheet name="Dashboard - Report Writing" sheetId="24" r:id="rId11"/>
    <sheet name="Variables" sheetId="7" r:id="rId12"/>
    <sheet name="Project Review" sheetId="30" r:id="rId13"/>
  </sheets>
  <definedNames>
    <definedName name="_xlnm._FilterDatabase" localSheetId="7" hidden="1">'Issue Variable'!$1:$1048576</definedName>
    <definedName name="DistinctIssues">#REF!</definedName>
  </definedNames>
  <calcPr calcId="191029"/>
  <pivotCaches>
    <pivotCache cacheId="6" r:id="rId14"/>
    <pivotCache cacheId="19" r:id="rId1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67" i="6" l="1"/>
  <c r="V269" i="6"/>
  <c r="J34" i="28"/>
  <c r="H34" i="28"/>
  <c r="AL41" i="6" a="1"/>
  <c r="AL41" i="6" s="1"/>
  <c r="AL96" i="6" a="1"/>
  <c r="AL96" i="6" s="1"/>
  <c r="AL100" i="6" a="1"/>
  <c r="AL100" i="6" s="1"/>
  <c r="AL104" i="6" a="1"/>
  <c r="AL104" i="6" s="1"/>
  <c r="AL111" i="6" a="1"/>
  <c r="AL111" i="6" s="1"/>
  <c r="AB207" i="6"/>
  <c r="X38" i="6"/>
  <c r="U16" i="6" l="1"/>
  <c r="T16" i="6"/>
  <c r="AF205" i="6"/>
  <c r="C37" i="6"/>
  <c r="B37" i="6"/>
  <c r="AK14" i="6" a="1"/>
  <c r="AK14" i="6" s="1"/>
  <c r="V12" i="6"/>
  <c r="B12" i="6"/>
  <c r="B35" i="6"/>
  <c r="C35" i="6"/>
  <c r="V7" i="6" l="1"/>
  <c r="X7" i="6"/>
  <c r="Y7" i="6"/>
  <c r="Z7" i="6" s="1"/>
  <c r="AA7" i="6"/>
  <c r="AB7" i="6"/>
  <c r="AC7" i="6" s="1"/>
  <c r="B31" i="6"/>
  <c r="C31" i="6"/>
  <c r="C30" i="6"/>
  <c r="B30" i="6"/>
  <c r="B25" i="6"/>
  <c r="B19" i="6" l="1"/>
  <c r="C19" i="6"/>
  <c r="X2" i="6" l="1"/>
  <c r="X3" i="6"/>
  <c r="X4" i="6"/>
  <c r="X5" i="6"/>
  <c r="X6" i="6"/>
  <c r="X8" i="6"/>
  <c r="X9" i="6"/>
  <c r="X10" i="6"/>
  <c r="X11" i="6"/>
  <c r="X12" i="6"/>
  <c r="X13" i="6"/>
  <c r="X14" i="6"/>
  <c r="X15" i="6"/>
  <c r="X16" i="6"/>
  <c r="X17" i="6"/>
  <c r="X18" i="6"/>
  <c r="X19" i="6"/>
  <c r="X20" i="6"/>
  <c r="X21" i="6"/>
  <c r="X22" i="6"/>
  <c r="X23" i="6"/>
  <c r="X24" i="6"/>
  <c r="X25" i="6"/>
  <c r="X26" i="6"/>
  <c r="X27" i="6"/>
  <c r="X28" i="6"/>
  <c r="X29" i="6"/>
  <c r="X30" i="6"/>
  <c r="X31" i="6"/>
  <c r="X32" i="6"/>
  <c r="X33" i="6"/>
  <c r="X35" i="6"/>
  <c r="X36" i="6"/>
  <c r="X37" i="6"/>
  <c r="X39" i="6"/>
  <c r="X40"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8" i="6"/>
  <c r="X99" i="6"/>
  <c r="X100" i="6"/>
  <c r="X101" i="6"/>
  <c r="X102" i="6"/>
  <c r="X103" i="6"/>
  <c r="X108" i="6"/>
  <c r="X109" i="6"/>
  <c r="X110" i="6"/>
  <c r="X112" i="6"/>
  <c r="X113" i="6"/>
  <c r="X114" i="6"/>
  <c r="X117" i="6"/>
  <c r="X119" i="6"/>
  <c r="X120" i="6"/>
  <c r="X121" i="6"/>
  <c r="X122" i="6"/>
  <c r="X123" i="6"/>
  <c r="X124" i="6"/>
  <c r="X126" i="6"/>
  <c r="X127" i="6"/>
  <c r="X128" i="6"/>
  <c r="X129" i="6"/>
  <c r="X130" i="6"/>
  <c r="X131" i="6"/>
  <c r="X132" i="6"/>
  <c r="X133" i="6"/>
  <c r="X134" i="6"/>
  <c r="X135" i="6"/>
  <c r="X136" i="6"/>
  <c r="X137" i="6"/>
  <c r="X138" i="6"/>
  <c r="X139" i="6"/>
  <c r="X140" i="6"/>
  <c r="X141" i="6"/>
  <c r="X142" i="6"/>
  <c r="X143" i="6"/>
  <c r="X144" i="6"/>
  <c r="X145" i="6"/>
  <c r="X146" i="6"/>
  <c r="X147" i="6"/>
  <c r="X148" i="6"/>
  <c r="X149" i="6"/>
  <c r="X150" i="6"/>
  <c r="X151" i="6"/>
  <c r="X152" i="6"/>
  <c r="X153" i="6"/>
  <c r="X154" i="6"/>
  <c r="X155" i="6"/>
  <c r="X156" i="6"/>
  <c r="X157" i="6"/>
  <c r="X158" i="6"/>
  <c r="X159" i="6"/>
  <c r="X160" i="6"/>
  <c r="X161" i="6"/>
  <c r="X162" i="6"/>
  <c r="X163" i="6"/>
  <c r="X164" i="6"/>
  <c r="X165" i="6"/>
  <c r="X166" i="6"/>
  <c r="X167" i="6"/>
  <c r="X168" i="6"/>
  <c r="X169" i="6"/>
  <c r="X170" i="6"/>
  <c r="X171" i="6"/>
  <c r="X172" i="6"/>
  <c r="X173" i="6"/>
  <c r="X174" i="6"/>
  <c r="X175" i="6"/>
  <c r="X176" i="6"/>
  <c r="X177" i="6"/>
  <c r="X178" i="6"/>
  <c r="X179" i="6"/>
  <c r="X180" i="6"/>
  <c r="X181" i="6"/>
  <c r="X182" i="6"/>
  <c r="X183" i="6"/>
  <c r="X184" i="6"/>
  <c r="X185" i="6"/>
  <c r="X186" i="6"/>
  <c r="X187" i="6"/>
  <c r="X188" i="6"/>
  <c r="X189" i="6"/>
  <c r="X190" i="6"/>
  <c r="X191" i="6"/>
  <c r="X192" i="6"/>
  <c r="X193" i="6"/>
  <c r="X194" i="6"/>
  <c r="X195" i="6"/>
  <c r="X196" i="6"/>
  <c r="X197" i="6"/>
  <c r="X198" i="6"/>
  <c r="X199" i="6"/>
  <c r="X200" i="6"/>
  <c r="X201" i="6"/>
  <c r="X202" i="6"/>
  <c r="X203" i="6"/>
  <c r="X204" i="6"/>
  <c r="X205" i="6"/>
  <c r="X206" i="6"/>
  <c r="X208" i="6"/>
  <c r="X209" i="6"/>
  <c r="X210" i="6"/>
  <c r="X211" i="6"/>
  <c r="X212" i="6"/>
  <c r="X213" i="6"/>
  <c r="X214" i="6"/>
  <c r="X215" i="6"/>
  <c r="X216" i="6"/>
  <c r="X217" i="6"/>
  <c r="X218" i="6"/>
  <c r="X219" i="6"/>
  <c r="X220" i="6"/>
  <c r="X221" i="6"/>
  <c r="X222" i="6"/>
  <c r="X223" i="6"/>
  <c r="X224" i="6"/>
  <c r="X225" i="6"/>
  <c r="X226" i="6"/>
  <c r="X227" i="6"/>
  <c r="X228" i="6"/>
  <c r="X229" i="6"/>
  <c r="X230" i="6"/>
  <c r="X231" i="6"/>
  <c r="X232" i="6"/>
  <c r="X233" i="6"/>
  <c r="X234" i="6"/>
  <c r="X235" i="6"/>
  <c r="X236" i="6"/>
  <c r="X237" i="6"/>
  <c r="X238" i="6"/>
  <c r="X239" i="6"/>
  <c r="X240" i="6"/>
  <c r="X241" i="6"/>
  <c r="X242" i="6"/>
  <c r="X243" i="6"/>
  <c r="X244" i="6"/>
  <c r="X245" i="6"/>
  <c r="X246" i="6"/>
  <c r="X247" i="6"/>
  <c r="X248" i="6"/>
  <c r="X249" i="6"/>
  <c r="X250" i="6"/>
  <c r="X251" i="6"/>
  <c r="X252" i="6"/>
  <c r="X253" i="6"/>
  <c r="X254" i="6"/>
  <c r="X255" i="6"/>
  <c r="X256" i="6"/>
  <c r="X257" i="6"/>
  <c r="X258" i="6"/>
  <c r="X259" i="6"/>
  <c r="X260" i="6"/>
  <c r="X261" i="6"/>
  <c r="X262" i="6"/>
  <c r="X263" i="6"/>
  <c r="X264" i="6"/>
  <c r="X265" i="6"/>
  <c r="X266" i="6"/>
  <c r="X268" i="6"/>
  <c r="X269" i="6"/>
  <c r="X270" i="6"/>
  <c r="X271" i="6"/>
  <c r="X272" i="6"/>
  <c r="X273" i="6"/>
  <c r="X274" i="6"/>
  <c r="X275" i="6"/>
  <c r="X276" i="6"/>
  <c r="X277" i="6"/>
  <c r="X278" i="6"/>
  <c r="X279" i="6"/>
  <c r="X280" i="6"/>
  <c r="X281" i="6"/>
  <c r="X282" i="6"/>
  <c r="X283" i="6"/>
  <c r="X284" i="6"/>
  <c r="X285" i="6"/>
  <c r="X286" i="6"/>
  <c r="X287" i="6"/>
  <c r="X288" i="6"/>
  <c r="X289" i="6"/>
  <c r="X290" i="6"/>
  <c r="X291" i="6"/>
  <c r="X292" i="6"/>
  <c r="X293" i="6"/>
  <c r="X294" i="6"/>
  <c r="X295" i="6"/>
  <c r="X296" i="6"/>
  <c r="X297" i="6"/>
  <c r="X298" i="6"/>
  <c r="X299" i="6"/>
  <c r="X300" i="6"/>
  <c r="X301" i="6"/>
  <c r="X302" i="6"/>
  <c r="X303" i="6"/>
  <c r="X304" i="6"/>
  <c r="X305" i="6"/>
  <c r="X306" i="6"/>
  <c r="X307" i="6"/>
  <c r="X308" i="6"/>
  <c r="X309" i="6"/>
  <c r="X310" i="6"/>
  <c r="X311" i="6"/>
  <c r="X312" i="6"/>
  <c r="X313" i="6"/>
  <c r="X314" i="6"/>
  <c r="X315" i="6"/>
  <c r="X316" i="6"/>
  <c r="X317" i="6"/>
  <c r="X318" i="6"/>
  <c r="X319" i="6"/>
  <c r="X320" i="6"/>
  <c r="X321" i="6"/>
  <c r="X322" i="6"/>
  <c r="X323" i="6"/>
  <c r="X324" i="6"/>
  <c r="X325" i="6"/>
  <c r="X326" i="6"/>
  <c r="X327" i="6"/>
  <c r="X328" i="6"/>
  <c r="X329" i="6"/>
  <c r="X330" i="6"/>
  <c r="X331" i="6"/>
  <c r="X332" i="6"/>
  <c r="X333" i="6"/>
  <c r="X334" i="6"/>
  <c r="X335" i="6"/>
  <c r="X336" i="6"/>
  <c r="X337" i="6"/>
  <c r="X338" i="6"/>
  <c r="X339" i="6"/>
  <c r="X340" i="6"/>
  <c r="X341" i="6"/>
  <c r="X342" i="6"/>
  <c r="X343" i="6"/>
  <c r="X344" i="6"/>
  <c r="X345" i="6"/>
  <c r="X346" i="6"/>
  <c r="X347" i="6"/>
  <c r="X348" i="6"/>
  <c r="X349" i="6"/>
  <c r="X350" i="6"/>
  <c r="X351" i="6"/>
  <c r="X352" i="6"/>
  <c r="X353" i="6"/>
  <c r="X354" i="6"/>
  <c r="X355" i="6"/>
  <c r="X356" i="6"/>
  <c r="X357" i="6"/>
  <c r="X358" i="6"/>
  <c r="X359" i="6"/>
  <c r="X360" i="6"/>
  <c r="X361" i="6"/>
  <c r="X362" i="6"/>
  <c r="X363" i="6"/>
  <c r="X364" i="6"/>
  <c r="X365" i="6"/>
  <c r="X366" i="6"/>
  <c r="X367" i="6"/>
  <c r="X368" i="6"/>
  <c r="X369" i="6"/>
  <c r="X370" i="6"/>
  <c r="X371" i="6"/>
  <c r="X372" i="6"/>
  <c r="X373" i="6"/>
  <c r="X374" i="6"/>
  <c r="X375" i="6"/>
  <c r="X376" i="6"/>
  <c r="X377" i="6"/>
  <c r="X378" i="6"/>
  <c r="X379" i="6"/>
  <c r="X380" i="6"/>
  <c r="X381" i="6"/>
  <c r="X382" i="6"/>
  <c r="X383" i="6"/>
  <c r="X384" i="6"/>
  <c r="X385" i="6"/>
  <c r="X386" i="6"/>
  <c r="X387" i="6"/>
  <c r="X388" i="6"/>
  <c r="X389" i="6"/>
  <c r="X390" i="6"/>
  <c r="X391" i="6"/>
  <c r="X392" i="6"/>
  <c r="X393" i="6"/>
  <c r="X394" i="6"/>
  <c r="X395" i="6"/>
  <c r="X396" i="6"/>
  <c r="X397" i="6"/>
  <c r="X398" i="6"/>
  <c r="X399" i="6"/>
  <c r="X400" i="6"/>
  <c r="X401" i="6"/>
  <c r="X402" i="6"/>
  <c r="X403" i="6"/>
  <c r="X404" i="6"/>
  <c r="X405" i="6"/>
  <c r="X406" i="6"/>
  <c r="X407" i="6"/>
  <c r="X408" i="6"/>
  <c r="X409" i="6"/>
  <c r="X410" i="6"/>
  <c r="X411" i="6"/>
  <c r="X412" i="6"/>
  <c r="X413" i="6"/>
  <c r="X414" i="6"/>
  <c r="X415" i="6"/>
  <c r="X416" i="6"/>
  <c r="X417" i="6"/>
  <c r="X418" i="6"/>
  <c r="X419" i="6"/>
  <c r="X420" i="6"/>
  <c r="X421" i="6"/>
  <c r="X422" i="6"/>
  <c r="X423" i="6"/>
  <c r="X424" i="6"/>
  <c r="X425" i="6"/>
  <c r="X426" i="6"/>
  <c r="X427" i="6"/>
  <c r="X428" i="6"/>
  <c r="X429" i="6"/>
  <c r="X430" i="6"/>
  <c r="X431" i="6"/>
  <c r="X432" i="6"/>
  <c r="X433" i="6"/>
  <c r="X434" i="6"/>
  <c r="X435" i="6"/>
  <c r="X436" i="6"/>
  <c r="X437" i="6"/>
  <c r="X438" i="6"/>
  <c r="X439" i="6"/>
  <c r="X440" i="6"/>
  <c r="X441" i="6"/>
  <c r="X442" i="6"/>
  <c r="X443" i="6"/>
  <c r="X444" i="6"/>
  <c r="X445" i="6"/>
  <c r="X446" i="6"/>
  <c r="X447" i="6"/>
  <c r="X448" i="6"/>
  <c r="X449" i="6"/>
  <c r="X450" i="6"/>
  <c r="X451" i="6"/>
  <c r="X452" i="6"/>
  <c r="X453" i="6"/>
  <c r="X454" i="6"/>
  <c r="X455" i="6"/>
  <c r="X456" i="6"/>
  <c r="X457" i="6"/>
  <c r="X458" i="6"/>
  <c r="X459" i="6"/>
  <c r="X460" i="6"/>
  <c r="X461" i="6"/>
  <c r="X462" i="6"/>
  <c r="X463" i="6"/>
  <c r="X464" i="6"/>
  <c r="X465" i="6"/>
  <c r="X466" i="6"/>
  <c r="X467" i="6"/>
  <c r="X468" i="6"/>
  <c r="X469" i="6"/>
  <c r="X470" i="6"/>
  <c r="X471" i="6"/>
  <c r="X472" i="6"/>
  <c r="X473" i="6"/>
  <c r="X474" i="6"/>
  <c r="X475" i="6"/>
  <c r="X476" i="6"/>
  <c r="X477" i="6"/>
  <c r="X478" i="6"/>
  <c r="X479" i="6"/>
  <c r="X480" i="6"/>
  <c r="X481" i="6"/>
  <c r="X482" i="6"/>
  <c r="X483" i="6"/>
  <c r="X484" i="6"/>
  <c r="X485" i="6"/>
  <c r="X486" i="6"/>
  <c r="X487" i="6"/>
  <c r="X488" i="6"/>
  <c r="X489" i="6"/>
  <c r="X490" i="6"/>
  <c r="X491" i="6"/>
  <c r="X492" i="6"/>
  <c r="X493" i="6"/>
  <c r="X494" i="6"/>
  <c r="X495" i="6"/>
  <c r="X496" i="6"/>
  <c r="X497" i="6"/>
  <c r="X498" i="6"/>
  <c r="X499" i="6"/>
  <c r="X500" i="6"/>
  <c r="X501" i="6"/>
  <c r="X502" i="6"/>
  <c r="X503" i="6"/>
  <c r="X504" i="6"/>
  <c r="X505" i="6"/>
  <c r="X506" i="6"/>
  <c r="X507" i="6"/>
  <c r="X508" i="6"/>
  <c r="X509" i="6"/>
  <c r="X510" i="6"/>
  <c r="X511" i="6"/>
  <c r="X512" i="6"/>
  <c r="X513" i="6"/>
  <c r="X514" i="6"/>
  <c r="X515" i="6"/>
  <c r="X516" i="6"/>
  <c r="X517" i="6"/>
  <c r="X518" i="6"/>
  <c r="X519" i="6"/>
  <c r="X520" i="6"/>
  <c r="X521" i="6"/>
  <c r="X522" i="6"/>
  <c r="X523" i="6"/>
  <c r="X524" i="6"/>
  <c r="X525" i="6"/>
  <c r="X526" i="6"/>
  <c r="X527" i="6"/>
  <c r="X528" i="6"/>
  <c r="X529" i="6"/>
  <c r="X530" i="6"/>
  <c r="X531" i="6"/>
  <c r="X532" i="6"/>
  <c r="X533" i="6"/>
  <c r="X534" i="6"/>
  <c r="X535" i="6"/>
  <c r="X536" i="6"/>
  <c r="X537" i="6"/>
  <c r="X538" i="6"/>
  <c r="X539" i="6"/>
  <c r="X540" i="6"/>
  <c r="X541" i="6"/>
  <c r="X542" i="6"/>
  <c r="X543" i="6"/>
  <c r="X544" i="6"/>
  <c r="X545" i="6"/>
  <c r="X546" i="6"/>
  <c r="X547" i="6"/>
  <c r="X548" i="6"/>
  <c r="X549" i="6"/>
  <c r="X550" i="6"/>
  <c r="X551" i="6"/>
  <c r="X552" i="6"/>
  <c r="X553" i="6"/>
  <c r="X554" i="6"/>
  <c r="X555" i="6"/>
  <c r="X556" i="6"/>
  <c r="X557" i="6"/>
  <c r="X558" i="6"/>
  <c r="X559" i="6"/>
  <c r="X560" i="6"/>
  <c r="X561" i="6"/>
  <c r="X562" i="6"/>
  <c r="X563" i="6"/>
  <c r="X564" i="6"/>
  <c r="X565" i="6"/>
  <c r="X566" i="6"/>
  <c r="X567" i="6"/>
  <c r="X568" i="6"/>
  <c r="X569" i="6"/>
  <c r="X570" i="6"/>
  <c r="X571" i="6"/>
  <c r="X572" i="6"/>
  <c r="X573" i="6"/>
  <c r="X574" i="6"/>
  <c r="X575" i="6"/>
  <c r="X576" i="6"/>
  <c r="X577" i="6"/>
  <c r="X578" i="6"/>
  <c r="X579" i="6"/>
  <c r="X580" i="6"/>
  <c r="X581" i="6"/>
  <c r="X582" i="6"/>
  <c r="X583" i="6"/>
  <c r="X584" i="6"/>
  <c r="X585" i="6"/>
  <c r="X586" i="6"/>
  <c r="X587" i="6"/>
  <c r="X588" i="6"/>
  <c r="X589" i="6"/>
  <c r="X590" i="6"/>
  <c r="X591" i="6"/>
  <c r="X592" i="6"/>
  <c r="X593" i="6"/>
  <c r="X594" i="6"/>
  <c r="X595" i="6"/>
  <c r="X596" i="6"/>
  <c r="X597" i="6"/>
  <c r="X598" i="6"/>
  <c r="X599" i="6"/>
  <c r="X600" i="6"/>
  <c r="X601" i="6"/>
  <c r="X602" i="6"/>
  <c r="X603" i="6"/>
  <c r="X604" i="6"/>
  <c r="X605" i="6"/>
  <c r="X606" i="6"/>
  <c r="X607" i="6"/>
  <c r="X608" i="6"/>
  <c r="X609" i="6"/>
  <c r="X610" i="6"/>
  <c r="X611" i="6"/>
  <c r="X612" i="6"/>
  <c r="X613" i="6"/>
  <c r="X614" i="6"/>
  <c r="X615" i="6"/>
  <c r="X616" i="6"/>
  <c r="X617" i="6"/>
  <c r="X618" i="6"/>
  <c r="X619" i="6"/>
  <c r="X620" i="6"/>
  <c r="X621" i="6"/>
  <c r="X622" i="6"/>
  <c r="X623" i="6"/>
  <c r="X624" i="6"/>
  <c r="X625" i="6"/>
  <c r="X626" i="6"/>
  <c r="X627" i="6"/>
  <c r="X628" i="6"/>
  <c r="X629" i="6"/>
  <c r="X630" i="6"/>
  <c r="X631" i="6"/>
  <c r="X632" i="6"/>
  <c r="X633" i="6"/>
  <c r="X634" i="6"/>
  <c r="X635" i="6"/>
  <c r="X636" i="6"/>
  <c r="X637" i="6"/>
  <c r="X638" i="6"/>
  <c r="X639" i="6"/>
  <c r="X640" i="6"/>
  <c r="X641" i="6"/>
  <c r="X642" i="6"/>
  <c r="X643" i="6"/>
  <c r="X644" i="6"/>
  <c r="X645" i="6"/>
  <c r="X646" i="6"/>
  <c r="X647" i="6"/>
  <c r="X648" i="6"/>
  <c r="X649" i="6"/>
  <c r="X650" i="6"/>
  <c r="X651" i="6"/>
  <c r="X652" i="6"/>
  <c r="X653" i="6"/>
  <c r="X654" i="6"/>
  <c r="X655" i="6"/>
  <c r="X656" i="6"/>
  <c r="X657" i="6"/>
  <c r="X658" i="6"/>
  <c r="X659" i="6"/>
  <c r="X660" i="6"/>
  <c r="X661" i="6"/>
  <c r="X662" i="6"/>
  <c r="X663" i="6"/>
  <c r="X664" i="6"/>
  <c r="X665" i="6"/>
  <c r="X666" i="6"/>
  <c r="X667" i="6"/>
  <c r="X668" i="6"/>
  <c r="X669" i="6"/>
  <c r="X670" i="6"/>
  <c r="X671" i="6"/>
  <c r="X672" i="6"/>
  <c r="X673" i="6"/>
  <c r="X674" i="6"/>
  <c r="X675" i="6"/>
  <c r="X676" i="6"/>
  <c r="X677" i="6"/>
  <c r="X678" i="6"/>
  <c r="X679" i="6"/>
  <c r="X680" i="6"/>
  <c r="X681" i="6"/>
  <c r="X682" i="6"/>
  <c r="X683" i="6"/>
  <c r="X684" i="6"/>
  <c r="X685" i="6"/>
  <c r="X686" i="6"/>
  <c r="X687" i="6"/>
  <c r="X688" i="6"/>
  <c r="X689" i="6"/>
  <c r="X690" i="6"/>
  <c r="X691" i="6"/>
  <c r="X692" i="6"/>
  <c r="X693" i="6"/>
  <c r="X694" i="6"/>
  <c r="X695" i="6"/>
  <c r="X696" i="6"/>
  <c r="X697" i="6"/>
  <c r="X698" i="6"/>
  <c r="X699" i="6"/>
  <c r="X700" i="6"/>
  <c r="X701" i="6"/>
  <c r="X702" i="6"/>
  <c r="X703" i="6"/>
  <c r="X704" i="6"/>
  <c r="X705" i="6"/>
  <c r="X706" i="6"/>
  <c r="X707" i="6"/>
  <c r="X708" i="6"/>
  <c r="X709" i="6"/>
  <c r="X710" i="6"/>
  <c r="X711" i="6"/>
  <c r="X712" i="6"/>
  <c r="X713" i="6"/>
  <c r="X714" i="6"/>
  <c r="X715" i="6"/>
  <c r="X716" i="6"/>
  <c r="X717" i="6"/>
  <c r="X718" i="6"/>
  <c r="X719" i="6"/>
  <c r="X720" i="6"/>
  <c r="X721" i="6"/>
  <c r="X722" i="6"/>
  <c r="X723" i="6"/>
  <c r="X724" i="6"/>
  <c r="X725" i="6"/>
  <c r="X726" i="6"/>
  <c r="X727" i="6"/>
  <c r="X728" i="6"/>
  <c r="X729" i="6"/>
  <c r="X730" i="6"/>
  <c r="X731" i="6"/>
  <c r="X732" i="6"/>
  <c r="X733" i="6"/>
  <c r="X734" i="6"/>
  <c r="X735" i="6"/>
  <c r="X736" i="6"/>
  <c r="X737" i="6"/>
  <c r="X738" i="6"/>
  <c r="X739" i="6"/>
  <c r="X740" i="6"/>
  <c r="X741" i="6"/>
  <c r="X742" i="6"/>
  <c r="X743" i="6"/>
  <c r="X744" i="6"/>
  <c r="X745" i="6"/>
  <c r="X746" i="6"/>
  <c r="X747" i="6"/>
  <c r="X748" i="6"/>
  <c r="X749" i="6"/>
  <c r="X750" i="6"/>
  <c r="X751" i="6"/>
  <c r="X752" i="6"/>
  <c r="X753" i="6"/>
  <c r="X754" i="6"/>
  <c r="X755" i="6"/>
  <c r="X756" i="6"/>
  <c r="X757" i="6"/>
  <c r="X758" i="6"/>
  <c r="X759" i="6"/>
  <c r="X760" i="6"/>
  <c r="X761" i="6"/>
  <c r="X762" i="6"/>
  <c r="X763" i="6"/>
  <c r="X764" i="6"/>
  <c r="X765" i="6"/>
  <c r="X766" i="6"/>
  <c r="X767" i="6"/>
  <c r="X768" i="6"/>
  <c r="X769" i="6"/>
  <c r="X770" i="6"/>
  <c r="X771" i="6"/>
  <c r="X772" i="6"/>
  <c r="X773" i="6"/>
  <c r="X774" i="6"/>
  <c r="X775" i="6"/>
  <c r="X776" i="6"/>
  <c r="X777" i="6"/>
  <c r="X778" i="6"/>
  <c r="X779" i="6"/>
  <c r="X780" i="6"/>
  <c r="X781" i="6"/>
  <c r="X782" i="6"/>
  <c r="X783" i="6"/>
  <c r="X784" i="6"/>
  <c r="X785" i="6"/>
  <c r="X786" i="6"/>
  <c r="X787" i="6"/>
  <c r="X788" i="6"/>
  <c r="X789" i="6"/>
  <c r="X790" i="6"/>
  <c r="X791" i="6"/>
  <c r="X792" i="6"/>
  <c r="X793" i="6"/>
  <c r="X794" i="6"/>
  <c r="X795" i="6"/>
  <c r="X796" i="6"/>
  <c r="X797" i="6"/>
  <c r="X798" i="6"/>
  <c r="X799" i="6"/>
  <c r="X800" i="6"/>
  <c r="X801" i="6"/>
  <c r="X802" i="6"/>
  <c r="X803" i="6"/>
  <c r="X804" i="6"/>
  <c r="X805" i="6"/>
  <c r="X806" i="6"/>
  <c r="X807" i="6"/>
  <c r="X808" i="6"/>
  <c r="X809" i="6"/>
  <c r="X810" i="6"/>
  <c r="X811" i="6"/>
  <c r="X812" i="6"/>
  <c r="X813" i="6"/>
  <c r="X814" i="6"/>
  <c r="X815" i="6"/>
  <c r="X816" i="6"/>
  <c r="X817" i="6"/>
  <c r="X818" i="6"/>
  <c r="X819" i="6"/>
  <c r="X820" i="6"/>
  <c r="X821" i="6"/>
  <c r="X822" i="6"/>
  <c r="X823" i="6"/>
  <c r="X824" i="6"/>
  <c r="X825" i="6"/>
  <c r="X826" i="6"/>
  <c r="X827" i="6"/>
  <c r="X828" i="6"/>
  <c r="X829" i="6"/>
  <c r="X830" i="6"/>
  <c r="X831" i="6"/>
  <c r="X832" i="6"/>
  <c r="X833" i="6"/>
  <c r="X834" i="6"/>
  <c r="X835" i="6"/>
  <c r="X836" i="6"/>
  <c r="X837" i="6"/>
  <c r="X838" i="6"/>
  <c r="X839" i="6"/>
  <c r="X840" i="6"/>
  <c r="X841" i="6"/>
  <c r="X842" i="6"/>
  <c r="X843" i="6"/>
  <c r="X844" i="6"/>
  <c r="X845" i="6"/>
  <c r="X846" i="6"/>
  <c r="X847" i="6"/>
  <c r="X848" i="6"/>
  <c r="X849" i="6"/>
  <c r="X850" i="6"/>
  <c r="X851" i="6"/>
  <c r="X852" i="6"/>
  <c r="X853" i="6"/>
  <c r="X854" i="6"/>
  <c r="X855" i="6"/>
  <c r="X856" i="6"/>
  <c r="X857" i="6"/>
  <c r="X858" i="6"/>
  <c r="X859" i="6"/>
  <c r="X860" i="6"/>
  <c r="X861" i="6"/>
  <c r="X862" i="6"/>
  <c r="X863" i="6"/>
  <c r="X864" i="6"/>
  <c r="X865" i="6"/>
  <c r="X866" i="6"/>
  <c r="X867" i="6"/>
  <c r="X868" i="6"/>
  <c r="X869" i="6"/>
  <c r="X870" i="6"/>
  <c r="X871" i="6"/>
  <c r="X872" i="6"/>
  <c r="X873" i="6"/>
  <c r="X874" i="6"/>
  <c r="X875" i="6"/>
  <c r="X876" i="6"/>
  <c r="X877" i="6"/>
  <c r="X878" i="6"/>
  <c r="X879" i="6"/>
  <c r="X880" i="6"/>
  <c r="X881" i="6"/>
  <c r="X882" i="6"/>
  <c r="X883" i="6"/>
  <c r="X884" i="6"/>
  <c r="X885" i="6"/>
  <c r="X886" i="6"/>
  <c r="X887" i="6"/>
  <c r="X888" i="6"/>
  <c r="X889" i="6"/>
  <c r="X890" i="6"/>
  <c r="X891" i="6"/>
  <c r="X892" i="6"/>
  <c r="X893" i="6"/>
  <c r="X894" i="6"/>
  <c r="X895" i="6"/>
  <c r="X896" i="6"/>
  <c r="X897" i="6"/>
  <c r="X898" i="6"/>
  <c r="X899" i="6"/>
  <c r="X900" i="6"/>
  <c r="X901" i="6"/>
  <c r="X902" i="6"/>
  <c r="X903" i="6"/>
  <c r="X904" i="6"/>
  <c r="X905" i="6"/>
  <c r="X906" i="6"/>
  <c r="X907" i="6"/>
  <c r="X908" i="6"/>
  <c r="X909" i="6"/>
  <c r="X910" i="6"/>
  <c r="X911" i="6"/>
  <c r="X912" i="6"/>
  <c r="X913" i="6"/>
  <c r="X914" i="6"/>
  <c r="X915" i="6"/>
  <c r="X916" i="6"/>
  <c r="X917" i="6"/>
  <c r="X918" i="6"/>
  <c r="X919" i="6"/>
  <c r="X920" i="6"/>
  <c r="X921" i="6"/>
  <c r="X922" i="6"/>
  <c r="X923" i="6"/>
  <c r="X924" i="6"/>
  <c r="X925" i="6"/>
  <c r="X926" i="6"/>
  <c r="X927" i="6"/>
  <c r="X928" i="6"/>
  <c r="X929" i="6"/>
  <c r="X930" i="6"/>
  <c r="X931" i="6"/>
  <c r="X932" i="6"/>
  <c r="X933" i="6"/>
  <c r="X934" i="6"/>
  <c r="X935" i="6"/>
  <c r="X936" i="6"/>
  <c r="X937" i="6"/>
  <c r="X938" i="6"/>
  <c r="X939" i="6"/>
  <c r="X940" i="6"/>
  <c r="X941" i="6"/>
  <c r="X942" i="6"/>
  <c r="X943" i="6"/>
  <c r="X944" i="6"/>
  <c r="X945" i="6"/>
  <c r="X946" i="6"/>
  <c r="X947" i="6"/>
  <c r="X948" i="6"/>
  <c r="X949" i="6"/>
  <c r="X950" i="6"/>
  <c r="X951" i="6"/>
  <c r="X952" i="6"/>
  <c r="X953" i="6"/>
  <c r="X954" i="6"/>
  <c r="X955" i="6"/>
  <c r="X956" i="6"/>
  <c r="X957" i="6"/>
  <c r="X958" i="6"/>
  <c r="X959" i="6"/>
  <c r="X960" i="6"/>
  <c r="X961" i="6"/>
  <c r="X962" i="6"/>
  <c r="X963" i="6"/>
  <c r="X964" i="6"/>
  <c r="X965" i="6"/>
  <c r="X966" i="6"/>
  <c r="X967" i="6"/>
  <c r="X968" i="6"/>
  <c r="X969" i="6"/>
  <c r="X970" i="6"/>
  <c r="X971" i="6"/>
  <c r="X972" i="6"/>
  <c r="X973" i="6"/>
  <c r="X974" i="6"/>
  <c r="X975" i="6"/>
  <c r="X976" i="6"/>
  <c r="X977" i="6"/>
  <c r="X978" i="6"/>
  <c r="X979" i="6"/>
  <c r="X980" i="6"/>
  <c r="X981" i="6"/>
  <c r="X982" i="6"/>
  <c r="X983" i="6"/>
  <c r="X984" i="6"/>
  <c r="X985" i="6"/>
  <c r="X986" i="6"/>
  <c r="X987" i="6"/>
  <c r="X988" i="6"/>
  <c r="X989" i="6"/>
  <c r="X990" i="6"/>
  <c r="X991" i="6"/>
  <c r="X992" i="6"/>
  <c r="X993" i="6"/>
  <c r="X994" i="6"/>
  <c r="X995" i="6"/>
  <c r="X996" i="6"/>
  <c r="X997" i="6"/>
  <c r="X998" i="6"/>
  <c r="X999" i="6"/>
  <c r="X1000" i="6"/>
  <c r="T2" i="6"/>
  <c r="R2" i="19"/>
  <c r="AA2" i="19"/>
  <c r="H6" i="21"/>
  <c r="H5" i="21" a="1"/>
  <c r="H5" i="21" s="1"/>
  <c r="H4" i="21" a="1"/>
  <c r="H4" i="21" s="1"/>
  <c r="P2" i="19"/>
  <c r="H2" i="21" s="1"/>
  <c r="B1000" i="6"/>
  <c r="B999" i="6"/>
  <c r="B998" i="6"/>
  <c r="B997" i="6"/>
  <c r="B996" i="6"/>
  <c r="B995" i="6"/>
  <c r="B994" i="6"/>
  <c r="B993" i="6"/>
  <c r="B992" i="6"/>
  <c r="B991" i="6"/>
  <c r="B990" i="6"/>
  <c r="B989" i="6"/>
  <c r="B988" i="6"/>
  <c r="B987" i="6"/>
  <c r="B986" i="6"/>
  <c r="B985" i="6"/>
  <c r="B984" i="6"/>
  <c r="B983" i="6"/>
  <c r="B982" i="6"/>
  <c r="B981" i="6"/>
  <c r="B980" i="6"/>
  <c r="B979" i="6"/>
  <c r="B978" i="6"/>
  <c r="B977" i="6"/>
  <c r="B976" i="6"/>
  <c r="B975" i="6"/>
  <c r="B974" i="6"/>
  <c r="B973" i="6"/>
  <c r="B972" i="6"/>
  <c r="B971" i="6"/>
  <c r="B970" i="6"/>
  <c r="B969" i="6"/>
  <c r="B968" i="6"/>
  <c r="B967" i="6"/>
  <c r="B966" i="6"/>
  <c r="B965" i="6"/>
  <c r="B964" i="6"/>
  <c r="B963" i="6"/>
  <c r="B962" i="6"/>
  <c r="B961" i="6"/>
  <c r="B960" i="6"/>
  <c r="B959" i="6"/>
  <c r="B958" i="6"/>
  <c r="B957" i="6"/>
  <c r="B956" i="6"/>
  <c r="B955" i="6"/>
  <c r="B954" i="6"/>
  <c r="B953" i="6"/>
  <c r="B952" i="6"/>
  <c r="B951" i="6"/>
  <c r="B950" i="6"/>
  <c r="B949" i="6"/>
  <c r="B948" i="6"/>
  <c r="B947" i="6"/>
  <c r="B946" i="6"/>
  <c r="B945" i="6"/>
  <c r="B944" i="6"/>
  <c r="B943" i="6"/>
  <c r="B942" i="6"/>
  <c r="B941" i="6"/>
  <c r="B940" i="6"/>
  <c r="B939" i="6"/>
  <c r="B938" i="6"/>
  <c r="B937" i="6"/>
  <c r="B936" i="6"/>
  <c r="B935" i="6"/>
  <c r="B934" i="6"/>
  <c r="B933" i="6"/>
  <c r="B932" i="6"/>
  <c r="B931" i="6"/>
  <c r="B930" i="6"/>
  <c r="B929" i="6"/>
  <c r="B928" i="6"/>
  <c r="B927" i="6"/>
  <c r="B926" i="6"/>
  <c r="B925" i="6"/>
  <c r="B924" i="6"/>
  <c r="B923" i="6"/>
  <c r="B922" i="6"/>
  <c r="B921" i="6"/>
  <c r="B920" i="6"/>
  <c r="B919" i="6"/>
  <c r="B918" i="6"/>
  <c r="B917" i="6"/>
  <c r="B916" i="6"/>
  <c r="B915" i="6"/>
  <c r="B914" i="6"/>
  <c r="B913" i="6"/>
  <c r="B912" i="6"/>
  <c r="B911" i="6"/>
  <c r="B910" i="6"/>
  <c r="B909" i="6"/>
  <c r="B908" i="6"/>
  <c r="B907" i="6"/>
  <c r="B906" i="6"/>
  <c r="B905" i="6"/>
  <c r="B904" i="6"/>
  <c r="B903" i="6"/>
  <c r="B902" i="6"/>
  <c r="B901" i="6"/>
  <c r="B900" i="6"/>
  <c r="B899" i="6"/>
  <c r="B898" i="6"/>
  <c r="B897" i="6"/>
  <c r="B896" i="6"/>
  <c r="B895" i="6"/>
  <c r="B894" i="6"/>
  <c r="B893" i="6"/>
  <c r="B892" i="6"/>
  <c r="B891" i="6"/>
  <c r="B890" i="6"/>
  <c r="B889" i="6"/>
  <c r="B888" i="6"/>
  <c r="B887" i="6"/>
  <c r="B886" i="6"/>
  <c r="B885" i="6"/>
  <c r="B884" i="6"/>
  <c r="B883" i="6"/>
  <c r="B882" i="6"/>
  <c r="B881" i="6"/>
  <c r="B880" i="6"/>
  <c r="B879" i="6"/>
  <c r="B878" i="6"/>
  <c r="B877" i="6"/>
  <c r="B876" i="6"/>
  <c r="B875" i="6"/>
  <c r="B874" i="6"/>
  <c r="B873" i="6"/>
  <c r="B872" i="6"/>
  <c r="B871" i="6"/>
  <c r="B870" i="6"/>
  <c r="B869" i="6"/>
  <c r="B868" i="6"/>
  <c r="B867" i="6"/>
  <c r="B866" i="6"/>
  <c r="B865" i="6"/>
  <c r="B864" i="6"/>
  <c r="B863" i="6"/>
  <c r="B862" i="6"/>
  <c r="B861" i="6"/>
  <c r="B860" i="6"/>
  <c r="B859" i="6"/>
  <c r="B858" i="6"/>
  <c r="B857" i="6"/>
  <c r="B856" i="6"/>
  <c r="B855" i="6"/>
  <c r="B854" i="6"/>
  <c r="B853" i="6"/>
  <c r="B852" i="6"/>
  <c r="B851" i="6"/>
  <c r="B850" i="6"/>
  <c r="B849" i="6"/>
  <c r="B848" i="6"/>
  <c r="B847" i="6"/>
  <c r="B846" i="6"/>
  <c r="B845" i="6"/>
  <c r="B844" i="6"/>
  <c r="B843" i="6"/>
  <c r="B842" i="6"/>
  <c r="B841" i="6"/>
  <c r="B840" i="6"/>
  <c r="B839" i="6"/>
  <c r="B838" i="6"/>
  <c r="B837" i="6"/>
  <c r="B836" i="6"/>
  <c r="B835" i="6"/>
  <c r="B834" i="6"/>
  <c r="B833" i="6"/>
  <c r="B832" i="6"/>
  <c r="B831" i="6"/>
  <c r="B830" i="6"/>
  <c r="B829" i="6"/>
  <c r="B828" i="6"/>
  <c r="B827" i="6"/>
  <c r="B826" i="6"/>
  <c r="B825" i="6"/>
  <c r="B824" i="6"/>
  <c r="B823" i="6"/>
  <c r="B822" i="6"/>
  <c r="B821" i="6"/>
  <c r="B820" i="6"/>
  <c r="B819" i="6"/>
  <c r="B818" i="6"/>
  <c r="B817" i="6"/>
  <c r="B816" i="6"/>
  <c r="B815" i="6"/>
  <c r="B814" i="6"/>
  <c r="B813" i="6"/>
  <c r="B812" i="6"/>
  <c r="B811" i="6"/>
  <c r="B810" i="6"/>
  <c r="B809" i="6"/>
  <c r="B808" i="6"/>
  <c r="B807" i="6"/>
  <c r="B806" i="6"/>
  <c r="B805" i="6"/>
  <c r="B804" i="6"/>
  <c r="B803" i="6"/>
  <c r="B802" i="6"/>
  <c r="B801" i="6"/>
  <c r="B800" i="6"/>
  <c r="B799" i="6"/>
  <c r="B798" i="6"/>
  <c r="B797" i="6"/>
  <c r="B796" i="6"/>
  <c r="B795" i="6"/>
  <c r="B794" i="6"/>
  <c r="B793" i="6"/>
  <c r="B792" i="6"/>
  <c r="B791" i="6"/>
  <c r="B790" i="6"/>
  <c r="B789" i="6"/>
  <c r="B788" i="6"/>
  <c r="B787" i="6"/>
  <c r="B786" i="6"/>
  <c r="B785" i="6"/>
  <c r="B784" i="6"/>
  <c r="B783" i="6"/>
  <c r="B782" i="6"/>
  <c r="B781" i="6"/>
  <c r="B780" i="6"/>
  <c r="B779" i="6"/>
  <c r="B778" i="6"/>
  <c r="B777" i="6"/>
  <c r="B776" i="6"/>
  <c r="B775" i="6"/>
  <c r="B774" i="6"/>
  <c r="B773" i="6"/>
  <c r="B772" i="6"/>
  <c r="B771" i="6"/>
  <c r="B770" i="6"/>
  <c r="B769" i="6"/>
  <c r="B768" i="6"/>
  <c r="B767" i="6"/>
  <c r="B766" i="6"/>
  <c r="B765" i="6"/>
  <c r="B764" i="6"/>
  <c r="B763" i="6"/>
  <c r="B762" i="6"/>
  <c r="B761" i="6"/>
  <c r="B760" i="6"/>
  <c r="B759" i="6"/>
  <c r="B758" i="6"/>
  <c r="B757" i="6"/>
  <c r="B756" i="6"/>
  <c r="B755" i="6"/>
  <c r="B754" i="6"/>
  <c r="B753" i="6"/>
  <c r="B752" i="6"/>
  <c r="B751" i="6"/>
  <c r="B750" i="6"/>
  <c r="B749" i="6"/>
  <c r="B748" i="6"/>
  <c r="B747" i="6"/>
  <c r="B746" i="6"/>
  <c r="B745" i="6"/>
  <c r="B744" i="6"/>
  <c r="B743" i="6"/>
  <c r="B742" i="6"/>
  <c r="B741" i="6"/>
  <c r="B740" i="6"/>
  <c r="B739" i="6"/>
  <c r="B738" i="6"/>
  <c r="B737" i="6"/>
  <c r="B736" i="6"/>
  <c r="B735" i="6"/>
  <c r="B734" i="6"/>
  <c r="B733" i="6"/>
  <c r="B732" i="6"/>
  <c r="B731" i="6"/>
  <c r="B730" i="6"/>
  <c r="B729" i="6"/>
  <c r="B728" i="6"/>
  <c r="B727" i="6"/>
  <c r="B726" i="6"/>
  <c r="B725" i="6"/>
  <c r="B724" i="6"/>
  <c r="B723" i="6"/>
  <c r="B722" i="6"/>
  <c r="B721" i="6"/>
  <c r="B720" i="6"/>
  <c r="B719" i="6"/>
  <c r="B718" i="6"/>
  <c r="B717" i="6"/>
  <c r="B716" i="6"/>
  <c r="B715" i="6"/>
  <c r="B714" i="6"/>
  <c r="B713" i="6"/>
  <c r="B712" i="6"/>
  <c r="B711" i="6"/>
  <c r="B710" i="6"/>
  <c r="B709" i="6"/>
  <c r="B708" i="6"/>
  <c r="B707" i="6"/>
  <c r="B706" i="6"/>
  <c r="B705" i="6"/>
  <c r="B704" i="6"/>
  <c r="B703" i="6"/>
  <c r="B702" i="6"/>
  <c r="B701" i="6"/>
  <c r="B700" i="6"/>
  <c r="B699" i="6"/>
  <c r="B698" i="6"/>
  <c r="B697" i="6"/>
  <c r="B696" i="6"/>
  <c r="B695" i="6"/>
  <c r="B694" i="6"/>
  <c r="B693" i="6"/>
  <c r="B692" i="6"/>
  <c r="B691" i="6"/>
  <c r="B690" i="6"/>
  <c r="B689" i="6"/>
  <c r="B688" i="6"/>
  <c r="B687" i="6"/>
  <c r="B686" i="6"/>
  <c r="B685" i="6"/>
  <c r="B684" i="6"/>
  <c r="B683" i="6"/>
  <c r="B682" i="6"/>
  <c r="B681" i="6"/>
  <c r="B680" i="6"/>
  <c r="B679" i="6"/>
  <c r="B678" i="6"/>
  <c r="B677" i="6"/>
  <c r="B676" i="6"/>
  <c r="B675" i="6"/>
  <c r="B674" i="6"/>
  <c r="B673" i="6"/>
  <c r="B672" i="6"/>
  <c r="B671" i="6"/>
  <c r="B670" i="6"/>
  <c r="B669" i="6"/>
  <c r="B668" i="6"/>
  <c r="B667" i="6"/>
  <c r="B666" i="6"/>
  <c r="B665" i="6"/>
  <c r="B664" i="6"/>
  <c r="B663" i="6"/>
  <c r="B662" i="6"/>
  <c r="B661" i="6"/>
  <c r="B660" i="6"/>
  <c r="B659" i="6"/>
  <c r="B658" i="6"/>
  <c r="B657" i="6"/>
  <c r="B656" i="6"/>
  <c r="B655" i="6"/>
  <c r="B654" i="6"/>
  <c r="B653" i="6"/>
  <c r="B652" i="6"/>
  <c r="B651" i="6"/>
  <c r="B650" i="6"/>
  <c r="B649" i="6"/>
  <c r="B648" i="6"/>
  <c r="B647" i="6"/>
  <c r="B646" i="6"/>
  <c r="B645" i="6"/>
  <c r="B644" i="6"/>
  <c r="B643" i="6"/>
  <c r="B642" i="6"/>
  <c r="B641" i="6"/>
  <c r="B640" i="6"/>
  <c r="B639" i="6"/>
  <c r="B638" i="6"/>
  <c r="B637" i="6"/>
  <c r="B636" i="6"/>
  <c r="B635" i="6"/>
  <c r="B634" i="6"/>
  <c r="B633" i="6"/>
  <c r="B632" i="6"/>
  <c r="B631" i="6"/>
  <c r="B630" i="6"/>
  <c r="B629" i="6"/>
  <c r="B628" i="6"/>
  <c r="B627" i="6"/>
  <c r="B626" i="6"/>
  <c r="B625" i="6"/>
  <c r="B624" i="6"/>
  <c r="B623" i="6"/>
  <c r="B622" i="6"/>
  <c r="B621" i="6"/>
  <c r="B620" i="6"/>
  <c r="B619" i="6"/>
  <c r="B618" i="6"/>
  <c r="B617" i="6"/>
  <c r="B616" i="6"/>
  <c r="B615" i="6"/>
  <c r="B614" i="6"/>
  <c r="B613" i="6"/>
  <c r="B612" i="6"/>
  <c r="B611" i="6"/>
  <c r="B610" i="6"/>
  <c r="B609" i="6"/>
  <c r="B608" i="6"/>
  <c r="B607" i="6"/>
  <c r="B606" i="6"/>
  <c r="B605" i="6"/>
  <c r="B604" i="6"/>
  <c r="B603" i="6"/>
  <c r="B602" i="6"/>
  <c r="B601" i="6"/>
  <c r="B600" i="6"/>
  <c r="B599" i="6"/>
  <c r="B598" i="6"/>
  <c r="B597" i="6"/>
  <c r="B596" i="6"/>
  <c r="B595" i="6"/>
  <c r="B594" i="6"/>
  <c r="B593" i="6"/>
  <c r="B592" i="6"/>
  <c r="B591" i="6"/>
  <c r="B590" i="6"/>
  <c r="B589" i="6"/>
  <c r="B588" i="6"/>
  <c r="B587" i="6"/>
  <c r="B586" i="6"/>
  <c r="B585" i="6"/>
  <c r="B584" i="6"/>
  <c r="B583" i="6"/>
  <c r="B582" i="6"/>
  <c r="B581" i="6"/>
  <c r="B580" i="6"/>
  <c r="B579" i="6"/>
  <c r="B578" i="6"/>
  <c r="B577" i="6"/>
  <c r="B576" i="6"/>
  <c r="B575" i="6"/>
  <c r="B574" i="6"/>
  <c r="B573" i="6"/>
  <c r="B572" i="6"/>
  <c r="B571" i="6"/>
  <c r="B570" i="6"/>
  <c r="B569" i="6"/>
  <c r="B568" i="6"/>
  <c r="B567" i="6"/>
  <c r="B566" i="6"/>
  <c r="B565" i="6"/>
  <c r="B564" i="6"/>
  <c r="B563" i="6"/>
  <c r="B562" i="6"/>
  <c r="B561" i="6"/>
  <c r="B560" i="6"/>
  <c r="B559" i="6"/>
  <c r="B558" i="6"/>
  <c r="B557" i="6"/>
  <c r="B556" i="6"/>
  <c r="B555" i="6"/>
  <c r="B554" i="6"/>
  <c r="B553" i="6"/>
  <c r="B552" i="6"/>
  <c r="B551" i="6"/>
  <c r="B550" i="6"/>
  <c r="B549" i="6"/>
  <c r="B548" i="6"/>
  <c r="B547" i="6"/>
  <c r="B546" i="6"/>
  <c r="B545" i="6"/>
  <c r="B544" i="6"/>
  <c r="B543" i="6"/>
  <c r="B542" i="6"/>
  <c r="B541" i="6"/>
  <c r="B540" i="6"/>
  <c r="B539" i="6"/>
  <c r="B538" i="6"/>
  <c r="B537" i="6"/>
  <c r="B536" i="6"/>
  <c r="B535" i="6"/>
  <c r="B534" i="6"/>
  <c r="B533" i="6"/>
  <c r="B532" i="6"/>
  <c r="B531" i="6"/>
  <c r="B530" i="6"/>
  <c r="B529" i="6"/>
  <c r="B528" i="6"/>
  <c r="B527" i="6"/>
  <c r="B526" i="6"/>
  <c r="B525" i="6"/>
  <c r="B524" i="6"/>
  <c r="B523" i="6"/>
  <c r="B522" i="6"/>
  <c r="B521" i="6"/>
  <c r="B520" i="6"/>
  <c r="B519" i="6"/>
  <c r="B518" i="6"/>
  <c r="B517" i="6"/>
  <c r="B516" i="6"/>
  <c r="B515" i="6"/>
  <c r="B514" i="6"/>
  <c r="B513" i="6"/>
  <c r="B512" i="6"/>
  <c r="B511" i="6"/>
  <c r="B510" i="6"/>
  <c r="B509" i="6"/>
  <c r="B508" i="6"/>
  <c r="B507" i="6"/>
  <c r="B506" i="6"/>
  <c r="B505" i="6"/>
  <c r="B504" i="6"/>
  <c r="B503" i="6"/>
  <c r="B502" i="6"/>
  <c r="B501" i="6"/>
  <c r="B500" i="6"/>
  <c r="B499" i="6"/>
  <c r="B498" i="6"/>
  <c r="B497" i="6"/>
  <c r="B496" i="6"/>
  <c r="B495" i="6"/>
  <c r="B494" i="6"/>
  <c r="B493" i="6"/>
  <c r="B492" i="6"/>
  <c r="B491" i="6"/>
  <c r="B490" i="6"/>
  <c r="B489" i="6"/>
  <c r="B488" i="6"/>
  <c r="B487" i="6"/>
  <c r="B486" i="6"/>
  <c r="B485" i="6"/>
  <c r="B484" i="6"/>
  <c r="B483" i="6"/>
  <c r="B482" i="6"/>
  <c r="B481" i="6"/>
  <c r="B480" i="6"/>
  <c r="B479" i="6"/>
  <c r="B478" i="6"/>
  <c r="B477" i="6"/>
  <c r="B476" i="6"/>
  <c r="B475" i="6"/>
  <c r="B474" i="6"/>
  <c r="B473" i="6"/>
  <c r="B472" i="6"/>
  <c r="B471" i="6"/>
  <c r="B470" i="6"/>
  <c r="B469" i="6"/>
  <c r="B468" i="6"/>
  <c r="B467" i="6"/>
  <c r="B466" i="6"/>
  <c r="B465" i="6"/>
  <c r="B464" i="6"/>
  <c r="B463" i="6"/>
  <c r="B462" i="6"/>
  <c r="B461" i="6"/>
  <c r="B460" i="6"/>
  <c r="B459" i="6"/>
  <c r="B458" i="6"/>
  <c r="B457" i="6"/>
  <c r="B456" i="6"/>
  <c r="B455" i="6"/>
  <c r="B454" i="6"/>
  <c r="B453" i="6"/>
  <c r="B452" i="6"/>
  <c r="B451" i="6"/>
  <c r="B450" i="6"/>
  <c r="B449" i="6"/>
  <c r="B448" i="6"/>
  <c r="B447" i="6"/>
  <c r="B446" i="6"/>
  <c r="B445" i="6"/>
  <c r="B444" i="6"/>
  <c r="B443" i="6"/>
  <c r="B442" i="6"/>
  <c r="B441" i="6"/>
  <c r="B440" i="6"/>
  <c r="B439" i="6"/>
  <c r="B438" i="6"/>
  <c r="B437" i="6"/>
  <c r="B436" i="6"/>
  <c r="B435" i="6"/>
  <c r="B434" i="6"/>
  <c r="B433" i="6"/>
  <c r="B432" i="6"/>
  <c r="B431" i="6"/>
  <c r="B430" i="6"/>
  <c r="B429" i="6"/>
  <c r="B428" i="6"/>
  <c r="B427" i="6"/>
  <c r="B426" i="6"/>
  <c r="B425" i="6"/>
  <c r="B424" i="6"/>
  <c r="B423" i="6"/>
  <c r="B422" i="6"/>
  <c r="B421" i="6"/>
  <c r="B420" i="6"/>
  <c r="B419" i="6"/>
  <c r="B418" i="6"/>
  <c r="B417" i="6"/>
  <c r="B416" i="6"/>
  <c r="B415" i="6"/>
  <c r="B414" i="6"/>
  <c r="B413" i="6"/>
  <c r="B412" i="6"/>
  <c r="B411" i="6"/>
  <c r="B410" i="6"/>
  <c r="B409" i="6"/>
  <c r="B408" i="6"/>
  <c r="B407" i="6"/>
  <c r="B406" i="6"/>
  <c r="B405" i="6"/>
  <c r="B404" i="6"/>
  <c r="B403" i="6"/>
  <c r="B402" i="6"/>
  <c r="B401" i="6"/>
  <c r="B400" i="6"/>
  <c r="B399" i="6"/>
  <c r="B398" i="6"/>
  <c r="B397" i="6"/>
  <c r="B396" i="6"/>
  <c r="B395" i="6"/>
  <c r="B394" i="6"/>
  <c r="B393" i="6"/>
  <c r="B392" i="6"/>
  <c r="B391" i="6"/>
  <c r="B390" i="6"/>
  <c r="B389" i="6"/>
  <c r="B388" i="6"/>
  <c r="B387" i="6"/>
  <c r="B386" i="6"/>
  <c r="B385" i="6"/>
  <c r="B384" i="6"/>
  <c r="B383" i="6"/>
  <c r="B382" i="6"/>
  <c r="B381" i="6"/>
  <c r="B380" i="6"/>
  <c r="B379" i="6"/>
  <c r="B378" i="6"/>
  <c r="B377" i="6"/>
  <c r="B376" i="6"/>
  <c r="B375" i="6"/>
  <c r="B374" i="6"/>
  <c r="B373" i="6"/>
  <c r="B372" i="6"/>
  <c r="B371" i="6"/>
  <c r="B370" i="6"/>
  <c r="B369" i="6"/>
  <c r="B368" i="6"/>
  <c r="B367" i="6"/>
  <c r="B366" i="6"/>
  <c r="B365" i="6"/>
  <c r="B364" i="6"/>
  <c r="B363" i="6"/>
  <c r="B362" i="6"/>
  <c r="B361" i="6"/>
  <c r="B360" i="6"/>
  <c r="B359" i="6"/>
  <c r="B358" i="6"/>
  <c r="B357" i="6"/>
  <c r="B356" i="6"/>
  <c r="B355" i="6"/>
  <c r="B354" i="6"/>
  <c r="B353" i="6"/>
  <c r="B352" i="6"/>
  <c r="B351" i="6"/>
  <c r="B350" i="6"/>
  <c r="B349" i="6"/>
  <c r="B348" i="6"/>
  <c r="B347" i="6"/>
  <c r="B346" i="6"/>
  <c r="B345" i="6"/>
  <c r="B344" i="6"/>
  <c r="B343" i="6"/>
  <c r="B342" i="6"/>
  <c r="B341" i="6"/>
  <c r="B340" i="6"/>
  <c r="B339" i="6"/>
  <c r="B338" i="6"/>
  <c r="B337" i="6"/>
  <c r="B336" i="6"/>
  <c r="B335" i="6"/>
  <c r="B334" i="6"/>
  <c r="B333" i="6"/>
  <c r="B332" i="6"/>
  <c r="B331" i="6"/>
  <c r="B330" i="6"/>
  <c r="B329" i="6"/>
  <c r="B328" i="6"/>
  <c r="B327" i="6"/>
  <c r="B326" i="6"/>
  <c r="B325" i="6"/>
  <c r="B324" i="6"/>
  <c r="B323" i="6"/>
  <c r="B322" i="6"/>
  <c r="B321" i="6"/>
  <c r="B320" i="6"/>
  <c r="B319" i="6"/>
  <c r="B318" i="6"/>
  <c r="B317" i="6"/>
  <c r="B316" i="6"/>
  <c r="B315" i="6"/>
  <c r="B314" i="6"/>
  <c r="B313" i="6"/>
  <c r="B312" i="6"/>
  <c r="B311" i="6"/>
  <c r="B310" i="6"/>
  <c r="B309" i="6"/>
  <c r="B308" i="6"/>
  <c r="B307" i="6"/>
  <c r="B306" i="6"/>
  <c r="B305" i="6"/>
  <c r="B304" i="6"/>
  <c r="B303" i="6"/>
  <c r="B302" i="6"/>
  <c r="B301" i="6"/>
  <c r="B300" i="6"/>
  <c r="B299" i="6"/>
  <c r="B298" i="6"/>
  <c r="B297" i="6"/>
  <c r="B296" i="6"/>
  <c r="B295" i="6"/>
  <c r="B294" i="6"/>
  <c r="B293" i="6"/>
  <c r="B292" i="6"/>
  <c r="B291" i="6"/>
  <c r="B290" i="6"/>
  <c r="B289" i="6"/>
  <c r="B288" i="6"/>
  <c r="B287" i="6"/>
  <c r="B286" i="6"/>
  <c r="B285" i="6"/>
  <c r="B284" i="6"/>
  <c r="B283" i="6"/>
  <c r="B282" i="6"/>
  <c r="B281" i="6"/>
  <c r="B280" i="6"/>
  <c r="B279" i="6"/>
  <c r="B278" i="6"/>
  <c r="B277" i="6"/>
  <c r="B276" i="6"/>
  <c r="B275" i="6"/>
  <c r="B274" i="6"/>
  <c r="B273" i="6"/>
  <c r="B272" i="6"/>
  <c r="B271" i="6"/>
  <c r="B270" i="6"/>
  <c r="B269" i="6"/>
  <c r="B268" i="6"/>
  <c r="B267" i="6"/>
  <c r="B266" i="6"/>
  <c r="B265" i="6"/>
  <c r="B264" i="6"/>
  <c r="B263" i="6"/>
  <c r="B262" i="6"/>
  <c r="B260" i="6"/>
  <c r="B253" i="6"/>
  <c r="B252" i="6"/>
  <c r="B251" i="6"/>
  <c r="B250" i="6"/>
  <c r="B249" i="6"/>
  <c r="B248" i="6"/>
  <c r="B247" i="6"/>
  <c r="B246" i="6"/>
  <c r="B245" i="6"/>
  <c r="B244" i="6"/>
  <c r="B243" i="6"/>
  <c r="B242" i="6"/>
  <c r="B241" i="6"/>
  <c r="B240" i="6"/>
  <c r="B239" i="6"/>
  <c r="B238" i="6"/>
  <c r="B237" i="6"/>
  <c r="B236" i="6"/>
  <c r="B235" i="6"/>
  <c r="B234" i="6"/>
  <c r="B233" i="6"/>
  <c r="B232" i="6"/>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19" i="6"/>
  <c r="B118" i="6"/>
  <c r="B117" i="6"/>
  <c r="B116" i="6"/>
  <c r="B115" i="6"/>
  <c r="B114" i="6"/>
  <c r="B113" i="6"/>
  <c r="B112" i="6"/>
  <c r="B111" i="6"/>
  <c r="B110" i="6"/>
  <c r="B109" i="6"/>
  <c r="B108" i="6"/>
  <c r="B107" i="6"/>
  <c r="B103" i="6"/>
  <c r="B102" i="6"/>
  <c r="B101"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0" i="6"/>
  <c r="B39" i="6"/>
  <c r="B38" i="6"/>
  <c r="B36" i="6"/>
  <c r="B34" i="6"/>
  <c r="B33" i="6"/>
  <c r="B32" i="6"/>
  <c r="B29" i="6"/>
  <c r="B28" i="6"/>
  <c r="B27" i="6"/>
  <c r="B26" i="6"/>
  <c r="B24" i="6"/>
  <c r="B23" i="6"/>
  <c r="B22" i="6"/>
  <c r="B21" i="6"/>
  <c r="B20" i="6"/>
  <c r="B18" i="6"/>
  <c r="B17" i="6"/>
  <c r="B16" i="6"/>
  <c r="B15" i="6"/>
  <c r="B14" i="6"/>
  <c r="B13" i="6"/>
  <c r="B11" i="6"/>
  <c r="B10" i="6"/>
  <c r="B9" i="6"/>
  <c r="B8" i="6"/>
  <c r="B7" i="6"/>
  <c r="B6" i="6"/>
  <c r="B5" i="6"/>
  <c r="B4" i="6"/>
  <c r="B3" i="6"/>
  <c r="H7" i="21"/>
  <c r="AK1000" i="6" a="1"/>
  <c r="AK1000" i="6" s="1"/>
  <c r="AK999" i="6" a="1"/>
  <c r="AK999" i="6" s="1"/>
  <c r="AK998" i="6" a="1"/>
  <c r="AK998" i="6" s="1"/>
  <c r="AK997" i="6" a="1"/>
  <c r="AK997" i="6" s="1"/>
  <c r="AK996" i="6" a="1"/>
  <c r="AK996" i="6" s="1"/>
  <c r="AK995" i="6" a="1"/>
  <c r="AK995" i="6" s="1"/>
  <c r="AK994" i="6" a="1"/>
  <c r="AK994" i="6" s="1"/>
  <c r="AK993" i="6" a="1"/>
  <c r="AK993" i="6" s="1"/>
  <c r="AK992" i="6" a="1"/>
  <c r="AK992" i="6" s="1"/>
  <c r="AK991" i="6" a="1"/>
  <c r="AK991" i="6" s="1"/>
  <c r="AK990" i="6" a="1"/>
  <c r="AK990" i="6" s="1"/>
  <c r="AK989" i="6" a="1"/>
  <c r="AK989" i="6" s="1"/>
  <c r="AK988" i="6" a="1"/>
  <c r="AK988" i="6" s="1"/>
  <c r="AK987" i="6" a="1"/>
  <c r="AK987" i="6" s="1"/>
  <c r="AK986" i="6" a="1"/>
  <c r="AK986" i="6" s="1"/>
  <c r="AK985" i="6" a="1"/>
  <c r="AK985" i="6" s="1"/>
  <c r="AK984" i="6" a="1"/>
  <c r="AK984" i="6" s="1"/>
  <c r="AK983" i="6" a="1"/>
  <c r="AK983" i="6" s="1"/>
  <c r="AK982" i="6" a="1"/>
  <c r="AK982" i="6" s="1"/>
  <c r="AK981" i="6" a="1"/>
  <c r="AK981" i="6" s="1"/>
  <c r="AK980" i="6" a="1"/>
  <c r="AK980" i="6" s="1"/>
  <c r="AK979" i="6" a="1"/>
  <c r="AK979" i="6" s="1"/>
  <c r="AK978" i="6" a="1"/>
  <c r="AK978" i="6" s="1"/>
  <c r="AK977" i="6" a="1"/>
  <c r="AK977" i="6" s="1"/>
  <c r="AK976" i="6" a="1"/>
  <c r="AK976" i="6" s="1"/>
  <c r="AK975" i="6" a="1"/>
  <c r="AK975" i="6" s="1"/>
  <c r="AK974" i="6" a="1"/>
  <c r="AK974" i="6" s="1"/>
  <c r="AK973" i="6" a="1"/>
  <c r="AK973" i="6" s="1"/>
  <c r="AK972" i="6" a="1"/>
  <c r="AK972" i="6" s="1"/>
  <c r="AK971" i="6" a="1"/>
  <c r="AK971" i="6" s="1"/>
  <c r="AK970" i="6" a="1"/>
  <c r="AK970" i="6" s="1"/>
  <c r="AK969" i="6" a="1"/>
  <c r="AK969" i="6" s="1"/>
  <c r="AK968" i="6" a="1"/>
  <c r="AK968" i="6" s="1"/>
  <c r="AK967" i="6" a="1"/>
  <c r="AK967" i="6" s="1"/>
  <c r="AK966" i="6" a="1"/>
  <c r="AK966" i="6" s="1"/>
  <c r="AK965" i="6" a="1"/>
  <c r="AK965" i="6" s="1"/>
  <c r="AK964" i="6" a="1"/>
  <c r="AK964" i="6" s="1"/>
  <c r="AK963" i="6" a="1"/>
  <c r="AK963" i="6" s="1"/>
  <c r="AK962" i="6" a="1"/>
  <c r="AK962" i="6" s="1"/>
  <c r="AK961" i="6" a="1"/>
  <c r="AK961" i="6" s="1"/>
  <c r="AK960" i="6" a="1"/>
  <c r="AK960" i="6" s="1"/>
  <c r="AK959" i="6" a="1"/>
  <c r="AK959" i="6" s="1"/>
  <c r="AK958" i="6" a="1"/>
  <c r="AK958" i="6" s="1"/>
  <c r="AK957" i="6" a="1"/>
  <c r="AK957" i="6" s="1"/>
  <c r="AK956" i="6" a="1"/>
  <c r="AK956" i="6" s="1"/>
  <c r="AK955" i="6" a="1"/>
  <c r="AK955" i="6" s="1"/>
  <c r="AK954" i="6" a="1"/>
  <c r="AK954" i="6" s="1"/>
  <c r="AK953" i="6" a="1"/>
  <c r="AK953" i="6" s="1"/>
  <c r="AK952" i="6" a="1"/>
  <c r="AK952" i="6" s="1"/>
  <c r="AK951" i="6" a="1"/>
  <c r="AK951" i="6" s="1"/>
  <c r="AK950" i="6" a="1"/>
  <c r="AK950" i="6" s="1"/>
  <c r="AK949" i="6" a="1"/>
  <c r="AK949" i="6" s="1"/>
  <c r="AK948" i="6" a="1"/>
  <c r="AK948" i="6" s="1"/>
  <c r="AK947" i="6" a="1"/>
  <c r="AK947" i="6" s="1"/>
  <c r="AK946" i="6" a="1"/>
  <c r="AK946" i="6" s="1"/>
  <c r="AK945" i="6" a="1"/>
  <c r="AK945" i="6" s="1"/>
  <c r="AK944" i="6" a="1"/>
  <c r="AK944" i="6" s="1"/>
  <c r="AK943" i="6" a="1"/>
  <c r="AK943" i="6" s="1"/>
  <c r="AK942" i="6" a="1"/>
  <c r="AK942" i="6" s="1"/>
  <c r="AK941" i="6" a="1"/>
  <c r="AK941" i="6" s="1"/>
  <c r="AK940" i="6" a="1"/>
  <c r="AK940" i="6" s="1"/>
  <c r="AK939" i="6" a="1"/>
  <c r="AK939" i="6" s="1"/>
  <c r="AK938" i="6" a="1"/>
  <c r="AK938" i="6" s="1"/>
  <c r="AK937" i="6" a="1"/>
  <c r="AK937" i="6" s="1"/>
  <c r="AK936" i="6" a="1"/>
  <c r="AK936" i="6" s="1"/>
  <c r="AK935" i="6" a="1"/>
  <c r="AK935" i="6" s="1"/>
  <c r="AK934" i="6" a="1"/>
  <c r="AK934" i="6" s="1"/>
  <c r="AK933" i="6" a="1"/>
  <c r="AK933" i="6" s="1"/>
  <c r="AK932" i="6" a="1"/>
  <c r="AK932" i="6" s="1"/>
  <c r="AK931" i="6" a="1"/>
  <c r="AK931" i="6" s="1"/>
  <c r="AK930" i="6" a="1"/>
  <c r="AK930" i="6" s="1"/>
  <c r="AK929" i="6" a="1"/>
  <c r="AK929" i="6" s="1"/>
  <c r="AK928" i="6" a="1"/>
  <c r="AK928" i="6" s="1"/>
  <c r="AK927" i="6" a="1"/>
  <c r="AK927" i="6" s="1"/>
  <c r="AK926" i="6" a="1"/>
  <c r="AK926" i="6" s="1"/>
  <c r="AK925" i="6" a="1"/>
  <c r="AK925" i="6" s="1"/>
  <c r="AK924" i="6" a="1"/>
  <c r="AK924" i="6" s="1"/>
  <c r="AK923" i="6" a="1"/>
  <c r="AK923" i="6" s="1"/>
  <c r="AK922" i="6" a="1"/>
  <c r="AK922" i="6" s="1"/>
  <c r="AK921" i="6" a="1"/>
  <c r="AK921" i="6" s="1"/>
  <c r="AK920" i="6" a="1"/>
  <c r="AK920" i="6" s="1"/>
  <c r="AK919" i="6" a="1"/>
  <c r="AK919" i="6" s="1"/>
  <c r="AK918" i="6" a="1"/>
  <c r="AK918" i="6" s="1"/>
  <c r="AK917" i="6" a="1"/>
  <c r="AK917" i="6" s="1"/>
  <c r="AK916" i="6" a="1"/>
  <c r="AK916" i="6" s="1"/>
  <c r="AK915" i="6" a="1"/>
  <c r="AK915" i="6" s="1"/>
  <c r="AK914" i="6" a="1"/>
  <c r="AK914" i="6" s="1"/>
  <c r="AK913" i="6" a="1"/>
  <c r="AK913" i="6" s="1"/>
  <c r="AK912" i="6" a="1"/>
  <c r="AK912" i="6" s="1"/>
  <c r="AK911" i="6" a="1"/>
  <c r="AK911" i="6" s="1"/>
  <c r="AK910" i="6" a="1"/>
  <c r="AK910" i="6" s="1"/>
  <c r="AK909" i="6" a="1"/>
  <c r="AK909" i="6" s="1"/>
  <c r="AK908" i="6" a="1"/>
  <c r="AK908" i="6" s="1"/>
  <c r="AK907" i="6" a="1"/>
  <c r="AK907" i="6" s="1"/>
  <c r="AK906" i="6" a="1"/>
  <c r="AK906" i="6" s="1"/>
  <c r="AK905" i="6" a="1"/>
  <c r="AK905" i="6" s="1"/>
  <c r="AK904" i="6" a="1"/>
  <c r="AK904" i="6" s="1"/>
  <c r="AK903" i="6" a="1"/>
  <c r="AK903" i="6" s="1"/>
  <c r="AK902" i="6" a="1"/>
  <c r="AK902" i="6" s="1"/>
  <c r="AK901" i="6" a="1"/>
  <c r="AK901" i="6" s="1"/>
  <c r="AK900" i="6" a="1"/>
  <c r="AK900" i="6" s="1"/>
  <c r="AK899" i="6" a="1"/>
  <c r="AK899" i="6" s="1"/>
  <c r="AK898" i="6" a="1"/>
  <c r="AK898" i="6" s="1"/>
  <c r="AK897" i="6" a="1"/>
  <c r="AK897" i="6" s="1"/>
  <c r="AK896" i="6" a="1"/>
  <c r="AK896" i="6" s="1"/>
  <c r="AK895" i="6" a="1"/>
  <c r="AK895" i="6" s="1"/>
  <c r="AK894" i="6" a="1"/>
  <c r="AK894" i="6" s="1"/>
  <c r="AK893" i="6" a="1"/>
  <c r="AK893" i="6" s="1"/>
  <c r="AK892" i="6" a="1"/>
  <c r="AK892" i="6" s="1"/>
  <c r="AK891" i="6" a="1"/>
  <c r="AK891" i="6" s="1"/>
  <c r="AK890" i="6" a="1"/>
  <c r="AK890" i="6" s="1"/>
  <c r="AK889" i="6" a="1"/>
  <c r="AK889" i="6" s="1"/>
  <c r="AK888" i="6" a="1"/>
  <c r="AK888" i="6" s="1"/>
  <c r="AK887" i="6" a="1"/>
  <c r="AK887" i="6" s="1"/>
  <c r="AK886" i="6" a="1"/>
  <c r="AK886" i="6" s="1"/>
  <c r="AK885" i="6" a="1"/>
  <c r="AK885" i="6" s="1"/>
  <c r="AK884" i="6" a="1"/>
  <c r="AK884" i="6" s="1"/>
  <c r="AK883" i="6" a="1"/>
  <c r="AK883" i="6" s="1"/>
  <c r="AK882" i="6" a="1"/>
  <c r="AK882" i="6" s="1"/>
  <c r="AK881" i="6" a="1"/>
  <c r="AK881" i="6" s="1"/>
  <c r="AK880" i="6" a="1"/>
  <c r="AK880" i="6" s="1"/>
  <c r="AK879" i="6" a="1"/>
  <c r="AK879" i="6" s="1"/>
  <c r="AK878" i="6" a="1"/>
  <c r="AK878" i="6" s="1"/>
  <c r="AK877" i="6" a="1"/>
  <c r="AK877" i="6" s="1"/>
  <c r="AK876" i="6" a="1"/>
  <c r="AK876" i="6" s="1"/>
  <c r="AK875" i="6" a="1"/>
  <c r="AK875" i="6" s="1"/>
  <c r="AK874" i="6" a="1"/>
  <c r="AK874" i="6" s="1"/>
  <c r="AK873" i="6" a="1"/>
  <c r="AK873" i="6" s="1"/>
  <c r="AK872" i="6" a="1"/>
  <c r="AK872" i="6" s="1"/>
  <c r="AK871" i="6" a="1"/>
  <c r="AK871" i="6" s="1"/>
  <c r="AK870" i="6" a="1"/>
  <c r="AK870" i="6" s="1"/>
  <c r="AK869" i="6" a="1"/>
  <c r="AK869" i="6" s="1"/>
  <c r="AK868" i="6" a="1"/>
  <c r="AK868" i="6" s="1"/>
  <c r="AK867" i="6" a="1"/>
  <c r="AK867" i="6" s="1"/>
  <c r="AK866" i="6" a="1"/>
  <c r="AK866" i="6" s="1"/>
  <c r="AK865" i="6" a="1"/>
  <c r="AK865" i="6" s="1"/>
  <c r="AK864" i="6" a="1"/>
  <c r="AK864" i="6" s="1"/>
  <c r="AK863" i="6" a="1"/>
  <c r="AK863" i="6" s="1"/>
  <c r="AK862" i="6" a="1"/>
  <c r="AK862" i="6" s="1"/>
  <c r="AK861" i="6" a="1"/>
  <c r="AK861" i="6" s="1"/>
  <c r="AK860" i="6" a="1"/>
  <c r="AK860" i="6" s="1"/>
  <c r="AK859" i="6" a="1"/>
  <c r="AK859" i="6" s="1"/>
  <c r="AK858" i="6" a="1"/>
  <c r="AK858" i="6" s="1"/>
  <c r="AK857" i="6" a="1"/>
  <c r="AK857" i="6" s="1"/>
  <c r="AK856" i="6" a="1"/>
  <c r="AK856" i="6" s="1"/>
  <c r="AK855" i="6" a="1"/>
  <c r="AK855" i="6" s="1"/>
  <c r="AK854" i="6" a="1"/>
  <c r="AK854" i="6" s="1"/>
  <c r="AK853" i="6" a="1"/>
  <c r="AK853" i="6" s="1"/>
  <c r="AK852" i="6" a="1"/>
  <c r="AK852" i="6" s="1"/>
  <c r="AK851" i="6" a="1"/>
  <c r="AK851" i="6" s="1"/>
  <c r="AK850" i="6" a="1"/>
  <c r="AK850" i="6" s="1"/>
  <c r="AK849" i="6" a="1"/>
  <c r="AK849" i="6" s="1"/>
  <c r="AK848" i="6" a="1"/>
  <c r="AK848" i="6" s="1"/>
  <c r="AK847" i="6" a="1"/>
  <c r="AK847" i="6" s="1"/>
  <c r="AK846" i="6" a="1"/>
  <c r="AK846" i="6" s="1"/>
  <c r="AK845" i="6" a="1"/>
  <c r="AK845" i="6" s="1"/>
  <c r="AK844" i="6" a="1"/>
  <c r="AK844" i="6" s="1"/>
  <c r="AK843" i="6" a="1"/>
  <c r="AK843" i="6" s="1"/>
  <c r="AK842" i="6" a="1"/>
  <c r="AK842" i="6" s="1"/>
  <c r="AK841" i="6" a="1"/>
  <c r="AK841" i="6" s="1"/>
  <c r="AK840" i="6" a="1"/>
  <c r="AK840" i="6" s="1"/>
  <c r="AK839" i="6" a="1"/>
  <c r="AK839" i="6" s="1"/>
  <c r="AK838" i="6" a="1"/>
  <c r="AK838" i="6" s="1"/>
  <c r="AK837" i="6" a="1"/>
  <c r="AK837" i="6" s="1"/>
  <c r="AK836" i="6" a="1"/>
  <c r="AK836" i="6" s="1"/>
  <c r="AK835" i="6" a="1"/>
  <c r="AK835" i="6" s="1"/>
  <c r="AK834" i="6" a="1"/>
  <c r="AK834" i="6" s="1"/>
  <c r="AK833" i="6" a="1"/>
  <c r="AK833" i="6" s="1"/>
  <c r="AK832" i="6" a="1"/>
  <c r="AK832" i="6" s="1"/>
  <c r="AK831" i="6" a="1"/>
  <c r="AK831" i="6" s="1"/>
  <c r="AK830" i="6" a="1"/>
  <c r="AK830" i="6" s="1"/>
  <c r="AK829" i="6" a="1"/>
  <c r="AK829" i="6" s="1"/>
  <c r="AK828" i="6" a="1"/>
  <c r="AK828" i="6" s="1"/>
  <c r="AK827" i="6" a="1"/>
  <c r="AK827" i="6" s="1"/>
  <c r="AK826" i="6" a="1"/>
  <c r="AK826" i="6" s="1"/>
  <c r="AK825" i="6" a="1"/>
  <c r="AK825" i="6" s="1"/>
  <c r="AK824" i="6" a="1"/>
  <c r="AK824" i="6" s="1"/>
  <c r="AK823" i="6" a="1"/>
  <c r="AK823" i="6" s="1"/>
  <c r="AK822" i="6" a="1"/>
  <c r="AK822" i="6" s="1"/>
  <c r="AK821" i="6" a="1"/>
  <c r="AK821" i="6" s="1"/>
  <c r="AK820" i="6" a="1"/>
  <c r="AK820" i="6" s="1"/>
  <c r="AK819" i="6" a="1"/>
  <c r="AK819" i="6" s="1"/>
  <c r="AK818" i="6" a="1"/>
  <c r="AK818" i="6" s="1"/>
  <c r="AK817" i="6" a="1"/>
  <c r="AK817" i="6" s="1"/>
  <c r="AK816" i="6" a="1"/>
  <c r="AK816" i="6" s="1"/>
  <c r="AK815" i="6" a="1"/>
  <c r="AK815" i="6" s="1"/>
  <c r="AK814" i="6" a="1"/>
  <c r="AK814" i="6" s="1"/>
  <c r="AK813" i="6" a="1"/>
  <c r="AK813" i="6" s="1"/>
  <c r="AK812" i="6" a="1"/>
  <c r="AK812" i="6" s="1"/>
  <c r="AK811" i="6" a="1"/>
  <c r="AK811" i="6" s="1"/>
  <c r="AK810" i="6" a="1"/>
  <c r="AK810" i="6" s="1"/>
  <c r="AK809" i="6" a="1"/>
  <c r="AK809" i="6" s="1"/>
  <c r="AK808" i="6" a="1"/>
  <c r="AK808" i="6" s="1"/>
  <c r="AK807" i="6" a="1"/>
  <c r="AK807" i="6" s="1"/>
  <c r="AK806" i="6" a="1"/>
  <c r="AK806" i="6" s="1"/>
  <c r="AK805" i="6" a="1"/>
  <c r="AK805" i="6" s="1"/>
  <c r="AK804" i="6" a="1"/>
  <c r="AK804" i="6" s="1"/>
  <c r="AK803" i="6" a="1"/>
  <c r="AK803" i="6" s="1"/>
  <c r="AK802" i="6" a="1"/>
  <c r="AK802" i="6" s="1"/>
  <c r="AK801" i="6" a="1"/>
  <c r="AK801" i="6" s="1"/>
  <c r="AK800" i="6" a="1"/>
  <c r="AK800" i="6" s="1"/>
  <c r="AK799" i="6" a="1"/>
  <c r="AK799" i="6" s="1"/>
  <c r="AK798" i="6" a="1"/>
  <c r="AK798" i="6" s="1"/>
  <c r="AK797" i="6" a="1"/>
  <c r="AK797" i="6" s="1"/>
  <c r="AK796" i="6" a="1"/>
  <c r="AK796" i="6" s="1"/>
  <c r="AK795" i="6" a="1"/>
  <c r="AK795" i="6" s="1"/>
  <c r="AK794" i="6" a="1"/>
  <c r="AK794" i="6" s="1"/>
  <c r="AK793" i="6" a="1"/>
  <c r="AK793" i="6" s="1"/>
  <c r="AK792" i="6" a="1"/>
  <c r="AK792" i="6" s="1"/>
  <c r="AK791" i="6" a="1"/>
  <c r="AK791" i="6" s="1"/>
  <c r="AK790" i="6" a="1"/>
  <c r="AK790" i="6" s="1"/>
  <c r="AK789" i="6" a="1"/>
  <c r="AK789" i="6" s="1"/>
  <c r="AK788" i="6" a="1"/>
  <c r="AK788" i="6" s="1"/>
  <c r="AK787" i="6" a="1"/>
  <c r="AK787" i="6" s="1"/>
  <c r="AK786" i="6" a="1"/>
  <c r="AK786" i="6" s="1"/>
  <c r="AK785" i="6" a="1"/>
  <c r="AK785" i="6" s="1"/>
  <c r="AK784" i="6" a="1"/>
  <c r="AK784" i="6" s="1"/>
  <c r="AK783" i="6" a="1"/>
  <c r="AK783" i="6" s="1"/>
  <c r="AK782" i="6" a="1"/>
  <c r="AK782" i="6" s="1"/>
  <c r="AK781" i="6" a="1"/>
  <c r="AK781" i="6" s="1"/>
  <c r="AK780" i="6" a="1"/>
  <c r="AK780" i="6" s="1"/>
  <c r="AK779" i="6" a="1"/>
  <c r="AK779" i="6" s="1"/>
  <c r="AK778" i="6" a="1"/>
  <c r="AK778" i="6" s="1"/>
  <c r="AK777" i="6" a="1"/>
  <c r="AK777" i="6" s="1"/>
  <c r="AK776" i="6" a="1"/>
  <c r="AK776" i="6" s="1"/>
  <c r="AK775" i="6" a="1"/>
  <c r="AK775" i="6" s="1"/>
  <c r="AK774" i="6" a="1"/>
  <c r="AK774" i="6" s="1"/>
  <c r="AK773" i="6" a="1"/>
  <c r="AK773" i="6" s="1"/>
  <c r="AK772" i="6" a="1"/>
  <c r="AK772" i="6" s="1"/>
  <c r="AK771" i="6" a="1"/>
  <c r="AK771" i="6" s="1"/>
  <c r="AK770" i="6" a="1"/>
  <c r="AK770" i="6" s="1"/>
  <c r="AK769" i="6" a="1"/>
  <c r="AK769" i="6" s="1"/>
  <c r="AK768" i="6" a="1"/>
  <c r="AK768" i="6" s="1"/>
  <c r="AK767" i="6" a="1"/>
  <c r="AK767" i="6" s="1"/>
  <c r="AK766" i="6" a="1"/>
  <c r="AK766" i="6" s="1"/>
  <c r="AK765" i="6" a="1"/>
  <c r="AK765" i="6" s="1"/>
  <c r="AK764" i="6" a="1"/>
  <c r="AK764" i="6" s="1"/>
  <c r="AK763" i="6" a="1"/>
  <c r="AK763" i="6" s="1"/>
  <c r="AK762" i="6" a="1"/>
  <c r="AK762" i="6" s="1"/>
  <c r="AK761" i="6" a="1"/>
  <c r="AK761" i="6" s="1"/>
  <c r="AK760" i="6" a="1"/>
  <c r="AK760" i="6" s="1"/>
  <c r="AK759" i="6" a="1"/>
  <c r="AK759" i="6" s="1"/>
  <c r="AK758" i="6" a="1"/>
  <c r="AK758" i="6" s="1"/>
  <c r="AK757" i="6" a="1"/>
  <c r="AK757" i="6" s="1"/>
  <c r="AK756" i="6" a="1"/>
  <c r="AK756" i="6" s="1"/>
  <c r="AK755" i="6" a="1"/>
  <c r="AK755" i="6" s="1"/>
  <c r="AK754" i="6" a="1"/>
  <c r="AK754" i="6" s="1"/>
  <c r="AK753" i="6" a="1"/>
  <c r="AK753" i="6" s="1"/>
  <c r="AK752" i="6" a="1"/>
  <c r="AK752" i="6" s="1"/>
  <c r="AK751" i="6" a="1"/>
  <c r="AK751" i="6" s="1"/>
  <c r="AK750" i="6" a="1"/>
  <c r="AK750" i="6" s="1"/>
  <c r="AK749" i="6" a="1"/>
  <c r="AK749" i="6" s="1"/>
  <c r="AK748" i="6" a="1"/>
  <c r="AK748" i="6" s="1"/>
  <c r="AK747" i="6" a="1"/>
  <c r="AK747" i="6" s="1"/>
  <c r="AK746" i="6" a="1"/>
  <c r="AK746" i="6" s="1"/>
  <c r="AK745" i="6" a="1"/>
  <c r="AK745" i="6" s="1"/>
  <c r="AK744" i="6" a="1"/>
  <c r="AK744" i="6" s="1"/>
  <c r="AK743" i="6" a="1"/>
  <c r="AK743" i="6" s="1"/>
  <c r="AK742" i="6" a="1"/>
  <c r="AK742" i="6" s="1"/>
  <c r="AK741" i="6" a="1"/>
  <c r="AK741" i="6" s="1"/>
  <c r="AK740" i="6" a="1"/>
  <c r="AK740" i="6" s="1"/>
  <c r="AK739" i="6" a="1"/>
  <c r="AK739" i="6" s="1"/>
  <c r="AK738" i="6" a="1"/>
  <c r="AK738" i="6" s="1"/>
  <c r="AK737" i="6" a="1"/>
  <c r="AK737" i="6" s="1"/>
  <c r="AK736" i="6" a="1"/>
  <c r="AK736" i="6" s="1"/>
  <c r="AK735" i="6" a="1"/>
  <c r="AK735" i="6" s="1"/>
  <c r="AK734" i="6" a="1"/>
  <c r="AK734" i="6" s="1"/>
  <c r="AK733" i="6" a="1"/>
  <c r="AK733" i="6" s="1"/>
  <c r="AK732" i="6" a="1"/>
  <c r="AK732" i="6" s="1"/>
  <c r="AK731" i="6" a="1"/>
  <c r="AK731" i="6" s="1"/>
  <c r="AK730" i="6" a="1"/>
  <c r="AK730" i="6" s="1"/>
  <c r="AK729" i="6" a="1"/>
  <c r="AK729" i="6" s="1"/>
  <c r="AK728" i="6" a="1"/>
  <c r="AK728" i="6" s="1"/>
  <c r="AK727" i="6" a="1"/>
  <c r="AK727" i="6" s="1"/>
  <c r="AK726" i="6" a="1"/>
  <c r="AK726" i="6" s="1"/>
  <c r="AK725" i="6" a="1"/>
  <c r="AK725" i="6" s="1"/>
  <c r="AK724" i="6" a="1"/>
  <c r="AK724" i="6" s="1"/>
  <c r="AK723" i="6" a="1"/>
  <c r="AK723" i="6" s="1"/>
  <c r="AK722" i="6" a="1"/>
  <c r="AK722" i="6" s="1"/>
  <c r="AK721" i="6" a="1"/>
  <c r="AK721" i="6" s="1"/>
  <c r="AK720" i="6" a="1"/>
  <c r="AK720" i="6" s="1"/>
  <c r="AK719" i="6" a="1"/>
  <c r="AK719" i="6" s="1"/>
  <c r="AK718" i="6" a="1"/>
  <c r="AK718" i="6" s="1"/>
  <c r="AK717" i="6" a="1"/>
  <c r="AK717" i="6" s="1"/>
  <c r="AK716" i="6" a="1"/>
  <c r="AK716" i="6" s="1"/>
  <c r="AK715" i="6" a="1"/>
  <c r="AK715" i="6" s="1"/>
  <c r="AK714" i="6" a="1"/>
  <c r="AK714" i="6" s="1"/>
  <c r="AK713" i="6" a="1"/>
  <c r="AK713" i="6" s="1"/>
  <c r="AK712" i="6" a="1"/>
  <c r="AK712" i="6" s="1"/>
  <c r="AK711" i="6" a="1"/>
  <c r="AK711" i="6" s="1"/>
  <c r="AK710" i="6" a="1"/>
  <c r="AK710" i="6" s="1"/>
  <c r="AK709" i="6" a="1"/>
  <c r="AK709" i="6" s="1"/>
  <c r="AK708" i="6" a="1"/>
  <c r="AK708" i="6" s="1"/>
  <c r="AK707" i="6" a="1"/>
  <c r="AK707" i="6" s="1"/>
  <c r="AK706" i="6" a="1"/>
  <c r="AK706" i="6" s="1"/>
  <c r="AK705" i="6" a="1"/>
  <c r="AK705" i="6" s="1"/>
  <c r="AK704" i="6" a="1"/>
  <c r="AK704" i="6" s="1"/>
  <c r="AK703" i="6" a="1"/>
  <c r="AK703" i="6" s="1"/>
  <c r="AK702" i="6" a="1"/>
  <c r="AK702" i="6" s="1"/>
  <c r="AK701" i="6" a="1"/>
  <c r="AK701" i="6" s="1"/>
  <c r="AK700" i="6" a="1"/>
  <c r="AK700" i="6" s="1"/>
  <c r="AK699" i="6" a="1"/>
  <c r="AK699" i="6" s="1"/>
  <c r="AK698" i="6" a="1"/>
  <c r="AK698" i="6" s="1"/>
  <c r="AK697" i="6" a="1"/>
  <c r="AK697" i="6" s="1"/>
  <c r="AK696" i="6" a="1"/>
  <c r="AK696" i="6" s="1"/>
  <c r="AK695" i="6" a="1"/>
  <c r="AK695" i="6" s="1"/>
  <c r="AK694" i="6" a="1"/>
  <c r="AK694" i="6" s="1"/>
  <c r="AK693" i="6" a="1"/>
  <c r="AK693" i="6" s="1"/>
  <c r="AK692" i="6" a="1"/>
  <c r="AK692" i="6" s="1"/>
  <c r="AK691" i="6" a="1"/>
  <c r="AK691" i="6" s="1"/>
  <c r="AK690" i="6" a="1"/>
  <c r="AK690" i="6" s="1"/>
  <c r="AK689" i="6" a="1"/>
  <c r="AK689" i="6" s="1"/>
  <c r="AK688" i="6" a="1"/>
  <c r="AK688" i="6" s="1"/>
  <c r="AK687" i="6" a="1"/>
  <c r="AK687" i="6" s="1"/>
  <c r="AK686" i="6" a="1"/>
  <c r="AK686" i="6" s="1"/>
  <c r="AK685" i="6" a="1"/>
  <c r="AK685" i="6" s="1"/>
  <c r="AK684" i="6" a="1"/>
  <c r="AK684" i="6" s="1"/>
  <c r="AK683" i="6" a="1"/>
  <c r="AK683" i="6" s="1"/>
  <c r="AK682" i="6" a="1"/>
  <c r="AK682" i="6" s="1"/>
  <c r="AK681" i="6" a="1"/>
  <c r="AK681" i="6" s="1"/>
  <c r="AK680" i="6" a="1"/>
  <c r="AK680" i="6" s="1"/>
  <c r="AK679" i="6" a="1"/>
  <c r="AK679" i="6" s="1"/>
  <c r="AK678" i="6" a="1"/>
  <c r="AK678" i="6" s="1"/>
  <c r="AK677" i="6" a="1"/>
  <c r="AK677" i="6" s="1"/>
  <c r="AK676" i="6" a="1"/>
  <c r="AK676" i="6" s="1"/>
  <c r="AK675" i="6" a="1"/>
  <c r="AK675" i="6" s="1"/>
  <c r="AK674" i="6" a="1"/>
  <c r="AK674" i="6" s="1"/>
  <c r="AK673" i="6" a="1"/>
  <c r="AK673" i="6" s="1"/>
  <c r="AK672" i="6" a="1"/>
  <c r="AK672" i="6" s="1"/>
  <c r="AK671" i="6" a="1"/>
  <c r="AK671" i="6" s="1"/>
  <c r="AK670" i="6" a="1"/>
  <c r="AK670" i="6" s="1"/>
  <c r="AK669" i="6" a="1"/>
  <c r="AK669" i="6" s="1"/>
  <c r="AK668" i="6" a="1"/>
  <c r="AK668" i="6" s="1"/>
  <c r="AK667" i="6" a="1"/>
  <c r="AK667" i="6" s="1"/>
  <c r="AK666" i="6" a="1"/>
  <c r="AK666" i="6" s="1"/>
  <c r="AK665" i="6" a="1"/>
  <c r="AK665" i="6" s="1"/>
  <c r="AK664" i="6" a="1"/>
  <c r="AK664" i="6" s="1"/>
  <c r="AK663" i="6" a="1"/>
  <c r="AK663" i="6" s="1"/>
  <c r="AK662" i="6" a="1"/>
  <c r="AK662" i="6" s="1"/>
  <c r="AK661" i="6" a="1"/>
  <c r="AK661" i="6" s="1"/>
  <c r="AK660" i="6" a="1"/>
  <c r="AK660" i="6" s="1"/>
  <c r="AK659" i="6" a="1"/>
  <c r="AK659" i="6" s="1"/>
  <c r="AK658" i="6" a="1"/>
  <c r="AK658" i="6" s="1"/>
  <c r="AK657" i="6" a="1"/>
  <c r="AK657" i="6" s="1"/>
  <c r="AK656" i="6" a="1"/>
  <c r="AK656" i="6" s="1"/>
  <c r="AK655" i="6" a="1"/>
  <c r="AK655" i="6" s="1"/>
  <c r="AK654" i="6" a="1"/>
  <c r="AK654" i="6" s="1"/>
  <c r="AK653" i="6" a="1"/>
  <c r="AK653" i="6" s="1"/>
  <c r="AK652" i="6" a="1"/>
  <c r="AK652" i="6" s="1"/>
  <c r="AK651" i="6" a="1"/>
  <c r="AK651" i="6" s="1"/>
  <c r="AK650" i="6" a="1"/>
  <c r="AK650" i="6" s="1"/>
  <c r="AK649" i="6" a="1"/>
  <c r="AK649" i="6" s="1"/>
  <c r="AK648" i="6" a="1"/>
  <c r="AK648" i="6" s="1"/>
  <c r="AK647" i="6" a="1"/>
  <c r="AK647" i="6" s="1"/>
  <c r="AK646" i="6" a="1"/>
  <c r="AK646" i="6" s="1"/>
  <c r="AK645" i="6" a="1"/>
  <c r="AK645" i="6" s="1"/>
  <c r="AK644" i="6" a="1"/>
  <c r="AK644" i="6" s="1"/>
  <c r="AK643" i="6" a="1"/>
  <c r="AK643" i="6" s="1"/>
  <c r="AK642" i="6" a="1"/>
  <c r="AK642" i="6" s="1"/>
  <c r="AK641" i="6" a="1"/>
  <c r="AK641" i="6" s="1"/>
  <c r="AK640" i="6" a="1"/>
  <c r="AK640" i="6" s="1"/>
  <c r="AK639" i="6" a="1"/>
  <c r="AK639" i="6" s="1"/>
  <c r="AK638" i="6" a="1"/>
  <c r="AK638" i="6" s="1"/>
  <c r="AK637" i="6" a="1"/>
  <c r="AK637" i="6" s="1"/>
  <c r="AK636" i="6" a="1"/>
  <c r="AK636" i="6" s="1"/>
  <c r="AK635" i="6" a="1"/>
  <c r="AK635" i="6" s="1"/>
  <c r="AK634" i="6" a="1"/>
  <c r="AK634" i="6" s="1"/>
  <c r="AK633" i="6" a="1"/>
  <c r="AK633" i="6" s="1"/>
  <c r="AK632" i="6" a="1"/>
  <c r="AK632" i="6" s="1"/>
  <c r="AK631" i="6" a="1"/>
  <c r="AK631" i="6" s="1"/>
  <c r="AK630" i="6" a="1"/>
  <c r="AK630" i="6" s="1"/>
  <c r="AK629" i="6" a="1"/>
  <c r="AK629" i="6" s="1"/>
  <c r="AK628" i="6" a="1"/>
  <c r="AK628" i="6" s="1"/>
  <c r="AK627" i="6" a="1"/>
  <c r="AK627" i="6" s="1"/>
  <c r="AK626" i="6" a="1"/>
  <c r="AK626" i="6" s="1"/>
  <c r="AK625" i="6" a="1"/>
  <c r="AK625" i="6" s="1"/>
  <c r="AK624" i="6" a="1"/>
  <c r="AK624" i="6" s="1"/>
  <c r="AK623" i="6" a="1"/>
  <c r="AK623" i="6" s="1"/>
  <c r="AK622" i="6" a="1"/>
  <c r="AK622" i="6" s="1"/>
  <c r="AK621" i="6" a="1"/>
  <c r="AK621" i="6" s="1"/>
  <c r="AK620" i="6" a="1"/>
  <c r="AK620" i="6" s="1"/>
  <c r="AK619" i="6" a="1"/>
  <c r="AK619" i="6" s="1"/>
  <c r="AK618" i="6" a="1"/>
  <c r="AK618" i="6" s="1"/>
  <c r="AK617" i="6" a="1"/>
  <c r="AK617" i="6" s="1"/>
  <c r="AK616" i="6" a="1"/>
  <c r="AK616" i="6" s="1"/>
  <c r="AK615" i="6" a="1"/>
  <c r="AK615" i="6" s="1"/>
  <c r="AK614" i="6" a="1"/>
  <c r="AK614" i="6" s="1"/>
  <c r="AK613" i="6" a="1"/>
  <c r="AK613" i="6" s="1"/>
  <c r="AK612" i="6" a="1"/>
  <c r="AK612" i="6" s="1"/>
  <c r="AK611" i="6" a="1"/>
  <c r="AK611" i="6" s="1"/>
  <c r="AK610" i="6" a="1"/>
  <c r="AK610" i="6" s="1"/>
  <c r="AK609" i="6" a="1"/>
  <c r="AK609" i="6" s="1"/>
  <c r="AK608" i="6" a="1"/>
  <c r="AK608" i="6" s="1"/>
  <c r="AK607" i="6" a="1"/>
  <c r="AK607" i="6" s="1"/>
  <c r="AK606" i="6" a="1"/>
  <c r="AK606" i="6" s="1"/>
  <c r="AK605" i="6" a="1"/>
  <c r="AK605" i="6" s="1"/>
  <c r="AK604" i="6" a="1"/>
  <c r="AK604" i="6" s="1"/>
  <c r="AK603" i="6" a="1"/>
  <c r="AK603" i="6" s="1"/>
  <c r="AK602" i="6" a="1"/>
  <c r="AK602" i="6" s="1"/>
  <c r="AK601" i="6" a="1"/>
  <c r="AK601" i="6" s="1"/>
  <c r="AK600" i="6" a="1"/>
  <c r="AK600" i="6" s="1"/>
  <c r="AK599" i="6" a="1"/>
  <c r="AK599" i="6" s="1"/>
  <c r="AK598" i="6" a="1"/>
  <c r="AK598" i="6" s="1"/>
  <c r="AK597" i="6" a="1"/>
  <c r="AK597" i="6" s="1"/>
  <c r="AK596" i="6" a="1"/>
  <c r="AK596" i="6" s="1"/>
  <c r="AK595" i="6" a="1"/>
  <c r="AK595" i="6" s="1"/>
  <c r="AK594" i="6" a="1"/>
  <c r="AK594" i="6" s="1"/>
  <c r="AK593" i="6" a="1"/>
  <c r="AK593" i="6" s="1"/>
  <c r="AK592" i="6" a="1"/>
  <c r="AK592" i="6" s="1"/>
  <c r="AK591" i="6" a="1"/>
  <c r="AK591" i="6" s="1"/>
  <c r="AK590" i="6" a="1"/>
  <c r="AK590" i="6" s="1"/>
  <c r="AK589" i="6" a="1"/>
  <c r="AK589" i="6" s="1"/>
  <c r="AK588" i="6" a="1"/>
  <c r="AK588" i="6" s="1"/>
  <c r="AK587" i="6" a="1"/>
  <c r="AK587" i="6" s="1"/>
  <c r="AK586" i="6" a="1"/>
  <c r="AK586" i="6" s="1"/>
  <c r="AK585" i="6" a="1"/>
  <c r="AK585" i="6" s="1"/>
  <c r="AK584" i="6" a="1"/>
  <c r="AK584" i="6" s="1"/>
  <c r="AK583" i="6" a="1"/>
  <c r="AK583" i="6" s="1"/>
  <c r="AK582" i="6" a="1"/>
  <c r="AK582" i="6" s="1"/>
  <c r="AK581" i="6" a="1"/>
  <c r="AK581" i="6" s="1"/>
  <c r="AK580" i="6" a="1"/>
  <c r="AK580" i="6" s="1"/>
  <c r="AK579" i="6" a="1"/>
  <c r="AK579" i="6" s="1"/>
  <c r="AK578" i="6" a="1"/>
  <c r="AK578" i="6" s="1"/>
  <c r="AK577" i="6" a="1"/>
  <c r="AK577" i="6" s="1"/>
  <c r="AK576" i="6" a="1"/>
  <c r="AK576" i="6" s="1"/>
  <c r="AK575" i="6" a="1"/>
  <c r="AK575" i="6" s="1"/>
  <c r="AK574" i="6" a="1"/>
  <c r="AK574" i="6" s="1"/>
  <c r="AK573" i="6" a="1"/>
  <c r="AK573" i="6" s="1"/>
  <c r="AK572" i="6" a="1"/>
  <c r="AK572" i="6" s="1"/>
  <c r="AK571" i="6" a="1"/>
  <c r="AK571" i="6" s="1"/>
  <c r="AK570" i="6" a="1"/>
  <c r="AK570" i="6" s="1"/>
  <c r="AK569" i="6" a="1"/>
  <c r="AK569" i="6" s="1"/>
  <c r="AK568" i="6" a="1"/>
  <c r="AK568" i="6" s="1"/>
  <c r="AK567" i="6" a="1"/>
  <c r="AK567" i="6" s="1"/>
  <c r="AK566" i="6" a="1"/>
  <c r="AK566" i="6" s="1"/>
  <c r="AK565" i="6" a="1"/>
  <c r="AK565" i="6" s="1"/>
  <c r="AK564" i="6" a="1"/>
  <c r="AK564" i="6" s="1"/>
  <c r="AK563" i="6" a="1"/>
  <c r="AK563" i="6" s="1"/>
  <c r="AK562" i="6" a="1"/>
  <c r="AK562" i="6" s="1"/>
  <c r="AK561" i="6" a="1"/>
  <c r="AK561" i="6" s="1"/>
  <c r="AK560" i="6" a="1"/>
  <c r="AK560" i="6" s="1"/>
  <c r="AK559" i="6" a="1"/>
  <c r="AK559" i="6" s="1"/>
  <c r="AK558" i="6" a="1"/>
  <c r="AK558" i="6" s="1"/>
  <c r="AK557" i="6" a="1"/>
  <c r="AK557" i="6" s="1"/>
  <c r="AK556" i="6" a="1"/>
  <c r="AK556" i="6" s="1"/>
  <c r="AK555" i="6" a="1"/>
  <c r="AK555" i="6" s="1"/>
  <c r="AK554" i="6" a="1"/>
  <c r="AK554" i="6" s="1"/>
  <c r="AK553" i="6" a="1"/>
  <c r="AK553" i="6" s="1"/>
  <c r="AK552" i="6" a="1"/>
  <c r="AK552" i="6" s="1"/>
  <c r="AK551" i="6" a="1"/>
  <c r="AK551" i="6" s="1"/>
  <c r="AK550" i="6" a="1"/>
  <c r="AK550" i="6" s="1"/>
  <c r="AK549" i="6" a="1"/>
  <c r="AK549" i="6" s="1"/>
  <c r="AK548" i="6" a="1"/>
  <c r="AK548" i="6" s="1"/>
  <c r="AK547" i="6" a="1"/>
  <c r="AK547" i="6" s="1"/>
  <c r="AK546" i="6" a="1"/>
  <c r="AK546" i="6" s="1"/>
  <c r="AK545" i="6" a="1"/>
  <c r="AK545" i="6" s="1"/>
  <c r="AK544" i="6" a="1"/>
  <c r="AK544" i="6" s="1"/>
  <c r="AK543" i="6" a="1"/>
  <c r="AK543" i="6" s="1"/>
  <c r="AK542" i="6" a="1"/>
  <c r="AK542" i="6" s="1"/>
  <c r="AK541" i="6" a="1"/>
  <c r="AK541" i="6" s="1"/>
  <c r="AK540" i="6" a="1"/>
  <c r="AK540" i="6" s="1"/>
  <c r="AK539" i="6" a="1"/>
  <c r="AK539" i="6" s="1"/>
  <c r="AK538" i="6" a="1"/>
  <c r="AK538" i="6" s="1"/>
  <c r="AK537" i="6" a="1"/>
  <c r="AK537" i="6" s="1"/>
  <c r="AK536" i="6" a="1"/>
  <c r="AK536" i="6" s="1"/>
  <c r="AK535" i="6" a="1"/>
  <c r="AK535" i="6" s="1"/>
  <c r="AK534" i="6" a="1"/>
  <c r="AK534" i="6" s="1"/>
  <c r="AK533" i="6" a="1"/>
  <c r="AK533" i="6" s="1"/>
  <c r="AK532" i="6" a="1"/>
  <c r="AK532" i="6" s="1"/>
  <c r="AK531" i="6" a="1"/>
  <c r="AK531" i="6" s="1"/>
  <c r="AK530" i="6" a="1"/>
  <c r="AK530" i="6" s="1"/>
  <c r="AK529" i="6" a="1"/>
  <c r="AK529" i="6" s="1"/>
  <c r="AK528" i="6" a="1"/>
  <c r="AK528" i="6" s="1"/>
  <c r="AK527" i="6" a="1"/>
  <c r="AK527" i="6" s="1"/>
  <c r="AK526" i="6" a="1"/>
  <c r="AK526" i="6" s="1"/>
  <c r="AK525" i="6" a="1"/>
  <c r="AK525" i="6" s="1"/>
  <c r="AK524" i="6" a="1"/>
  <c r="AK524" i="6" s="1"/>
  <c r="AK523" i="6" a="1"/>
  <c r="AK523" i="6" s="1"/>
  <c r="AK522" i="6" a="1"/>
  <c r="AK522" i="6" s="1"/>
  <c r="AK521" i="6" a="1"/>
  <c r="AK521" i="6" s="1"/>
  <c r="AK520" i="6" a="1"/>
  <c r="AK520" i="6" s="1"/>
  <c r="AK519" i="6" a="1"/>
  <c r="AK519" i="6" s="1"/>
  <c r="AK518" i="6" a="1"/>
  <c r="AK518" i="6" s="1"/>
  <c r="AK517" i="6" a="1"/>
  <c r="AK517" i="6" s="1"/>
  <c r="AK516" i="6" a="1"/>
  <c r="AK516" i="6" s="1"/>
  <c r="AK515" i="6" a="1"/>
  <c r="AK515" i="6" s="1"/>
  <c r="AK514" i="6" a="1"/>
  <c r="AK514" i="6" s="1"/>
  <c r="AK513" i="6" a="1"/>
  <c r="AK513" i="6" s="1"/>
  <c r="AK512" i="6" a="1"/>
  <c r="AK512" i="6" s="1"/>
  <c r="AK511" i="6" a="1"/>
  <c r="AK511" i="6" s="1"/>
  <c r="AK510" i="6" a="1"/>
  <c r="AK510" i="6" s="1"/>
  <c r="AK509" i="6" a="1"/>
  <c r="AK509" i="6" s="1"/>
  <c r="AK508" i="6" a="1"/>
  <c r="AK508" i="6" s="1"/>
  <c r="AK507" i="6" a="1"/>
  <c r="AK507" i="6" s="1"/>
  <c r="AK506" i="6" a="1"/>
  <c r="AK506" i="6" s="1"/>
  <c r="AK505" i="6" a="1"/>
  <c r="AK505" i="6" s="1"/>
  <c r="AK504" i="6" a="1"/>
  <c r="AK504" i="6" s="1"/>
  <c r="AK503" i="6" a="1"/>
  <c r="AK503" i="6" s="1"/>
  <c r="AK502" i="6" a="1"/>
  <c r="AK502" i="6" s="1"/>
  <c r="AK501" i="6" a="1"/>
  <c r="AK501" i="6" s="1"/>
  <c r="AK500" i="6" a="1"/>
  <c r="AK500" i="6" s="1"/>
  <c r="AK499" i="6" a="1"/>
  <c r="AK499" i="6" s="1"/>
  <c r="AK498" i="6" a="1"/>
  <c r="AK498" i="6" s="1"/>
  <c r="AK497" i="6" a="1"/>
  <c r="AK497" i="6" s="1"/>
  <c r="AK496" i="6" a="1"/>
  <c r="AK496" i="6" s="1"/>
  <c r="AK495" i="6" a="1"/>
  <c r="AK495" i="6" s="1"/>
  <c r="AK494" i="6" a="1"/>
  <c r="AK494" i="6" s="1"/>
  <c r="AK493" i="6" a="1"/>
  <c r="AK493" i="6" s="1"/>
  <c r="AK492" i="6" a="1"/>
  <c r="AK492" i="6" s="1"/>
  <c r="AK491" i="6" a="1"/>
  <c r="AK491" i="6" s="1"/>
  <c r="AK490" i="6" a="1"/>
  <c r="AK490" i="6" s="1"/>
  <c r="AK489" i="6" a="1"/>
  <c r="AK489" i="6" s="1"/>
  <c r="AK488" i="6" a="1"/>
  <c r="AK488" i="6" s="1"/>
  <c r="AK487" i="6" a="1"/>
  <c r="AK487" i="6" s="1"/>
  <c r="AK486" i="6" a="1"/>
  <c r="AK486" i="6" s="1"/>
  <c r="AK485" i="6" a="1"/>
  <c r="AK485" i="6" s="1"/>
  <c r="AK484" i="6" a="1"/>
  <c r="AK484" i="6" s="1"/>
  <c r="AK483" i="6" a="1"/>
  <c r="AK483" i="6" s="1"/>
  <c r="AK482" i="6" a="1"/>
  <c r="AK482" i="6" s="1"/>
  <c r="AK481" i="6" a="1"/>
  <c r="AK481" i="6" s="1"/>
  <c r="AK480" i="6" a="1"/>
  <c r="AK480" i="6" s="1"/>
  <c r="AK479" i="6" a="1"/>
  <c r="AK479" i="6" s="1"/>
  <c r="AK478" i="6" a="1"/>
  <c r="AK478" i="6" s="1"/>
  <c r="AK477" i="6" a="1"/>
  <c r="AK477" i="6" s="1"/>
  <c r="AK476" i="6" a="1"/>
  <c r="AK476" i="6" s="1"/>
  <c r="AK475" i="6" a="1"/>
  <c r="AK475" i="6" s="1"/>
  <c r="AK474" i="6" a="1"/>
  <c r="AK474" i="6" s="1"/>
  <c r="AK473" i="6" a="1"/>
  <c r="AK473" i="6" s="1"/>
  <c r="AK472" i="6" a="1"/>
  <c r="AK472" i="6" s="1"/>
  <c r="AK471" i="6" a="1"/>
  <c r="AK471" i="6" s="1"/>
  <c r="AK470" i="6" a="1"/>
  <c r="AK470" i="6" s="1"/>
  <c r="AK469" i="6" a="1"/>
  <c r="AK469" i="6" s="1"/>
  <c r="AK468" i="6" a="1"/>
  <c r="AK468" i="6" s="1"/>
  <c r="AK467" i="6" a="1"/>
  <c r="AK467" i="6" s="1"/>
  <c r="AK466" i="6" a="1"/>
  <c r="AK466" i="6" s="1"/>
  <c r="AK465" i="6" a="1"/>
  <c r="AK465" i="6" s="1"/>
  <c r="AK464" i="6" a="1"/>
  <c r="AK464" i="6" s="1"/>
  <c r="AK463" i="6" a="1"/>
  <c r="AK463" i="6" s="1"/>
  <c r="AK462" i="6" a="1"/>
  <c r="AK462" i="6" s="1"/>
  <c r="AK461" i="6" a="1"/>
  <c r="AK461" i="6" s="1"/>
  <c r="AK460" i="6" a="1"/>
  <c r="AK460" i="6" s="1"/>
  <c r="AK459" i="6" a="1"/>
  <c r="AK459" i="6" s="1"/>
  <c r="AK458" i="6" a="1"/>
  <c r="AK458" i="6" s="1"/>
  <c r="AK457" i="6" a="1"/>
  <c r="AK457" i="6" s="1"/>
  <c r="AK456" i="6" a="1"/>
  <c r="AK456" i="6" s="1"/>
  <c r="AK455" i="6" a="1"/>
  <c r="AK455" i="6" s="1"/>
  <c r="AK454" i="6" a="1"/>
  <c r="AK454" i="6" s="1"/>
  <c r="AK453" i="6" a="1"/>
  <c r="AK453" i="6" s="1"/>
  <c r="AK452" i="6" a="1"/>
  <c r="AK452" i="6" s="1"/>
  <c r="AK451" i="6" a="1"/>
  <c r="AK451" i="6" s="1"/>
  <c r="AK450" i="6" a="1"/>
  <c r="AK450" i="6" s="1"/>
  <c r="AK449" i="6" a="1"/>
  <c r="AK449" i="6" s="1"/>
  <c r="AK448" i="6" a="1"/>
  <c r="AK448" i="6" s="1"/>
  <c r="AK447" i="6" a="1"/>
  <c r="AK447" i="6" s="1"/>
  <c r="AK446" i="6" a="1"/>
  <c r="AK446" i="6" s="1"/>
  <c r="AK445" i="6" a="1"/>
  <c r="AK445" i="6" s="1"/>
  <c r="AK444" i="6" a="1"/>
  <c r="AK444" i="6" s="1"/>
  <c r="AK443" i="6" a="1"/>
  <c r="AK443" i="6" s="1"/>
  <c r="AK442" i="6" a="1"/>
  <c r="AK442" i="6" s="1"/>
  <c r="AK441" i="6" a="1"/>
  <c r="AK441" i="6" s="1"/>
  <c r="AK440" i="6" a="1"/>
  <c r="AK440" i="6" s="1"/>
  <c r="AK439" i="6" a="1"/>
  <c r="AK439" i="6" s="1"/>
  <c r="AK438" i="6" a="1"/>
  <c r="AK438" i="6" s="1"/>
  <c r="AK437" i="6" a="1"/>
  <c r="AK437" i="6" s="1"/>
  <c r="AK436" i="6" a="1"/>
  <c r="AK436" i="6" s="1"/>
  <c r="AK435" i="6" a="1"/>
  <c r="AK435" i="6" s="1"/>
  <c r="AK434" i="6" a="1"/>
  <c r="AK434" i="6" s="1"/>
  <c r="AK433" i="6" a="1"/>
  <c r="AK433" i="6" s="1"/>
  <c r="AK432" i="6" a="1"/>
  <c r="AK432" i="6" s="1"/>
  <c r="AK431" i="6" a="1"/>
  <c r="AK431" i="6" s="1"/>
  <c r="AK430" i="6" a="1"/>
  <c r="AK430" i="6" s="1"/>
  <c r="AK429" i="6" a="1"/>
  <c r="AK429" i="6" s="1"/>
  <c r="AK428" i="6" a="1"/>
  <c r="AK428" i="6" s="1"/>
  <c r="AK427" i="6" a="1"/>
  <c r="AK427" i="6" s="1"/>
  <c r="AK426" i="6" a="1"/>
  <c r="AK426" i="6" s="1"/>
  <c r="AK425" i="6" a="1"/>
  <c r="AK425" i="6" s="1"/>
  <c r="AK424" i="6" a="1"/>
  <c r="AK424" i="6" s="1"/>
  <c r="AK423" i="6" a="1"/>
  <c r="AK423" i="6" s="1"/>
  <c r="AK422" i="6" a="1"/>
  <c r="AK422" i="6" s="1"/>
  <c r="AK421" i="6" a="1"/>
  <c r="AK421" i="6" s="1"/>
  <c r="AK420" i="6" a="1"/>
  <c r="AK420" i="6" s="1"/>
  <c r="AK419" i="6" a="1"/>
  <c r="AK419" i="6" s="1"/>
  <c r="AK418" i="6" a="1"/>
  <c r="AK418" i="6" s="1"/>
  <c r="AK417" i="6" a="1"/>
  <c r="AK417" i="6" s="1"/>
  <c r="AK416" i="6" a="1"/>
  <c r="AK416" i="6" s="1"/>
  <c r="AK415" i="6" a="1"/>
  <c r="AK415" i="6" s="1"/>
  <c r="AK414" i="6" a="1"/>
  <c r="AK414" i="6" s="1"/>
  <c r="AK413" i="6" a="1"/>
  <c r="AK413" i="6" s="1"/>
  <c r="AK412" i="6" a="1"/>
  <c r="AK412" i="6" s="1"/>
  <c r="AK411" i="6" a="1"/>
  <c r="AK411" i="6" s="1"/>
  <c r="AK410" i="6" a="1"/>
  <c r="AK410" i="6" s="1"/>
  <c r="AK409" i="6" a="1"/>
  <c r="AK409" i="6" s="1"/>
  <c r="AK408" i="6" a="1"/>
  <c r="AK408" i="6" s="1"/>
  <c r="AK407" i="6" a="1"/>
  <c r="AK407" i="6" s="1"/>
  <c r="AK406" i="6" a="1"/>
  <c r="AK406" i="6" s="1"/>
  <c r="AK405" i="6" a="1"/>
  <c r="AK405" i="6" s="1"/>
  <c r="AK404" i="6" a="1"/>
  <c r="AK404" i="6" s="1"/>
  <c r="AK403" i="6" a="1"/>
  <c r="AK403" i="6" s="1"/>
  <c r="AK402" i="6" a="1"/>
  <c r="AK402" i="6" s="1"/>
  <c r="AK401" i="6" a="1"/>
  <c r="AK401" i="6" s="1"/>
  <c r="AK400" i="6" a="1"/>
  <c r="AK400" i="6" s="1"/>
  <c r="AK399" i="6" a="1"/>
  <c r="AK399" i="6" s="1"/>
  <c r="AK398" i="6" a="1"/>
  <c r="AK398" i="6" s="1"/>
  <c r="AK397" i="6" a="1"/>
  <c r="AK397" i="6" s="1"/>
  <c r="AK396" i="6" a="1"/>
  <c r="AK396" i="6" s="1"/>
  <c r="AK395" i="6" a="1"/>
  <c r="AK395" i="6" s="1"/>
  <c r="AK394" i="6" a="1"/>
  <c r="AK394" i="6" s="1"/>
  <c r="AK393" i="6" a="1"/>
  <c r="AK393" i="6" s="1"/>
  <c r="AK392" i="6" a="1"/>
  <c r="AK392" i="6" s="1"/>
  <c r="AK391" i="6" a="1"/>
  <c r="AK391" i="6" s="1"/>
  <c r="AK390" i="6" a="1"/>
  <c r="AK390" i="6" s="1"/>
  <c r="AK389" i="6" a="1"/>
  <c r="AK389" i="6" s="1"/>
  <c r="AK388" i="6" a="1"/>
  <c r="AK388" i="6" s="1"/>
  <c r="AK387" i="6" a="1"/>
  <c r="AK387" i="6" s="1"/>
  <c r="AK386" i="6" a="1"/>
  <c r="AK386" i="6" s="1"/>
  <c r="AK385" i="6" a="1"/>
  <c r="AK385" i="6" s="1"/>
  <c r="AK384" i="6" a="1"/>
  <c r="AK384" i="6" s="1"/>
  <c r="AK383" i="6" a="1"/>
  <c r="AK383" i="6" s="1"/>
  <c r="AK382" i="6" a="1"/>
  <c r="AK382" i="6" s="1"/>
  <c r="AK381" i="6" a="1"/>
  <c r="AK381" i="6" s="1"/>
  <c r="AK380" i="6" a="1"/>
  <c r="AK380" i="6" s="1"/>
  <c r="AK379" i="6" a="1"/>
  <c r="AK379" i="6" s="1"/>
  <c r="AK378" i="6" a="1"/>
  <c r="AK378" i="6" s="1"/>
  <c r="AK377" i="6" a="1"/>
  <c r="AK377" i="6" s="1"/>
  <c r="AK376" i="6" a="1"/>
  <c r="AK376" i="6" s="1"/>
  <c r="AK375" i="6" a="1"/>
  <c r="AK375" i="6" s="1"/>
  <c r="AK374" i="6" a="1"/>
  <c r="AK374" i="6" s="1"/>
  <c r="AK373" i="6" a="1"/>
  <c r="AK373" i="6" s="1"/>
  <c r="AK372" i="6" a="1"/>
  <c r="AK372" i="6" s="1"/>
  <c r="AK371" i="6" a="1"/>
  <c r="AK371" i="6" s="1"/>
  <c r="AK370" i="6" a="1"/>
  <c r="AK370" i="6" s="1"/>
  <c r="AK369" i="6" a="1"/>
  <c r="AK369" i="6" s="1"/>
  <c r="AK368" i="6" a="1"/>
  <c r="AK368" i="6" s="1"/>
  <c r="AK367" i="6" a="1"/>
  <c r="AK367" i="6" s="1"/>
  <c r="AK366" i="6" a="1"/>
  <c r="AK366" i="6" s="1"/>
  <c r="AK365" i="6" a="1"/>
  <c r="AK365" i="6" s="1"/>
  <c r="AK364" i="6" a="1"/>
  <c r="AK364" i="6" s="1"/>
  <c r="AK363" i="6" a="1"/>
  <c r="AK363" i="6" s="1"/>
  <c r="AK362" i="6" a="1"/>
  <c r="AK362" i="6" s="1"/>
  <c r="AK361" i="6" a="1"/>
  <c r="AK361" i="6" s="1"/>
  <c r="AK360" i="6" a="1"/>
  <c r="AK360" i="6" s="1"/>
  <c r="AK359" i="6" a="1"/>
  <c r="AK359" i="6" s="1"/>
  <c r="AK358" i="6" a="1"/>
  <c r="AK358" i="6" s="1"/>
  <c r="AK357" i="6" a="1"/>
  <c r="AK357" i="6" s="1"/>
  <c r="AK356" i="6" a="1"/>
  <c r="AK356" i="6" s="1"/>
  <c r="AK355" i="6" a="1"/>
  <c r="AK355" i="6" s="1"/>
  <c r="AK354" i="6" a="1"/>
  <c r="AK354" i="6" s="1"/>
  <c r="AK353" i="6" a="1"/>
  <c r="AK353" i="6" s="1"/>
  <c r="AK352" i="6" a="1"/>
  <c r="AK352" i="6" s="1"/>
  <c r="AK351" i="6" a="1"/>
  <c r="AK351" i="6" s="1"/>
  <c r="AK350" i="6" a="1"/>
  <c r="AK350" i="6" s="1"/>
  <c r="AK349" i="6" a="1"/>
  <c r="AK349" i="6" s="1"/>
  <c r="AK348" i="6" a="1"/>
  <c r="AK348" i="6" s="1"/>
  <c r="AK347" i="6" a="1"/>
  <c r="AK347" i="6" s="1"/>
  <c r="AK346" i="6" a="1"/>
  <c r="AK346" i="6" s="1"/>
  <c r="AK345" i="6" a="1"/>
  <c r="AK345" i="6" s="1"/>
  <c r="AK344" i="6" a="1"/>
  <c r="AK344" i="6" s="1"/>
  <c r="AK343" i="6" a="1"/>
  <c r="AK343" i="6" s="1"/>
  <c r="AK342" i="6" a="1"/>
  <c r="AK342" i="6" s="1"/>
  <c r="AK341" i="6" a="1"/>
  <c r="AK341" i="6" s="1"/>
  <c r="AK340" i="6" a="1"/>
  <c r="AK340" i="6" s="1"/>
  <c r="AK339" i="6" a="1"/>
  <c r="AK339" i="6" s="1"/>
  <c r="AK338" i="6" a="1"/>
  <c r="AK338" i="6" s="1"/>
  <c r="AK337" i="6" a="1"/>
  <c r="AK337" i="6" s="1"/>
  <c r="AK336" i="6" a="1"/>
  <c r="AK336" i="6" s="1"/>
  <c r="AK335" i="6" a="1"/>
  <c r="AK335" i="6" s="1"/>
  <c r="AK334" i="6" a="1"/>
  <c r="AK334" i="6" s="1"/>
  <c r="AK333" i="6" a="1"/>
  <c r="AK333" i="6" s="1"/>
  <c r="AK332" i="6" a="1"/>
  <c r="AK332" i="6" s="1"/>
  <c r="AK331" i="6" a="1"/>
  <c r="AK331" i="6" s="1"/>
  <c r="AK330" i="6" a="1"/>
  <c r="AK330" i="6" s="1"/>
  <c r="AK329" i="6" a="1"/>
  <c r="AK329" i="6" s="1"/>
  <c r="AK328" i="6" a="1"/>
  <c r="AK328" i="6" s="1"/>
  <c r="AK327" i="6" a="1"/>
  <c r="AK327" i="6" s="1"/>
  <c r="AK326" i="6" a="1"/>
  <c r="AK326" i="6" s="1"/>
  <c r="AK325" i="6" a="1"/>
  <c r="AK325" i="6" s="1"/>
  <c r="AK324" i="6" a="1"/>
  <c r="AK324" i="6" s="1"/>
  <c r="AK323" i="6" a="1"/>
  <c r="AK323" i="6" s="1"/>
  <c r="AK322" i="6" a="1"/>
  <c r="AK322" i="6" s="1"/>
  <c r="AK321" i="6" a="1"/>
  <c r="AK321" i="6" s="1"/>
  <c r="AK320" i="6" a="1"/>
  <c r="AK320" i="6" s="1"/>
  <c r="AK319" i="6" a="1"/>
  <c r="AK319" i="6" s="1"/>
  <c r="AK318" i="6" a="1"/>
  <c r="AK318" i="6" s="1"/>
  <c r="AK317" i="6" a="1"/>
  <c r="AK317" i="6" s="1"/>
  <c r="AK316" i="6" a="1"/>
  <c r="AK316" i="6" s="1"/>
  <c r="AK315" i="6" a="1"/>
  <c r="AK315" i="6" s="1"/>
  <c r="AK314" i="6" a="1"/>
  <c r="AK314" i="6" s="1"/>
  <c r="AK313" i="6" a="1"/>
  <c r="AK313" i="6" s="1"/>
  <c r="AK312" i="6" a="1"/>
  <c r="AK312" i="6" s="1"/>
  <c r="AK311" i="6" a="1"/>
  <c r="AK311" i="6" s="1"/>
  <c r="AK310" i="6" a="1"/>
  <c r="AK310" i="6" s="1"/>
  <c r="AK309" i="6" a="1"/>
  <c r="AK309" i="6" s="1"/>
  <c r="AK308" i="6" a="1"/>
  <c r="AK308" i="6" s="1"/>
  <c r="AK307" i="6" a="1"/>
  <c r="AK307" i="6" s="1"/>
  <c r="AK306" i="6" a="1"/>
  <c r="AK306" i="6" s="1"/>
  <c r="AK305" i="6" a="1"/>
  <c r="AK305" i="6" s="1"/>
  <c r="AK304" i="6" a="1"/>
  <c r="AK304" i="6" s="1"/>
  <c r="AK303" i="6" a="1"/>
  <c r="AK303" i="6" s="1"/>
  <c r="AK302" i="6" a="1"/>
  <c r="AK302" i="6" s="1"/>
  <c r="AK301" i="6" a="1"/>
  <c r="AK301" i="6" s="1"/>
  <c r="AK300" i="6" a="1"/>
  <c r="AK300" i="6" s="1"/>
  <c r="AK299" i="6" a="1"/>
  <c r="AK299" i="6" s="1"/>
  <c r="AK298" i="6" a="1"/>
  <c r="AK298" i="6" s="1"/>
  <c r="AK297" i="6" a="1"/>
  <c r="AK297" i="6" s="1"/>
  <c r="AK296" i="6" a="1"/>
  <c r="AK296" i="6" s="1"/>
  <c r="AK295" i="6" a="1"/>
  <c r="AK295" i="6" s="1"/>
  <c r="AK294" i="6" a="1"/>
  <c r="AK294" i="6" s="1"/>
  <c r="AK293" i="6" a="1"/>
  <c r="AK293" i="6" s="1"/>
  <c r="AK292" i="6" a="1"/>
  <c r="AK292" i="6" s="1"/>
  <c r="AK291" i="6" a="1"/>
  <c r="AK291" i="6" s="1"/>
  <c r="AK290" i="6" a="1"/>
  <c r="AK290" i="6" s="1"/>
  <c r="AK289" i="6" a="1"/>
  <c r="AK289" i="6" s="1"/>
  <c r="AK288" i="6" a="1"/>
  <c r="AK288" i="6" s="1"/>
  <c r="AK287" i="6" a="1"/>
  <c r="AK287" i="6" s="1"/>
  <c r="AK286" i="6" a="1"/>
  <c r="AK286" i="6" s="1"/>
  <c r="AK285" i="6" a="1"/>
  <c r="AK285" i="6" s="1"/>
  <c r="AK284" i="6" a="1"/>
  <c r="AK284" i="6" s="1"/>
  <c r="AK283" i="6" a="1"/>
  <c r="AK283" i="6" s="1"/>
  <c r="AK282" i="6" a="1"/>
  <c r="AK282" i="6" s="1"/>
  <c r="AK281" i="6" a="1"/>
  <c r="AK281" i="6" s="1"/>
  <c r="AK280" i="6" a="1"/>
  <c r="AK280" i="6" s="1"/>
  <c r="AK279" i="6" a="1"/>
  <c r="AK279" i="6" s="1"/>
  <c r="AK278" i="6" a="1"/>
  <c r="AK278" i="6" s="1"/>
  <c r="AK277" i="6" a="1"/>
  <c r="AK277" i="6" s="1"/>
  <c r="AK276" i="6" a="1"/>
  <c r="AK276" i="6" s="1"/>
  <c r="AK275" i="6" a="1"/>
  <c r="AK275" i="6" s="1"/>
  <c r="AK274" i="6" a="1"/>
  <c r="AK274" i="6" s="1"/>
  <c r="AK273" i="6" a="1"/>
  <c r="AK273" i="6" s="1"/>
  <c r="AK272" i="6" a="1"/>
  <c r="AK272" i="6" s="1"/>
  <c r="AK271" i="6" a="1"/>
  <c r="AK271" i="6" s="1"/>
  <c r="AK270" i="6" a="1"/>
  <c r="AK270" i="6" s="1"/>
  <c r="AK269" i="6" a="1"/>
  <c r="AK269" i="6" s="1"/>
  <c r="AK268" i="6" a="1"/>
  <c r="AK268" i="6" s="1"/>
  <c r="AK267" i="6" a="1"/>
  <c r="AK267" i="6" s="1"/>
  <c r="AK266" i="6" a="1"/>
  <c r="AK266" i="6" s="1"/>
  <c r="AK265" i="6" a="1"/>
  <c r="AK265" i="6" s="1"/>
  <c r="AK264" i="6" a="1"/>
  <c r="AK264" i="6" s="1"/>
  <c r="AK263" i="6" a="1"/>
  <c r="AK263" i="6" s="1"/>
  <c r="AK262" i="6" a="1"/>
  <c r="AK262" i="6" s="1"/>
  <c r="AK261" i="6" a="1"/>
  <c r="AK261" i="6" s="1"/>
  <c r="AK260" i="6" a="1"/>
  <c r="AK260" i="6" s="1"/>
  <c r="AK259" i="6" a="1"/>
  <c r="AK259" i="6" s="1"/>
  <c r="AK258" i="6" a="1"/>
  <c r="AK258" i="6" s="1"/>
  <c r="AK257" i="6" a="1"/>
  <c r="AK257" i="6" s="1"/>
  <c r="AK256" i="6" a="1"/>
  <c r="AK256" i="6" s="1"/>
  <c r="AK255" i="6" a="1"/>
  <c r="AK255" i="6" s="1"/>
  <c r="AK254" i="6" a="1"/>
  <c r="AK254" i="6" s="1"/>
  <c r="AK253" i="6" a="1"/>
  <c r="AK253" i="6" s="1"/>
  <c r="AK252" i="6" a="1"/>
  <c r="AK252" i="6" s="1"/>
  <c r="AK251" i="6" a="1"/>
  <c r="AK251" i="6" s="1"/>
  <c r="AK250" i="6" a="1"/>
  <c r="AK250" i="6" s="1"/>
  <c r="AK249" i="6" a="1"/>
  <c r="AK249" i="6" s="1"/>
  <c r="AK248" i="6" a="1"/>
  <c r="AK248" i="6" s="1"/>
  <c r="AK247" i="6" a="1"/>
  <c r="AK247" i="6" s="1"/>
  <c r="AK246" i="6" a="1"/>
  <c r="AK246" i="6" s="1"/>
  <c r="AK245" i="6" a="1"/>
  <c r="AK245" i="6" s="1"/>
  <c r="AK244" i="6" a="1"/>
  <c r="AK244" i="6" s="1"/>
  <c r="AK243" i="6" a="1"/>
  <c r="AK243" i="6" s="1"/>
  <c r="AK242" i="6" a="1"/>
  <c r="AK242" i="6" s="1"/>
  <c r="AK241" i="6" a="1"/>
  <c r="AK241" i="6" s="1"/>
  <c r="AK240" i="6" a="1"/>
  <c r="AK240" i="6" s="1"/>
  <c r="AK239" i="6" a="1"/>
  <c r="AK239" i="6" s="1"/>
  <c r="AK238" i="6" a="1"/>
  <c r="AK238" i="6" s="1"/>
  <c r="AK237" i="6" a="1"/>
  <c r="AK237" i="6" s="1"/>
  <c r="AK236" i="6" a="1"/>
  <c r="AK236" i="6" s="1"/>
  <c r="AK235" i="6" a="1"/>
  <c r="AK235" i="6" s="1"/>
  <c r="AK234" i="6" a="1"/>
  <c r="AK234" i="6" s="1"/>
  <c r="AK233" i="6" a="1"/>
  <c r="AK233" i="6" s="1"/>
  <c r="AK232" i="6" a="1"/>
  <c r="AK232" i="6" s="1"/>
  <c r="AK231" i="6" a="1"/>
  <c r="AK231" i="6" s="1"/>
  <c r="AK230" i="6" a="1"/>
  <c r="AK230" i="6" s="1"/>
  <c r="AK229" i="6" a="1"/>
  <c r="AK229" i="6" s="1"/>
  <c r="AK228" i="6" a="1"/>
  <c r="AK228" i="6" s="1"/>
  <c r="AK227" i="6" a="1"/>
  <c r="AK227" i="6" s="1"/>
  <c r="AK226" i="6" a="1"/>
  <c r="AK226" i="6" s="1"/>
  <c r="AK225" i="6" a="1"/>
  <c r="AK225" i="6" s="1"/>
  <c r="AK224" i="6" a="1"/>
  <c r="AK224" i="6" s="1"/>
  <c r="AK223" i="6" a="1"/>
  <c r="AK223" i="6" s="1"/>
  <c r="AK222" i="6" a="1"/>
  <c r="AK222" i="6" s="1"/>
  <c r="AK221" i="6" a="1"/>
  <c r="AK221" i="6" s="1"/>
  <c r="AK220" i="6" a="1"/>
  <c r="AK220" i="6" s="1"/>
  <c r="AK219" i="6" a="1"/>
  <c r="AK219" i="6" s="1"/>
  <c r="AK218" i="6" a="1"/>
  <c r="AK218" i="6" s="1"/>
  <c r="AK217" i="6" a="1"/>
  <c r="AK217" i="6" s="1"/>
  <c r="AK216" i="6" a="1"/>
  <c r="AK216" i="6" s="1"/>
  <c r="AK215" i="6" a="1"/>
  <c r="AK215" i="6" s="1"/>
  <c r="AK214" i="6" a="1"/>
  <c r="AK214" i="6" s="1"/>
  <c r="AK213" i="6" a="1"/>
  <c r="AK213" i="6" s="1"/>
  <c r="AK212" i="6" a="1"/>
  <c r="AK212" i="6" s="1"/>
  <c r="AK211" i="6" a="1"/>
  <c r="AK211" i="6" s="1"/>
  <c r="AK210" i="6" a="1"/>
  <c r="AK210" i="6" s="1"/>
  <c r="AK209" i="6" a="1"/>
  <c r="AK209" i="6" s="1"/>
  <c r="AK208" i="6" a="1"/>
  <c r="AK208" i="6" s="1"/>
  <c r="AK207" i="6" a="1"/>
  <c r="AK207" i="6" s="1"/>
  <c r="AK206" i="6" a="1"/>
  <c r="AK206" i="6" s="1"/>
  <c r="AK205" i="6" a="1"/>
  <c r="AK205" i="6" s="1"/>
  <c r="AK204" i="6" a="1"/>
  <c r="AK204" i="6" s="1"/>
  <c r="AK203" i="6" a="1"/>
  <c r="AK203" i="6" s="1"/>
  <c r="AK202" i="6" a="1"/>
  <c r="AK202" i="6" s="1"/>
  <c r="AK201" i="6" a="1"/>
  <c r="AK201" i="6" s="1"/>
  <c r="AK200" i="6" a="1"/>
  <c r="AK200" i="6" s="1"/>
  <c r="AK199" i="6" a="1"/>
  <c r="AK199" i="6" s="1"/>
  <c r="AK198" i="6" a="1"/>
  <c r="AK198" i="6" s="1"/>
  <c r="AK197" i="6" a="1"/>
  <c r="AK197" i="6" s="1"/>
  <c r="AK196" i="6" a="1"/>
  <c r="AK196" i="6" s="1"/>
  <c r="AK195" i="6" a="1"/>
  <c r="AK195" i="6" s="1"/>
  <c r="AK194" i="6" a="1"/>
  <c r="AK194" i="6" s="1"/>
  <c r="AK193" i="6" a="1"/>
  <c r="AK193" i="6" s="1"/>
  <c r="AK192" i="6" a="1"/>
  <c r="AK192" i="6" s="1"/>
  <c r="AK191" i="6" a="1"/>
  <c r="AK191" i="6" s="1"/>
  <c r="AK190" i="6" a="1"/>
  <c r="AK190" i="6" s="1"/>
  <c r="AK189" i="6" a="1"/>
  <c r="AK189" i="6" s="1"/>
  <c r="AK188" i="6" a="1"/>
  <c r="AK188" i="6" s="1"/>
  <c r="AK187" i="6" a="1"/>
  <c r="AK187" i="6" s="1"/>
  <c r="AK186" i="6" a="1"/>
  <c r="AK186" i="6" s="1"/>
  <c r="AK185" i="6" a="1"/>
  <c r="AK185" i="6" s="1"/>
  <c r="AK184" i="6" a="1"/>
  <c r="AK184" i="6" s="1"/>
  <c r="AK183" i="6" a="1"/>
  <c r="AK183" i="6" s="1"/>
  <c r="AK182" i="6" a="1"/>
  <c r="AK182" i="6" s="1"/>
  <c r="AK181" i="6" a="1"/>
  <c r="AK181" i="6" s="1"/>
  <c r="AK180" i="6" a="1"/>
  <c r="AK180" i="6" s="1"/>
  <c r="AK179" i="6" a="1"/>
  <c r="AK179" i="6" s="1"/>
  <c r="AK178" i="6" a="1"/>
  <c r="AK178" i="6" s="1"/>
  <c r="AK177" i="6" a="1"/>
  <c r="AK177" i="6" s="1"/>
  <c r="AK176" i="6" a="1"/>
  <c r="AK176" i="6" s="1"/>
  <c r="AK175" i="6" a="1"/>
  <c r="AK175" i="6" s="1"/>
  <c r="AK174" i="6" a="1"/>
  <c r="AK174" i="6" s="1"/>
  <c r="AK173" i="6" a="1"/>
  <c r="AK173" i="6" s="1"/>
  <c r="AK172" i="6" a="1"/>
  <c r="AK172" i="6" s="1"/>
  <c r="AK171" i="6" a="1"/>
  <c r="AK171" i="6" s="1"/>
  <c r="AK170" i="6" a="1"/>
  <c r="AK170" i="6" s="1"/>
  <c r="AK169" i="6" a="1"/>
  <c r="AK169" i="6" s="1"/>
  <c r="AK168" i="6" a="1"/>
  <c r="AK168" i="6" s="1"/>
  <c r="AK167" i="6" a="1"/>
  <c r="AK167" i="6" s="1"/>
  <c r="AK166" i="6" a="1"/>
  <c r="AK166" i="6" s="1"/>
  <c r="AK165" i="6" a="1"/>
  <c r="AK165" i="6" s="1"/>
  <c r="AK164" i="6" a="1"/>
  <c r="AK164" i="6" s="1"/>
  <c r="AK163" i="6" a="1"/>
  <c r="AK163" i="6" s="1"/>
  <c r="AK162" i="6" a="1"/>
  <c r="AK162" i="6" s="1"/>
  <c r="AK161" i="6" a="1"/>
  <c r="AK161" i="6" s="1"/>
  <c r="AK160" i="6" a="1"/>
  <c r="AK160" i="6" s="1"/>
  <c r="AK159" i="6" a="1"/>
  <c r="AK159" i="6" s="1"/>
  <c r="AK158" i="6" a="1"/>
  <c r="AK158" i="6" s="1"/>
  <c r="AK157" i="6" a="1"/>
  <c r="AK157" i="6" s="1"/>
  <c r="AK156" i="6" a="1"/>
  <c r="AK156" i="6" s="1"/>
  <c r="AK155" i="6" a="1"/>
  <c r="AK155" i="6" s="1"/>
  <c r="AK154" i="6" a="1"/>
  <c r="AK154" i="6" s="1"/>
  <c r="AK153" i="6" a="1"/>
  <c r="AK153" i="6" s="1"/>
  <c r="AK152" i="6" a="1"/>
  <c r="AK152" i="6" s="1"/>
  <c r="AK151" i="6" a="1"/>
  <c r="AK151" i="6" s="1"/>
  <c r="AK150" i="6" a="1"/>
  <c r="AK150" i="6" s="1"/>
  <c r="AK149" i="6" a="1"/>
  <c r="AK149" i="6" s="1"/>
  <c r="AK148" i="6" a="1"/>
  <c r="AK148" i="6" s="1"/>
  <c r="AK147" i="6" a="1"/>
  <c r="AK147" i="6" s="1"/>
  <c r="AK146" i="6" a="1"/>
  <c r="AK146" i="6" s="1"/>
  <c r="AK145" i="6" a="1"/>
  <c r="AK145" i="6" s="1"/>
  <c r="AK144" i="6" a="1"/>
  <c r="AK144" i="6" s="1"/>
  <c r="AK143" i="6" a="1"/>
  <c r="AK143" i="6" s="1"/>
  <c r="AK142" i="6" a="1"/>
  <c r="AK142" i="6" s="1"/>
  <c r="AK141" i="6" a="1"/>
  <c r="AK141" i="6" s="1"/>
  <c r="AK140" i="6" a="1"/>
  <c r="AK140" i="6" s="1"/>
  <c r="AK139" i="6" a="1"/>
  <c r="AK139" i="6" s="1"/>
  <c r="AK138" i="6" a="1"/>
  <c r="AK138" i="6" s="1"/>
  <c r="AK137" i="6" a="1"/>
  <c r="AK137" i="6" s="1"/>
  <c r="AK136" i="6" a="1"/>
  <c r="AK136" i="6" s="1"/>
  <c r="AK135" i="6" a="1"/>
  <c r="AK135" i="6" s="1"/>
  <c r="AK134" i="6" a="1"/>
  <c r="AK134" i="6" s="1"/>
  <c r="AK133" i="6" a="1"/>
  <c r="AK133" i="6" s="1"/>
  <c r="AK132" i="6" a="1"/>
  <c r="AK132" i="6" s="1"/>
  <c r="AK131" i="6" a="1"/>
  <c r="AK131" i="6" s="1"/>
  <c r="AK130" i="6" a="1"/>
  <c r="AK130" i="6" s="1"/>
  <c r="AK129" i="6" a="1"/>
  <c r="AK129" i="6" s="1"/>
  <c r="AK128" i="6" a="1"/>
  <c r="AK128" i="6" s="1"/>
  <c r="AK127" i="6" a="1"/>
  <c r="AK127" i="6" s="1"/>
  <c r="AK126" i="6" a="1"/>
  <c r="AK126" i="6" s="1"/>
  <c r="AK125" i="6" a="1"/>
  <c r="AK125" i="6" s="1"/>
  <c r="AK124" i="6" a="1"/>
  <c r="AK124" i="6" s="1"/>
  <c r="AK123" i="6" a="1"/>
  <c r="AK123" i="6" s="1"/>
  <c r="AK122" i="6" a="1"/>
  <c r="AK122" i="6" s="1"/>
  <c r="AK121" i="6" a="1"/>
  <c r="AK121" i="6" s="1"/>
  <c r="AK120" i="6" a="1"/>
  <c r="AK120" i="6" s="1"/>
  <c r="AK119" i="6" a="1"/>
  <c r="AK119" i="6" s="1"/>
  <c r="AK118" i="6" a="1"/>
  <c r="AK118" i="6" s="1"/>
  <c r="AK117" i="6" a="1"/>
  <c r="AK117" i="6" s="1"/>
  <c r="AK116" i="6" a="1"/>
  <c r="AK116" i="6" s="1"/>
  <c r="AK115" i="6" a="1"/>
  <c r="AK115" i="6" s="1"/>
  <c r="AK114" i="6" a="1"/>
  <c r="AK114" i="6" s="1"/>
  <c r="AK113" i="6" a="1"/>
  <c r="AK113" i="6" s="1"/>
  <c r="AK112" i="6" a="1"/>
  <c r="AK112" i="6" s="1"/>
  <c r="AK111" i="6" a="1"/>
  <c r="AK111" i="6" s="1"/>
  <c r="AK110" i="6" a="1"/>
  <c r="AK110" i="6" s="1"/>
  <c r="AK109" i="6" a="1"/>
  <c r="AK109" i="6" s="1"/>
  <c r="AK108" i="6" a="1"/>
  <c r="AK108" i="6" s="1"/>
  <c r="AK107" i="6" a="1"/>
  <c r="AK107" i="6" s="1"/>
  <c r="AK106" i="6" a="1"/>
  <c r="AK106" i="6" s="1"/>
  <c r="AK105" i="6" a="1"/>
  <c r="AK105" i="6" s="1"/>
  <c r="AK104" i="6" a="1"/>
  <c r="AK104" i="6" s="1"/>
  <c r="C104" i="28" s="1"/>
  <c r="AK103" i="6" a="1"/>
  <c r="AK103" i="6" s="1"/>
  <c r="AK102" i="6" a="1"/>
  <c r="AK102" i="6" s="1"/>
  <c r="AK101" i="6" a="1"/>
  <c r="AK101" i="6" s="1"/>
  <c r="AK100" i="6" a="1"/>
  <c r="AK100" i="6" s="1"/>
  <c r="AK99" i="6" a="1"/>
  <c r="AK99" i="6" s="1"/>
  <c r="AK98" i="6" a="1"/>
  <c r="AK98" i="6" s="1"/>
  <c r="AK94" i="6" a="1"/>
  <c r="AK94" i="6" s="1"/>
  <c r="AK93" i="6" a="1"/>
  <c r="AK93" i="6" s="1"/>
  <c r="AK92" i="6" a="1"/>
  <c r="AK92" i="6" s="1"/>
  <c r="AK91" i="6" a="1"/>
  <c r="AK91" i="6" s="1"/>
  <c r="AK90" i="6" a="1"/>
  <c r="AK90" i="6" s="1"/>
  <c r="AK89" i="6" a="1"/>
  <c r="AK89" i="6" s="1"/>
  <c r="AK88" i="6" a="1"/>
  <c r="AK88" i="6" s="1"/>
  <c r="AK87" i="6" a="1"/>
  <c r="AK87" i="6" s="1"/>
  <c r="AK86" i="6" a="1"/>
  <c r="AK86" i="6" s="1"/>
  <c r="AK85" i="6" a="1"/>
  <c r="AK85" i="6" s="1"/>
  <c r="AK84" i="6" a="1"/>
  <c r="AK84" i="6" s="1"/>
  <c r="AK83" i="6" a="1"/>
  <c r="AK83" i="6" s="1"/>
  <c r="AK82" i="6" a="1"/>
  <c r="AK82" i="6" s="1"/>
  <c r="AK81" i="6" a="1"/>
  <c r="AK81" i="6" s="1"/>
  <c r="AK80" i="6" a="1"/>
  <c r="AK80" i="6" s="1"/>
  <c r="AK79" i="6" a="1"/>
  <c r="AK79" i="6" s="1"/>
  <c r="AK78" i="6" a="1"/>
  <c r="AK78" i="6" s="1"/>
  <c r="AK77" i="6" a="1"/>
  <c r="AK77" i="6" s="1"/>
  <c r="AK76" i="6" a="1"/>
  <c r="AK76" i="6" s="1"/>
  <c r="AK75" i="6" a="1"/>
  <c r="AK75" i="6" s="1"/>
  <c r="AK74" i="6" a="1"/>
  <c r="AK74" i="6" s="1"/>
  <c r="AK73" i="6" a="1"/>
  <c r="AK73" i="6" s="1"/>
  <c r="AK72" i="6" a="1"/>
  <c r="AK72" i="6" s="1"/>
  <c r="AK71" i="6" a="1"/>
  <c r="AK71" i="6" s="1"/>
  <c r="AK70" i="6" a="1"/>
  <c r="AK70" i="6" s="1"/>
  <c r="AK69" i="6" a="1"/>
  <c r="AK69" i="6" s="1"/>
  <c r="AK68" i="6" a="1"/>
  <c r="AK68" i="6" s="1"/>
  <c r="AK67" i="6" a="1"/>
  <c r="AK67" i="6" s="1"/>
  <c r="AK66" i="6" a="1"/>
  <c r="AK66" i="6" s="1"/>
  <c r="AK65" i="6" a="1"/>
  <c r="AK65" i="6" s="1"/>
  <c r="AK64" i="6" a="1"/>
  <c r="AK64" i="6" s="1"/>
  <c r="AK63" i="6" a="1"/>
  <c r="AK63" i="6" s="1"/>
  <c r="AK62" i="6" a="1"/>
  <c r="AK62" i="6" s="1"/>
  <c r="AK61" i="6" a="1"/>
  <c r="AK61" i="6" s="1"/>
  <c r="AK60" i="6" a="1"/>
  <c r="AK60" i="6" s="1"/>
  <c r="AK59" i="6" a="1"/>
  <c r="AK59" i="6" s="1"/>
  <c r="AK58" i="6" a="1"/>
  <c r="AK58" i="6" s="1"/>
  <c r="AK57" i="6" a="1"/>
  <c r="AK57" i="6" s="1"/>
  <c r="AK56" i="6" a="1"/>
  <c r="AK56" i="6" s="1"/>
  <c r="AK55" i="6" a="1"/>
  <c r="AK55" i="6" s="1"/>
  <c r="AK54" i="6" a="1"/>
  <c r="AK54" i="6" s="1"/>
  <c r="AK53" i="6" a="1"/>
  <c r="AK53" i="6" s="1"/>
  <c r="AK52" i="6" a="1"/>
  <c r="AK52" i="6" s="1"/>
  <c r="AK51" i="6" a="1"/>
  <c r="AK51" i="6" s="1"/>
  <c r="AK50" i="6" a="1"/>
  <c r="AK50" i="6" s="1"/>
  <c r="AK49" i="6" a="1"/>
  <c r="AK49" i="6" s="1"/>
  <c r="AK48" i="6" a="1"/>
  <c r="AK48" i="6" s="1"/>
  <c r="AK47" i="6" a="1"/>
  <c r="AK47" i="6" s="1"/>
  <c r="AK46" i="6" a="1"/>
  <c r="AK46" i="6" s="1"/>
  <c r="AK45" i="6" a="1"/>
  <c r="AK45" i="6" s="1"/>
  <c r="AK44" i="6" a="1"/>
  <c r="AK44" i="6" s="1"/>
  <c r="AK43" i="6" a="1"/>
  <c r="AK43" i="6" s="1"/>
  <c r="AK42" i="6" a="1"/>
  <c r="AK42" i="6" s="1"/>
  <c r="AK40" i="6" a="1"/>
  <c r="AK40" i="6" s="1"/>
  <c r="AK39" i="6" a="1"/>
  <c r="AK39" i="6" s="1"/>
  <c r="AK38" i="6" a="1"/>
  <c r="AK38" i="6" s="1"/>
  <c r="AK37" i="6" a="1"/>
  <c r="AK37" i="6" s="1"/>
  <c r="AK36" i="6" a="1"/>
  <c r="AK36" i="6" s="1"/>
  <c r="AK35" i="6" a="1"/>
  <c r="AK35" i="6" s="1"/>
  <c r="AK34" i="6" a="1"/>
  <c r="AK34" i="6" s="1"/>
  <c r="AK33" i="6" a="1"/>
  <c r="AK33" i="6" s="1"/>
  <c r="AK32" i="6" a="1"/>
  <c r="AK32" i="6" s="1"/>
  <c r="AK31" i="6" a="1"/>
  <c r="AK31" i="6" s="1"/>
  <c r="AK30" i="6" a="1"/>
  <c r="AK30" i="6" s="1"/>
  <c r="AK29" i="6" a="1"/>
  <c r="AK29" i="6" s="1"/>
  <c r="AK28" i="6" a="1"/>
  <c r="AK28" i="6" s="1"/>
  <c r="AK27" i="6" a="1"/>
  <c r="AK27" i="6" s="1"/>
  <c r="AK26" i="6" a="1"/>
  <c r="AK26" i="6" s="1"/>
  <c r="AK25" i="6" a="1"/>
  <c r="AK25" i="6" s="1"/>
  <c r="AK24" i="6" a="1"/>
  <c r="AK24" i="6" s="1"/>
  <c r="AK23" i="6" a="1"/>
  <c r="AK23" i="6" s="1"/>
  <c r="AK22" i="6" a="1"/>
  <c r="AK22" i="6" s="1"/>
  <c r="AK21" i="6" a="1"/>
  <c r="AK21" i="6" s="1"/>
  <c r="AK20" i="6" a="1"/>
  <c r="AK20" i="6" s="1"/>
  <c r="AK19" i="6" a="1"/>
  <c r="AK19" i="6" s="1"/>
  <c r="AK18" i="6" a="1"/>
  <c r="AK18" i="6" s="1"/>
  <c r="AK17" i="6" a="1"/>
  <c r="AK17" i="6" s="1"/>
  <c r="AK16" i="6" a="1"/>
  <c r="AK16" i="6" s="1"/>
  <c r="AK15" i="6" a="1"/>
  <c r="AK15" i="6" s="1"/>
  <c r="AK13" i="6" a="1"/>
  <c r="AK13" i="6" s="1"/>
  <c r="AK12" i="6" a="1"/>
  <c r="AK12" i="6" s="1"/>
  <c r="AK11" i="6" a="1"/>
  <c r="AK11" i="6" s="1"/>
  <c r="AK10" i="6" a="1"/>
  <c r="AK10" i="6" s="1"/>
  <c r="AK9" i="6" a="1"/>
  <c r="AK9" i="6" s="1"/>
  <c r="AK8" i="6" a="1"/>
  <c r="AK8" i="6" s="1"/>
  <c r="AK7" i="6" a="1"/>
  <c r="AK7" i="6" s="1"/>
  <c r="AK6" i="6" a="1"/>
  <c r="AK6" i="6" s="1"/>
  <c r="AK5" i="6" a="1"/>
  <c r="AK5" i="6" s="1"/>
  <c r="AK4" i="6" a="1"/>
  <c r="AK4" i="6" s="1"/>
  <c r="AK3" i="6" a="1"/>
  <c r="AK3" i="6" s="1"/>
  <c r="AK2" i="6" a="1"/>
  <c r="AK2" i="6" s="1"/>
  <c r="J1000" i="28" l="1"/>
  <c r="J999" i="28"/>
  <c r="J998" i="28"/>
  <c r="J997" i="28"/>
  <c r="J996" i="28"/>
  <c r="J995" i="28"/>
  <c r="J994" i="28"/>
  <c r="J993" i="28"/>
  <c r="J992" i="28"/>
  <c r="J991" i="28"/>
  <c r="J990" i="28"/>
  <c r="J989" i="28"/>
  <c r="J988" i="28"/>
  <c r="J987" i="28"/>
  <c r="J986" i="28"/>
  <c r="J985" i="28"/>
  <c r="J984" i="28"/>
  <c r="J983" i="28"/>
  <c r="J982" i="28"/>
  <c r="J981" i="28"/>
  <c r="J980" i="28"/>
  <c r="J979" i="28"/>
  <c r="J978" i="28"/>
  <c r="J977" i="28"/>
  <c r="J976" i="28"/>
  <c r="J975" i="28"/>
  <c r="J974" i="28"/>
  <c r="J973" i="28"/>
  <c r="J972" i="28"/>
  <c r="J971" i="28"/>
  <c r="J970" i="28"/>
  <c r="J969" i="28"/>
  <c r="J968" i="28"/>
  <c r="J967" i="28"/>
  <c r="J966" i="28"/>
  <c r="J965" i="28"/>
  <c r="J964" i="28"/>
  <c r="J963" i="28"/>
  <c r="J962" i="28"/>
  <c r="J961" i="28"/>
  <c r="J960" i="28"/>
  <c r="J959" i="28"/>
  <c r="J958" i="28"/>
  <c r="J957" i="28"/>
  <c r="J956" i="28"/>
  <c r="J955" i="28"/>
  <c r="J954" i="28"/>
  <c r="J953" i="28"/>
  <c r="J952" i="28"/>
  <c r="J951" i="28"/>
  <c r="J950" i="28"/>
  <c r="J949" i="28"/>
  <c r="J948" i="28"/>
  <c r="J947" i="28"/>
  <c r="J946" i="28"/>
  <c r="J945" i="28"/>
  <c r="J944" i="28"/>
  <c r="J943" i="28"/>
  <c r="J942" i="28"/>
  <c r="J941" i="28"/>
  <c r="J940" i="28"/>
  <c r="J939" i="28"/>
  <c r="J938" i="28"/>
  <c r="J937" i="28"/>
  <c r="J936" i="28"/>
  <c r="J935" i="28"/>
  <c r="J934" i="28"/>
  <c r="J933" i="28"/>
  <c r="J932" i="28"/>
  <c r="J931" i="28"/>
  <c r="J930" i="28"/>
  <c r="J929" i="28"/>
  <c r="J928" i="28"/>
  <c r="J927" i="28"/>
  <c r="J926" i="28"/>
  <c r="J925" i="28"/>
  <c r="J924" i="28"/>
  <c r="J923" i="28"/>
  <c r="J922" i="28"/>
  <c r="J921" i="28"/>
  <c r="J920" i="28"/>
  <c r="J919" i="28"/>
  <c r="J918" i="28"/>
  <c r="J917" i="28"/>
  <c r="J916" i="28"/>
  <c r="J915" i="28"/>
  <c r="J914" i="28"/>
  <c r="J913" i="28"/>
  <c r="J912" i="28"/>
  <c r="J911" i="28"/>
  <c r="J910" i="28"/>
  <c r="J909" i="28"/>
  <c r="J908" i="28"/>
  <c r="J907" i="28"/>
  <c r="J906" i="28"/>
  <c r="J905" i="28"/>
  <c r="J904" i="28"/>
  <c r="J903" i="28"/>
  <c r="J902" i="28"/>
  <c r="J901" i="28"/>
  <c r="J900" i="28"/>
  <c r="J899" i="28"/>
  <c r="J898" i="28"/>
  <c r="J897" i="28"/>
  <c r="J896" i="28"/>
  <c r="J895" i="28"/>
  <c r="J894" i="28"/>
  <c r="J893" i="28"/>
  <c r="J892" i="28"/>
  <c r="J891" i="28"/>
  <c r="J890" i="28"/>
  <c r="J889" i="28"/>
  <c r="J888" i="28"/>
  <c r="J887" i="28"/>
  <c r="J886" i="28"/>
  <c r="J885" i="28"/>
  <c r="J884" i="28"/>
  <c r="J883" i="28"/>
  <c r="J882" i="28"/>
  <c r="J881" i="28"/>
  <c r="J880" i="28"/>
  <c r="J879" i="28"/>
  <c r="J878" i="28"/>
  <c r="J877" i="28"/>
  <c r="J876" i="28"/>
  <c r="J875" i="28"/>
  <c r="J874" i="28"/>
  <c r="J873" i="28"/>
  <c r="J872" i="28"/>
  <c r="J871" i="28"/>
  <c r="J870" i="28"/>
  <c r="J869" i="28"/>
  <c r="J868" i="28"/>
  <c r="J867" i="28"/>
  <c r="J866" i="28"/>
  <c r="J865" i="28"/>
  <c r="J864" i="28"/>
  <c r="J863" i="28"/>
  <c r="J862" i="28"/>
  <c r="J861" i="28"/>
  <c r="J860" i="28"/>
  <c r="J859" i="28"/>
  <c r="J858" i="28"/>
  <c r="J857" i="28"/>
  <c r="J856" i="28"/>
  <c r="J855" i="28"/>
  <c r="J854" i="28"/>
  <c r="J853" i="28"/>
  <c r="J852" i="28"/>
  <c r="J851" i="28"/>
  <c r="J850" i="28"/>
  <c r="J849" i="28"/>
  <c r="J848" i="28"/>
  <c r="J847" i="28"/>
  <c r="J846" i="28"/>
  <c r="J845" i="28"/>
  <c r="J844" i="28"/>
  <c r="J843" i="28"/>
  <c r="J842" i="28"/>
  <c r="J841" i="28"/>
  <c r="J840" i="28"/>
  <c r="J839" i="28"/>
  <c r="J838" i="28"/>
  <c r="J837" i="28"/>
  <c r="J836" i="28"/>
  <c r="J835" i="28"/>
  <c r="J834" i="28"/>
  <c r="J833" i="28"/>
  <c r="J832" i="28"/>
  <c r="J831" i="28"/>
  <c r="J830" i="28"/>
  <c r="J829" i="28"/>
  <c r="J828" i="28"/>
  <c r="J827" i="28"/>
  <c r="J826" i="28"/>
  <c r="J825" i="28"/>
  <c r="J824" i="28"/>
  <c r="J823" i="28"/>
  <c r="J822" i="28"/>
  <c r="J821" i="28"/>
  <c r="J820" i="28"/>
  <c r="J819" i="28"/>
  <c r="J818" i="28"/>
  <c r="J817" i="28"/>
  <c r="J816" i="28"/>
  <c r="J815" i="28"/>
  <c r="J814" i="28"/>
  <c r="J813" i="28"/>
  <c r="J812" i="28"/>
  <c r="J811" i="28"/>
  <c r="J810" i="28"/>
  <c r="J809" i="28"/>
  <c r="J808" i="28"/>
  <c r="J807" i="28"/>
  <c r="J806" i="28"/>
  <c r="J805" i="28"/>
  <c r="J804" i="28"/>
  <c r="J803" i="28"/>
  <c r="J802" i="28"/>
  <c r="J801" i="28"/>
  <c r="J800" i="28"/>
  <c r="J799" i="28"/>
  <c r="J798" i="28"/>
  <c r="J797" i="28"/>
  <c r="J796" i="28"/>
  <c r="J795" i="28"/>
  <c r="J794" i="28"/>
  <c r="J793" i="28"/>
  <c r="J792" i="28"/>
  <c r="J791" i="28"/>
  <c r="J790" i="28"/>
  <c r="J789" i="28"/>
  <c r="J788" i="28"/>
  <c r="J787" i="28"/>
  <c r="J786" i="28"/>
  <c r="J785" i="28"/>
  <c r="J784" i="28"/>
  <c r="J783" i="28"/>
  <c r="J782" i="28"/>
  <c r="J781" i="28"/>
  <c r="J780" i="28"/>
  <c r="J779" i="28"/>
  <c r="J778" i="28"/>
  <c r="J777" i="28"/>
  <c r="J776" i="28"/>
  <c r="J775" i="28"/>
  <c r="J774" i="28"/>
  <c r="J773" i="28"/>
  <c r="J772" i="28"/>
  <c r="J771" i="28"/>
  <c r="J770" i="28"/>
  <c r="J769" i="28"/>
  <c r="J768" i="28"/>
  <c r="J767" i="28"/>
  <c r="J766" i="28"/>
  <c r="J765" i="28"/>
  <c r="J764" i="28"/>
  <c r="J763" i="28"/>
  <c r="J762" i="28"/>
  <c r="J761" i="28"/>
  <c r="J760" i="28"/>
  <c r="J759" i="28"/>
  <c r="J758" i="28"/>
  <c r="J757" i="28"/>
  <c r="J756" i="28"/>
  <c r="J755" i="28"/>
  <c r="J754" i="28"/>
  <c r="J753" i="28"/>
  <c r="J752" i="28"/>
  <c r="J751" i="28"/>
  <c r="J750" i="28"/>
  <c r="J749" i="28"/>
  <c r="J748" i="28"/>
  <c r="J747" i="28"/>
  <c r="J746" i="28"/>
  <c r="J745" i="28"/>
  <c r="J744" i="28"/>
  <c r="J743" i="28"/>
  <c r="J742" i="28"/>
  <c r="J741" i="28"/>
  <c r="J740" i="28"/>
  <c r="J739" i="28"/>
  <c r="J738" i="28"/>
  <c r="J737" i="28"/>
  <c r="J736" i="28"/>
  <c r="J735" i="28"/>
  <c r="J734" i="28"/>
  <c r="J733" i="28"/>
  <c r="J732" i="28"/>
  <c r="J731" i="28"/>
  <c r="J730" i="28"/>
  <c r="J729" i="28"/>
  <c r="J728" i="28"/>
  <c r="J727" i="28"/>
  <c r="J726" i="28"/>
  <c r="J725" i="28"/>
  <c r="J724" i="28"/>
  <c r="J723" i="28"/>
  <c r="J722" i="28"/>
  <c r="J721" i="28"/>
  <c r="J720" i="28"/>
  <c r="J719" i="28"/>
  <c r="J718" i="28"/>
  <c r="J717" i="28"/>
  <c r="J716" i="28"/>
  <c r="J715" i="28"/>
  <c r="J714" i="28"/>
  <c r="J713" i="28"/>
  <c r="J712" i="28"/>
  <c r="J711" i="28"/>
  <c r="J710" i="28"/>
  <c r="J709" i="28"/>
  <c r="J708" i="28"/>
  <c r="J707" i="28"/>
  <c r="J706" i="28"/>
  <c r="J705" i="28"/>
  <c r="J704" i="28"/>
  <c r="J703" i="28"/>
  <c r="J702" i="28"/>
  <c r="J701" i="28"/>
  <c r="J700" i="28"/>
  <c r="J699" i="28"/>
  <c r="J698" i="28"/>
  <c r="J697" i="28"/>
  <c r="J696" i="28"/>
  <c r="J695" i="28"/>
  <c r="J694" i="28"/>
  <c r="J693" i="28"/>
  <c r="J692" i="28"/>
  <c r="J691" i="28"/>
  <c r="J690" i="28"/>
  <c r="J689" i="28"/>
  <c r="J688" i="28"/>
  <c r="J687" i="28"/>
  <c r="J686" i="28"/>
  <c r="J685" i="28"/>
  <c r="J684" i="28"/>
  <c r="J683" i="28"/>
  <c r="J682" i="28"/>
  <c r="J681" i="28"/>
  <c r="J680" i="28"/>
  <c r="J679" i="28"/>
  <c r="J678" i="28"/>
  <c r="J677" i="28"/>
  <c r="J676" i="28"/>
  <c r="J675" i="28"/>
  <c r="J674" i="28"/>
  <c r="J673" i="28"/>
  <c r="J672" i="28"/>
  <c r="J671" i="28"/>
  <c r="J670" i="28"/>
  <c r="J669" i="28"/>
  <c r="J668" i="28"/>
  <c r="J667" i="28"/>
  <c r="J666" i="28"/>
  <c r="J665" i="28"/>
  <c r="J664" i="28"/>
  <c r="J663" i="28"/>
  <c r="J662" i="28"/>
  <c r="J661" i="28"/>
  <c r="J660" i="28"/>
  <c r="J659" i="28"/>
  <c r="J658" i="28"/>
  <c r="J657" i="28"/>
  <c r="J656" i="28"/>
  <c r="J655" i="28"/>
  <c r="J654" i="28"/>
  <c r="J653" i="28"/>
  <c r="J652" i="28"/>
  <c r="J651" i="28"/>
  <c r="J650" i="28"/>
  <c r="J649" i="28"/>
  <c r="J648" i="28"/>
  <c r="J647" i="28"/>
  <c r="J646" i="28"/>
  <c r="J645" i="28"/>
  <c r="J644" i="28"/>
  <c r="J643" i="28"/>
  <c r="J642" i="28"/>
  <c r="J641" i="28"/>
  <c r="J640" i="28"/>
  <c r="J639" i="28"/>
  <c r="J638" i="28"/>
  <c r="J637" i="28"/>
  <c r="J636" i="28"/>
  <c r="J635" i="28"/>
  <c r="J634" i="28"/>
  <c r="J633" i="28"/>
  <c r="J632" i="28"/>
  <c r="J631" i="28"/>
  <c r="J630" i="28"/>
  <c r="J629" i="28"/>
  <c r="J628" i="28"/>
  <c r="J627" i="28"/>
  <c r="J626" i="28"/>
  <c r="J625" i="28"/>
  <c r="J624" i="28"/>
  <c r="J623" i="28"/>
  <c r="J622" i="28"/>
  <c r="J621" i="28"/>
  <c r="J620" i="28"/>
  <c r="J619" i="28"/>
  <c r="J618" i="28"/>
  <c r="J617" i="28"/>
  <c r="J616" i="28"/>
  <c r="J615" i="28"/>
  <c r="J614" i="28"/>
  <c r="J613" i="28"/>
  <c r="J612" i="28"/>
  <c r="J611" i="28"/>
  <c r="J610" i="28"/>
  <c r="J609" i="28"/>
  <c r="J608" i="28"/>
  <c r="J607" i="28"/>
  <c r="J606" i="28"/>
  <c r="J605" i="28"/>
  <c r="J604" i="28"/>
  <c r="J603" i="28"/>
  <c r="J602" i="28"/>
  <c r="J601" i="28"/>
  <c r="J600" i="28"/>
  <c r="J599" i="28"/>
  <c r="J598" i="28"/>
  <c r="J597" i="28"/>
  <c r="J596" i="28"/>
  <c r="J595" i="28"/>
  <c r="J594" i="28"/>
  <c r="J593" i="28"/>
  <c r="J592" i="28"/>
  <c r="J591" i="28"/>
  <c r="J590" i="28"/>
  <c r="J589" i="28"/>
  <c r="J588" i="28"/>
  <c r="J587" i="28"/>
  <c r="J586" i="28"/>
  <c r="J585" i="28"/>
  <c r="J584" i="28"/>
  <c r="J583" i="28"/>
  <c r="J582" i="28"/>
  <c r="J581" i="28"/>
  <c r="J580" i="28"/>
  <c r="J579" i="28"/>
  <c r="J578" i="28"/>
  <c r="J577" i="28"/>
  <c r="J576" i="28"/>
  <c r="J575" i="28"/>
  <c r="J574" i="28"/>
  <c r="J573" i="28"/>
  <c r="J572" i="28"/>
  <c r="J571" i="28"/>
  <c r="J570" i="28"/>
  <c r="J569" i="28"/>
  <c r="J568" i="28"/>
  <c r="J567" i="28"/>
  <c r="J566" i="28"/>
  <c r="J565" i="28"/>
  <c r="J564" i="28"/>
  <c r="J563" i="28"/>
  <c r="J562" i="28"/>
  <c r="J561" i="28"/>
  <c r="J560" i="28"/>
  <c r="J559" i="28"/>
  <c r="J558" i="28"/>
  <c r="J557" i="28"/>
  <c r="J556" i="28"/>
  <c r="J555" i="28"/>
  <c r="J554" i="28"/>
  <c r="J553" i="28"/>
  <c r="J552" i="28"/>
  <c r="J551" i="28"/>
  <c r="J550" i="28"/>
  <c r="J549" i="28"/>
  <c r="J548" i="28"/>
  <c r="J547" i="28"/>
  <c r="J546" i="28"/>
  <c r="J545" i="28"/>
  <c r="J544" i="28"/>
  <c r="J543" i="28"/>
  <c r="J542" i="28"/>
  <c r="J541" i="28"/>
  <c r="J540" i="28"/>
  <c r="J539" i="28"/>
  <c r="J538" i="28"/>
  <c r="J537" i="28"/>
  <c r="J536" i="28"/>
  <c r="J535" i="28"/>
  <c r="J534" i="28"/>
  <c r="J533" i="28"/>
  <c r="J532" i="28"/>
  <c r="J531" i="28"/>
  <c r="J530" i="28"/>
  <c r="J529" i="28"/>
  <c r="J528" i="28"/>
  <c r="J527" i="28"/>
  <c r="J526" i="28"/>
  <c r="J525" i="28"/>
  <c r="J524" i="28"/>
  <c r="J523" i="28"/>
  <c r="J522" i="28"/>
  <c r="J521" i="28"/>
  <c r="J520" i="28"/>
  <c r="J519" i="28"/>
  <c r="J518" i="28"/>
  <c r="J517" i="28"/>
  <c r="J516" i="28"/>
  <c r="J515" i="28"/>
  <c r="J514" i="28"/>
  <c r="J513" i="28"/>
  <c r="J512" i="28"/>
  <c r="J511" i="28"/>
  <c r="J510" i="28"/>
  <c r="J509" i="28"/>
  <c r="J508" i="28"/>
  <c r="J507" i="28"/>
  <c r="J506" i="28"/>
  <c r="J505" i="28"/>
  <c r="J504" i="28"/>
  <c r="J503" i="28"/>
  <c r="J502" i="28"/>
  <c r="J501" i="28"/>
  <c r="J500" i="28"/>
  <c r="J499" i="28"/>
  <c r="J498" i="28"/>
  <c r="J497" i="28"/>
  <c r="J496" i="28"/>
  <c r="J495" i="28"/>
  <c r="J494" i="28"/>
  <c r="J493" i="28"/>
  <c r="J492" i="28"/>
  <c r="J491" i="28"/>
  <c r="J490" i="28"/>
  <c r="J489" i="28"/>
  <c r="J488" i="28"/>
  <c r="J487" i="28"/>
  <c r="J486" i="28"/>
  <c r="J485" i="28"/>
  <c r="J484" i="28"/>
  <c r="J483" i="28"/>
  <c r="J482" i="28"/>
  <c r="J481" i="28"/>
  <c r="J480" i="28"/>
  <c r="J479" i="28"/>
  <c r="J478" i="28"/>
  <c r="J477" i="28"/>
  <c r="J476" i="28"/>
  <c r="J475" i="28"/>
  <c r="J474" i="28"/>
  <c r="J473" i="28"/>
  <c r="J472" i="28"/>
  <c r="J471" i="28"/>
  <c r="J470" i="28"/>
  <c r="J469" i="28"/>
  <c r="J468" i="28"/>
  <c r="J467" i="28"/>
  <c r="J466" i="28"/>
  <c r="J465" i="28"/>
  <c r="J464" i="28"/>
  <c r="J463" i="28"/>
  <c r="J462" i="28"/>
  <c r="J461" i="28"/>
  <c r="J460" i="28"/>
  <c r="J459" i="28"/>
  <c r="J458" i="28"/>
  <c r="J457" i="28"/>
  <c r="J456" i="28"/>
  <c r="J455" i="28"/>
  <c r="J454" i="28"/>
  <c r="J453" i="28"/>
  <c r="J452" i="28"/>
  <c r="J451" i="28"/>
  <c r="J450" i="28"/>
  <c r="J449" i="28"/>
  <c r="J448" i="28"/>
  <c r="J447" i="28"/>
  <c r="J446" i="28"/>
  <c r="J445" i="28"/>
  <c r="J444" i="28"/>
  <c r="J443" i="28"/>
  <c r="J442" i="28"/>
  <c r="J441" i="28"/>
  <c r="J440" i="28"/>
  <c r="J439" i="28"/>
  <c r="J438" i="28"/>
  <c r="J437" i="28"/>
  <c r="J436" i="28"/>
  <c r="J435" i="28"/>
  <c r="J434" i="28"/>
  <c r="J433" i="28"/>
  <c r="J432" i="28"/>
  <c r="J431" i="28"/>
  <c r="J430" i="28"/>
  <c r="J429" i="28"/>
  <c r="J428" i="28"/>
  <c r="J427" i="28"/>
  <c r="J426" i="28"/>
  <c r="J425" i="28"/>
  <c r="J424" i="28"/>
  <c r="J423" i="28"/>
  <c r="J422" i="28"/>
  <c r="J421" i="28"/>
  <c r="J420" i="28"/>
  <c r="J419" i="28"/>
  <c r="J418" i="28"/>
  <c r="J417" i="28"/>
  <c r="J416" i="28"/>
  <c r="J415" i="28"/>
  <c r="J414" i="28"/>
  <c r="J413" i="28"/>
  <c r="J412" i="28"/>
  <c r="J411" i="28"/>
  <c r="J410" i="28"/>
  <c r="J409" i="28"/>
  <c r="J408" i="28"/>
  <c r="J407" i="28"/>
  <c r="J406" i="28"/>
  <c r="J405" i="28"/>
  <c r="J404" i="28"/>
  <c r="J403" i="28"/>
  <c r="J402" i="28"/>
  <c r="J401" i="28"/>
  <c r="J400" i="28"/>
  <c r="J399" i="28"/>
  <c r="J398" i="28"/>
  <c r="J397" i="28"/>
  <c r="J396" i="28"/>
  <c r="J395" i="28"/>
  <c r="J394" i="28"/>
  <c r="J393" i="28"/>
  <c r="J392" i="28"/>
  <c r="J391" i="28"/>
  <c r="J390" i="28"/>
  <c r="J389" i="28"/>
  <c r="J388" i="28"/>
  <c r="J387" i="28"/>
  <c r="J386" i="28"/>
  <c r="J385" i="28"/>
  <c r="J384" i="28"/>
  <c r="J383" i="28"/>
  <c r="J382" i="28"/>
  <c r="J381" i="28"/>
  <c r="J380" i="28"/>
  <c r="J379" i="28"/>
  <c r="J378" i="28"/>
  <c r="J377" i="28"/>
  <c r="J376" i="28"/>
  <c r="J375" i="28"/>
  <c r="J374" i="28"/>
  <c r="J373" i="28"/>
  <c r="J372" i="28"/>
  <c r="J371" i="28"/>
  <c r="J370" i="28"/>
  <c r="J369" i="28"/>
  <c r="J368" i="28"/>
  <c r="J367" i="28"/>
  <c r="J366" i="28"/>
  <c r="J365" i="28"/>
  <c r="J364" i="28"/>
  <c r="J363" i="28"/>
  <c r="J362" i="28"/>
  <c r="J361" i="28"/>
  <c r="J360" i="28"/>
  <c r="J359" i="28"/>
  <c r="J358" i="28"/>
  <c r="J357" i="28"/>
  <c r="J356" i="28"/>
  <c r="J355" i="28"/>
  <c r="J354" i="28"/>
  <c r="J353" i="28"/>
  <c r="J352" i="28"/>
  <c r="J351" i="28"/>
  <c r="J350" i="28"/>
  <c r="J349" i="28"/>
  <c r="J348" i="28"/>
  <c r="J347" i="28"/>
  <c r="J346" i="28"/>
  <c r="J345" i="28"/>
  <c r="J344" i="28"/>
  <c r="J343" i="28"/>
  <c r="J342" i="28"/>
  <c r="J341" i="28"/>
  <c r="J340" i="28"/>
  <c r="J339" i="28"/>
  <c r="J338" i="28"/>
  <c r="J337" i="28"/>
  <c r="J336" i="28"/>
  <c r="J335" i="28"/>
  <c r="J334" i="28"/>
  <c r="J333" i="28"/>
  <c r="J332" i="28"/>
  <c r="J331" i="28"/>
  <c r="J330" i="28"/>
  <c r="J329" i="28"/>
  <c r="J328" i="28"/>
  <c r="J327" i="28"/>
  <c r="J326" i="28"/>
  <c r="J325" i="28"/>
  <c r="J324" i="28"/>
  <c r="J323" i="28"/>
  <c r="J322" i="28"/>
  <c r="J321" i="28"/>
  <c r="J320" i="28"/>
  <c r="J319" i="28"/>
  <c r="J318" i="28"/>
  <c r="J317" i="28"/>
  <c r="J316" i="28"/>
  <c r="J315" i="28"/>
  <c r="J314" i="28"/>
  <c r="J313" i="28"/>
  <c r="J312" i="28"/>
  <c r="J311" i="28"/>
  <c r="J310" i="28"/>
  <c r="J309" i="28"/>
  <c r="J308" i="28"/>
  <c r="J307" i="28"/>
  <c r="J306" i="28"/>
  <c r="J305" i="28"/>
  <c r="J304" i="28"/>
  <c r="J303" i="28"/>
  <c r="J302" i="28"/>
  <c r="J301" i="28"/>
  <c r="J300" i="28"/>
  <c r="J299" i="28"/>
  <c r="J298" i="28"/>
  <c r="J297" i="28"/>
  <c r="J296" i="28"/>
  <c r="J295" i="28"/>
  <c r="J294" i="28"/>
  <c r="J293" i="28"/>
  <c r="J292" i="28"/>
  <c r="J291" i="28"/>
  <c r="J290" i="28"/>
  <c r="J289" i="28"/>
  <c r="J288" i="28"/>
  <c r="J287" i="28"/>
  <c r="J286" i="28"/>
  <c r="J285" i="28"/>
  <c r="J284" i="28"/>
  <c r="J283" i="28"/>
  <c r="J282" i="28"/>
  <c r="J281" i="28"/>
  <c r="J280" i="28"/>
  <c r="J279" i="28"/>
  <c r="J278" i="28"/>
  <c r="J277" i="28"/>
  <c r="J276" i="28"/>
  <c r="J275" i="28"/>
  <c r="J274" i="28"/>
  <c r="J273" i="28"/>
  <c r="J272" i="28"/>
  <c r="J271" i="28"/>
  <c r="J270" i="28"/>
  <c r="J269" i="28"/>
  <c r="J268" i="28"/>
  <c r="J267" i="28"/>
  <c r="J266" i="28"/>
  <c r="J265" i="28"/>
  <c r="J264" i="28"/>
  <c r="J263" i="28"/>
  <c r="J262" i="28"/>
  <c r="J261" i="28"/>
  <c r="J260" i="28"/>
  <c r="J259" i="28"/>
  <c r="J258" i="28"/>
  <c r="J257" i="28"/>
  <c r="J256" i="28"/>
  <c r="J255" i="28"/>
  <c r="J254" i="28"/>
  <c r="J253" i="28"/>
  <c r="J252" i="28"/>
  <c r="J251" i="28"/>
  <c r="J250" i="28"/>
  <c r="J249" i="28"/>
  <c r="J248" i="28"/>
  <c r="J247" i="28"/>
  <c r="J246" i="28"/>
  <c r="J245" i="28"/>
  <c r="J244" i="28"/>
  <c r="J243" i="28"/>
  <c r="J242" i="28"/>
  <c r="J241" i="28"/>
  <c r="J240" i="28"/>
  <c r="J239" i="28"/>
  <c r="J238" i="28"/>
  <c r="J237" i="28"/>
  <c r="J236" i="28"/>
  <c r="J235" i="28"/>
  <c r="J234" i="28"/>
  <c r="J233" i="28"/>
  <c r="J232" i="28"/>
  <c r="J231" i="28"/>
  <c r="J230" i="28"/>
  <c r="J229" i="28"/>
  <c r="J228" i="28"/>
  <c r="J227" i="28"/>
  <c r="J226" i="28"/>
  <c r="J225" i="28"/>
  <c r="J224" i="28"/>
  <c r="J223" i="28"/>
  <c r="J222" i="28"/>
  <c r="J221" i="28"/>
  <c r="J220" i="28"/>
  <c r="J219" i="28"/>
  <c r="J218" i="28"/>
  <c r="J217" i="28"/>
  <c r="J216" i="28"/>
  <c r="J215" i="28"/>
  <c r="J214" i="28"/>
  <c r="J213" i="28"/>
  <c r="J212" i="28"/>
  <c r="J211" i="28"/>
  <c r="J210" i="28"/>
  <c r="J209" i="28"/>
  <c r="J208" i="28"/>
  <c r="J207" i="28"/>
  <c r="J206" i="28"/>
  <c r="J205" i="28"/>
  <c r="J204" i="28"/>
  <c r="J203" i="28"/>
  <c r="J202" i="28"/>
  <c r="J201" i="28"/>
  <c r="J200" i="28"/>
  <c r="J199" i="28"/>
  <c r="J198" i="28"/>
  <c r="J197" i="28"/>
  <c r="J196" i="28"/>
  <c r="J195" i="28"/>
  <c r="J194" i="28"/>
  <c r="J193" i="28"/>
  <c r="J192" i="28"/>
  <c r="J191" i="28"/>
  <c r="J190" i="28"/>
  <c r="J189" i="28"/>
  <c r="J188" i="28"/>
  <c r="J187" i="28"/>
  <c r="J186" i="28"/>
  <c r="J185" i="28"/>
  <c r="J184" i="28"/>
  <c r="J183" i="28"/>
  <c r="J182" i="28"/>
  <c r="J181" i="28"/>
  <c r="J180" i="28"/>
  <c r="J179" i="28"/>
  <c r="J178" i="28"/>
  <c r="J177" i="28"/>
  <c r="J176" i="28"/>
  <c r="J175" i="28"/>
  <c r="J174" i="28"/>
  <c r="J173" i="28"/>
  <c r="J172" i="28"/>
  <c r="J171" i="28"/>
  <c r="J170" i="28"/>
  <c r="J169" i="28"/>
  <c r="J168" i="28"/>
  <c r="J167" i="28"/>
  <c r="J166" i="28"/>
  <c r="J165" i="28"/>
  <c r="J164" i="28"/>
  <c r="J163" i="28"/>
  <c r="J162" i="28"/>
  <c r="J161" i="28"/>
  <c r="J160" i="28"/>
  <c r="J159" i="28"/>
  <c r="J158" i="28"/>
  <c r="J157" i="28"/>
  <c r="J156" i="28"/>
  <c r="J155" i="28"/>
  <c r="J154" i="28"/>
  <c r="J153" i="28"/>
  <c r="J152" i="28"/>
  <c r="J151" i="28"/>
  <c r="J150" i="28"/>
  <c r="J149" i="28"/>
  <c r="J148" i="28"/>
  <c r="J147" i="28"/>
  <c r="J146" i="28"/>
  <c r="J145" i="28"/>
  <c r="J144" i="28"/>
  <c r="J143" i="28"/>
  <c r="J142" i="28"/>
  <c r="J141" i="28"/>
  <c r="J140" i="28"/>
  <c r="J139" i="28"/>
  <c r="J138" i="28"/>
  <c r="J137" i="28"/>
  <c r="J136" i="28"/>
  <c r="J135" i="28"/>
  <c r="J134" i="28"/>
  <c r="J133" i="28"/>
  <c r="J132" i="28"/>
  <c r="J131" i="28"/>
  <c r="J130" i="28"/>
  <c r="J129" i="28"/>
  <c r="J128" i="28"/>
  <c r="J127" i="28"/>
  <c r="J126" i="28"/>
  <c r="J125" i="28"/>
  <c r="J124" i="28"/>
  <c r="J123" i="28"/>
  <c r="J122" i="28"/>
  <c r="J121" i="28"/>
  <c r="J120" i="28"/>
  <c r="J119" i="28"/>
  <c r="J118" i="28"/>
  <c r="J117" i="28"/>
  <c r="J116" i="28"/>
  <c r="J115" i="28"/>
  <c r="J114" i="28"/>
  <c r="J113" i="28"/>
  <c r="J112" i="28"/>
  <c r="J111" i="28"/>
  <c r="J110" i="28"/>
  <c r="J109" i="28"/>
  <c r="J108" i="28"/>
  <c r="J107" i="28"/>
  <c r="J106" i="28"/>
  <c r="J105" i="28"/>
  <c r="J104" i="28"/>
  <c r="J103" i="28"/>
  <c r="J102" i="28"/>
  <c r="J101" i="28"/>
  <c r="J100" i="28"/>
  <c r="J99" i="28"/>
  <c r="J98" i="28"/>
  <c r="J97" i="28"/>
  <c r="J96" i="28"/>
  <c r="J95" i="28"/>
  <c r="J94" i="28"/>
  <c r="J93" i="28"/>
  <c r="J92" i="28"/>
  <c r="J91" i="28"/>
  <c r="J90" i="28"/>
  <c r="J89" i="28"/>
  <c r="J88" i="28"/>
  <c r="J87" i="28"/>
  <c r="J86" i="28"/>
  <c r="J85" i="28"/>
  <c r="J84" i="28"/>
  <c r="J83" i="28"/>
  <c r="J82" i="28"/>
  <c r="J81" i="28"/>
  <c r="J80" i="28"/>
  <c r="J79" i="28"/>
  <c r="J78" i="28"/>
  <c r="J77" i="28"/>
  <c r="J76" i="28"/>
  <c r="J75" i="28"/>
  <c r="J74" i="28"/>
  <c r="J73" i="28"/>
  <c r="J72" i="28"/>
  <c r="J71" i="28"/>
  <c r="J70" i="28"/>
  <c r="J69" i="28"/>
  <c r="J68" i="28"/>
  <c r="J67" i="28"/>
  <c r="J66" i="28"/>
  <c r="J65" i="28"/>
  <c r="J64" i="28"/>
  <c r="J63" i="28"/>
  <c r="J62" i="28"/>
  <c r="J61" i="28"/>
  <c r="J60" i="28"/>
  <c r="J59" i="28"/>
  <c r="J58" i="28"/>
  <c r="J57" i="28"/>
  <c r="J56" i="28"/>
  <c r="J55" i="28"/>
  <c r="J54" i="28"/>
  <c r="J53" i="28"/>
  <c r="J52" i="28"/>
  <c r="J51" i="28"/>
  <c r="J50" i="28"/>
  <c r="J49" i="28"/>
  <c r="J48" i="28"/>
  <c r="J47" i="28"/>
  <c r="J46" i="28"/>
  <c r="J45" i="28"/>
  <c r="J44" i="28"/>
  <c r="J43" i="28"/>
  <c r="J42" i="28"/>
  <c r="J41" i="28"/>
  <c r="J40" i="28"/>
  <c r="J39" i="28"/>
  <c r="J38" i="28"/>
  <c r="J37" i="28"/>
  <c r="J36" i="28"/>
  <c r="J35" i="28"/>
  <c r="J33" i="28"/>
  <c r="J32" i="28"/>
  <c r="J31" i="28"/>
  <c r="J30" i="28"/>
  <c r="J29" i="28"/>
  <c r="J28" i="28"/>
  <c r="J27" i="28"/>
  <c r="J26" i="28"/>
  <c r="J25" i="28"/>
  <c r="J24" i="28"/>
  <c r="J23" i="28"/>
  <c r="J22" i="28"/>
  <c r="J21" i="28"/>
  <c r="J20" i="28"/>
  <c r="J19" i="28"/>
  <c r="J18" i="28"/>
  <c r="J17" i="28"/>
  <c r="J16" i="28"/>
  <c r="J15" i="28"/>
  <c r="J14" i="28"/>
  <c r="J13" i="28"/>
  <c r="J12" i="28"/>
  <c r="J11" i="28"/>
  <c r="J10" i="28"/>
  <c r="J9" i="28"/>
  <c r="J8" i="28"/>
  <c r="J7" i="28"/>
  <c r="J6" i="28"/>
  <c r="J5" i="28"/>
  <c r="J4" i="28"/>
  <c r="J3" i="28"/>
  <c r="I1000" i="28"/>
  <c r="I999" i="28"/>
  <c r="I998" i="28"/>
  <c r="I997" i="28"/>
  <c r="I996" i="28"/>
  <c r="I995" i="28"/>
  <c r="I994" i="28"/>
  <c r="I993" i="28"/>
  <c r="I992" i="28"/>
  <c r="I991" i="28"/>
  <c r="I990" i="28"/>
  <c r="I989" i="28"/>
  <c r="I988" i="28"/>
  <c r="I987" i="28"/>
  <c r="I986" i="28"/>
  <c r="I985" i="28"/>
  <c r="I984" i="28"/>
  <c r="I983" i="28"/>
  <c r="I982" i="28"/>
  <c r="I981" i="28"/>
  <c r="I980" i="28"/>
  <c r="I979" i="28"/>
  <c r="I978" i="28"/>
  <c r="I977" i="28"/>
  <c r="I976" i="28"/>
  <c r="I975" i="28"/>
  <c r="I974" i="28"/>
  <c r="I973" i="28"/>
  <c r="I972" i="28"/>
  <c r="I971" i="28"/>
  <c r="I970" i="28"/>
  <c r="I969" i="28"/>
  <c r="I968" i="28"/>
  <c r="I967" i="28"/>
  <c r="I966" i="28"/>
  <c r="I965" i="28"/>
  <c r="I964" i="28"/>
  <c r="I963" i="28"/>
  <c r="I962" i="28"/>
  <c r="I961" i="28"/>
  <c r="I960" i="28"/>
  <c r="I959" i="28"/>
  <c r="I958" i="28"/>
  <c r="I957" i="28"/>
  <c r="I956" i="28"/>
  <c r="I955" i="28"/>
  <c r="I954" i="28"/>
  <c r="I953" i="28"/>
  <c r="I952" i="28"/>
  <c r="I951" i="28"/>
  <c r="I950" i="28"/>
  <c r="I949" i="28"/>
  <c r="I948" i="28"/>
  <c r="I947" i="28"/>
  <c r="I946" i="28"/>
  <c r="I945" i="28"/>
  <c r="I944" i="28"/>
  <c r="I943" i="28"/>
  <c r="I942" i="28"/>
  <c r="I941" i="28"/>
  <c r="I940" i="28"/>
  <c r="I939" i="28"/>
  <c r="I938" i="28"/>
  <c r="I937" i="28"/>
  <c r="I936" i="28"/>
  <c r="I935" i="28"/>
  <c r="I934" i="28"/>
  <c r="I933" i="28"/>
  <c r="I932" i="28"/>
  <c r="I931" i="28"/>
  <c r="I930" i="28"/>
  <c r="I929" i="28"/>
  <c r="I928" i="28"/>
  <c r="I927" i="28"/>
  <c r="I926" i="28"/>
  <c r="I925" i="28"/>
  <c r="I924" i="28"/>
  <c r="I923" i="28"/>
  <c r="I922" i="28"/>
  <c r="I921" i="28"/>
  <c r="I920" i="28"/>
  <c r="I919" i="28"/>
  <c r="I918" i="28"/>
  <c r="I917" i="28"/>
  <c r="I916" i="28"/>
  <c r="I915" i="28"/>
  <c r="I914" i="28"/>
  <c r="I913" i="28"/>
  <c r="I912" i="28"/>
  <c r="I911" i="28"/>
  <c r="I910" i="28"/>
  <c r="I909" i="28"/>
  <c r="I908" i="28"/>
  <c r="I907" i="28"/>
  <c r="I906" i="28"/>
  <c r="I905" i="28"/>
  <c r="I904" i="28"/>
  <c r="I903" i="28"/>
  <c r="I902" i="28"/>
  <c r="I901" i="28"/>
  <c r="I900" i="28"/>
  <c r="I899" i="28"/>
  <c r="I898" i="28"/>
  <c r="I897" i="28"/>
  <c r="I896" i="28"/>
  <c r="I895" i="28"/>
  <c r="I894" i="28"/>
  <c r="I893" i="28"/>
  <c r="I892" i="28"/>
  <c r="I891" i="28"/>
  <c r="I890" i="28"/>
  <c r="I889" i="28"/>
  <c r="I888" i="28"/>
  <c r="I887" i="28"/>
  <c r="I886" i="28"/>
  <c r="I885" i="28"/>
  <c r="I884" i="28"/>
  <c r="I883" i="28"/>
  <c r="I882" i="28"/>
  <c r="I881" i="28"/>
  <c r="I880" i="28"/>
  <c r="I879" i="28"/>
  <c r="I878" i="28"/>
  <c r="I877" i="28"/>
  <c r="I876" i="28"/>
  <c r="I875" i="28"/>
  <c r="I874" i="28"/>
  <c r="I873" i="28"/>
  <c r="I872" i="28"/>
  <c r="I871" i="28"/>
  <c r="I870" i="28"/>
  <c r="I869" i="28"/>
  <c r="I868" i="28"/>
  <c r="I867" i="28"/>
  <c r="I866" i="28"/>
  <c r="I865" i="28"/>
  <c r="I864" i="28"/>
  <c r="I863" i="28"/>
  <c r="I862" i="28"/>
  <c r="I861" i="28"/>
  <c r="I860" i="28"/>
  <c r="I859" i="28"/>
  <c r="I858" i="28"/>
  <c r="I857" i="28"/>
  <c r="I856" i="28"/>
  <c r="I855" i="28"/>
  <c r="I854" i="28"/>
  <c r="I853" i="28"/>
  <c r="I852" i="28"/>
  <c r="I851" i="28"/>
  <c r="I850" i="28"/>
  <c r="I849" i="28"/>
  <c r="I848" i="28"/>
  <c r="I847" i="28"/>
  <c r="I846" i="28"/>
  <c r="I845" i="28"/>
  <c r="I844" i="28"/>
  <c r="I843" i="28"/>
  <c r="I842" i="28"/>
  <c r="I841" i="28"/>
  <c r="I840" i="28"/>
  <c r="I839" i="28"/>
  <c r="I838" i="28"/>
  <c r="I837" i="28"/>
  <c r="I836" i="28"/>
  <c r="I835" i="28"/>
  <c r="I834" i="28"/>
  <c r="I833" i="28"/>
  <c r="I832" i="28"/>
  <c r="I831" i="28"/>
  <c r="I830" i="28"/>
  <c r="I829" i="28"/>
  <c r="I828" i="28"/>
  <c r="I827" i="28"/>
  <c r="I826" i="28"/>
  <c r="I825" i="28"/>
  <c r="I824" i="28"/>
  <c r="I823" i="28"/>
  <c r="I822" i="28"/>
  <c r="I821" i="28"/>
  <c r="I820" i="28"/>
  <c r="I819" i="28"/>
  <c r="I818" i="28"/>
  <c r="I817" i="28"/>
  <c r="I816" i="28"/>
  <c r="I815" i="28"/>
  <c r="I814" i="28"/>
  <c r="I813" i="28"/>
  <c r="I812" i="28"/>
  <c r="I811" i="28"/>
  <c r="I810" i="28"/>
  <c r="I809" i="28"/>
  <c r="I808" i="28"/>
  <c r="I807" i="28"/>
  <c r="I806" i="28"/>
  <c r="I805" i="28"/>
  <c r="I804" i="28"/>
  <c r="I803" i="28"/>
  <c r="I802" i="28"/>
  <c r="I801" i="28"/>
  <c r="I800" i="28"/>
  <c r="I799" i="28"/>
  <c r="I798" i="28"/>
  <c r="I797" i="28"/>
  <c r="I796" i="28"/>
  <c r="I795" i="28"/>
  <c r="I794" i="28"/>
  <c r="I793" i="28"/>
  <c r="I792" i="28"/>
  <c r="I791" i="28"/>
  <c r="I790" i="28"/>
  <c r="I789" i="28"/>
  <c r="I788" i="28"/>
  <c r="I787" i="28"/>
  <c r="I786" i="28"/>
  <c r="I785" i="28"/>
  <c r="I784" i="28"/>
  <c r="I783" i="28"/>
  <c r="I782" i="28"/>
  <c r="I781" i="28"/>
  <c r="I780" i="28"/>
  <c r="I779" i="28"/>
  <c r="I778" i="28"/>
  <c r="I777" i="28"/>
  <c r="I776" i="28"/>
  <c r="I775" i="28"/>
  <c r="I774" i="28"/>
  <c r="I773" i="28"/>
  <c r="I772" i="28"/>
  <c r="I771" i="28"/>
  <c r="I770" i="28"/>
  <c r="I769" i="28"/>
  <c r="I768" i="28"/>
  <c r="I767" i="28"/>
  <c r="I766" i="28"/>
  <c r="I765" i="28"/>
  <c r="I764" i="28"/>
  <c r="I763" i="28"/>
  <c r="I762" i="28"/>
  <c r="I761" i="28"/>
  <c r="I760" i="28"/>
  <c r="I759" i="28"/>
  <c r="I758" i="28"/>
  <c r="I757" i="28"/>
  <c r="I756" i="28"/>
  <c r="I755" i="28"/>
  <c r="I754" i="28"/>
  <c r="I753" i="28"/>
  <c r="I752" i="28"/>
  <c r="I751" i="28"/>
  <c r="I750" i="28"/>
  <c r="I749" i="28"/>
  <c r="I748" i="28"/>
  <c r="I747" i="28"/>
  <c r="I746" i="28"/>
  <c r="I745" i="28"/>
  <c r="I744" i="28"/>
  <c r="I743" i="28"/>
  <c r="I742" i="28"/>
  <c r="I741" i="28"/>
  <c r="I740" i="28"/>
  <c r="I739" i="28"/>
  <c r="I738" i="28"/>
  <c r="I737" i="28"/>
  <c r="I736" i="28"/>
  <c r="I735" i="28"/>
  <c r="I734" i="28"/>
  <c r="I733" i="28"/>
  <c r="I732" i="28"/>
  <c r="I731" i="28"/>
  <c r="I730" i="28"/>
  <c r="I729" i="28"/>
  <c r="I728" i="28"/>
  <c r="I727" i="28"/>
  <c r="I726" i="28"/>
  <c r="I725" i="28"/>
  <c r="I724" i="28"/>
  <c r="I723" i="28"/>
  <c r="I722" i="28"/>
  <c r="I721" i="28"/>
  <c r="I720" i="28"/>
  <c r="I719" i="28"/>
  <c r="I718" i="28"/>
  <c r="I717" i="28"/>
  <c r="I716" i="28"/>
  <c r="I715" i="28"/>
  <c r="I714" i="28"/>
  <c r="I713" i="28"/>
  <c r="I712" i="28"/>
  <c r="I711" i="28"/>
  <c r="I710" i="28"/>
  <c r="I709" i="28"/>
  <c r="I708" i="28"/>
  <c r="I707" i="28"/>
  <c r="I706" i="28"/>
  <c r="I705" i="28"/>
  <c r="I704" i="28"/>
  <c r="I703" i="28"/>
  <c r="I702" i="28"/>
  <c r="I701" i="28"/>
  <c r="I700" i="28"/>
  <c r="I699" i="28"/>
  <c r="I698" i="28"/>
  <c r="I697" i="28"/>
  <c r="I696" i="28"/>
  <c r="I695" i="28"/>
  <c r="I694" i="28"/>
  <c r="I693" i="28"/>
  <c r="I692" i="28"/>
  <c r="I691" i="28"/>
  <c r="I690" i="28"/>
  <c r="I689" i="28"/>
  <c r="I688" i="28"/>
  <c r="I687" i="28"/>
  <c r="I686" i="28"/>
  <c r="I685" i="28"/>
  <c r="I684" i="28"/>
  <c r="I683" i="28"/>
  <c r="I682" i="28"/>
  <c r="I681" i="28"/>
  <c r="I680" i="28"/>
  <c r="I679" i="28"/>
  <c r="I678" i="28"/>
  <c r="I677" i="28"/>
  <c r="I676" i="28"/>
  <c r="I675" i="28"/>
  <c r="I674" i="28"/>
  <c r="I673" i="28"/>
  <c r="I672" i="28"/>
  <c r="I671" i="28"/>
  <c r="I670" i="28"/>
  <c r="I669" i="28"/>
  <c r="I668" i="28"/>
  <c r="I667" i="28"/>
  <c r="I666" i="28"/>
  <c r="I665" i="28"/>
  <c r="I664" i="28"/>
  <c r="I663" i="28"/>
  <c r="I662" i="28"/>
  <c r="I661" i="28"/>
  <c r="I660" i="28"/>
  <c r="I659" i="28"/>
  <c r="I658" i="28"/>
  <c r="I657" i="28"/>
  <c r="I656" i="28"/>
  <c r="I655" i="28"/>
  <c r="I654" i="28"/>
  <c r="I653" i="28"/>
  <c r="I652" i="28"/>
  <c r="I651" i="28"/>
  <c r="I650" i="28"/>
  <c r="I649" i="28"/>
  <c r="I648" i="28"/>
  <c r="I647" i="28"/>
  <c r="I646" i="28"/>
  <c r="I645" i="28"/>
  <c r="I644" i="28"/>
  <c r="I643" i="28"/>
  <c r="I642" i="28"/>
  <c r="I641" i="28"/>
  <c r="I640" i="28"/>
  <c r="I639" i="28"/>
  <c r="I638" i="28"/>
  <c r="I637" i="28"/>
  <c r="I636" i="28"/>
  <c r="I635" i="28"/>
  <c r="I634" i="28"/>
  <c r="I633" i="28"/>
  <c r="I632" i="28"/>
  <c r="I631" i="28"/>
  <c r="I630" i="28"/>
  <c r="I629" i="28"/>
  <c r="I628" i="28"/>
  <c r="I627" i="28"/>
  <c r="I626" i="28"/>
  <c r="I625" i="28"/>
  <c r="I624" i="28"/>
  <c r="I623" i="28"/>
  <c r="I622" i="28"/>
  <c r="I621" i="28"/>
  <c r="I620" i="28"/>
  <c r="I619" i="28"/>
  <c r="I618" i="28"/>
  <c r="I617" i="28"/>
  <c r="I616" i="28"/>
  <c r="I615" i="28"/>
  <c r="I614" i="28"/>
  <c r="I613" i="28"/>
  <c r="I612" i="28"/>
  <c r="I611" i="28"/>
  <c r="I610" i="28"/>
  <c r="I609" i="28"/>
  <c r="I608" i="28"/>
  <c r="I607" i="28"/>
  <c r="I606" i="28"/>
  <c r="I605" i="28"/>
  <c r="I604" i="28"/>
  <c r="I603" i="28"/>
  <c r="I602" i="28"/>
  <c r="I601" i="28"/>
  <c r="I600" i="28"/>
  <c r="I599" i="28"/>
  <c r="I598" i="28"/>
  <c r="I597" i="28"/>
  <c r="I596" i="28"/>
  <c r="I595" i="28"/>
  <c r="I594" i="28"/>
  <c r="I593" i="28"/>
  <c r="I592" i="28"/>
  <c r="I591" i="28"/>
  <c r="I590" i="28"/>
  <c r="I589" i="28"/>
  <c r="I588" i="28"/>
  <c r="I587" i="28"/>
  <c r="I586" i="28"/>
  <c r="I585" i="28"/>
  <c r="I584" i="28"/>
  <c r="I583" i="28"/>
  <c r="I582" i="28"/>
  <c r="I581" i="28"/>
  <c r="I580" i="28"/>
  <c r="I579" i="28"/>
  <c r="I578" i="28"/>
  <c r="I577" i="28"/>
  <c r="I576" i="28"/>
  <c r="I575" i="28"/>
  <c r="I574" i="28"/>
  <c r="I573" i="28"/>
  <c r="I572" i="28"/>
  <c r="I571" i="28"/>
  <c r="I570" i="28"/>
  <c r="I569" i="28"/>
  <c r="I568" i="28"/>
  <c r="I567" i="28"/>
  <c r="I566" i="28"/>
  <c r="I565" i="28"/>
  <c r="I564" i="28"/>
  <c r="I563" i="28"/>
  <c r="I562" i="28"/>
  <c r="I561" i="28"/>
  <c r="I560" i="28"/>
  <c r="I559" i="28"/>
  <c r="I558" i="28"/>
  <c r="I557" i="28"/>
  <c r="I556" i="28"/>
  <c r="I555" i="28"/>
  <c r="I554" i="28"/>
  <c r="I553" i="28"/>
  <c r="I552" i="28"/>
  <c r="I551" i="28"/>
  <c r="I550" i="28"/>
  <c r="I549" i="28"/>
  <c r="I548" i="28"/>
  <c r="I547" i="28"/>
  <c r="I546" i="28"/>
  <c r="I545" i="28"/>
  <c r="I544" i="28"/>
  <c r="I543" i="28"/>
  <c r="I542" i="28"/>
  <c r="I541" i="28"/>
  <c r="I540" i="28"/>
  <c r="I539" i="28"/>
  <c r="I538" i="28"/>
  <c r="I537" i="28"/>
  <c r="I536" i="28"/>
  <c r="I535" i="28"/>
  <c r="I534" i="28"/>
  <c r="I533" i="28"/>
  <c r="I532" i="28"/>
  <c r="I531" i="28"/>
  <c r="I530" i="28"/>
  <c r="I529" i="28"/>
  <c r="I528" i="28"/>
  <c r="I527" i="28"/>
  <c r="I526" i="28"/>
  <c r="I525" i="28"/>
  <c r="I524" i="28"/>
  <c r="I523" i="28"/>
  <c r="I522" i="28"/>
  <c r="I521" i="28"/>
  <c r="I520" i="28"/>
  <c r="I519" i="28"/>
  <c r="I518" i="28"/>
  <c r="I517" i="28"/>
  <c r="I516" i="28"/>
  <c r="I515" i="28"/>
  <c r="I514" i="28"/>
  <c r="I513" i="28"/>
  <c r="I512" i="28"/>
  <c r="I511" i="28"/>
  <c r="I510" i="28"/>
  <c r="I509" i="28"/>
  <c r="I508" i="28"/>
  <c r="I507" i="28"/>
  <c r="I506" i="28"/>
  <c r="I505" i="28"/>
  <c r="I504" i="28"/>
  <c r="I503" i="28"/>
  <c r="I502" i="28"/>
  <c r="I501" i="28"/>
  <c r="I500" i="28"/>
  <c r="I499" i="28"/>
  <c r="I498" i="28"/>
  <c r="I497" i="28"/>
  <c r="I496" i="28"/>
  <c r="I495" i="28"/>
  <c r="I494" i="28"/>
  <c r="I493" i="28"/>
  <c r="I492" i="28"/>
  <c r="I491" i="28"/>
  <c r="I490" i="28"/>
  <c r="I489" i="28"/>
  <c r="I488" i="28"/>
  <c r="I487" i="28"/>
  <c r="I486" i="28"/>
  <c r="I485" i="28"/>
  <c r="I484" i="28"/>
  <c r="I483" i="28"/>
  <c r="I482" i="28"/>
  <c r="I481" i="28"/>
  <c r="I480" i="28"/>
  <c r="I479" i="28"/>
  <c r="I478" i="28"/>
  <c r="I477" i="28"/>
  <c r="I476" i="28"/>
  <c r="I475" i="28"/>
  <c r="I474" i="28"/>
  <c r="I473" i="28"/>
  <c r="I472" i="28"/>
  <c r="I471" i="28"/>
  <c r="I470" i="28"/>
  <c r="I469" i="28"/>
  <c r="I468" i="28"/>
  <c r="I467" i="28"/>
  <c r="I466" i="28"/>
  <c r="I465" i="28"/>
  <c r="I464" i="28"/>
  <c r="I463" i="28"/>
  <c r="I462" i="28"/>
  <c r="I461" i="28"/>
  <c r="I460" i="28"/>
  <c r="I459" i="28"/>
  <c r="I458" i="28"/>
  <c r="I457" i="28"/>
  <c r="I456" i="28"/>
  <c r="I455" i="28"/>
  <c r="I454" i="28"/>
  <c r="I453" i="28"/>
  <c r="I452" i="28"/>
  <c r="I451" i="28"/>
  <c r="I450" i="28"/>
  <c r="I449" i="28"/>
  <c r="I448" i="28"/>
  <c r="I447" i="28"/>
  <c r="I446" i="28"/>
  <c r="I445" i="28"/>
  <c r="I444" i="28"/>
  <c r="I443" i="28"/>
  <c r="I442" i="28"/>
  <c r="I441" i="28"/>
  <c r="I440" i="28"/>
  <c r="I439" i="28"/>
  <c r="I438" i="28"/>
  <c r="I437" i="28"/>
  <c r="I436" i="28"/>
  <c r="I435" i="28"/>
  <c r="I434" i="28"/>
  <c r="I433" i="28"/>
  <c r="I432" i="28"/>
  <c r="I431" i="28"/>
  <c r="I430" i="28"/>
  <c r="I429" i="28"/>
  <c r="I428" i="28"/>
  <c r="I427" i="28"/>
  <c r="I426" i="28"/>
  <c r="I425" i="28"/>
  <c r="I424" i="28"/>
  <c r="I423" i="28"/>
  <c r="I422" i="28"/>
  <c r="I421" i="28"/>
  <c r="I420" i="28"/>
  <c r="I419" i="28"/>
  <c r="I418" i="28"/>
  <c r="I417" i="28"/>
  <c r="I416" i="28"/>
  <c r="I415" i="28"/>
  <c r="I414" i="28"/>
  <c r="I413" i="28"/>
  <c r="I412" i="28"/>
  <c r="I411" i="28"/>
  <c r="I410" i="28"/>
  <c r="I409" i="28"/>
  <c r="I408" i="28"/>
  <c r="I407" i="28"/>
  <c r="I406" i="28"/>
  <c r="I405" i="28"/>
  <c r="I404" i="28"/>
  <c r="I403" i="28"/>
  <c r="I402" i="28"/>
  <c r="I401" i="28"/>
  <c r="I400" i="28"/>
  <c r="I399" i="28"/>
  <c r="I398" i="28"/>
  <c r="I397" i="28"/>
  <c r="I396" i="28"/>
  <c r="I395" i="28"/>
  <c r="I394" i="28"/>
  <c r="I393" i="28"/>
  <c r="I392" i="28"/>
  <c r="I391" i="28"/>
  <c r="I390" i="28"/>
  <c r="I389" i="28"/>
  <c r="I388" i="28"/>
  <c r="I387" i="28"/>
  <c r="I386" i="28"/>
  <c r="I385" i="28"/>
  <c r="I384" i="28"/>
  <c r="I383" i="28"/>
  <c r="I382" i="28"/>
  <c r="I381" i="28"/>
  <c r="I380" i="28"/>
  <c r="I379" i="28"/>
  <c r="I378" i="28"/>
  <c r="I377" i="28"/>
  <c r="I376" i="28"/>
  <c r="I375" i="28"/>
  <c r="I374" i="28"/>
  <c r="I373" i="28"/>
  <c r="I372" i="28"/>
  <c r="I371" i="28"/>
  <c r="I370" i="28"/>
  <c r="I369" i="28"/>
  <c r="I368" i="28"/>
  <c r="I367" i="28"/>
  <c r="I366" i="28"/>
  <c r="I365" i="28"/>
  <c r="I364" i="28"/>
  <c r="I363" i="28"/>
  <c r="I362" i="28"/>
  <c r="I361" i="28"/>
  <c r="I360" i="28"/>
  <c r="I359" i="28"/>
  <c r="I358" i="28"/>
  <c r="I357" i="28"/>
  <c r="I356" i="28"/>
  <c r="I355" i="28"/>
  <c r="I354" i="28"/>
  <c r="I353" i="28"/>
  <c r="I352" i="28"/>
  <c r="I351" i="28"/>
  <c r="I350" i="28"/>
  <c r="I349" i="28"/>
  <c r="I348" i="28"/>
  <c r="I347" i="28"/>
  <c r="I346" i="28"/>
  <c r="I345" i="28"/>
  <c r="I344" i="28"/>
  <c r="I343" i="28"/>
  <c r="I342" i="28"/>
  <c r="I341" i="28"/>
  <c r="I340" i="28"/>
  <c r="I339" i="28"/>
  <c r="I338" i="28"/>
  <c r="I337" i="28"/>
  <c r="I336" i="28"/>
  <c r="I335" i="28"/>
  <c r="I334" i="28"/>
  <c r="I333" i="28"/>
  <c r="I332" i="28"/>
  <c r="I331" i="28"/>
  <c r="I330" i="28"/>
  <c r="I329" i="28"/>
  <c r="I328" i="28"/>
  <c r="I327" i="28"/>
  <c r="I326" i="28"/>
  <c r="I325" i="28"/>
  <c r="I324" i="28"/>
  <c r="I323" i="28"/>
  <c r="I322" i="28"/>
  <c r="I321" i="28"/>
  <c r="I320" i="28"/>
  <c r="I319" i="28"/>
  <c r="I318" i="28"/>
  <c r="I317" i="28"/>
  <c r="I316" i="28"/>
  <c r="I315" i="28"/>
  <c r="I314" i="28"/>
  <c r="I313" i="28"/>
  <c r="I312" i="28"/>
  <c r="I311" i="28"/>
  <c r="I310" i="28"/>
  <c r="I309" i="28"/>
  <c r="I308" i="28"/>
  <c r="I307" i="28"/>
  <c r="I306" i="28"/>
  <c r="I305" i="28"/>
  <c r="I304" i="28"/>
  <c r="I303" i="28"/>
  <c r="I302" i="28"/>
  <c r="I301" i="28"/>
  <c r="I300" i="28"/>
  <c r="I299" i="28"/>
  <c r="I298" i="28"/>
  <c r="I297" i="28"/>
  <c r="I296" i="28"/>
  <c r="I295" i="28"/>
  <c r="I294" i="28"/>
  <c r="I293" i="28"/>
  <c r="I292" i="28"/>
  <c r="I291" i="28"/>
  <c r="I290" i="28"/>
  <c r="I289" i="28"/>
  <c r="I288" i="28"/>
  <c r="I287" i="28"/>
  <c r="I286" i="28"/>
  <c r="I285" i="28"/>
  <c r="I284" i="28"/>
  <c r="I283" i="28"/>
  <c r="I282" i="28"/>
  <c r="I281" i="28"/>
  <c r="I280" i="28"/>
  <c r="I279" i="28"/>
  <c r="I278" i="28"/>
  <c r="I277" i="28"/>
  <c r="I276" i="28"/>
  <c r="I275" i="28"/>
  <c r="I274" i="28"/>
  <c r="I273" i="28"/>
  <c r="I272" i="28"/>
  <c r="I271" i="28"/>
  <c r="I270" i="28"/>
  <c r="I269" i="28"/>
  <c r="I268" i="28"/>
  <c r="I267" i="28"/>
  <c r="I266" i="28"/>
  <c r="I265" i="28"/>
  <c r="I264" i="28"/>
  <c r="I263" i="28"/>
  <c r="I262" i="28"/>
  <c r="I261" i="28"/>
  <c r="I260" i="28"/>
  <c r="I259" i="28"/>
  <c r="I258" i="28"/>
  <c r="I257" i="28"/>
  <c r="I256" i="28"/>
  <c r="I255" i="28"/>
  <c r="I254" i="28"/>
  <c r="I253" i="28"/>
  <c r="I252" i="28"/>
  <c r="I251" i="28"/>
  <c r="I250" i="28"/>
  <c r="I249" i="28"/>
  <c r="I248" i="28"/>
  <c r="I247" i="28"/>
  <c r="I246" i="28"/>
  <c r="I245" i="28"/>
  <c r="I244" i="28"/>
  <c r="I243" i="28"/>
  <c r="I242" i="28"/>
  <c r="I241" i="28"/>
  <c r="I240" i="28"/>
  <c r="I239" i="28"/>
  <c r="I238" i="28"/>
  <c r="I237" i="28"/>
  <c r="I236" i="28"/>
  <c r="I235" i="28"/>
  <c r="I234" i="28"/>
  <c r="I233" i="28"/>
  <c r="I232" i="28"/>
  <c r="I231" i="28"/>
  <c r="I230" i="28"/>
  <c r="I229" i="28"/>
  <c r="I228" i="28"/>
  <c r="I227" i="28"/>
  <c r="I226" i="28"/>
  <c r="I225" i="28"/>
  <c r="I224" i="28"/>
  <c r="I223" i="28"/>
  <c r="I222" i="28"/>
  <c r="I221" i="28"/>
  <c r="I220" i="28"/>
  <c r="I219" i="28"/>
  <c r="I218" i="28"/>
  <c r="I217" i="28"/>
  <c r="I216" i="28"/>
  <c r="I215" i="28"/>
  <c r="I214" i="28"/>
  <c r="I213" i="28"/>
  <c r="I212" i="28"/>
  <c r="I211" i="28"/>
  <c r="I210" i="28"/>
  <c r="I209" i="28"/>
  <c r="I208" i="28"/>
  <c r="I207" i="28"/>
  <c r="I206" i="28"/>
  <c r="I205" i="28"/>
  <c r="I204" i="28"/>
  <c r="I203" i="28"/>
  <c r="I202" i="28"/>
  <c r="I201" i="28"/>
  <c r="I200" i="28"/>
  <c r="I199" i="28"/>
  <c r="I198" i="28"/>
  <c r="I197" i="28"/>
  <c r="I196" i="28"/>
  <c r="I195" i="28"/>
  <c r="I194" i="28"/>
  <c r="I193" i="28"/>
  <c r="I192" i="28"/>
  <c r="I191" i="28"/>
  <c r="I190" i="28"/>
  <c r="I189" i="28"/>
  <c r="I188" i="28"/>
  <c r="I187" i="28"/>
  <c r="I186" i="28"/>
  <c r="I185" i="28"/>
  <c r="I184" i="28"/>
  <c r="I183" i="28"/>
  <c r="I182" i="28"/>
  <c r="I181" i="28"/>
  <c r="I180" i="28"/>
  <c r="I179" i="28"/>
  <c r="I178" i="28"/>
  <c r="I177" i="28"/>
  <c r="I176" i="28"/>
  <c r="I175" i="28"/>
  <c r="I174" i="28"/>
  <c r="I173" i="28"/>
  <c r="I172" i="28"/>
  <c r="I171" i="28"/>
  <c r="I170" i="28"/>
  <c r="I169" i="28"/>
  <c r="I168" i="28"/>
  <c r="I167" i="28"/>
  <c r="I166" i="28"/>
  <c r="I165" i="28"/>
  <c r="I164" i="28"/>
  <c r="I163" i="28"/>
  <c r="I162" i="28"/>
  <c r="I161" i="28"/>
  <c r="I160" i="28"/>
  <c r="I159" i="28"/>
  <c r="I158" i="28"/>
  <c r="I157" i="28"/>
  <c r="I156" i="28"/>
  <c r="I155" i="28"/>
  <c r="I154" i="28"/>
  <c r="I153" i="28"/>
  <c r="I152" i="28"/>
  <c r="I151" i="28"/>
  <c r="I150" i="28"/>
  <c r="I149" i="28"/>
  <c r="I148" i="28"/>
  <c r="I147" i="28"/>
  <c r="I146" i="28"/>
  <c r="I145" i="28"/>
  <c r="I144" i="28"/>
  <c r="I143" i="28"/>
  <c r="I142" i="28"/>
  <c r="I141" i="28"/>
  <c r="I140" i="28"/>
  <c r="I139" i="28"/>
  <c r="I138" i="28"/>
  <c r="I137" i="28"/>
  <c r="I136" i="28"/>
  <c r="I135" i="28"/>
  <c r="I134" i="28"/>
  <c r="I133" i="28"/>
  <c r="I132" i="28"/>
  <c r="I131" i="28"/>
  <c r="I130" i="28"/>
  <c r="I129" i="28"/>
  <c r="I128" i="28"/>
  <c r="I127" i="28"/>
  <c r="I126" i="28"/>
  <c r="I125" i="28"/>
  <c r="I124" i="28"/>
  <c r="I123" i="28"/>
  <c r="I122" i="28"/>
  <c r="I121" i="28"/>
  <c r="I120" i="28"/>
  <c r="I119" i="28"/>
  <c r="I118" i="28"/>
  <c r="I117" i="28"/>
  <c r="I116" i="28"/>
  <c r="I115" i="28"/>
  <c r="I114" i="28"/>
  <c r="I113" i="28"/>
  <c r="I112" i="28"/>
  <c r="I111" i="28"/>
  <c r="I110" i="28"/>
  <c r="I109" i="28"/>
  <c r="I108" i="28"/>
  <c r="I107" i="28"/>
  <c r="I106" i="28"/>
  <c r="I105" i="28"/>
  <c r="I104" i="28"/>
  <c r="I103" i="28"/>
  <c r="I102" i="28"/>
  <c r="I101" i="28"/>
  <c r="I100" i="28"/>
  <c r="I99" i="28"/>
  <c r="I98" i="28"/>
  <c r="I97" i="28"/>
  <c r="I96" i="28"/>
  <c r="I95" i="28"/>
  <c r="I94" i="28"/>
  <c r="I93" i="28"/>
  <c r="I92" i="28"/>
  <c r="I91" i="28"/>
  <c r="I90" i="28"/>
  <c r="I89" i="28"/>
  <c r="I88" i="28"/>
  <c r="I87" i="28"/>
  <c r="I86" i="28"/>
  <c r="I85" i="28"/>
  <c r="I84" i="28"/>
  <c r="I83" i="28"/>
  <c r="I82" i="28"/>
  <c r="I81" i="28"/>
  <c r="I80" i="28"/>
  <c r="I79" i="28"/>
  <c r="I78" i="28"/>
  <c r="I77" i="28"/>
  <c r="I76" i="28"/>
  <c r="I75" i="28"/>
  <c r="I74" i="28"/>
  <c r="I73" i="28"/>
  <c r="I72" i="28"/>
  <c r="I71" i="28"/>
  <c r="I70" i="28"/>
  <c r="I69" i="28"/>
  <c r="I68" i="28"/>
  <c r="I67" i="28"/>
  <c r="I66" i="28"/>
  <c r="I65" i="28"/>
  <c r="I64" i="28"/>
  <c r="I63" i="28"/>
  <c r="I62" i="28"/>
  <c r="I61" i="28"/>
  <c r="I60" i="28"/>
  <c r="I59" i="28"/>
  <c r="I58" i="28"/>
  <c r="I57" i="28"/>
  <c r="I56" i="28"/>
  <c r="I55" i="28"/>
  <c r="I54" i="28"/>
  <c r="I53" i="28"/>
  <c r="I52" i="28"/>
  <c r="I51" i="28"/>
  <c r="I50" i="28"/>
  <c r="I49" i="28"/>
  <c r="I48" i="28"/>
  <c r="I47" i="28"/>
  <c r="I46" i="28"/>
  <c r="I45" i="28"/>
  <c r="I44" i="28"/>
  <c r="I43" i="28"/>
  <c r="I42" i="28"/>
  <c r="I41" i="28"/>
  <c r="I40" i="28"/>
  <c r="I39" i="28"/>
  <c r="I38" i="28"/>
  <c r="I37" i="28"/>
  <c r="I36" i="28"/>
  <c r="I35" i="28"/>
  <c r="I34" i="28"/>
  <c r="I33" i="28"/>
  <c r="I32" i="28"/>
  <c r="I31" i="28"/>
  <c r="I30" i="28"/>
  <c r="I29" i="28"/>
  <c r="I28" i="28"/>
  <c r="I27" i="28"/>
  <c r="I26" i="28"/>
  <c r="I25" i="28"/>
  <c r="I24" i="28"/>
  <c r="I23" i="28"/>
  <c r="I22" i="28"/>
  <c r="I21" i="28"/>
  <c r="I20" i="28"/>
  <c r="I19" i="28"/>
  <c r="I18" i="28"/>
  <c r="I17" i="28"/>
  <c r="I16" i="28"/>
  <c r="I15" i="28"/>
  <c r="I14" i="28"/>
  <c r="I13" i="28"/>
  <c r="I12" i="28"/>
  <c r="I11" i="28"/>
  <c r="I10" i="28"/>
  <c r="I9" i="28"/>
  <c r="I8" i="28"/>
  <c r="I7" i="28"/>
  <c r="I6" i="28"/>
  <c r="I5" i="28"/>
  <c r="I4" i="28"/>
  <c r="I3" i="28"/>
  <c r="H1000" i="28"/>
  <c r="H999" i="28"/>
  <c r="H998" i="28"/>
  <c r="H997" i="28"/>
  <c r="H996" i="28"/>
  <c r="H995" i="28"/>
  <c r="H994" i="28"/>
  <c r="H993" i="28"/>
  <c r="H992" i="28"/>
  <c r="H991" i="28"/>
  <c r="H990" i="28"/>
  <c r="H989" i="28"/>
  <c r="H988" i="28"/>
  <c r="H987" i="28"/>
  <c r="H986" i="28"/>
  <c r="H985" i="28"/>
  <c r="H984" i="28"/>
  <c r="H983" i="28"/>
  <c r="H982" i="28"/>
  <c r="H981" i="28"/>
  <c r="H980" i="28"/>
  <c r="H979" i="28"/>
  <c r="H978" i="28"/>
  <c r="H977" i="28"/>
  <c r="H976" i="28"/>
  <c r="H975" i="28"/>
  <c r="H974" i="28"/>
  <c r="H973" i="28"/>
  <c r="H972" i="28"/>
  <c r="H971" i="28"/>
  <c r="H970" i="28"/>
  <c r="H969" i="28"/>
  <c r="H968" i="28"/>
  <c r="H967" i="28"/>
  <c r="H966" i="28"/>
  <c r="H965" i="28"/>
  <c r="H964" i="28"/>
  <c r="H963" i="28"/>
  <c r="H962" i="28"/>
  <c r="H961" i="28"/>
  <c r="H960" i="28"/>
  <c r="H959" i="28"/>
  <c r="H958" i="28"/>
  <c r="H957" i="28"/>
  <c r="H956" i="28"/>
  <c r="H955" i="28"/>
  <c r="H954" i="28"/>
  <c r="H953" i="28"/>
  <c r="H952" i="28"/>
  <c r="H951" i="28"/>
  <c r="H950" i="28"/>
  <c r="H949" i="28"/>
  <c r="H948" i="28"/>
  <c r="H947" i="28"/>
  <c r="H946" i="28"/>
  <c r="H945" i="28"/>
  <c r="H944" i="28"/>
  <c r="H943" i="28"/>
  <c r="H942" i="28"/>
  <c r="H941" i="28"/>
  <c r="H940" i="28"/>
  <c r="H939" i="28"/>
  <c r="H938" i="28"/>
  <c r="H937" i="28"/>
  <c r="H936" i="28"/>
  <c r="H935" i="28"/>
  <c r="H934" i="28"/>
  <c r="H933" i="28"/>
  <c r="H932" i="28"/>
  <c r="H931" i="28"/>
  <c r="H930" i="28"/>
  <c r="H929" i="28"/>
  <c r="H928" i="28"/>
  <c r="H927" i="28"/>
  <c r="H926" i="28"/>
  <c r="H925" i="28"/>
  <c r="H924" i="28"/>
  <c r="H923" i="28"/>
  <c r="H922" i="28"/>
  <c r="H921" i="28"/>
  <c r="H920" i="28"/>
  <c r="H919" i="28"/>
  <c r="H918" i="28"/>
  <c r="H917" i="28"/>
  <c r="H916" i="28"/>
  <c r="H915" i="28"/>
  <c r="H914" i="28"/>
  <c r="H913" i="28"/>
  <c r="H912" i="28"/>
  <c r="H911" i="28"/>
  <c r="H910" i="28"/>
  <c r="H909" i="28"/>
  <c r="H908" i="28"/>
  <c r="H907" i="28"/>
  <c r="H906" i="28"/>
  <c r="H905" i="28"/>
  <c r="H904" i="28"/>
  <c r="H903" i="28"/>
  <c r="H902" i="28"/>
  <c r="H901" i="28"/>
  <c r="H900" i="28"/>
  <c r="H899" i="28"/>
  <c r="H898" i="28"/>
  <c r="H897" i="28"/>
  <c r="H896" i="28"/>
  <c r="H895" i="28"/>
  <c r="H894" i="28"/>
  <c r="H893" i="28"/>
  <c r="H892" i="28"/>
  <c r="H891" i="28"/>
  <c r="H890" i="28"/>
  <c r="H889" i="28"/>
  <c r="H888" i="28"/>
  <c r="H887" i="28"/>
  <c r="H886" i="28"/>
  <c r="H885" i="28"/>
  <c r="H884" i="28"/>
  <c r="H883" i="28"/>
  <c r="H882" i="28"/>
  <c r="H881" i="28"/>
  <c r="H880" i="28"/>
  <c r="H879" i="28"/>
  <c r="H878" i="28"/>
  <c r="H877" i="28"/>
  <c r="H876" i="28"/>
  <c r="H875" i="28"/>
  <c r="H874" i="28"/>
  <c r="H873" i="28"/>
  <c r="H872" i="28"/>
  <c r="H871" i="28"/>
  <c r="H870" i="28"/>
  <c r="H869" i="28"/>
  <c r="H868" i="28"/>
  <c r="H867" i="28"/>
  <c r="H866" i="28"/>
  <c r="H865" i="28"/>
  <c r="H864" i="28"/>
  <c r="H863" i="28"/>
  <c r="H862" i="28"/>
  <c r="H861" i="28"/>
  <c r="H860" i="28"/>
  <c r="H859" i="28"/>
  <c r="H858" i="28"/>
  <c r="H857" i="28"/>
  <c r="H856" i="28"/>
  <c r="H855" i="28"/>
  <c r="H854" i="28"/>
  <c r="H853" i="28"/>
  <c r="H852" i="28"/>
  <c r="H851" i="28"/>
  <c r="H850" i="28"/>
  <c r="H849" i="28"/>
  <c r="H848" i="28"/>
  <c r="H847" i="28"/>
  <c r="H846" i="28"/>
  <c r="H845" i="28"/>
  <c r="H844" i="28"/>
  <c r="H843" i="28"/>
  <c r="H842" i="28"/>
  <c r="H841" i="28"/>
  <c r="H840" i="28"/>
  <c r="H839" i="28"/>
  <c r="H838" i="28"/>
  <c r="H837" i="28"/>
  <c r="H836" i="28"/>
  <c r="H835" i="28"/>
  <c r="H834" i="28"/>
  <c r="H833" i="28"/>
  <c r="H832" i="28"/>
  <c r="H831" i="28"/>
  <c r="H830" i="28"/>
  <c r="H829" i="28"/>
  <c r="H828" i="28"/>
  <c r="H827" i="28"/>
  <c r="H826" i="28"/>
  <c r="H825" i="28"/>
  <c r="H824" i="28"/>
  <c r="H823" i="28"/>
  <c r="H822" i="28"/>
  <c r="H821" i="28"/>
  <c r="H820" i="28"/>
  <c r="H819" i="28"/>
  <c r="H818" i="28"/>
  <c r="H817" i="28"/>
  <c r="H816" i="28"/>
  <c r="H815" i="28"/>
  <c r="H814" i="28"/>
  <c r="H813" i="28"/>
  <c r="H812" i="28"/>
  <c r="H811" i="28"/>
  <c r="H810" i="28"/>
  <c r="H809" i="28"/>
  <c r="H808" i="28"/>
  <c r="H807" i="28"/>
  <c r="H806" i="28"/>
  <c r="H805" i="28"/>
  <c r="H804" i="28"/>
  <c r="H803" i="28"/>
  <c r="H802" i="28"/>
  <c r="H801" i="28"/>
  <c r="H800" i="28"/>
  <c r="H799" i="28"/>
  <c r="H798" i="28"/>
  <c r="H797" i="28"/>
  <c r="H796" i="28"/>
  <c r="H795" i="28"/>
  <c r="H794" i="28"/>
  <c r="H793" i="28"/>
  <c r="H792" i="28"/>
  <c r="H791" i="28"/>
  <c r="H790" i="28"/>
  <c r="H789" i="28"/>
  <c r="H788" i="28"/>
  <c r="H787" i="28"/>
  <c r="H786" i="28"/>
  <c r="H785" i="28"/>
  <c r="H784" i="28"/>
  <c r="H783" i="28"/>
  <c r="H782" i="28"/>
  <c r="H781" i="28"/>
  <c r="H780" i="28"/>
  <c r="H779" i="28"/>
  <c r="H778" i="28"/>
  <c r="H777" i="28"/>
  <c r="H776" i="28"/>
  <c r="H775" i="28"/>
  <c r="H774" i="28"/>
  <c r="H773" i="28"/>
  <c r="H772" i="28"/>
  <c r="H771" i="28"/>
  <c r="H770" i="28"/>
  <c r="H769" i="28"/>
  <c r="H768" i="28"/>
  <c r="H767" i="28"/>
  <c r="H766" i="28"/>
  <c r="H765" i="28"/>
  <c r="H764" i="28"/>
  <c r="H763" i="28"/>
  <c r="H762" i="28"/>
  <c r="H761" i="28"/>
  <c r="H760" i="28"/>
  <c r="H759" i="28"/>
  <c r="H758" i="28"/>
  <c r="H757" i="28"/>
  <c r="H756" i="28"/>
  <c r="H755" i="28"/>
  <c r="H754" i="28"/>
  <c r="H753" i="28"/>
  <c r="H752" i="28"/>
  <c r="H751" i="28"/>
  <c r="H750" i="28"/>
  <c r="H749" i="28"/>
  <c r="H748" i="28"/>
  <c r="H747" i="28"/>
  <c r="H746" i="28"/>
  <c r="H745" i="28"/>
  <c r="H744" i="28"/>
  <c r="H743" i="28"/>
  <c r="H742" i="28"/>
  <c r="H741" i="28"/>
  <c r="H740" i="28"/>
  <c r="H739" i="28"/>
  <c r="H738" i="28"/>
  <c r="H737" i="28"/>
  <c r="H736" i="28"/>
  <c r="H735" i="28"/>
  <c r="H734" i="28"/>
  <c r="H733" i="28"/>
  <c r="H732" i="28"/>
  <c r="H731" i="28"/>
  <c r="H730" i="28"/>
  <c r="H729" i="28"/>
  <c r="H728" i="28"/>
  <c r="H727" i="28"/>
  <c r="H726" i="28"/>
  <c r="H725" i="28"/>
  <c r="H724" i="28"/>
  <c r="H723" i="28"/>
  <c r="H722" i="28"/>
  <c r="H721" i="28"/>
  <c r="H720" i="28"/>
  <c r="H719" i="28"/>
  <c r="H718" i="28"/>
  <c r="H717" i="28"/>
  <c r="H716" i="28"/>
  <c r="H715" i="28"/>
  <c r="H714" i="28"/>
  <c r="H713" i="28"/>
  <c r="H712" i="28"/>
  <c r="H711" i="28"/>
  <c r="H710" i="28"/>
  <c r="H709" i="28"/>
  <c r="H708" i="28"/>
  <c r="H707" i="28"/>
  <c r="H706" i="28"/>
  <c r="H705" i="28"/>
  <c r="H704" i="28"/>
  <c r="H703" i="28"/>
  <c r="H702" i="28"/>
  <c r="H701" i="28"/>
  <c r="H700" i="28"/>
  <c r="H699" i="28"/>
  <c r="H698" i="28"/>
  <c r="H697" i="28"/>
  <c r="H696" i="28"/>
  <c r="H695" i="28"/>
  <c r="H694" i="28"/>
  <c r="H693" i="28"/>
  <c r="H692" i="28"/>
  <c r="H691" i="28"/>
  <c r="H690" i="28"/>
  <c r="H689" i="28"/>
  <c r="H688" i="28"/>
  <c r="H687" i="28"/>
  <c r="H686" i="28"/>
  <c r="H685" i="28"/>
  <c r="H684" i="28"/>
  <c r="H683" i="28"/>
  <c r="H682" i="28"/>
  <c r="H681" i="28"/>
  <c r="H680" i="28"/>
  <c r="H679" i="28"/>
  <c r="H678" i="28"/>
  <c r="H677" i="28"/>
  <c r="H676" i="28"/>
  <c r="H675" i="28"/>
  <c r="H674" i="28"/>
  <c r="H673" i="28"/>
  <c r="H672" i="28"/>
  <c r="H671" i="28"/>
  <c r="H670" i="28"/>
  <c r="H669" i="28"/>
  <c r="H668" i="28"/>
  <c r="H667" i="28"/>
  <c r="H666" i="28"/>
  <c r="H665" i="28"/>
  <c r="H664" i="28"/>
  <c r="H663" i="28"/>
  <c r="H662" i="28"/>
  <c r="H661" i="28"/>
  <c r="H660" i="28"/>
  <c r="H659" i="28"/>
  <c r="H658" i="28"/>
  <c r="H657" i="28"/>
  <c r="H656" i="28"/>
  <c r="H655" i="28"/>
  <c r="H654" i="28"/>
  <c r="H653" i="28"/>
  <c r="H652" i="28"/>
  <c r="H651" i="28"/>
  <c r="H650" i="28"/>
  <c r="H649" i="28"/>
  <c r="H648" i="28"/>
  <c r="H647" i="28"/>
  <c r="H646" i="28"/>
  <c r="H645" i="28"/>
  <c r="H644" i="28"/>
  <c r="H643" i="28"/>
  <c r="H642" i="28"/>
  <c r="H641" i="28"/>
  <c r="H640" i="28"/>
  <c r="H639" i="28"/>
  <c r="H638" i="28"/>
  <c r="H637" i="28"/>
  <c r="H636" i="28"/>
  <c r="H635" i="28"/>
  <c r="H634" i="28"/>
  <c r="H633" i="28"/>
  <c r="H632" i="28"/>
  <c r="H631" i="28"/>
  <c r="H630" i="28"/>
  <c r="H629" i="28"/>
  <c r="H628" i="28"/>
  <c r="H627" i="28"/>
  <c r="H626" i="28"/>
  <c r="H625" i="28"/>
  <c r="H624" i="28"/>
  <c r="H623" i="28"/>
  <c r="H622" i="28"/>
  <c r="H621" i="28"/>
  <c r="H620" i="28"/>
  <c r="H619" i="28"/>
  <c r="H618" i="28"/>
  <c r="H617" i="28"/>
  <c r="H616" i="28"/>
  <c r="H615" i="28"/>
  <c r="H614" i="28"/>
  <c r="H613" i="28"/>
  <c r="H612" i="28"/>
  <c r="H611" i="28"/>
  <c r="H610" i="28"/>
  <c r="H609" i="28"/>
  <c r="H608" i="28"/>
  <c r="H607" i="28"/>
  <c r="H606" i="28"/>
  <c r="H605" i="28"/>
  <c r="H604" i="28"/>
  <c r="H603" i="28"/>
  <c r="H602" i="28"/>
  <c r="H601" i="28"/>
  <c r="H600" i="28"/>
  <c r="H599" i="28"/>
  <c r="H598" i="28"/>
  <c r="H597" i="28"/>
  <c r="H596" i="28"/>
  <c r="H595" i="28"/>
  <c r="H594" i="28"/>
  <c r="H593" i="28"/>
  <c r="H592" i="28"/>
  <c r="H591" i="28"/>
  <c r="H590" i="28"/>
  <c r="H589" i="28"/>
  <c r="H588" i="28"/>
  <c r="H587" i="28"/>
  <c r="H586" i="28"/>
  <c r="H585" i="28"/>
  <c r="H584" i="28"/>
  <c r="H583" i="28"/>
  <c r="H582" i="28"/>
  <c r="H581" i="28"/>
  <c r="H580" i="28"/>
  <c r="H579" i="28"/>
  <c r="H578" i="28"/>
  <c r="H577" i="28"/>
  <c r="H576" i="28"/>
  <c r="H575" i="28"/>
  <c r="H574" i="28"/>
  <c r="H573" i="28"/>
  <c r="H572" i="28"/>
  <c r="H571" i="28"/>
  <c r="H570" i="28"/>
  <c r="H569" i="28"/>
  <c r="H568" i="28"/>
  <c r="H567" i="28"/>
  <c r="H566" i="28"/>
  <c r="H565" i="28"/>
  <c r="H564" i="28"/>
  <c r="H563" i="28"/>
  <c r="H562" i="28"/>
  <c r="H561" i="28"/>
  <c r="H560" i="28"/>
  <c r="H559" i="28"/>
  <c r="H558" i="28"/>
  <c r="H557" i="28"/>
  <c r="H556" i="28"/>
  <c r="H555" i="28"/>
  <c r="H554" i="28"/>
  <c r="H553" i="28"/>
  <c r="H552" i="28"/>
  <c r="H551" i="28"/>
  <c r="H550" i="28"/>
  <c r="H549" i="28"/>
  <c r="H548" i="28"/>
  <c r="H547" i="28"/>
  <c r="H546" i="28"/>
  <c r="H545" i="28"/>
  <c r="H544" i="28"/>
  <c r="H543" i="28"/>
  <c r="H542" i="28"/>
  <c r="H541" i="28"/>
  <c r="H540" i="28"/>
  <c r="H539" i="28"/>
  <c r="H538" i="28"/>
  <c r="H537" i="28"/>
  <c r="H536" i="28"/>
  <c r="H535" i="28"/>
  <c r="H534" i="28"/>
  <c r="H533" i="28"/>
  <c r="H532" i="28"/>
  <c r="H531" i="28"/>
  <c r="H530" i="28"/>
  <c r="H529" i="28"/>
  <c r="H528" i="28"/>
  <c r="H527" i="28"/>
  <c r="H526" i="28"/>
  <c r="H525" i="28"/>
  <c r="H524" i="28"/>
  <c r="H523" i="28"/>
  <c r="H522" i="28"/>
  <c r="H521" i="28"/>
  <c r="H520" i="28"/>
  <c r="H519" i="28"/>
  <c r="H518" i="28"/>
  <c r="H517" i="28"/>
  <c r="H516" i="28"/>
  <c r="H515" i="28"/>
  <c r="H514" i="28"/>
  <c r="H513" i="28"/>
  <c r="H512" i="28"/>
  <c r="H511" i="28"/>
  <c r="H510" i="28"/>
  <c r="H509" i="28"/>
  <c r="H508" i="28"/>
  <c r="H507" i="28"/>
  <c r="H506" i="28"/>
  <c r="H505" i="28"/>
  <c r="H504" i="28"/>
  <c r="H503" i="28"/>
  <c r="H502" i="28"/>
  <c r="H501" i="28"/>
  <c r="H500" i="28"/>
  <c r="H499" i="28"/>
  <c r="H498" i="28"/>
  <c r="H497" i="28"/>
  <c r="H496" i="28"/>
  <c r="H495" i="28"/>
  <c r="H494" i="28"/>
  <c r="H493" i="28"/>
  <c r="H492" i="28"/>
  <c r="H491" i="28"/>
  <c r="H490" i="28"/>
  <c r="H489" i="28"/>
  <c r="H488" i="28"/>
  <c r="H487" i="28"/>
  <c r="H486" i="28"/>
  <c r="H485" i="28"/>
  <c r="H484" i="28"/>
  <c r="H483" i="28"/>
  <c r="H482" i="28"/>
  <c r="H481" i="28"/>
  <c r="H480" i="28"/>
  <c r="H479" i="28"/>
  <c r="H478" i="28"/>
  <c r="H477" i="28"/>
  <c r="H476" i="28"/>
  <c r="H475" i="28"/>
  <c r="H474" i="28"/>
  <c r="H473" i="28"/>
  <c r="H472" i="28"/>
  <c r="H471" i="28"/>
  <c r="H470" i="28"/>
  <c r="H469" i="28"/>
  <c r="H468" i="28"/>
  <c r="H467" i="28"/>
  <c r="H466" i="28"/>
  <c r="H465" i="28"/>
  <c r="H464" i="28"/>
  <c r="H463" i="28"/>
  <c r="H462" i="28"/>
  <c r="H461" i="28"/>
  <c r="H460" i="28"/>
  <c r="H459" i="28"/>
  <c r="H458" i="28"/>
  <c r="H457" i="28"/>
  <c r="H456" i="28"/>
  <c r="H455" i="28"/>
  <c r="H454" i="28"/>
  <c r="H453" i="28"/>
  <c r="H452" i="28"/>
  <c r="H451" i="28"/>
  <c r="H450" i="28"/>
  <c r="H449" i="28"/>
  <c r="H448" i="28"/>
  <c r="H447" i="28"/>
  <c r="H446" i="28"/>
  <c r="H445" i="28"/>
  <c r="H444" i="28"/>
  <c r="H443" i="28"/>
  <c r="H442" i="28"/>
  <c r="H441" i="28"/>
  <c r="H440" i="28"/>
  <c r="H439" i="28"/>
  <c r="H438" i="28"/>
  <c r="H437" i="28"/>
  <c r="H436" i="28"/>
  <c r="H435" i="28"/>
  <c r="H434" i="28"/>
  <c r="H433" i="28"/>
  <c r="H432" i="28"/>
  <c r="H431" i="28"/>
  <c r="H430" i="28"/>
  <c r="H429" i="28"/>
  <c r="H428" i="28"/>
  <c r="H427" i="28"/>
  <c r="H426" i="28"/>
  <c r="H425" i="28"/>
  <c r="H424" i="28"/>
  <c r="H423" i="28"/>
  <c r="H422" i="28"/>
  <c r="H421" i="28"/>
  <c r="H420" i="28"/>
  <c r="H419" i="28"/>
  <c r="H418" i="28"/>
  <c r="H417" i="28"/>
  <c r="H416" i="28"/>
  <c r="H415" i="28"/>
  <c r="H414" i="28"/>
  <c r="H413" i="28"/>
  <c r="H412" i="28"/>
  <c r="H411" i="28"/>
  <c r="H410" i="28"/>
  <c r="H409" i="28"/>
  <c r="H408" i="28"/>
  <c r="H407" i="28"/>
  <c r="H406" i="28"/>
  <c r="H405" i="28"/>
  <c r="H404" i="28"/>
  <c r="H403" i="28"/>
  <c r="H402" i="28"/>
  <c r="H401" i="28"/>
  <c r="H400" i="28"/>
  <c r="H399" i="28"/>
  <c r="H398" i="28"/>
  <c r="H397" i="28"/>
  <c r="H396" i="28"/>
  <c r="H395" i="28"/>
  <c r="H394" i="28"/>
  <c r="H393" i="28"/>
  <c r="H392" i="28"/>
  <c r="H391" i="28"/>
  <c r="H390" i="28"/>
  <c r="H389" i="28"/>
  <c r="H388" i="28"/>
  <c r="H387" i="28"/>
  <c r="H386" i="28"/>
  <c r="H385" i="28"/>
  <c r="H384" i="28"/>
  <c r="H383" i="28"/>
  <c r="H382" i="28"/>
  <c r="H381" i="28"/>
  <c r="H380" i="28"/>
  <c r="H379" i="28"/>
  <c r="H378" i="28"/>
  <c r="H377" i="28"/>
  <c r="H376" i="28"/>
  <c r="H375" i="28"/>
  <c r="H374" i="28"/>
  <c r="H373" i="28"/>
  <c r="H372" i="28"/>
  <c r="H371" i="28"/>
  <c r="H370" i="28"/>
  <c r="H369" i="28"/>
  <c r="H368" i="28"/>
  <c r="H367" i="28"/>
  <c r="H366" i="28"/>
  <c r="H365" i="28"/>
  <c r="H364" i="28"/>
  <c r="H363" i="28"/>
  <c r="H362" i="28"/>
  <c r="H361" i="28"/>
  <c r="H360" i="28"/>
  <c r="H359" i="28"/>
  <c r="H358" i="28"/>
  <c r="H357" i="28"/>
  <c r="H356" i="28"/>
  <c r="H355" i="28"/>
  <c r="H354" i="28"/>
  <c r="H353" i="28"/>
  <c r="H352" i="28"/>
  <c r="H351" i="28"/>
  <c r="H350" i="28"/>
  <c r="H349" i="28"/>
  <c r="H348" i="28"/>
  <c r="H347" i="28"/>
  <c r="H346" i="28"/>
  <c r="H345" i="28"/>
  <c r="H344" i="28"/>
  <c r="H343" i="28"/>
  <c r="H342" i="28"/>
  <c r="H341" i="28"/>
  <c r="H340" i="28"/>
  <c r="H339" i="28"/>
  <c r="H338" i="28"/>
  <c r="H337" i="28"/>
  <c r="H336" i="28"/>
  <c r="H335" i="28"/>
  <c r="H334" i="28"/>
  <c r="H333" i="28"/>
  <c r="H332" i="28"/>
  <c r="H331" i="28"/>
  <c r="H330" i="28"/>
  <c r="H329" i="28"/>
  <c r="H328" i="28"/>
  <c r="H327" i="28"/>
  <c r="H326" i="28"/>
  <c r="H325" i="28"/>
  <c r="H324" i="28"/>
  <c r="H323" i="28"/>
  <c r="H322" i="28"/>
  <c r="H321" i="28"/>
  <c r="H320" i="28"/>
  <c r="H319" i="28"/>
  <c r="H318" i="28"/>
  <c r="H317" i="28"/>
  <c r="H316" i="28"/>
  <c r="H315" i="28"/>
  <c r="H314" i="28"/>
  <c r="H313" i="28"/>
  <c r="H312" i="28"/>
  <c r="H311" i="28"/>
  <c r="H310" i="28"/>
  <c r="H309" i="28"/>
  <c r="H308" i="28"/>
  <c r="H307" i="28"/>
  <c r="H306" i="28"/>
  <c r="H305" i="28"/>
  <c r="H304" i="28"/>
  <c r="H303" i="28"/>
  <c r="H302" i="28"/>
  <c r="H301" i="28"/>
  <c r="H300" i="28"/>
  <c r="H299" i="28"/>
  <c r="H298" i="28"/>
  <c r="H297" i="28"/>
  <c r="H296" i="28"/>
  <c r="H295" i="28"/>
  <c r="H294" i="28"/>
  <c r="H293" i="28"/>
  <c r="H292" i="28"/>
  <c r="H291" i="28"/>
  <c r="H290" i="28"/>
  <c r="H289" i="28"/>
  <c r="H288" i="28"/>
  <c r="H287" i="28"/>
  <c r="H286" i="28"/>
  <c r="H285" i="28"/>
  <c r="H284" i="28"/>
  <c r="H283" i="28"/>
  <c r="H282" i="28"/>
  <c r="H281" i="28"/>
  <c r="H280" i="28"/>
  <c r="H279" i="28"/>
  <c r="H278" i="28"/>
  <c r="H277" i="28"/>
  <c r="H276" i="28"/>
  <c r="H275" i="28"/>
  <c r="H274" i="28"/>
  <c r="H273" i="28"/>
  <c r="H272" i="28"/>
  <c r="H271" i="28"/>
  <c r="H270" i="28"/>
  <c r="H269" i="28"/>
  <c r="H268" i="28"/>
  <c r="H267" i="28"/>
  <c r="H266" i="28"/>
  <c r="H265" i="28"/>
  <c r="H264" i="28"/>
  <c r="H263" i="28"/>
  <c r="H262" i="28"/>
  <c r="H261" i="28"/>
  <c r="H260" i="28"/>
  <c r="H259" i="28"/>
  <c r="H258" i="28"/>
  <c r="H257" i="28"/>
  <c r="H256" i="28"/>
  <c r="H255" i="28"/>
  <c r="H254" i="28"/>
  <c r="H253" i="28"/>
  <c r="H252" i="28"/>
  <c r="H251" i="28"/>
  <c r="H250" i="28"/>
  <c r="H249" i="28"/>
  <c r="H248" i="28"/>
  <c r="H247" i="28"/>
  <c r="H246" i="28"/>
  <c r="H245" i="28"/>
  <c r="H244" i="28"/>
  <c r="H243" i="28"/>
  <c r="H242" i="28"/>
  <c r="H241" i="28"/>
  <c r="H240" i="28"/>
  <c r="H239" i="28"/>
  <c r="H238" i="28"/>
  <c r="H237" i="28"/>
  <c r="H236" i="28"/>
  <c r="H235" i="28"/>
  <c r="H234" i="28"/>
  <c r="H233" i="28"/>
  <c r="H232" i="28"/>
  <c r="H231" i="28"/>
  <c r="H230" i="28"/>
  <c r="H229" i="28"/>
  <c r="H228" i="28"/>
  <c r="H227" i="28"/>
  <c r="H226" i="28"/>
  <c r="H225" i="28"/>
  <c r="H224" i="28"/>
  <c r="H223" i="28"/>
  <c r="H222" i="28"/>
  <c r="H221" i="28"/>
  <c r="H220" i="28"/>
  <c r="H219" i="28"/>
  <c r="H218" i="28"/>
  <c r="H217" i="28"/>
  <c r="H216" i="28"/>
  <c r="H215" i="28"/>
  <c r="H214" i="28"/>
  <c r="H213" i="28"/>
  <c r="H212" i="28"/>
  <c r="H211" i="28"/>
  <c r="H210" i="28"/>
  <c r="H209" i="28"/>
  <c r="H208" i="28"/>
  <c r="H207" i="28"/>
  <c r="H206" i="28"/>
  <c r="H205" i="28"/>
  <c r="H204" i="28"/>
  <c r="H203" i="28"/>
  <c r="H202" i="28"/>
  <c r="H201" i="28"/>
  <c r="H200" i="28"/>
  <c r="H199" i="28"/>
  <c r="H198" i="28"/>
  <c r="H197" i="28"/>
  <c r="H196" i="28"/>
  <c r="H195" i="28"/>
  <c r="H194" i="28"/>
  <c r="H193" i="28"/>
  <c r="H192" i="28"/>
  <c r="H191" i="28"/>
  <c r="H190" i="28"/>
  <c r="H189" i="28"/>
  <c r="H188" i="28"/>
  <c r="H187" i="28"/>
  <c r="H186" i="28"/>
  <c r="H185" i="28"/>
  <c r="H184" i="28"/>
  <c r="H183" i="28"/>
  <c r="H182" i="28"/>
  <c r="H181" i="28"/>
  <c r="H180" i="28"/>
  <c r="H179" i="28"/>
  <c r="H178" i="28"/>
  <c r="H177" i="28"/>
  <c r="H176" i="28"/>
  <c r="H175" i="28"/>
  <c r="H174" i="28"/>
  <c r="H173" i="28"/>
  <c r="H172" i="28"/>
  <c r="H171" i="28"/>
  <c r="H170" i="28"/>
  <c r="H169" i="28"/>
  <c r="H168" i="28"/>
  <c r="H167" i="28"/>
  <c r="H166" i="28"/>
  <c r="H165" i="28"/>
  <c r="H164" i="28"/>
  <c r="H163" i="28"/>
  <c r="H162" i="28"/>
  <c r="H161" i="28"/>
  <c r="H160" i="28"/>
  <c r="H159" i="28"/>
  <c r="H158" i="28"/>
  <c r="H157" i="28"/>
  <c r="H156" i="28"/>
  <c r="H155" i="28"/>
  <c r="H154" i="28"/>
  <c r="H153" i="28"/>
  <c r="H152" i="28"/>
  <c r="H151" i="28"/>
  <c r="H150" i="28"/>
  <c r="H149" i="28"/>
  <c r="H148" i="28"/>
  <c r="H147" i="28"/>
  <c r="H146" i="28"/>
  <c r="H145" i="28"/>
  <c r="H144" i="28"/>
  <c r="H143" i="28"/>
  <c r="H142" i="28"/>
  <c r="H141" i="28"/>
  <c r="H140" i="28"/>
  <c r="H139" i="28"/>
  <c r="H138" i="28"/>
  <c r="H137" i="28"/>
  <c r="H136" i="28"/>
  <c r="H135" i="28"/>
  <c r="H134" i="28"/>
  <c r="H133" i="28"/>
  <c r="H132" i="28"/>
  <c r="H131" i="28"/>
  <c r="H130" i="28"/>
  <c r="H129" i="28"/>
  <c r="H128" i="28"/>
  <c r="H127" i="28"/>
  <c r="H126" i="28"/>
  <c r="H125" i="28"/>
  <c r="H124" i="28"/>
  <c r="H123" i="28"/>
  <c r="H122" i="28"/>
  <c r="H121" i="28"/>
  <c r="H120" i="28"/>
  <c r="H119" i="28"/>
  <c r="H118" i="28"/>
  <c r="H117" i="28"/>
  <c r="H116" i="28"/>
  <c r="H115" i="28"/>
  <c r="H114" i="28"/>
  <c r="H113" i="28"/>
  <c r="H112" i="28"/>
  <c r="H111" i="28"/>
  <c r="H110" i="28"/>
  <c r="H109" i="28"/>
  <c r="H108" i="28"/>
  <c r="H107" i="28"/>
  <c r="H106" i="28"/>
  <c r="H105" i="28"/>
  <c r="H104" i="28"/>
  <c r="H103" i="28"/>
  <c r="H102" i="28"/>
  <c r="H101" i="28"/>
  <c r="H100" i="28"/>
  <c r="H99" i="28"/>
  <c r="H98" i="28"/>
  <c r="H97" i="28"/>
  <c r="H96" i="28"/>
  <c r="H95" i="28"/>
  <c r="H94" i="28"/>
  <c r="H93" i="28"/>
  <c r="H92" i="28"/>
  <c r="H91" i="28"/>
  <c r="H90" i="28"/>
  <c r="H89" i="28"/>
  <c r="H88" i="28"/>
  <c r="H87" i="28"/>
  <c r="H86" i="28"/>
  <c r="H85" i="28"/>
  <c r="H84" i="28"/>
  <c r="H83" i="28"/>
  <c r="H82" i="28"/>
  <c r="H81" i="28"/>
  <c r="H80" i="28"/>
  <c r="H79" i="28"/>
  <c r="H78" i="28"/>
  <c r="H77" i="28"/>
  <c r="H76" i="28"/>
  <c r="H75" i="28"/>
  <c r="H74" i="28"/>
  <c r="H73" i="28"/>
  <c r="H72" i="28"/>
  <c r="H71" i="28"/>
  <c r="H70" i="28"/>
  <c r="H69" i="28"/>
  <c r="H68" i="28"/>
  <c r="H67" i="28"/>
  <c r="H66" i="28"/>
  <c r="H65" i="28"/>
  <c r="H64" i="28"/>
  <c r="H63" i="28"/>
  <c r="H62" i="28"/>
  <c r="H61" i="28"/>
  <c r="H60" i="28"/>
  <c r="H59" i="28"/>
  <c r="H58" i="28"/>
  <c r="H57" i="28"/>
  <c r="H56" i="28"/>
  <c r="H55" i="28"/>
  <c r="H54" i="28"/>
  <c r="H53" i="28"/>
  <c r="H52" i="28"/>
  <c r="H51" i="28"/>
  <c r="H50" i="28"/>
  <c r="H49" i="28"/>
  <c r="H48" i="28"/>
  <c r="H47" i="28"/>
  <c r="H46" i="28"/>
  <c r="H45" i="28"/>
  <c r="H44" i="28"/>
  <c r="H43" i="28"/>
  <c r="H42" i="28"/>
  <c r="H41" i="28"/>
  <c r="H40" i="28"/>
  <c r="H39" i="28"/>
  <c r="H38" i="28"/>
  <c r="H37" i="28"/>
  <c r="H36" i="28"/>
  <c r="H35" i="28"/>
  <c r="H33" i="28"/>
  <c r="H32" i="28"/>
  <c r="H31" i="28"/>
  <c r="H30" i="28"/>
  <c r="H29" i="28"/>
  <c r="H28" i="28"/>
  <c r="H27" i="28"/>
  <c r="H26" i="28"/>
  <c r="H25" i="28"/>
  <c r="H24" i="28"/>
  <c r="H23" i="28"/>
  <c r="H22" i="28"/>
  <c r="H21" i="28"/>
  <c r="H20" i="28"/>
  <c r="H19" i="28"/>
  <c r="H18" i="28"/>
  <c r="H17" i="28"/>
  <c r="H16" i="28"/>
  <c r="H15" i="28"/>
  <c r="H14" i="28"/>
  <c r="H13" i="28"/>
  <c r="H12" i="28"/>
  <c r="H11" i="28"/>
  <c r="H10" i="28"/>
  <c r="H9" i="28"/>
  <c r="H8" i="28"/>
  <c r="H7" i="28"/>
  <c r="H6" i="28"/>
  <c r="H5" i="28"/>
  <c r="H4" i="28"/>
  <c r="H3" i="28"/>
  <c r="A1000" i="28"/>
  <c r="A999" i="28"/>
  <c r="A998" i="28"/>
  <c r="A997" i="28"/>
  <c r="A996" i="28"/>
  <c r="A995" i="28"/>
  <c r="A994" i="28"/>
  <c r="A993" i="28"/>
  <c r="A992" i="28"/>
  <c r="A991" i="28"/>
  <c r="A990" i="28"/>
  <c r="A989" i="28"/>
  <c r="A988" i="28"/>
  <c r="A987" i="28"/>
  <c r="A986" i="28"/>
  <c r="A985" i="28"/>
  <c r="A984" i="28"/>
  <c r="A983" i="28"/>
  <c r="A982" i="28"/>
  <c r="A981" i="28"/>
  <c r="A980" i="28"/>
  <c r="A979" i="28"/>
  <c r="A978" i="28"/>
  <c r="A977" i="28"/>
  <c r="A976" i="28"/>
  <c r="A975" i="28"/>
  <c r="A974" i="28"/>
  <c r="A973" i="28"/>
  <c r="A972" i="28"/>
  <c r="A971" i="28"/>
  <c r="A970" i="28"/>
  <c r="A969" i="28"/>
  <c r="A968" i="28"/>
  <c r="A967" i="28"/>
  <c r="A966" i="28"/>
  <c r="A965" i="28"/>
  <c r="A964" i="28"/>
  <c r="A963" i="28"/>
  <c r="A962" i="28"/>
  <c r="A961" i="28"/>
  <c r="A960" i="28"/>
  <c r="A959" i="28"/>
  <c r="A958" i="28"/>
  <c r="A957" i="28"/>
  <c r="A956" i="28"/>
  <c r="A955" i="28"/>
  <c r="A954" i="28"/>
  <c r="A953" i="28"/>
  <c r="A952" i="28"/>
  <c r="A951" i="28"/>
  <c r="A950" i="28"/>
  <c r="A949" i="28"/>
  <c r="A948" i="28"/>
  <c r="A947" i="28"/>
  <c r="A946" i="28"/>
  <c r="A945" i="28"/>
  <c r="A944" i="28"/>
  <c r="A943" i="28"/>
  <c r="A942" i="28"/>
  <c r="A941" i="28"/>
  <c r="A940" i="28"/>
  <c r="A939" i="28"/>
  <c r="A938" i="28"/>
  <c r="A937" i="28"/>
  <c r="A936" i="28"/>
  <c r="A935" i="28"/>
  <c r="A934" i="28"/>
  <c r="A933" i="28"/>
  <c r="A932" i="28"/>
  <c r="A931" i="28"/>
  <c r="A930" i="28"/>
  <c r="A929" i="28"/>
  <c r="A928" i="28"/>
  <c r="A927" i="28"/>
  <c r="A926" i="28"/>
  <c r="A925" i="28"/>
  <c r="A924" i="28"/>
  <c r="A923" i="28"/>
  <c r="A922" i="28"/>
  <c r="A921" i="28"/>
  <c r="A920" i="28"/>
  <c r="A919" i="28"/>
  <c r="A918" i="28"/>
  <c r="A917" i="28"/>
  <c r="A916" i="28"/>
  <c r="A915" i="28"/>
  <c r="A914" i="28"/>
  <c r="A913" i="28"/>
  <c r="A912" i="28"/>
  <c r="A911" i="28"/>
  <c r="A910" i="28"/>
  <c r="A909" i="28"/>
  <c r="A908" i="28"/>
  <c r="A907" i="28"/>
  <c r="A906" i="28"/>
  <c r="A905" i="28"/>
  <c r="A904" i="28"/>
  <c r="A903" i="28"/>
  <c r="A902" i="28"/>
  <c r="A901" i="28"/>
  <c r="A900" i="28"/>
  <c r="A899" i="28"/>
  <c r="A898" i="28"/>
  <c r="A897" i="28"/>
  <c r="A896" i="28"/>
  <c r="A895" i="28"/>
  <c r="A894" i="28"/>
  <c r="A893" i="28"/>
  <c r="A892" i="28"/>
  <c r="A891" i="28"/>
  <c r="A890" i="28"/>
  <c r="A889" i="28"/>
  <c r="A888" i="28"/>
  <c r="A887" i="28"/>
  <c r="A886" i="28"/>
  <c r="A885" i="28"/>
  <c r="A884" i="28"/>
  <c r="A883" i="28"/>
  <c r="A882" i="28"/>
  <c r="A881" i="28"/>
  <c r="A880" i="28"/>
  <c r="A879" i="28"/>
  <c r="A878" i="28"/>
  <c r="A877" i="28"/>
  <c r="A876" i="28"/>
  <c r="A875" i="28"/>
  <c r="A874" i="28"/>
  <c r="A873" i="28"/>
  <c r="A872" i="28"/>
  <c r="A871" i="28"/>
  <c r="A870" i="28"/>
  <c r="A869" i="28"/>
  <c r="A868" i="28"/>
  <c r="A867" i="28"/>
  <c r="A866" i="28"/>
  <c r="A865" i="28"/>
  <c r="A864" i="28"/>
  <c r="A863" i="28"/>
  <c r="A862" i="28"/>
  <c r="A861" i="28"/>
  <c r="A860" i="28"/>
  <c r="A859" i="28"/>
  <c r="A858" i="28"/>
  <c r="A857" i="28"/>
  <c r="A856" i="28"/>
  <c r="A855" i="28"/>
  <c r="A854" i="28"/>
  <c r="A853" i="28"/>
  <c r="A852" i="28"/>
  <c r="A851" i="28"/>
  <c r="A850" i="28"/>
  <c r="A849" i="28"/>
  <c r="A848" i="28"/>
  <c r="A847" i="28"/>
  <c r="A846" i="28"/>
  <c r="A845" i="28"/>
  <c r="A844" i="28"/>
  <c r="A843" i="28"/>
  <c r="A842" i="28"/>
  <c r="A841" i="28"/>
  <c r="A840" i="28"/>
  <c r="A839" i="28"/>
  <c r="A838" i="28"/>
  <c r="A837" i="28"/>
  <c r="A836" i="28"/>
  <c r="A835" i="28"/>
  <c r="A834" i="28"/>
  <c r="A833" i="28"/>
  <c r="A832" i="28"/>
  <c r="A831" i="28"/>
  <c r="A830" i="28"/>
  <c r="A829" i="28"/>
  <c r="A828" i="28"/>
  <c r="A827" i="28"/>
  <c r="A826" i="28"/>
  <c r="A825" i="28"/>
  <c r="A824" i="28"/>
  <c r="A823" i="28"/>
  <c r="A822" i="28"/>
  <c r="A821" i="28"/>
  <c r="A820" i="28"/>
  <c r="A819" i="28"/>
  <c r="A818" i="28"/>
  <c r="A817" i="28"/>
  <c r="A816" i="28"/>
  <c r="A815" i="28"/>
  <c r="A814" i="28"/>
  <c r="A813" i="28"/>
  <c r="A812" i="28"/>
  <c r="A811" i="28"/>
  <c r="A810" i="28"/>
  <c r="A809" i="28"/>
  <c r="A808" i="28"/>
  <c r="A807" i="28"/>
  <c r="A806" i="28"/>
  <c r="A805" i="28"/>
  <c r="A804" i="28"/>
  <c r="A803" i="28"/>
  <c r="A802" i="28"/>
  <c r="A801" i="28"/>
  <c r="A800" i="28"/>
  <c r="A799" i="28"/>
  <c r="A798" i="28"/>
  <c r="A797" i="28"/>
  <c r="A796" i="28"/>
  <c r="A795" i="28"/>
  <c r="A794" i="28"/>
  <c r="A793" i="28"/>
  <c r="A792" i="28"/>
  <c r="A791" i="28"/>
  <c r="A790" i="28"/>
  <c r="A789" i="28"/>
  <c r="A788" i="28"/>
  <c r="A787" i="28"/>
  <c r="A786" i="28"/>
  <c r="A785" i="28"/>
  <c r="A784" i="28"/>
  <c r="A783" i="28"/>
  <c r="A782" i="28"/>
  <c r="A781" i="28"/>
  <c r="A780" i="28"/>
  <c r="A779" i="28"/>
  <c r="A778" i="28"/>
  <c r="A777" i="28"/>
  <c r="A776" i="28"/>
  <c r="A775" i="28"/>
  <c r="A774" i="28"/>
  <c r="A773" i="28"/>
  <c r="A772" i="28"/>
  <c r="A771" i="28"/>
  <c r="A770" i="28"/>
  <c r="A769" i="28"/>
  <c r="A768" i="28"/>
  <c r="A767" i="28"/>
  <c r="A766" i="28"/>
  <c r="A765" i="28"/>
  <c r="A764" i="28"/>
  <c r="A763" i="28"/>
  <c r="A762" i="28"/>
  <c r="A761" i="28"/>
  <c r="A760" i="28"/>
  <c r="A759" i="28"/>
  <c r="A758" i="28"/>
  <c r="A757" i="28"/>
  <c r="A756" i="28"/>
  <c r="A755" i="28"/>
  <c r="A754" i="28"/>
  <c r="A753" i="28"/>
  <c r="A752" i="28"/>
  <c r="A751" i="28"/>
  <c r="A750" i="28"/>
  <c r="A749" i="28"/>
  <c r="A748" i="28"/>
  <c r="A747" i="28"/>
  <c r="A746" i="28"/>
  <c r="A745" i="28"/>
  <c r="A744" i="28"/>
  <c r="A743" i="28"/>
  <c r="A742" i="28"/>
  <c r="A741" i="28"/>
  <c r="A740" i="28"/>
  <c r="A739" i="28"/>
  <c r="A738" i="28"/>
  <c r="A737" i="28"/>
  <c r="A736" i="28"/>
  <c r="A735" i="28"/>
  <c r="A734" i="28"/>
  <c r="A733" i="28"/>
  <c r="A732" i="28"/>
  <c r="A731" i="28"/>
  <c r="A730" i="28"/>
  <c r="A729" i="28"/>
  <c r="A728" i="28"/>
  <c r="A727" i="28"/>
  <c r="A726" i="28"/>
  <c r="A725" i="28"/>
  <c r="A724" i="28"/>
  <c r="A723" i="28"/>
  <c r="A722" i="28"/>
  <c r="A721" i="28"/>
  <c r="A720" i="28"/>
  <c r="A719" i="28"/>
  <c r="A718" i="28"/>
  <c r="A717" i="28"/>
  <c r="A716" i="28"/>
  <c r="A715" i="28"/>
  <c r="A714" i="28"/>
  <c r="A713" i="28"/>
  <c r="A712" i="28"/>
  <c r="A711" i="28"/>
  <c r="A710" i="28"/>
  <c r="A709" i="28"/>
  <c r="A708" i="28"/>
  <c r="A707" i="28"/>
  <c r="A706" i="28"/>
  <c r="A705" i="28"/>
  <c r="A704" i="28"/>
  <c r="A703" i="28"/>
  <c r="A702" i="28"/>
  <c r="A701" i="28"/>
  <c r="A700" i="28"/>
  <c r="A699" i="28"/>
  <c r="A698" i="28"/>
  <c r="A697" i="28"/>
  <c r="A696" i="28"/>
  <c r="A695" i="28"/>
  <c r="A694" i="28"/>
  <c r="A693" i="28"/>
  <c r="A692" i="28"/>
  <c r="A691" i="28"/>
  <c r="A690" i="28"/>
  <c r="A689" i="28"/>
  <c r="A688" i="28"/>
  <c r="A687" i="28"/>
  <c r="A686" i="28"/>
  <c r="A685" i="28"/>
  <c r="A684" i="28"/>
  <c r="A683" i="28"/>
  <c r="A682" i="28"/>
  <c r="A681" i="28"/>
  <c r="A680" i="28"/>
  <c r="A679" i="28"/>
  <c r="A678" i="28"/>
  <c r="A677" i="28"/>
  <c r="A676" i="28"/>
  <c r="A675" i="28"/>
  <c r="A674" i="28"/>
  <c r="A673" i="28"/>
  <c r="A672" i="28"/>
  <c r="A671" i="28"/>
  <c r="A670" i="28"/>
  <c r="A669" i="28"/>
  <c r="A668" i="28"/>
  <c r="A667" i="28"/>
  <c r="A666" i="28"/>
  <c r="A665" i="28"/>
  <c r="A664" i="28"/>
  <c r="A663" i="28"/>
  <c r="A662" i="28"/>
  <c r="A661" i="28"/>
  <c r="A660" i="28"/>
  <c r="A659" i="28"/>
  <c r="A658" i="28"/>
  <c r="A657" i="28"/>
  <c r="A656" i="28"/>
  <c r="A655" i="28"/>
  <c r="A654" i="28"/>
  <c r="A653" i="28"/>
  <c r="A652" i="28"/>
  <c r="A651" i="28"/>
  <c r="A650" i="28"/>
  <c r="A649" i="28"/>
  <c r="A648" i="28"/>
  <c r="A647" i="28"/>
  <c r="A646" i="28"/>
  <c r="A645" i="28"/>
  <c r="A644" i="28"/>
  <c r="A643" i="28"/>
  <c r="A642" i="28"/>
  <c r="A641" i="28"/>
  <c r="A640" i="28"/>
  <c r="A639" i="28"/>
  <c r="A638" i="28"/>
  <c r="A637" i="28"/>
  <c r="A636" i="28"/>
  <c r="A635" i="28"/>
  <c r="A634" i="28"/>
  <c r="A633" i="28"/>
  <c r="A632" i="28"/>
  <c r="A631" i="28"/>
  <c r="A630" i="28"/>
  <c r="A629" i="28"/>
  <c r="A628" i="28"/>
  <c r="A627" i="28"/>
  <c r="A626" i="28"/>
  <c r="A625" i="28"/>
  <c r="A624" i="28"/>
  <c r="A623" i="28"/>
  <c r="A622" i="28"/>
  <c r="A621" i="28"/>
  <c r="A620" i="28"/>
  <c r="A619" i="28"/>
  <c r="A618" i="28"/>
  <c r="A617" i="28"/>
  <c r="A616" i="28"/>
  <c r="A615" i="28"/>
  <c r="A614" i="28"/>
  <c r="A613" i="28"/>
  <c r="A612" i="28"/>
  <c r="A611" i="28"/>
  <c r="A610" i="28"/>
  <c r="A609" i="28"/>
  <c r="A608" i="28"/>
  <c r="A607" i="28"/>
  <c r="A606" i="28"/>
  <c r="A605" i="28"/>
  <c r="A604" i="28"/>
  <c r="A603" i="28"/>
  <c r="A602" i="28"/>
  <c r="A601" i="28"/>
  <c r="A600" i="28"/>
  <c r="A599" i="28"/>
  <c r="A598" i="28"/>
  <c r="A597" i="28"/>
  <c r="A596" i="28"/>
  <c r="A595" i="28"/>
  <c r="A594" i="28"/>
  <c r="A593" i="28"/>
  <c r="A592" i="28"/>
  <c r="A591" i="28"/>
  <c r="A590" i="28"/>
  <c r="A589" i="28"/>
  <c r="A588" i="28"/>
  <c r="A587" i="28"/>
  <c r="A586" i="28"/>
  <c r="A585" i="28"/>
  <c r="A584" i="28"/>
  <c r="A583" i="28"/>
  <c r="A582" i="28"/>
  <c r="A581" i="28"/>
  <c r="A580" i="28"/>
  <c r="A579" i="28"/>
  <c r="A578" i="28"/>
  <c r="A577" i="28"/>
  <c r="A576" i="28"/>
  <c r="A575" i="28"/>
  <c r="A574" i="28"/>
  <c r="A573" i="28"/>
  <c r="A572" i="28"/>
  <c r="A571" i="28"/>
  <c r="A570" i="28"/>
  <c r="A569" i="28"/>
  <c r="A568" i="28"/>
  <c r="A567" i="28"/>
  <c r="A566" i="28"/>
  <c r="A565" i="28"/>
  <c r="A564" i="28"/>
  <c r="A563" i="28"/>
  <c r="A562" i="28"/>
  <c r="A561" i="28"/>
  <c r="A560" i="28"/>
  <c r="A559" i="28"/>
  <c r="A558" i="28"/>
  <c r="A557" i="28"/>
  <c r="A556" i="28"/>
  <c r="A555" i="28"/>
  <c r="A554" i="28"/>
  <c r="A553" i="28"/>
  <c r="A552" i="28"/>
  <c r="A551" i="28"/>
  <c r="A550" i="28"/>
  <c r="A549" i="28"/>
  <c r="A548" i="28"/>
  <c r="A547" i="28"/>
  <c r="A546" i="28"/>
  <c r="A545" i="28"/>
  <c r="A544" i="28"/>
  <c r="A543" i="28"/>
  <c r="A542" i="28"/>
  <c r="A541" i="28"/>
  <c r="A540" i="28"/>
  <c r="A539" i="28"/>
  <c r="A538" i="28"/>
  <c r="A537" i="28"/>
  <c r="A536" i="28"/>
  <c r="A535" i="28"/>
  <c r="A534" i="28"/>
  <c r="A533" i="28"/>
  <c r="A532" i="28"/>
  <c r="A531" i="28"/>
  <c r="A530" i="28"/>
  <c r="A529" i="28"/>
  <c r="A528" i="28"/>
  <c r="A527" i="28"/>
  <c r="A526" i="28"/>
  <c r="A525" i="28"/>
  <c r="A524" i="28"/>
  <c r="A523" i="28"/>
  <c r="A522" i="28"/>
  <c r="A521" i="28"/>
  <c r="A520" i="28"/>
  <c r="A519" i="28"/>
  <c r="A518" i="28"/>
  <c r="A517" i="28"/>
  <c r="A516" i="28"/>
  <c r="A515" i="28"/>
  <c r="A514" i="28"/>
  <c r="A513" i="28"/>
  <c r="A512" i="28"/>
  <c r="A511" i="28"/>
  <c r="A510" i="28"/>
  <c r="A509" i="28"/>
  <c r="A508" i="28"/>
  <c r="A507" i="28"/>
  <c r="A506" i="28"/>
  <c r="A505" i="28"/>
  <c r="A504" i="28"/>
  <c r="A503" i="28"/>
  <c r="A502" i="28"/>
  <c r="A501" i="28"/>
  <c r="A500" i="28"/>
  <c r="A499" i="28"/>
  <c r="A498" i="28"/>
  <c r="A497" i="28"/>
  <c r="A496" i="28"/>
  <c r="A495" i="28"/>
  <c r="A494" i="28"/>
  <c r="A493" i="28"/>
  <c r="A492" i="28"/>
  <c r="A491" i="28"/>
  <c r="A490" i="28"/>
  <c r="A489" i="28"/>
  <c r="A488" i="28"/>
  <c r="A487" i="28"/>
  <c r="A486" i="28"/>
  <c r="A485" i="28"/>
  <c r="A484" i="28"/>
  <c r="A483" i="28"/>
  <c r="A482" i="28"/>
  <c r="A481" i="28"/>
  <c r="A480" i="28"/>
  <c r="A479" i="28"/>
  <c r="A478" i="28"/>
  <c r="A477" i="28"/>
  <c r="A476" i="28"/>
  <c r="A475" i="28"/>
  <c r="A474" i="28"/>
  <c r="A473" i="28"/>
  <c r="A472" i="28"/>
  <c r="A471" i="28"/>
  <c r="A470" i="28"/>
  <c r="A469" i="28"/>
  <c r="A468" i="28"/>
  <c r="A467" i="28"/>
  <c r="A466" i="28"/>
  <c r="A465" i="28"/>
  <c r="A464" i="28"/>
  <c r="A463" i="28"/>
  <c r="A462" i="28"/>
  <c r="A461" i="28"/>
  <c r="A460" i="28"/>
  <c r="A459" i="28"/>
  <c r="A458" i="28"/>
  <c r="A457" i="28"/>
  <c r="A456" i="28"/>
  <c r="A455" i="28"/>
  <c r="A454" i="28"/>
  <c r="A453" i="28"/>
  <c r="A452" i="28"/>
  <c r="A451" i="28"/>
  <c r="A450" i="28"/>
  <c r="A449" i="28"/>
  <c r="A448" i="28"/>
  <c r="A447" i="28"/>
  <c r="A446" i="28"/>
  <c r="A445" i="28"/>
  <c r="A444" i="28"/>
  <c r="A443" i="28"/>
  <c r="A442" i="28"/>
  <c r="A441" i="28"/>
  <c r="A440" i="28"/>
  <c r="A439" i="28"/>
  <c r="A438" i="28"/>
  <c r="A437" i="28"/>
  <c r="A436" i="28"/>
  <c r="A435" i="28"/>
  <c r="A434" i="28"/>
  <c r="A433" i="28"/>
  <c r="A432" i="28"/>
  <c r="A431" i="28"/>
  <c r="A430" i="28"/>
  <c r="A429" i="28"/>
  <c r="A428" i="28"/>
  <c r="A427" i="28"/>
  <c r="A426" i="28"/>
  <c r="A425" i="28"/>
  <c r="A424" i="28"/>
  <c r="A423" i="28"/>
  <c r="A422" i="28"/>
  <c r="A421" i="28"/>
  <c r="A420" i="28"/>
  <c r="A419" i="28"/>
  <c r="A418" i="28"/>
  <c r="A417" i="28"/>
  <c r="A416" i="28"/>
  <c r="A415" i="28"/>
  <c r="A414" i="28"/>
  <c r="A413" i="28"/>
  <c r="A412" i="28"/>
  <c r="A411" i="28"/>
  <c r="A410" i="28"/>
  <c r="A409" i="28"/>
  <c r="A408" i="28"/>
  <c r="A407" i="28"/>
  <c r="A406" i="28"/>
  <c r="A405" i="28"/>
  <c r="A404" i="28"/>
  <c r="A403" i="28"/>
  <c r="A402" i="28"/>
  <c r="A401" i="28"/>
  <c r="A400" i="28"/>
  <c r="A399" i="28"/>
  <c r="A398" i="28"/>
  <c r="A397" i="28"/>
  <c r="A396" i="28"/>
  <c r="A395" i="28"/>
  <c r="A394" i="28"/>
  <c r="A393" i="28"/>
  <c r="A392" i="28"/>
  <c r="A391" i="28"/>
  <c r="A390" i="28"/>
  <c r="A389" i="28"/>
  <c r="A388" i="28"/>
  <c r="A387" i="28"/>
  <c r="A386" i="28"/>
  <c r="A385" i="28"/>
  <c r="A384" i="28"/>
  <c r="A383" i="28"/>
  <c r="A382" i="28"/>
  <c r="A381" i="28"/>
  <c r="A380" i="28"/>
  <c r="A379" i="28"/>
  <c r="A378" i="28"/>
  <c r="A377" i="28"/>
  <c r="A376" i="28"/>
  <c r="A375" i="28"/>
  <c r="A374" i="28"/>
  <c r="A373" i="28"/>
  <c r="A372" i="28"/>
  <c r="A371" i="28"/>
  <c r="A370" i="28"/>
  <c r="A369" i="28"/>
  <c r="A368" i="28"/>
  <c r="A367" i="28"/>
  <c r="A366" i="28"/>
  <c r="A365" i="28"/>
  <c r="A364" i="28"/>
  <c r="A363" i="28"/>
  <c r="A362" i="28"/>
  <c r="A361" i="28"/>
  <c r="A360" i="28"/>
  <c r="A359" i="28"/>
  <c r="A358" i="28"/>
  <c r="A357" i="28"/>
  <c r="A356" i="28"/>
  <c r="A355" i="28"/>
  <c r="A354" i="28"/>
  <c r="A353" i="28"/>
  <c r="A352" i="28"/>
  <c r="A351" i="28"/>
  <c r="A350" i="28"/>
  <c r="A349" i="28"/>
  <c r="A348" i="28"/>
  <c r="A347" i="28"/>
  <c r="A346" i="28"/>
  <c r="A345" i="28"/>
  <c r="A344" i="28"/>
  <c r="A343" i="28"/>
  <c r="A342" i="28"/>
  <c r="A341" i="28"/>
  <c r="A340" i="28"/>
  <c r="A339" i="28"/>
  <c r="A338" i="28"/>
  <c r="A337" i="28"/>
  <c r="A336" i="28"/>
  <c r="A335" i="28"/>
  <c r="A334" i="28"/>
  <c r="A333" i="28"/>
  <c r="A332" i="28"/>
  <c r="A331" i="28"/>
  <c r="A330" i="28"/>
  <c r="A329" i="28"/>
  <c r="A328" i="28"/>
  <c r="A327" i="28"/>
  <c r="A326" i="28"/>
  <c r="A325" i="28"/>
  <c r="A324" i="28"/>
  <c r="A323" i="28"/>
  <c r="A322" i="28"/>
  <c r="A321" i="28"/>
  <c r="A320" i="28"/>
  <c r="A319" i="28"/>
  <c r="A318" i="28"/>
  <c r="A317" i="28"/>
  <c r="A316" i="28"/>
  <c r="A315" i="28"/>
  <c r="A314" i="28"/>
  <c r="A313" i="28"/>
  <c r="A312" i="28"/>
  <c r="A311" i="28"/>
  <c r="A310" i="28"/>
  <c r="A309" i="28"/>
  <c r="A308" i="28"/>
  <c r="A307" i="28"/>
  <c r="A306" i="28"/>
  <c r="A305" i="28"/>
  <c r="A304" i="28"/>
  <c r="A303" i="28"/>
  <c r="A302" i="28"/>
  <c r="A301" i="28"/>
  <c r="A300" i="28"/>
  <c r="A299" i="28"/>
  <c r="A298" i="28"/>
  <c r="A297" i="28"/>
  <c r="A296" i="28"/>
  <c r="A295" i="28"/>
  <c r="A294" i="28"/>
  <c r="A293" i="28"/>
  <c r="A292" i="28"/>
  <c r="A291" i="28"/>
  <c r="A290" i="28"/>
  <c r="A289" i="28"/>
  <c r="A288" i="28"/>
  <c r="A287" i="28"/>
  <c r="A286" i="28"/>
  <c r="A285" i="28"/>
  <c r="A284" i="28"/>
  <c r="A283" i="28"/>
  <c r="A282" i="28"/>
  <c r="A281" i="28"/>
  <c r="A280" i="28"/>
  <c r="A279" i="28"/>
  <c r="A278" i="28"/>
  <c r="A277" i="28"/>
  <c r="A276" i="28"/>
  <c r="A275" i="28"/>
  <c r="A274" i="28"/>
  <c r="A273" i="28"/>
  <c r="A272" i="28"/>
  <c r="A271" i="28"/>
  <c r="A270" i="28"/>
  <c r="A269" i="28"/>
  <c r="A268" i="28"/>
  <c r="A267" i="28"/>
  <c r="A266" i="28"/>
  <c r="A265" i="28"/>
  <c r="A264" i="28"/>
  <c r="A263" i="28"/>
  <c r="A262" i="28"/>
  <c r="A261" i="28"/>
  <c r="A260" i="28"/>
  <c r="A259" i="28"/>
  <c r="A258" i="28"/>
  <c r="A257" i="28"/>
  <c r="A256" i="28"/>
  <c r="A255" i="28"/>
  <c r="A254" i="28"/>
  <c r="A253" i="28"/>
  <c r="A252" i="28"/>
  <c r="A251" i="28"/>
  <c r="A250" i="28"/>
  <c r="A249" i="28"/>
  <c r="A248" i="28"/>
  <c r="A247" i="28"/>
  <c r="A246" i="28"/>
  <c r="A245" i="28"/>
  <c r="A244" i="28"/>
  <c r="A243" i="28"/>
  <c r="A242" i="28"/>
  <c r="A241" i="28"/>
  <c r="A240" i="28"/>
  <c r="A239" i="28"/>
  <c r="A238" i="28"/>
  <c r="A237" i="28"/>
  <c r="A236" i="28"/>
  <c r="A235" i="28"/>
  <c r="A234" i="28"/>
  <c r="A233" i="28"/>
  <c r="A232" i="28"/>
  <c r="A231" i="28"/>
  <c r="A230" i="28"/>
  <c r="A229" i="28"/>
  <c r="A228" i="28"/>
  <c r="A227" i="28"/>
  <c r="A226" i="28"/>
  <c r="A225" i="28"/>
  <c r="A224" i="28"/>
  <c r="A223" i="28"/>
  <c r="A222" i="28"/>
  <c r="A221" i="28"/>
  <c r="A220" i="28"/>
  <c r="A219" i="28"/>
  <c r="A218" i="28"/>
  <c r="A217" i="28"/>
  <c r="A216" i="28"/>
  <c r="A215" i="28"/>
  <c r="A214" i="28"/>
  <c r="A213" i="28"/>
  <c r="A212" i="28"/>
  <c r="A211" i="28"/>
  <c r="A210" i="28"/>
  <c r="A209" i="28"/>
  <c r="A208" i="28"/>
  <c r="A207" i="28"/>
  <c r="A206" i="28"/>
  <c r="A205" i="28"/>
  <c r="A204" i="28"/>
  <c r="A203" i="28"/>
  <c r="A202" i="28"/>
  <c r="A201" i="28"/>
  <c r="A200" i="28"/>
  <c r="A199" i="28"/>
  <c r="A198" i="28"/>
  <c r="A197" i="28"/>
  <c r="A196" i="28"/>
  <c r="A195" i="28"/>
  <c r="A194" i="28"/>
  <c r="A193" i="28"/>
  <c r="A192" i="28"/>
  <c r="A191" i="28"/>
  <c r="A190" i="28"/>
  <c r="A189" i="28"/>
  <c r="A188" i="28"/>
  <c r="A187" i="28"/>
  <c r="A186" i="28"/>
  <c r="A185" i="28"/>
  <c r="A184" i="28"/>
  <c r="A183" i="28"/>
  <c r="A182" i="28"/>
  <c r="A181" i="28"/>
  <c r="A180" i="28"/>
  <c r="A179" i="28"/>
  <c r="A178" i="28"/>
  <c r="A177" i="28"/>
  <c r="A176" i="28"/>
  <c r="A175" i="28"/>
  <c r="A174" i="28"/>
  <c r="A173" i="28"/>
  <c r="A172" i="28"/>
  <c r="A171" i="28"/>
  <c r="A170" i="28"/>
  <c r="A169" i="28"/>
  <c r="A168" i="28"/>
  <c r="A167" i="28"/>
  <c r="A166" i="28"/>
  <c r="A165" i="28"/>
  <c r="A164" i="28"/>
  <c r="A163" i="28"/>
  <c r="A162" i="28"/>
  <c r="A161" i="28"/>
  <c r="A160" i="28"/>
  <c r="A159" i="28"/>
  <c r="A158" i="28"/>
  <c r="A157" i="28"/>
  <c r="A156" i="28"/>
  <c r="A155" i="28"/>
  <c r="A154" i="28"/>
  <c r="A153" i="28"/>
  <c r="A152" i="28"/>
  <c r="A151" i="28"/>
  <c r="A150" i="28"/>
  <c r="A149" i="28"/>
  <c r="A148" i="28"/>
  <c r="A147" i="28"/>
  <c r="A146" i="28"/>
  <c r="A145" i="28"/>
  <c r="A144" i="28"/>
  <c r="A143" i="28"/>
  <c r="A142" i="28"/>
  <c r="A141" i="28"/>
  <c r="A140" i="28"/>
  <c r="A139" i="28"/>
  <c r="A138" i="28"/>
  <c r="A137" i="28"/>
  <c r="A136" i="28"/>
  <c r="A135" i="28"/>
  <c r="A134" i="28"/>
  <c r="A133" i="28"/>
  <c r="A132" i="28"/>
  <c r="A131" i="28"/>
  <c r="A130" i="28"/>
  <c r="A129" i="28"/>
  <c r="A128" i="28"/>
  <c r="A127" i="28"/>
  <c r="A126" i="28"/>
  <c r="A125" i="28"/>
  <c r="A124" i="28"/>
  <c r="A123" i="28"/>
  <c r="A122" i="28"/>
  <c r="A121" i="28"/>
  <c r="A120" i="28"/>
  <c r="A119" i="28"/>
  <c r="A118" i="28"/>
  <c r="A117" i="28"/>
  <c r="A116" i="28"/>
  <c r="A115" i="28"/>
  <c r="A114" i="28"/>
  <c r="A113" i="28"/>
  <c r="A112" i="28"/>
  <c r="A111" i="28"/>
  <c r="A110" i="28"/>
  <c r="A109" i="28"/>
  <c r="A108" i="28"/>
  <c r="A107" i="28"/>
  <c r="A106" i="28"/>
  <c r="A105" i="28"/>
  <c r="A104" i="28"/>
  <c r="A103" i="28"/>
  <c r="A102" i="28"/>
  <c r="A101" i="28"/>
  <c r="A100" i="28"/>
  <c r="A99" i="28"/>
  <c r="A98" i="28"/>
  <c r="A97" i="28"/>
  <c r="A96" i="28"/>
  <c r="A95" i="28"/>
  <c r="A94" i="28"/>
  <c r="A93" i="28"/>
  <c r="A92" i="28"/>
  <c r="A91" i="28"/>
  <c r="A90" i="28"/>
  <c r="A89" i="28"/>
  <c r="A88" i="28"/>
  <c r="A87" i="28"/>
  <c r="A86" i="28"/>
  <c r="A85" i="28"/>
  <c r="A84" i="28"/>
  <c r="A83" i="28"/>
  <c r="A82" i="28"/>
  <c r="A81" i="28"/>
  <c r="A80" i="28"/>
  <c r="A79" i="28"/>
  <c r="A78" i="28"/>
  <c r="A77" i="28"/>
  <c r="A76" i="28"/>
  <c r="A75" i="28"/>
  <c r="A74" i="28"/>
  <c r="A73" i="28"/>
  <c r="A72" i="28"/>
  <c r="A71" i="28"/>
  <c r="A70" i="28"/>
  <c r="A69" i="28"/>
  <c r="A68" i="28"/>
  <c r="A67" i="28"/>
  <c r="A66" i="28"/>
  <c r="A65" i="28"/>
  <c r="A64" i="28"/>
  <c r="A63" i="28"/>
  <c r="A62" i="28"/>
  <c r="A61" i="28"/>
  <c r="A60" i="28"/>
  <c r="A59" i="28"/>
  <c r="A58" i="28"/>
  <c r="A57" i="28"/>
  <c r="A56" i="28"/>
  <c r="A55" i="28"/>
  <c r="A54" i="28"/>
  <c r="A53" i="28"/>
  <c r="A52" i="28"/>
  <c r="A51" i="28"/>
  <c r="A50" i="28"/>
  <c r="A49" i="28"/>
  <c r="A48" i="28"/>
  <c r="A47" i="28"/>
  <c r="A46" i="28"/>
  <c r="A45" i="28"/>
  <c r="A44" i="28"/>
  <c r="A43" i="28"/>
  <c r="A42" i="28"/>
  <c r="A41" i="28"/>
  <c r="A40" i="28"/>
  <c r="A39" i="28"/>
  <c r="A38" i="28"/>
  <c r="A37" i="28"/>
  <c r="A36" i="28"/>
  <c r="A35" i="28"/>
  <c r="A34" i="28"/>
  <c r="A33" i="28"/>
  <c r="A32" i="28"/>
  <c r="A31" i="28"/>
  <c r="A30" i="28"/>
  <c r="A29" i="28"/>
  <c r="A28" i="28"/>
  <c r="A27" i="28"/>
  <c r="A26" i="28"/>
  <c r="A25" i="28"/>
  <c r="A24" i="28"/>
  <c r="A23" i="28"/>
  <c r="A22" i="28"/>
  <c r="A21" i="28"/>
  <c r="A20" i="28"/>
  <c r="A19" i="28"/>
  <c r="A18" i="28"/>
  <c r="A17" i="28"/>
  <c r="A16" i="28"/>
  <c r="A15" i="28"/>
  <c r="A14" i="28"/>
  <c r="A13" i="28"/>
  <c r="A12" i="28"/>
  <c r="A11" i="28"/>
  <c r="A10" i="28"/>
  <c r="A9" i="28"/>
  <c r="A8" i="28"/>
  <c r="A7" i="28"/>
  <c r="A6" i="28"/>
  <c r="A5" i="28"/>
  <c r="A4" i="28"/>
  <c r="A3" i="28"/>
  <c r="BC2" i="6"/>
  <c r="BC3" i="6"/>
  <c r="BC4" i="6"/>
  <c r="BC5" i="6"/>
  <c r="BC6" i="6"/>
  <c r="BC7" i="6"/>
  <c r="BC8" i="6"/>
  <c r="BC9" i="6"/>
  <c r="BC10" i="6"/>
  <c r="BC11" i="6"/>
  <c r="BC12" i="6"/>
  <c r="BC13" i="6"/>
  <c r="BC14" i="6"/>
  <c r="BC15" i="6"/>
  <c r="BC16" i="6"/>
  <c r="BC17" i="6"/>
  <c r="BC18" i="6"/>
  <c r="BC19" i="6"/>
  <c r="BC20" i="6"/>
  <c r="BC21" i="6"/>
  <c r="BC22" i="6"/>
  <c r="BC23" i="6"/>
  <c r="BC24" i="6"/>
  <c r="BC25" i="6"/>
  <c r="BC26" i="6"/>
  <c r="BC27" i="6"/>
  <c r="BC28" i="6"/>
  <c r="BC29" i="6"/>
  <c r="BC30" i="6"/>
  <c r="BC31" i="6"/>
  <c r="BC32" i="6"/>
  <c r="BC33" i="6"/>
  <c r="BC34" i="6"/>
  <c r="BC35" i="6"/>
  <c r="BC36" i="6"/>
  <c r="BC37" i="6"/>
  <c r="BC38" i="6"/>
  <c r="BC39" i="6"/>
  <c r="BC40" i="6"/>
  <c r="BC42" i="6"/>
  <c r="BC43" i="6"/>
  <c r="BC44" i="6"/>
  <c r="BC45" i="6"/>
  <c r="BC46" i="6"/>
  <c r="BC47" i="6"/>
  <c r="BC48" i="6"/>
  <c r="BC49" i="6"/>
  <c r="BC50" i="6"/>
  <c r="BC51" i="6"/>
  <c r="BC52" i="6"/>
  <c r="BC53" i="6"/>
  <c r="BC54" i="6"/>
  <c r="BC55" i="6"/>
  <c r="BC56" i="6"/>
  <c r="BC57" i="6"/>
  <c r="BC58" i="6"/>
  <c r="BC59" i="6"/>
  <c r="BC60" i="6"/>
  <c r="BC61" i="6"/>
  <c r="BC62" i="6"/>
  <c r="BC63" i="6"/>
  <c r="BC64" i="6"/>
  <c r="BC65" i="6"/>
  <c r="BC66" i="6"/>
  <c r="BC67" i="6"/>
  <c r="BC68" i="6"/>
  <c r="BC69" i="6"/>
  <c r="BC70" i="6"/>
  <c r="BC71" i="6"/>
  <c r="BC72" i="6"/>
  <c r="BC73" i="6"/>
  <c r="BC74" i="6"/>
  <c r="BC75" i="6"/>
  <c r="BC76" i="6"/>
  <c r="BC77" i="6"/>
  <c r="BC78" i="6"/>
  <c r="BC79" i="6"/>
  <c r="BC80" i="6"/>
  <c r="BC81" i="6"/>
  <c r="BC82" i="6"/>
  <c r="BC83" i="6"/>
  <c r="BC84" i="6"/>
  <c r="BC85" i="6"/>
  <c r="BC86" i="6"/>
  <c r="BC87" i="6"/>
  <c r="BC88" i="6"/>
  <c r="BC89" i="6"/>
  <c r="BC90" i="6"/>
  <c r="BC91" i="6"/>
  <c r="BC92" i="6"/>
  <c r="BC93" i="6"/>
  <c r="BC94" i="6"/>
  <c r="BC95" i="6"/>
  <c r="BC96" i="6"/>
  <c r="BC97" i="6"/>
  <c r="BC98" i="6"/>
  <c r="BC99" i="6"/>
  <c r="BC100" i="6"/>
  <c r="BC101" i="6"/>
  <c r="BC102" i="6"/>
  <c r="BC103" i="6"/>
  <c r="BC104" i="6"/>
  <c r="BC105" i="6"/>
  <c r="BC106" i="6"/>
  <c r="BC107" i="6"/>
  <c r="BC108" i="6"/>
  <c r="BC109" i="6"/>
  <c r="BC110" i="6"/>
  <c r="BC111" i="6"/>
  <c r="BC112" i="6"/>
  <c r="BC113" i="6"/>
  <c r="BC114" i="6"/>
  <c r="BC115" i="6"/>
  <c r="BC116" i="6"/>
  <c r="BC117" i="6"/>
  <c r="BC118" i="6"/>
  <c r="BC119" i="6"/>
  <c r="BC120" i="6"/>
  <c r="BC121" i="6"/>
  <c r="BC122" i="6"/>
  <c r="BC123" i="6"/>
  <c r="BC124" i="6"/>
  <c r="BC125" i="6"/>
  <c r="BC126" i="6"/>
  <c r="BC127" i="6"/>
  <c r="BC128" i="6"/>
  <c r="BC129" i="6"/>
  <c r="BC130" i="6"/>
  <c r="BC131" i="6"/>
  <c r="BC132" i="6"/>
  <c r="BC133" i="6"/>
  <c r="BC134" i="6"/>
  <c r="BC135" i="6"/>
  <c r="BC136" i="6"/>
  <c r="BC137" i="6"/>
  <c r="BC138" i="6"/>
  <c r="BC139" i="6"/>
  <c r="BC140" i="6"/>
  <c r="BC141" i="6"/>
  <c r="BC142" i="6"/>
  <c r="BC143" i="6"/>
  <c r="BC144" i="6"/>
  <c r="BC145" i="6"/>
  <c r="BC146" i="6"/>
  <c r="BC147" i="6"/>
  <c r="BC148" i="6"/>
  <c r="BC149" i="6"/>
  <c r="BC150" i="6"/>
  <c r="BC151" i="6"/>
  <c r="BC152" i="6"/>
  <c r="BC153" i="6"/>
  <c r="BC154" i="6"/>
  <c r="BC155" i="6"/>
  <c r="BC156" i="6"/>
  <c r="BC157" i="6"/>
  <c r="BC158" i="6"/>
  <c r="BC159" i="6"/>
  <c r="BC160" i="6"/>
  <c r="BC161" i="6"/>
  <c r="BC162" i="6"/>
  <c r="BC163" i="6"/>
  <c r="BC164" i="6"/>
  <c r="BC165" i="6"/>
  <c r="BC166" i="6"/>
  <c r="BC167" i="6"/>
  <c r="BC168" i="6"/>
  <c r="BC169" i="6"/>
  <c r="BC170" i="6"/>
  <c r="BC171" i="6"/>
  <c r="BC172" i="6"/>
  <c r="BC173" i="6"/>
  <c r="BC174" i="6"/>
  <c r="BC175" i="6"/>
  <c r="BC176" i="6"/>
  <c r="BC177" i="6"/>
  <c r="BC178" i="6"/>
  <c r="BC179" i="6"/>
  <c r="BC180" i="6"/>
  <c r="BC181" i="6"/>
  <c r="BC182" i="6"/>
  <c r="BC183" i="6"/>
  <c r="BC184" i="6"/>
  <c r="BC185" i="6"/>
  <c r="BC186" i="6"/>
  <c r="BC187" i="6"/>
  <c r="BC188" i="6"/>
  <c r="BC189" i="6"/>
  <c r="BC190" i="6"/>
  <c r="BC191" i="6"/>
  <c r="BC192" i="6"/>
  <c r="BC193" i="6"/>
  <c r="BC194" i="6"/>
  <c r="BC195" i="6"/>
  <c r="BC196" i="6"/>
  <c r="BC197" i="6"/>
  <c r="BC198" i="6"/>
  <c r="BC199" i="6"/>
  <c r="BC200" i="6"/>
  <c r="BC201" i="6"/>
  <c r="BC202" i="6"/>
  <c r="BC203" i="6"/>
  <c r="BC204" i="6"/>
  <c r="BC205" i="6"/>
  <c r="BC206" i="6"/>
  <c r="BC207" i="6"/>
  <c r="BC208" i="6"/>
  <c r="BC209" i="6"/>
  <c r="BC210" i="6"/>
  <c r="BC211" i="6"/>
  <c r="BC212" i="6"/>
  <c r="BC213" i="6"/>
  <c r="BC214" i="6"/>
  <c r="BC215" i="6"/>
  <c r="BC216" i="6"/>
  <c r="BC217" i="6"/>
  <c r="BC218" i="6"/>
  <c r="BC219" i="6"/>
  <c r="BC220" i="6"/>
  <c r="BC221" i="6"/>
  <c r="BC222" i="6"/>
  <c r="BC223" i="6"/>
  <c r="BC224" i="6"/>
  <c r="BC225" i="6"/>
  <c r="BC226" i="6"/>
  <c r="BC227" i="6"/>
  <c r="BC228" i="6"/>
  <c r="BC229" i="6"/>
  <c r="BC230" i="6"/>
  <c r="BC231" i="6"/>
  <c r="BC232" i="6"/>
  <c r="BC233" i="6"/>
  <c r="BC234" i="6"/>
  <c r="BC235" i="6"/>
  <c r="BC236" i="6"/>
  <c r="BC237" i="6"/>
  <c r="BC238" i="6"/>
  <c r="BC239" i="6"/>
  <c r="BC240" i="6"/>
  <c r="BC241" i="6"/>
  <c r="BC242" i="6"/>
  <c r="BC243" i="6"/>
  <c r="BC244" i="6"/>
  <c r="BC245" i="6"/>
  <c r="BC246" i="6"/>
  <c r="BC247" i="6"/>
  <c r="BC248" i="6"/>
  <c r="BC249" i="6"/>
  <c r="BC250" i="6"/>
  <c r="BC251" i="6"/>
  <c r="BC252" i="6"/>
  <c r="BC253" i="6"/>
  <c r="BC254" i="6"/>
  <c r="BC255" i="6"/>
  <c r="BC256" i="6"/>
  <c r="BC257" i="6"/>
  <c r="BC258" i="6"/>
  <c r="BC259" i="6"/>
  <c r="BC260" i="6"/>
  <c r="BC261" i="6"/>
  <c r="BC262" i="6"/>
  <c r="BC263" i="6"/>
  <c r="BC264" i="6"/>
  <c r="BC265" i="6"/>
  <c r="BC266" i="6"/>
  <c r="BC267" i="6"/>
  <c r="BC268" i="6"/>
  <c r="BC269" i="6"/>
  <c r="BC270" i="6"/>
  <c r="BC271" i="6"/>
  <c r="BC272" i="6"/>
  <c r="BC273" i="6"/>
  <c r="BC274" i="6"/>
  <c r="BC275" i="6"/>
  <c r="BC276" i="6"/>
  <c r="BC277" i="6"/>
  <c r="BC278" i="6"/>
  <c r="BC279" i="6"/>
  <c r="BC280" i="6"/>
  <c r="BC281" i="6"/>
  <c r="BC282" i="6"/>
  <c r="BC283" i="6"/>
  <c r="BC284" i="6"/>
  <c r="BC285" i="6"/>
  <c r="BC286" i="6"/>
  <c r="BC287" i="6"/>
  <c r="BC288" i="6"/>
  <c r="BC289" i="6"/>
  <c r="BC290" i="6"/>
  <c r="BC291" i="6"/>
  <c r="BC292" i="6"/>
  <c r="BC293" i="6"/>
  <c r="BC294" i="6"/>
  <c r="BC295" i="6"/>
  <c r="BC296" i="6"/>
  <c r="BC297" i="6"/>
  <c r="BC298" i="6"/>
  <c r="BC299" i="6"/>
  <c r="BC300" i="6"/>
  <c r="BC301" i="6"/>
  <c r="BC302" i="6"/>
  <c r="BC303" i="6"/>
  <c r="BC304" i="6"/>
  <c r="BC305" i="6"/>
  <c r="BC306" i="6"/>
  <c r="BC307" i="6"/>
  <c r="BC308" i="6"/>
  <c r="BC309" i="6"/>
  <c r="BC310" i="6"/>
  <c r="BC311" i="6"/>
  <c r="BC312" i="6"/>
  <c r="BC313" i="6"/>
  <c r="BC314" i="6"/>
  <c r="BC315" i="6"/>
  <c r="BC316" i="6"/>
  <c r="BC317" i="6"/>
  <c r="BC318" i="6"/>
  <c r="BC319" i="6"/>
  <c r="BC320" i="6"/>
  <c r="BC321" i="6"/>
  <c r="BC322" i="6"/>
  <c r="BC323" i="6"/>
  <c r="BC324" i="6"/>
  <c r="BC325" i="6"/>
  <c r="BC326" i="6"/>
  <c r="BC327" i="6"/>
  <c r="BC328" i="6"/>
  <c r="BC329" i="6"/>
  <c r="BC330" i="6"/>
  <c r="BC331" i="6"/>
  <c r="BC332" i="6"/>
  <c r="BC333" i="6"/>
  <c r="BC334" i="6"/>
  <c r="BC335" i="6"/>
  <c r="BC336" i="6"/>
  <c r="BC337" i="6"/>
  <c r="BC338" i="6"/>
  <c r="BC339" i="6"/>
  <c r="BC340" i="6"/>
  <c r="BC341" i="6"/>
  <c r="BC342" i="6"/>
  <c r="BC343" i="6"/>
  <c r="BC344" i="6"/>
  <c r="BC345" i="6"/>
  <c r="BC346" i="6"/>
  <c r="BC347" i="6"/>
  <c r="BC348" i="6"/>
  <c r="BC349" i="6"/>
  <c r="BC350" i="6"/>
  <c r="BC351" i="6"/>
  <c r="BC352" i="6"/>
  <c r="BC353" i="6"/>
  <c r="BC354" i="6"/>
  <c r="BC355" i="6"/>
  <c r="BC356" i="6"/>
  <c r="BC357" i="6"/>
  <c r="BC358" i="6"/>
  <c r="BC359" i="6"/>
  <c r="BC360" i="6"/>
  <c r="BC361" i="6"/>
  <c r="BC362" i="6"/>
  <c r="BC363" i="6"/>
  <c r="BC364" i="6"/>
  <c r="BC365" i="6"/>
  <c r="BC366" i="6"/>
  <c r="BC367" i="6"/>
  <c r="BC368" i="6"/>
  <c r="BC369" i="6"/>
  <c r="BC370" i="6"/>
  <c r="BC371" i="6"/>
  <c r="BC372" i="6"/>
  <c r="BC373" i="6"/>
  <c r="BC374" i="6"/>
  <c r="BC375" i="6"/>
  <c r="BC376" i="6"/>
  <c r="BC377" i="6"/>
  <c r="BC378" i="6"/>
  <c r="BC379" i="6"/>
  <c r="BC380" i="6"/>
  <c r="BC381" i="6"/>
  <c r="BC382" i="6"/>
  <c r="BC383" i="6"/>
  <c r="BC384" i="6"/>
  <c r="BC385" i="6"/>
  <c r="BC386" i="6"/>
  <c r="BC387" i="6"/>
  <c r="BC388" i="6"/>
  <c r="BC389" i="6"/>
  <c r="BC390" i="6"/>
  <c r="BC391" i="6"/>
  <c r="BC392" i="6"/>
  <c r="BC393" i="6"/>
  <c r="BC394" i="6"/>
  <c r="BC395" i="6"/>
  <c r="BC396" i="6"/>
  <c r="BC397" i="6"/>
  <c r="BC398" i="6"/>
  <c r="BC399" i="6"/>
  <c r="BC400" i="6"/>
  <c r="BC401" i="6"/>
  <c r="BC402" i="6"/>
  <c r="BC403" i="6"/>
  <c r="BC404" i="6"/>
  <c r="BC405" i="6"/>
  <c r="BC406" i="6"/>
  <c r="BC407" i="6"/>
  <c r="BC408" i="6"/>
  <c r="BC409" i="6"/>
  <c r="BC410" i="6"/>
  <c r="BC411" i="6"/>
  <c r="BC412" i="6"/>
  <c r="BC413" i="6"/>
  <c r="BC414" i="6"/>
  <c r="BC415" i="6"/>
  <c r="BC416" i="6"/>
  <c r="BC417" i="6"/>
  <c r="BC418" i="6"/>
  <c r="BC419" i="6"/>
  <c r="BC420" i="6"/>
  <c r="BC421" i="6"/>
  <c r="BC422" i="6"/>
  <c r="BC423" i="6"/>
  <c r="BC424" i="6"/>
  <c r="BC425" i="6"/>
  <c r="BC426" i="6"/>
  <c r="BC427" i="6"/>
  <c r="BC428" i="6"/>
  <c r="BC429" i="6"/>
  <c r="BC430" i="6"/>
  <c r="BC431" i="6"/>
  <c r="BC432" i="6"/>
  <c r="BC433" i="6"/>
  <c r="BC434" i="6"/>
  <c r="BC435" i="6"/>
  <c r="BC436" i="6"/>
  <c r="BC437" i="6"/>
  <c r="BC438" i="6"/>
  <c r="BC439" i="6"/>
  <c r="BC440" i="6"/>
  <c r="BC441" i="6"/>
  <c r="BC442" i="6"/>
  <c r="BC443" i="6"/>
  <c r="BC444" i="6"/>
  <c r="BC445" i="6"/>
  <c r="BC446" i="6"/>
  <c r="BC447" i="6"/>
  <c r="BC448" i="6"/>
  <c r="BC449" i="6"/>
  <c r="BC450" i="6"/>
  <c r="BC451" i="6"/>
  <c r="BC452" i="6"/>
  <c r="BC453" i="6"/>
  <c r="BC454" i="6"/>
  <c r="BC455" i="6"/>
  <c r="BC456" i="6"/>
  <c r="BC457" i="6"/>
  <c r="BC458" i="6"/>
  <c r="BC459" i="6"/>
  <c r="BC460" i="6"/>
  <c r="BC461" i="6"/>
  <c r="BC462" i="6"/>
  <c r="BC463" i="6"/>
  <c r="BC464" i="6"/>
  <c r="BC465" i="6"/>
  <c r="BC466" i="6"/>
  <c r="BC467" i="6"/>
  <c r="BC468" i="6"/>
  <c r="BC469" i="6"/>
  <c r="BC470" i="6"/>
  <c r="BC471" i="6"/>
  <c r="BC472" i="6"/>
  <c r="BC473" i="6"/>
  <c r="BC474" i="6"/>
  <c r="BC475" i="6"/>
  <c r="BC476" i="6"/>
  <c r="BC477" i="6"/>
  <c r="BC478" i="6"/>
  <c r="BC479" i="6"/>
  <c r="BC480" i="6"/>
  <c r="BC481" i="6"/>
  <c r="BC482" i="6"/>
  <c r="BC483" i="6"/>
  <c r="BC484" i="6"/>
  <c r="BC485" i="6"/>
  <c r="BC486" i="6"/>
  <c r="BC487" i="6"/>
  <c r="BC488" i="6"/>
  <c r="BC489" i="6"/>
  <c r="BC490" i="6"/>
  <c r="BC491" i="6"/>
  <c r="BC492" i="6"/>
  <c r="BC493" i="6"/>
  <c r="BC494" i="6"/>
  <c r="BC495" i="6"/>
  <c r="BC496" i="6"/>
  <c r="BC497" i="6"/>
  <c r="BC498" i="6"/>
  <c r="BC499" i="6"/>
  <c r="BC500" i="6"/>
  <c r="BC501" i="6"/>
  <c r="BC502" i="6"/>
  <c r="BC503" i="6"/>
  <c r="BC504" i="6"/>
  <c r="BC505" i="6"/>
  <c r="BC506" i="6"/>
  <c r="BC507" i="6"/>
  <c r="BC508" i="6"/>
  <c r="BC509" i="6"/>
  <c r="BC510" i="6"/>
  <c r="BC511" i="6"/>
  <c r="BC512" i="6"/>
  <c r="BC513" i="6"/>
  <c r="BC514" i="6"/>
  <c r="BC515" i="6"/>
  <c r="BC516" i="6"/>
  <c r="BC517" i="6"/>
  <c r="BC518" i="6"/>
  <c r="BC519" i="6"/>
  <c r="BC520" i="6"/>
  <c r="BC521" i="6"/>
  <c r="BC522" i="6"/>
  <c r="BC523" i="6"/>
  <c r="BC524" i="6"/>
  <c r="BC525" i="6"/>
  <c r="BC526" i="6"/>
  <c r="BC527" i="6"/>
  <c r="BC528" i="6"/>
  <c r="BC529" i="6"/>
  <c r="BC530" i="6"/>
  <c r="BC531" i="6"/>
  <c r="BC532" i="6"/>
  <c r="BC533" i="6"/>
  <c r="BC534" i="6"/>
  <c r="BC535" i="6"/>
  <c r="BC536" i="6"/>
  <c r="BC537" i="6"/>
  <c r="BC538" i="6"/>
  <c r="BC539" i="6"/>
  <c r="BC540" i="6"/>
  <c r="BC541" i="6"/>
  <c r="BC542" i="6"/>
  <c r="BC543" i="6"/>
  <c r="BC544" i="6"/>
  <c r="BC545" i="6"/>
  <c r="BC546" i="6"/>
  <c r="BC547" i="6"/>
  <c r="BC548" i="6"/>
  <c r="BC549" i="6"/>
  <c r="BC550" i="6"/>
  <c r="BC551" i="6"/>
  <c r="BC552" i="6"/>
  <c r="BC553" i="6"/>
  <c r="BC554" i="6"/>
  <c r="BC555" i="6"/>
  <c r="BC556" i="6"/>
  <c r="BC557" i="6"/>
  <c r="BC558" i="6"/>
  <c r="BC559" i="6"/>
  <c r="BC560" i="6"/>
  <c r="BC561" i="6"/>
  <c r="BC562" i="6"/>
  <c r="BC563" i="6"/>
  <c r="BC564" i="6"/>
  <c r="BC565" i="6"/>
  <c r="BC566" i="6"/>
  <c r="BC567" i="6"/>
  <c r="BC568" i="6"/>
  <c r="BC569" i="6"/>
  <c r="BC570" i="6"/>
  <c r="BC571" i="6"/>
  <c r="BC572" i="6"/>
  <c r="BC573" i="6"/>
  <c r="BC574" i="6"/>
  <c r="BC575" i="6"/>
  <c r="BC576" i="6"/>
  <c r="BC577" i="6"/>
  <c r="BC578" i="6"/>
  <c r="BC579" i="6"/>
  <c r="BC580" i="6"/>
  <c r="BC581" i="6"/>
  <c r="BC582" i="6"/>
  <c r="BC583" i="6"/>
  <c r="BC584" i="6"/>
  <c r="BC585" i="6"/>
  <c r="BC586" i="6"/>
  <c r="BC587" i="6"/>
  <c r="BC588" i="6"/>
  <c r="BC589" i="6"/>
  <c r="BC590" i="6"/>
  <c r="BC591" i="6"/>
  <c r="BC592" i="6"/>
  <c r="BC593" i="6"/>
  <c r="BC594" i="6"/>
  <c r="BC595" i="6"/>
  <c r="BC596" i="6"/>
  <c r="BC597" i="6"/>
  <c r="BC598" i="6"/>
  <c r="BC599" i="6"/>
  <c r="BC600" i="6"/>
  <c r="BC601" i="6"/>
  <c r="BC602" i="6"/>
  <c r="BC603" i="6"/>
  <c r="BC604" i="6"/>
  <c r="BC605" i="6"/>
  <c r="BC606" i="6"/>
  <c r="BC607" i="6"/>
  <c r="BC608" i="6"/>
  <c r="BC609" i="6"/>
  <c r="BC610" i="6"/>
  <c r="BC611" i="6"/>
  <c r="BC612" i="6"/>
  <c r="BC613" i="6"/>
  <c r="BC614" i="6"/>
  <c r="BC615" i="6"/>
  <c r="BC616" i="6"/>
  <c r="BC617" i="6"/>
  <c r="BC618" i="6"/>
  <c r="BC619" i="6"/>
  <c r="BC620" i="6"/>
  <c r="BC621" i="6"/>
  <c r="BC622" i="6"/>
  <c r="BC623" i="6"/>
  <c r="BC624" i="6"/>
  <c r="BC625" i="6"/>
  <c r="BC626" i="6"/>
  <c r="BC627" i="6"/>
  <c r="BC628" i="6"/>
  <c r="BC629" i="6"/>
  <c r="BC630" i="6"/>
  <c r="BC631" i="6"/>
  <c r="BC632" i="6"/>
  <c r="BC633" i="6"/>
  <c r="BC634" i="6"/>
  <c r="BC635" i="6"/>
  <c r="BC636" i="6"/>
  <c r="BC637" i="6"/>
  <c r="BC638" i="6"/>
  <c r="BC639" i="6"/>
  <c r="BC640" i="6"/>
  <c r="BC641" i="6"/>
  <c r="BC642" i="6"/>
  <c r="BC643" i="6"/>
  <c r="BC644" i="6"/>
  <c r="BC645" i="6"/>
  <c r="BC646" i="6"/>
  <c r="BC647" i="6"/>
  <c r="BC648" i="6"/>
  <c r="BC649" i="6"/>
  <c r="BC650" i="6"/>
  <c r="BC651" i="6"/>
  <c r="BC652" i="6"/>
  <c r="BC653" i="6"/>
  <c r="BC654" i="6"/>
  <c r="BC655" i="6"/>
  <c r="BC656" i="6"/>
  <c r="BC657" i="6"/>
  <c r="BC658" i="6"/>
  <c r="BC659" i="6"/>
  <c r="BC660" i="6"/>
  <c r="BC661" i="6"/>
  <c r="BC662" i="6"/>
  <c r="BC663" i="6"/>
  <c r="BC664" i="6"/>
  <c r="BC665" i="6"/>
  <c r="BC666" i="6"/>
  <c r="BC667" i="6"/>
  <c r="BC668" i="6"/>
  <c r="BC669" i="6"/>
  <c r="BC670" i="6"/>
  <c r="BC671" i="6"/>
  <c r="BC672" i="6"/>
  <c r="BC673" i="6"/>
  <c r="BC674" i="6"/>
  <c r="BC675" i="6"/>
  <c r="BC676" i="6"/>
  <c r="BC677" i="6"/>
  <c r="BC678" i="6"/>
  <c r="BC679" i="6"/>
  <c r="BC680" i="6"/>
  <c r="BC681" i="6"/>
  <c r="BC682" i="6"/>
  <c r="BC683" i="6"/>
  <c r="BC684" i="6"/>
  <c r="BC685" i="6"/>
  <c r="BC686" i="6"/>
  <c r="BC687" i="6"/>
  <c r="BC688" i="6"/>
  <c r="BC689" i="6"/>
  <c r="BC690" i="6"/>
  <c r="BC691" i="6"/>
  <c r="BC692" i="6"/>
  <c r="BC693" i="6"/>
  <c r="BC694" i="6"/>
  <c r="BC695" i="6"/>
  <c r="BC696" i="6"/>
  <c r="BC697" i="6"/>
  <c r="BC698" i="6"/>
  <c r="BC699" i="6"/>
  <c r="BC700" i="6"/>
  <c r="BC701" i="6"/>
  <c r="BC702" i="6"/>
  <c r="BC703" i="6"/>
  <c r="BC704" i="6"/>
  <c r="BC705" i="6"/>
  <c r="BC706" i="6"/>
  <c r="BC707" i="6"/>
  <c r="BC708" i="6"/>
  <c r="BC709" i="6"/>
  <c r="BC710" i="6"/>
  <c r="BC711" i="6"/>
  <c r="BC712" i="6"/>
  <c r="BC713" i="6"/>
  <c r="BC714" i="6"/>
  <c r="BC715" i="6"/>
  <c r="BC716" i="6"/>
  <c r="BC717" i="6"/>
  <c r="BC718" i="6"/>
  <c r="BC719" i="6"/>
  <c r="BC720" i="6"/>
  <c r="BC721" i="6"/>
  <c r="BC722" i="6"/>
  <c r="BC723" i="6"/>
  <c r="BC724" i="6"/>
  <c r="BC725" i="6"/>
  <c r="BC726" i="6"/>
  <c r="BC727" i="6"/>
  <c r="BC728" i="6"/>
  <c r="BC729" i="6"/>
  <c r="BC730" i="6"/>
  <c r="BC731" i="6"/>
  <c r="BC732" i="6"/>
  <c r="BC733" i="6"/>
  <c r="BC734" i="6"/>
  <c r="BC735" i="6"/>
  <c r="BC736" i="6"/>
  <c r="BC737" i="6"/>
  <c r="BC738" i="6"/>
  <c r="BC739" i="6"/>
  <c r="BC740" i="6"/>
  <c r="BC741" i="6"/>
  <c r="BC742" i="6"/>
  <c r="BC743" i="6"/>
  <c r="BC744" i="6"/>
  <c r="BC745" i="6"/>
  <c r="BC746" i="6"/>
  <c r="BC747" i="6"/>
  <c r="BC748" i="6"/>
  <c r="BC749" i="6"/>
  <c r="BC750" i="6"/>
  <c r="BC751" i="6"/>
  <c r="BC752" i="6"/>
  <c r="BC753" i="6"/>
  <c r="BC754" i="6"/>
  <c r="BC755" i="6"/>
  <c r="BC756" i="6"/>
  <c r="BC757" i="6"/>
  <c r="BC758" i="6"/>
  <c r="BC759" i="6"/>
  <c r="BC760" i="6"/>
  <c r="BC761" i="6"/>
  <c r="BC762" i="6"/>
  <c r="BC763" i="6"/>
  <c r="BC764" i="6"/>
  <c r="BC765" i="6"/>
  <c r="BC766" i="6"/>
  <c r="BC767" i="6"/>
  <c r="BC768" i="6"/>
  <c r="BC769" i="6"/>
  <c r="BC770" i="6"/>
  <c r="BC771" i="6"/>
  <c r="BC772" i="6"/>
  <c r="BC773" i="6"/>
  <c r="BC774" i="6"/>
  <c r="BC775" i="6"/>
  <c r="BC776" i="6"/>
  <c r="BC777" i="6"/>
  <c r="BC778" i="6"/>
  <c r="BC779" i="6"/>
  <c r="BC780" i="6"/>
  <c r="BC781" i="6"/>
  <c r="BC782" i="6"/>
  <c r="BC783" i="6"/>
  <c r="BC784" i="6"/>
  <c r="BC785" i="6"/>
  <c r="BC786" i="6"/>
  <c r="BC787" i="6"/>
  <c r="BC788" i="6"/>
  <c r="BC789" i="6"/>
  <c r="BC790" i="6"/>
  <c r="BC791" i="6"/>
  <c r="BC792" i="6"/>
  <c r="BC793" i="6"/>
  <c r="BC794" i="6"/>
  <c r="BC795" i="6"/>
  <c r="BC796" i="6"/>
  <c r="BC797" i="6"/>
  <c r="BC798" i="6"/>
  <c r="BC799" i="6"/>
  <c r="BC800" i="6"/>
  <c r="BC801" i="6"/>
  <c r="BC802" i="6"/>
  <c r="BC803" i="6"/>
  <c r="BC804" i="6"/>
  <c r="BC805" i="6"/>
  <c r="BC806" i="6"/>
  <c r="BC807" i="6"/>
  <c r="BC808" i="6"/>
  <c r="BC809" i="6"/>
  <c r="BC810" i="6"/>
  <c r="BC811" i="6"/>
  <c r="BC812" i="6"/>
  <c r="BC813" i="6"/>
  <c r="BC814" i="6"/>
  <c r="BC815" i="6"/>
  <c r="BC816" i="6"/>
  <c r="BC817" i="6"/>
  <c r="BC818" i="6"/>
  <c r="BC819" i="6"/>
  <c r="BC820" i="6"/>
  <c r="BC821" i="6"/>
  <c r="BC822" i="6"/>
  <c r="BC823" i="6"/>
  <c r="BC824" i="6"/>
  <c r="BC825" i="6"/>
  <c r="BC826" i="6"/>
  <c r="BC827" i="6"/>
  <c r="BC828" i="6"/>
  <c r="BC829" i="6"/>
  <c r="BC830" i="6"/>
  <c r="BC831" i="6"/>
  <c r="BC832" i="6"/>
  <c r="BC833" i="6"/>
  <c r="BC834" i="6"/>
  <c r="BC835" i="6"/>
  <c r="BC836" i="6"/>
  <c r="BC837" i="6"/>
  <c r="BC838" i="6"/>
  <c r="BC839" i="6"/>
  <c r="BC840" i="6"/>
  <c r="BC841" i="6"/>
  <c r="BC842" i="6"/>
  <c r="BC843" i="6"/>
  <c r="BC844" i="6"/>
  <c r="BC845" i="6"/>
  <c r="BC846" i="6"/>
  <c r="BC847" i="6"/>
  <c r="BC848" i="6"/>
  <c r="BC849" i="6"/>
  <c r="BC850" i="6"/>
  <c r="BC851" i="6"/>
  <c r="BC852" i="6"/>
  <c r="BC853" i="6"/>
  <c r="BC854" i="6"/>
  <c r="BC855" i="6"/>
  <c r="BC856" i="6"/>
  <c r="BC857" i="6"/>
  <c r="BC858" i="6"/>
  <c r="BC859" i="6"/>
  <c r="BC860" i="6"/>
  <c r="BC861" i="6"/>
  <c r="BC862" i="6"/>
  <c r="BC863" i="6"/>
  <c r="BC864" i="6"/>
  <c r="BC865" i="6"/>
  <c r="BC866" i="6"/>
  <c r="BC867" i="6"/>
  <c r="BC868" i="6"/>
  <c r="BC869" i="6"/>
  <c r="BC870" i="6"/>
  <c r="BC871" i="6"/>
  <c r="BC872" i="6"/>
  <c r="BC873" i="6"/>
  <c r="BC874" i="6"/>
  <c r="BC875" i="6"/>
  <c r="BC876" i="6"/>
  <c r="BC877" i="6"/>
  <c r="BC878" i="6"/>
  <c r="BC879" i="6"/>
  <c r="BC880" i="6"/>
  <c r="BC881" i="6"/>
  <c r="BC882" i="6"/>
  <c r="BC883" i="6"/>
  <c r="BC884" i="6"/>
  <c r="BC885" i="6"/>
  <c r="BC886" i="6"/>
  <c r="BC887" i="6"/>
  <c r="BC888" i="6"/>
  <c r="BC889" i="6"/>
  <c r="BC890" i="6"/>
  <c r="BC891" i="6"/>
  <c r="BC892" i="6"/>
  <c r="BC893" i="6"/>
  <c r="BC894" i="6"/>
  <c r="BC895" i="6"/>
  <c r="BC896" i="6"/>
  <c r="BC897" i="6"/>
  <c r="BC898" i="6"/>
  <c r="BC899" i="6"/>
  <c r="BC900" i="6"/>
  <c r="BC901" i="6"/>
  <c r="BC902" i="6"/>
  <c r="BC903" i="6"/>
  <c r="BC904" i="6"/>
  <c r="BC905" i="6"/>
  <c r="BC906" i="6"/>
  <c r="BC907" i="6"/>
  <c r="BC908" i="6"/>
  <c r="BC909" i="6"/>
  <c r="BC910" i="6"/>
  <c r="BC911" i="6"/>
  <c r="BC912" i="6"/>
  <c r="BC913" i="6"/>
  <c r="BC914" i="6"/>
  <c r="BC915" i="6"/>
  <c r="BC916" i="6"/>
  <c r="BC917" i="6"/>
  <c r="BC918" i="6"/>
  <c r="BC919" i="6"/>
  <c r="BC920" i="6"/>
  <c r="BC921" i="6"/>
  <c r="BC922" i="6"/>
  <c r="BC923" i="6"/>
  <c r="BC924" i="6"/>
  <c r="BC925" i="6"/>
  <c r="BC926" i="6"/>
  <c r="BC927" i="6"/>
  <c r="BC928" i="6"/>
  <c r="BC929" i="6"/>
  <c r="BC930" i="6"/>
  <c r="BC931" i="6"/>
  <c r="BC932" i="6"/>
  <c r="BC933" i="6"/>
  <c r="BC934" i="6"/>
  <c r="BC935" i="6"/>
  <c r="BC936" i="6"/>
  <c r="BC937" i="6"/>
  <c r="BC938" i="6"/>
  <c r="BC939" i="6"/>
  <c r="BC940" i="6"/>
  <c r="BC941" i="6"/>
  <c r="BC942" i="6"/>
  <c r="BC943" i="6"/>
  <c r="BC944" i="6"/>
  <c r="BC945" i="6"/>
  <c r="BC946" i="6"/>
  <c r="BC947" i="6"/>
  <c r="BC948" i="6"/>
  <c r="BC949" i="6"/>
  <c r="BC950" i="6"/>
  <c r="BC951" i="6"/>
  <c r="BC952" i="6"/>
  <c r="BC953" i="6"/>
  <c r="BC954" i="6"/>
  <c r="BC955" i="6"/>
  <c r="BC956" i="6"/>
  <c r="BC957" i="6"/>
  <c r="BC958" i="6"/>
  <c r="BC959" i="6"/>
  <c r="BC960" i="6"/>
  <c r="BC961" i="6"/>
  <c r="BC962" i="6"/>
  <c r="BC963" i="6"/>
  <c r="BC964" i="6"/>
  <c r="BC965" i="6"/>
  <c r="BC966" i="6"/>
  <c r="BC967" i="6"/>
  <c r="BC968" i="6"/>
  <c r="BC969" i="6"/>
  <c r="BC970" i="6"/>
  <c r="BC971" i="6"/>
  <c r="BC972" i="6"/>
  <c r="BC973" i="6"/>
  <c r="BC974" i="6"/>
  <c r="BC975" i="6"/>
  <c r="BC976" i="6"/>
  <c r="BC977" i="6"/>
  <c r="BC978" i="6"/>
  <c r="BC979" i="6"/>
  <c r="BC980" i="6"/>
  <c r="BC981" i="6"/>
  <c r="BC982" i="6"/>
  <c r="BC983" i="6"/>
  <c r="BC984" i="6"/>
  <c r="BC985" i="6"/>
  <c r="BC986" i="6"/>
  <c r="BC987" i="6"/>
  <c r="BC988" i="6"/>
  <c r="BC989" i="6"/>
  <c r="BC990" i="6"/>
  <c r="BC991" i="6"/>
  <c r="BC992" i="6"/>
  <c r="BC993" i="6"/>
  <c r="BC994" i="6"/>
  <c r="BC995" i="6"/>
  <c r="BC996" i="6"/>
  <c r="BC997" i="6"/>
  <c r="BC998" i="6"/>
  <c r="BC999" i="6"/>
  <c r="BC1000" i="6"/>
  <c r="AH2" i="6"/>
  <c r="AH3" i="6"/>
  <c r="AH4" i="6"/>
  <c r="AH5" i="6"/>
  <c r="AH6" i="6"/>
  <c r="AH7" i="6"/>
  <c r="AH8" i="6"/>
  <c r="AH9" i="6"/>
  <c r="AH10" i="6"/>
  <c r="AH11" i="6"/>
  <c r="AH12" i="6"/>
  <c r="AH13" i="6"/>
  <c r="AH14" i="6"/>
  <c r="AH15" i="6"/>
  <c r="AH16" i="6"/>
  <c r="AH17" i="6"/>
  <c r="AH18" i="6"/>
  <c r="AH19" i="6"/>
  <c r="AH20" i="6"/>
  <c r="AH21" i="6"/>
  <c r="AH22" i="6"/>
  <c r="AH23" i="6"/>
  <c r="AH24" i="6"/>
  <c r="AH25" i="6"/>
  <c r="AH26" i="6"/>
  <c r="AH27" i="6"/>
  <c r="AH28" i="6"/>
  <c r="AH29" i="6"/>
  <c r="AH30" i="6"/>
  <c r="AH31" i="6"/>
  <c r="AH32" i="6"/>
  <c r="AH33" i="6"/>
  <c r="AH34" i="6"/>
  <c r="AH35" i="6"/>
  <c r="AH36" i="6"/>
  <c r="AH37" i="6"/>
  <c r="AH38" i="6"/>
  <c r="AH39" i="6"/>
  <c r="AH40" i="6"/>
  <c r="AH42" i="6"/>
  <c r="AH43" i="6"/>
  <c r="AH44" i="6"/>
  <c r="AH45" i="6"/>
  <c r="AH46" i="6"/>
  <c r="AH47" i="6"/>
  <c r="AH48" i="6"/>
  <c r="AH49" i="6"/>
  <c r="AH50" i="6"/>
  <c r="AH51" i="6"/>
  <c r="AH52" i="6"/>
  <c r="AH53" i="6"/>
  <c r="AH54" i="6"/>
  <c r="AH55" i="6"/>
  <c r="AH56" i="6"/>
  <c r="AH57" i="6"/>
  <c r="AH58" i="6"/>
  <c r="AH59" i="6"/>
  <c r="AH60" i="6"/>
  <c r="AH61" i="6"/>
  <c r="AH62" i="6"/>
  <c r="AH63" i="6"/>
  <c r="AH64" i="6"/>
  <c r="AH65" i="6"/>
  <c r="AH66" i="6"/>
  <c r="AH67" i="6"/>
  <c r="AH68" i="6"/>
  <c r="AH69" i="6"/>
  <c r="AH70" i="6"/>
  <c r="AH71" i="6"/>
  <c r="AH72" i="6"/>
  <c r="AH73" i="6"/>
  <c r="AH74" i="6"/>
  <c r="AH75" i="6"/>
  <c r="AH76" i="6"/>
  <c r="AH77" i="6"/>
  <c r="AH78" i="6"/>
  <c r="AH79" i="6"/>
  <c r="AH80" i="6"/>
  <c r="AH81" i="6"/>
  <c r="AH82" i="6"/>
  <c r="AH83" i="6"/>
  <c r="AH84" i="6"/>
  <c r="AH85" i="6"/>
  <c r="AH86" i="6"/>
  <c r="AH87" i="6"/>
  <c r="AH88" i="6"/>
  <c r="AH89" i="6"/>
  <c r="AH90" i="6"/>
  <c r="AH91" i="6"/>
  <c r="AH92" i="6"/>
  <c r="AH93" i="6"/>
  <c r="AH94" i="6"/>
  <c r="AH97" i="6"/>
  <c r="AH98" i="6"/>
  <c r="AH99" i="6"/>
  <c r="AM100" i="6" a="1"/>
  <c r="AM100" i="6" s="1"/>
  <c r="AH101" i="6"/>
  <c r="AH102" i="6"/>
  <c r="AH103" i="6"/>
  <c r="AM104" i="6" a="1"/>
  <c r="AM104" i="6" s="1"/>
  <c r="AH106" i="6"/>
  <c r="AH108" i="6"/>
  <c r="AH109" i="6"/>
  <c r="AH110" i="6"/>
  <c r="AM111" i="6" a="1"/>
  <c r="AM111" i="6" s="1"/>
  <c r="AH112" i="6"/>
  <c r="AH113" i="6"/>
  <c r="AH114" i="6"/>
  <c r="AH115" i="6"/>
  <c r="AH116" i="6"/>
  <c r="AL116" i="6" s="1" a="1"/>
  <c r="AL116" i="6" s="1"/>
  <c r="AH117" i="6"/>
  <c r="AH118" i="6"/>
  <c r="AH119" i="6"/>
  <c r="AH120" i="6"/>
  <c r="AH121" i="6"/>
  <c r="AH122" i="6"/>
  <c r="AH123" i="6"/>
  <c r="AH124" i="6"/>
  <c r="AH126" i="6"/>
  <c r="AH127" i="6"/>
  <c r="AH128" i="6"/>
  <c r="AH129" i="6"/>
  <c r="AH130" i="6"/>
  <c r="AH131" i="6"/>
  <c r="AH132" i="6"/>
  <c r="AH133" i="6"/>
  <c r="AH134" i="6"/>
  <c r="AH135" i="6"/>
  <c r="AH136" i="6"/>
  <c r="AH137" i="6"/>
  <c r="AH138" i="6"/>
  <c r="AH139" i="6"/>
  <c r="AH140" i="6"/>
  <c r="AH141" i="6"/>
  <c r="AH142" i="6"/>
  <c r="AH143" i="6"/>
  <c r="AH144" i="6"/>
  <c r="AH145" i="6"/>
  <c r="AH146" i="6"/>
  <c r="AH147" i="6"/>
  <c r="AH148" i="6"/>
  <c r="AH149" i="6"/>
  <c r="AH150" i="6"/>
  <c r="AH151" i="6"/>
  <c r="AH152" i="6"/>
  <c r="AH153" i="6"/>
  <c r="AH154" i="6"/>
  <c r="AH155" i="6"/>
  <c r="AH156" i="6"/>
  <c r="AH157" i="6"/>
  <c r="AH158" i="6"/>
  <c r="AH159" i="6"/>
  <c r="AH160" i="6"/>
  <c r="AH161" i="6"/>
  <c r="AH162" i="6"/>
  <c r="AH163" i="6"/>
  <c r="AH164" i="6"/>
  <c r="AH165" i="6"/>
  <c r="AH166" i="6"/>
  <c r="AH167" i="6"/>
  <c r="AH168" i="6"/>
  <c r="AH169" i="6"/>
  <c r="AH170" i="6"/>
  <c r="AH171" i="6"/>
  <c r="AH172" i="6"/>
  <c r="AH173" i="6"/>
  <c r="AH174" i="6"/>
  <c r="AH175" i="6"/>
  <c r="AH176" i="6"/>
  <c r="AH177" i="6"/>
  <c r="AH178" i="6"/>
  <c r="AH179" i="6"/>
  <c r="AH180" i="6"/>
  <c r="AH181" i="6"/>
  <c r="AH182" i="6"/>
  <c r="AH183" i="6"/>
  <c r="AH184" i="6"/>
  <c r="AH185" i="6"/>
  <c r="AH186" i="6"/>
  <c r="AH187" i="6"/>
  <c r="AH188" i="6"/>
  <c r="AH189" i="6"/>
  <c r="AH190" i="6"/>
  <c r="AH191" i="6"/>
  <c r="AH192" i="6"/>
  <c r="AH193" i="6"/>
  <c r="AH194" i="6"/>
  <c r="AH195" i="6"/>
  <c r="AH196" i="6"/>
  <c r="AH197" i="6"/>
  <c r="AH198" i="6"/>
  <c r="AH199" i="6"/>
  <c r="AH200" i="6"/>
  <c r="AH201" i="6"/>
  <c r="AH202" i="6"/>
  <c r="AH203" i="6"/>
  <c r="AH204" i="6"/>
  <c r="AH205" i="6"/>
  <c r="AH206" i="6"/>
  <c r="AH207" i="6"/>
  <c r="AH208" i="6"/>
  <c r="AH209" i="6"/>
  <c r="AH210" i="6"/>
  <c r="AH211" i="6"/>
  <c r="AH212" i="6"/>
  <c r="AH213" i="6"/>
  <c r="AH214" i="6"/>
  <c r="AH215" i="6"/>
  <c r="AH216" i="6"/>
  <c r="AH217" i="6"/>
  <c r="AH218" i="6"/>
  <c r="AH219" i="6"/>
  <c r="AH220" i="6"/>
  <c r="AH221" i="6"/>
  <c r="AH222" i="6"/>
  <c r="AH223" i="6"/>
  <c r="AH224" i="6"/>
  <c r="AH225" i="6"/>
  <c r="AH226" i="6"/>
  <c r="AH227" i="6"/>
  <c r="AH228" i="6"/>
  <c r="AH229" i="6"/>
  <c r="AH230" i="6"/>
  <c r="AH231" i="6"/>
  <c r="AH232" i="6"/>
  <c r="AH233" i="6"/>
  <c r="AH234" i="6"/>
  <c r="AH235" i="6"/>
  <c r="AH236" i="6"/>
  <c r="AH237" i="6"/>
  <c r="AH238" i="6"/>
  <c r="AH239" i="6"/>
  <c r="AH240" i="6"/>
  <c r="AH241" i="6"/>
  <c r="AH242" i="6"/>
  <c r="AH243" i="6"/>
  <c r="AH244" i="6"/>
  <c r="AH245" i="6"/>
  <c r="AH246" i="6"/>
  <c r="AH247" i="6"/>
  <c r="AH248" i="6"/>
  <c r="AH249" i="6"/>
  <c r="AH250" i="6"/>
  <c r="AH251" i="6"/>
  <c r="AH252" i="6"/>
  <c r="AH253" i="6"/>
  <c r="AH254" i="6"/>
  <c r="AH255" i="6"/>
  <c r="AH256" i="6"/>
  <c r="AH257" i="6"/>
  <c r="AH258" i="6"/>
  <c r="AH259" i="6"/>
  <c r="AH260" i="6"/>
  <c r="AH261" i="6"/>
  <c r="AH262" i="6"/>
  <c r="AH263" i="6"/>
  <c r="AH264" i="6"/>
  <c r="AH265" i="6"/>
  <c r="AH266" i="6"/>
  <c r="AH267" i="6"/>
  <c r="AH268" i="6"/>
  <c r="AH269" i="6"/>
  <c r="AH270" i="6"/>
  <c r="AH271" i="6"/>
  <c r="AH272" i="6"/>
  <c r="AH273" i="6"/>
  <c r="AH274" i="6"/>
  <c r="AH275" i="6"/>
  <c r="AH276" i="6"/>
  <c r="AH277" i="6"/>
  <c r="AH278" i="6"/>
  <c r="AH279" i="6"/>
  <c r="AH280" i="6"/>
  <c r="AH281" i="6"/>
  <c r="AH282" i="6"/>
  <c r="AH283" i="6"/>
  <c r="AH284" i="6"/>
  <c r="AH285" i="6"/>
  <c r="AH286" i="6"/>
  <c r="AH287" i="6"/>
  <c r="AH288" i="6"/>
  <c r="AH289" i="6"/>
  <c r="AH290" i="6"/>
  <c r="AH291" i="6"/>
  <c r="AH292" i="6"/>
  <c r="AH293" i="6"/>
  <c r="AH294" i="6"/>
  <c r="AH295" i="6"/>
  <c r="AH296" i="6"/>
  <c r="AH297" i="6"/>
  <c r="AH298" i="6"/>
  <c r="AH299" i="6"/>
  <c r="AH300" i="6"/>
  <c r="AH301" i="6"/>
  <c r="AH302" i="6"/>
  <c r="AH303" i="6"/>
  <c r="AH304" i="6"/>
  <c r="AH305" i="6"/>
  <c r="AH306" i="6"/>
  <c r="AH307" i="6"/>
  <c r="AH308" i="6"/>
  <c r="AH309" i="6"/>
  <c r="AH310" i="6"/>
  <c r="AH311" i="6"/>
  <c r="AH312" i="6"/>
  <c r="AH313" i="6"/>
  <c r="AH314" i="6"/>
  <c r="AH315" i="6"/>
  <c r="AH316" i="6"/>
  <c r="AH317" i="6"/>
  <c r="AH318" i="6"/>
  <c r="AH319" i="6"/>
  <c r="AH320" i="6"/>
  <c r="AH321" i="6"/>
  <c r="AH322" i="6"/>
  <c r="AH323" i="6"/>
  <c r="AH324" i="6"/>
  <c r="AH325" i="6"/>
  <c r="AH326" i="6"/>
  <c r="AH327" i="6"/>
  <c r="AH328" i="6"/>
  <c r="AH329" i="6"/>
  <c r="AH330" i="6"/>
  <c r="AH331" i="6"/>
  <c r="AH332" i="6"/>
  <c r="AH333" i="6"/>
  <c r="AH334" i="6"/>
  <c r="AH335" i="6"/>
  <c r="AH336" i="6"/>
  <c r="AH337" i="6"/>
  <c r="AH338" i="6"/>
  <c r="AH339" i="6"/>
  <c r="AH340" i="6"/>
  <c r="AH341" i="6"/>
  <c r="AH342" i="6"/>
  <c r="AH343" i="6"/>
  <c r="AH344" i="6"/>
  <c r="AH345" i="6"/>
  <c r="AH346" i="6"/>
  <c r="AH347" i="6"/>
  <c r="AH348" i="6"/>
  <c r="AH349" i="6"/>
  <c r="AH350" i="6"/>
  <c r="AH351" i="6"/>
  <c r="AH352" i="6"/>
  <c r="AH353" i="6"/>
  <c r="AH354" i="6"/>
  <c r="AH355" i="6"/>
  <c r="AH356" i="6"/>
  <c r="AH357" i="6"/>
  <c r="AH358" i="6"/>
  <c r="AH359" i="6"/>
  <c r="AH360" i="6"/>
  <c r="AH361" i="6"/>
  <c r="AH362" i="6"/>
  <c r="AH363" i="6"/>
  <c r="AH364" i="6"/>
  <c r="AH365" i="6"/>
  <c r="AH366" i="6"/>
  <c r="AH367" i="6"/>
  <c r="AH368" i="6"/>
  <c r="AH369" i="6"/>
  <c r="AH370" i="6"/>
  <c r="AH371" i="6"/>
  <c r="AH372" i="6"/>
  <c r="AH373" i="6"/>
  <c r="AH374" i="6"/>
  <c r="AH375" i="6"/>
  <c r="AH376" i="6"/>
  <c r="AH377" i="6"/>
  <c r="AH378" i="6"/>
  <c r="AH379" i="6"/>
  <c r="AH380" i="6"/>
  <c r="AH381" i="6"/>
  <c r="AH382" i="6"/>
  <c r="AH383" i="6"/>
  <c r="AH384" i="6"/>
  <c r="AH385" i="6"/>
  <c r="AH386" i="6"/>
  <c r="AH387" i="6"/>
  <c r="AH388" i="6"/>
  <c r="AH389" i="6"/>
  <c r="AH390" i="6"/>
  <c r="AH391" i="6"/>
  <c r="AH392" i="6"/>
  <c r="AH393" i="6"/>
  <c r="AH394" i="6"/>
  <c r="AH395" i="6"/>
  <c r="AH396" i="6"/>
  <c r="AH397" i="6"/>
  <c r="AH398" i="6"/>
  <c r="AH399" i="6"/>
  <c r="AH400" i="6"/>
  <c r="AH401" i="6"/>
  <c r="AH402" i="6"/>
  <c r="AH403" i="6"/>
  <c r="AH404" i="6"/>
  <c r="AH405" i="6"/>
  <c r="AH406" i="6"/>
  <c r="AH407" i="6"/>
  <c r="AH408" i="6"/>
  <c r="AH409" i="6"/>
  <c r="AH410" i="6"/>
  <c r="AH411" i="6"/>
  <c r="AH412" i="6"/>
  <c r="AH413" i="6"/>
  <c r="AH414" i="6"/>
  <c r="AH415" i="6"/>
  <c r="AH416" i="6"/>
  <c r="AH417" i="6"/>
  <c r="AH418" i="6"/>
  <c r="AH419" i="6"/>
  <c r="AH420" i="6"/>
  <c r="AH421" i="6"/>
  <c r="AH422" i="6"/>
  <c r="AH423" i="6"/>
  <c r="AH424" i="6"/>
  <c r="AH425" i="6"/>
  <c r="AH426" i="6"/>
  <c r="AH427" i="6"/>
  <c r="AH428" i="6"/>
  <c r="AH429" i="6"/>
  <c r="AH430" i="6"/>
  <c r="AH431" i="6"/>
  <c r="AH432" i="6"/>
  <c r="AH433" i="6"/>
  <c r="AH434" i="6"/>
  <c r="AH435" i="6"/>
  <c r="AH436" i="6"/>
  <c r="AH437" i="6"/>
  <c r="AH438" i="6"/>
  <c r="AH439" i="6"/>
  <c r="AH440" i="6"/>
  <c r="AH441" i="6"/>
  <c r="AH442" i="6"/>
  <c r="AH443" i="6"/>
  <c r="AH444" i="6"/>
  <c r="AH445" i="6"/>
  <c r="AH446" i="6"/>
  <c r="AH447" i="6"/>
  <c r="AH448" i="6"/>
  <c r="AH449" i="6"/>
  <c r="AH450" i="6"/>
  <c r="AH451" i="6"/>
  <c r="AH452" i="6"/>
  <c r="AH453" i="6"/>
  <c r="AH454" i="6"/>
  <c r="AH455" i="6"/>
  <c r="AH456" i="6"/>
  <c r="AH457" i="6"/>
  <c r="AH458" i="6"/>
  <c r="AH459" i="6"/>
  <c r="AH460" i="6"/>
  <c r="AH461" i="6"/>
  <c r="AH462" i="6"/>
  <c r="AH463" i="6"/>
  <c r="AH464" i="6"/>
  <c r="AH465" i="6"/>
  <c r="AH466" i="6"/>
  <c r="AH467" i="6"/>
  <c r="AH468" i="6"/>
  <c r="AH469" i="6"/>
  <c r="AH470" i="6"/>
  <c r="AH471" i="6"/>
  <c r="AH472" i="6"/>
  <c r="AH473" i="6"/>
  <c r="AH474" i="6"/>
  <c r="AH475" i="6"/>
  <c r="AH476" i="6"/>
  <c r="AH477" i="6"/>
  <c r="AH478" i="6"/>
  <c r="AH479" i="6"/>
  <c r="AH480" i="6"/>
  <c r="AH481" i="6"/>
  <c r="AH482" i="6"/>
  <c r="AH483" i="6"/>
  <c r="AH484" i="6"/>
  <c r="AH485" i="6"/>
  <c r="AH486" i="6"/>
  <c r="AH487" i="6"/>
  <c r="AH488" i="6"/>
  <c r="AH489" i="6"/>
  <c r="AH490" i="6"/>
  <c r="AH491" i="6"/>
  <c r="AH492" i="6"/>
  <c r="AH493" i="6"/>
  <c r="AH494" i="6"/>
  <c r="AH495" i="6"/>
  <c r="AH496" i="6"/>
  <c r="AH497" i="6"/>
  <c r="AH498" i="6"/>
  <c r="AH499" i="6"/>
  <c r="AH500" i="6"/>
  <c r="AH501" i="6"/>
  <c r="AH502" i="6"/>
  <c r="AH503" i="6"/>
  <c r="AH504" i="6"/>
  <c r="AH505" i="6"/>
  <c r="AH506" i="6"/>
  <c r="AH507" i="6"/>
  <c r="AH508" i="6"/>
  <c r="AH509" i="6"/>
  <c r="AH510" i="6"/>
  <c r="AH511" i="6"/>
  <c r="AH512" i="6"/>
  <c r="AH513" i="6"/>
  <c r="AH514" i="6"/>
  <c r="AH515" i="6"/>
  <c r="AH516" i="6"/>
  <c r="AH517" i="6"/>
  <c r="AH518" i="6"/>
  <c r="AH519" i="6"/>
  <c r="AH520" i="6"/>
  <c r="AH521" i="6"/>
  <c r="AH522" i="6"/>
  <c r="AH523" i="6"/>
  <c r="AH524" i="6"/>
  <c r="AH525" i="6"/>
  <c r="AH526" i="6"/>
  <c r="AH527" i="6"/>
  <c r="AH528" i="6"/>
  <c r="AH529" i="6"/>
  <c r="AH530" i="6"/>
  <c r="AH531" i="6"/>
  <c r="AH532" i="6"/>
  <c r="AH533" i="6"/>
  <c r="AH534" i="6"/>
  <c r="AH535" i="6"/>
  <c r="AH536" i="6"/>
  <c r="AH537" i="6"/>
  <c r="AH538" i="6"/>
  <c r="AH539" i="6"/>
  <c r="AH540" i="6"/>
  <c r="AH541" i="6"/>
  <c r="AH542" i="6"/>
  <c r="AH543" i="6"/>
  <c r="AH544" i="6"/>
  <c r="AH545" i="6"/>
  <c r="AH546" i="6"/>
  <c r="AH547" i="6"/>
  <c r="AH548" i="6"/>
  <c r="AH549" i="6"/>
  <c r="AH550" i="6"/>
  <c r="AH551" i="6"/>
  <c r="AH552" i="6"/>
  <c r="AH553" i="6"/>
  <c r="AH554" i="6"/>
  <c r="AH555" i="6"/>
  <c r="AH556" i="6"/>
  <c r="AH557" i="6"/>
  <c r="AH558" i="6"/>
  <c r="AH559" i="6"/>
  <c r="AH560" i="6"/>
  <c r="AH561" i="6"/>
  <c r="AH562" i="6"/>
  <c r="AH563" i="6"/>
  <c r="AH564" i="6"/>
  <c r="AH565" i="6"/>
  <c r="AH566" i="6"/>
  <c r="AH567" i="6"/>
  <c r="AH568" i="6"/>
  <c r="AH569" i="6"/>
  <c r="AH570" i="6"/>
  <c r="AH571" i="6"/>
  <c r="AH572" i="6"/>
  <c r="AH573" i="6"/>
  <c r="AH574" i="6"/>
  <c r="AH575" i="6"/>
  <c r="AH576" i="6"/>
  <c r="AH577" i="6"/>
  <c r="AH578" i="6"/>
  <c r="AH579" i="6"/>
  <c r="AH580" i="6"/>
  <c r="AH581" i="6"/>
  <c r="AH582" i="6"/>
  <c r="AH583" i="6"/>
  <c r="AH584" i="6"/>
  <c r="AH585" i="6"/>
  <c r="AH586" i="6"/>
  <c r="AH587" i="6"/>
  <c r="AH588" i="6"/>
  <c r="AH589" i="6"/>
  <c r="AH590" i="6"/>
  <c r="AH591" i="6"/>
  <c r="AH592" i="6"/>
  <c r="AH593" i="6"/>
  <c r="AH594" i="6"/>
  <c r="AH595" i="6"/>
  <c r="AH596" i="6"/>
  <c r="AH597" i="6"/>
  <c r="AH598" i="6"/>
  <c r="AH599" i="6"/>
  <c r="AH600" i="6"/>
  <c r="AH601" i="6"/>
  <c r="AH602" i="6"/>
  <c r="AH603" i="6"/>
  <c r="AH604" i="6"/>
  <c r="AH605" i="6"/>
  <c r="AH606" i="6"/>
  <c r="AH607" i="6"/>
  <c r="AH608" i="6"/>
  <c r="AH609" i="6"/>
  <c r="AH610" i="6"/>
  <c r="AH611" i="6"/>
  <c r="AH612" i="6"/>
  <c r="AH613" i="6"/>
  <c r="AH614" i="6"/>
  <c r="AH615" i="6"/>
  <c r="AH616" i="6"/>
  <c r="AH617" i="6"/>
  <c r="AH618" i="6"/>
  <c r="AH619" i="6"/>
  <c r="AH620" i="6"/>
  <c r="AH621" i="6"/>
  <c r="AH622" i="6"/>
  <c r="AH623" i="6"/>
  <c r="AH624" i="6"/>
  <c r="AH625" i="6"/>
  <c r="AH626" i="6"/>
  <c r="AH627" i="6"/>
  <c r="AH628" i="6"/>
  <c r="AH629" i="6"/>
  <c r="AH630" i="6"/>
  <c r="AH631" i="6"/>
  <c r="AH632" i="6"/>
  <c r="AH633" i="6"/>
  <c r="AH634" i="6"/>
  <c r="AH635" i="6"/>
  <c r="AH636" i="6"/>
  <c r="AH637" i="6"/>
  <c r="AH638" i="6"/>
  <c r="AH639" i="6"/>
  <c r="AH640" i="6"/>
  <c r="AH641" i="6"/>
  <c r="AH642" i="6"/>
  <c r="AH643" i="6"/>
  <c r="AH644" i="6"/>
  <c r="AH645" i="6"/>
  <c r="AH646" i="6"/>
  <c r="AH647" i="6"/>
  <c r="AH648" i="6"/>
  <c r="AH649" i="6"/>
  <c r="AH650" i="6"/>
  <c r="AH651" i="6"/>
  <c r="AH652" i="6"/>
  <c r="AH653" i="6"/>
  <c r="AH654" i="6"/>
  <c r="AH655" i="6"/>
  <c r="AH656" i="6"/>
  <c r="AH657" i="6"/>
  <c r="AH658" i="6"/>
  <c r="AH659" i="6"/>
  <c r="AH660" i="6"/>
  <c r="AH661" i="6"/>
  <c r="AH662" i="6"/>
  <c r="AH663" i="6"/>
  <c r="AH664" i="6"/>
  <c r="AH665" i="6"/>
  <c r="AH666" i="6"/>
  <c r="AH667" i="6"/>
  <c r="AH668" i="6"/>
  <c r="AH669" i="6"/>
  <c r="AH670" i="6"/>
  <c r="AH671" i="6"/>
  <c r="AH672" i="6"/>
  <c r="AH673" i="6"/>
  <c r="AH674" i="6"/>
  <c r="AH675" i="6"/>
  <c r="AH676" i="6"/>
  <c r="AH677" i="6"/>
  <c r="AH678" i="6"/>
  <c r="AH679" i="6"/>
  <c r="AH680" i="6"/>
  <c r="AH681" i="6"/>
  <c r="AH682" i="6"/>
  <c r="AH683" i="6"/>
  <c r="AH684" i="6"/>
  <c r="AH685" i="6"/>
  <c r="AH686" i="6"/>
  <c r="AH687" i="6"/>
  <c r="AH688" i="6"/>
  <c r="AH689" i="6"/>
  <c r="AH690" i="6"/>
  <c r="AH691" i="6"/>
  <c r="AH692" i="6"/>
  <c r="AH693" i="6"/>
  <c r="AH694" i="6"/>
  <c r="AH695" i="6"/>
  <c r="AH696" i="6"/>
  <c r="AH697" i="6"/>
  <c r="AH698" i="6"/>
  <c r="AH699" i="6"/>
  <c r="AH700" i="6"/>
  <c r="AH701" i="6"/>
  <c r="AH702" i="6"/>
  <c r="AH703" i="6"/>
  <c r="AH704" i="6"/>
  <c r="AH705" i="6"/>
  <c r="AH706" i="6"/>
  <c r="AH707" i="6"/>
  <c r="AH708" i="6"/>
  <c r="AH709" i="6"/>
  <c r="AH710" i="6"/>
  <c r="AH711" i="6"/>
  <c r="AH712" i="6"/>
  <c r="AH713" i="6"/>
  <c r="AH714" i="6"/>
  <c r="AH715" i="6"/>
  <c r="AH716" i="6"/>
  <c r="AH717" i="6"/>
  <c r="AH718" i="6"/>
  <c r="AH719" i="6"/>
  <c r="AH720" i="6"/>
  <c r="AH721" i="6"/>
  <c r="AH722" i="6"/>
  <c r="AH723" i="6"/>
  <c r="AH724" i="6"/>
  <c r="AH725" i="6"/>
  <c r="AH726" i="6"/>
  <c r="AH727" i="6"/>
  <c r="AH728" i="6"/>
  <c r="AH729" i="6"/>
  <c r="AH730" i="6"/>
  <c r="AH731" i="6"/>
  <c r="AH732" i="6"/>
  <c r="AH733" i="6"/>
  <c r="AH734" i="6"/>
  <c r="AH735" i="6"/>
  <c r="AH736" i="6"/>
  <c r="AH737" i="6"/>
  <c r="AH738" i="6"/>
  <c r="AH739" i="6"/>
  <c r="AH740" i="6"/>
  <c r="AH741" i="6"/>
  <c r="AH742" i="6"/>
  <c r="AH743" i="6"/>
  <c r="AH744" i="6"/>
  <c r="AH745" i="6"/>
  <c r="AH746" i="6"/>
  <c r="AH747" i="6"/>
  <c r="AH748" i="6"/>
  <c r="AH749" i="6"/>
  <c r="AH750" i="6"/>
  <c r="AH751" i="6"/>
  <c r="AH752" i="6"/>
  <c r="AH753" i="6"/>
  <c r="AH754" i="6"/>
  <c r="AH755" i="6"/>
  <c r="AH756" i="6"/>
  <c r="AH757" i="6"/>
  <c r="AH758" i="6"/>
  <c r="AH759" i="6"/>
  <c r="AH760" i="6"/>
  <c r="AH761" i="6"/>
  <c r="AH762" i="6"/>
  <c r="AH763" i="6"/>
  <c r="AH764" i="6"/>
  <c r="AH765" i="6"/>
  <c r="AH766" i="6"/>
  <c r="AH767" i="6"/>
  <c r="AH768" i="6"/>
  <c r="AH769" i="6"/>
  <c r="AH770" i="6"/>
  <c r="AH771" i="6"/>
  <c r="AH772" i="6"/>
  <c r="AH773" i="6"/>
  <c r="AH774" i="6"/>
  <c r="AH775" i="6"/>
  <c r="AH776" i="6"/>
  <c r="AH777" i="6"/>
  <c r="AH778" i="6"/>
  <c r="AH779" i="6"/>
  <c r="AH780" i="6"/>
  <c r="AH781" i="6"/>
  <c r="AH782" i="6"/>
  <c r="AH783" i="6"/>
  <c r="AH784" i="6"/>
  <c r="AH785" i="6"/>
  <c r="AH786" i="6"/>
  <c r="AH787" i="6"/>
  <c r="AH788" i="6"/>
  <c r="AH789" i="6"/>
  <c r="AH790" i="6"/>
  <c r="AH791" i="6"/>
  <c r="AH792" i="6"/>
  <c r="AH793" i="6"/>
  <c r="AH794" i="6"/>
  <c r="AH795" i="6"/>
  <c r="AH796" i="6"/>
  <c r="AH797" i="6"/>
  <c r="AH798" i="6"/>
  <c r="AH799" i="6"/>
  <c r="AH800" i="6"/>
  <c r="AH801" i="6"/>
  <c r="AH802" i="6"/>
  <c r="AH803" i="6"/>
  <c r="AH804" i="6"/>
  <c r="AH805" i="6"/>
  <c r="AH806" i="6"/>
  <c r="AH807" i="6"/>
  <c r="AH808" i="6"/>
  <c r="AH809" i="6"/>
  <c r="AH810" i="6"/>
  <c r="AH811" i="6"/>
  <c r="AH812" i="6"/>
  <c r="AH813" i="6"/>
  <c r="AH814" i="6"/>
  <c r="AH815" i="6"/>
  <c r="AH816" i="6"/>
  <c r="AH817" i="6"/>
  <c r="AH818" i="6"/>
  <c r="AH819" i="6"/>
  <c r="AH820" i="6"/>
  <c r="AH821" i="6"/>
  <c r="AH822" i="6"/>
  <c r="AH823" i="6"/>
  <c r="AH824" i="6"/>
  <c r="AH825" i="6"/>
  <c r="AH826" i="6"/>
  <c r="AH827" i="6"/>
  <c r="AH828" i="6"/>
  <c r="AH829" i="6"/>
  <c r="AH830" i="6"/>
  <c r="AH831" i="6"/>
  <c r="AH832" i="6"/>
  <c r="AH833" i="6"/>
  <c r="AH834" i="6"/>
  <c r="AH835" i="6"/>
  <c r="AH836" i="6"/>
  <c r="AH837" i="6"/>
  <c r="AH838" i="6"/>
  <c r="AH839" i="6"/>
  <c r="AH840" i="6"/>
  <c r="AH841" i="6"/>
  <c r="AH842" i="6"/>
  <c r="AH843" i="6"/>
  <c r="AH844" i="6"/>
  <c r="AH845" i="6"/>
  <c r="AH846" i="6"/>
  <c r="AH847" i="6"/>
  <c r="AH848" i="6"/>
  <c r="AH849" i="6"/>
  <c r="AH850" i="6"/>
  <c r="AH851" i="6"/>
  <c r="AH852" i="6"/>
  <c r="AH853" i="6"/>
  <c r="AH854" i="6"/>
  <c r="AH855" i="6"/>
  <c r="AH856" i="6"/>
  <c r="AH857" i="6"/>
  <c r="AH858" i="6"/>
  <c r="AH859" i="6"/>
  <c r="AH860" i="6"/>
  <c r="AH861" i="6"/>
  <c r="AH862" i="6"/>
  <c r="AH863" i="6"/>
  <c r="AH864" i="6"/>
  <c r="AH865" i="6"/>
  <c r="AH866" i="6"/>
  <c r="AH867" i="6"/>
  <c r="AH868" i="6"/>
  <c r="AH869" i="6"/>
  <c r="AH870" i="6"/>
  <c r="AH871" i="6"/>
  <c r="AH872" i="6"/>
  <c r="AH873" i="6"/>
  <c r="AH874" i="6"/>
  <c r="AH875" i="6"/>
  <c r="AH876" i="6"/>
  <c r="AH877" i="6"/>
  <c r="AH878" i="6"/>
  <c r="AH879" i="6"/>
  <c r="AH880" i="6"/>
  <c r="AH881" i="6"/>
  <c r="AH882" i="6"/>
  <c r="AH883" i="6"/>
  <c r="AH884" i="6"/>
  <c r="AH885" i="6"/>
  <c r="AH886" i="6"/>
  <c r="AH887" i="6"/>
  <c r="AH888" i="6"/>
  <c r="AH889" i="6"/>
  <c r="AH890" i="6"/>
  <c r="AH891" i="6"/>
  <c r="AH892" i="6"/>
  <c r="AH893" i="6"/>
  <c r="AH894" i="6"/>
  <c r="AH895" i="6"/>
  <c r="AH896" i="6"/>
  <c r="AH897" i="6"/>
  <c r="AH898" i="6"/>
  <c r="AH899" i="6"/>
  <c r="AH900" i="6"/>
  <c r="AH901" i="6"/>
  <c r="AH902" i="6"/>
  <c r="AH903" i="6"/>
  <c r="AH904" i="6"/>
  <c r="AH905" i="6"/>
  <c r="AH906" i="6"/>
  <c r="AH907" i="6"/>
  <c r="AH908" i="6"/>
  <c r="AH909" i="6"/>
  <c r="AH910" i="6"/>
  <c r="AH911" i="6"/>
  <c r="AH912" i="6"/>
  <c r="AH913" i="6"/>
  <c r="AH914" i="6"/>
  <c r="AH915" i="6"/>
  <c r="AH916" i="6"/>
  <c r="AH917" i="6"/>
  <c r="AH918" i="6"/>
  <c r="AH919" i="6"/>
  <c r="AH920" i="6"/>
  <c r="AH921" i="6"/>
  <c r="AH922" i="6"/>
  <c r="AH923" i="6"/>
  <c r="AH924" i="6"/>
  <c r="AH925" i="6"/>
  <c r="AH926" i="6"/>
  <c r="AH927" i="6"/>
  <c r="AH928" i="6"/>
  <c r="AH929" i="6"/>
  <c r="AH930" i="6"/>
  <c r="AH931" i="6"/>
  <c r="AH932" i="6"/>
  <c r="AH933" i="6"/>
  <c r="AH934" i="6"/>
  <c r="AH935" i="6"/>
  <c r="AH936" i="6"/>
  <c r="AH937" i="6"/>
  <c r="AH938" i="6"/>
  <c r="AH939" i="6"/>
  <c r="AH940" i="6"/>
  <c r="AH941" i="6"/>
  <c r="AH942" i="6"/>
  <c r="AH943" i="6"/>
  <c r="AH944" i="6"/>
  <c r="AH945" i="6"/>
  <c r="AH946" i="6"/>
  <c r="AH947" i="6"/>
  <c r="AH948" i="6"/>
  <c r="AH949" i="6"/>
  <c r="AH950" i="6"/>
  <c r="AH951" i="6"/>
  <c r="AH952" i="6"/>
  <c r="AH953" i="6"/>
  <c r="AH954" i="6"/>
  <c r="AH955" i="6"/>
  <c r="AH956" i="6"/>
  <c r="AH957" i="6"/>
  <c r="AH958" i="6"/>
  <c r="AH959" i="6"/>
  <c r="AH960" i="6"/>
  <c r="AH961" i="6"/>
  <c r="AH962" i="6"/>
  <c r="AH963" i="6"/>
  <c r="AH964" i="6"/>
  <c r="AH965" i="6"/>
  <c r="AH966" i="6"/>
  <c r="AH967" i="6"/>
  <c r="AH968" i="6"/>
  <c r="AH969" i="6"/>
  <c r="AH970" i="6"/>
  <c r="AH971" i="6"/>
  <c r="AH972" i="6"/>
  <c r="AH973" i="6"/>
  <c r="AH974" i="6"/>
  <c r="AH975" i="6"/>
  <c r="AH976" i="6"/>
  <c r="AH977" i="6"/>
  <c r="AH978" i="6"/>
  <c r="AH979" i="6"/>
  <c r="AH980" i="6"/>
  <c r="AH981" i="6"/>
  <c r="AH982" i="6"/>
  <c r="AH983" i="6"/>
  <c r="AH984" i="6"/>
  <c r="AH985" i="6"/>
  <c r="AH986" i="6"/>
  <c r="AH987" i="6"/>
  <c r="AH988" i="6"/>
  <c r="AH989" i="6"/>
  <c r="AH990" i="6"/>
  <c r="AH991" i="6"/>
  <c r="AH992" i="6"/>
  <c r="AH993" i="6"/>
  <c r="AH994" i="6"/>
  <c r="AH995" i="6"/>
  <c r="AH996" i="6"/>
  <c r="AH997" i="6"/>
  <c r="AH998" i="6"/>
  <c r="AH999" i="6"/>
  <c r="AH1000" i="6"/>
  <c r="AG2" i="6"/>
  <c r="AG3" i="6"/>
  <c r="AG4" i="6"/>
  <c r="AG5" i="6"/>
  <c r="AG6" i="6"/>
  <c r="AG7" i="6"/>
  <c r="AG8" i="6"/>
  <c r="AG9" i="6"/>
  <c r="AG10" i="6"/>
  <c r="AG11" i="6"/>
  <c r="AG12" i="6"/>
  <c r="AG13" i="6"/>
  <c r="AG14" i="6"/>
  <c r="AG15" i="6"/>
  <c r="AG16" i="6"/>
  <c r="AG17" i="6"/>
  <c r="AG18" i="6"/>
  <c r="AG19" i="6"/>
  <c r="AG20" i="6"/>
  <c r="AG21" i="6"/>
  <c r="AG22" i="6"/>
  <c r="AG23" i="6"/>
  <c r="AG24" i="6"/>
  <c r="AG25" i="6"/>
  <c r="AG26" i="6"/>
  <c r="AG27" i="6"/>
  <c r="AG28" i="6"/>
  <c r="AG29" i="6"/>
  <c r="AG30" i="6"/>
  <c r="AG31" i="6"/>
  <c r="AG32" i="6"/>
  <c r="AG33" i="6"/>
  <c r="AG34" i="6"/>
  <c r="AG35" i="6"/>
  <c r="AG36" i="6"/>
  <c r="AG37" i="6"/>
  <c r="AG38" i="6"/>
  <c r="AG39" i="6"/>
  <c r="AG40" i="6"/>
  <c r="AG42" i="6"/>
  <c r="AG43" i="6"/>
  <c r="AG44" i="6"/>
  <c r="AG45" i="6"/>
  <c r="AG46" i="6"/>
  <c r="AG47" i="6"/>
  <c r="AG48" i="6"/>
  <c r="AG49" i="6"/>
  <c r="AG50" i="6"/>
  <c r="AG51" i="6"/>
  <c r="AG52" i="6"/>
  <c r="AG53" i="6"/>
  <c r="AG54" i="6"/>
  <c r="AG55" i="6"/>
  <c r="AG56" i="6"/>
  <c r="AG57" i="6"/>
  <c r="AG58" i="6"/>
  <c r="AG59" i="6"/>
  <c r="AG60" i="6"/>
  <c r="AG61" i="6"/>
  <c r="AG62" i="6"/>
  <c r="AG63" i="6"/>
  <c r="AG64" i="6"/>
  <c r="AG65" i="6"/>
  <c r="AG66" i="6"/>
  <c r="AG67" i="6"/>
  <c r="AG68" i="6"/>
  <c r="AG69" i="6"/>
  <c r="AG70" i="6"/>
  <c r="AG71" i="6"/>
  <c r="AG72" i="6"/>
  <c r="AG73" i="6"/>
  <c r="AG74" i="6"/>
  <c r="AG75" i="6"/>
  <c r="AG76" i="6"/>
  <c r="AG77" i="6"/>
  <c r="AG78" i="6"/>
  <c r="AG79" i="6"/>
  <c r="AG80" i="6"/>
  <c r="AG81" i="6"/>
  <c r="AG82" i="6"/>
  <c r="AG83" i="6"/>
  <c r="AG84" i="6"/>
  <c r="AG85" i="6"/>
  <c r="AG86" i="6"/>
  <c r="AG87" i="6"/>
  <c r="AG88" i="6"/>
  <c r="AG89" i="6"/>
  <c r="AG90" i="6"/>
  <c r="AG91" i="6"/>
  <c r="AG92" i="6"/>
  <c r="AG93" i="6"/>
  <c r="AG94" i="6"/>
  <c r="AG97" i="6"/>
  <c r="AG98" i="6"/>
  <c r="AG99" i="6"/>
  <c r="AG101" i="6"/>
  <c r="AG102" i="6"/>
  <c r="AG103" i="6"/>
  <c r="AG105" i="6"/>
  <c r="AG106" i="6"/>
  <c r="AG108" i="6"/>
  <c r="AG109" i="6"/>
  <c r="AG110" i="6"/>
  <c r="AG112" i="6"/>
  <c r="AG113" i="6"/>
  <c r="AG114" i="6"/>
  <c r="AG115" i="6"/>
  <c r="AG117" i="6"/>
  <c r="AG118" i="6"/>
  <c r="AG119" i="6"/>
  <c r="AG120" i="6"/>
  <c r="AG121" i="6"/>
  <c r="AG122" i="6"/>
  <c r="AG123" i="6"/>
  <c r="AG124" i="6"/>
  <c r="AG126" i="6"/>
  <c r="AG127" i="6"/>
  <c r="AG128" i="6"/>
  <c r="AG129" i="6"/>
  <c r="AG130" i="6"/>
  <c r="AG131" i="6"/>
  <c r="AG132" i="6"/>
  <c r="AG133" i="6"/>
  <c r="AG134" i="6"/>
  <c r="AG135" i="6"/>
  <c r="AG136" i="6"/>
  <c r="AG137" i="6"/>
  <c r="AG138" i="6"/>
  <c r="AG139" i="6"/>
  <c r="AG140" i="6"/>
  <c r="AG141" i="6"/>
  <c r="AG142" i="6"/>
  <c r="AG143" i="6"/>
  <c r="AG144" i="6"/>
  <c r="AG145" i="6"/>
  <c r="AG146" i="6"/>
  <c r="AG147" i="6"/>
  <c r="AG148" i="6"/>
  <c r="AG149" i="6"/>
  <c r="AG150" i="6"/>
  <c r="AG151" i="6"/>
  <c r="AG152" i="6"/>
  <c r="AG153" i="6"/>
  <c r="AG154" i="6"/>
  <c r="AG155" i="6"/>
  <c r="AG156" i="6"/>
  <c r="AG157" i="6"/>
  <c r="AG158" i="6"/>
  <c r="AG159" i="6"/>
  <c r="AG160" i="6"/>
  <c r="AG161" i="6"/>
  <c r="AG162" i="6"/>
  <c r="AG163" i="6"/>
  <c r="AG164" i="6"/>
  <c r="AG165" i="6"/>
  <c r="AG166" i="6"/>
  <c r="AG167" i="6"/>
  <c r="AG168" i="6"/>
  <c r="AG169" i="6"/>
  <c r="AG170" i="6"/>
  <c r="AG171" i="6"/>
  <c r="AG172" i="6"/>
  <c r="AG173" i="6"/>
  <c r="AG174" i="6"/>
  <c r="AG175" i="6"/>
  <c r="AG176" i="6"/>
  <c r="AG177" i="6"/>
  <c r="AG178" i="6"/>
  <c r="AG179" i="6"/>
  <c r="AG180" i="6"/>
  <c r="AG181" i="6"/>
  <c r="AG182" i="6"/>
  <c r="AG183" i="6"/>
  <c r="AG184" i="6"/>
  <c r="AG185" i="6"/>
  <c r="AG186" i="6"/>
  <c r="AG187" i="6"/>
  <c r="AG188" i="6"/>
  <c r="AG189" i="6"/>
  <c r="AG190" i="6"/>
  <c r="AG191" i="6"/>
  <c r="AG192" i="6"/>
  <c r="AG193" i="6"/>
  <c r="AG194" i="6"/>
  <c r="AG195" i="6"/>
  <c r="AG196" i="6"/>
  <c r="AG197" i="6"/>
  <c r="AG198" i="6"/>
  <c r="AG199" i="6"/>
  <c r="AG200" i="6"/>
  <c r="AG201" i="6"/>
  <c r="AG202" i="6"/>
  <c r="AG203" i="6"/>
  <c r="AG204" i="6"/>
  <c r="AG205" i="6"/>
  <c r="AG206" i="6"/>
  <c r="AG207" i="6"/>
  <c r="AG208" i="6"/>
  <c r="AG209" i="6"/>
  <c r="AG210" i="6"/>
  <c r="AG211" i="6"/>
  <c r="AG212" i="6"/>
  <c r="AG213" i="6"/>
  <c r="AG214" i="6"/>
  <c r="AG215" i="6"/>
  <c r="AG216" i="6"/>
  <c r="AG217" i="6"/>
  <c r="AG218" i="6"/>
  <c r="AG219" i="6"/>
  <c r="AG220" i="6"/>
  <c r="AG221" i="6"/>
  <c r="AG222" i="6"/>
  <c r="AG223" i="6"/>
  <c r="AG224" i="6"/>
  <c r="AG225" i="6"/>
  <c r="AG226" i="6"/>
  <c r="AG227" i="6"/>
  <c r="AG228" i="6"/>
  <c r="AG229" i="6"/>
  <c r="AG230" i="6"/>
  <c r="AG231" i="6"/>
  <c r="AG232" i="6"/>
  <c r="AG233" i="6"/>
  <c r="AG234" i="6"/>
  <c r="AG235" i="6"/>
  <c r="AG236" i="6"/>
  <c r="AG237" i="6"/>
  <c r="AG238" i="6"/>
  <c r="AG239" i="6"/>
  <c r="AG240" i="6"/>
  <c r="AG241" i="6"/>
  <c r="AG242" i="6"/>
  <c r="AG243" i="6"/>
  <c r="AG244" i="6"/>
  <c r="AG245" i="6"/>
  <c r="AG246" i="6"/>
  <c r="AG247" i="6"/>
  <c r="AG248" i="6"/>
  <c r="AG249" i="6"/>
  <c r="AG250" i="6"/>
  <c r="AG251" i="6"/>
  <c r="AG252" i="6"/>
  <c r="AG253" i="6"/>
  <c r="AG254" i="6"/>
  <c r="AG255" i="6"/>
  <c r="AG256" i="6"/>
  <c r="AG257" i="6"/>
  <c r="AG258" i="6"/>
  <c r="AG259" i="6"/>
  <c r="AG260" i="6"/>
  <c r="AG261" i="6"/>
  <c r="AG262" i="6"/>
  <c r="AG263" i="6"/>
  <c r="AG264" i="6"/>
  <c r="AG265" i="6"/>
  <c r="AG266" i="6"/>
  <c r="AG267" i="6"/>
  <c r="AG268" i="6"/>
  <c r="AG269" i="6"/>
  <c r="AG270" i="6"/>
  <c r="AG271" i="6"/>
  <c r="AG272" i="6"/>
  <c r="AG273" i="6"/>
  <c r="AG274" i="6"/>
  <c r="AG275" i="6"/>
  <c r="AG276" i="6"/>
  <c r="AG277" i="6"/>
  <c r="AG278" i="6"/>
  <c r="AG279" i="6"/>
  <c r="AG280" i="6"/>
  <c r="AG281" i="6"/>
  <c r="AG282" i="6"/>
  <c r="AG283" i="6"/>
  <c r="AG284" i="6"/>
  <c r="AG285" i="6"/>
  <c r="AG286" i="6"/>
  <c r="AG287" i="6"/>
  <c r="AG288" i="6"/>
  <c r="AG289" i="6"/>
  <c r="AG290" i="6"/>
  <c r="AG291" i="6"/>
  <c r="AG292" i="6"/>
  <c r="AG293" i="6"/>
  <c r="AG294" i="6"/>
  <c r="AG295" i="6"/>
  <c r="AG296" i="6"/>
  <c r="AG297" i="6"/>
  <c r="AG298" i="6"/>
  <c r="AG299" i="6"/>
  <c r="AG300" i="6"/>
  <c r="AG301" i="6"/>
  <c r="AG302" i="6"/>
  <c r="AG303" i="6"/>
  <c r="AG304" i="6"/>
  <c r="AG305" i="6"/>
  <c r="AG306" i="6"/>
  <c r="AG307" i="6"/>
  <c r="AG308" i="6"/>
  <c r="AG309" i="6"/>
  <c r="AG310" i="6"/>
  <c r="AG311" i="6"/>
  <c r="AG312" i="6"/>
  <c r="AG313" i="6"/>
  <c r="AG314" i="6"/>
  <c r="AG315" i="6"/>
  <c r="AG316" i="6"/>
  <c r="AG317" i="6"/>
  <c r="AG318" i="6"/>
  <c r="AG319" i="6"/>
  <c r="AG320" i="6"/>
  <c r="AG321" i="6"/>
  <c r="AG322" i="6"/>
  <c r="AG323" i="6"/>
  <c r="AG324" i="6"/>
  <c r="AG325" i="6"/>
  <c r="AG326" i="6"/>
  <c r="AG327" i="6"/>
  <c r="AG328" i="6"/>
  <c r="AG329" i="6"/>
  <c r="AG330" i="6"/>
  <c r="AG331" i="6"/>
  <c r="AG332" i="6"/>
  <c r="AG333" i="6"/>
  <c r="AG334" i="6"/>
  <c r="AG335" i="6"/>
  <c r="AG336" i="6"/>
  <c r="AG337" i="6"/>
  <c r="AG338" i="6"/>
  <c r="AG339" i="6"/>
  <c r="AG340" i="6"/>
  <c r="AG341" i="6"/>
  <c r="AG342" i="6"/>
  <c r="AG343" i="6"/>
  <c r="AG344" i="6"/>
  <c r="AG345" i="6"/>
  <c r="AG346" i="6"/>
  <c r="AG347" i="6"/>
  <c r="AG348" i="6"/>
  <c r="AG349" i="6"/>
  <c r="AG350" i="6"/>
  <c r="AG351" i="6"/>
  <c r="AG352" i="6"/>
  <c r="AG353" i="6"/>
  <c r="AG354" i="6"/>
  <c r="AG355" i="6"/>
  <c r="AG356" i="6"/>
  <c r="AG357" i="6"/>
  <c r="AG358" i="6"/>
  <c r="AG359" i="6"/>
  <c r="AG360" i="6"/>
  <c r="AG361" i="6"/>
  <c r="AG362" i="6"/>
  <c r="AG363" i="6"/>
  <c r="AG364" i="6"/>
  <c r="AG365" i="6"/>
  <c r="AG366" i="6"/>
  <c r="AG367" i="6"/>
  <c r="AG368" i="6"/>
  <c r="AG369" i="6"/>
  <c r="AG370" i="6"/>
  <c r="AG371" i="6"/>
  <c r="AG372" i="6"/>
  <c r="AG373" i="6"/>
  <c r="AG374" i="6"/>
  <c r="AG375" i="6"/>
  <c r="AG376" i="6"/>
  <c r="AG377" i="6"/>
  <c r="AG378" i="6"/>
  <c r="AG379" i="6"/>
  <c r="AG380" i="6"/>
  <c r="AG381" i="6"/>
  <c r="AG382" i="6"/>
  <c r="AG383" i="6"/>
  <c r="AG384" i="6"/>
  <c r="AG385" i="6"/>
  <c r="AG386" i="6"/>
  <c r="AG387" i="6"/>
  <c r="AG388" i="6"/>
  <c r="AG389" i="6"/>
  <c r="AG390" i="6"/>
  <c r="AG391" i="6"/>
  <c r="AG392" i="6"/>
  <c r="AG393" i="6"/>
  <c r="AG394" i="6"/>
  <c r="AG395" i="6"/>
  <c r="AG396" i="6"/>
  <c r="AG397" i="6"/>
  <c r="AG398" i="6"/>
  <c r="AG399" i="6"/>
  <c r="AG400" i="6"/>
  <c r="AG401" i="6"/>
  <c r="AG402" i="6"/>
  <c r="AG403" i="6"/>
  <c r="AG404" i="6"/>
  <c r="AG405" i="6"/>
  <c r="AG406" i="6"/>
  <c r="AG407" i="6"/>
  <c r="AG408" i="6"/>
  <c r="AG409" i="6"/>
  <c r="AG410" i="6"/>
  <c r="AG411" i="6"/>
  <c r="AG412" i="6"/>
  <c r="AG413" i="6"/>
  <c r="AG414" i="6"/>
  <c r="AG415" i="6"/>
  <c r="AG416" i="6"/>
  <c r="AG417" i="6"/>
  <c r="AG418" i="6"/>
  <c r="AG419" i="6"/>
  <c r="AG420" i="6"/>
  <c r="AG421" i="6"/>
  <c r="AG422" i="6"/>
  <c r="AG423" i="6"/>
  <c r="AG424" i="6"/>
  <c r="AG425" i="6"/>
  <c r="AG426" i="6"/>
  <c r="AG427" i="6"/>
  <c r="AG428" i="6"/>
  <c r="AG429" i="6"/>
  <c r="AG430" i="6"/>
  <c r="AG431" i="6"/>
  <c r="AG432" i="6"/>
  <c r="AG433" i="6"/>
  <c r="AG434" i="6"/>
  <c r="AG435" i="6"/>
  <c r="AG436" i="6"/>
  <c r="AG437" i="6"/>
  <c r="AG438" i="6"/>
  <c r="AG439" i="6"/>
  <c r="AG440" i="6"/>
  <c r="AG441" i="6"/>
  <c r="AG442" i="6"/>
  <c r="AG443" i="6"/>
  <c r="AG444" i="6"/>
  <c r="AG445" i="6"/>
  <c r="AG446" i="6"/>
  <c r="AG447" i="6"/>
  <c r="AG448" i="6"/>
  <c r="AG449" i="6"/>
  <c r="AG450" i="6"/>
  <c r="AG451" i="6"/>
  <c r="AG452" i="6"/>
  <c r="AG453" i="6"/>
  <c r="AG454" i="6"/>
  <c r="AG455" i="6"/>
  <c r="AG456" i="6"/>
  <c r="AG457" i="6"/>
  <c r="AG458" i="6"/>
  <c r="AG459" i="6"/>
  <c r="AG460" i="6"/>
  <c r="AG461" i="6"/>
  <c r="AG462" i="6"/>
  <c r="AG463" i="6"/>
  <c r="AG464" i="6"/>
  <c r="AG465" i="6"/>
  <c r="AG466" i="6"/>
  <c r="AG467" i="6"/>
  <c r="AG468" i="6"/>
  <c r="AG469" i="6"/>
  <c r="AG470" i="6"/>
  <c r="AG471" i="6"/>
  <c r="AG472" i="6"/>
  <c r="AG473" i="6"/>
  <c r="AG474" i="6"/>
  <c r="AG475" i="6"/>
  <c r="AG476" i="6"/>
  <c r="AG477" i="6"/>
  <c r="AG478" i="6"/>
  <c r="AG479" i="6"/>
  <c r="AG480" i="6"/>
  <c r="AG481" i="6"/>
  <c r="AG482" i="6"/>
  <c r="AG483" i="6"/>
  <c r="AG484" i="6"/>
  <c r="AG485" i="6"/>
  <c r="AG486" i="6"/>
  <c r="AG487" i="6"/>
  <c r="AG488" i="6"/>
  <c r="AG489" i="6"/>
  <c r="AG490" i="6"/>
  <c r="AG491" i="6"/>
  <c r="AG492" i="6"/>
  <c r="AG493" i="6"/>
  <c r="AG494" i="6"/>
  <c r="AG495" i="6"/>
  <c r="AG496" i="6"/>
  <c r="AG497" i="6"/>
  <c r="AG498" i="6"/>
  <c r="AG499" i="6"/>
  <c r="AG500" i="6"/>
  <c r="AG501" i="6"/>
  <c r="AG502" i="6"/>
  <c r="AG503" i="6"/>
  <c r="AG504" i="6"/>
  <c r="AG505" i="6"/>
  <c r="AG506" i="6"/>
  <c r="AG507" i="6"/>
  <c r="AG508" i="6"/>
  <c r="AG509" i="6"/>
  <c r="AG510" i="6"/>
  <c r="AG511" i="6"/>
  <c r="AG512" i="6"/>
  <c r="AG513" i="6"/>
  <c r="AG514" i="6"/>
  <c r="AG515" i="6"/>
  <c r="AG516" i="6"/>
  <c r="AG517" i="6"/>
  <c r="AG518" i="6"/>
  <c r="AG519" i="6"/>
  <c r="AG520" i="6"/>
  <c r="AG521" i="6"/>
  <c r="AG522" i="6"/>
  <c r="AG523" i="6"/>
  <c r="AG524" i="6"/>
  <c r="AG525" i="6"/>
  <c r="AG526" i="6"/>
  <c r="AG527" i="6"/>
  <c r="AG528" i="6"/>
  <c r="AG529" i="6"/>
  <c r="AG530" i="6"/>
  <c r="AG531" i="6"/>
  <c r="AG532" i="6"/>
  <c r="AG533" i="6"/>
  <c r="AG534" i="6"/>
  <c r="AG535" i="6"/>
  <c r="AG536" i="6"/>
  <c r="AG537" i="6"/>
  <c r="AG538" i="6"/>
  <c r="AG539" i="6"/>
  <c r="AG540" i="6"/>
  <c r="AG541" i="6"/>
  <c r="AG542" i="6"/>
  <c r="AG543" i="6"/>
  <c r="AG544" i="6"/>
  <c r="AG545" i="6"/>
  <c r="AG546" i="6"/>
  <c r="AG547" i="6"/>
  <c r="AG548" i="6"/>
  <c r="AG549" i="6"/>
  <c r="AG550" i="6"/>
  <c r="AG551" i="6"/>
  <c r="AG552" i="6"/>
  <c r="AG553" i="6"/>
  <c r="AG554" i="6"/>
  <c r="AG555" i="6"/>
  <c r="AG556" i="6"/>
  <c r="AG557" i="6"/>
  <c r="AG558" i="6"/>
  <c r="AG559" i="6"/>
  <c r="AG560" i="6"/>
  <c r="AG561" i="6"/>
  <c r="AG562" i="6"/>
  <c r="AG563" i="6"/>
  <c r="AG564" i="6"/>
  <c r="AG565" i="6"/>
  <c r="AG566" i="6"/>
  <c r="AG567" i="6"/>
  <c r="AG568" i="6"/>
  <c r="AG569" i="6"/>
  <c r="AG570" i="6"/>
  <c r="AG571" i="6"/>
  <c r="AG572" i="6"/>
  <c r="AG573" i="6"/>
  <c r="AG574" i="6"/>
  <c r="AG575" i="6"/>
  <c r="AG576" i="6"/>
  <c r="AG577" i="6"/>
  <c r="AG578" i="6"/>
  <c r="AG579" i="6"/>
  <c r="AG580" i="6"/>
  <c r="AG581" i="6"/>
  <c r="AG582" i="6"/>
  <c r="AG583" i="6"/>
  <c r="AG584" i="6"/>
  <c r="AG585" i="6"/>
  <c r="AG586" i="6"/>
  <c r="AG587" i="6"/>
  <c r="AG588" i="6"/>
  <c r="AG589" i="6"/>
  <c r="AG590" i="6"/>
  <c r="AG591" i="6"/>
  <c r="AG592" i="6"/>
  <c r="AG593" i="6"/>
  <c r="AG594" i="6"/>
  <c r="AG595" i="6"/>
  <c r="AG596" i="6"/>
  <c r="AG597" i="6"/>
  <c r="AG598" i="6"/>
  <c r="AG599" i="6"/>
  <c r="AG600" i="6"/>
  <c r="AG601" i="6"/>
  <c r="AG602" i="6"/>
  <c r="AG603" i="6"/>
  <c r="AG604" i="6"/>
  <c r="AG605" i="6"/>
  <c r="AG606" i="6"/>
  <c r="AG607" i="6"/>
  <c r="AG608" i="6"/>
  <c r="AG609" i="6"/>
  <c r="AG610" i="6"/>
  <c r="AG611" i="6"/>
  <c r="AG612" i="6"/>
  <c r="AG613" i="6"/>
  <c r="AG614" i="6"/>
  <c r="AG615" i="6"/>
  <c r="AG616" i="6"/>
  <c r="AG617" i="6"/>
  <c r="AG618" i="6"/>
  <c r="AG619" i="6"/>
  <c r="AG620" i="6"/>
  <c r="AG621" i="6"/>
  <c r="AG622" i="6"/>
  <c r="AG623" i="6"/>
  <c r="AG624" i="6"/>
  <c r="AG625" i="6"/>
  <c r="AG626" i="6"/>
  <c r="AG627" i="6"/>
  <c r="AG628" i="6"/>
  <c r="AG629" i="6"/>
  <c r="AG630" i="6"/>
  <c r="AG631" i="6"/>
  <c r="AG632" i="6"/>
  <c r="AG633" i="6"/>
  <c r="AG634" i="6"/>
  <c r="AG635" i="6"/>
  <c r="AG636" i="6"/>
  <c r="AG637" i="6"/>
  <c r="AG638" i="6"/>
  <c r="AG639" i="6"/>
  <c r="AG640" i="6"/>
  <c r="AG641" i="6"/>
  <c r="AG642" i="6"/>
  <c r="AG643" i="6"/>
  <c r="AG644" i="6"/>
  <c r="AG645" i="6"/>
  <c r="AG646" i="6"/>
  <c r="AG647" i="6"/>
  <c r="AG648" i="6"/>
  <c r="AG649" i="6"/>
  <c r="AG650" i="6"/>
  <c r="AG651" i="6"/>
  <c r="AG652" i="6"/>
  <c r="AG653" i="6"/>
  <c r="AG654" i="6"/>
  <c r="AG655" i="6"/>
  <c r="AG656" i="6"/>
  <c r="AG657" i="6"/>
  <c r="AG658" i="6"/>
  <c r="AG659" i="6"/>
  <c r="AG660" i="6"/>
  <c r="AG661" i="6"/>
  <c r="AG662" i="6"/>
  <c r="AG663" i="6"/>
  <c r="AG664" i="6"/>
  <c r="AG665" i="6"/>
  <c r="AG666" i="6"/>
  <c r="AG667" i="6"/>
  <c r="AG668" i="6"/>
  <c r="AG669" i="6"/>
  <c r="AG670" i="6"/>
  <c r="AG671" i="6"/>
  <c r="AG672" i="6"/>
  <c r="AG673" i="6"/>
  <c r="AG674" i="6"/>
  <c r="AG675" i="6"/>
  <c r="AG676" i="6"/>
  <c r="AG677" i="6"/>
  <c r="AG678" i="6"/>
  <c r="AG679" i="6"/>
  <c r="AG680" i="6"/>
  <c r="AG681" i="6"/>
  <c r="AG682" i="6"/>
  <c r="AG683" i="6"/>
  <c r="AG684" i="6"/>
  <c r="AG685" i="6"/>
  <c r="AG686" i="6"/>
  <c r="AG687" i="6"/>
  <c r="AG688" i="6"/>
  <c r="AG689" i="6"/>
  <c r="AG690" i="6"/>
  <c r="AG691" i="6"/>
  <c r="AG692" i="6"/>
  <c r="AG693" i="6"/>
  <c r="AG694" i="6"/>
  <c r="AG695" i="6"/>
  <c r="AG696" i="6"/>
  <c r="AG697" i="6"/>
  <c r="AG698" i="6"/>
  <c r="AG699" i="6"/>
  <c r="AG700" i="6"/>
  <c r="AG701" i="6"/>
  <c r="AG702" i="6"/>
  <c r="AG703" i="6"/>
  <c r="AG704" i="6"/>
  <c r="AG705" i="6"/>
  <c r="AG706" i="6"/>
  <c r="AG707" i="6"/>
  <c r="AG708" i="6"/>
  <c r="AG709" i="6"/>
  <c r="AG710" i="6"/>
  <c r="AG711" i="6"/>
  <c r="AG712" i="6"/>
  <c r="AG713" i="6"/>
  <c r="AG714" i="6"/>
  <c r="AG715" i="6"/>
  <c r="AG716" i="6"/>
  <c r="AG717" i="6"/>
  <c r="AG718" i="6"/>
  <c r="AG719" i="6"/>
  <c r="AG720" i="6"/>
  <c r="AG721" i="6"/>
  <c r="AG722" i="6"/>
  <c r="AG723" i="6"/>
  <c r="AG724" i="6"/>
  <c r="AG725" i="6"/>
  <c r="AG726" i="6"/>
  <c r="AG727" i="6"/>
  <c r="AG728" i="6"/>
  <c r="AG729" i="6"/>
  <c r="AG730" i="6"/>
  <c r="AG731" i="6"/>
  <c r="AG732" i="6"/>
  <c r="AG733" i="6"/>
  <c r="AG734" i="6"/>
  <c r="AG735" i="6"/>
  <c r="AG736" i="6"/>
  <c r="AG737" i="6"/>
  <c r="AG738" i="6"/>
  <c r="AG739" i="6"/>
  <c r="AG740" i="6"/>
  <c r="AG741" i="6"/>
  <c r="AG742" i="6"/>
  <c r="AG743" i="6"/>
  <c r="AG744" i="6"/>
  <c r="AG745" i="6"/>
  <c r="AG746" i="6"/>
  <c r="AG747" i="6"/>
  <c r="AG748" i="6"/>
  <c r="AG749" i="6"/>
  <c r="AG750" i="6"/>
  <c r="AG751" i="6"/>
  <c r="AG752" i="6"/>
  <c r="AG753" i="6"/>
  <c r="AG754" i="6"/>
  <c r="AG755" i="6"/>
  <c r="AG756" i="6"/>
  <c r="AG757" i="6"/>
  <c r="AG758" i="6"/>
  <c r="AG759" i="6"/>
  <c r="AG760" i="6"/>
  <c r="AG761" i="6"/>
  <c r="AG762" i="6"/>
  <c r="AG763" i="6"/>
  <c r="AG764" i="6"/>
  <c r="AG765" i="6"/>
  <c r="AG766" i="6"/>
  <c r="AG767" i="6"/>
  <c r="AG768" i="6"/>
  <c r="AG769" i="6"/>
  <c r="AG770" i="6"/>
  <c r="AG771" i="6"/>
  <c r="AG772" i="6"/>
  <c r="AG773" i="6"/>
  <c r="AG774" i="6"/>
  <c r="AG775" i="6"/>
  <c r="AG776" i="6"/>
  <c r="AG777" i="6"/>
  <c r="AG778" i="6"/>
  <c r="AG779" i="6"/>
  <c r="AG780" i="6"/>
  <c r="AG781" i="6"/>
  <c r="AG782" i="6"/>
  <c r="AG783" i="6"/>
  <c r="AG784" i="6"/>
  <c r="AG785" i="6"/>
  <c r="AG786" i="6"/>
  <c r="AG787" i="6"/>
  <c r="AG788" i="6"/>
  <c r="AG789" i="6"/>
  <c r="AG790" i="6"/>
  <c r="AG791" i="6"/>
  <c r="AG792" i="6"/>
  <c r="AG793" i="6"/>
  <c r="AG794" i="6"/>
  <c r="AG795" i="6"/>
  <c r="AG796" i="6"/>
  <c r="AG797" i="6"/>
  <c r="AG798" i="6"/>
  <c r="AG799" i="6"/>
  <c r="AG800" i="6"/>
  <c r="AG801" i="6"/>
  <c r="AG802" i="6"/>
  <c r="AG803" i="6"/>
  <c r="AG804" i="6"/>
  <c r="AG805" i="6"/>
  <c r="AG806" i="6"/>
  <c r="AG807" i="6"/>
  <c r="AG808" i="6"/>
  <c r="AG809" i="6"/>
  <c r="AG810" i="6"/>
  <c r="AG811" i="6"/>
  <c r="AG812" i="6"/>
  <c r="AG813" i="6"/>
  <c r="AG814" i="6"/>
  <c r="AG815" i="6"/>
  <c r="AG816" i="6"/>
  <c r="AG817" i="6"/>
  <c r="AG818" i="6"/>
  <c r="AG819" i="6"/>
  <c r="AG820" i="6"/>
  <c r="AG821" i="6"/>
  <c r="AG822" i="6"/>
  <c r="AG823" i="6"/>
  <c r="AG824" i="6"/>
  <c r="AG825" i="6"/>
  <c r="AG826" i="6"/>
  <c r="AG827" i="6"/>
  <c r="AG828" i="6"/>
  <c r="AG829" i="6"/>
  <c r="AG830" i="6"/>
  <c r="AG831" i="6"/>
  <c r="AG832" i="6"/>
  <c r="AG833" i="6"/>
  <c r="AG834" i="6"/>
  <c r="AG835" i="6"/>
  <c r="AG836" i="6"/>
  <c r="AG837" i="6"/>
  <c r="AG838" i="6"/>
  <c r="AG839" i="6"/>
  <c r="AG840" i="6"/>
  <c r="AG841" i="6"/>
  <c r="AG842" i="6"/>
  <c r="AG843" i="6"/>
  <c r="AG844" i="6"/>
  <c r="AG845" i="6"/>
  <c r="AG846" i="6"/>
  <c r="AG847" i="6"/>
  <c r="AG848" i="6"/>
  <c r="AG849" i="6"/>
  <c r="AG850" i="6"/>
  <c r="AG851" i="6"/>
  <c r="AG852" i="6"/>
  <c r="AG853" i="6"/>
  <c r="AG854" i="6"/>
  <c r="AG855" i="6"/>
  <c r="AG856" i="6"/>
  <c r="AG857" i="6"/>
  <c r="AG858" i="6"/>
  <c r="AG859" i="6"/>
  <c r="AG860" i="6"/>
  <c r="AG861" i="6"/>
  <c r="AG862" i="6"/>
  <c r="AG863" i="6"/>
  <c r="AG864" i="6"/>
  <c r="AG865" i="6"/>
  <c r="AG866" i="6"/>
  <c r="AG867" i="6"/>
  <c r="AG868" i="6"/>
  <c r="AG869" i="6"/>
  <c r="AG870" i="6"/>
  <c r="AG871" i="6"/>
  <c r="AG872" i="6"/>
  <c r="AG873" i="6"/>
  <c r="AG874" i="6"/>
  <c r="AG875" i="6"/>
  <c r="AG876" i="6"/>
  <c r="AG877" i="6"/>
  <c r="AG878" i="6"/>
  <c r="AG879" i="6"/>
  <c r="AG880" i="6"/>
  <c r="AG881" i="6"/>
  <c r="AG882" i="6"/>
  <c r="AG883" i="6"/>
  <c r="AG884" i="6"/>
  <c r="AG885" i="6"/>
  <c r="AG886" i="6"/>
  <c r="AG887" i="6"/>
  <c r="AG888" i="6"/>
  <c r="AG889" i="6"/>
  <c r="AG890" i="6"/>
  <c r="AG891" i="6"/>
  <c r="AG892" i="6"/>
  <c r="AG893" i="6"/>
  <c r="AG894" i="6"/>
  <c r="AG895" i="6"/>
  <c r="AG896" i="6"/>
  <c r="AG897" i="6"/>
  <c r="AG898" i="6"/>
  <c r="AG899" i="6"/>
  <c r="AG900" i="6"/>
  <c r="AG901" i="6"/>
  <c r="AG902" i="6"/>
  <c r="AG903" i="6"/>
  <c r="AG904" i="6"/>
  <c r="AG905" i="6"/>
  <c r="AG906" i="6"/>
  <c r="AG907" i="6"/>
  <c r="AG908" i="6"/>
  <c r="AG909" i="6"/>
  <c r="AG910" i="6"/>
  <c r="AG911" i="6"/>
  <c r="AG912" i="6"/>
  <c r="AG913" i="6"/>
  <c r="AG914" i="6"/>
  <c r="AG915" i="6"/>
  <c r="AG916" i="6"/>
  <c r="AG917" i="6"/>
  <c r="AG918" i="6"/>
  <c r="AG919" i="6"/>
  <c r="AG920" i="6"/>
  <c r="AG921" i="6"/>
  <c r="AG922" i="6"/>
  <c r="AG923" i="6"/>
  <c r="AG924" i="6"/>
  <c r="AG925" i="6"/>
  <c r="AG926" i="6"/>
  <c r="AG927" i="6"/>
  <c r="AG928" i="6"/>
  <c r="AG929" i="6"/>
  <c r="AG930" i="6"/>
  <c r="AG931" i="6"/>
  <c r="AG932" i="6"/>
  <c r="AG933" i="6"/>
  <c r="AG934" i="6"/>
  <c r="AG935" i="6"/>
  <c r="AG936" i="6"/>
  <c r="AG937" i="6"/>
  <c r="AG938" i="6"/>
  <c r="AG939" i="6"/>
  <c r="AG940" i="6"/>
  <c r="AG941" i="6"/>
  <c r="AG942" i="6"/>
  <c r="AG943" i="6"/>
  <c r="AG944" i="6"/>
  <c r="AG945" i="6"/>
  <c r="AG946" i="6"/>
  <c r="AG947" i="6"/>
  <c r="AG948" i="6"/>
  <c r="AG949" i="6"/>
  <c r="AG950" i="6"/>
  <c r="AG951" i="6"/>
  <c r="AG952" i="6"/>
  <c r="AG953" i="6"/>
  <c r="AG954" i="6"/>
  <c r="AG955" i="6"/>
  <c r="AG956" i="6"/>
  <c r="AG957" i="6"/>
  <c r="AG958" i="6"/>
  <c r="AG959" i="6"/>
  <c r="AG960" i="6"/>
  <c r="AG961" i="6"/>
  <c r="AG962" i="6"/>
  <c r="AG963" i="6"/>
  <c r="AG964" i="6"/>
  <c r="AG965" i="6"/>
  <c r="AG966" i="6"/>
  <c r="AG967" i="6"/>
  <c r="AG968" i="6"/>
  <c r="AG969" i="6"/>
  <c r="AG970" i="6"/>
  <c r="AG971" i="6"/>
  <c r="AG972" i="6"/>
  <c r="AG973" i="6"/>
  <c r="AG974" i="6"/>
  <c r="AG975" i="6"/>
  <c r="AG976" i="6"/>
  <c r="AG977" i="6"/>
  <c r="AG978" i="6"/>
  <c r="AG979" i="6"/>
  <c r="AG980" i="6"/>
  <c r="AG981" i="6"/>
  <c r="AG982" i="6"/>
  <c r="AG983" i="6"/>
  <c r="AG984" i="6"/>
  <c r="AG985" i="6"/>
  <c r="AG986" i="6"/>
  <c r="AG987" i="6"/>
  <c r="AG988" i="6"/>
  <c r="AG989" i="6"/>
  <c r="AG990" i="6"/>
  <c r="AG991" i="6"/>
  <c r="AG992" i="6"/>
  <c r="AG993" i="6"/>
  <c r="AG994" i="6"/>
  <c r="AG995" i="6"/>
  <c r="AG996" i="6"/>
  <c r="AG997" i="6"/>
  <c r="AG998" i="6"/>
  <c r="AG999" i="6"/>
  <c r="AG1000" i="6"/>
  <c r="AE2" i="6"/>
  <c r="AF2" i="6" s="1"/>
  <c r="AE3" i="6"/>
  <c r="AF3" i="6" s="1"/>
  <c r="AE4" i="6"/>
  <c r="AF4" i="6" s="1"/>
  <c r="AE5" i="6"/>
  <c r="AF5" i="6" s="1"/>
  <c r="AE6" i="6"/>
  <c r="AF6" i="6" s="1"/>
  <c r="AF7" i="6"/>
  <c r="AE8" i="6"/>
  <c r="AF8" i="6" s="1"/>
  <c r="AE9" i="6"/>
  <c r="AF9" i="6" s="1"/>
  <c r="AE10" i="6"/>
  <c r="AF10" i="6" s="1"/>
  <c r="AE11" i="6"/>
  <c r="AF11" i="6" s="1"/>
  <c r="AF12" i="6"/>
  <c r="AE13" i="6"/>
  <c r="AF13" i="6" s="1"/>
  <c r="AF14" i="6"/>
  <c r="AE15" i="6"/>
  <c r="AF15" i="6" s="1"/>
  <c r="AE16" i="6"/>
  <c r="AF16" i="6" s="1"/>
  <c r="AE17" i="6"/>
  <c r="AF17" i="6" s="1"/>
  <c r="AE18" i="6"/>
  <c r="AF18" i="6" s="1"/>
  <c r="AE19" i="6"/>
  <c r="AF19" i="6" s="1"/>
  <c r="AE20" i="6"/>
  <c r="AF20" i="6" s="1"/>
  <c r="AE21" i="6"/>
  <c r="AF21" i="6" s="1"/>
  <c r="AF22" i="6"/>
  <c r="AE23" i="6"/>
  <c r="AF23" i="6" s="1"/>
  <c r="AE24" i="6"/>
  <c r="AF24" i="6" s="1"/>
  <c r="AE25" i="6"/>
  <c r="AF25" i="6" s="1"/>
  <c r="AF26" i="6"/>
  <c r="AE27" i="6"/>
  <c r="AF27" i="6" s="1"/>
  <c r="AF28" i="6"/>
  <c r="AF29" i="6"/>
  <c r="AE30" i="6"/>
  <c r="AF30" i="6" s="1"/>
  <c r="AE31" i="6"/>
  <c r="AF31" i="6" s="1"/>
  <c r="AE32" i="6"/>
  <c r="AF32" i="6" s="1"/>
  <c r="AE33" i="6"/>
  <c r="AF33" i="6" s="1"/>
  <c r="AE35" i="6"/>
  <c r="AF35" i="6" s="1"/>
  <c r="AE36" i="6"/>
  <c r="AF36" i="6" s="1"/>
  <c r="AE37" i="6"/>
  <c r="AF37" i="6" s="1"/>
  <c r="AF38" i="6"/>
  <c r="AE39" i="6"/>
  <c r="AF39" i="6" s="1"/>
  <c r="AE40" i="6"/>
  <c r="AF40" i="6" s="1"/>
  <c r="AE42" i="6"/>
  <c r="AF42" i="6" s="1"/>
  <c r="AE43" i="6"/>
  <c r="AF43" i="6" s="1"/>
  <c r="AE44" i="6"/>
  <c r="AF44" i="6" s="1"/>
  <c r="AE45" i="6"/>
  <c r="AF45" i="6" s="1"/>
  <c r="AE46" i="6"/>
  <c r="AF46" i="6" s="1"/>
  <c r="AE47" i="6"/>
  <c r="AF47" i="6" s="1"/>
  <c r="AE48" i="6"/>
  <c r="AF48" i="6" s="1"/>
  <c r="AE49" i="6"/>
  <c r="AF49" i="6" s="1"/>
  <c r="AE50" i="6"/>
  <c r="AF50" i="6" s="1"/>
  <c r="AE51" i="6"/>
  <c r="AF51" i="6" s="1"/>
  <c r="AE52" i="6"/>
  <c r="AF52" i="6" s="1"/>
  <c r="AF53" i="6"/>
  <c r="AE54" i="6"/>
  <c r="AF54" i="6" s="1"/>
  <c r="AE55" i="6"/>
  <c r="AF55" i="6" s="1"/>
  <c r="AE56" i="6"/>
  <c r="AF56" i="6" s="1"/>
  <c r="AE57" i="6"/>
  <c r="AF57" i="6" s="1"/>
  <c r="AE58" i="6"/>
  <c r="AF58" i="6" s="1"/>
  <c r="AE59" i="6"/>
  <c r="AF59" i="6" s="1"/>
  <c r="AE60" i="6"/>
  <c r="AF60" i="6" s="1"/>
  <c r="AE61" i="6"/>
  <c r="AF61" i="6" s="1"/>
  <c r="AE62" i="6"/>
  <c r="AF62" i="6" s="1"/>
  <c r="AE63" i="6"/>
  <c r="AF63" i="6" s="1"/>
  <c r="AE64" i="6"/>
  <c r="AF64" i="6" s="1"/>
  <c r="AE65" i="6"/>
  <c r="AF65" i="6" s="1"/>
  <c r="AE66" i="6"/>
  <c r="AF66" i="6" s="1"/>
  <c r="AE67" i="6"/>
  <c r="AF67" i="6" s="1"/>
  <c r="AE68" i="6"/>
  <c r="AF68" i="6" s="1"/>
  <c r="AE69" i="6"/>
  <c r="AF69" i="6" s="1"/>
  <c r="AE70" i="6"/>
  <c r="AF70" i="6" s="1"/>
  <c r="AE71" i="6"/>
  <c r="AF71" i="6" s="1"/>
  <c r="AE72" i="6"/>
  <c r="AF72" i="6" s="1"/>
  <c r="AE73" i="6"/>
  <c r="AF73" i="6" s="1"/>
  <c r="AE74" i="6"/>
  <c r="AF74" i="6" s="1"/>
  <c r="AE75" i="6"/>
  <c r="AF75" i="6" s="1"/>
  <c r="AE76" i="6"/>
  <c r="AF76" i="6" s="1"/>
  <c r="AE77" i="6"/>
  <c r="AF77" i="6" s="1"/>
  <c r="AE78" i="6"/>
  <c r="AF78" i="6" s="1"/>
  <c r="AE79" i="6"/>
  <c r="AF79" i="6" s="1"/>
  <c r="AE80" i="6"/>
  <c r="AF80" i="6" s="1"/>
  <c r="AE81" i="6"/>
  <c r="AF81" i="6" s="1"/>
  <c r="AE82" i="6"/>
  <c r="AF82" i="6" s="1"/>
  <c r="AE83" i="6"/>
  <c r="AF83" i="6" s="1"/>
  <c r="AE84" i="6"/>
  <c r="AF84" i="6" s="1"/>
  <c r="AE85" i="6"/>
  <c r="AF85" i="6" s="1"/>
  <c r="AE86" i="6"/>
  <c r="AF86" i="6" s="1"/>
  <c r="AE87" i="6"/>
  <c r="AF87" i="6" s="1"/>
  <c r="AE88" i="6"/>
  <c r="AF88" i="6" s="1"/>
  <c r="AE89" i="6"/>
  <c r="AF89" i="6" s="1"/>
  <c r="AE90" i="6"/>
  <c r="AF90" i="6" s="1"/>
  <c r="AE91" i="6"/>
  <c r="AF91" i="6" s="1"/>
  <c r="AE92" i="6"/>
  <c r="AF92" i="6" s="1"/>
  <c r="AE93" i="6"/>
  <c r="AF93" i="6" s="1"/>
  <c r="AE98" i="6"/>
  <c r="AF98" i="6" s="1"/>
  <c r="AE99" i="6"/>
  <c r="AF99" i="6" s="1"/>
  <c r="AF100" i="6"/>
  <c r="AF101" i="6"/>
  <c r="AE102" i="6"/>
  <c r="AF102" i="6" s="1"/>
  <c r="AE103" i="6"/>
  <c r="AF103" i="6" s="1"/>
  <c r="AE108" i="6"/>
  <c r="AF108" i="6" s="1"/>
  <c r="AE109" i="6"/>
  <c r="AF109" i="6" s="1"/>
  <c r="AF110" i="6"/>
  <c r="AF112" i="6"/>
  <c r="AE113" i="6"/>
  <c r="AF113" i="6" s="1"/>
  <c r="AE114" i="6"/>
  <c r="AF114" i="6" s="1"/>
  <c r="AF117" i="6"/>
  <c r="AE119" i="6"/>
  <c r="AF119" i="6" s="1"/>
  <c r="AE120" i="6"/>
  <c r="AF120" i="6" s="1"/>
  <c r="AE121" i="6"/>
  <c r="AF121" i="6" s="1"/>
  <c r="AE122" i="6"/>
  <c r="AF122" i="6" s="1"/>
  <c r="AE123" i="6"/>
  <c r="AF123" i="6" s="1"/>
  <c r="AE124" i="6"/>
  <c r="AF124" i="6" s="1"/>
  <c r="AE126" i="6"/>
  <c r="AF126" i="6" s="1"/>
  <c r="AE127" i="6"/>
  <c r="AF127" i="6" s="1"/>
  <c r="AE128" i="6"/>
  <c r="AF128" i="6" s="1"/>
  <c r="AE129" i="6"/>
  <c r="AF129" i="6" s="1"/>
  <c r="AE130" i="6"/>
  <c r="AF130" i="6" s="1"/>
  <c r="AE131" i="6"/>
  <c r="AF131" i="6" s="1"/>
  <c r="AE132" i="6"/>
  <c r="AF132" i="6" s="1"/>
  <c r="AE133" i="6"/>
  <c r="AF133" i="6" s="1"/>
  <c r="AE134" i="6"/>
  <c r="AF134" i="6" s="1"/>
  <c r="AE135" i="6"/>
  <c r="AF135" i="6" s="1"/>
  <c r="AE136" i="6"/>
  <c r="AF136" i="6" s="1"/>
  <c r="AE137" i="6"/>
  <c r="AF137" i="6" s="1"/>
  <c r="AE138" i="6"/>
  <c r="AF138" i="6" s="1"/>
  <c r="AE139" i="6"/>
  <c r="AF139" i="6" s="1"/>
  <c r="AE140" i="6"/>
  <c r="AF140" i="6" s="1"/>
  <c r="AE141" i="6"/>
  <c r="AF141" i="6" s="1"/>
  <c r="AE142" i="6"/>
  <c r="AF142" i="6" s="1"/>
  <c r="AE143" i="6"/>
  <c r="AF143" i="6" s="1"/>
  <c r="AE144" i="6"/>
  <c r="AF144" i="6" s="1"/>
  <c r="AE145" i="6"/>
  <c r="AF145" i="6" s="1"/>
  <c r="AE146" i="6"/>
  <c r="AF146" i="6" s="1"/>
  <c r="AE147" i="6"/>
  <c r="AF147" i="6" s="1"/>
  <c r="AE148" i="6"/>
  <c r="AF148" i="6" s="1"/>
  <c r="AE149" i="6"/>
  <c r="AF149" i="6" s="1"/>
  <c r="AE150" i="6"/>
  <c r="AF150" i="6" s="1"/>
  <c r="AE151" i="6"/>
  <c r="AF151" i="6" s="1"/>
  <c r="AE152" i="6"/>
  <c r="AF152" i="6" s="1"/>
  <c r="AE153" i="6"/>
  <c r="AF153" i="6" s="1"/>
  <c r="AE154" i="6"/>
  <c r="AF154" i="6" s="1"/>
  <c r="AE155" i="6"/>
  <c r="AF155" i="6" s="1"/>
  <c r="AE156" i="6"/>
  <c r="AF156" i="6" s="1"/>
  <c r="AE157" i="6"/>
  <c r="AF157" i="6" s="1"/>
  <c r="AE158" i="6"/>
  <c r="AF158" i="6" s="1"/>
  <c r="AE159" i="6"/>
  <c r="AF159" i="6" s="1"/>
  <c r="AE160" i="6"/>
  <c r="AF160" i="6" s="1"/>
  <c r="AE161" i="6"/>
  <c r="AF161" i="6" s="1"/>
  <c r="AE162" i="6"/>
  <c r="AF162" i="6" s="1"/>
  <c r="AE163" i="6"/>
  <c r="AF163" i="6" s="1"/>
  <c r="AE164" i="6"/>
  <c r="AF164" i="6" s="1"/>
  <c r="AE165" i="6"/>
  <c r="AF165" i="6" s="1"/>
  <c r="AE166" i="6"/>
  <c r="AF166" i="6" s="1"/>
  <c r="AE167" i="6"/>
  <c r="AF167" i="6" s="1"/>
  <c r="AE168" i="6"/>
  <c r="AF168" i="6" s="1"/>
  <c r="AE169" i="6"/>
  <c r="AF169" i="6" s="1"/>
  <c r="AE170" i="6"/>
  <c r="AF170" i="6" s="1"/>
  <c r="AE171" i="6"/>
  <c r="AF171" i="6" s="1"/>
  <c r="AE172" i="6"/>
  <c r="AF172" i="6" s="1"/>
  <c r="AE173" i="6"/>
  <c r="AF173" i="6" s="1"/>
  <c r="AE174" i="6"/>
  <c r="AF174" i="6" s="1"/>
  <c r="AE175" i="6"/>
  <c r="AF175" i="6" s="1"/>
  <c r="AE176" i="6"/>
  <c r="AF176" i="6" s="1"/>
  <c r="AE177" i="6"/>
  <c r="AF177" i="6" s="1"/>
  <c r="AE178" i="6"/>
  <c r="AF178" i="6" s="1"/>
  <c r="AE179" i="6"/>
  <c r="AF179" i="6" s="1"/>
  <c r="AE180" i="6"/>
  <c r="AF180" i="6" s="1"/>
  <c r="AE181" i="6"/>
  <c r="AF181" i="6" s="1"/>
  <c r="AE182" i="6"/>
  <c r="AF182" i="6" s="1"/>
  <c r="AE183" i="6"/>
  <c r="AF183" i="6" s="1"/>
  <c r="AE184" i="6"/>
  <c r="AF184" i="6" s="1"/>
  <c r="AE185" i="6"/>
  <c r="AF185" i="6" s="1"/>
  <c r="AE186" i="6"/>
  <c r="AF186" i="6" s="1"/>
  <c r="AE187" i="6"/>
  <c r="AF187" i="6" s="1"/>
  <c r="AE188" i="6"/>
  <c r="AF188" i="6" s="1"/>
  <c r="AE189" i="6"/>
  <c r="AF189" i="6" s="1"/>
  <c r="AE190" i="6"/>
  <c r="AF190" i="6" s="1"/>
  <c r="AE191" i="6"/>
  <c r="AF191" i="6" s="1"/>
  <c r="AE192" i="6"/>
  <c r="AF192" i="6" s="1"/>
  <c r="AE193" i="6"/>
  <c r="AF193" i="6" s="1"/>
  <c r="AE194" i="6"/>
  <c r="AF194" i="6" s="1"/>
  <c r="AE195" i="6"/>
  <c r="AF195" i="6" s="1"/>
  <c r="AE196" i="6"/>
  <c r="AF196" i="6" s="1"/>
  <c r="AE197" i="6"/>
  <c r="AF197" i="6" s="1"/>
  <c r="AE198" i="6"/>
  <c r="AF198" i="6" s="1"/>
  <c r="AE199" i="6"/>
  <c r="AF199" i="6" s="1"/>
  <c r="AE200" i="6"/>
  <c r="AF200" i="6" s="1"/>
  <c r="AE201" i="6"/>
  <c r="AF201" i="6" s="1"/>
  <c r="AE202" i="6"/>
  <c r="AF202" i="6" s="1"/>
  <c r="AE203" i="6"/>
  <c r="AF203" i="6" s="1"/>
  <c r="AE204" i="6"/>
  <c r="AF204" i="6" s="1"/>
  <c r="AE206" i="6"/>
  <c r="AF206" i="6" s="1"/>
  <c r="AE208" i="6"/>
  <c r="AF208" i="6" s="1"/>
  <c r="AE209" i="6"/>
  <c r="AF209" i="6" s="1"/>
  <c r="AE210" i="6"/>
  <c r="AF210" i="6" s="1"/>
  <c r="AE211" i="6"/>
  <c r="AF211" i="6" s="1"/>
  <c r="AE212" i="6"/>
  <c r="AF212" i="6" s="1"/>
  <c r="AE213" i="6"/>
  <c r="AF213" i="6" s="1"/>
  <c r="AE214" i="6"/>
  <c r="AF214" i="6" s="1"/>
  <c r="AE215" i="6"/>
  <c r="AF215" i="6" s="1"/>
  <c r="AE216" i="6"/>
  <c r="AF216" i="6" s="1"/>
  <c r="AE217" i="6"/>
  <c r="AF217" i="6" s="1"/>
  <c r="AE218" i="6"/>
  <c r="AF218" i="6" s="1"/>
  <c r="AE219" i="6"/>
  <c r="AF219" i="6" s="1"/>
  <c r="AE220" i="6"/>
  <c r="AF220" i="6" s="1"/>
  <c r="AE221" i="6"/>
  <c r="AF221" i="6" s="1"/>
  <c r="AE222" i="6"/>
  <c r="AF222" i="6" s="1"/>
  <c r="AE223" i="6"/>
  <c r="AF223" i="6" s="1"/>
  <c r="AE224" i="6"/>
  <c r="AF224" i="6" s="1"/>
  <c r="AE225" i="6"/>
  <c r="AF225" i="6" s="1"/>
  <c r="AE226" i="6"/>
  <c r="AF226" i="6" s="1"/>
  <c r="AE227" i="6"/>
  <c r="AF227" i="6" s="1"/>
  <c r="AE228" i="6"/>
  <c r="AF228" i="6" s="1"/>
  <c r="AE229" i="6"/>
  <c r="AF229" i="6" s="1"/>
  <c r="AE230" i="6"/>
  <c r="AF230" i="6" s="1"/>
  <c r="AE231" i="6"/>
  <c r="AF231" i="6" s="1"/>
  <c r="AE232" i="6"/>
  <c r="AF232" i="6" s="1"/>
  <c r="AE233" i="6"/>
  <c r="AF233" i="6" s="1"/>
  <c r="AE234" i="6"/>
  <c r="AF234" i="6" s="1"/>
  <c r="AE235" i="6"/>
  <c r="AF235" i="6" s="1"/>
  <c r="AE236" i="6"/>
  <c r="AF236" i="6" s="1"/>
  <c r="AE237" i="6"/>
  <c r="AF237" i="6" s="1"/>
  <c r="AE238" i="6"/>
  <c r="AF238" i="6" s="1"/>
  <c r="AE239" i="6"/>
  <c r="AF239" i="6" s="1"/>
  <c r="AE240" i="6"/>
  <c r="AF240" i="6" s="1"/>
  <c r="AE241" i="6"/>
  <c r="AF241" i="6" s="1"/>
  <c r="AE242" i="6"/>
  <c r="AF242" i="6" s="1"/>
  <c r="AE243" i="6"/>
  <c r="AF243" i="6" s="1"/>
  <c r="AE244" i="6"/>
  <c r="AF244" i="6" s="1"/>
  <c r="AE245" i="6"/>
  <c r="AF245" i="6" s="1"/>
  <c r="AE246" i="6"/>
  <c r="AF246" i="6" s="1"/>
  <c r="AE247" i="6"/>
  <c r="AF247" i="6" s="1"/>
  <c r="AE248" i="6"/>
  <c r="AF248" i="6" s="1"/>
  <c r="AE249" i="6"/>
  <c r="AF249" i="6" s="1"/>
  <c r="AE250" i="6"/>
  <c r="AF250" i="6" s="1"/>
  <c r="AE251" i="6"/>
  <c r="AF251" i="6" s="1"/>
  <c r="AE252" i="6"/>
  <c r="AF252" i="6" s="1"/>
  <c r="AE253" i="6"/>
  <c r="AF253" i="6" s="1"/>
  <c r="AE254" i="6"/>
  <c r="AF254" i="6" s="1"/>
  <c r="AE255" i="6"/>
  <c r="AF255" i="6" s="1"/>
  <c r="AE256" i="6"/>
  <c r="AF256" i="6" s="1"/>
  <c r="AE257" i="6"/>
  <c r="AF257" i="6" s="1"/>
  <c r="AE258" i="6"/>
  <c r="AF258" i="6" s="1"/>
  <c r="AE259" i="6"/>
  <c r="AF259" i="6" s="1"/>
  <c r="AE260" i="6"/>
  <c r="AF260" i="6" s="1"/>
  <c r="AE261" i="6"/>
  <c r="AF261" i="6" s="1"/>
  <c r="AE262" i="6"/>
  <c r="AF262" i="6" s="1"/>
  <c r="AE263" i="6"/>
  <c r="AF263" i="6" s="1"/>
  <c r="AE264" i="6"/>
  <c r="AF264" i="6" s="1"/>
  <c r="AE265" i="6"/>
  <c r="AF265" i="6" s="1"/>
  <c r="AE266" i="6"/>
  <c r="AF266" i="6" s="1"/>
  <c r="AF267" i="6"/>
  <c r="AE268" i="6"/>
  <c r="AF268" i="6" s="1"/>
  <c r="AF269" i="6"/>
  <c r="AE270" i="6"/>
  <c r="AF270" i="6" s="1"/>
  <c r="AE271" i="6"/>
  <c r="AF271" i="6" s="1"/>
  <c r="AE272" i="6"/>
  <c r="AF272" i="6" s="1"/>
  <c r="AE273" i="6"/>
  <c r="AF273" i="6" s="1"/>
  <c r="AE274" i="6"/>
  <c r="AF274" i="6" s="1"/>
  <c r="AE275" i="6"/>
  <c r="AF275" i="6" s="1"/>
  <c r="AE276" i="6"/>
  <c r="AF276" i="6" s="1"/>
  <c r="AE277" i="6"/>
  <c r="AF277" i="6" s="1"/>
  <c r="AE278" i="6"/>
  <c r="AF278" i="6" s="1"/>
  <c r="AE279" i="6"/>
  <c r="AF279" i="6" s="1"/>
  <c r="AE280" i="6"/>
  <c r="AF280" i="6" s="1"/>
  <c r="AE281" i="6"/>
  <c r="AF281" i="6" s="1"/>
  <c r="AE282" i="6"/>
  <c r="AF282" i="6" s="1"/>
  <c r="AE283" i="6"/>
  <c r="AF283" i="6" s="1"/>
  <c r="AE284" i="6"/>
  <c r="AF284" i="6" s="1"/>
  <c r="AE285" i="6"/>
  <c r="AF285" i="6" s="1"/>
  <c r="AE286" i="6"/>
  <c r="AF286" i="6" s="1"/>
  <c r="AE287" i="6"/>
  <c r="AF287" i="6" s="1"/>
  <c r="AE288" i="6"/>
  <c r="AF288" i="6" s="1"/>
  <c r="AE289" i="6"/>
  <c r="AF289" i="6" s="1"/>
  <c r="AE290" i="6"/>
  <c r="AF290" i="6" s="1"/>
  <c r="AE291" i="6"/>
  <c r="AF291" i="6" s="1"/>
  <c r="AE292" i="6"/>
  <c r="AF292" i="6" s="1"/>
  <c r="AE293" i="6"/>
  <c r="AF293" i="6" s="1"/>
  <c r="AE294" i="6"/>
  <c r="AF294" i="6" s="1"/>
  <c r="AE295" i="6"/>
  <c r="AF295" i="6" s="1"/>
  <c r="AE296" i="6"/>
  <c r="AF296" i="6" s="1"/>
  <c r="AE297" i="6"/>
  <c r="AF297" i="6" s="1"/>
  <c r="AE298" i="6"/>
  <c r="AF298" i="6" s="1"/>
  <c r="AE299" i="6"/>
  <c r="AF299" i="6" s="1"/>
  <c r="AE300" i="6"/>
  <c r="AF300" i="6" s="1"/>
  <c r="AE301" i="6"/>
  <c r="AF301" i="6" s="1"/>
  <c r="AE302" i="6"/>
  <c r="AF302" i="6" s="1"/>
  <c r="AE303" i="6"/>
  <c r="AF303" i="6" s="1"/>
  <c r="AE304" i="6"/>
  <c r="AF304" i="6" s="1"/>
  <c r="AE305" i="6"/>
  <c r="AF305" i="6" s="1"/>
  <c r="AE306" i="6"/>
  <c r="AF306" i="6" s="1"/>
  <c r="AE307" i="6"/>
  <c r="AF307" i="6" s="1"/>
  <c r="AE308" i="6"/>
  <c r="AF308" i="6" s="1"/>
  <c r="AE309" i="6"/>
  <c r="AF309" i="6" s="1"/>
  <c r="AE310" i="6"/>
  <c r="AF310" i="6" s="1"/>
  <c r="AE311" i="6"/>
  <c r="AF311" i="6" s="1"/>
  <c r="AE312" i="6"/>
  <c r="AF312" i="6" s="1"/>
  <c r="AE313" i="6"/>
  <c r="AF313" i="6" s="1"/>
  <c r="AE314" i="6"/>
  <c r="AF314" i="6" s="1"/>
  <c r="AE315" i="6"/>
  <c r="AF315" i="6" s="1"/>
  <c r="AE316" i="6"/>
  <c r="AF316" i="6" s="1"/>
  <c r="AE317" i="6"/>
  <c r="AF317" i="6" s="1"/>
  <c r="AE318" i="6"/>
  <c r="AF318" i="6" s="1"/>
  <c r="AE319" i="6"/>
  <c r="AF319" i="6" s="1"/>
  <c r="AE320" i="6"/>
  <c r="AF320" i="6" s="1"/>
  <c r="AE321" i="6"/>
  <c r="AF321" i="6" s="1"/>
  <c r="AE322" i="6"/>
  <c r="AF322" i="6" s="1"/>
  <c r="AE323" i="6"/>
  <c r="AF323" i="6" s="1"/>
  <c r="AE324" i="6"/>
  <c r="AF324" i="6" s="1"/>
  <c r="AE325" i="6"/>
  <c r="AF325" i="6" s="1"/>
  <c r="AE326" i="6"/>
  <c r="AF326" i="6" s="1"/>
  <c r="AE327" i="6"/>
  <c r="AF327" i="6" s="1"/>
  <c r="AE328" i="6"/>
  <c r="AF328" i="6" s="1"/>
  <c r="AE329" i="6"/>
  <c r="AF329" i="6" s="1"/>
  <c r="AE330" i="6"/>
  <c r="AF330" i="6" s="1"/>
  <c r="AE331" i="6"/>
  <c r="AF331" i="6" s="1"/>
  <c r="AE332" i="6"/>
  <c r="AF332" i="6" s="1"/>
  <c r="AE333" i="6"/>
  <c r="AF333" i="6" s="1"/>
  <c r="AE334" i="6"/>
  <c r="AF334" i="6" s="1"/>
  <c r="AE335" i="6"/>
  <c r="AF335" i="6" s="1"/>
  <c r="AE336" i="6"/>
  <c r="AF336" i="6" s="1"/>
  <c r="AE337" i="6"/>
  <c r="AF337" i="6" s="1"/>
  <c r="AE338" i="6"/>
  <c r="AF338" i="6" s="1"/>
  <c r="AE339" i="6"/>
  <c r="AF339" i="6" s="1"/>
  <c r="AE340" i="6"/>
  <c r="AF340" i="6" s="1"/>
  <c r="AE341" i="6"/>
  <c r="AF341" i="6" s="1"/>
  <c r="AE342" i="6"/>
  <c r="AF342" i="6" s="1"/>
  <c r="AE343" i="6"/>
  <c r="AF343" i="6" s="1"/>
  <c r="AE344" i="6"/>
  <c r="AF344" i="6" s="1"/>
  <c r="AE345" i="6"/>
  <c r="AF345" i="6" s="1"/>
  <c r="AE346" i="6"/>
  <c r="AF346" i="6" s="1"/>
  <c r="AE347" i="6"/>
  <c r="AF347" i="6" s="1"/>
  <c r="AE348" i="6"/>
  <c r="AF348" i="6" s="1"/>
  <c r="AE349" i="6"/>
  <c r="AF349" i="6" s="1"/>
  <c r="AE350" i="6"/>
  <c r="AF350" i="6" s="1"/>
  <c r="AE351" i="6"/>
  <c r="AF351" i="6" s="1"/>
  <c r="AE352" i="6"/>
  <c r="AF352" i="6" s="1"/>
  <c r="AE353" i="6"/>
  <c r="AF353" i="6" s="1"/>
  <c r="AE354" i="6"/>
  <c r="AF354" i="6" s="1"/>
  <c r="AE355" i="6"/>
  <c r="AF355" i="6" s="1"/>
  <c r="AE356" i="6"/>
  <c r="AF356" i="6" s="1"/>
  <c r="AE357" i="6"/>
  <c r="AF357" i="6" s="1"/>
  <c r="AE358" i="6"/>
  <c r="AF358" i="6" s="1"/>
  <c r="AE359" i="6"/>
  <c r="AF359" i="6" s="1"/>
  <c r="AE360" i="6"/>
  <c r="AF360" i="6" s="1"/>
  <c r="AE361" i="6"/>
  <c r="AF361" i="6" s="1"/>
  <c r="AE362" i="6"/>
  <c r="AF362" i="6" s="1"/>
  <c r="AE363" i="6"/>
  <c r="AF363" i="6" s="1"/>
  <c r="AE364" i="6"/>
  <c r="AF364" i="6" s="1"/>
  <c r="AE365" i="6"/>
  <c r="AF365" i="6" s="1"/>
  <c r="AE366" i="6"/>
  <c r="AF366" i="6" s="1"/>
  <c r="AE367" i="6"/>
  <c r="AF367" i="6" s="1"/>
  <c r="AE368" i="6"/>
  <c r="AF368" i="6" s="1"/>
  <c r="AE369" i="6"/>
  <c r="AF369" i="6" s="1"/>
  <c r="AE370" i="6"/>
  <c r="AF370" i="6" s="1"/>
  <c r="AE371" i="6"/>
  <c r="AF371" i="6" s="1"/>
  <c r="AE372" i="6"/>
  <c r="AF372" i="6" s="1"/>
  <c r="AE373" i="6"/>
  <c r="AF373" i="6" s="1"/>
  <c r="AE374" i="6"/>
  <c r="AF374" i="6" s="1"/>
  <c r="AE375" i="6"/>
  <c r="AF375" i="6" s="1"/>
  <c r="AE376" i="6"/>
  <c r="AF376" i="6" s="1"/>
  <c r="AE377" i="6"/>
  <c r="AF377" i="6" s="1"/>
  <c r="AE378" i="6"/>
  <c r="AF378" i="6" s="1"/>
  <c r="AE379" i="6"/>
  <c r="AF379" i="6" s="1"/>
  <c r="AE380" i="6"/>
  <c r="AF380" i="6" s="1"/>
  <c r="AE381" i="6"/>
  <c r="AF381" i="6" s="1"/>
  <c r="AE382" i="6"/>
  <c r="AF382" i="6" s="1"/>
  <c r="AE383" i="6"/>
  <c r="AF383" i="6" s="1"/>
  <c r="AE384" i="6"/>
  <c r="AF384" i="6" s="1"/>
  <c r="AE385" i="6"/>
  <c r="AF385" i="6" s="1"/>
  <c r="AE386" i="6"/>
  <c r="AF386" i="6" s="1"/>
  <c r="AE387" i="6"/>
  <c r="AF387" i="6" s="1"/>
  <c r="AE388" i="6"/>
  <c r="AF388" i="6" s="1"/>
  <c r="AE389" i="6"/>
  <c r="AF389" i="6" s="1"/>
  <c r="AE390" i="6"/>
  <c r="AF390" i="6" s="1"/>
  <c r="AE391" i="6"/>
  <c r="AF391" i="6" s="1"/>
  <c r="AE392" i="6"/>
  <c r="AF392" i="6" s="1"/>
  <c r="AE393" i="6"/>
  <c r="AF393" i="6" s="1"/>
  <c r="AE394" i="6"/>
  <c r="AF394" i="6" s="1"/>
  <c r="AE395" i="6"/>
  <c r="AF395" i="6" s="1"/>
  <c r="AE396" i="6"/>
  <c r="AF396" i="6" s="1"/>
  <c r="AE397" i="6"/>
  <c r="AF397" i="6" s="1"/>
  <c r="AE398" i="6"/>
  <c r="AF398" i="6" s="1"/>
  <c r="AE399" i="6"/>
  <c r="AF399" i="6" s="1"/>
  <c r="AE400" i="6"/>
  <c r="AF400" i="6" s="1"/>
  <c r="AE401" i="6"/>
  <c r="AF401" i="6" s="1"/>
  <c r="AE402" i="6"/>
  <c r="AF402" i="6" s="1"/>
  <c r="AE403" i="6"/>
  <c r="AF403" i="6" s="1"/>
  <c r="AE404" i="6"/>
  <c r="AF404" i="6" s="1"/>
  <c r="AE405" i="6"/>
  <c r="AF405" i="6" s="1"/>
  <c r="AE406" i="6"/>
  <c r="AF406" i="6" s="1"/>
  <c r="AE407" i="6"/>
  <c r="AF407" i="6" s="1"/>
  <c r="AE408" i="6"/>
  <c r="AF408" i="6" s="1"/>
  <c r="AE409" i="6"/>
  <c r="AF409" i="6" s="1"/>
  <c r="AE410" i="6"/>
  <c r="AF410" i="6" s="1"/>
  <c r="AE411" i="6"/>
  <c r="AF411" i="6" s="1"/>
  <c r="AE412" i="6"/>
  <c r="AF412" i="6" s="1"/>
  <c r="AE413" i="6"/>
  <c r="AF413" i="6" s="1"/>
  <c r="AE414" i="6"/>
  <c r="AF414" i="6" s="1"/>
  <c r="AE415" i="6"/>
  <c r="AF415" i="6" s="1"/>
  <c r="AE416" i="6"/>
  <c r="AF416" i="6" s="1"/>
  <c r="AE417" i="6"/>
  <c r="AF417" i="6" s="1"/>
  <c r="AE418" i="6"/>
  <c r="AF418" i="6" s="1"/>
  <c r="AE419" i="6"/>
  <c r="AF419" i="6" s="1"/>
  <c r="AE420" i="6"/>
  <c r="AF420" i="6" s="1"/>
  <c r="AE421" i="6"/>
  <c r="AF421" i="6" s="1"/>
  <c r="AE422" i="6"/>
  <c r="AF422" i="6" s="1"/>
  <c r="AE423" i="6"/>
  <c r="AF423" i="6" s="1"/>
  <c r="AE424" i="6"/>
  <c r="AF424" i="6" s="1"/>
  <c r="AE425" i="6"/>
  <c r="AF425" i="6" s="1"/>
  <c r="AE426" i="6"/>
  <c r="AF426" i="6" s="1"/>
  <c r="AE427" i="6"/>
  <c r="AF427" i="6" s="1"/>
  <c r="AE428" i="6"/>
  <c r="AF428" i="6" s="1"/>
  <c r="AE429" i="6"/>
  <c r="AF429" i="6" s="1"/>
  <c r="AE430" i="6"/>
  <c r="AF430" i="6" s="1"/>
  <c r="AE431" i="6"/>
  <c r="AF431" i="6" s="1"/>
  <c r="AE432" i="6"/>
  <c r="AF432" i="6" s="1"/>
  <c r="AE433" i="6"/>
  <c r="AF433" i="6" s="1"/>
  <c r="AE434" i="6"/>
  <c r="AF434" i="6" s="1"/>
  <c r="AE435" i="6"/>
  <c r="AF435" i="6" s="1"/>
  <c r="AE436" i="6"/>
  <c r="AF436" i="6" s="1"/>
  <c r="AE437" i="6"/>
  <c r="AF437" i="6" s="1"/>
  <c r="AE438" i="6"/>
  <c r="AF438" i="6" s="1"/>
  <c r="AE439" i="6"/>
  <c r="AF439" i="6" s="1"/>
  <c r="AE440" i="6"/>
  <c r="AF440" i="6" s="1"/>
  <c r="AE441" i="6"/>
  <c r="AF441" i="6" s="1"/>
  <c r="AE442" i="6"/>
  <c r="AF442" i="6" s="1"/>
  <c r="AE443" i="6"/>
  <c r="AF443" i="6" s="1"/>
  <c r="AE444" i="6"/>
  <c r="AF444" i="6" s="1"/>
  <c r="AE445" i="6"/>
  <c r="AF445" i="6" s="1"/>
  <c r="AE446" i="6"/>
  <c r="AF446" i="6" s="1"/>
  <c r="AE447" i="6"/>
  <c r="AF447" i="6" s="1"/>
  <c r="AE448" i="6"/>
  <c r="AF448" i="6" s="1"/>
  <c r="AE449" i="6"/>
  <c r="AF449" i="6" s="1"/>
  <c r="AE450" i="6"/>
  <c r="AF450" i="6" s="1"/>
  <c r="AE451" i="6"/>
  <c r="AF451" i="6" s="1"/>
  <c r="AE452" i="6"/>
  <c r="AF452" i="6" s="1"/>
  <c r="AE453" i="6"/>
  <c r="AF453" i="6" s="1"/>
  <c r="AE454" i="6"/>
  <c r="AF454" i="6" s="1"/>
  <c r="AE455" i="6"/>
  <c r="AF455" i="6" s="1"/>
  <c r="AE456" i="6"/>
  <c r="AF456" i="6" s="1"/>
  <c r="AE457" i="6"/>
  <c r="AF457" i="6" s="1"/>
  <c r="AE458" i="6"/>
  <c r="AF458" i="6" s="1"/>
  <c r="AE459" i="6"/>
  <c r="AF459" i="6" s="1"/>
  <c r="AE460" i="6"/>
  <c r="AF460" i="6" s="1"/>
  <c r="AE461" i="6"/>
  <c r="AF461" i="6" s="1"/>
  <c r="AE462" i="6"/>
  <c r="AF462" i="6" s="1"/>
  <c r="AE463" i="6"/>
  <c r="AF463" i="6" s="1"/>
  <c r="AE464" i="6"/>
  <c r="AF464" i="6" s="1"/>
  <c r="AE465" i="6"/>
  <c r="AF465" i="6" s="1"/>
  <c r="AE466" i="6"/>
  <c r="AF466" i="6" s="1"/>
  <c r="AE467" i="6"/>
  <c r="AF467" i="6" s="1"/>
  <c r="AE468" i="6"/>
  <c r="AF468" i="6" s="1"/>
  <c r="AE469" i="6"/>
  <c r="AF469" i="6" s="1"/>
  <c r="AE470" i="6"/>
  <c r="AF470" i="6" s="1"/>
  <c r="AE471" i="6"/>
  <c r="AF471" i="6" s="1"/>
  <c r="AE472" i="6"/>
  <c r="AF472" i="6" s="1"/>
  <c r="AE473" i="6"/>
  <c r="AF473" i="6" s="1"/>
  <c r="AE474" i="6"/>
  <c r="AF474" i="6" s="1"/>
  <c r="AE475" i="6"/>
  <c r="AF475" i="6" s="1"/>
  <c r="AE476" i="6"/>
  <c r="AF476" i="6" s="1"/>
  <c r="AE477" i="6"/>
  <c r="AF477" i="6" s="1"/>
  <c r="AE478" i="6"/>
  <c r="AF478" i="6" s="1"/>
  <c r="AE479" i="6"/>
  <c r="AF479" i="6" s="1"/>
  <c r="AE480" i="6"/>
  <c r="AF480" i="6" s="1"/>
  <c r="AE481" i="6"/>
  <c r="AF481" i="6" s="1"/>
  <c r="AE482" i="6"/>
  <c r="AF482" i="6" s="1"/>
  <c r="AE483" i="6"/>
  <c r="AF483" i="6" s="1"/>
  <c r="AE484" i="6"/>
  <c r="AF484" i="6" s="1"/>
  <c r="AE485" i="6"/>
  <c r="AF485" i="6" s="1"/>
  <c r="AE486" i="6"/>
  <c r="AF486" i="6" s="1"/>
  <c r="AE487" i="6"/>
  <c r="AF487" i="6" s="1"/>
  <c r="AE488" i="6"/>
  <c r="AF488" i="6" s="1"/>
  <c r="AE489" i="6"/>
  <c r="AF489" i="6" s="1"/>
  <c r="AE490" i="6"/>
  <c r="AF490" i="6" s="1"/>
  <c r="AE491" i="6"/>
  <c r="AF491" i="6" s="1"/>
  <c r="AE492" i="6"/>
  <c r="AF492" i="6" s="1"/>
  <c r="AE493" i="6"/>
  <c r="AF493" i="6" s="1"/>
  <c r="AE494" i="6"/>
  <c r="AF494" i="6" s="1"/>
  <c r="AE495" i="6"/>
  <c r="AF495" i="6" s="1"/>
  <c r="AE496" i="6"/>
  <c r="AF496" i="6" s="1"/>
  <c r="AE497" i="6"/>
  <c r="AF497" i="6" s="1"/>
  <c r="AE498" i="6"/>
  <c r="AF498" i="6" s="1"/>
  <c r="AE499" i="6"/>
  <c r="AF499" i="6" s="1"/>
  <c r="AE500" i="6"/>
  <c r="AF500" i="6" s="1"/>
  <c r="AE501" i="6"/>
  <c r="AF501" i="6" s="1"/>
  <c r="AE502" i="6"/>
  <c r="AF502" i="6" s="1"/>
  <c r="AE503" i="6"/>
  <c r="AF503" i="6" s="1"/>
  <c r="AE504" i="6"/>
  <c r="AF504" i="6" s="1"/>
  <c r="AE505" i="6"/>
  <c r="AF505" i="6" s="1"/>
  <c r="AE506" i="6"/>
  <c r="AF506" i="6" s="1"/>
  <c r="AE507" i="6"/>
  <c r="AF507" i="6" s="1"/>
  <c r="AE508" i="6"/>
  <c r="AF508" i="6" s="1"/>
  <c r="AE509" i="6"/>
  <c r="AF509" i="6" s="1"/>
  <c r="AE510" i="6"/>
  <c r="AF510" i="6" s="1"/>
  <c r="AE511" i="6"/>
  <c r="AF511" i="6" s="1"/>
  <c r="AE512" i="6"/>
  <c r="AF512" i="6" s="1"/>
  <c r="AE513" i="6"/>
  <c r="AF513" i="6" s="1"/>
  <c r="AE514" i="6"/>
  <c r="AF514" i="6" s="1"/>
  <c r="AE515" i="6"/>
  <c r="AF515" i="6" s="1"/>
  <c r="AE516" i="6"/>
  <c r="AF516" i="6" s="1"/>
  <c r="AE517" i="6"/>
  <c r="AF517" i="6" s="1"/>
  <c r="AE518" i="6"/>
  <c r="AF518" i="6" s="1"/>
  <c r="AE519" i="6"/>
  <c r="AF519" i="6" s="1"/>
  <c r="AE520" i="6"/>
  <c r="AF520" i="6" s="1"/>
  <c r="AE521" i="6"/>
  <c r="AF521" i="6" s="1"/>
  <c r="AE522" i="6"/>
  <c r="AF522" i="6" s="1"/>
  <c r="AE523" i="6"/>
  <c r="AF523" i="6" s="1"/>
  <c r="AE524" i="6"/>
  <c r="AF524" i="6" s="1"/>
  <c r="AE525" i="6"/>
  <c r="AF525" i="6" s="1"/>
  <c r="AE526" i="6"/>
  <c r="AF526" i="6" s="1"/>
  <c r="AE527" i="6"/>
  <c r="AF527" i="6" s="1"/>
  <c r="AE528" i="6"/>
  <c r="AF528" i="6" s="1"/>
  <c r="AE529" i="6"/>
  <c r="AF529" i="6" s="1"/>
  <c r="AE530" i="6"/>
  <c r="AF530" i="6" s="1"/>
  <c r="AE531" i="6"/>
  <c r="AF531" i="6" s="1"/>
  <c r="AE532" i="6"/>
  <c r="AF532" i="6" s="1"/>
  <c r="AE533" i="6"/>
  <c r="AF533" i="6" s="1"/>
  <c r="AE534" i="6"/>
  <c r="AF534" i="6" s="1"/>
  <c r="AE535" i="6"/>
  <c r="AF535" i="6" s="1"/>
  <c r="AE536" i="6"/>
  <c r="AF536" i="6" s="1"/>
  <c r="AE537" i="6"/>
  <c r="AF537" i="6" s="1"/>
  <c r="AE538" i="6"/>
  <c r="AF538" i="6" s="1"/>
  <c r="AE539" i="6"/>
  <c r="AF539" i="6" s="1"/>
  <c r="AE540" i="6"/>
  <c r="AF540" i="6" s="1"/>
  <c r="AE541" i="6"/>
  <c r="AF541" i="6" s="1"/>
  <c r="AE542" i="6"/>
  <c r="AF542" i="6" s="1"/>
  <c r="AE543" i="6"/>
  <c r="AF543" i="6" s="1"/>
  <c r="AE544" i="6"/>
  <c r="AF544" i="6" s="1"/>
  <c r="AE545" i="6"/>
  <c r="AF545" i="6" s="1"/>
  <c r="AE546" i="6"/>
  <c r="AF546" i="6" s="1"/>
  <c r="AE547" i="6"/>
  <c r="AF547" i="6" s="1"/>
  <c r="AE548" i="6"/>
  <c r="AF548" i="6" s="1"/>
  <c r="AE549" i="6"/>
  <c r="AF549" i="6" s="1"/>
  <c r="AE550" i="6"/>
  <c r="AF550" i="6" s="1"/>
  <c r="AE551" i="6"/>
  <c r="AF551" i="6" s="1"/>
  <c r="AE552" i="6"/>
  <c r="AF552" i="6" s="1"/>
  <c r="AE553" i="6"/>
  <c r="AF553" i="6" s="1"/>
  <c r="AE554" i="6"/>
  <c r="AF554" i="6" s="1"/>
  <c r="AE555" i="6"/>
  <c r="AF555" i="6" s="1"/>
  <c r="AE556" i="6"/>
  <c r="AF556" i="6" s="1"/>
  <c r="AE557" i="6"/>
  <c r="AF557" i="6" s="1"/>
  <c r="AE558" i="6"/>
  <c r="AF558" i="6" s="1"/>
  <c r="AE559" i="6"/>
  <c r="AF559" i="6" s="1"/>
  <c r="AE560" i="6"/>
  <c r="AF560" i="6" s="1"/>
  <c r="AE561" i="6"/>
  <c r="AF561" i="6" s="1"/>
  <c r="AE562" i="6"/>
  <c r="AF562" i="6" s="1"/>
  <c r="AE563" i="6"/>
  <c r="AF563" i="6" s="1"/>
  <c r="AE564" i="6"/>
  <c r="AF564" i="6" s="1"/>
  <c r="AE565" i="6"/>
  <c r="AF565" i="6" s="1"/>
  <c r="AE566" i="6"/>
  <c r="AF566" i="6" s="1"/>
  <c r="AE567" i="6"/>
  <c r="AF567" i="6" s="1"/>
  <c r="AE568" i="6"/>
  <c r="AF568" i="6" s="1"/>
  <c r="AE569" i="6"/>
  <c r="AF569" i="6" s="1"/>
  <c r="AE570" i="6"/>
  <c r="AF570" i="6" s="1"/>
  <c r="AE571" i="6"/>
  <c r="AF571" i="6" s="1"/>
  <c r="AE572" i="6"/>
  <c r="AF572" i="6" s="1"/>
  <c r="AE573" i="6"/>
  <c r="AF573" i="6" s="1"/>
  <c r="AE574" i="6"/>
  <c r="AF574" i="6" s="1"/>
  <c r="AE575" i="6"/>
  <c r="AF575" i="6" s="1"/>
  <c r="AE576" i="6"/>
  <c r="AF576" i="6" s="1"/>
  <c r="AE577" i="6"/>
  <c r="AF577" i="6" s="1"/>
  <c r="AE578" i="6"/>
  <c r="AF578" i="6" s="1"/>
  <c r="AE579" i="6"/>
  <c r="AF579" i="6" s="1"/>
  <c r="AE580" i="6"/>
  <c r="AF580" i="6" s="1"/>
  <c r="AE581" i="6"/>
  <c r="AF581" i="6" s="1"/>
  <c r="AE582" i="6"/>
  <c r="AF582" i="6" s="1"/>
  <c r="AE583" i="6"/>
  <c r="AF583" i="6" s="1"/>
  <c r="AE584" i="6"/>
  <c r="AF584" i="6" s="1"/>
  <c r="AE585" i="6"/>
  <c r="AF585" i="6" s="1"/>
  <c r="AE586" i="6"/>
  <c r="AF586" i="6" s="1"/>
  <c r="AE587" i="6"/>
  <c r="AF587" i="6" s="1"/>
  <c r="AE588" i="6"/>
  <c r="AF588" i="6" s="1"/>
  <c r="AE589" i="6"/>
  <c r="AF589" i="6" s="1"/>
  <c r="AE590" i="6"/>
  <c r="AF590" i="6" s="1"/>
  <c r="AE591" i="6"/>
  <c r="AF591" i="6" s="1"/>
  <c r="AE592" i="6"/>
  <c r="AF592" i="6" s="1"/>
  <c r="AE593" i="6"/>
  <c r="AF593" i="6" s="1"/>
  <c r="AE594" i="6"/>
  <c r="AF594" i="6" s="1"/>
  <c r="AE595" i="6"/>
  <c r="AF595" i="6" s="1"/>
  <c r="AE596" i="6"/>
  <c r="AF596" i="6" s="1"/>
  <c r="AE597" i="6"/>
  <c r="AF597" i="6" s="1"/>
  <c r="AE598" i="6"/>
  <c r="AF598" i="6" s="1"/>
  <c r="AE599" i="6"/>
  <c r="AF599" i="6" s="1"/>
  <c r="AE600" i="6"/>
  <c r="AF600" i="6" s="1"/>
  <c r="AE601" i="6"/>
  <c r="AF601" i="6" s="1"/>
  <c r="AE602" i="6"/>
  <c r="AF602" i="6" s="1"/>
  <c r="AE603" i="6"/>
  <c r="AF603" i="6" s="1"/>
  <c r="AE604" i="6"/>
  <c r="AF604" i="6" s="1"/>
  <c r="AE605" i="6"/>
  <c r="AF605" i="6" s="1"/>
  <c r="AE606" i="6"/>
  <c r="AF606" i="6" s="1"/>
  <c r="AE607" i="6"/>
  <c r="AF607" i="6" s="1"/>
  <c r="AE608" i="6"/>
  <c r="AF608" i="6" s="1"/>
  <c r="AE609" i="6"/>
  <c r="AF609" i="6" s="1"/>
  <c r="AE610" i="6"/>
  <c r="AF610" i="6" s="1"/>
  <c r="AE611" i="6"/>
  <c r="AF611" i="6" s="1"/>
  <c r="AE612" i="6"/>
  <c r="AF612" i="6" s="1"/>
  <c r="AE613" i="6"/>
  <c r="AF613" i="6" s="1"/>
  <c r="AE614" i="6"/>
  <c r="AF614" i="6" s="1"/>
  <c r="AE615" i="6"/>
  <c r="AF615" i="6" s="1"/>
  <c r="AE616" i="6"/>
  <c r="AF616" i="6" s="1"/>
  <c r="AE617" i="6"/>
  <c r="AF617" i="6" s="1"/>
  <c r="AE618" i="6"/>
  <c r="AF618" i="6" s="1"/>
  <c r="AE619" i="6"/>
  <c r="AF619" i="6" s="1"/>
  <c r="AE620" i="6"/>
  <c r="AF620" i="6" s="1"/>
  <c r="AE621" i="6"/>
  <c r="AF621" i="6" s="1"/>
  <c r="AE622" i="6"/>
  <c r="AF622" i="6" s="1"/>
  <c r="AE623" i="6"/>
  <c r="AF623" i="6" s="1"/>
  <c r="AE624" i="6"/>
  <c r="AF624" i="6" s="1"/>
  <c r="AE625" i="6"/>
  <c r="AF625" i="6" s="1"/>
  <c r="AE626" i="6"/>
  <c r="AF626" i="6" s="1"/>
  <c r="AE627" i="6"/>
  <c r="AF627" i="6" s="1"/>
  <c r="AE628" i="6"/>
  <c r="AF628" i="6" s="1"/>
  <c r="AE629" i="6"/>
  <c r="AF629" i="6" s="1"/>
  <c r="AE630" i="6"/>
  <c r="AF630" i="6" s="1"/>
  <c r="AE631" i="6"/>
  <c r="AF631" i="6" s="1"/>
  <c r="AE632" i="6"/>
  <c r="AF632" i="6" s="1"/>
  <c r="AE633" i="6"/>
  <c r="AF633" i="6" s="1"/>
  <c r="AE634" i="6"/>
  <c r="AF634" i="6" s="1"/>
  <c r="AE635" i="6"/>
  <c r="AF635" i="6" s="1"/>
  <c r="AE636" i="6"/>
  <c r="AF636" i="6" s="1"/>
  <c r="AE637" i="6"/>
  <c r="AF637" i="6" s="1"/>
  <c r="AE638" i="6"/>
  <c r="AF638" i="6" s="1"/>
  <c r="AE639" i="6"/>
  <c r="AF639" i="6" s="1"/>
  <c r="AE640" i="6"/>
  <c r="AF640" i="6" s="1"/>
  <c r="AE641" i="6"/>
  <c r="AF641" i="6" s="1"/>
  <c r="AE642" i="6"/>
  <c r="AF642" i="6" s="1"/>
  <c r="AE643" i="6"/>
  <c r="AF643" i="6" s="1"/>
  <c r="AE644" i="6"/>
  <c r="AF644" i="6" s="1"/>
  <c r="AE645" i="6"/>
  <c r="AF645" i="6" s="1"/>
  <c r="AE646" i="6"/>
  <c r="AF646" i="6" s="1"/>
  <c r="AE647" i="6"/>
  <c r="AF647" i="6" s="1"/>
  <c r="AE648" i="6"/>
  <c r="AF648" i="6" s="1"/>
  <c r="AE649" i="6"/>
  <c r="AF649" i="6" s="1"/>
  <c r="AE650" i="6"/>
  <c r="AF650" i="6" s="1"/>
  <c r="AE651" i="6"/>
  <c r="AF651" i="6" s="1"/>
  <c r="AE652" i="6"/>
  <c r="AF652" i="6" s="1"/>
  <c r="AE653" i="6"/>
  <c r="AF653" i="6" s="1"/>
  <c r="AE654" i="6"/>
  <c r="AF654" i="6" s="1"/>
  <c r="AE655" i="6"/>
  <c r="AF655" i="6" s="1"/>
  <c r="AE656" i="6"/>
  <c r="AF656" i="6" s="1"/>
  <c r="AE657" i="6"/>
  <c r="AF657" i="6" s="1"/>
  <c r="AE658" i="6"/>
  <c r="AF658" i="6" s="1"/>
  <c r="AE659" i="6"/>
  <c r="AF659" i="6" s="1"/>
  <c r="AE660" i="6"/>
  <c r="AF660" i="6" s="1"/>
  <c r="AE661" i="6"/>
  <c r="AF661" i="6" s="1"/>
  <c r="AE662" i="6"/>
  <c r="AF662" i="6" s="1"/>
  <c r="AE663" i="6"/>
  <c r="AF663" i="6" s="1"/>
  <c r="AE664" i="6"/>
  <c r="AF664" i="6" s="1"/>
  <c r="AE665" i="6"/>
  <c r="AF665" i="6" s="1"/>
  <c r="AE666" i="6"/>
  <c r="AF666" i="6" s="1"/>
  <c r="AE667" i="6"/>
  <c r="AF667" i="6" s="1"/>
  <c r="AE668" i="6"/>
  <c r="AF668" i="6" s="1"/>
  <c r="AE669" i="6"/>
  <c r="AF669" i="6" s="1"/>
  <c r="AE670" i="6"/>
  <c r="AF670" i="6" s="1"/>
  <c r="AE671" i="6"/>
  <c r="AF671" i="6" s="1"/>
  <c r="AE672" i="6"/>
  <c r="AF672" i="6" s="1"/>
  <c r="AE673" i="6"/>
  <c r="AF673" i="6" s="1"/>
  <c r="AE674" i="6"/>
  <c r="AF674" i="6" s="1"/>
  <c r="AE675" i="6"/>
  <c r="AF675" i="6" s="1"/>
  <c r="AE676" i="6"/>
  <c r="AF676" i="6" s="1"/>
  <c r="AE677" i="6"/>
  <c r="AF677" i="6" s="1"/>
  <c r="AE678" i="6"/>
  <c r="AF678" i="6" s="1"/>
  <c r="AE679" i="6"/>
  <c r="AF679" i="6" s="1"/>
  <c r="AE680" i="6"/>
  <c r="AF680" i="6" s="1"/>
  <c r="AE681" i="6"/>
  <c r="AF681" i="6" s="1"/>
  <c r="AE682" i="6"/>
  <c r="AF682" i="6" s="1"/>
  <c r="AE683" i="6"/>
  <c r="AF683" i="6" s="1"/>
  <c r="AE684" i="6"/>
  <c r="AF684" i="6" s="1"/>
  <c r="AE685" i="6"/>
  <c r="AF685" i="6" s="1"/>
  <c r="AE686" i="6"/>
  <c r="AF686" i="6" s="1"/>
  <c r="AE687" i="6"/>
  <c r="AF687" i="6" s="1"/>
  <c r="AE688" i="6"/>
  <c r="AF688" i="6" s="1"/>
  <c r="AE689" i="6"/>
  <c r="AF689" i="6" s="1"/>
  <c r="AE690" i="6"/>
  <c r="AF690" i="6" s="1"/>
  <c r="AE691" i="6"/>
  <c r="AF691" i="6" s="1"/>
  <c r="AE692" i="6"/>
  <c r="AF692" i="6" s="1"/>
  <c r="AE693" i="6"/>
  <c r="AF693" i="6" s="1"/>
  <c r="AE694" i="6"/>
  <c r="AF694" i="6" s="1"/>
  <c r="AE695" i="6"/>
  <c r="AF695" i="6" s="1"/>
  <c r="AE696" i="6"/>
  <c r="AF696" i="6" s="1"/>
  <c r="AE697" i="6"/>
  <c r="AF697" i="6" s="1"/>
  <c r="AE698" i="6"/>
  <c r="AF698" i="6" s="1"/>
  <c r="AE699" i="6"/>
  <c r="AF699" i="6" s="1"/>
  <c r="AE700" i="6"/>
  <c r="AF700" i="6" s="1"/>
  <c r="AE701" i="6"/>
  <c r="AF701" i="6" s="1"/>
  <c r="AE702" i="6"/>
  <c r="AF702" i="6" s="1"/>
  <c r="AE703" i="6"/>
  <c r="AF703" i="6" s="1"/>
  <c r="AE704" i="6"/>
  <c r="AF704" i="6" s="1"/>
  <c r="AE705" i="6"/>
  <c r="AF705" i="6" s="1"/>
  <c r="AE706" i="6"/>
  <c r="AF706" i="6" s="1"/>
  <c r="AE707" i="6"/>
  <c r="AF707" i="6" s="1"/>
  <c r="AE708" i="6"/>
  <c r="AF708" i="6" s="1"/>
  <c r="AE709" i="6"/>
  <c r="AF709" i="6" s="1"/>
  <c r="AE710" i="6"/>
  <c r="AF710" i="6" s="1"/>
  <c r="AE711" i="6"/>
  <c r="AF711" i="6" s="1"/>
  <c r="AE712" i="6"/>
  <c r="AF712" i="6" s="1"/>
  <c r="AE713" i="6"/>
  <c r="AF713" i="6" s="1"/>
  <c r="AE714" i="6"/>
  <c r="AF714" i="6" s="1"/>
  <c r="AE715" i="6"/>
  <c r="AF715" i="6" s="1"/>
  <c r="AE716" i="6"/>
  <c r="AF716" i="6" s="1"/>
  <c r="AE717" i="6"/>
  <c r="AF717" i="6" s="1"/>
  <c r="AE718" i="6"/>
  <c r="AF718" i="6" s="1"/>
  <c r="AE719" i="6"/>
  <c r="AF719" i="6" s="1"/>
  <c r="AE720" i="6"/>
  <c r="AF720" i="6" s="1"/>
  <c r="AE721" i="6"/>
  <c r="AF721" i="6" s="1"/>
  <c r="AE722" i="6"/>
  <c r="AF722" i="6" s="1"/>
  <c r="AE723" i="6"/>
  <c r="AF723" i="6" s="1"/>
  <c r="AE724" i="6"/>
  <c r="AF724" i="6" s="1"/>
  <c r="AE725" i="6"/>
  <c r="AF725" i="6" s="1"/>
  <c r="AE726" i="6"/>
  <c r="AF726" i="6" s="1"/>
  <c r="AE727" i="6"/>
  <c r="AF727" i="6" s="1"/>
  <c r="AE728" i="6"/>
  <c r="AF728" i="6" s="1"/>
  <c r="AE729" i="6"/>
  <c r="AF729" i="6" s="1"/>
  <c r="AE730" i="6"/>
  <c r="AF730" i="6" s="1"/>
  <c r="AE731" i="6"/>
  <c r="AF731" i="6" s="1"/>
  <c r="AE732" i="6"/>
  <c r="AF732" i="6" s="1"/>
  <c r="AE733" i="6"/>
  <c r="AF733" i="6" s="1"/>
  <c r="AE734" i="6"/>
  <c r="AF734" i="6" s="1"/>
  <c r="AE735" i="6"/>
  <c r="AF735" i="6" s="1"/>
  <c r="AE736" i="6"/>
  <c r="AF736" i="6" s="1"/>
  <c r="AE737" i="6"/>
  <c r="AF737" i="6" s="1"/>
  <c r="AE738" i="6"/>
  <c r="AF738" i="6" s="1"/>
  <c r="AE739" i="6"/>
  <c r="AF739" i="6" s="1"/>
  <c r="AE740" i="6"/>
  <c r="AF740" i="6" s="1"/>
  <c r="AE741" i="6"/>
  <c r="AF741" i="6" s="1"/>
  <c r="AE742" i="6"/>
  <c r="AF742" i="6" s="1"/>
  <c r="AE743" i="6"/>
  <c r="AF743" i="6" s="1"/>
  <c r="AE744" i="6"/>
  <c r="AF744" i="6" s="1"/>
  <c r="AE745" i="6"/>
  <c r="AF745" i="6" s="1"/>
  <c r="AE746" i="6"/>
  <c r="AF746" i="6" s="1"/>
  <c r="AE747" i="6"/>
  <c r="AF747" i="6" s="1"/>
  <c r="AE748" i="6"/>
  <c r="AF748" i="6" s="1"/>
  <c r="AE749" i="6"/>
  <c r="AF749" i="6" s="1"/>
  <c r="AE750" i="6"/>
  <c r="AF750" i="6" s="1"/>
  <c r="AE751" i="6"/>
  <c r="AF751" i="6" s="1"/>
  <c r="AE752" i="6"/>
  <c r="AF752" i="6" s="1"/>
  <c r="AE753" i="6"/>
  <c r="AF753" i="6" s="1"/>
  <c r="AE754" i="6"/>
  <c r="AF754" i="6" s="1"/>
  <c r="AE755" i="6"/>
  <c r="AF755" i="6" s="1"/>
  <c r="AE756" i="6"/>
  <c r="AF756" i="6" s="1"/>
  <c r="AE757" i="6"/>
  <c r="AF757" i="6" s="1"/>
  <c r="AE758" i="6"/>
  <c r="AF758" i="6" s="1"/>
  <c r="AE759" i="6"/>
  <c r="AF759" i="6" s="1"/>
  <c r="AE760" i="6"/>
  <c r="AF760" i="6" s="1"/>
  <c r="AE761" i="6"/>
  <c r="AF761" i="6" s="1"/>
  <c r="AE762" i="6"/>
  <c r="AF762" i="6" s="1"/>
  <c r="AE763" i="6"/>
  <c r="AF763" i="6" s="1"/>
  <c r="AE764" i="6"/>
  <c r="AF764" i="6" s="1"/>
  <c r="AE765" i="6"/>
  <c r="AF765" i="6" s="1"/>
  <c r="AE766" i="6"/>
  <c r="AF766" i="6" s="1"/>
  <c r="AE767" i="6"/>
  <c r="AF767" i="6" s="1"/>
  <c r="AE768" i="6"/>
  <c r="AF768" i="6" s="1"/>
  <c r="AE769" i="6"/>
  <c r="AF769" i="6" s="1"/>
  <c r="AE770" i="6"/>
  <c r="AF770" i="6" s="1"/>
  <c r="AE771" i="6"/>
  <c r="AF771" i="6" s="1"/>
  <c r="AE772" i="6"/>
  <c r="AF772" i="6" s="1"/>
  <c r="AE773" i="6"/>
  <c r="AF773" i="6" s="1"/>
  <c r="AE774" i="6"/>
  <c r="AF774" i="6" s="1"/>
  <c r="AE775" i="6"/>
  <c r="AF775" i="6" s="1"/>
  <c r="AE776" i="6"/>
  <c r="AF776" i="6" s="1"/>
  <c r="AE777" i="6"/>
  <c r="AF777" i="6" s="1"/>
  <c r="AE778" i="6"/>
  <c r="AF778" i="6" s="1"/>
  <c r="AE779" i="6"/>
  <c r="AF779" i="6" s="1"/>
  <c r="AE780" i="6"/>
  <c r="AF780" i="6" s="1"/>
  <c r="AE781" i="6"/>
  <c r="AF781" i="6" s="1"/>
  <c r="AE782" i="6"/>
  <c r="AF782" i="6" s="1"/>
  <c r="AE783" i="6"/>
  <c r="AF783" i="6" s="1"/>
  <c r="AE784" i="6"/>
  <c r="AF784" i="6" s="1"/>
  <c r="AE785" i="6"/>
  <c r="AF785" i="6" s="1"/>
  <c r="AE786" i="6"/>
  <c r="AF786" i="6" s="1"/>
  <c r="AE787" i="6"/>
  <c r="AF787" i="6" s="1"/>
  <c r="AE788" i="6"/>
  <c r="AF788" i="6" s="1"/>
  <c r="AE789" i="6"/>
  <c r="AF789" i="6" s="1"/>
  <c r="AE790" i="6"/>
  <c r="AF790" i="6" s="1"/>
  <c r="AE791" i="6"/>
  <c r="AF791" i="6" s="1"/>
  <c r="AE792" i="6"/>
  <c r="AF792" i="6" s="1"/>
  <c r="AE793" i="6"/>
  <c r="AF793" i="6" s="1"/>
  <c r="AE794" i="6"/>
  <c r="AF794" i="6" s="1"/>
  <c r="AE795" i="6"/>
  <c r="AF795" i="6" s="1"/>
  <c r="AE796" i="6"/>
  <c r="AF796" i="6" s="1"/>
  <c r="AE797" i="6"/>
  <c r="AF797" i="6" s="1"/>
  <c r="AE798" i="6"/>
  <c r="AF798" i="6" s="1"/>
  <c r="AE799" i="6"/>
  <c r="AF799" i="6" s="1"/>
  <c r="AE800" i="6"/>
  <c r="AF800" i="6" s="1"/>
  <c r="AE801" i="6"/>
  <c r="AF801" i="6" s="1"/>
  <c r="AE802" i="6"/>
  <c r="AF802" i="6" s="1"/>
  <c r="AE803" i="6"/>
  <c r="AF803" i="6" s="1"/>
  <c r="AE804" i="6"/>
  <c r="AF804" i="6" s="1"/>
  <c r="AE805" i="6"/>
  <c r="AF805" i="6" s="1"/>
  <c r="AE806" i="6"/>
  <c r="AF806" i="6" s="1"/>
  <c r="AE807" i="6"/>
  <c r="AF807" i="6" s="1"/>
  <c r="AE808" i="6"/>
  <c r="AF808" i="6" s="1"/>
  <c r="AE809" i="6"/>
  <c r="AF809" i="6" s="1"/>
  <c r="AE810" i="6"/>
  <c r="AF810" i="6" s="1"/>
  <c r="AE811" i="6"/>
  <c r="AF811" i="6" s="1"/>
  <c r="AE812" i="6"/>
  <c r="AF812" i="6" s="1"/>
  <c r="AE813" i="6"/>
  <c r="AF813" i="6" s="1"/>
  <c r="AE814" i="6"/>
  <c r="AF814" i="6" s="1"/>
  <c r="AE815" i="6"/>
  <c r="AF815" i="6" s="1"/>
  <c r="AE816" i="6"/>
  <c r="AF816" i="6" s="1"/>
  <c r="AE817" i="6"/>
  <c r="AF817" i="6" s="1"/>
  <c r="AE818" i="6"/>
  <c r="AF818" i="6" s="1"/>
  <c r="AE819" i="6"/>
  <c r="AF819" i="6" s="1"/>
  <c r="AE820" i="6"/>
  <c r="AF820" i="6" s="1"/>
  <c r="AE821" i="6"/>
  <c r="AF821" i="6" s="1"/>
  <c r="AE822" i="6"/>
  <c r="AF822" i="6" s="1"/>
  <c r="AE823" i="6"/>
  <c r="AF823" i="6" s="1"/>
  <c r="AE824" i="6"/>
  <c r="AF824" i="6" s="1"/>
  <c r="AE825" i="6"/>
  <c r="AF825" i="6" s="1"/>
  <c r="AE826" i="6"/>
  <c r="AF826" i="6" s="1"/>
  <c r="AE827" i="6"/>
  <c r="AF827" i="6" s="1"/>
  <c r="AE828" i="6"/>
  <c r="AF828" i="6" s="1"/>
  <c r="AE829" i="6"/>
  <c r="AF829" i="6" s="1"/>
  <c r="AE830" i="6"/>
  <c r="AF830" i="6" s="1"/>
  <c r="AE831" i="6"/>
  <c r="AF831" i="6" s="1"/>
  <c r="AE832" i="6"/>
  <c r="AF832" i="6" s="1"/>
  <c r="AE833" i="6"/>
  <c r="AF833" i="6" s="1"/>
  <c r="AE834" i="6"/>
  <c r="AF834" i="6" s="1"/>
  <c r="AE835" i="6"/>
  <c r="AF835" i="6" s="1"/>
  <c r="AE836" i="6"/>
  <c r="AF836" i="6" s="1"/>
  <c r="AE837" i="6"/>
  <c r="AF837" i="6" s="1"/>
  <c r="AE838" i="6"/>
  <c r="AF838" i="6" s="1"/>
  <c r="AE839" i="6"/>
  <c r="AF839" i="6" s="1"/>
  <c r="AE840" i="6"/>
  <c r="AF840" i="6" s="1"/>
  <c r="AE841" i="6"/>
  <c r="AF841" i="6" s="1"/>
  <c r="AE842" i="6"/>
  <c r="AF842" i="6" s="1"/>
  <c r="AE843" i="6"/>
  <c r="AF843" i="6" s="1"/>
  <c r="AE844" i="6"/>
  <c r="AF844" i="6" s="1"/>
  <c r="AE845" i="6"/>
  <c r="AF845" i="6" s="1"/>
  <c r="AE846" i="6"/>
  <c r="AF846" i="6" s="1"/>
  <c r="AE847" i="6"/>
  <c r="AF847" i="6" s="1"/>
  <c r="AE848" i="6"/>
  <c r="AF848" i="6" s="1"/>
  <c r="AE849" i="6"/>
  <c r="AF849" i="6" s="1"/>
  <c r="AE850" i="6"/>
  <c r="AF850" i="6" s="1"/>
  <c r="AE851" i="6"/>
  <c r="AF851" i="6" s="1"/>
  <c r="AE852" i="6"/>
  <c r="AF852" i="6" s="1"/>
  <c r="AE853" i="6"/>
  <c r="AF853" i="6" s="1"/>
  <c r="AE854" i="6"/>
  <c r="AF854" i="6" s="1"/>
  <c r="AE855" i="6"/>
  <c r="AF855" i="6" s="1"/>
  <c r="AE856" i="6"/>
  <c r="AF856" i="6" s="1"/>
  <c r="AE857" i="6"/>
  <c r="AF857" i="6" s="1"/>
  <c r="AE858" i="6"/>
  <c r="AF858" i="6" s="1"/>
  <c r="AE859" i="6"/>
  <c r="AF859" i="6" s="1"/>
  <c r="AE860" i="6"/>
  <c r="AF860" i="6" s="1"/>
  <c r="AE861" i="6"/>
  <c r="AF861" i="6" s="1"/>
  <c r="AE862" i="6"/>
  <c r="AF862" i="6" s="1"/>
  <c r="AE863" i="6"/>
  <c r="AF863" i="6" s="1"/>
  <c r="AE864" i="6"/>
  <c r="AF864" i="6" s="1"/>
  <c r="AE865" i="6"/>
  <c r="AF865" i="6" s="1"/>
  <c r="AE866" i="6"/>
  <c r="AF866" i="6" s="1"/>
  <c r="AE867" i="6"/>
  <c r="AF867" i="6" s="1"/>
  <c r="AE868" i="6"/>
  <c r="AF868" i="6" s="1"/>
  <c r="AE869" i="6"/>
  <c r="AF869" i="6" s="1"/>
  <c r="AE870" i="6"/>
  <c r="AF870" i="6" s="1"/>
  <c r="AE871" i="6"/>
  <c r="AF871" i="6" s="1"/>
  <c r="AE872" i="6"/>
  <c r="AF872" i="6" s="1"/>
  <c r="AE873" i="6"/>
  <c r="AF873" i="6" s="1"/>
  <c r="AE874" i="6"/>
  <c r="AF874" i="6" s="1"/>
  <c r="AE875" i="6"/>
  <c r="AF875" i="6" s="1"/>
  <c r="AE876" i="6"/>
  <c r="AF876" i="6" s="1"/>
  <c r="AE877" i="6"/>
  <c r="AF877" i="6" s="1"/>
  <c r="AE878" i="6"/>
  <c r="AF878" i="6" s="1"/>
  <c r="AE879" i="6"/>
  <c r="AF879" i="6" s="1"/>
  <c r="AE880" i="6"/>
  <c r="AF880" i="6" s="1"/>
  <c r="AE881" i="6"/>
  <c r="AF881" i="6" s="1"/>
  <c r="AE882" i="6"/>
  <c r="AF882" i="6" s="1"/>
  <c r="AE883" i="6"/>
  <c r="AF883" i="6" s="1"/>
  <c r="AE884" i="6"/>
  <c r="AF884" i="6" s="1"/>
  <c r="AE885" i="6"/>
  <c r="AF885" i="6" s="1"/>
  <c r="AE886" i="6"/>
  <c r="AF886" i="6" s="1"/>
  <c r="AE887" i="6"/>
  <c r="AF887" i="6" s="1"/>
  <c r="AE888" i="6"/>
  <c r="AF888" i="6" s="1"/>
  <c r="AE889" i="6"/>
  <c r="AF889" i="6" s="1"/>
  <c r="AE890" i="6"/>
  <c r="AF890" i="6" s="1"/>
  <c r="AE891" i="6"/>
  <c r="AF891" i="6" s="1"/>
  <c r="AE892" i="6"/>
  <c r="AF892" i="6" s="1"/>
  <c r="AE893" i="6"/>
  <c r="AF893" i="6" s="1"/>
  <c r="AE894" i="6"/>
  <c r="AF894" i="6" s="1"/>
  <c r="AE895" i="6"/>
  <c r="AF895" i="6" s="1"/>
  <c r="AE896" i="6"/>
  <c r="AF896" i="6" s="1"/>
  <c r="AE897" i="6"/>
  <c r="AF897" i="6" s="1"/>
  <c r="AE898" i="6"/>
  <c r="AF898" i="6" s="1"/>
  <c r="AE899" i="6"/>
  <c r="AF899" i="6" s="1"/>
  <c r="AE900" i="6"/>
  <c r="AF900" i="6" s="1"/>
  <c r="AE901" i="6"/>
  <c r="AF901" i="6" s="1"/>
  <c r="AE902" i="6"/>
  <c r="AF902" i="6" s="1"/>
  <c r="AE903" i="6"/>
  <c r="AF903" i="6" s="1"/>
  <c r="AE904" i="6"/>
  <c r="AF904" i="6" s="1"/>
  <c r="AE905" i="6"/>
  <c r="AF905" i="6" s="1"/>
  <c r="AE906" i="6"/>
  <c r="AF906" i="6" s="1"/>
  <c r="AE907" i="6"/>
  <c r="AF907" i="6" s="1"/>
  <c r="AE908" i="6"/>
  <c r="AF908" i="6" s="1"/>
  <c r="AE909" i="6"/>
  <c r="AF909" i="6" s="1"/>
  <c r="AE910" i="6"/>
  <c r="AF910" i="6" s="1"/>
  <c r="AE911" i="6"/>
  <c r="AF911" i="6" s="1"/>
  <c r="AE912" i="6"/>
  <c r="AF912" i="6" s="1"/>
  <c r="AE913" i="6"/>
  <c r="AF913" i="6" s="1"/>
  <c r="AE914" i="6"/>
  <c r="AF914" i="6" s="1"/>
  <c r="AE915" i="6"/>
  <c r="AF915" i="6" s="1"/>
  <c r="AE916" i="6"/>
  <c r="AF916" i="6" s="1"/>
  <c r="AE917" i="6"/>
  <c r="AF917" i="6" s="1"/>
  <c r="AE918" i="6"/>
  <c r="AF918" i="6" s="1"/>
  <c r="AE919" i="6"/>
  <c r="AF919" i="6" s="1"/>
  <c r="AE920" i="6"/>
  <c r="AF920" i="6" s="1"/>
  <c r="AE921" i="6"/>
  <c r="AF921" i="6" s="1"/>
  <c r="AE922" i="6"/>
  <c r="AF922" i="6" s="1"/>
  <c r="AE923" i="6"/>
  <c r="AF923" i="6" s="1"/>
  <c r="AE924" i="6"/>
  <c r="AF924" i="6" s="1"/>
  <c r="AE925" i="6"/>
  <c r="AF925" i="6" s="1"/>
  <c r="AE926" i="6"/>
  <c r="AF926" i="6" s="1"/>
  <c r="AE927" i="6"/>
  <c r="AF927" i="6" s="1"/>
  <c r="AE928" i="6"/>
  <c r="AF928" i="6" s="1"/>
  <c r="AE929" i="6"/>
  <c r="AF929" i="6" s="1"/>
  <c r="AE930" i="6"/>
  <c r="AF930" i="6" s="1"/>
  <c r="AE931" i="6"/>
  <c r="AF931" i="6" s="1"/>
  <c r="AE932" i="6"/>
  <c r="AF932" i="6" s="1"/>
  <c r="AE933" i="6"/>
  <c r="AF933" i="6" s="1"/>
  <c r="AE934" i="6"/>
  <c r="AF934" i="6" s="1"/>
  <c r="AE935" i="6"/>
  <c r="AF935" i="6" s="1"/>
  <c r="AE936" i="6"/>
  <c r="AF936" i="6" s="1"/>
  <c r="AE937" i="6"/>
  <c r="AF937" i="6" s="1"/>
  <c r="AE938" i="6"/>
  <c r="AF938" i="6" s="1"/>
  <c r="AE939" i="6"/>
  <c r="AF939" i="6" s="1"/>
  <c r="AE940" i="6"/>
  <c r="AF940" i="6" s="1"/>
  <c r="AE941" i="6"/>
  <c r="AF941" i="6" s="1"/>
  <c r="AE942" i="6"/>
  <c r="AF942" i="6" s="1"/>
  <c r="AE943" i="6"/>
  <c r="AF943" i="6" s="1"/>
  <c r="AE944" i="6"/>
  <c r="AF944" i="6" s="1"/>
  <c r="AE945" i="6"/>
  <c r="AF945" i="6" s="1"/>
  <c r="AE946" i="6"/>
  <c r="AF946" i="6" s="1"/>
  <c r="AE947" i="6"/>
  <c r="AF947" i="6" s="1"/>
  <c r="AE948" i="6"/>
  <c r="AF948" i="6" s="1"/>
  <c r="AE949" i="6"/>
  <c r="AF949" i="6" s="1"/>
  <c r="AE950" i="6"/>
  <c r="AF950" i="6" s="1"/>
  <c r="AE951" i="6"/>
  <c r="AF951" i="6" s="1"/>
  <c r="AE952" i="6"/>
  <c r="AF952" i="6" s="1"/>
  <c r="AE953" i="6"/>
  <c r="AF953" i="6" s="1"/>
  <c r="AE954" i="6"/>
  <c r="AF954" i="6" s="1"/>
  <c r="AE955" i="6"/>
  <c r="AF955" i="6" s="1"/>
  <c r="AE956" i="6"/>
  <c r="AF956" i="6" s="1"/>
  <c r="AE957" i="6"/>
  <c r="AF957" i="6" s="1"/>
  <c r="AE958" i="6"/>
  <c r="AF958" i="6" s="1"/>
  <c r="AE959" i="6"/>
  <c r="AF959" i="6" s="1"/>
  <c r="AE960" i="6"/>
  <c r="AF960" i="6" s="1"/>
  <c r="AE961" i="6"/>
  <c r="AF961" i="6" s="1"/>
  <c r="AE962" i="6"/>
  <c r="AF962" i="6" s="1"/>
  <c r="AE963" i="6"/>
  <c r="AF963" i="6" s="1"/>
  <c r="AE964" i="6"/>
  <c r="AF964" i="6" s="1"/>
  <c r="AE965" i="6"/>
  <c r="AF965" i="6" s="1"/>
  <c r="AE966" i="6"/>
  <c r="AF966" i="6" s="1"/>
  <c r="AE967" i="6"/>
  <c r="AF967" i="6" s="1"/>
  <c r="AE968" i="6"/>
  <c r="AF968" i="6" s="1"/>
  <c r="AE969" i="6"/>
  <c r="AF969" i="6" s="1"/>
  <c r="AE970" i="6"/>
  <c r="AF970" i="6" s="1"/>
  <c r="AE971" i="6"/>
  <c r="AF971" i="6" s="1"/>
  <c r="AE972" i="6"/>
  <c r="AF972" i="6" s="1"/>
  <c r="AE973" i="6"/>
  <c r="AF973" i="6" s="1"/>
  <c r="AE974" i="6"/>
  <c r="AF974" i="6" s="1"/>
  <c r="AE975" i="6"/>
  <c r="AF975" i="6" s="1"/>
  <c r="AE976" i="6"/>
  <c r="AF976" i="6" s="1"/>
  <c r="AE977" i="6"/>
  <c r="AF977" i="6" s="1"/>
  <c r="AE978" i="6"/>
  <c r="AF978" i="6" s="1"/>
  <c r="AE979" i="6"/>
  <c r="AF979" i="6" s="1"/>
  <c r="AE980" i="6"/>
  <c r="AF980" i="6" s="1"/>
  <c r="AE981" i="6"/>
  <c r="AF981" i="6" s="1"/>
  <c r="AE982" i="6"/>
  <c r="AF982" i="6" s="1"/>
  <c r="AE983" i="6"/>
  <c r="AF983" i="6" s="1"/>
  <c r="AE984" i="6"/>
  <c r="AF984" i="6" s="1"/>
  <c r="AE985" i="6"/>
  <c r="AF985" i="6" s="1"/>
  <c r="AE986" i="6"/>
  <c r="AF986" i="6" s="1"/>
  <c r="AE987" i="6"/>
  <c r="AF987" i="6" s="1"/>
  <c r="AE988" i="6"/>
  <c r="AF988" i="6" s="1"/>
  <c r="AE989" i="6"/>
  <c r="AF989" i="6" s="1"/>
  <c r="AE990" i="6"/>
  <c r="AF990" i="6" s="1"/>
  <c r="AE991" i="6"/>
  <c r="AF991" i="6" s="1"/>
  <c r="AE992" i="6"/>
  <c r="AF992" i="6" s="1"/>
  <c r="AE993" i="6"/>
  <c r="AF993" i="6" s="1"/>
  <c r="AE994" i="6"/>
  <c r="AF994" i="6" s="1"/>
  <c r="AE995" i="6"/>
  <c r="AF995" i="6" s="1"/>
  <c r="AE996" i="6"/>
  <c r="AF996" i="6" s="1"/>
  <c r="AE997" i="6"/>
  <c r="AF997" i="6" s="1"/>
  <c r="AE998" i="6"/>
  <c r="AF998" i="6" s="1"/>
  <c r="AE999" i="6"/>
  <c r="AF999" i="6" s="1"/>
  <c r="AE1000" i="6"/>
  <c r="AF1000" i="6" s="1"/>
  <c r="AB2" i="6"/>
  <c r="AC2" i="6" s="1"/>
  <c r="AB3" i="6"/>
  <c r="AC3" i="6" s="1"/>
  <c r="AB4" i="6"/>
  <c r="AC4" i="6" s="1"/>
  <c r="AB5" i="6"/>
  <c r="AC5" i="6" s="1"/>
  <c r="AB6" i="6"/>
  <c r="AC6" i="6" s="1"/>
  <c r="AB8" i="6"/>
  <c r="AC8" i="6" s="1"/>
  <c r="AB9" i="6"/>
  <c r="AC9" i="6" s="1"/>
  <c r="AB10" i="6"/>
  <c r="AC10" i="6" s="1"/>
  <c r="AB11" i="6"/>
  <c r="AC11" i="6" s="1"/>
  <c r="AB12" i="6"/>
  <c r="AC12" i="6" s="1"/>
  <c r="AB13" i="6"/>
  <c r="AC13" i="6" s="1"/>
  <c r="AC14" i="6"/>
  <c r="AB15" i="6"/>
  <c r="AC15" i="6" s="1"/>
  <c r="AB16" i="6"/>
  <c r="AC16" i="6" s="1"/>
  <c r="AB17" i="6"/>
  <c r="AC17" i="6" s="1"/>
  <c r="AB18" i="6"/>
  <c r="AC18" i="6" s="1"/>
  <c r="AB19" i="6"/>
  <c r="AC19" i="6" s="1"/>
  <c r="AB20" i="6"/>
  <c r="AC20" i="6" s="1"/>
  <c r="AC21" i="6"/>
  <c r="AC22" i="6"/>
  <c r="AB23" i="6"/>
  <c r="AC23" i="6" s="1"/>
  <c r="AB24" i="6"/>
  <c r="AC24" i="6" s="1"/>
  <c r="AB25" i="6"/>
  <c r="AC25" i="6" s="1"/>
  <c r="AB26" i="6"/>
  <c r="AC26" i="6" s="1"/>
  <c r="AB27" i="6"/>
  <c r="AC27" i="6" s="1"/>
  <c r="AC28" i="6"/>
  <c r="AC29" i="6"/>
  <c r="AB30" i="6"/>
  <c r="AC30" i="6" s="1"/>
  <c r="AB31" i="6"/>
  <c r="AC31" i="6" s="1"/>
  <c r="AB32" i="6"/>
  <c r="AC32" i="6" s="1"/>
  <c r="AB33" i="6"/>
  <c r="AC33" i="6" s="1"/>
  <c r="AB34" i="6"/>
  <c r="AB35" i="6"/>
  <c r="AC35" i="6" s="1"/>
  <c r="AB36" i="6"/>
  <c r="AC36" i="6" s="1"/>
  <c r="AB37" i="6"/>
  <c r="AC37" i="6" s="1"/>
  <c r="AB38" i="6"/>
  <c r="AC38" i="6" s="1"/>
  <c r="AB39" i="6"/>
  <c r="AC39" i="6" s="1"/>
  <c r="AB40" i="6"/>
  <c r="AC40" i="6" s="1"/>
  <c r="AB42" i="6"/>
  <c r="AC42" i="6" s="1"/>
  <c r="AB43" i="6"/>
  <c r="AC43" i="6" s="1"/>
  <c r="AB44" i="6"/>
  <c r="AC44" i="6" s="1"/>
  <c r="AB45" i="6"/>
  <c r="AC45" i="6" s="1"/>
  <c r="AB46" i="6"/>
  <c r="AC46" i="6" s="1"/>
  <c r="AB47" i="6"/>
  <c r="AC47" i="6" s="1"/>
  <c r="AB48" i="6"/>
  <c r="AC48" i="6" s="1"/>
  <c r="AB49" i="6"/>
  <c r="AC49" i="6" s="1"/>
  <c r="AB50" i="6"/>
  <c r="AC50" i="6" s="1"/>
  <c r="AB51" i="6"/>
  <c r="AC51" i="6" s="1"/>
  <c r="AB52" i="6"/>
  <c r="AC52" i="6" s="1"/>
  <c r="AC53" i="6"/>
  <c r="AB54" i="6"/>
  <c r="AC54" i="6" s="1"/>
  <c r="AB55" i="6"/>
  <c r="AC55" i="6" s="1"/>
  <c r="AB56" i="6"/>
  <c r="AC56" i="6" s="1"/>
  <c r="AB57" i="6"/>
  <c r="AC57" i="6" s="1"/>
  <c r="AB58" i="6"/>
  <c r="AC58" i="6" s="1"/>
  <c r="AB59" i="6"/>
  <c r="AC59" i="6" s="1"/>
  <c r="AB60" i="6"/>
  <c r="AC60" i="6" s="1"/>
  <c r="AB61" i="6"/>
  <c r="AC61" i="6" s="1"/>
  <c r="AB62" i="6"/>
  <c r="AC62" i="6" s="1"/>
  <c r="AB63" i="6"/>
  <c r="AC63" i="6" s="1"/>
  <c r="AB64" i="6"/>
  <c r="AC64" i="6" s="1"/>
  <c r="AB65" i="6"/>
  <c r="AC65" i="6" s="1"/>
  <c r="AB66" i="6"/>
  <c r="AC66" i="6" s="1"/>
  <c r="AB67" i="6"/>
  <c r="AC67" i="6" s="1"/>
  <c r="AB68" i="6"/>
  <c r="AC68" i="6" s="1"/>
  <c r="AB69" i="6"/>
  <c r="AC69" i="6" s="1"/>
  <c r="AB70" i="6"/>
  <c r="AC70" i="6" s="1"/>
  <c r="AB71" i="6"/>
  <c r="AC71" i="6" s="1"/>
  <c r="AB72" i="6"/>
  <c r="AC72" i="6" s="1"/>
  <c r="AB73" i="6"/>
  <c r="AC73" i="6" s="1"/>
  <c r="AB74" i="6"/>
  <c r="AC74" i="6" s="1"/>
  <c r="AB75" i="6"/>
  <c r="AC75" i="6" s="1"/>
  <c r="AB76" i="6"/>
  <c r="AC76" i="6" s="1"/>
  <c r="AB77" i="6"/>
  <c r="AC77" i="6" s="1"/>
  <c r="AB78" i="6"/>
  <c r="AC78" i="6" s="1"/>
  <c r="AB79" i="6"/>
  <c r="AC79" i="6" s="1"/>
  <c r="AB80" i="6"/>
  <c r="AC80" i="6" s="1"/>
  <c r="AB81" i="6"/>
  <c r="AC81" i="6" s="1"/>
  <c r="AB82" i="6"/>
  <c r="AC82" i="6" s="1"/>
  <c r="AB83" i="6"/>
  <c r="AC83" i="6" s="1"/>
  <c r="AB84" i="6"/>
  <c r="AC84" i="6" s="1"/>
  <c r="AB85" i="6"/>
  <c r="AC85" i="6" s="1"/>
  <c r="AB86" i="6"/>
  <c r="AC86" i="6" s="1"/>
  <c r="AB87" i="6"/>
  <c r="AC87" i="6" s="1"/>
  <c r="AB88" i="6"/>
  <c r="AC88" i="6" s="1"/>
  <c r="AB89" i="6"/>
  <c r="AC89" i="6" s="1"/>
  <c r="AB90" i="6"/>
  <c r="AC90" i="6" s="1"/>
  <c r="AB91" i="6"/>
  <c r="AC91" i="6" s="1"/>
  <c r="AB92" i="6"/>
  <c r="AC92" i="6" s="1"/>
  <c r="AB93" i="6"/>
  <c r="AC93" i="6" s="1"/>
  <c r="AB98" i="6"/>
  <c r="AC98" i="6" s="1"/>
  <c r="AB99" i="6"/>
  <c r="AC99" i="6" s="1"/>
  <c r="AC100" i="6"/>
  <c r="AB101" i="6"/>
  <c r="AC101" i="6" s="1"/>
  <c r="AB102" i="6"/>
  <c r="AC102" i="6" s="1"/>
  <c r="AB103" i="6"/>
  <c r="AC103" i="6" s="1"/>
  <c r="AB108" i="6"/>
  <c r="AC108" i="6" s="1"/>
  <c r="AB109" i="6"/>
  <c r="AC109" i="6" s="1"/>
  <c r="AC110" i="6"/>
  <c r="AC112" i="6"/>
  <c r="AB113" i="6"/>
  <c r="AC113" i="6" s="1"/>
  <c r="AB114" i="6"/>
  <c r="AC114" i="6" s="1"/>
  <c r="AC117" i="6"/>
  <c r="AB119" i="6"/>
  <c r="AC119" i="6" s="1"/>
  <c r="AB120" i="6"/>
  <c r="AC120" i="6" s="1"/>
  <c r="AB121" i="6"/>
  <c r="AC121" i="6" s="1"/>
  <c r="AB122" i="6"/>
  <c r="AC122" i="6" s="1"/>
  <c r="AB123" i="6"/>
  <c r="AC123" i="6" s="1"/>
  <c r="AB124" i="6"/>
  <c r="AC124" i="6" s="1"/>
  <c r="AB126" i="6"/>
  <c r="AC126" i="6" s="1"/>
  <c r="AB127" i="6"/>
  <c r="AC127" i="6" s="1"/>
  <c r="AB128" i="6"/>
  <c r="AC128" i="6" s="1"/>
  <c r="AB129" i="6"/>
  <c r="AC129" i="6" s="1"/>
  <c r="AB130" i="6"/>
  <c r="AC130" i="6" s="1"/>
  <c r="AB131" i="6"/>
  <c r="AC131" i="6" s="1"/>
  <c r="AB132" i="6"/>
  <c r="AC132" i="6" s="1"/>
  <c r="AB133" i="6"/>
  <c r="AC133" i="6" s="1"/>
  <c r="AB134" i="6"/>
  <c r="AC134" i="6" s="1"/>
  <c r="AB135" i="6"/>
  <c r="AC135" i="6" s="1"/>
  <c r="AB136" i="6"/>
  <c r="AC136" i="6" s="1"/>
  <c r="AB137" i="6"/>
  <c r="AC137" i="6" s="1"/>
  <c r="AB138" i="6"/>
  <c r="AC138" i="6" s="1"/>
  <c r="AB139" i="6"/>
  <c r="AC139" i="6" s="1"/>
  <c r="AB140" i="6"/>
  <c r="AC140" i="6" s="1"/>
  <c r="AB141" i="6"/>
  <c r="AC141" i="6" s="1"/>
  <c r="AB142" i="6"/>
  <c r="AC142" i="6" s="1"/>
  <c r="AB143" i="6"/>
  <c r="AC143" i="6" s="1"/>
  <c r="AB144" i="6"/>
  <c r="AC144" i="6" s="1"/>
  <c r="AB145" i="6"/>
  <c r="AC145" i="6" s="1"/>
  <c r="AB146" i="6"/>
  <c r="AC146" i="6" s="1"/>
  <c r="AB147" i="6"/>
  <c r="AC147" i="6" s="1"/>
  <c r="AB148" i="6"/>
  <c r="AC148" i="6" s="1"/>
  <c r="AB149" i="6"/>
  <c r="AC149" i="6" s="1"/>
  <c r="AB150" i="6"/>
  <c r="AC150" i="6" s="1"/>
  <c r="AB151" i="6"/>
  <c r="AC151" i="6" s="1"/>
  <c r="AB152" i="6"/>
  <c r="AC152" i="6" s="1"/>
  <c r="AB153" i="6"/>
  <c r="AC153" i="6" s="1"/>
  <c r="AB154" i="6"/>
  <c r="AC154" i="6" s="1"/>
  <c r="AB155" i="6"/>
  <c r="AC155" i="6" s="1"/>
  <c r="AB156" i="6"/>
  <c r="AC156" i="6" s="1"/>
  <c r="AB157" i="6"/>
  <c r="AC157" i="6" s="1"/>
  <c r="AB158" i="6"/>
  <c r="AC158" i="6" s="1"/>
  <c r="AB159" i="6"/>
  <c r="AC159" i="6" s="1"/>
  <c r="AB160" i="6"/>
  <c r="AC160" i="6" s="1"/>
  <c r="AB161" i="6"/>
  <c r="AC161" i="6" s="1"/>
  <c r="AB162" i="6"/>
  <c r="AC162" i="6" s="1"/>
  <c r="AB163" i="6"/>
  <c r="AC163" i="6" s="1"/>
  <c r="AB164" i="6"/>
  <c r="AC164" i="6" s="1"/>
  <c r="AB165" i="6"/>
  <c r="AC165" i="6" s="1"/>
  <c r="AB166" i="6"/>
  <c r="AC166" i="6" s="1"/>
  <c r="AB167" i="6"/>
  <c r="AC167" i="6" s="1"/>
  <c r="AB168" i="6"/>
  <c r="AC168" i="6" s="1"/>
  <c r="AB169" i="6"/>
  <c r="AC169" i="6" s="1"/>
  <c r="AB170" i="6"/>
  <c r="AC170" i="6" s="1"/>
  <c r="AB171" i="6"/>
  <c r="AC171" i="6" s="1"/>
  <c r="AB172" i="6"/>
  <c r="AC172" i="6" s="1"/>
  <c r="AB173" i="6"/>
  <c r="AC173" i="6" s="1"/>
  <c r="AB174" i="6"/>
  <c r="AC174" i="6" s="1"/>
  <c r="AB175" i="6"/>
  <c r="AC175" i="6" s="1"/>
  <c r="AB176" i="6"/>
  <c r="AC176" i="6" s="1"/>
  <c r="AB177" i="6"/>
  <c r="AC177" i="6" s="1"/>
  <c r="AB178" i="6"/>
  <c r="AC178" i="6" s="1"/>
  <c r="AB179" i="6"/>
  <c r="AC179" i="6" s="1"/>
  <c r="AB180" i="6"/>
  <c r="AC180" i="6" s="1"/>
  <c r="AB181" i="6"/>
  <c r="AC181" i="6" s="1"/>
  <c r="AB182" i="6"/>
  <c r="AC182" i="6" s="1"/>
  <c r="AB183" i="6"/>
  <c r="AC183" i="6" s="1"/>
  <c r="AB184" i="6"/>
  <c r="AC184" i="6" s="1"/>
  <c r="AB185" i="6"/>
  <c r="AC185" i="6" s="1"/>
  <c r="AB186" i="6"/>
  <c r="AC186" i="6" s="1"/>
  <c r="AB187" i="6"/>
  <c r="AC187" i="6" s="1"/>
  <c r="AB188" i="6"/>
  <c r="AC188" i="6" s="1"/>
  <c r="AB189" i="6"/>
  <c r="AC189" i="6" s="1"/>
  <c r="AB190" i="6"/>
  <c r="AC190" i="6" s="1"/>
  <c r="AB191" i="6"/>
  <c r="AC191" i="6" s="1"/>
  <c r="AB192" i="6"/>
  <c r="AC192" i="6" s="1"/>
  <c r="AB193" i="6"/>
  <c r="AC193" i="6" s="1"/>
  <c r="AB194" i="6"/>
  <c r="AC194" i="6" s="1"/>
  <c r="AB195" i="6"/>
  <c r="AC195" i="6" s="1"/>
  <c r="AB196" i="6"/>
  <c r="AC196" i="6" s="1"/>
  <c r="AB197" i="6"/>
  <c r="AC197" i="6" s="1"/>
  <c r="AB198" i="6"/>
  <c r="AC198" i="6" s="1"/>
  <c r="AB199" i="6"/>
  <c r="AC199" i="6" s="1"/>
  <c r="AB200" i="6"/>
  <c r="AC200" i="6" s="1"/>
  <c r="AB201" i="6"/>
  <c r="AC201" i="6" s="1"/>
  <c r="AB202" i="6"/>
  <c r="AC202" i="6" s="1"/>
  <c r="AB203" i="6"/>
  <c r="AC203" i="6" s="1"/>
  <c r="AC204" i="6"/>
  <c r="AB205" i="6"/>
  <c r="AC205" i="6" s="1"/>
  <c r="AB206" i="6"/>
  <c r="AC206" i="6" s="1"/>
  <c r="AB208" i="6"/>
  <c r="AC208" i="6" s="1"/>
  <c r="AB209" i="6"/>
  <c r="AC209" i="6" s="1"/>
  <c r="AB210" i="6"/>
  <c r="AC210" i="6" s="1"/>
  <c r="AB211" i="6"/>
  <c r="AC211" i="6" s="1"/>
  <c r="AB212" i="6"/>
  <c r="AC212" i="6" s="1"/>
  <c r="AB213" i="6"/>
  <c r="AC213" i="6" s="1"/>
  <c r="AB214" i="6"/>
  <c r="AC214" i="6" s="1"/>
  <c r="AB215" i="6"/>
  <c r="AC215" i="6" s="1"/>
  <c r="AB216" i="6"/>
  <c r="AC216" i="6" s="1"/>
  <c r="AB217" i="6"/>
  <c r="AC217" i="6" s="1"/>
  <c r="AB218" i="6"/>
  <c r="AC218" i="6" s="1"/>
  <c r="AB219" i="6"/>
  <c r="AC219" i="6" s="1"/>
  <c r="AB220" i="6"/>
  <c r="AC220" i="6" s="1"/>
  <c r="AB221" i="6"/>
  <c r="AC221" i="6" s="1"/>
  <c r="AB222" i="6"/>
  <c r="AC222" i="6" s="1"/>
  <c r="AB223" i="6"/>
  <c r="AC223" i="6" s="1"/>
  <c r="AB224" i="6"/>
  <c r="AC224" i="6" s="1"/>
  <c r="AB225" i="6"/>
  <c r="AC225" i="6" s="1"/>
  <c r="AB226" i="6"/>
  <c r="AC226" i="6" s="1"/>
  <c r="AB227" i="6"/>
  <c r="AC227" i="6" s="1"/>
  <c r="AB228" i="6"/>
  <c r="AC228" i="6" s="1"/>
  <c r="AB229" i="6"/>
  <c r="AC229" i="6" s="1"/>
  <c r="AB230" i="6"/>
  <c r="AC230" i="6" s="1"/>
  <c r="AB231" i="6"/>
  <c r="AC231" i="6" s="1"/>
  <c r="AB232" i="6"/>
  <c r="AC232" i="6" s="1"/>
  <c r="AB233" i="6"/>
  <c r="AC233" i="6" s="1"/>
  <c r="AB234" i="6"/>
  <c r="AC234" i="6" s="1"/>
  <c r="AB235" i="6"/>
  <c r="AC235" i="6" s="1"/>
  <c r="AB236" i="6"/>
  <c r="AC236" i="6" s="1"/>
  <c r="AB237" i="6"/>
  <c r="AC237" i="6" s="1"/>
  <c r="AB238" i="6"/>
  <c r="AC238" i="6" s="1"/>
  <c r="AB239" i="6"/>
  <c r="AC239" i="6" s="1"/>
  <c r="AB240" i="6"/>
  <c r="AC240" i="6" s="1"/>
  <c r="AB241" i="6"/>
  <c r="AC241" i="6" s="1"/>
  <c r="AB242" i="6"/>
  <c r="AC242" i="6" s="1"/>
  <c r="AB243" i="6"/>
  <c r="AC243" i="6" s="1"/>
  <c r="AB244" i="6"/>
  <c r="AC244" i="6" s="1"/>
  <c r="AB245" i="6"/>
  <c r="AC245" i="6" s="1"/>
  <c r="AB246" i="6"/>
  <c r="AC246" i="6" s="1"/>
  <c r="AB247" i="6"/>
  <c r="AC247" i="6" s="1"/>
  <c r="AB248" i="6"/>
  <c r="AC248" i="6" s="1"/>
  <c r="AB249" i="6"/>
  <c r="AC249" i="6" s="1"/>
  <c r="AB250" i="6"/>
  <c r="AC250" i="6" s="1"/>
  <c r="AB251" i="6"/>
  <c r="AC251" i="6" s="1"/>
  <c r="AB252" i="6"/>
  <c r="AC252" i="6" s="1"/>
  <c r="AB253" i="6"/>
  <c r="AC253" i="6" s="1"/>
  <c r="AB254" i="6"/>
  <c r="AC254" i="6" s="1"/>
  <c r="AB255" i="6"/>
  <c r="AC255" i="6" s="1"/>
  <c r="AB256" i="6"/>
  <c r="AC256" i="6" s="1"/>
  <c r="AB257" i="6"/>
  <c r="AC257" i="6" s="1"/>
  <c r="AB258" i="6"/>
  <c r="AC258" i="6" s="1"/>
  <c r="AB259" i="6"/>
  <c r="AC259" i="6" s="1"/>
  <c r="AB260" i="6"/>
  <c r="AC260" i="6" s="1"/>
  <c r="AB261" i="6"/>
  <c r="AC261" i="6" s="1"/>
  <c r="AB262" i="6"/>
  <c r="AC262" i="6" s="1"/>
  <c r="AB263" i="6"/>
  <c r="AC263" i="6" s="1"/>
  <c r="AB264" i="6"/>
  <c r="AC264" i="6" s="1"/>
  <c r="AB265" i="6"/>
  <c r="AC265" i="6" s="1"/>
  <c r="AB266" i="6"/>
  <c r="AC266" i="6" s="1"/>
  <c r="AC267" i="6"/>
  <c r="AB268" i="6"/>
  <c r="AC268" i="6" s="1"/>
  <c r="AC269" i="6"/>
  <c r="AB270" i="6"/>
  <c r="AC270" i="6" s="1"/>
  <c r="AB271" i="6"/>
  <c r="AC271" i="6" s="1"/>
  <c r="AB272" i="6"/>
  <c r="AC272" i="6" s="1"/>
  <c r="AB273" i="6"/>
  <c r="AC273" i="6" s="1"/>
  <c r="AB274" i="6"/>
  <c r="AC274" i="6" s="1"/>
  <c r="AB275" i="6"/>
  <c r="AC275" i="6" s="1"/>
  <c r="AB276" i="6"/>
  <c r="AC276" i="6" s="1"/>
  <c r="AB277" i="6"/>
  <c r="AC277" i="6" s="1"/>
  <c r="AB278" i="6"/>
  <c r="AC278" i="6" s="1"/>
  <c r="AB279" i="6"/>
  <c r="AC279" i="6" s="1"/>
  <c r="AB280" i="6"/>
  <c r="AC280" i="6" s="1"/>
  <c r="AB281" i="6"/>
  <c r="AC281" i="6" s="1"/>
  <c r="AB282" i="6"/>
  <c r="AC282" i="6" s="1"/>
  <c r="AB283" i="6"/>
  <c r="AC283" i="6" s="1"/>
  <c r="AB284" i="6"/>
  <c r="AC284" i="6" s="1"/>
  <c r="AB285" i="6"/>
  <c r="AC285" i="6" s="1"/>
  <c r="AB286" i="6"/>
  <c r="AC286" i="6" s="1"/>
  <c r="AB287" i="6"/>
  <c r="AC287" i="6" s="1"/>
  <c r="AB288" i="6"/>
  <c r="AC288" i="6" s="1"/>
  <c r="AB289" i="6"/>
  <c r="AC289" i="6" s="1"/>
  <c r="AB290" i="6"/>
  <c r="AC290" i="6" s="1"/>
  <c r="AB291" i="6"/>
  <c r="AC291" i="6" s="1"/>
  <c r="AB292" i="6"/>
  <c r="AC292" i="6" s="1"/>
  <c r="AB293" i="6"/>
  <c r="AC293" i="6" s="1"/>
  <c r="AB294" i="6"/>
  <c r="AC294" i="6" s="1"/>
  <c r="AB295" i="6"/>
  <c r="AC295" i="6" s="1"/>
  <c r="AB296" i="6"/>
  <c r="AC296" i="6" s="1"/>
  <c r="AB297" i="6"/>
  <c r="AC297" i="6" s="1"/>
  <c r="AB298" i="6"/>
  <c r="AC298" i="6" s="1"/>
  <c r="AB299" i="6"/>
  <c r="AC299" i="6" s="1"/>
  <c r="AB300" i="6"/>
  <c r="AC300" i="6" s="1"/>
  <c r="AB301" i="6"/>
  <c r="AC301" i="6" s="1"/>
  <c r="AB302" i="6"/>
  <c r="AC302" i="6" s="1"/>
  <c r="AB303" i="6"/>
  <c r="AC303" i="6" s="1"/>
  <c r="AB304" i="6"/>
  <c r="AC304" i="6" s="1"/>
  <c r="AB305" i="6"/>
  <c r="AC305" i="6" s="1"/>
  <c r="AB306" i="6"/>
  <c r="AC306" i="6" s="1"/>
  <c r="AB307" i="6"/>
  <c r="AC307" i="6" s="1"/>
  <c r="AB308" i="6"/>
  <c r="AC308" i="6" s="1"/>
  <c r="AB309" i="6"/>
  <c r="AC309" i="6" s="1"/>
  <c r="AB310" i="6"/>
  <c r="AC310" i="6" s="1"/>
  <c r="AB311" i="6"/>
  <c r="AC311" i="6" s="1"/>
  <c r="AB312" i="6"/>
  <c r="AC312" i="6" s="1"/>
  <c r="AB313" i="6"/>
  <c r="AC313" i="6" s="1"/>
  <c r="AB314" i="6"/>
  <c r="AC314" i="6" s="1"/>
  <c r="AB315" i="6"/>
  <c r="AC315" i="6" s="1"/>
  <c r="AB316" i="6"/>
  <c r="AC316" i="6" s="1"/>
  <c r="AB317" i="6"/>
  <c r="AC317" i="6" s="1"/>
  <c r="AB318" i="6"/>
  <c r="AC318" i="6" s="1"/>
  <c r="AB319" i="6"/>
  <c r="AC319" i="6" s="1"/>
  <c r="AB320" i="6"/>
  <c r="AC320" i="6" s="1"/>
  <c r="AB321" i="6"/>
  <c r="AC321" i="6" s="1"/>
  <c r="AB322" i="6"/>
  <c r="AC322" i="6" s="1"/>
  <c r="AB323" i="6"/>
  <c r="AC323" i="6" s="1"/>
  <c r="AB324" i="6"/>
  <c r="AC324" i="6" s="1"/>
  <c r="AB325" i="6"/>
  <c r="AC325" i="6" s="1"/>
  <c r="AB326" i="6"/>
  <c r="AC326" i="6" s="1"/>
  <c r="AB327" i="6"/>
  <c r="AC327" i="6" s="1"/>
  <c r="AB328" i="6"/>
  <c r="AC328" i="6" s="1"/>
  <c r="AB329" i="6"/>
  <c r="AC329" i="6" s="1"/>
  <c r="AB330" i="6"/>
  <c r="AC330" i="6" s="1"/>
  <c r="AB331" i="6"/>
  <c r="AC331" i="6" s="1"/>
  <c r="AB332" i="6"/>
  <c r="AC332" i="6" s="1"/>
  <c r="AB333" i="6"/>
  <c r="AC333" i="6" s="1"/>
  <c r="AB334" i="6"/>
  <c r="AC334" i="6" s="1"/>
  <c r="AB335" i="6"/>
  <c r="AC335" i="6" s="1"/>
  <c r="AB336" i="6"/>
  <c r="AC336" i="6" s="1"/>
  <c r="AB337" i="6"/>
  <c r="AC337" i="6" s="1"/>
  <c r="AB338" i="6"/>
  <c r="AC338" i="6" s="1"/>
  <c r="AB339" i="6"/>
  <c r="AC339" i="6" s="1"/>
  <c r="AB340" i="6"/>
  <c r="AC340" i="6" s="1"/>
  <c r="AB341" i="6"/>
  <c r="AC341" i="6" s="1"/>
  <c r="AB342" i="6"/>
  <c r="AC342" i="6" s="1"/>
  <c r="AB343" i="6"/>
  <c r="AC343" i="6" s="1"/>
  <c r="AB344" i="6"/>
  <c r="AC344" i="6" s="1"/>
  <c r="AB345" i="6"/>
  <c r="AC345" i="6" s="1"/>
  <c r="AB346" i="6"/>
  <c r="AC346" i="6" s="1"/>
  <c r="AB347" i="6"/>
  <c r="AC347" i="6" s="1"/>
  <c r="AB348" i="6"/>
  <c r="AC348" i="6" s="1"/>
  <c r="AB349" i="6"/>
  <c r="AC349" i="6" s="1"/>
  <c r="AB350" i="6"/>
  <c r="AC350" i="6" s="1"/>
  <c r="AB351" i="6"/>
  <c r="AC351" i="6" s="1"/>
  <c r="AB352" i="6"/>
  <c r="AC352" i="6" s="1"/>
  <c r="AB353" i="6"/>
  <c r="AC353" i="6" s="1"/>
  <c r="AB354" i="6"/>
  <c r="AC354" i="6" s="1"/>
  <c r="AB355" i="6"/>
  <c r="AC355" i="6" s="1"/>
  <c r="AB356" i="6"/>
  <c r="AC356" i="6" s="1"/>
  <c r="AB357" i="6"/>
  <c r="AC357" i="6" s="1"/>
  <c r="AB358" i="6"/>
  <c r="AC358" i="6" s="1"/>
  <c r="AB359" i="6"/>
  <c r="AC359" i="6" s="1"/>
  <c r="AB360" i="6"/>
  <c r="AC360" i="6" s="1"/>
  <c r="AB361" i="6"/>
  <c r="AC361" i="6" s="1"/>
  <c r="AB362" i="6"/>
  <c r="AC362" i="6" s="1"/>
  <c r="AB363" i="6"/>
  <c r="AC363" i="6" s="1"/>
  <c r="AB364" i="6"/>
  <c r="AC364" i="6" s="1"/>
  <c r="AB365" i="6"/>
  <c r="AC365" i="6" s="1"/>
  <c r="AB366" i="6"/>
  <c r="AC366" i="6" s="1"/>
  <c r="AB367" i="6"/>
  <c r="AC367" i="6" s="1"/>
  <c r="AB368" i="6"/>
  <c r="AC368" i="6" s="1"/>
  <c r="AB369" i="6"/>
  <c r="AC369" i="6" s="1"/>
  <c r="AB370" i="6"/>
  <c r="AC370" i="6" s="1"/>
  <c r="AB371" i="6"/>
  <c r="AC371" i="6" s="1"/>
  <c r="AB372" i="6"/>
  <c r="AC372" i="6" s="1"/>
  <c r="AB373" i="6"/>
  <c r="AC373" i="6" s="1"/>
  <c r="AB374" i="6"/>
  <c r="AC374" i="6" s="1"/>
  <c r="AB375" i="6"/>
  <c r="AC375" i="6" s="1"/>
  <c r="AB376" i="6"/>
  <c r="AC376" i="6" s="1"/>
  <c r="AB377" i="6"/>
  <c r="AC377" i="6" s="1"/>
  <c r="AB378" i="6"/>
  <c r="AC378" i="6" s="1"/>
  <c r="AB379" i="6"/>
  <c r="AC379" i="6" s="1"/>
  <c r="AB380" i="6"/>
  <c r="AC380" i="6" s="1"/>
  <c r="AB381" i="6"/>
  <c r="AC381" i="6" s="1"/>
  <c r="AB382" i="6"/>
  <c r="AC382" i="6" s="1"/>
  <c r="AB383" i="6"/>
  <c r="AC383" i="6" s="1"/>
  <c r="AB384" i="6"/>
  <c r="AC384" i="6" s="1"/>
  <c r="AB385" i="6"/>
  <c r="AC385" i="6" s="1"/>
  <c r="AB386" i="6"/>
  <c r="AC386" i="6" s="1"/>
  <c r="AB387" i="6"/>
  <c r="AC387" i="6" s="1"/>
  <c r="AB388" i="6"/>
  <c r="AC388" i="6" s="1"/>
  <c r="AB389" i="6"/>
  <c r="AC389" i="6" s="1"/>
  <c r="AB390" i="6"/>
  <c r="AC390" i="6" s="1"/>
  <c r="AB391" i="6"/>
  <c r="AC391" i="6" s="1"/>
  <c r="AB392" i="6"/>
  <c r="AC392" i="6" s="1"/>
  <c r="AB393" i="6"/>
  <c r="AC393" i="6" s="1"/>
  <c r="AB394" i="6"/>
  <c r="AC394" i="6" s="1"/>
  <c r="AB395" i="6"/>
  <c r="AC395" i="6" s="1"/>
  <c r="AB396" i="6"/>
  <c r="AC396" i="6" s="1"/>
  <c r="AB397" i="6"/>
  <c r="AC397" i="6" s="1"/>
  <c r="AB398" i="6"/>
  <c r="AC398" i="6" s="1"/>
  <c r="AB399" i="6"/>
  <c r="AC399" i="6" s="1"/>
  <c r="AB400" i="6"/>
  <c r="AC400" i="6" s="1"/>
  <c r="AB401" i="6"/>
  <c r="AC401" i="6" s="1"/>
  <c r="AB402" i="6"/>
  <c r="AC402" i="6" s="1"/>
  <c r="AB403" i="6"/>
  <c r="AC403" i="6" s="1"/>
  <c r="AB404" i="6"/>
  <c r="AC404" i="6" s="1"/>
  <c r="AB405" i="6"/>
  <c r="AC405" i="6" s="1"/>
  <c r="AB406" i="6"/>
  <c r="AC406" i="6" s="1"/>
  <c r="AB407" i="6"/>
  <c r="AC407" i="6" s="1"/>
  <c r="AB408" i="6"/>
  <c r="AC408" i="6" s="1"/>
  <c r="AB409" i="6"/>
  <c r="AC409" i="6" s="1"/>
  <c r="AB410" i="6"/>
  <c r="AC410" i="6" s="1"/>
  <c r="AB411" i="6"/>
  <c r="AC411" i="6" s="1"/>
  <c r="AB412" i="6"/>
  <c r="AC412" i="6" s="1"/>
  <c r="AB413" i="6"/>
  <c r="AC413" i="6" s="1"/>
  <c r="AB414" i="6"/>
  <c r="AC414" i="6" s="1"/>
  <c r="AB415" i="6"/>
  <c r="AC415" i="6" s="1"/>
  <c r="AB416" i="6"/>
  <c r="AC416" i="6" s="1"/>
  <c r="AB417" i="6"/>
  <c r="AC417" i="6" s="1"/>
  <c r="AB418" i="6"/>
  <c r="AC418" i="6" s="1"/>
  <c r="AB419" i="6"/>
  <c r="AC419" i="6" s="1"/>
  <c r="AB420" i="6"/>
  <c r="AC420" i="6" s="1"/>
  <c r="AB421" i="6"/>
  <c r="AC421" i="6" s="1"/>
  <c r="AB422" i="6"/>
  <c r="AC422" i="6" s="1"/>
  <c r="AB423" i="6"/>
  <c r="AC423" i="6" s="1"/>
  <c r="AB424" i="6"/>
  <c r="AC424" i="6" s="1"/>
  <c r="AB425" i="6"/>
  <c r="AC425" i="6" s="1"/>
  <c r="AB426" i="6"/>
  <c r="AC426" i="6" s="1"/>
  <c r="AB427" i="6"/>
  <c r="AC427" i="6" s="1"/>
  <c r="AB428" i="6"/>
  <c r="AC428" i="6" s="1"/>
  <c r="AB429" i="6"/>
  <c r="AC429" i="6" s="1"/>
  <c r="AB430" i="6"/>
  <c r="AC430" i="6" s="1"/>
  <c r="AB431" i="6"/>
  <c r="AC431" i="6" s="1"/>
  <c r="AB432" i="6"/>
  <c r="AC432" i="6" s="1"/>
  <c r="AB433" i="6"/>
  <c r="AC433" i="6" s="1"/>
  <c r="AB434" i="6"/>
  <c r="AC434" i="6" s="1"/>
  <c r="AB435" i="6"/>
  <c r="AC435" i="6" s="1"/>
  <c r="AB436" i="6"/>
  <c r="AC436" i="6" s="1"/>
  <c r="AB437" i="6"/>
  <c r="AC437" i="6" s="1"/>
  <c r="AB438" i="6"/>
  <c r="AC438" i="6" s="1"/>
  <c r="AB439" i="6"/>
  <c r="AC439" i="6" s="1"/>
  <c r="AB440" i="6"/>
  <c r="AC440" i="6" s="1"/>
  <c r="AB441" i="6"/>
  <c r="AC441" i="6" s="1"/>
  <c r="AB442" i="6"/>
  <c r="AC442" i="6" s="1"/>
  <c r="AB443" i="6"/>
  <c r="AC443" i="6" s="1"/>
  <c r="AB444" i="6"/>
  <c r="AC444" i="6" s="1"/>
  <c r="AB445" i="6"/>
  <c r="AC445" i="6" s="1"/>
  <c r="AB446" i="6"/>
  <c r="AC446" i="6" s="1"/>
  <c r="AB447" i="6"/>
  <c r="AC447" i="6" s="1"/>
  <c r="AB448" i="6"/>
  <c r="AC448" i="6" s="1"/>
  <c r="AB449" i="6"/>
  <c r="AC449" i="6" s="1"/>
  <c r="AB450" i="6"/>
  <c r="AC450" i="6" s="1"/>
  <c r="AB451" i="6"/>
  <c r="AC451" i="6" s="1"/>
  <c r="AB452" i="6"/>
  <c r="AC452" i="6" s="1"/>
  <c r="AB453" i="6"/>
  <c r="AC453" i="6" s="1"/>
  <c r="AB454" i="6"/>
  <c r="AC454" i="6" s="1"/>
  <c r="AB455" i="6"/>
  <c r="AC455" i="6" s="1"/>
  <c r="AB456" i="6"/>
  <c r="AC456" i="6" s="1"/>
  <c r="AB457" i="6"/>
  <c r="AC457" i="6" s="1"/>
  <c r="AB458" i="6"/>
  <c r="AC458" i="6" s="1"/>
  <c r="AB459" i="6"/>
  <c r="AC459" i="6" s="1"/>
  <c r="AB460" i="6"/>
  <c r="AC460" i="6" s="1"/>
  <c r="AB461" i="6"/>
  <c r="AC461" i="6" s="1"/>
  <c r="AB462" i="6"/>
  <c r="AC462" i="6" s="1"/>
  <c r="AB463" i="6"/>
  <c r="AC463" i="6" s="1"/>
  <c r="AB464" i="6"/>
  <c r="AC464" i="6" s="1"/>
  <c r="AB465" i="6"/>
  <c r="AC465" i="6" s="1"/>
  <c r="AB466" i="6"/>
  <c r="AC466" i="6" s="1"/>
  <c r="AB467" i="6"/>
  <c r="AC467" i="6" s="1"/>
  <c r="AB468" i="6"/>
  <c r="AC468" i="6" s="1"/>
  <c r="AB469" i="6"/>
  <c r="AC469" i="6" s="1"/>
  <c r="AB470" i="6"/>
  <c r="AC470" i="6" s="1"/>
  <c r="AB471" i="6"/>
  <c r="AC471" i="6" s="1"/>
  <c r="AB472" i="6"/>
  <c r="AC472" i="6" s="1"/>
  <c r="AB473" i="6"/>
  <c r="AC473" i="6" s="1"/>
  <c r="AB474" i="6"/>
  <c r="AC474" i="6" s="1"/>
  <c r="AB475" i="6"/>
  <c r="AC475" i="6" s="1"/>
  <c r="AB476" i="6"/>
  <c r="AC476" i="6" s="1"/>
  <c r="AB477" i="6"/>
  <c r="AC477" i="6" s="1"/>
  <c r="AB478" i="6"/>
  <c r="AC478" i="6" s="1"/>
  <c r="AB479" i="6"/>
  <c r="AC479" i="6" s="1"/>
  <c r="AB480" i="6"/>
  <c r="AC480" i="6" s="1"/>
  <c r="AB481" i="6"/>
  <c r="AC481" i="6" s="1"/>
  <c r="AB482" i="6"/>
  <c r="AC482" i="6" s="1"/>
  <c r="AB483" i="6"/>
  <c r="AC483" i="6" s="1"/>
  <c r="AB484" i="6"/>
  <c r="AC484" i="6" s="1"/>
  <c r="AB485" i="6"/>
  <c r="AC485" i="6" s="1"/>
  <c r="AB486" i="6"/>
  <c r="AC486" i="6" s="1"/>
  <c r="AB487" i="6"/>
  <c r="AC487" i="6" s="1"/>
  <c r="AB488" i="6"/>
  <c r="AC488" i="6" s="1"/>
  <c r="AB489" i="6"/>
  <c r="AC489" i="6" s="1"/>
  <c r="AB490" i="6"/>
  <c r="AC490" i="6" s="1"/>
  <c r="AB491" i="6"/>
  <c r="AC491" i="6" s="1"/>
  <c r="AB492" i="6"/>
  <c r="AC492" i="6" s="1"/>
  <c r="AB493" i="6"/>
  <c r="AC493" i="6" s="1"/>
  <c r="AB494" i="6"/>
  <c r="AC494" i="6" s="1"/>
  <c r="AB495" i="6"/>
  <c r="AC495" i="6" s="1"/>
  <c r="AB496" i="6"/>
  <c r="AC496" i="6" s="1"/>
  <c r="AB497" i="6"/>
  <c r="AC497" i="6" s="1"/>
  <c r="AB498" i="6"/>
  <c r="AC498" i="6" s="1"/>
  <c r="AB499" i="6"/>
  <c r="AC499" i="6" s="1"/>
  <c r="AB500" i="6"/>
  <c r="AC500" i="6" s="1"/>
  <c r="AB501" i="6"/>
  <c r="AC501" i="6" s="1"/>
  <c r="AB502" i="6"/>
  <c r="AC502" i="6" s="1"/>
  <c r="AB503" i="6"/>
  <c r="AC503" i="6" s="1"/>
  <c r="AB504" i="6"/>
  <c r="AC504" i="6" s="1"/>
  <c r="AB505" i="6"/>
  <c r="AC505" i="6" s="1"/>
  <c r="AB506" i="6"/>
  <c r="AC506" i="6" s="1"/>
  <c r="AB507" i="6"/>
  <c r="AC507" i="6" s="1"/>
  <c r="AB508" i="6"/>
  <c r="AC508" i="6" s="1"/>
  <c r="AB509" i="6"/>
  <c r="AC509" i="6" s="1"/>
  <c r="AB510" i="6"/>
  <c r="AC510" i="6" s="1"/>
  <c r="AB511" i="6"/>
  <c r="AC511" i="6" s="1"/>
  <c r="AB512" i="6"/>
  <c r="AC512" i="6" s="1"/>
  <c r="AB513" i="6"/>
  <c r="AC513" i="6" s="1"/>
  <c r="AB514" i="6"/>
  <c r="AC514" i="6" s="1"/>
  <c r="AB515" i="6"/>
  <c r="AC515" i="6" s="1"/>
  <c r="AB516" i="6"/>
  <c r="AC516" i="6" s="1"/>
  <c r="AB517" i="6"/>
  <c r="AC517" i="6" s="1"/>
  <c r="AB518" i="6"/>
  <c r="AC518" i="6" s="1"/>
  <c r="AB519" i="6"/>
  <c r="AC519" i="6" s="1"/>
  <c r="AB520" i="6"/>
  <c r="AC520" i="6" s="1"/>
  <c r="AB521" i="6"/>
  <c r="AC521" i="6" s="1"/>
  <c r="AB522" i="6"/>
  <c r="AC522" i="6" s="1"/>
  <c r="AB523" i="6"/>
  <c r="AC523" i="6" s="1"/>
  <c r="AB524" i="6"/>
  <c r="AC524" i="6" s="1"/>
  <c r="AB525" i="6"/>
  <c r="AC525" i="6" s="1"/>
  <c r="AB526" i="6"/>
  <c r="AC526" i="6" s="1"/>
  <c r="AB527" i="6"/>
  <c r="AC527" i="6" s="1"/>
  <c r="AB528" i="6"/>
  <c r="AC528" i="6" s="1"/>
  <c r="AB529" i="6"/>
  <c r="AC529" i="6" s="1"/>
  <c r="AB530" i="6"/>
  <c r="AC530" i="6" s="1"/>
  <c r="AB531" i="6"/>
  <c r="AC531" i="6" s="1"/>
  <c r="AB532" i="6"/>
  <c r="AC532" i="6" s="1"/>
  <c r="AB533" i="6"/>
  <c r="AC533" i="6" s="1"/>
  <c r="AB534" i="6"/>
  <c r="AC534" i="6" s="1"/>
  <c r="AB535" i="6"/>
  <c r="AC535" i="6" s="1"/>
  <c r="AB536" i="6"/>
  <c r="AC536" i="6" s="1"/>
  <c r="AB537" i="6"/>
  <c r="AC537" i="6" s="1"/>
  <c r="AB538" i="6"/>
  <c r="AC538" i="6" s="1"/>
  <c r="AB539" i="6"/>
  <c r="AC539" i="6" s="1"/>
  <c r="AB540" i="6"/>
  <c r="AC540" i="6" s="1"/>
  <c r="AB541" i="6"/>
  <c r="AC541" i="6" s="1"/>
  <c r="AB542" i="6"/>
  <c r="AC542" i="6" s="1"/>
  <c r="AB543" i="6"/>
  <c r="AC543" i="6" s="1"/>
  <c r="AB544" i="6"/>
  <c r="AC544" i="6" s="1"/>
  <c r="AB545" i="6"/>
  <c r="AC545" i="6" s="1"/>
  <c r="AB546" i="6"/>
  <c r="AC546" i="6" s="1"/>
  <c r="AB547" i="6"/>
  <c r="AC547" i="6" s="1"/>
  <c r="AB548" i="6"/>
  <c r="AC548" i="6" s="1"/>
  <c r="AB549" i="6"/>
  <c r="AC549" i="6" s="1"/>
  <c r="AB550" i="6"/>
  <c r="AC550" i="6" s="1"/>
  <c r="AB551" i="6"/>
  <c r="AC551" i="6" s="1"/>
  <c r="AB552" i="6"/>
  <c r="AC552" i="6" s="1"/>
  <c r="AB553" i="6"/>
  <c r="AC553" i="6" s="1"/>
  <c r="AB554" i="6"/>
  <c r="AC554" i="6" s="1"/>
  <c r="AB555" i="6"/>
  <c r="AC555" i="6" s="1"/>
  <c r="AB556" i="6"/>
  <c r="AC556" i="6" s="1"/>
  <c r="AB557" i="6"/>
  <c r="AC557" i="6" s="1"/>
  <c r="AB558" i="6"/>
  <c r="AC558" i="6" s="1"/>
  <c r="AB559" i="6"/>
  <c r="AC559" i="6" s="1"/>
  <c r="AB560" i="6"/>
  <c r="AC560" i="6" s="1"/>
  <c r="AB561" i="6"/>
  <c r="AC561" i="6" s="1"/>
  <c r="AB562" i="6"/>
  <c r="AC562" i="6" s="1"/>
  <c r="AB563" i="6"/>
  <c r="AC563" i="6" s="1"/>
  <c r="AB564" i="6"/>
  <c r="AC564" i="6" s="1"/>
  <c r="AB565" i="6"/>
  <c r="AC565" i="6" s="1"/>
  <c r="AB566" i="6"/>
  <c r="AC566" i="6" s="1"/>
  <c r="AB567" i="6"/>
  <c r="AC567" i="6" s="1"/>
  <c r="AB568" i="6"/>
  <c r="AC568" i="6" s="1"/>
  <c r="AB569" i="6"/>
  <c r="AC569" i="6" s="1"/>
  <c r="AB570" i="6"/>
  <c r="AC570" i="6" s="1"/>
  <c r="AB571" i="6"/>
  <c r="AC571" i="6" s="1"/>
  <c r="AB572" i="6"/>
  <c r="AC572" i="6" s="1"/>
  <c r="AB573" i="6"/>
  <c r="AC573" i="6" s="1"/>
  <c r="AB574" i="6"/>
  <c r="AC574" i="6" s="1"/>
  <c r="AB575" i="6"/>
  <c r="AC575" i="6" s="1"/>
  <c r="AB576" i="6"/>
  <c r="AC576" i="6" s="1"/>
  <c r="AB577" i="6"/>
  <c r="AC577" i="6" s="1"/>
  <c r="AB578" i="6"/>
  <c r="AC578" i="6" s="1"/>
  <c r="AB579" i="6"/>
  <c r="AC579" i="6" s="1"/>
  <c r="AB580" i="6"/>
  <c r="AC580" i="6" s="1"/>
  <c r="AB581" i="6"/>
  <c r="AC581" i="6" s="1"/>
  <c r="AB582" i="6"/>
  <c r="AC582" i="6" s="1"/>
  <c r="AB583" i="6"/>
  <c r="AC583" i="6" s="1"/>
  <c r="AB584" i="6"/>
  <c r="AC584" i="6" s="1"/>
  <c r="AB585" i="6"/>
  <c r="AC585" i="6" s="1"/>
  <c r="AB586" i="6"/>
  <c r="AC586" i="6" s="1"/>
  <c r="AB587" i="6"/>
  <c r="AC587" i="6" s="1"/>
  <c r="AB588" i="6"/>
  <c r="AC588" i="6" s="1"/>
  <c r="AB589" i="6"/>
  <c r="AC589" i="6" s="1"/>
  <c r="AB590" i="6"/>
  <c r="AC590" i="6" s="1"/>
  <c r="AB591" i="6"/>
  <c r="AC591" i="6" s="1"/>
  <c r="AB592" i="6"/>
  <c r="AC592" i="6" s="1"/>
  <c r="AB593" i="6"/>
  <c r="AC593" i="6" s="1"/>
  <c r="AB594" i="6"/>
  <c r="AC594" i="6" s="1"/>
  <c r="AB595" i="6"/>
  <c r="AC595" i="6" s="1"/>
  <c r="AB596" i="6"/>
  <c r="AC596" i="6" s="1"/>
  <c r="AB597" i="6"/>
  <c r="AC597" i="6" s="1"/>
  <c r="AB598" i="6"/>
  <c r="AC598" i="6" s="1"/>
  <c r="AB599" i="6"/>
  <c r="AC599" i="6" s="1"/>
  <c r="AB600" i="6"/>
  <c r="AC600" i="6" s="1"/>
  <c r="AB601" i="6"/>
  <c r="AC601" i="6" s="1"/>
  <c r="AB602" i="6"/>
  <c r="AC602" i="6" s="1"/>
  <c r="AB603" i="6"/>
  <c r="AC603" i="6" s="1"/>
  <c r="AB604" i="6"/>
  <c r="AC604" i="6" s="1"/>
  <c r="AB605" i="6"/>
  <c r="AC605" i="6" s="1"/>
  <c r="AB606" i="6"/>
  <c r="AC606" i="6" s="1"/>
  <c r="AB607" i="6"/>
  <c r="AC607" i="6" s="1"/>
  <c r="AB608" i="6"/>
  <c r="AC608" i="6" s="1"/>
  <c r="AB609" i="6"/>
  <c r="AC609" i="6" s="1"/>
  <c r="AB610" i="6"/>
  <c r="AC610" i="6" s="1"/>
  <c r="AB611" i="6"/>
  <c r="AC611" i="6" s="1"/>
  <c r="AB612" i="6"/>
  <c r="AC612" i="6" s="1"/>
  <c r="AB613" i="6"/>
  <c r="AC613" i="6" s="1"/>
  <c r="AB614" i="6"/>
  <c r="AC614" i="6" s="1"/>
  <c r="AB615" i="6"/>
  <c r="AC615" i="6" s="1"/>
  <c r="AB616" i="6"/>
  <c r="AC616" i="6" s="1"/>
  <c r="AB617" i="6"/>
  <c r="AC617" i="6" s="1"/>
  <c r="AB618" i="6"/>
  <c r="AC618" i="6" s="1"/>
  <c r="AB619" i="6"/>
  <c r="AC619" i="6" s="1"/>
  <c r="AB620" i="6"/>
  <c r="AC620" i="6" s="1"/>
  <c r="AB621" i="6"/>
  <c r="AC621" i="6" s="1"/>
  <c r="AB622" i="6"/>
  <c r="AC622" i="6" s="1"/>
  <c r="AB623" i="6"/>
  <c r="AC623" i="6" s="1"/>
  <c r="AB624" i="6"/>
  <c r="AC624" i="6" s="1"/>
  <c r="AB625" i="6"/>
  <c r="AC625" i="6" s="1"/>
  <c r="AB626" i="6"/>
  <c r="AC626" i="6" s="1"/>
  <c r="AB627" i="6"/>
  <c r="AC627" i="6" s="1"/>
  <c r="AB628" i="6"/>
  <c r="AC628" i="6" s="1"/>
  <c r="AB629" i="6"/>
  <c r="AC629" i="6" s="1"/>
  <c r="AB630" i="6"/>
  <c r="AC630" i="6" s="1"/>
  <c r="AB631" i="6"/>
  <c r="AC631" i="6" s="1"/>
  <c r="AB632" i="6"/>
  <c r="AC632" i="6" s="1"/>
  <c r="AB633" i="6"/>
  <c r="AC633" i="6" s="1"/>
  <c r="AB634" i="6"/>
  <c r="AC634" i="6" s="1"/>
  <c r="AB635" i="6"/>
  <c r="AC635" i="6" s="1"/>
  <c r="AB636" i="6"/>
  <c r="AC636" i="6" s="1"/>
  <c r="AB637" i="6"/>
  <c r="AC637" i="6" s="1"/>
  <c r="AB638" i="6"/>
  <c r="AC638" i="6" s="1"/>
  <c r="AB639" i="6"/>
  <c r="AC639" i="6" s="1"/>
  <c r="AB640" i="6"/>
  <c r="AC640" i="6" s="1"/>
  <c r="AB641" i="6"/>
  <c r="AC641" i="6" s="1"/>
  <c r="AB642" i="6"/>
  <c r="AC642" i="6" s="1"/>
  <c r="AB643" i="6"/>
  <c r="AC643" i="6" s="1"/>
  <c r="AB644" i="6"/>
  <c r="AC644" i="6" s="1"/>
  <c r="AB645" i="6"/>
  <c r="AC645" i="6" s="1"/>
  <c r="AB646" i="6"/>
  <c r="AC646" i="6" s="1"/>
  <c r="AB647" i="6"/>
  <c r="AC647" i="6" s="1"/>
  <c r="AB648" i="6"/>
  <c r="AC648" i="6" s="1"/>
  <c r="AB649" i="6"/>
  <c r="AC649" i="6" s="1"/>
  <c r="AB650" i="6"/>
  <c r="AC650" i="6" s="1"/>
  <c r="AB651" i="6"/>
  <c r="AC651" i="6" s="1"/>
  <c r="AB652" i="6"/>
  <c r="AC652" i="6" s="1"/>
  <c r="AB653" i="6"/>
  <c r="AC653" i="6" s="1"/>
  <c r="AB654" i="6"/>
  <c r="AC654" i="6" s="1"/>
  <c r="AB655" i="6"/>
  <c r="AC655" i="6" s="1"/>
  <c r="AB656" i="6"/>
  <c r="AC656" i="6" s="1"/>
  <c r="AB657" i="6"/>
  <c r="AC657" i="6" s="1"/>
  <c r="AB658" i="6"/>
  <c r="AC658" i="6" s="1"/>
  <c r="AB659" i="6"/>
  <c r="AC659" i="6" s="1"/>
  <c r="AB660" i="6"/>
  <c r="AC660" i="6" s="1"/>
  <c r="AB661" i="6"/>
  <c r="AC661" i="6" s="1"/>
  <c r="AB662" i="6"/>
  <c r="AC662" i="6" s="1"/>
  <c r="AB663" i="6"/>
  <c r="AC663" i="6" s="1"/>
  <c r="AB664" i="6"/>
  <c r="AC664" i="6" s="1"/>
  <c r="AB665" i="6"/>
  <c r="AC665" i="6" s="1"/>
  <c r="AB666" i="6"/>
  <c r="AC666" i="6" s="1"/>
  <c r="AB667" i="6"/>
  <c r="AC667" i="6" s="1"/>
  <c r="AB668" i="6"/>
  <c r="AC668" i="6" s="1"/>
  <c r="AB669" i="6"/>
  <c r="AC669" i="6" s="1"/>
  <c r="AB670" i="6"/>
  <c r="AC670" i="6" s="1"/>
  <c r="AB671" i="6"/>
  <c r="AC671" i="6" s="1"/>
  <c r="AB672" i="6"/>
  <c r="AC672" i="6" s="1"/>
  <c r="AB673" i="6"/>
  <c r="AC673" i="6" s="1"/>
  <c r="AB674" i="6"/>
  <c r="AC674" i="6" s="1"/>
  <c r="AB675" i="6"/>
  <c r="AC675" i="6" s="1"/>
  <c r="AB676" i="6"/>
  <c r="AC676" i="6" s="1"/>
  <c r="AB677" i="6"/>
  <c r="AC677" i="6" s="1"/>
  <c r="AB678" i="6"/>
  <c r="AC678" i="6" s="1"/>
  <c r="AB679" i="6"/>
  <c r="AC679" i="6" s="1"/>
  <c r="AB680" i="6"/>
  <c r="AC680" i="6" s="1"/>
  <c r="AB681" i="6"/>
  <c r="AC681" i="6" s="1"/>
  <c r="AB682" i="6"/>
  <c r="AC682" i="6" s="1"/>
  <c r="AB683" i="6"/>
  <c r="AC683" i="6" s="1"/>
  <c r="AB684" i="6"/>
  <c r="AC684" i="6" s="1"/>
  <c r="AB685" i="6"/>
  <c r="AC685" i="6" s="1"/>
  <c r="AB686" i="6"/>
  <c r="AC686" i="6" s="1"/>
  <c r="AB687" i="6"/>
  <c r="AC687" i="6" s="1"/>
  <c r="AB688" i="6"/>
  <c r="AC688" i="6" s="1"/>
  <c r="AB689" i="6"/>
  <c r="AC689" i="6" s="1"/>
  <c r="AB690" i="6"/>
  <c r="AC690" i="6" s="1"/>
  <c r="AB691" i="6"/>
  <c r="AC691" i="6" s="1"/>
  <c r="AB692" i="6"/>
  <c r="AC692" i="6" s="1"/>
  <c r="AB693" i="6"/>
  <c r="AC693" i="6" s="1"/>
  <c r="AB694" i="6"/>
  <c r="AC694" i="6" s="1"/>
  <c r="AB695" i="6"/>
  <c r="AC695" i="6" s="1"/>
  <c r="AB696" i="6"/>
  <c r="AC696" i="6" s="1"/>
  <c r="AB697" i="6"/>
  <c r="AC697" i="6" s="1"/>
  <c r="AB698" i="6"/>
  <c r="AC698" i="6" s="1"/>
  <c r="AB699" i="6"/>
  <c r="AC699" i="6" s="1"/>
  <c r="AB700" i="6"/>
  <c r="AC700" i="6" s="1"/>
  <c r="AB701" i="6"/>
  <c r="AC701" i="6" s="1"/>
  <c r="AB702" i="6"/>
  <c r="AC702" i="6" s="1"/>
  <c r="AB703" i="6"/>
  <c r="AC703" i="6" s="1"/>
  <c r="AB704" i="6"/>
  <c r="AC704" i="6" s="1"/>
  <c r="AB705" i="6"/>
  <c r="AC705" i="6" s="1"/>
  <c r="AB706" i="6"/>
  <c r="AC706" i="6" s="1"/>
  <c r="AB707" i="6"/>
  <c r="AC707" i="6" s="1"/>
  <c r="AB708" i="6"/>
  <c r="AC708" i="6" s="1"/>
  <c r="AB709" i="6"/>
  <c r="AC709" i="6" s="1"/>
  <c r="AB710" i="6"/>
  <c r="AC710" i="6" s="1"/>
  <c r="AB711" i="6"/>
  <c r="AC711" i="6" s="1"/>
  <c r="AB712" i="6"/>
  <c r="AC712" i="6" s="1"/>
  <c r="AB713" i="6"/>
  <c r="AC713" i="6" s="1"/>
  <c r="AB714" i="6"/>
  <c r="AC714" i="6" s="1"/>
  <c r="AB715" i="6"/>
  <c r="AC715" i="6" s="1"/>
  <c r="AB716" i="6"/>
  <c r="AC716" i="6" s="1"/>
  <c r="AB717" i="6"/>
  <c r="AC717" i="6" s="1"/>
  <c r="AB718" i="6"/>
  <c r="AC718" i="6" s="1"/>
  <c r="AB719" i="6"/>
  <c r="AC719" i="6" s="1"/>
  <c r="AB720" i="6"/>
  <c r="AC720" i="6" s="1"/>
  <c r="AB721" i="6"/>
  <c r="AC721" i="6" s="1"/>
  <c r="AB722" i="6"/>
  <c r="AC722" i="6" s="1"/>
  <c r="AB723" i="6"/>
  <c r="AC723" i="6" s="1"/>
  <c r="AB724" i="6"/>
  <c r="AC724" i="6" s="1"/>
  <c r="AB725" i="6"/>
  <c r="AC725" i="6" s="1"/>
  <c r="AB726" i="6"/>
  <c r="AC726" i="6" s="1"/>
  <c r="AB727" i="6"/>
  <c r="AC727" i="6" s="1"/>
  <c r="AB728" i="6"/>
  <c r="AC728" i="6" s="1"/>
  <c r="AB729" i="6"/>
  <c r="AC729" i="6" s="1"/>
  <c r="AB730" i="6"/>
  <c r="AC730" i="6" s="1"/>
  <c r="AB731" i="6"/>
  <c r="AC731" i="6" s="1"/>
  <c r="AB732" i="6"/>
  <c r="AC732" i="6" s="1"/>
  <c r="AB733" i="6"/>
  <c r="AC733" i="6" s="1"/>
  <c r="AB734" i="6"/>
  <c r="AC734" i="6" s="1"/>
  <c r="AB735" i="6"/>
  <c r="AC735" i="6" s="1"/>
  <c r="AB736" i="6"/>
  <c r="AC736" i="6" s="1"/>
  <c r="AB737" i="6"/>
  <c r="AC737" i="6" s="1"/>
  <c r="AB738" i="6"/>
  <c r="AC738" i="6" s="1"/>
  <c r="AB739" i="6"/>
  <c r="AC739" i="6" s="1"/>
  <c r="AB740" i="6"/>
  <c r="AC740" i="6" s="1"/>
  <c r="AB741" i="6"/>
  <c r="AC741" i="6" s="1"/>
  <c r="AB742" i="6"/>
  <c r="AC742" i="6" s="1"/>
  <c r="AB743" i="6"/>
  <c r="AC743" i="6" s="1"/>
  <c r="AB744" i="6"/>
  <c r="AC744" i="6" s="1"/>
  <c r="AB745" i="6"/>
  <c r="AC745" i="6" s="1"/>
  <c r="AB746" i="6"/>
  <c r="AC746" i="6" s="1"/>
  <c r="AB747" i="6"/>
  <c r="AC747" i="6" s="1"/>
  <c r="AB748" i="6"/>
  <c r="AC748" i="6" s="1"/>
  <c r="AB749" i="6"/>
  <c r="AC749" i="6" s="1"/>
  <c r="AB750" i="6"/>
  <c r="AC750" i="6" s="1"/>
  <c r="AB751" i="6"/>
  <c r="AC751" i="6" s="1"/>
  <c r="AB752" i="6"/>
  <c r="AC752" i="6" s="1"/>
  <c r="AB753" i="6"/>
  <c r="AC753" i="6" s="1"/>
  <c r="AB754" i="6"/>
  <c r="AC754" i="6" s="1"/>
  <c r="AB755" i="6"/>
  <c r="AC755" i="6" s="1"/>
  <c r="AB756" i="6"/>
  <c r="AC756" i="6" s="1"/>
  <c r="AB757" i="6"/>
  <c r="AC757" i="6" s="1"/>
  <c r="AB758" i="6"/>
  <c r="AC758" i="6" s="1"/>
  <c r="AB759" i="6"/>
  <c r="AC759" i="6" s="1"/>
  <c r="AB760" i="6"/>
  <c r="AC760" i="6" s="1"/>
  <c r="AB761" i="6"/>
  <c r="AC761" i="6" s="1"/>
  <c r="AB762" i="6"/>
  <c r="AC762" i="6" s="1"/>
  <c r="AB763" i="6"/>
  <c r="AC763" i="6" s="1"/>
  <c r="AB764" i="6"/>
  <c r="AC764" i="6" s="1"/>
  <c r="AB765" i="6"/>
  <c r="AC765" i="6" s="1"/>
  <c r="AB766" i="6"/>
  <c r="AC766" i="6" s="1"/>
  <c r="AB767" i="6"/>
  <c r="AC767" i="6" s="1"/>
  <c r="AB768" i="6"/>
  <c r="AC768" i="6" s="1"/>
  <c r="AB769" i="6"/>
  <c r="AC769" i="6" s="1"/>
  <c r="AB770" i="6"/>
  <c r="AC770" i="6" s="1"/>
  <c r="AB771" i="6"/>
  <c r="AC771" i="6" s="1"/>
  <c r="AB772" i="6"/>
  <c r="AC772" i="6" s="1"/>
  <c r="AB773" i="6"/>
  <c r="AC773" i="6" s="1"/>
  <c r="AB774" i="6"/>
  <c r="AC774" i="6" s="1"/>
  <c r="AB775" i="6"/>
  <c r="AC775" i="6" s="1"/>
  <c r="AB776" i="6"/>
  <c r="AC776" i="6" s="1"/>
  <c r="AB777" i="6"/>
  <c r="AC777" i="6" s="1"/>
  <c r="AB778" i="6"/>
  <c r="AC778" i="6" s="1"/>
  <c r="AB779" i="6"/>
  <c r="AC779" i="6" s="1"/>
  <c r="AB780" i="6"/>
  <c r="AC780" i="6" s="1"/>
  <c r="AB781" i="6"/>
  <c r="AC781" i="6" s="1"/>
  <c r="AB782" i="6"/>
  <c r="AC782" i="6" s="1"/>
  <c r="AB783" i="6"/>
  <c r="AC783" i="6" s="1"/>
  <c r="AB784" i="6"/>
  <c r="AC784" i="6" s="1"/>
  <c r="AB785" i="6"/>
  <c r="AC785" i="6" s="1"/>
  <c r="AB786" i="6"/>
  <c r="AC786" i="6" s="1"/>
  <c r="AB787" i="6"/>
  <c r="AC787" i="6" s="1"/>
  <c r="AB788" i="6"/>
  <c r="AC788" i="6" s="1"/>
  <c r="AB789" i="6"/>
  <c r="AC789" i="6" s="1"/>
  <c r="AB790" i="6"/>
  <c r="AC790" i="6" s="1"/>
  <c r="AB791" i="6"/>
  <c r="AC791" i="6" s="1"/>
  <c r="AB792" i="6"/>
  <c r="AC792" i="6" s="1"/>
  <c r="AB793" i="6"/>
  <c r="AC793" i="6" s="1"/>
  <c r="AB794" i="6"/>
  <c r="AC794" i="6" s="1"/>
  <c r="AB795" i="6"/>
  <c r="AC795" i="6" s="1"/>
  <c r="AB796" i="6"/>
  <c r="AC796" i="6" s="1"/>
  <c r="AB797" i="6"/>
  <c r="AC797" i="6" s="1"/>
  <c r="AB798" i="6"/>
  <c r="AC798" i="6" s="1"/>
  <c r="AB799" i="6"/>
  <c r="AC799" i="6" s="1"/>
  <c r="AB800" i="6"/>
  <c r="AC800" i="6" s="1"/>
  <c r="AB801" i="6"/>
  <c r="AC801" i="6" s="1"/>
  <c r="AB802" i="6"/>
  <c r="AC802" i="6" s="1"/>
  <c r="AB803" i="6"/>
  <c r="AC803" i="6" s="1"/>
  <c r="AB804" i="6"/>
  <c r="AC804" i="6" s="1"/>
  <c r="AB805" i="6"/>
  <c r="AC805" i="6" s="1"/>
  <c r="AB806" i="6"/>
  <c r="AC806" i="6" s="1"/>
  <c r="AB807" i="6"/>
  <c r="AC807" i="6" s="1"/>
  <c r="AB808" i="6"/>
  <c r="AC808" i="6" s="1"/>
  <c r="AB809" i="6"/>
  <c r="AC809" i="6" s="1"/>
  <c r="AB810" i="6"/>
  <c r="AC810" i="6" s="1"/>
  <c r="AB811" i="6"/>
  <c r="AC811" i="6" s="1"/>
  <c r="AB812" i="6"/>
  <c r="AC812" i="6" s="1"/>
  <c r="AB813" i="6"/>
  <c r="AC813" i="6" s="1"/>
  <c r="AB814" i="6"/>
  <c r="AC814" i="6" s="1"/>
  <c r="AB815" i="6"/>
  <c r="AC815" i="6" s="1"/>
  <c r="AB816" i="6"/>
  <c r="AC816" i="6" s="1"/>
  <c r="AB817" i="6"/>
  <c r="AC817" i="6" s="1"/>
  <c r="AB818" i="6"/>
  <c r="AC818" i="6" s="1"/>
  <c r="AB819" i="6"/>
  <c r="AC819" i="6" s="1"/>
  <c r="AB820" i="6"/>
  <c r="AC820" i="6" s="1"/>
  <c r="AB821" i="6"/>
  <c r="AC821" i="6" s="1"/>
  <c r="AB822" i="6"/>
  <c r="AC822" i="6" s="1"/>
  <c r="AB823" i="6"/>
  <c r="AC823" i="6" s="1"/>
  <c r="AB824" i="6"/>
  <c r="AC824" i="6" s="1"/>
  <c r="AB825" i="6"/>
  <c r="AC825" i="6" s="1"/>
  <c r="AB826" i="6"/>
  <c r="AC826" i="6" s="1"/>
  <c r="AB827" i="6"/>
  <c r="AC827" i="6" s="1"/>
  <c r="AB828" i="6"/>
  <c r="AC828" i="6" s="1"/>
  <c r="AB829" i="6"/>
  <c r="AC829" i="6" s="1"/>
  <c r="AB830" i="6"/>
  <c r="AC830" i="6" s="1"/>
  <c r="AB831" i="6"/>
  <c r="AC831" i="6" s="1"/>
  <c r="AB832" i="6"/>
  <c r="AC832" i="6" s="1"/>
  <c r="AB833" i="6"/>
  <c r="AC833" i="6" s="1"/>
  <c r="AB834" i="6"/>
  <c r="AC834" i="6" s="1"/>
  <c r="AB835" i="6"/>
  <c r="AC835" i="6" s="1"/>
  <c r="AB836" i="6"/>
  <c r="AC836" i="6" s="1"/>
  <c r="AB837" i="6"/>
  <c r="AC837" i="6" s="1"/>
  <c r="AB838" i="6"/>
  <c r="AC838" i="6" s="1"/>
  <c r="AB839" i="6"/>
  <c r="AC839" i="6" s="1"/>
  <c r="AB840" i="6"/>
  <c r="AC840" i="6" s="1"/>
  <c r="AB841" i="6"/>
  <c r="AC841" i="6" s="1"/>
  <c r="AB842" i="6"/>
  <c r="AC842" i="6" s="1"/>
  <c r="AB843" i="6"/>
  <c r="AC843" i="6" s="1"/>
  <c r="AB844" i="6"/>
  <c r="AC844" i="6" s="1"/>
  <c r="AB845" i="6"/>
  <c r="AC845" i="6" s="1"/>
  <c r="AB846" i="6"/>
  <c r="AC846" i="6" s="1"/>
  <c r="AB847" i="6"/>
  <c r="AC847" i="6" s="1"/>
  <c r="AB848" i="6"/>
  <c r="AC848" i="6" s="1"/>
  <c r="AB849" i="6"/>
  <c r="AC849" i="6" s="1"/>
  <c r="AB850" i="6"/>
  <c r="AC850" i="6" s="1"/>
  <c r="AB851" i="6"/>
  <c r="AC851" i="6" s="1"/>
  <c r="AB852" i="6"/>
  <c r="AC852" i="6" s="1"/>
  <c r="AB853" i="6"/>
  <c r="AC853" i="6" s="1"/>
  <c r="AB854" i="6"/>
  <c r="AC854" i="6" s="1"/>
  <c r="AB855" i="6"/>
  <c r="AC855" i="6" s="1"/>
  <c r="AB856" i="6"/>
  <c r="AC856" i="6" s="1"/>
  <c r="AB857" i="6"/>
  <c r="AC857" i="6" s="1"/>
  <c r="AB858" i="6"/>
  <c r="AC858" i="6" s="1"/>
  <c r="AB859" i="6"/>
  <c r="AC859" i="6" s="1"/>
  <c r="AB860" i="6"/>
  <c r="AC860" i="6" s="1"/>
  <c r="AB861" i="6"/>
  <c r="AC861" i="6" s="1"/>
  <c r="AB862" i="6"/>
  <c r="AC862" i="6" s="1"/>
  <c r="AB863" i="6"/>
  <c r="AC863" i="6" s="1"/>
  <c r="AB864" i="6"/>
  <c r="AC864" i="6" s="1"/>
  <c r="AB865" i="6"/>
  <c r="AC865" i="6" s="1"/>
  <c r="AB866" i="6"/>
  <c r="AC866" i="6" s="1"/>
  <c r="AB867" i="6"/>
  <c r="AC867" i="6" s="1"/>
  <c r="AB868" i="6"/>
  <c r="AC868" i="6" s="1"/>
  <c r="AB869" i="6"/>
  <c r="AC869" i="6" s="1"/>
  <c r="AB870" i="6"/>
  <c r="AC870" i="6" s="1"/>
  <c r="AB871" i="6"/>
  <c r="AC871" i="6" s="1"/>
  <c r="AB872" i="6"/>
  <c r="AC872" i="6" s="1"/>
  <c r="AB873" i="6"/>
  <c r="AC873" i="6" s="1"/>
  <c r="AB874" i="6"/>
  <c r="AC874" i="6" s="1"/>
  <c r="AB875" i="6"/>
  <c r="AC875" i="6" s="1"/>
  <c r="AB876" i="6"/>
  <c r="AC876" i="6" s="1"/>
  <c r="AB877" i="6"/>
  <c r="AC877" i="6" s="1"/>
  <c r="AB878" i="6"/>
  <c r="AC878" i="6" s="1"/>
  <c r="AB879" i="6"/>
  <c r="AC879" i="6" s="1"/>
  <c r="AB880" i="6"/>
  <c r="AC880" i="6" s="1"/>
  <c r="AB881" i="6"/>
  <c r="AC881" i="6" s="1"/>
  <c r="AB882" i="6"/>
  <c r="AC882" i="6" s="1"/>
  <c r="AB883" i="6"/>
  <c r="AC883" i="6" s="1"/>
  <c r="AB884" i="6"/>
  <c r="AC884" i="6" s="1"/>
  <c r="AB885" i="6"/>
  <c r="AC885" i="6" s="1"/>
  <c r="AB886" i="6"/>
  <c r="AC886" i="6" s="1"/>
  <c r="AB887" i="6"/>
  <c r="AC887" i="6" s="1"/>
  <c r="AB888" i="6"/>
  <c r="AC888" i="6" s="1"/>
  <c r="AB889" i="6"/>
  <c r="AC889" i="6" s="1"/>
  <c r="AB890" i="6"/>
  <c r="AC890" i="6" s="1"/>
  <c r="AB891" i="6"/>
  <c r="AC891" i="6" s="1"/>
  <c r="AB892" i="6"/>
  <c r="AC892" i="6" s="1"/>
  <c r="AB893" i="6"/>
  <c r="AC893" i="6" s="1"/>
  <c r="AB894" i="6"/>
  <c r="AC894" i="6" s="1"/>
  <c r="AB895" i="6"/>
  <c r="AC895" i="6" s="1"/>
  <c r="AB896" i="6"/>
  <c r="AC896" i="6" s="1"/>
  <c r="AB897" i="6"/>
  <c r="AC897" i="6" s="1"/>
  <c r="AB898" i="6"/>
  <c r="AC898" i="6" s="1"/>
  <c r="AB899" i="6"/>
  <c r="AC899" i="6" s="1"/>
  <c r="AB900" i="6"/>
  <c r="AC900" i="6" s="1"/>
  <c r="AB901" i="6"/>
  <c r="AC901" i="6" s="1"/>
  <c r="AB902" i="6"/>
  <c r="AC902" i="6" s="1"/>
  <c r="AB903" i="6"/>
  <c r="AC903" i="6" s="1"/>
  <c r="AB904" i="6"/>
  <c r="AC904" i="6" s="1"/>
  <c r="AB905" i="6"/>
  <c r="AC905" i="6" s="1"/>
  <c r="AB906" i="6"/>
  <c r="AC906" i="6" s="1"/>
  <c r="AB907" i="6"/>
  <c r="AC907" i="6" s="1"/>
  <c r="AB908" i="6"/>
  <c r="AC908" i="6" s="1"/>
  <c r="AB909" i="6"/>
  <c r="AC909" i="6" s="1"/>
  <c r="AB910" i="6"/>
  <c r="AC910" i="6" s="1"/>
  <c r="AB911" i="6"/>
  <c r="AC911" i="6" s="1"/>
  <c r="AB912" i="6"/>
  <c r="AC912" i="6" s="1"/>
  <c r="AB913" i="6"/>
  <c r="AC913" i="6" s="1"/>
  <c r="AB914" i="6"/>
  <c r="AC914" i="6" s="1"/>
  <c r="AB915" i="6"/>
  <c r="AC915" i="6" s="1"/>
  <c r="AB916" i="6"/>
  <c r="AC916" i="6" s="1"/>
  <c r="AB917" i="6"/>
  <c r="AC917" i="6" s="1"/>
  <c r="AB918" i="6"/>
  <c r="AC918" i="6" s="1"/>
  <c r="AB919" i="6"/>
  <c r="AC919" i="6" s="1"/>
  <c r="AB920" i="6"/>
  <c r="AC920" i="6" s="1"/>
  <c r="AB921" i="6"/>
  <c r="AC921" i="6" s="1"/>
  <c r="AB922" i="6"/>
  <c r="AC922" i="6" s="1"/>
  <c r="AB923" i="6"/>
  <c r="AC923" i="6" s="1"/>
  <c r="AB924" i="6"/>
  <c r="AC924" i="6" s="1"/>
  <c r="AB925" i="6"/>
  <c r="AC925" i="6" s="1"/>
  <c r="AB926" i="6"/>
  <c r="AC926" i="6" s="1"/>
  <c r="AB927" i="6"/>
  <c r="AC927" i="6" s="1"/>
  <c r="AB928" i="6"/>
  <c r="AC928" i="6" s="1"/>
  <c r="AB929" i="6"/>
  <c r="AC929" i="6" s="1"/>
  <c r="AB930" i="6"/>
  <c r="AC930" i="6" s="1"/>
  <c r="AB931" i="6"/>
  <c r="AC931" i="6" s="1"/>
  <c r="AB932" i="6"/>
  <c r="AC932" i="6" s="1"/>
  <c r="AB933" i="6"/>
  <c r="AC933" i="6" s="1"/>
  <c r="AB934" i="6"/>
  <c r="AC934" i="6" s="1"/>
  <c r="AB935" i="6"/>
  <c r="AC935" i="6" s="1"/>
  <c r="AB936" i="6"/>
  <c r="AC936" i="6" s="1"/>
  <c r="AB937" i="6"/>
  <c r="AC937" i="6" s="1"/>
  <c r="AB938" i="6"/>
  <c r="AC938" i="6" s="1"/>
  <c r="AB939" i="6"/>
  <c r="AC939" i="6" s="1"/>
  <c r="AB940" i="6"/>
  <c r="AC940" i="6" s="1"/>
  <c r="AB941" i="6"/>
  <c r="AC941" i="6" s="1"/>
  <c r="AB942" i="6"/>
  <c r="AC942" i="6" s="1"/>
  <c r="AB943" i="6"/>
  <c r="AC943" i="6" s="1"/>
  <c r="AB944" i="6"/>
  <c r="AC944" i="6" s="1"/>
  <c r="AB945" i="6"/>
  <c r="AC945" i="6" s="1"/>
  <c r="AB946" i="6"/>
  <c r="AC946" i="6" s="1"/>
  <c r="AB947" i="6"/>
  <c r="AC947" i="6" s="1"/>
  <c r="AB948" i="6"/>
  <c r="AC948" i="6" s="1"/>
  <c r="AB949" i="6"/>
  <c r="AC949" i="6" s="1"/>
  <c r="AB950" i="6"/>
  <c r="AC950" i="6" s="1"/>
  <c r="AB951" i="6"/>
  <c r="AC951" i="6" s="1"/>
  <c r="AB952" i="6"/>
  <c r="AC952" i="6" s="1"/>
  <c r="AB953" i="6"/>
  <c r="AC953" i="6" s="1"/>
  <c r="AB954" i="6"/>
  <c r="AC954" i="6" s="1"/>
  <c r="AB955" i="6"/>
  <c r="AC955" i="6" s="1"/>
  <c r="AB956" i="6"/>
  <c r="AC956" i="6" s="1"/>
  <c r="AB957" i="6"/>
  <c r="AC957" i="6" s="1"/>
  <c r="AB958" i="6"/>
  <c r="AC958" i="6" s="1"/>
  <c r="AB959" i="6"/>
  <c r="AC959" i="6" s="1"/>
  <c r="AB960" i="6"/>
  <c r="AC960" i="6" s="1"/>
  <c r="AB961" i="6"/>
  <c r="AC961" i="6" s="1"/>
  <c r="AB962" i="6"/>
  <c r="AC962" i="6" s="1"/>
  <c r="AB963" i="6"/>
  <c r="AC963" i="6" s="1"/>
  <c r="AB964" i="6"/>
  <c r="AC964" i="6" s="1"/>
  <c r="AB965" i="6"/>
  <c r="AC965" i="6" s="1"/>
  <c r="AB966" i="6"/>
  <c r="AC966" i="6" s="1"/>
  <c r="AB967" i="6"/>
  <c r="AC967" i="6" s="1"/>
  <c r="AB968" i="6"/>
  <c r="AC968" i="6" s="1"/>
  <c r="AB969" i="6"/>
  <c r="AC969" i="6" s="1"/>
  <c r="AB970" i="6"/>
  <c r="AC970" i="6" s="1"/>
  <c r="AB971" i="6"/>
  <c r="AC971" i="6" s="1"/>
  <c r="AB972" i="6"/>
  <c r="AC972" i="6" s="1"/>
  <c r="AB973" i="6"/>
  <c r="AC973" i="6" s="1"/>
  <c r="AB974" i="6"/>
  <c r="AC974" i="6" s="1"/>
  <c r="AB975" i="6"/>
  <c r="AC975" i="6" s="1"/>
  <c r="AB976" i="6"/>
  <c r="AC976" i="6" s="1"/>
  <c r="AB977" i="6"/>
  <c r="AC977" i="6" s="1"/>
  <c r="AB978" i="6"/>
  <c r="AC978" i="6" s="1"/>
  <c r="AB979" i="6"/>
  <c r="AC979" i="6" s="1"/>
  <c r="AB980" i="6"/>
  <c r="AC980" i="6" s="1"/>
  <c r="AB981" i="6"/>
  <c r="AC981" i="6" s="1"/>
  <c r="AB982" i="6"/>
  <c r="AC982" i="6" s="1"/>
  <c r="AB983" i="6"/>
  <c r="AC983" i="6" s="1"/>
  <c r="AB984" i="6"/>
  <c r="AC984" i="6" s="1"/>
  <c r="AB985" i="6"/>
  <c r="AC985" i="6" s="1"/>
  <c r="AB986" i="6"/>
  <c r="AC986" i="6" s="1"/>
  <c r="AB987" i="6"/>
  <c r="AC987" i="6" s="1"/>
  <c r="AB988" i="6"/>
  <c r="AC988" i="6" s="1"/>
  <c r="AB989" i="6"/>
  <c r="AC989" i="6" s="1"/>
  <c r="AB990" i="6"/>
  <c r="AC990" i="6" s="1"/>
  <c r="AB991" i="6"/>
  <c r="AC991" i="6" s="1"/>
  <c r="AB992" i="6"/>
  <c r="AC992" i="6" s="1"/>
  <c r="AB993" i="6"/>
  <c r="AC993" i="6" s="1"/>
  <c r="AB994" i="6"/>
  <c r="AC994" i="6" s="1"/>
  <c r="AB995" i="6"/>
  <c r="AC995" i="6" s="1"/>
  <c r="AB996" i="6"/>
  <c r="AC996" i="6" s="1"/>
  <c r="AB997" i="6"/>
  <c r="AC997" i="6" s="1"/>
  <c r="AB998" i="6"/>
  <c r="AC998" i="6" s="1"/>
  <c r="AB999" i="6"/>
  <c r="AC999" i="6" s="1"/>
  <c r="AB1000" i="6"/>
  <c r="AC1000" i="6" s="1"/>
  <c r="AA2" i="6"/>
  <c r="AA3" i="6"/>
  <c r="AA4" i="6"/>
  <c r="AA5" i="6"/>
  <c r="AA6"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5" i="6"/>
  <c r="AA36" i="6"/>
  <c r="AA37" i="6"/>
  <c r="AA38" i="6"/>
  <c r="AA39" i="6"/>
  <c r="AA40"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8" i="6"/>
  <c r="AA99" i="6"/>
  <c r="AA102" i="6"/>
  <c r="AA103" i="6"/>
  <c r="AA108" i="6"/>
  <c r="AA109" i="6"/>
  <c r="AA110" i="6"/>
  <c r="AA113" i="6"/>
  <c r="AA114" i="6"/>
  <c r="AA119" i="6"/>
  <c r="AA120" i="6"/>
  <c r="AA121" i="6"/>
  <c r="AA122" i="6"/>
  <c r="AA123" i="6"/>
  <c r="AA124" i="6"/>
  <c r="AA126" i="6"/>
  <c r="AA127" i="6"/>
  <c r="AA128" i="6"/>
  <c r="AA129" i="6"/>
  <c r="AA130" i="6"/>
  <c r="AA131" i="6"/>
  <c r="AA132" i="6"/>
  <c r="AA133" i="6"/>
  <c r="AA134" i="6"/>
  <c r="AA135" i="6"/>
  <c r="AA136" i="6"/>
  <c r="AA137" i="6"/>
  <c r="AA138" i="6"/>
  <c r="AA139" i="6"/>
  <c r="AA140" i="6"/>
  <c r="AA141" i="6"/>
  <c r="AA142" i="6"/>
  <c r="AA143" i="6"/>
  <c r="AA144" i="6"/>
  <c r="AA145" i="6"/>
  <c r="AA146" i="6"/>
  <c r="AA147" i="6"/>
  <c r="AA148" i="6"/>
  <c r="AA149" i="6"/>
  <c r="AA150" i="6"/>
  <c r="AA151" i="6"/>
  <c r="AA152" i="6"/>
  <c r="AA153" i="6"/>
  <c r="AA154" i="6"/>
  <c r="AA155" i="6"/>
  <c r="AA156" i="6"/>
  <c r="AA157" i="6"/>
  <c r="AA158" i="6"/>
  <c r="AA159" i="6"/>
  <c r="AA160" i="6"/>
  <c r="AA161" i="6"/>
  <c r="AA162" i="6"/>
  <c r="AA163" i="6"/>
  <c r="AA164" i="6"/>
  <c r="AA165" i="6"/>
  <c r="AA166" i="6"/>
  <c r="AA167" i="6"/>
  <c r="AA168" i="6"/>
  <c r="AA169" i="6"/>
  <c r="AA170" i="6"/>
  <c r="AA171" i="6"/>
  <c r="AA172" i="6"/>
  <c r="AA173" i="6"/>
  <c r="AA174" i="6"/>
  <c r="AA175" i="6"/>
  <c r="AA176" i="6"/>
  <c r="AA177" i="6"/>
  <c r="AA178" i="6"/>
  <c r="AA179" i="6"/>
  <c r="AA180" i="6"/>
  <c r="AA181" i="6"/>
  <c r="AA182" i="6"/>
  <c r="AA183" i="6"/>
  <c r="AA184" i="6"/>
  <c r="AA185" i="6"/>
  <c r="AA186" i="6"/>
  <c r="AA187" i="6"/>
  <c r="AA188" i="6"/>
  <c r="AA189" i="6"/>
  <c r="AA190" i="6"/>
  <c r="AA191" i="6"/>
  <c r="AA192" i="6"/>
  <c r="AA193" i="6"/>
  <c r="AA194" i="6"/>
  <c r="AA195" i="6"/>
  <c r="AA196" i="6"/>
  <c r="AA197" i="6"/>
  <c r="AA198" i="6"/>
  <c r="AA199" i="6"/>
  <c r="AA200" i="6"/>
  <c r="AA201" i="6"/>
  <c r="AA202" i="6"/>
  <c r="AA203" i="6"/>
  <c r="AA204" i="6"/>
  <c r="AA205" i="6"/>
  <c r="AA206" i="6"/>
  <c r="AA208" i="6"/>
  <c r="AA209" i="6"/>
  <c r="AA210" i="6"/>
  <c r="AA211" i="6"/>
  <c r="AA212" i="6"/>
  <c r="AA213" i="6"/>
  <c r="AA214" i="6"/>
  <c r="AA215" i="6"/>
  <c r="AA216" i="6"/>
  <c r="AA217" i="6"/>
  <c r="AA218" i="6"/>
  <c r="AA219" i="6"/>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AA281" i="6"/>
  <c r="AA282" i="6"/>
  <c r="AA283" i="6"/>
  <c r="AA284" i="6"/>
  <c r="AA285" i="6"/>
  <c r="AA286" i="6"/>
  <c r="AA287" i="6"/>
  <c r="AA288" i="6"/>
  <c r="AA289" i="6"/>
  <c r="AA290" i="6"/>
  <c r="AA291" i="6"/>
  <c r="AA292" i="6"/>
  <c r="AA293" i="6"/>
  <c r="AA294" i="6"/>
  <c r="AA295" i="6"/>
  <c r="AA296" i="6"/>
  <c r="AA297" i="6"/>
  <c r="AA298" i="6"/>
  <c r="AA299" i="6"/>
  <c r="AA300" i="6"/>
  <c r="AA301" i="6"/>
  <c r="AA302" i="6"/>
  <c r="AA303" i="6"/>
  <c r="AA304" i="6"/>
  <c r="AA305" i="6"/>
  <c r="AA306" i="6"/>
  <c r="AA307" i="6"/>
  <c r="AA308" i="6"/>
  <c r="AA309" i="6"/>
  <c r="AA310" i="6"/>
  <c r="AA311" i="6"/>
  <c r="AA312" i="6"/>
  <c r="AA313" i="6"/>
  <c r="AA314" i="6"/>
  <c r="AA315" i="6"/>
  <c r="AA316" i="6"/>
  <c r="AA317" i="6"/>
  <c r="AA318" i="6"/>
  <c r="AA319" i="6"/>
  <c r="AA320" i="6"/>
  <c r="AA321" i="6"/>
  <c r="AA322" i="6"/>
  <c r="AA323" i="6"/>
  <c r="AA324" i="6"/>
  <c r="AA325" i="6"/>
  <c r="AA326" i="6"/>
  <c r="AA327" i="6"/>
  <c r="AA328" i="6"/>
  <c r="AA329" i="6"/>
  <c r="AA330" i="6"/>
  <c r="AA331" i="6"/>
  <c r="AA332" i="6"/>
  <c r="AA333" i="6"/>
  <c r="AA334" i="6"/>
  <c r="AA335" i="6"/>
  <c r="AA336" i="6"/>
  <c r="AA337" i="6"/>
  <c r="AA338" i="6"/>
  <c r="AA339" i="6"/>
  <c r="AA340" i="6"/>
  <c r="AA341" i="6"/>
  <c r="AA342" i="6"/>
  <c r="AA343" i="6"/>
  <c r="AA344" i="6"/>
  <c r="AA345" i="6"/>
  <c r="AA346" i="6"/>
  <c r="AA347" i="6"/>
  <c r="AA348" i="6"/>
  <c r="AA349" i="6"/>
  <c r="AA350" i="6"/>
  <c r="AA351" i="6"/>
  <c r="AA352" i="6"/>
  <c r="AA353" i="6"/>
  <c r="AA354" i="6"/>
  <c r="AA355" i="6"/>
  <c r="AA356" i="6"/>
  <c r="AA357" i="6"/>
  <c r="AA358" i="6"/>
  <c r="AA359" i="6"/>
  <c r="AA360" i="6"/>
  <c r="AA361" i="6"/>
  <c r="AA362" i="6"/>
  <c r="AA363" i="6"/>
  <c r="AA364" i="6"/>
  <c r="AA365" i="6"/>
  <c r="AA366" i="6"/>
  <c r="AA367" i="6"/>
  <c r="AA368" i="6"/>
  <c r="AA369" i="6"/>
  <c r="AA370" i="6"/>
  <c r="AA371" i="6"/>
  <c r="AA372" i="6"/>
  <c r="AA373" i="6"/>
  <c r="AA374" i="6"/>
  <c r="AA375" i="6"/>
  <c r="AA376" i="6"/>
  <c r="AA377" i="6"/>
  <c r="AA378" i="6"/>
  <c r="AA379" i="6"/>
  <c r="AA380" i="6"/>
  <c r="AA381" i="6"/>
  <c r="AA382" i="6"/>
  <c r="AA383" i="6"/>
  <c r="AA384" i="6"/>
  <c r="AA385" i="6"/>
  <c r="AA386" i="6"/>
  <c r="AA387" i="6"/>
  <c r="AA388" i="6"/>
  <c r="AA389" i="6"/>
  <c r="AA390" i="6"/>
  <c r="AA391" i="6"/>
  <c r="AA392" i="6"/>
  <c r="AA393" i="6"/>
  <c r="AA394" i="6"/>
  <c r="AA395" i="6"/>
  <c r="AA396" i="6"/>
  <c r="AA397" i="6"/>
  <c r="AA398" i="6"/>
  <c r="AA399" i="6"/>
  <c r="AA400" i="6"/>
  <c r="AA401" i="6"/>
  <c r="AA402" i="6"/>
  <c r="AA403" i="6"/>
  <c r="AA404" i="6"/>
  <c r="AA405" i="6"/>
  <c r="AA406" i="6"/>
  <c r="AA407" i="6"/>
  <c r="AA408" i="6"/>
  <c r="AA409" i="6"/>
  <c r="AA410" i="6"/>
  <c r="AA411" i="6"/>
  <c r="AA412" i="6"/>
  <c r="AA413" i="6"/>
  <c r="AA414" i="6"/>
  <c r="AA415" i="6"/>
  <c r="AA416" i="6"/>
  <c r="AA417" i="6"/>
  <c r="AA418" i="6"/>
  <c r="AA419" i="6"/>
  <c r="AA420" i="6"/>
  <c r="AA421" i="6"/>
  <c r="AA422" i="6"/>
  <c r="AA423" i="6"/>
  <c r="AA424" i="6"/>
  <c r="AA425" i="6"/>
  <c r="AA426" i="6"/>
  <c r="AA427" i="6"/>
  <c r="AA428" i="6"/>
  <c r="AA429" i="6"/>
  <c r="AA430" i="6"/>
  <c r="AA431" i="6"/>
  <c r="AA432" i="6"/>
  <c r="AA433" i="6"/>
  <c r="AA434" i="6"/>
  <c r="AA435" i="6"/>
  <c r="AA436" i="6"/>
  <c r="AA437" i="6"/>
  <c r="AA438" i="6"/>
  <c r="AA439" i="6"/>
  <c r="AA440" i="6"/>
  <c r="AA441" i="6"/>
  <c r="AA442" i="6"/>
  <c r="AA443" i="6"/>
  <c r="AA444" i="6"/>
  <c r="AA445" i="6"/>
  <c r="AA446" i="6"/>
  <c r="AA447" i="6"/>
  <c r="AA448" i="6"/>
  <c r="AA449" i="6"/>
  <c r="AA450" i="6"/>
  <c r="AA451" i="6"/>
  <c r="AA452" i="6"/>
  <c r="AA453" i="6"/>
  <c r="AA454" i="6"/>
  <c r="AA455" i="6"/>
  <c r="AA456" i="6"/>
  <c r="AA457" i="6"/>
  <c r="AA458" i="6"/>
  <c r="AA459" i="6"/>
  <c r="AA460" i="6"/>
  <c r="AA461" i="6"/>
  <c r="AA462" i="6"/>
  <c r="AA463" i="6"/>
  <c r="AA464" i="6"/>
  <c r="AA465" i="6"/>
  <c r="AA466" i="6"/>
  <c r="AA467" i="6"/>
  <c r="AA468" i="6"/>
  <c r="AA469" i="6"/>
  <c r="AA470" i="6"/>
  <c r="AA471" i="6"/>
  <c r="AA472" i="6"/>
  <c r="AA473" i="6"/>
  <c r="AA474" i="6"/>
  <c r="AA475" i="6"/>
  <c r="AA476" i="6"/>
  <c r="AA477" i="6"/>
  <c r="AA478" i="6"/>
  <c r="AA479" i="6"/>
  <c r="AA480" i="6"/>
  <c r="AA481" i="6"/>
  <c r="AA482" i="6"/>
  <c r="AA483" i="6"/>
  <c r="AA484" i="6"/>
  <c r="AA485" i="6"/>
  <c r="AA486" i="6"/>
  <c r="AA487" i="6"/>
  <c r="AA488" i="6"/>
  <c r="AA489" i="6"/>
  <c r="AA490" i="6"/>
  <c r="AA491" i="6"/>
  <c r="AA492" i="6"/>
  <c r="AA493" i="6"/>
  <c r="AA494" i="6"/>
  <c r="AA495" i="6"/>
  <c r="AA496" i="6"/>
  <c r="AA497" i="6"/>
  <c r="AA498" i="6"/>
  <c r="AA499" i="6"/>
  <c r="AA500" i="6"/>
  <c r="AA501" i="6"/>
  <c r="AA502" i="6"/>
  <c r="AA503" i="6"/>
  <c r="AA504" i="6"/>
  <c r="AA505" i="6"/>
  <c r="AA506" i="6"/>
  <c r="AA507" i="6"/>
  <c r="AA508" i="6"/>
  <c r="AA509" i="6"/>
  <c r="AA510" i="6"/>
  <c r="AA511" i="6"/>
  <c r="AA512" i="6"/>
  <c r="AA513" i="6"/>
  <c r="AA514" i="6"/>
  <c r="AA515" i="6"/>
  <c r="AA516" i="6"/>
  <c r="AA517" i="6"/>
  <c r="AA518" i="6"/>
  <c r="AA519" i="6"/>
  <c r="AA520" i="6"/>
  <c r="AA521" i="6"/>
  <c r="AA522" i="6"/>
  <c r="AA523" i="6"/>
  <c r="AA524" i="6"/>
  <c r="AA525" i="6"/>
  <c r="AA526" i="6"/>
  <c r="AA527" i="6"/>
  <c r="AA528" i="6"/>
  <c r="AA529" i="6"/>
  <c r="AA530" i="6"/>
  <c r="AA531" i="6"/>
  <c r="AA532" i="6"/>
  <c r="AA533" i="6"/>
  <c r="AA534" i="6"/>
  <c r="AA535" i="6"/>
  <c r="AA536" i="6"/>
  <c r="AA537" i="6"/>
  <c r="AA538" i="6"/>
  <c r="AA539" i="6"/>
  <c r="AA540" i="6"/>
  <c r="AA541" i="6"/>
  <c r="AA542" i="6"/>
  <c r="AA543" i="6"/>
  <c r="AA544" i="6"/>
  <c r="AA545" i="6"/>
  <c r="AA546" i="6"/>
  <c r="AA547" i="6"/>
  <c r="AA548" i="6"/>
  <c r="AA549" i="6"/>
  <c r="AA550" i="6"/>
  <c r="AA551" i="6"/>
  <c r="AA552" i="6"/>
  <c r="AA553" i="6"/>
  <c r="AA554" i="6"/>
  <c r="AA555" i="6"/>
  <c r="AA556" i="6"/>
  <c r="AA557" i="6"/>
  <c r="AA558" i="6"/>
  <c r="AA559" i="6"/>
  <c r="AA560" i="6"/>
  <c r="AA561" i="6"/>
  <c r="AA562" i="6"/>
  <c r="AA563" i="6"/>
  <c r="AA564" i="6"/>
  <c r="AA565" i="6"/>
  <c r="AA566" i="6"/>
  <c r="AA567" i="6"/>
  <c r="AA568" i="6"/>
  <c r="AA569" i="6"/>
  <c r="AA570" i="6"/>
  <c r="AA571" i="6"/>
  <c r="AA572" i="6"/>
  <c r="AA573" i="6"/>
  <c r="AA574" i="6"/>
  <c r="AA575" i="6"/>
  <c r="AA576" i="6"/>
  <c r="AA577" i="6"/>
  <c r="AA578" i="6"/>
  <c r="AA579" i="6"/>
  <c r="AA580" i="6"/>
  <c r="AA581" i="6"/>
  <c r="AA582" i="6"/>
  <c r="AA583" i="6"/>
  <c r="AA584" i="6"/>
  <c r="AA585" i="6"/>
  <c r="AA586" i="6"/>
  <c r="AA587" i="6"/>
  <c r="AA588" i="6"/>
  <c r="AA589" i="6"/>
  <c r="AA590" i="6"/>
  <c r="AA591" i="6"/>
  <c r="AA592" i="6"/>
  <c r="AA593" i="6"/>
  <c r="AA594" i="6"/>
  <c r="AA595" i="6"/>
  <c r="AA596" i="6"/>
  <c r="AA597" i="6"/>
  <c r="AA598" i="6"/>
  <c r="AA599" i="6"/>
  <c r="AA600" i="6"/>
  <c r="AA601" i="6"/>
  <c r="AA602" i="6"/>
  <c r="AA603" i="6"/>
  <c r="AA604" i="6"/>
  <c r="AA605" i="6"/>
  <c r="AA606" i="6"/>
  <c r="AA607" i="6"/>
  <c r="AA608" i="6"/>
  <c r="AA609" i="6"/>
  <c r="AA610" i="6"/>
  <c r="AA611" i="6"/>
  <c r="AA612" i="6"/>
  <c r="AA613" i="6"/>
  <c r="AA614" i="6"/>
  <c r="AA615" i="6"/>
  <c r="AA616" i="6"/>
  <c r="AA617" i="6"/>
  <c r="AA618" i="6"/>
  <c r="AA619" i="6"/>
  <c r="AA620" i="6"/>
  <c r="AA621" i="6"/>
  <c r="AA622" i="6"/>
  <c r="AA623" i="6"/>
  <c r="AA624" i="6"/>
  <c r="AA625" i="6"/>
  <c r="AA626" i="6"/>
  <c r="AA627" i="6"/>
  <c r="AA628" i="6"/>
  <c r="AA629" i="6"/>
  <c r="AA630" i="6"/>
  <c r="AA631" i="6"/>
  <c r="AA632" i="6"/>
  <c r="AA633" i="6"/>
  <c r="AA634" i="6"/>
  <c r="AA635" i="6"/>
  <c r="AA636" i="6"/>
  <c r="AA637" i="6"/>
  <c r="AA638" i="6"/>
  <c r="AA639" i="6"/>
  <c r="AA640" i="6"/>
  <c r="AA641" i="6"/>
  <c r="AA642" i="6"/>
  <c r="AA643" i="6"/>
  <c r="AA644" i="6"/>
  <c r="AA645" i="6"/>
  <c r="AA646" i="6"/>
  <c r="AA647" i="6"/>
  <c r="AA648" i="6"/>
  <c r="AA649" i="6"/>
  <c r="AA650" i="6"/>
  <c r="AA651" i="6"/>
  <c r="AA652" i="6"/>
  <c r="AA653" i="6"/>
  <c r="AA654" i="6"/>
  <c r="AA655" i="6"/>
  <c r="AA656" i="6"/>
  <c r="AA657" i="6"/>
  <c r="AA658" i="6"/>
  <c r="AA659" i="6"/>
  <c r="AA660" i="6"/>
  <c r="AA661" i="6"/>
  <c r="AA662" i="6"/>
  <c r="AA663" i="6"/>
  <c r="AA664" i="6"/>
  <c r="AA665" i="6"/>
  <c r="AA666" i="6"/>
  <c r="AA667" i="6"/>
  <c r="AA668" i="6"/>
  <c r="AA669" i="6"/>
  <c r="AA670" i="6"/>
  <c r="AA671" i="6"/>
  <c r="AA672" i="6"/>
  <c r="AA673" i="6"/>
  <c r="AA674" i="6"/>
  <c r="AA675" i="6"/>
  <c r="AA676" i="6"/>
  <c r="AA677" i="6"/>
  <c r="AA678" i="6"/>
  <c r="AA679" i="6"/>
  <c r="AA680" i="6"/>
  <c r="AA681" i="6"/>
  <c r="AA682" i="6"/>
  <c r="AA683" i="6"/>
  <c r="AA684" i="6"/>
  <c r="AA685" i="6"/>
  <c r="AA686" i="6"/>
  <c r="AA687" i="6"/>
  <c r="AA688" i="6"/>
  <c r="AA689" i="6"/>
  <c r="AA690" i="6"/>
  <c r="AA691" i="6"/>
  <c r="AA692" i="6"/>
  <c r="AA693" i="6"/>
  <c r="AA694" i="6"/>
  <c r="AA695" i="6"/>
  <c r="AA696" i="6"/>
  <c r="AA697" i="6"/>
  <c r="AA698" i="6"/>
  <c r="AA699" i="6"/>
  <c r="AA700" i="6"/>
  <c r="AA701" i="6"/>
  <c r="AA702" i="6"/>
  <c r="AA703" i="6"/>
  <c r="AA704" i="6"/>
  <c r="AA705" i="6"/>
  <c r="AA706" i="6"/>
  <c r="AA707" i="6"/>
  <c r="AA708" i="6"/>
  <c r="AA709" i="6"/>
  <c r="AA710" i="6"/>
  <c r="AA711" i="6"/>
  <c r="AA712" i="6"/>
  <c r="AA713" i="6"/>
  <c r="AA714" i="6"/>
  <c r="AA715" i="6"/>
  <c r="AA716" i="6"/>
  <c r="AA717" i="6"/>
  <c r="AA718" i="6"/>
  <c r="AA719" i="6"/>
  <c r="AA720" i="6"/>
  <c r="AA721" i="6"/>
  <c r="AA722" i="6"/>
  <c r="AA723" i="6"/>
  <c r="AA724" i="6"/>
  <c r="AA725" i="6"/>
  <c r="AA726" i="6"/>
  <c r="AA727" i="6"/>
  <c r="AA728" i="6"/>
  <c r="AA729" i="6"/>
  <c r="AA730" i="6"/>
  <c r="AA731" i="6"/>
  <c r="AA732" i="6"/>
  <c r="AA733" i="6"/>
  <c r="AA734" i="6"/>
  <c r="AA735" i="6"/>
  <c r="AA736" i="6"/>
  <c r="AA737" i="6"/>
  <c r="AA738" i="6"/>
  <c r="AA739" i="6"/>
  <c r="AA740" i="6"/>
  <c r="AA741" i="6"/>
  <c r="AA742" i="6"/>
  <c r="AA743" i="6"/>
  <c r="AA744" i="6"/>
  <c r="AA745" i="6"/>
  <c r="AA746" i="6"/>
  <c r="AA747" i="6"/>
  <c r="AA748" i="6"/>
  <c r="AA749" i="6"/>
  <c r="AA750" i="6"/>
  <c r="AA751" i="6"/>
  <c r="AA752" i="6"/>
  <c r="AA753" i="6"/>
  <c r="AA754" i="6"/>
  <c r="AA755" i="6"/>
  <c r="AA756" i="6"/>
  <c r="AA757" i="6"/>
  <c r="AA758" i="6"/>
  <c r="AA759" i="6"/>
  <c r="AA760" i="6"/>
  <c r="AA761" i="6"/>
  <c r="AA762" i="6"/>
  <c r="AA763" i="6"/>
  <c r="AA764" i="6"/>
  <c r="AA765" i="6"/>
  <c r="AA766" i="6"/>
  <c r="AA767" i="6"/>
  <c r="AA768" i="6"/>
  <c r="AA769" i="6"/>
  <c r="AA770" i="6"/>
  <c r="AA771" i="6"/>
  <c r="AA772" i="6"/>
  <c r="AA773" i="6"/>
  <c r="AA774" i="6"/>
  <c r="AA775" i="6"/>
  <c r="AA776" i="6"/>
  <c r="AA777" i="6"/>
  <c r="AA778" i="6"/>
  <c r="AA779" i="6"/>
  <c r="AA780" i="6"/>
  <c r="AA781" i="6"/>
  <c r="AA782" i="6"/>
  <c r="AA783" i="6"/>
  <c r="AA784" i="6"/>
  <c r="AA785" i="6"/>
  <c r="AA786" i="6"/>
  <c r="AA787" i="6"/>
  <c r="AA788" i="6"/>
  <c r="AA789" i="6"/>
  <c r="AA790" i="6"/>
  <c r="AA791" i="6"/>
  <c r="AA792" i="6"/>
  <c r="AA793" i="6"/>
  <c r="AA794" i="6"/>
  <c r="AA795" i="6"/>
  <c r="AA796" i="6"/>
  <c r="AA797" i="6"/>
  <c r="AA798" i="6"/>
  <c r="AA799" i="6"/>
  <c r="AA800" i="6"/>
  <c r="AA801" i="6"/>
  <c r="AA802" i="6"/>
  <c r="AA803" i="6"/>
  <c r="AA804" i="6"/>
  <c r="AA805" i="6"/>
  <c r="AA806" i="6"/>
  <c r="AA807" i="6"/>
  <c r="AA808" i="6"/>
  <c r="AA809" i="6"/>
  <c r="AA810" i="6"/>
  <c r="AA811" i="6"/>
  <c r="AA812" i="6"/>
  <c r="AA813" i="6"/>
  <c r="AA814" i="6"/>
  <c r="AA815" i="6"/>
  <c r="AA816" i="6"/>
  <c r="AA817" i="6"/>
  <c r="AA818" i="6"/>
  <c r="AA819" i="6"/>
  <c r="AA820" i="6"/>
  <c r="AA821" i="6"/>
  <c r="AA822" i="6"/>
  <c r="AA823" i="6"/>
  <c r="AA824" i="6"/>
  <c r="AA825" i="6"/>
  <c r="AA826" i="6"/>
  <c r="AA827" i="6"/>
  <c r="AA828" i="6"/>
  <c r="AA829" i="6"/>
  <c r="AA830" i="6"/>
  <c r="AA831" i="6"/>
  <c r="AA832" i="6"/>
  <c r="AA833" i="6"/>
  <c r="AA834" i="6"/>
  <c r="AA835" i="6"/>
  <c r="AA836" i="6"/>
  <c r="AA837" i="6"/>
  <c r="AA838" i="6"/>
  <c r="AA839" i="6"/>
  <c r="AA840" i="6"/>
  <c r="AA841" i="6"/>
  <c r="AA842" i="6"/>
  <c r="AA843" i="6"/>
  <c r="AA844" i="6"/>
  <c r="AA845" i="6"/>
  <c r="AA846" i="6"/>
  <c r="AA847" i="6"/>
  <c r="AA848" i="6"/>
  <c r="AA849" i="6"/>
  <c r="AA850" i="6"/>
  <c r="AA851" i="6"/>
  <c r="AA852" i="6"/>
  <c r="AA853" i="6"/>
  <c r="AA854" i="6"/>
  <c r="AA855" i="6"/>
  <c r="AA856" i="6"/>
  <c r="AA857" i="6"/>
  <c r="AA858" i="6"/>
  <c r="AA859" i="6"/>
  <c r="AA860" i="6"/>
  <c r="AA861" i="6"/>
  <c r="AA862" i="6"/>
  <c r="AA863" i="6"/>
  <c r="AA864" i="6"/>
  <c r="AA865" i="6"/>
  <c r="AA866" i="6"/>
  <c r="AA867" i="6"/>
  <c r="AA868" i="6"/>
  <c r="AA869" i="6"/>
  <c r="AA870" i="6"/>
  <c r="AA871" i="6"/>
  <c r="AA872" i="6"/>
  <c r="AA873" i="6"/>
  <c r="AA874" i="6"/>
  <c r="AA875" i="6"/>
  <c r="AA876" i="6"/>
  <c r="AA877" i="6"/>
  <c r="AA878" i="6"/>
  <c r="AA879" i="6"/>
  <c r="AA880" i="6"/>
  <c r="AA881" i="6"/>
  <c r="AA882" i="6"/>
  <c r="AA883" i="6"/>
  <c r="AA884" i="6"/>
  <c r="AA885" i="6"/>
  <c r="AA886" i="6"/>
  <c r="AA887" i="6"/>
  <c r="AA888" i="6"/>
  <c r="AA889" i="6"/>
  <c r="AA890" i="6"/>
  <c r="AA891" i="6"/>
  <c r="AA892" i="6"/>
  <c r="AA893" i="6"/>
  <c r="AA894" i="6"/>
  <c r="AA895" i="6"/>
  <c r="AA896" i="6"/>
  <c r="AA897" i="6"/>
  <c r="AA898" i="6"/>
  <c r="AA899" i="6"/>
  <c r="AA900" i="6"/>
  <c r="AA901" i="6"/>
  <c r="AA902" i="6"/>
  <c r="AA903" i="6"/>
  <c r="AA904" i="6"/>
  <c r="AA905" i="6"/>
  <c r="AA906" i="6"/>
  <c r="AA907" i="6"/>
  <c r="AA908" i="6"/>
  <c r="AA909" i="6"/>
  <c r="AA910" i="6"/>
  <c r="AA911" i="6"/>
  <c r="AA912" i="6"/>
  <c r="AA913" i="6"/>
  <c r="AA914" i="6"/>
  <c r="AA915" i="6"/>
  <c r="AA916" i="6"/>
  <c r="AA917" i="6"/>
  <c r="AA918" i="6"/>
  <c r="AA919" i="6"/>
  <c r="AA920" i="6"/>
  <c r="AA921" i="6"/>
  <c r="AA922" i="6"/>
  <c r="AA923" i="6"/>
  <c r="AA924" i="6"/>
  <c r="AA925" i="6"/>
  <c r="AA926" i="6"/>
  <c r="AA927" i="6"/>
  <c r="AA928" i="6"/>
  <c r="AA929" i="6"/>
  <c r="AA930" i="6"/>
  <c r="AA931" i="6"/>
  <c r="AA932" i="6"/>
  <c r="AA933" i="6"/>
  <c r="AA934" i="6"/>
  <c r="AA935" i="6"/>
  <c r="AA936" i="6"/>
  <c r="AA937" i="6"/>
  <c r="AA938" i="6"/>
  <c r="AA939" i="6"/>
  <c r="AA940" i="6"/>
  <c r="AA941" i="6"/>
  <c r="AA942" i="6"/>
  <c r="AA943" i="6"/>
  <c r="AA944" i="6"/>
  <c r="AA945" i="6"/>
  <c r="AA946" i="6"/>
  <c r="AA947" i="6"/>
  <c r="AA948" i="6"/>
  <c r="AA949" i="6"/>
  <c r="AA950" i="6"/>
  <c r="AA951" i="6"/>
  <c r="AA952" i="6"/>
  <c r="AA953" i="6"/>
  <c r="AA954" i="6"/>
  <c r="AA955" i="6"/>
  <c r="AA956" i="6"/>
  <c r="AA957" i="6"/>
  <c r="AA958" i="6"/>
  <c r="AA959" i="6"/>
  <c r="AA960" i="6"/>
  <c r="AA961" i="6"/>
  <c r="AA962" i="6"/>
  <c r="AA963" i="6"/>
  <c r="AA964" i="6"/>
  <c r="AA965" i="6"/>
  <c r="AA966" i="6"/>
  <c r="AA967" i="6"/>
  <c r="AA968" i="6"/>
  <c r="AA969" i="6"/>
  <c r="AA970" i="6"/>
  <c r="AA971" i="6"/>
  <c r="AA972" i="6"/>
  <c r="AA973" i="6"/>
  <c r="AA974" i="6"/>
  <c r="AA975" i="6"/>
  <c r="AA976" i="6"/>
  <c r="AA977" i="6"/>
  <c r="AA978" i="6"/>
  <c r="AA979" i="6"/>
  <c r="AA980" i="6"/>
  <c r="AA981" i="6"/>
  <c r="AA982" i="6"/>
  <c r="AA983" i="6"/>
  <c r="AA984" i="6"/>
  <c r="AA985" i="6"/>
  <c r="AA986" i="6"/>
  <c r="AA987" i="6"/>
  <c r="AA988" i="6"/>
  <c r="AA989" i="6"/>
  <c r="AA990" i="6"/>
  <c r="AA991" i="6"/>
  <c r="AA992" i="6"/>
  <c r="AA993" i="6"/>
  <c r="AA994" i="6"/>
  <c r="AA995" i="6"/>
  <c r="AA996" i="6"/>
  <c r="AA997" i="6"/>
  <c r="AA998" i="6"/>
  <c r="AA999" i="6"/>
  <c r="AA1000" i="6"/>
  <c r="Y2" i="6"/>
  <c r="Z2" i="6" s="1"/>
  <c r="Y3" i="6"/>
  <c r="Z3" i="6" s="1"/>
  <c r="Y4" i="6"/>
  <c r="Z4" i="6" s="1"/>
  <c r="Y5" i="6"/>
  <c r="Z5" i="6" s="1"/>
  <c r="Y6" i="6"/>
  <c r="Z6" i="6" s="1"/>
  <c r="Y8" i="6"/>
  <c r="Z8" i="6" s="1"/>
  <c r="Y9" i="6"/>
  <c r="Z9" i="6" s="1"/>
  <c r="Y10" i="6"/>
  <c r="Z10" i="6" s="1"/>
  <c r="Y11" i="6"/>
  <c r="Z11" i="6" s="1"/>
  <c r="Y12" i="6"/>
  <c r="Z12" i="6" s="1"/>
  <c r="Y13" i="6"/>
  <c r="Z13" i="6" s="1"/>
  <c r="Y14" i="6"/>
  <c r="Z14" i="6" s="1"/>
  <c r="Y15" i="6"/>
  <c r="Z15" i="6" s="1"/>
  <c r="Y16" i="6"/>
  <c r="Z16" i="6" s="1"/>
  <c r="Y17" i="6"/>
  <c r="Z17" i="6" s="1"/>
  <c r="Y18" i="6"/>
  <c r="Z18" i="6" s="1"/>
  <c r="Y19" i="6"/>
  <c r="Z19" i="6" s="1"/>
  <c r="Y20" i="6"/>
  <c r="Z20" i="6" s="1"/>
  <c r="Y21" i="6"/>
  <c r="Z21" i="6" s="1"/>
  <c r="Z22" i="6"/>
  <c r="Y23" i="6"/>
  <c r="Z23" i="6" s="1"/>
  <c r="Y24" i="6"/>
  <c r="Z24" i="6" s="1"/>
  <c r="Y25" i="6"/>
  <c r="Z25" i="6" s="1"/>
  <c r="Y26" i="6"/>
  <c r="Z26" i="6" s="1"/>
  <c r="Y27" i="6"/>
  <c r="Z27" i="6" s="1"/>
  <c r="Z28" i="6"/>
  <c r="Y29" i="6"/>
  <c r="Z29" i="6" s="1"/>
  <c r="Y30" i="6"/>
  <c r="Z30" i="6" s="1"/>
  <c r="Y31" i="6"/>
  <c r="Z31" i="6" s="1"/>
  <c r="Y32" i="6"/>
  <c r="Z32" i="6" s="1"/>
  <c r="Y33" i="6"/>
  <c r="Z33" i="6" s="1"/>
  <c r="Y34" i="6"/>
  <c r="Y35" i="6"/>
  <c r="Z35" i="6" s="1"/>
  <c r="Y36" i="6"/>
  <c r="Z36" i="6" s="1"/>
  <c r="Y37" i="6"/>
  <c r="Z37" i="6" s="1"/>
  <c r="Y38" i="6"/>
  <c r="Z38" i="6" s="1"/>
  <c r="Y39" i="6"/>
  <c r="Z39" i="6" s="1"/>
  <c r="Y40" i="6"/>
  <c r="Z40" i="6" s="1"/>
  <c r="Y42" i="6"/>
  <c r="Z42" i="6" s="1"/>
  <c r="Y43" i="6"/>
  <c r="Z43" i="6" s="1"/>
  <c r="Y44" i="6"/>
  <c r="Z44" i="6" s="1"/>
  <c r="Y45" i="6"/>
  <c r="Z45" i="6" s="1"/>
  <c r="Y46" i="6"/>
  <c r="Z46" i="6" s="1"/>
  <c r="Y47" i="6"/>
  <c r="Z47" i="6" s="1"/>
  <c r="Y48" i="6"/>
  <c r="Z48" i="6" s="1"/>
  <c r="Y49" i="6"/>
  <c r="Z49" i="6" s="1"/>
  <c r="Y50" i="6"/>
  <c r="Z50" i="6" s="1"/>
  <c r="Y51" i="6"/>
  <c r="Z51" i="6" s="1"/>
  <c r="Y52" i="6"/>
  <c r="Z52" i="6" s="1"/>
  <c r="Y53" i="6"/>
  <c r="Z53" i="6" s="1"/>
  <c r="Y54" i="6"/>
  <c r="Z54" i="6" s="1"/>
  <c r="Y55" i="6"/>
  <c r="Z55" i="6" s="1"/>
  <c r="Y56" i="6"/>
  <c r="Z56" i="6" s="1"/>
  <c r="Y57" i="6"/>
  <c r="Z57" i="6" s="1"/>
  <c r="Y58" i="6"/>
  <c r="Z58" i="6" s="1"/>
  <c r="Y59" i="6"/>
  <c r="Z59" i="6" s="1"/>
  <c r="Y60" i="6"/>
  <c r="Z60" i="6" s="1"/>
  <c r="Y61" i="6"/>
  <c r="Z61" i="6" s="1"/>
  <c r="Y62" i="6"/>
  <c r="Z62" i="6" s="1"/>
  <c r="Y63" i="6"/>
  <c r="Z63" i="6" s="1"/>
  <c r="Y64" i="6"/>
  <c r="Z64" i="6" s="1"/>
  <c r="Y65" i="6"/>
  <c r="Z65" i="6" s="1"/>
  <c r="Y66" i="6"/>
  <c r="Z66" i="6" s="1"/>
  <c r="Y67" i="6"/>
  <c r="Z67" i="6" s="1"/>
  <c r="Y68" i="6"/>
  <c r="Z68" i="6" s="1"/>
  <c r="Y69" i="6"/>
  <c r="Z69" i="6" s="1"/>
  <c r="Y70" i="6"/>
  <c r="Z70" i="6" s="1"/>
  <c r="Y71" i="6"/>
  <c r="Z71" i="6" s="1"/>
  <c r="Y72" i="6"/>
  <c r="Z72" i="6" s="1"/>
  <c r="Y73" i="6"/>
  <c r="Z73" i="6" s="1"/>
  <c r="Y74" i="6"/>
  <c r="Z74" i="6" s="1"/>
  <c r="Y75" i="6"/>
  <c r="Z75" i="6" s="1"/>
  <c r="Y76" i="6"/>
  <c r="Z76" i="6" s="1"/>
  <c r="Y77" i="6"/>
  <c r="Z77" i="6" s="1"/>
  <c r="Y78" i="6"/>
  <c r="Z78" i="6" s="1"/>
  <c r="Y79" i="6"/>
  <c r="Z79" i="6" s="1"/>
  <c r="Y80" i="6"/>
  <c r="Z80" i="6" s="1"/>
  <c r="Y81" i="6"/>
  <c r="Z81" i="6" s="1"/>
  <c r="Y82" i="6"/>
  <c r="Z82" i="6" s="1"/>
  <c r="Y83" i="6"/>
  <c r="Z83" i="6" s="1"/>
  <c r="Y84" i="6"/>
  <c r="Z84" i="6" s="1"/>
  <c r="Y85" i="6"/>
  <c r="Z85" i="6" s="1"/>
  <c r="Y86" i="6"/>
  <c r="Z86" i="6" s="1"/>
  <c r="Y87" i="6"/>
  <c r="Z87" i="6" s="1"/>
  <c r="Y88" i="6"/>
  <c r="Z88" i="6" s="1"/>
  <c r="Y89" i="6"/>
  <c r="Z89" i="6" s="1"/>
  <c r="Y90" i="6"/>
  <c r="Z90" i="6" s="1"/>
  <c r="Y91" i="6"/>
  <c r="Z91" i="6" s="1"/>
  <c r="Y92" i="6"/>
  <c r="Z92" i="6" s="1"/>
  <c r="Y93" i="6"/>
  <c r="Z93" i="6" s="1"/>
  <c r="Y98" i="6"/>
  <c r="Z98" i="6" s="1"/>
  <c r="Y99" i="6"/>
  <c r="Z99" i="6" s="1"/>
  <c r="Z100" i="6"/>
  <c r="Z101" i="6"/>
  <c r="Y102" i="6"/>
  <c r="Z102" i="6" s="1"/>
  <c r="Y103" i="6"/>
  <c r="Z103" i="6" s="1"/>
  <c r="Z107" i="6"/>
  <c r="Y108" i="6"/>
  <c r="Z108" i="6" s="1"/>
  <c r="Y109" i="6"/>
  <c r="Z109" i="6" s="1"/>
  <c r="Z110" i="6"/>
  <c r="Z112" i="6"/>
  <c r="Y113" i="6"/>
  <c r="Z113" i="6" s="1"/>
  <c r="Y114" i="6"/>
  <c r="Z114" i="6" s="1"/>
  <c r="Z117" i="6"/>
  <c r="Y119" i="6"/>
  <c r="Z119" i="6" s="1"/>
  <c r="Y120" i="6"/>
  <c r="Z120" i="6" s="1"/>
  <c r="Y121" i="6"/>
  <c r="Z121" i="6" s="1"/>
  <c r="Y122" i="6"/>
  <c r="Z122" i="6" s="1"/>
  <c r="Y123" i="6"/>
  <c r="Z123" i="6" s="1"/>
  <c r="Y124" i="6"/>
  <c r="Z124" i="6" s="1"/>
  <c r="Y126" i="6"/>
  <c r="Z126" i="6" s="1"/>
  <c r="Y127" i="6"/>
  <c r="Z127" i="6" s="1"/>
  <c r="Y128" i="6"/>
  <c r="Z128" i="6" s="1"/>
  <c r="Y129" i="6"/>
  <c r="Z129" i="6" s="1"/>
  <c r="Y130" i="6"/>
  <c r="Z130" i="6" s="1"/>
  <c r="Y131" i="6"/>
  <c r="Z131" i="6" s="1"/>
  <c r="Y132" i="6"/>
  <c r="Z132" i="6" s="1"/>
  <c r="Y133" i="6"/>
  <c r="Z133" i="6" s="1"/>
  <c r="Y134" i="6"/>
  <c r="Z134" i="6" s="1"/>
  <c r="Y135" i="6"/>
  <c r="Z135" i="6" s="1"/>
  <c r="Y136" i="6"/>
  <c r="Z136" i="6" s="1"/>
  <c r="Y137" i="6"/>
  <c r="Z137" i="6" s="1"/>
  <c r="Y138" i="6"/>
  <c r="Z138" i="6" s="1"/>
  <c r="Y139" i="6"/>
  <c r="Z139" i="6" s="1"/>
  <c r="Y140" i="6"/>
  <c r="Z140" i="6" s="1"/>
  <c r="Y141" i="6"/>
  <c r="Z141" i="6" s="1"/>
  <c r="Y142" i="6"/>
  <c r="Z142" i="6" s="1"/>
  <c r="Y143" i="6"/>
  <c r="Z143" i="6" s="1"/>
  <c r="Y144" i="6"/>
  <c r="Z144" i="6" s="1"/>
  <c r="Y145" i="6"/>
  <c r="Z145" i="6" s="1"/>
  <c r="Y146" i="6"/>
  <c r="Z146" i="6" s="1"/>
  <c r="Y147" i="6"/>
  <c r="Z147" i="6" s="1"/>
  <c r="Y148" i="6"/>
  <c r="Z148" i="6" s="1"/>
  <c r="Y149" i="6"/>
  <c r="Z149" i="6" s="1"/>
  <c r="Y150" i="6"/>
  <c r="Z150" i="6" s="1"/>
  <c r="Y151" i="6"/>
  <c r="Z151" i="6" s="1"/>
  <c r="Y152" i="6"/>
  <c r="Z152" i="6" s="1"/>
  <c r="Y153" i="6"/>
  <c r="Z153" i="6" s="1"/>
  <c r="Y154" i="6"/>
  <c r="Z154" i="6" s="1"/>
  <c r="Y155" i="6"/>
  <c r="Z155" i="6" s="1"/>
  <c r="Y156" i="6"/>
  <c r="Z156" i="6" s="1"/>
  <c r="Y157" i="6"/>
  <c r="Z157" i="6" s="1"/>
  <c r="Y158" i="6"/>
  <c r="Z158" i="6" s="1"/>
  <c r="Y159" i="6"/>
  <c r="Z159" i="6" s="1"/>
  <c r="Y160" i="6"/>
  <c r="Z160" i="6" s="1"/>
  <c r="Y161" i="6"/>
  <c r="Z161" i="6" s="1"/>
  <c r="Y162" i="6"/>
  <c r="Z162" i="6" s="1"/>
  <c r="Y163" i="6"/>
  <c r="Z163" i="6" s="1"/>
  <c r="Y164" i="6"/>
  <c r="Z164" i="6" s="1"/>
  <c r="Y165" i="6"/>
  <c r="Z165" i="6" s="1"/>
  <c r="Y166" i="6"/>
  <c r="Z166" i="6" s="1"/>
  <c r="Y167" i="6"/>
  <c r="Z167" i="6" s="1"/>
  <c r="Y168" i="6"/>
  <c r="Z168" i="6" s="1"/>
  <c r="Y169" i="6"/>
  <c r="Z169" i="6" s="1"/>
  <c r="Y170" i="6"/>
  <c r="Z170" i="6" s="1"/>
  <c r="Y171" i="6"/>
  <c r="Z171" i="6" s="1"/>
  <c r="Y172" i="6"/>
  <c r="Z172" i="6" s="1"/>
  <c r="Y173" i="6"/>
  <c r="Z173" i="6" s="1"/>
  <c r="Y174" i="6"/>
  <c r="Z174" i="6" s="1"/>
  <c r="Y175" i="6"/>
  <c r="Z175" i="6" s="1"/>
  <c r="Y176" i="6"/>
  <c r="Z176" i="6" s="1"/>
  <c r="Y177" i="6"/>
  <c r="Z177" i="6" s="1"/>
  <c r="Y178" i="6"/>
  <c r="Z178" i="6" s="1"/>
  <c r="Y179" i="6"/>
  <c r="Z179" i="6" s="1"/>
  <c r="Y180" i="6"/>
  <c r="Z180" i="6" s="1"/>
  <c r="Y181" i="6"/>
  <c r="Z181" i="6" s="1"/>
  <c r="Y182" i="6"/>
  <c r="Z182" i="6" s="1"/>
  <c r="Y183" i="6"/>
  <c r="Z183" i="6" s="1"/>
  <c r="Y184" i="6"/>
  <c r="Z184" i="6" s="1"/>
  <c r="Y185" i="6"/>
  <c r="Z185" i="6" s="1"/>
  <c r="Y186" i="6"/>
  <c r="Z186" i="6" s="1"/>
  <c r="Y187" i="6"/>
  <c r="Z187" i="6" s="1"/>
  <c r="Y188" i="6"/>
  <c r="Z188" i="6" s="1"/>
  <c r="Y189" i="6"/>
  <c r="Z189" i="6" s="1"/>
  <c r="Y190" i="6"/>
  <c r="Z190" i="6" s="1"/>
  <c r="Y191" i="6"/>
  <c r="Z191" i="6" s="1"/>
  <c r="Y192" i="6"/>
  <c r="Z192" i="6" s="1"/>
  <c r="Y193" i="6"/>
  <c r="Z193" i="6" s="1"/>
  <c r="Y194" i="6"/>
  <c r="Z194" i="6" s="1"/>
  <c r="Y195" i="6"/>
  <c r="Z195" i="6" s="1"/>
  <c r="Y196" i="6"/>
  <c r="Z196" i="6" s="1"/>
  <c r="Y197" i="6"/>
  <c r="Z197" i="6" s="1"/>
  <c r="Y198" i="6"/>
  <c r="Z198" i="6" s="1"/>
  <c r="Y199" i="6"/>
  <c r="Z199" i="6" s="1"/>
  <c r="Y200" i="6"/>
  <c r="Z200" i="6" s="1"/>
  <c r="Y201" i="6"/>
  <c r="Z201" i="6" s="1"/>
  <c r="Y202" i="6"/>
  <c r="Z202" i="6" s="1"/>
  <c r="Y203" i="6"/>
  <c r="Z203" i="6" s="1"/>
  <c r="Y204" i="6"/>
  <c r="Z204" i="6" s="1"/>
  <c r="Y205" i="6"/>
  <c r="Z205" i="6" s="1"/>
  <c r="Y206" i="6"/>
  <c r="Z206" i="6" s="1"/>
  <c r="Y208" i="6"/>
  <c r="Z208" i="6" s="1"/>
  <c r="Y209" i="6"/>
  <c r="Z209" i="6" s="1"/>
  <c r="Y210" i="6"/>
  <c r="Z210" i="6" s="1"/>
  <c r="Y211" i="6"/>
  <c r="Z211" i="6" s="1"/>
  <c r="Y212" i="6"/>
  <c r="Z212" i="6" s="1"/>
  <c r="Y213" i="6"/>
  <c r="Z213" i="6" s="1"/>
  <c r="Y214" i="6"/>
  <c r="Z214" i="6" s="1"/>
  <c r="Y215" i="6"/>
  <c r="Z215" i="6" s="1"/>
  <c r="Y216" i="6"/>
  <c r="Z216" i="6" s="1"/>
  <c r="Y217" i="6"/>
  <c r="Z217" i="6" s="1"/>
  <c r="Y218" i="6"/>
  <c r="Z218" i="6" s="1"/>
  <c r="Y219" i="6"/>
  <c r="Z219" i="6" s="1"/>
  <c r="Y220" i="6"/>
  <c r="Z220" i="6" s="1"/>
  <c r="Y221" i="6"/>
  <c r="Z221" i="6" s="1"/>
  <c r="Y222" i="6"/>
  <c r="Z222" i="6" s="1"/>
  <c r="Y223" i="6"/>
  <c r="Z223" i="6" s="1"/>
  <c r="Y224" i="6"/>
  <c r="Z224" i="6" s="1"/>
  <c r="Y225" i="6"/>
  <c r="Z225" i="6" s="1"/>
  <c r="Y226" i="6"/>
  <c r="Z226" i="6" s="1"/>
  <c r="Y227" i="6"/>
  <c r="Z227" i="6" s="1"/>
  <c r="Y228" i="6"/>
  <c r="Z228" i="6" s="1"/>
  <c r="Y229" i="6"/>
  <c r="Z229" i="6" s="1"/>
  <c r="Y230" i="6"/>
  <c r="Z230" i="6" s="1"/>
  <c r="Y231" i="6"/>
  <c r="Z231" i="6" s="1"/>
  <c r="Y232" i="6"/>
  <c r="Z232" i="6" s="1"/>
  <c r="Y233" i="6"/>
  <c r="Z233" i="6" s="1"/>
  <c r="Y234" i="6"/>
  <c r="Z234" i="6" s="1"/>
  <c r="Y235" i="6"/>
  <c r="Z235" i="6" s="1"/>
  <c r="Y236" i="6"/>
  <c r="Z236" i="6" s="1"/>
  <c r="Y237" i="6"/>
  <c r="Z237" i="6" s="1"/>
  <c r="Y238" i="6"/>
  <c r="Z238" i="6" s="1"/>
  <c r="Y239" i="6"/>
  <c r="Z239" i="6" s="1"/>
  <c r="Y240" i="6"/>
  <c r="Z240" i="6" s="1"/>
  <c r="Y241" i="6"/>
  <c r="Z241" i="6" s="1"/>
  <c r="Y242" i="6"/>
  <c r="Z242" i="6" s="1"/>
  <c r="Y243" i="6"/>
  <c r="Z243" i="6" s="1"/>
  <c r="Y244" i="6"/>
  <c r="Z244" i="6" s="1"/>
  <c r="Y245" i="6"/>
  <c r="Z245" i="6" s="1"/>
  <c r="Y246" i="6"/>
  <c r="Z246" i="6" s="1"/>
  <c r="Y247" i="6"/>
  <c r="Z247" i="6" s="1"/>
  <c r="Y248" i="6"/>
  <c r="Z248" i="6" s="1"/>
  <c r="Y249" i="6"/>
  <c r="Z249" i="6" s="1"/>
  <c r="Y250" i="6"/>
  <c r="Z250" i="6" s="1"/>
  <c r="Y251" i="6"/>
  <c r="Z251" i="6" s="1"/>
  <c r="Y252" i="6"/>
  <c r="Z252" i="6" s="1"/>
  <c r="Y253" i="6"/>
  <c r="Z253" i="6" s="1"/>
  <c r="Y254" i="6"/>
  <c r="Z254" i="6" s="1"/>
  <c r="Y255" i="6"/>
  <c r="Z255" i="6" s="1"/>
  <c r="Y256" i="6"/>
  <c r="Z256" i="6" s="1"/>
  <c r="Y257" i="6"/>
  <c r="Z257" i="6" s="1"/>
  <c r="Y258" i="6"/>
  <c r="Z258" i="6" s="1"/>
  <c r="Y259" i="6"/>
  <c r="Z259" i="6" s="1"/>
  <c r="Y260" i="6"/>
  <c r="Z260" i="6" s="1"/>
  <c r="Y261" i="6"/>
  <c r="Z261" i="6" s="1"/>
  <c r="Y262" i="6"/>
  <c r="Z262" i="6" s="1"/>
  <c r="Y263" i="6"/>
  <c r="Z263" i="6" s="1"/>
  <c r="Y264" i="6"/>
  <c r="Z264" i="6" s="1"/>
  <c r="Y265" i="6"/>
  <c r="Z265" i="6" s="1"/>
  <c r="Y266" i="6"/>
  <c r="Z266" i="6" s="1"/>
  <c r="Y267" i="6"/>
  <c r="Z267" i="6" s="1"/>
  <c r="Y268" i="6"/>
  <c r="Z268" i="6" s="1"/>
  <c r="Y269" i="6"/>
  <c r="Z269" i="6" s="1"/>
  <c r="Y270" i="6"/>
  <c r="Z270" i="6" s="1"/>
  <c r="Y271" i="6"/>
  <c r="Z271" i="6" s="1"/>
  <c r="Y272" i="6"/>
  <c r="Z272" i="6" s="1"/>
  <c r="Y273" i="6"/>
  <c r="Z273" i="6" s="1"/>
  <c r="Y274" i="6"/>
  <c r="Z274" i="6" s="1"/>
  <c r="Y275" i="6"/>
  <c r="Z275" i="6" s="1"/>
  <c r="Y276" i="6"/>
  <c r="Z276" i="6" s="1"/>
  <c r="Y277" i="6"/>
  <c r="Z277" i="6" s="1"/>
  <c r="Y278" i="6"/>
  <c r="Z278" i="6" s="1"/>
  <c r="Y279" i="6"/>
  <c r="Z279" i="6" s="1"/>
  <c r="Y280" i="6"/>
  <c r="Z280" i="6" s="1"/>
  <c r="Y281" i="6"/>
  <c r="Z281" i="6" s="1"/>
  <c r="Y282" i="6"/>
  <c r="Z282" i="6" s="1"/>
  <c r="Y283" i="6"/>
  <c r="Z283" i="6" s="1"/>
  <c r="Y284" i="6"/>
  <c r="Z284" i="6" s="1"/>
  <c r="Y285" i="6"/>
  <c r="Z285" i="6" s="1"/>
  <c r="Y286" i="6"/>
  <c r="Z286" i="6" s="1"/>
  <c r="Y287" i="6"/>
  <c r="Z287" i="6" s="1"/>
  <c r="Y288" i="6"/>
  <c r="Z288" i="6" s="1"/>
  <c r="Y289" i="6"/>
  <c r="Z289" i="6" s="1"/>
  <c r="Y290" i="6"/>
  <c r="Z290" i="6" s="1"/>
  <c r="Y291" i="6"/>
  <c r="Z291" i="6" s="1"/>
  <c r="Y292" i="6"/>
  <c r="Z292" i="6" s="1"/>
  <c r="Y293" i="6"/>
  <c r="Z293" i="6" s="1"/>
  <c r="Y294" i="6"/>
  <c r="Z294" i="6" s="1"/>
  <c r="Y295" i="6"/>
  <c r="Z295" i="6" s="1"/>
  <c r="Y296" i="6"/>
  <c r="Z296" i="6" s="1"/>
  <c r="Y297" i="6"/>
  <c r="Z297" i="6" s="1"/>
  <c r="Y298" i="6"/>
  <c r="Z298" i="6" s="1"/>
  <c r="Y299" i="6"/>
  <c r="Z299" i="6" s="1"/>
  <c r="Y300" i="6"/>
  <c r="Z300" i="6" s="1"/>
  <c r="Y301" i="6"/>
  <c r="Z301" i="6" s="1"/>
  <c r="Y302" i="6"/>
  <c r="Z302" i="6" s="1"/>
  <c r="Y303" i="6"/>
  <c r="Z303" i="6" s="1"/>
  <c r="Y304" i="6"/>
  <c r="Z304" i="6" s="1"/>
  <c r="Y305" i="6"/>
  <c r="Z305" i="6" s="1"/>
  <c r="Y306" i="6"/>
  <c r="Z306" i="6" s="1"/>
  <c r="Y307" i="6"/>
  <c r="Z307" i="6" s="1"/>
  <c r="Y308" i="6"/>
  <c r="Z308" i="6" s="1"/>
  <c r="Y309" i="6"/>
  <c r="Z309" i="6" s="1"/>
  <c r="Y310" i="6"/>
  <c r="Z310" i="6" s="1"/>
  <c r="Y311" i="6"/>
  <c r="Z311" i="6" s="1"/>
  <c r="Y312" i="6"/>
  <c r="Z312" i="6" s="1"/>
  <c r="Y313" i="6"/>
  <c r="Z313" i="6" s="1"/>
  <c r="Y314" i="6"/>
  <c r="Z314" i="6" s="1"/>
  <c r="Y315" i="6"/>
  <c r="Z315" i="6" s="1"/>
  <c r="Y316" i="6"/>
  <c r="Z316" i="6" s="1"/>
  <c r="Y317" i="6"/>
  <c r="Z317" i="6" s="1"/>
  <c r="Y318" i="6"/>
  <c r="Z318" i="6" s="1"/>
  <c r="Y319" i="6"/>
  <c r="Z319" i="6" s="1"/>
  <c r="Y320" i="6"/>
  <c r="Z320" i="6" s="1"/>
  <c r="Y321" i="6"/>
  <c r="Z321" i="6" s="1"/>
  <c r="Y322" i="6"/>
  <c r="Z322" i="6" s="1"/>
  <c r="Y323" i="6"/>
  <c r="Z323" i="6" s="1"/>
  <c r="Y324" i="6"/>
  <c r="Z324" i="6" s="1"/>
  <c r="Y325" i="6"/>
  <c r="Z325" i="6" s="1"/>
  <c r="Y326" i="6"/>
  <c r="Z326" i="6" s="1"/>
  <c r="Y327" i="6"/>
  <c r="Z327" i="6" s="1"/>
  <c r="Y328" i="6"/>
  <c r="Z328" i="6" s="1"/>
  <c r="Y329" i="6"/>
  <c r="Z329" i="6" s="1"/>
  <c r="Y330" i="6"/>
  <c r="Z330" i="6" s="1"/>
  <c r="Y331" i="6"/>
  <c r="Z331" i="6" s="1"/>
  <c r="Y332" i="6"/>
  <c r="Z332" i="6" s="1"/>
  <c r="Y333" i="6"/>
  <c r="Z333" i="6" s="1"/>
  <c r="Y334" i="6"/>
  <c r="Z334" i="6" s="1"/>
  <c r="Y335" i="6"/>
  <c r="Z335" i="6" s="1"/>
  <c r="Y336" i="6"/>
  <c r="Z336" i="6" s="1"/>
  <c r="Y337" i="6"/>
  <c r="Z337" i="6" s="1"/>
  <c r="Y338" i="6"/>
  <c r="Z338" i="6" s="1"/>
  <c r="Y339" i="6"/>
  <c r="Z339" i="6" s="1"/>
  <c r="Y340" i="6"/>
  <c r="Z340" i="6" s="1"/>
  <c r="Y341" i="6"/>
  <c r="Z341" i="6" s="1"/>
  <c r="Y342" i="6"/>
  <c r="Z342" i="6" s="1"/>
  <c r="Y343" i="6"/>
  <c r="Z343" i="6" s="1"/>
  <c r="Y344" i="6"/>
  <c r="Z344" i="6" s="1"/>
  <c r="Y345" i="6"/>
  <c r="Z345" i="6" s="1"/>
  <c r="Y346" i="6"/>
  <c r="Z346" i="6" s="1"/>
  <c r="Y347" i="6"/>
  <c r="Z347" i="6" s="1"/>
  <c r="Y348" i="6"/>
  <c r="Z348" i="6" s="1"/>
  <c r="Y349" i="6"/>
  <c r="Z349" i="6" s="1"/>
  <c r="Y350" i="6"/>
  <c r="Z350" i="6" s="1"/>
  <c r="Y351" i="6"/>
  <c r="Z351" i="6" s="1"/>
  <c r="Y352" i="6"/>
  <c r="Z352" i="6" s="1"/>
  <c r="Y353" i="6"/>
  <c r="Z353" i="6" s="1"/>
  <c r="Y354" i="6"/>
  <c r="Z354" i="6" s="1"/>
  <c r="Y355" i="6"/>
  <c r="Z355" i="6" s="1"/>
  <c r="Y356" i="6"/>
  <c r="Z356" i="6" s="1"/>
  <c r="Y357" i="6"/>
  <c r="Z357" i="6" s="1"/>
  <c r="Y358" i="6"/>
  <c r="Z358" i="6" s="1"/>
  <c r="Y359" i="6"/>
  <c r="Z359" i="6" s="1"/>
  <c r="Y360" i="6"/>
  <c r="Z360" i="6" s="1"/>
  <c r="Y361" i="6"/>
  <c r="Z361" i="6" s="1"/>
  <c r="Y362" i="6"/>
  <c r="Z362" i="6" s="1"/>
  <c r="Y363" i="6"/>
  <c r="Z363" i="6" s="1"/>
  <c r="Y364" i="6"/>
  <c r="Z364" i="6" s="1"/>
  <c r="Y365" i="6"/>
  <c r="Z365" i="6" s="1"/>
  <c r="Y366" i="6"/>
  <c r="Z366" i="6" s="1"/>
  <c r="Y367" i="6"/>
  <c r="Z367" i="6" s="1"/>
  <c r="Y368" i="6"/>
  <c r="Z368" i="6" s="1"/>
  <c r="Y369" i="6"/>
  <c r="Z369" i="6" s="1"/>
  <c r="Y370" i="6"/>
  <c r="Z370" i="6" s="1"/>
  <c r="Y371" i="6"/>
  <c r="Z371" i="6" s="1"/>
  <c r="Y372" i="6"/>
  <c r="Z372" i="6" s="1"/>
  <c r="Y373" i="6"/>
  <c r="Z373" i="6" s="1"/>
  <c r="Y374" i="6"/>
  <c r="Z374" i="6" s="1"/>
  <c r="Y375" i="6"/>
  <c r="Z375" i="6" s="1"/>
  <c r="Y376" i="6"/>
  <c r="Z376" i="6" s="1"/>
  <c r="Y377" i="6"/>
  <c r="Z377" i="6" s="1"/>
  <c r="Y378" i="6"/>
  <c r="Z378" i="6" s="1"/>
  <c r="Y379" i="6"/>
  <c r="Z379" i="6" s="1"/>
  <c r="Y380" i="6"/>
  <c r="Z380" i="6" s="1"/>
  <c r="Y381" i="6"/>
  <c r="Z381" i="6" s="1"/>
  <c r="Y382" i="6"/>
  <c r="Z382" i="6" s="1"/>
  <c r="Y383" i="6"/>
  <c r="Z383" i="6" s="1"/>
  <c r="Y384" i="6"/>
  <c r="Z384" i="6" s="1"/>
  <c r="Y385" i="6"/>
  <c r="Z385" i="6" s="1"/>
  <c r="Y386" i="6"/>
  <c r="Z386" i="6" s="1"/>
  <c r="Y387" i="6"/>
  <c r="Z387" i="6" s="1"/>
  <c r="Y388" i="6"/>
  <c r="Z388" i="6" s="1"/>
  <c r="Y389" i="6"/>
  <c r="Z389" i="6" s="1"/>
  <c r="Y390" i="6"/>
  <c r="Z390" i="6" s="1"/>
  <c r="Y391" i="6"/>
  <c r="Z391" i="6" s="1"/>
  <c r="Y392" i="6"/>
  <c r="Z392" i="6" s="1"/>
  <c r="Y393" i="6"/>
  <c r="Z393" i="6" s="1"/>
  <c r="Y394" i="6"/>
  <c r="Z394" i="6" s="1"/>
  <c r="Y395" i="6"/>
  <c r="Z395" i="6" s="1"/>
  <c r="Y396" i="6"/>
  <c r="Z396" i="6" s="1"/>
  <c r="Y397" i="6"/>
  <c r="Z397" i="6" s="1"/>
  <c r="Y398" i="6"/>
  <c r="Z398" i="6" s="1"/>
  <c r="Y399" i="6"/>
  <c r="Z399" i="6" s="1"/>
  <c r="Y400" i="6"/>
  <c r="Z400" i="6" s="1"/>
  <c r="Y401" i="6"/>
  <c r="Z401" i="6" s="1"/>
  <c r="Y402" i="6"/>
  <c r="Z402" i="6" s="1"/>
  <c r="Y403" i="6"/>
  <c r="Z403" i="6" s="1"/>
  <c r="Y404" i="6"/>
  <c r="Z404" i="6" s="1"/>
  <c r="Y405" i="6"/>
  <c r="Z405" i="6" s="1"/>
  <c r="Y406" i="6"/>
  <c r="Z406" i="6" s="1"/>
  <c r="Y407" i="6"/>
  <c r="Z407" i="6" s="1"/>
  <c r="Y408" i="6"/>
  <c r="Z408" i="6" s="1"/>
  <c r="Y409" i="6"/>
  <c r="Z409" i="6" s="1"/>
  <c r="Y410" i="6"/>
  <c r="Z410" i="6" s="1"/>
  <c r="Y411" i="6"/>
  <c r="Z411" i="6" s="1"/>
  <c r="Y412" i="6"/>
  <c r="Z412" i="6" s="1"/>
  <c r="Y413" i="6"/>
  <c r="Z413" i="6" s="1"/>
  <c r="Y414" i="6"/>
  <c r="Z414" i="6" s="1"/>
  <c r="Y415" i="6"/>
  <c r="Z415" i="6" s="1"/>
  <c r="Y416" i="6"/>
  <c r="Z416" i="6" s="1"/>
  <c r="Y417" i="6"/>
  <c r="Z417" i="6" s="1"/>
  <c r="Y418" i="6"/>
  <c r="Z418" i="6" s="1"/>
  <c r="Y419" i="6"/>
  <c r="Z419" i="6" s="1"/>
  <c r="Y420" i="6"/>
  <c r="Z420" i="6" s="1"/>
  <c r="Y421" i="6"/>
  <c r="Z421" i="6" s="1"/>
  <c r="Y422" i="6"/>
  <c r="Z422" i="6" s="1"/>
  <c r="Y423" i="6"/>
  <c r="Z423" i="6" s="1"/>
  <c r="Y424" i="6"/>
  <c r="Z424" i="6" s="1"/>
  <c r="Y425" i="6"/>
  <c r="Z425" i="6" s="1"/>
  <c r="Y426" i="6"/>
  <c r="Z426" i="6" s="1"/>
  <c r="Y427" i="6"/>
  <c r="Z427" i="6" s="1"/>
  <c r="Y428" i="6"/>
  <c r="Z428" i="6" s="1"/>
  <c r="Y429" i="6"/>
  <c r="Z429" i="6" s="1"/>
  <c r="Y430" i="6"/>
  <c r="Z430" i="6" s="1"/>
  <c r="Y431" i="6"/>
  <c r="Z431" i="6" s="1"/>
  <c r="Y432" i="6"/>
  <c r="Z432" i="6" s="1"/>
  <c r="Y433" i="6"/>
  <c r="Z433" i="6" s="1"/>
  <c r="Y434" i="6"/>
  <c r="Z434" i="6" s="1"/>
  <c r="Y435" i="6"/>
  <c r="Z435" i="6" s="1"/>
  <c r="Y436" i="6"/>
  <c r="Z436" i="6" s="1"/>
  <c r="Y437" i="6"/>
  <c r="Z437" i="6" s="1"/>
  <c r="Y438" i="6"/>
  <c r="Z438" i="6" s="1"/>
  <c r="Y439" i="6"/>
  <c r="Z439" i="6" s="1"/>
  <c r="Y440" i="6"/>
  <c r="Z440" i="6" s="1"/>
  <c r="Y441" i="6"/>
  <c r="Z441" i="6" s="1"/>
  <c r="Y442" i="6"/>
  <c r="Z442" i="6" s="1"/>
  <c r="Y443" i="6"/>
  <c r="Z443" i="6" s="1"/>
  <c r="Y444" i="6"/>
  <c r="Z444" i="6" s="1"/>
  <c r="Y445" i="6"/>
  <c r="Z445" i="6" s="1"/>
  <c r="Y446" i="6"/>
  <c r="Z446" i="6" s="1"/>
  <c r="Y447" i="6"/>
  <c r="Z447" i="6" s="1"/>
  <c r="Y448" i="6"/>
  <c r="Z448" i="6" s="1"/>
  <c r="Y449" i="6"/>
  <c r="Z449" i="6" s="1"/>
  <c r="Y450" i="6"/>
  <c r="Z450" i="6" s="1"/>
  <c r="Y451" i="6"/>
  <c r="Z451" i="6" s="1"/>
  <c r="Y452" i="6"/>
  <c r="Z452" i="6" s="1"/>
  <c r="Y453" i="6"/>
  <c r="Z453" i="6" s="1"/>
  <c r="Y454" i="6"/>
  <c r="Z454" i="6" s="1"/>
  <c r="Y455" i="6"/>
  <c r="Z455" i="6" s="1"/>
  <c r="Y456" i="6"/>
  <c r="Z456" i="6" s="1"/>
  <c r="Y457" i="6"/>
  <c r="Z457" i="6" s="1"/>
  <c r="Y458" i="6"/>
  <c r="Z458" i="6" s="1"/>
  <c r="Y459" i="6"/>
  <c r="Z459" i="6" s="1"/>
  <c r="Y460" i="6"/>
  <c r="Z460" i="6" s="1"/>
  <c r="Y461" i="6"/>
  <c r="Z461" i="6" s="1"/>
  <c r="Y462" i="6"/>
  <c r="Z462" i="6" s="1"/>
  <c r="Y463" i="6"/>
  <c r="Z463" i="6" s="1"/>
  <c r="Y464" i="6"/>
  <c r="Z464" i="6" s="1"/>
  <c r="Y465" i="6"/>
  <c r="Z465" i="6" s="1"/>
  <c r="Y466" i="6"/>
  <c r="Z466" i="6" s="1"/>
  <c r="Y467" i="6"/>
  <c r="Z467" i="6" s="1"/>
  <c r="Y468" i="6"/>
  <c r="Z468" i="6" s="1"/>
  <c r="Y469" i="6"/>
  <c r="Z469" i="6" s="1"/>
  <c r="Y470" i="6"/>
  <c r="Z470" i="6" s="1"/>
  <c r="Y471" i="6"/>
  <c r="Z471" i="6" s="1"/>
  <c r="Y472" i="6"/>
  <c r="Z472" i="6" s="1"/>
  <c r="Y473" i="6"/>
  <c r="Z473" i="6" s="1"/>
  <c r="Y474" i="6"/>
  <c r="Z474" i="6" s="1"/>
  <c r="Y475" i="6"/>
  <c r="Z475" i="6" s="1"/>
  <c r="Y476" i="6"/>
  <c r="Z476" i="6" s="1"/>
  <c r="Y477" i="6"/>
  <c r="Z477" i="6" s="1"/>
  <c r="Y478" i="6"/>
  <c r="Z478" i="6" s="1"/>
  <c r="Y479" i="6"/>
  <c r="Z479" i="6" s="1"/>
  <c r="Y480" i="6"/>
  <c r="Z480" i="6" s="1"/>
  <c r="Y481" i="6"/>
  <c r="Z481" i="6" s="1"/>
  <c r="Y482" i="6"/>
  <c r="Z482" i="6" s="1"/>
  <c r="Y483" i="6"/>
  <c r="Z483" i="6" s="1"/>
  <c r="Y484" i="6"/>
  <c r="Z484" i="6" s="1"/>
  <c r="Y485" i="6"/>
  <c r="Z485" i="6" s="1"/>
  <c r="Y486" i="6"/>
  <c r="Z486" i="6" s="1"/>
  <c r="Y487" i="6"/>
  <c r="Z487" i="6" s="1"/>
  <c r="Y488" i="6"/>
  <c r="Z488" i="6" s="1"/>
  <c r="Y489" i="6"/>
  <c r="Z489" i="6" s="1"/>
  <c r="Y490" i="6"/>
  <c r="Z490" i="6" s="1"/>
  <c r="Y491" i="6"/>
  <c r="Z491" i="6" s="1"/>
  <c r="Y492" i="6"/>
  <c r="Z492" i="6" s="1"/>
  <c r="Y493" i="6"/>
  <c r="Z493" i="6" s="1"/>
  <c r="Y494" i="6"/>
  <c r="Z494" i="6" s="1"/>
  <c r="Y495" i="6"/>
  <c r="Z495" i="6" s="1"/>
  <c r="Y496" i="6"/>
  <c r="Z496" i="6" s="1"/>
  <c r="Y497" i="6"/>
  <c r="Z497" i="6" s="1"/>
  <c r="Y498" i="6"/>
  <c r="Z498" i="6" s="1"/>
  <c r="Y499" i="6"/>
  <c r="Z499" i="6" s="1"/>
  <c r="Y500" i="6"/>
  <c r="Z500" i="6" s="1"/>
  <c r="Y501" i="6"/>
  <c r="Z501" i="6" s="1"/>
  <c r="Y502" i="6"/>
  <c r="Z502" i="6" s="1"/>
  <c r="Y503" i="6"/>
  <c r="Z503" i="6" s="1"/>
  <c r="Y504" i="6"/>
  <c r="Z504" i="6" s="1"/>
  <c r="Y505" i="6"/>
  <c r="Z505" i="6" s="1"/>
  <c r="Y506" i="6"/>
  <c r="Z506" i="6" s="1"/>
  <c r="Y507" i="6"/>
  <c r="Z507" i="6" s="1"/>
  <c r="Y508" i="6"/>
  <c r="Z508" i="6" s="1"/>
  <c r="Y509" i="6"/>
  <c r="Z509" i="6" s="1"/>
  <c r="Y510" i="6"/>
  <c r="Z510" i="6" s="1"/>
  <c r="Y511" i="6"/>
  <c r="Z511" i="6" s="1"/>
  <c r="Y512" i="6"/>
  <c r="Z512" i="6" s="1"/>
  <c r="Y513" i="6"/>
  <c r="Z513" i="6" s="1"/>
  <c r="Y514" i="6"/>
  <c r="Z514" i="6" s="1"/>
  <c r="Y515" i="6"/>
  <c r="Z515" i="6" s="1"/>
  <c r="Y516" i="6"/>
  <c r="Z516" i="6" s="1"/>
  <c r="Y517" i="6"/>
  <c r="Z517" i="6" s="1"/>
  <c r="Y518" i="6"/>
  <c r="Z518" i="6" s="1"/>
  <c r="Y519" i="6"/>
  <c r="Z519" i="6" s="1"/>
  <c r="Y520" i="6"/>
  <c r="Z520" i="6" s="1"/>
  <c r="Y521" i="6"/>
  <c r="Z521" i="6" s="1"/>
  <c r="Y522" i="6"/>
  <c r="Z522" i="6" s="1"/>
  <c r="Y523" i="6"/>
  <c r="Z523" i="6" s="1"/>
  <c r="Y524" i="6"/>
  <c r="Z524" i="6" s="1"/>
  <c r="Y525" i="6"/>
  <c r="Z525" i="6" s="1"/>
  <c r="Y526" i="6"/>
  <c r="Z526" i="6" s="1"/>
  <c r="Y527" i="6"/>
  <c r="Z527" i="6" s="1"/>
  <c r="Y528" i="6"/>
  <c r="Z528" i="6" s="1"/>
  <c r="Y529" i="6"/>
  <c r="Z529" i="6" s="1"/>
  <c r="Y530" i="6"/>
  <c r="Z530" i="6" s="1"/>
  <c r="Y531" i="6"/>
  <c r="Z531" i="6" s="1"/>
  <c r="Y532" i="6"/>
  <c r="Z532" i="6" s="1"/>
  <c r="Y533" i="6"/>
  <c r="Z533" i="6" s="1"/>
  <c r="Y534" i="6"/>
  <c r="Z534" i="6" s="1"/>
  <c r="Y535" i="6"/>
  <c r="Z535" i="6" s="1"/>
  <c r="Y536" i="6"/>
  <c r="Z536" i="6" s="1"/>
  <c r="Y537" i="6"/>
  <c r="Z537" i="6" s="1"/>
  <c r="Y538" i="6"/>
  <c r="Z538" i="6" s="1"/>
  <c r="Y539" i="6"/>
  <c r="Z539" i="6" s="1"/>
  <c r="Y540" i="6"/>
  <c r="Z540" i="6" s="1"/>
  <c r="Y541" i="6"/>
  <c r="Z541" i="6" s="1"/>
  <c r="Y542" i="6"/>
  <c r="Z542" i="6" s="1"/>
  <c r="Y543" i="6"/>
  <c r="Z543" i="6" s="1"/>
  <c r="Y544" i="6"/>
  <c r="Z544" i="6" s="1"/>
  <c r="Y545" i="6"/>
  <c r="Z545" i="6" s="1"/>
  <c r="Y546" i="6"/>
  <c r="Z546" i="6" s="1"/>
  <c r="Y547" i="6"/>
  <c r="Z547" i="6" s="1"/>
  <c r="Y548" i="6"/>
  <c r="Z548" i="6" s="1"/>
  <c r="Y549" i="6"/>
  <c r="Z549" i="6" s="1"/>
  <c r="Y550" i="6"/>
  <c r="Z550" i="6" s="1"/>
  <c r="Y551" i="6"/>
  <c r="Z551" i="6" s="1"/>
  <c r="Y552" i="6"/>
  <c r="Z552" i="6" s="1"/>
  <c r="Y553" i="6"/>
  <c r="Z553" i="6" s="1"/>
  <c r="Y554" i="6"/>
  <c r="Z554" i="6" s="1"/>
  <c r="Y555" i="6"/>
  <c r="Z555" i="6" s="1"/>
  <c r="Y556" i="6"/>
  <c r="Z556" i="6" s="1"/>
  <c r="Y557" i="6"/>
  <c r="Z557" i="6" s="1"/>
  <c r="Y558" i="6"/>
  <c r="Z558" i="6" s="1"/>
  <c r="Y559" i="6"/>
  <c r="Z559" i="6" s="1"/>
  <c r="Y560" i="6"/>
  <c r="Z560" i="6" s="1"/>
  <c r="Y561" i="6"/>
  <c r="Z561" i="6" s="1"/>
  <c r="Y562" i="6"/>
  <c r="Z562" i="6" s="1"/>
  <c r="Y563" i="6"/>
  <c r="Z563" i="6" s="1"/>
  <c r="Y564" i="6"/>
  <c r="Z564" i="6" s="1"/>
  <c r="Y565" i="6"/>
  <c r="Z565" i="6" s="1"/>
  <c r="Y566" i="6"/>
  <c r="Z566" i="6" s="1"/>
  <c r="Y567" i="6"/>
  <c r="Z567" i="6" s="1"/>
  <c r="Y568" i="6"/>
  <c r="Z568" i="6" s="1"/>
  <c r="Y569" i="6"/>
  <c r="Z569" i="6" s="1"/>
  <c r="Y570" i="6"/>
  <c r="Z570" i="6" s="1"/>
  <c r="Y571" i="6"/>
  <c r="Z571" i="6" s="1"/>
  <c r="Y572" i="6"/>
  <c r="Z572" i="6" s="1"/>
  <c r="Y573" i="6"/>
  <c r="Z573" i="6" s="1"/>
  <c r="Y574" i="6"/>
  <c r="Z574" i="6" s="1"/>
  <c r="Y575" i="6"/>
  <c r="Z575" i="6" s="1"/>
  <c r="Y576" i="6"/>
  <c r="Z576" i="6" s="1"/>
  <c r="Y577" i="6"/>
  <c r="Z577" i="6" s="1"/>
  <c r="Y578" i="6"/>
  <c r="Z578" i="6" s="1"/>
  <c r="Y579" i="6"/>
  <c r="Z579" i="6" s="1"/>
  <c r="Y580" i="6"/>
  <c r="Z580" i="6" s="1"/>
  <c r="Y581" i="6"/>
  <c r="Z581" i="6" s="1"/>
  <c r="Y582" i="6"/>
  <c r="Z582" i="6" s="1"/>
  <c r="Y583" i="6"/>
  <c r="Z583" i="6" s="1"/>
  <c r="Y584" i="6"/>
  <c r="Z584" i="6" s="1"/>
  <c r="Y585" i="6"/>
  <c r="Z585" i="6" s="1"/>
  <c r="Y586" i="6"/>
  <c r="Z586" i="6" s="1"/>
  <c r="Y587" i="6"/>
  <c r="Z587" i="6" s="1"/>
  <c r="Y588" i="6"/>
  <c r="Z588" i="6" s="1"/>
  <c r="Y589" i="6"/>
  <c r="Z589" i="6" s="1"/>
  <c r="Y590" i="6"/>
  <c r="Z590" i="6" s="1"/>
  <c r="Y591" i="6"/>
  <c r="Z591" i="6" s="1"/>
  <c r="Y592" i="6"/>
  <c r="Z592" i="6" s="1"/>
  <c r="Y593" i="6"/>
  <c r="Z593" i="6" s="1"/>
  <c r="Y594" i="6"/>
  <c r="Z594" i="6" s="1"/>
  <c r="Y595" i="6"/>
  <c r="Z595" i="6" s="1"/>
  <c r="Y596" i="6"/>
  <c r="Z596" i="6" s="1"/>
  <c r="Y597" i="6"/>
  <c r="Z597" i="6" s="1"/>
  <c r="Y598" i="6"/>
  <c r="Z598" i="6" s="1"/>
  <c r="Y599" i="6"/>
  <c r="Z599" i="6" s="1"/>
  <c r="Y600" i="6"/>
  <c r="Z600" i="6" s="1"/>
  <c r="Y601" i="6"/>
  <c r="Z601" i="6" s="1"/>
  <c r="Y602" i="6"/>
  <c r="Z602" i="6" s="1"/>
  <c r="Y603" i="6"/>
  <c r="Z603" i="6" s="1"/>
  <c r="Y604" i="6"/>
  <c r="Z604" i="6" s="1"/>
  <c r="Y605" i="6"/>
  <c r="Z605" i="6" s="1"/>
  <c r="Y606" i="6"/>
  <c r="Z606" i="6" s="1"/>
  <c r="Y607" i="6"/>
  <c r="Z607" i="6" s="1"/>
  <c r="Y608" i="6"/>
  <c r="Z608" i="6" s="1"/>
  <c r="Y609" i="6"/>
  <c r="Z609" i="6" s="1"/>
  <c r="Y610" i="6"/>
  <c r="Z610" i="6" s="1"/>
  <c r="Y611" i="6"/>
  <c r="Z611" i="6" s="1"/>
  <c r="Y612" i="6"/>
  <c r="Z612" i="6" s="1"/>
  <c r="Y613" i="6"/>
  <c r="Z613" i="6" s="1"/>
  <c r="Y614" i="6"/>
  <c r="Z614" i="6" s="1"/>
  <c r="Y615" i="6"/>
  <c r="Z615" i="6" s="1"/>
  <c r="Y616" i="6"/>
  <c r="Z616" i="6" s="1"/>
  <c r="Y617" i="6"/>
  <c r="Z617" i="6" s="1"/>
  <c r="Y618" i="6"/>
  <c r="Z618" i="6" s="1"/>
  <c r="Y619" i="6"/>
  <c r="Z619" i="6" s="1"/>
  <c r="Y620" i="6"/>
  <c r="Z620" i="6" s="1"/>
  <c r="Y621" i="6"/>
  <c r="Z621" i="6" s="1"/>
  <c r="Y622" i="6"/>
  <c r="Z622" i="6" s="1"/>
  <c r="Y623" i="6"/>
  <c r="Z623" i="6" s="1"/>
  <c r="Y624" i="6"/>
  <c r="Z624" i="6" s="1"/>
  <c r="Y625" i="6"/>
  <c r="Z625" i="6" s="1"/>
  <c r="Y626" i="6"/>
  <c r="Z626" i="6" s="1"/>
  <c r="Y627" i="6"/>
  <c r="Z627" i="6" s="1"/>
  <c r="Y628" i="6"/>
  <c r="Z628" i="6" s="1"/>
  <c r="Y629" i="6"/>
  <c r="Z629" i="6" s="1"/>
  <c r="Y630" i="6"/>
  <c r="Z630" i="6" s="1"/>
  <c r="Y631" i="6"/>
  <c r="Z631" i="6" s="1"/>
  <c r="Y632" i="6"/>
  <c r="Z632" i="6" s="1"/>
  <c r="Y633" i="6"/>
  <c r="Z633" i="6" s="1"/>
  <c r="Y634" i="6"/>
  <c r="Z634" i="6" s="1"/>
  <c r="Y635" i="6"/>
  <c r="Z635" i="6" s="1"/>
  <c r="Y636" i="6"/>
  <c r="Z636" i="6" s="1"/>
  <c r="Y637" i="6"/>
  <c r="Z637" i="6" s="1"/>
  <c r="Y638" i="6"/>
  <c r="Z638" i="6" s="1"/>
  <c r="Y639" i="6"/>
  <c r="Z639" i="6" s="1"/>
  <c r="Y640" i="6"/>
  <c r="Z640" i="6" s="1"/>
  <c r="Y641" i="6"/>
  <c r="Z641" i="6" s="1"/>
  <c r="Y642" i="6"/>
  <c r="Z642" i="6" s="1"/>
  <c r="Y643" i="6"/>
  <c r="Z643" i="6" s="1"/>
  <c r="Y644" i="6"/>
  <c r="Z644" i="6" s="1"/>
  <c r="Y645" i="6"/>
  <c r="Z645" i="6" s="1"/>
  <c r="Y646" i="6"/>
  <c r="Z646" i="6" s="1"/>
  <c r="Y647" i="6"/>
  <c r="Z647" i="6" s="1"/>
  <c r="Y648" i="6"/>
  <c r="Z648" i="6" s="1"/>
  <c r="Y649" i="6"/>
  <c r="Z649" i="6" s="1"/>
  <c r="Y650" i="6"/>
  <c r="Z650" i="6" s="1"/>
  <c r="Y651" i="6"/>
  <c r="Z651" i="6" s="1"/>
  <c r="Y652" i="6"/>
  <c r="Z652" i="6" s="1"/>
  <c r="Y653" i="6"/>
  <c r="Z653" i="6" s="1"/>
  <c r="Y654" i="6"/>
  <c r="Z654" i="6" s="1"/>
  <c r="Y655" i="6"/>
  <c r="Z655" i="6" s="1"/>
  <c r="Y656" i="6"/>
  <c r="Z656" i="6" s="1"/>
  <c r="Y657" i="6"/>
  <c r="Z657" i="6" s="1"/>
  <c r="Y658" i="6"/>
  <c r="Z658" i="6" s="1"/>
  <c r="Y659" i="6"/>
  <c r="Z659" i="6" s="1"/>
  <c r="Y660" i="6"/>
  <c r="Z660" i="6" s="1"/>
  <c r="Y661" i="6"/>
  <c r="Z661" i="6" s="1"/>
  <c r="Y662" i="6"/>
  <c r="Z662" i="6" s="1"/>
  <c r="Y663" i="6"/>
  <c r="Z663" i="6" s="1"/>
  <c r="Y664" i="6"/>
  <c r="Z664" i="6" s="1"/>
  <c r="Y665" i="6"/>
  <c r="Z665" i="6" s="1"/>
  <c r="Y666" i="6"/>
  <c r="Z666" i="6" s="1"/>
  <c r="Y667" i="6"/>
  <c r="Z667" i="6" s="1"/>
  <c r="Y668" i="6"/>
  <c r="Z668" i="6" s="1"/>
  <c r="Y669" i="6"/>
  <c r="Z669" i="6" s="1"/>
  <c r="Y670" i="6"/>
  <c r="Z670" i="6" s="1"/>
  <c r="Y671" i="6"/>
  <c r="Z671" i="6" s="1"/>
  <c r="Y672" i="6"/>
  <c r="Z672" i="6" s="1"/>
  <c r="Y673" i="6"/>
  <c r="Z673" i="6" s="1"/>
  <c r="Y674" i="6"/>
  <c r="Z674" i="6" s="1"/>
  <c r="Y675" i="6"/>
  <c r="Z675" i="6" s="1"/>
  <c r="Y676" i="6"/>
  <c r="Z676" i="6" s="1"/>
  <c r="Y677" i="6"/>
  <c r="Z677" i="6" s="1"/>
  <c r="Y678" i="6"/>
  <c r="Z678" i="6" s="1"/>
  <c r="Y679" i="6"/>
  <c r="Z679" i="6" s="1"/>
  <c r="Y680" i="6"/>
  <c r="Z680" i="6" s="1"/>
  <c r="Y681" i="6"/>
  <c r="Z681" i="6" s="1"/>
  <c r="Y682" i="6"/>
  <c r="Z682" i="6" s="1"/>
  <c r="Y683" i="6"/>
  <c r="Z683" i="6" s="1"/>
  <c r="Y684" i="6"/>
  <c r="Z684" i="6" s="1"/>
  <c r="Y685" i="6"/>
  <c r="Z685" i="6" s="1"/>
  <c r="Y686" i="6"/>
  <c r="Z686" i="6" s="1"/>
  <c r="Y687" i="6"/>
  <c r="Z687" i="6" s="1"/>
  <c r="Y688" i="6"/>
  <c r="Z688" i="6" s="1"/>
  <c r="Y689" i="6"/>
  <c r="Z689" i="6" s="1"/>
  <c r="Y690" i="6"/>
  <c r="Z690" i="6" s="1"/>
  <c r="Y691" i="6"/>
  <c r="Z691" i="6" s="1"/>
  <c r="Y692" i="6"/>
  <c r="Z692" i="6" s="1"/>
  <c r="Y693" i="6"/>
  <c r="Z693" i="6" s="1"/>
  <c r="Y694" i="6"/>
  <c r="Z694" i="6" s="1"/>
  <c r="Y695" i="6"/>
  <c r="Z695" i="6" s="1"/>
  <c r="Y696" i="6"/>
  <c r="Z696" i="6" s="1"/>
  <c r="Y697" i="6"/>
  <c r="Z697" i="6" s="1"/>
  <c r="Y698" i="6"/>
  <c r="Z698" i="6" s="1"/>
  <c r="Y699" i="6"/>
  <c r="Z699" i="6" s="1"/>
  <c r="Y700" i="6"/>
  <c r="Z700" i="6" s="1"/>
  <c r="Y701" i="6"/>
  <c r="Z701" i="6" s="1"/>
  <c r="Y702" i="6"/>
  <c r="Z702" i="6" s="1"/>
  <c r="Y703" i="6"/>
  <c r="Z703" i="6" s="1"/>
  <c r="Y704" i="6"/>
  <c r="Z704" i="6" s="1"/>
  <c r="Y705" i="6"/>
  <c r="Z705" i="6" s="1"/>
  <c r="Y706" i="6"/>
  <c r="Z706" i="6" s="1"/>
  <c r="Y707" i="6"/>
  <c r="Z707" i="6" s="1"/>
  <c r="Y708" i="6"/>
  <c r="Z708" i="6" s="1"/>
  <c r="Y709" i="6"/>
  <c r="Z709" i="6" s="1"/>
  <c r="Y710" i="6"/>
  <c r="Z710" i="6" s="1"/>
  <c r="Y711" i="6"/>
  <c r="Z711" i="6" s="1"/>
  <c r="Y712" i="6"/>
  <c r="Z712" i="6" s="1"/>
  <c r="Y713" i="6"/>
  <c r="Z713" i="6" s="1"/>
  <c r="Y714" i="6"/>
  <c r="Z714" i="6" s="1"/>
  <c r="Y715" i="6"/>
  <c r="Z715" i="6" s="1"/>
  <c r="Y716" i="6"/>
  <c r="Z716" i="6" s="1"/>
  <c r="Y717" i="6"/>
  <c r="Z717" i="6" s="1"/>
  <c r="Y718" i="6"/>
  <c r="Z718" i="6" s="1"/>
  <c r="Y719" i="6"/>
  <c r="Z719" i="6" s="1"/>
  <c r="Y720" i="6"/>
  <c r="Z720" i="6" s="1"/>
  <c r="Y721" i="6"/>
  <c r="Z721" i="6" s="1"/>
  <c r="Y722" i="6"/>
  <c r="Z722" i="6" s="1"/>
  <c r="Y723" i="6"/>
  <c r="Z723" i="6" s="1"/>
  <c r="Y724" i="6"/>
  <c r="Z724" i="6" s="1"/>
  <c r="Y725" i="6"/>
  <c r="Z725" i="6" s="1"/>
  <c r="Y726" i="6"/>
  <c r="Z726" i="6" s="1"/>
  <c r="Y727" i="6"/>
  <c r="Z727" i="6" s="1"/>
  <c r="Y728" i="6"/>
  <c r="Z728" i="6" s="1"/>
  <c r="Y729" i="6"/>
  <c r="Z729" i="6" s="1"/>
  <c r="Y730" i="6"/>
  <c r="Z730" i="6" s="1"/>
  <c r="Y731" i="6"/>
  <c r="Z731" i="6" s="1"/>
  <c r="Y732" i="6"/>
  <c r="Z732" i="6" s="1"/>
  <c r="Y733" i="6"/>
  <c r="Z733" i="6" s="1"/>
  <c r="Y734" i="6"/>
  <c r="Z734" i="6" s="1"/>
  <c r="Y735" i="6"/>
  <c r="Z735" i="6" s="1"/>
  <c r="Y736" i="6"/>
  <c r="Z736" i="6" s="1"/>
  <c r="Y737" i="6"/>
  <c r="Z737" i="6" s="1"/>
  <c r="Y738" i="6"/>
  <c r="Z738" i="6" s="1"/>
  <c r="Y739" i="6"/>
  <c r="Z739" i="6" s="1"/>
  <c r="Y740" i="6"/>
  <c r="Z740" i="6" s="1"/>
  <c r="Y741" i="6"/>
  <c r="Z741" i="6" s="1"/>
  <c r="Y742" i="6"/>
  <c r="Z742" i="6" s="1"/>
  <c r="Y743" i="6"/>
  <c r="Z743" i="6" s="1"/>
  <c r="Y744" i="6"/>
  <c r="Z744" i="6" s="1"/>
  <c r="Y745" i="6"/>
  <c r="Z745" i="6" s="1"/>
  <c r="Y746" i="6"/>
  <c r="Z746" i="6" s="1"/>
  <c r="Y747" i="6"/>
  <c r="Z747" i="6" s="1"/>
  <c r="Y748" i="6"/>
  <c r="Z748" i="6" s="1"/>
  <c r="Y749" i="6"/>
  <c r="Z749" i="6" s="1"/>
  <c r="Y750" i="6"/>
  <c r="Z750" i="6" s="1"/>
  <c r="Y751" i="6"/>
  <c r="Z751" i="6" s="1"/>
  <c r="Y752" i="6"/>
  <c r="Z752" i="6" s="1"/>
  <c r="Y753" i="6"/>
  <c r="Z753" i="6" s="1"/>
  <c r="Y754" i="6"/>
  <c r="Z754" i="6" s="1"/>
  <c r="Y755" i="6"/>
  <c r="Z755" i="6" s="1"/>
  <c r="Y756" i="6"/>
  <c r="Z756" i="6" s="1"/>
  <c r="Y757" i="6"/>
  <c r="Z757" i="6" s="1"/>
  <c r="Y758" i="6"/>
  <c r="Z758" i="6" s="1"/>
  <c r="Y759" i="6"/>
  <c r="Z759" i="6" s="1"/>
  <c r="Y760" i="6"/>
  <c r="Z760" i="6" s="1"/>
  <c r="Y761" i="6"/>
  <c r="Z761" i="6" s="1"/>
  <c r="Y762" i="6"/>
  <c r="Z762" i="6" s="1"/>
  <c r="Y763" i="6"/>
  <c r="Z763" i="6" s="1"/>
  <c r="Y764" i="6"/>
  <c r="Z764" i="6" s="1"/>
  <c r="Y765" i="6"/>
  <c r="Z765" i="6" s="1"/>
  <c r="Y766" i="6"/>
  <c r="Z766" i="6" s="1"/>
  <c r="Y767" i="6"/>
  <c r="Z767" i="6" s="1"/>
  <c r="Y768" i="6"/>
  <c r="Z768" i="6" s="1"/>
  <c r="Y769" i="6"/>
  <c r="Z769" i="6" s="1"/>
  <c r="Y770" i="6"/>
  <c r="Z770" i="6" s="1"/>
  <c r="Y771" i="6"/>
  <c r="Z771" i="6" s="1"/>
  <c r="Y772" i="6"/>
  <c r="Z772" i="6" s="1"/>
  <c r="Y773" i="6"/>
  <c r="Z773" i="6" s="1"/>
  <c r="Y774" i="6"/>
  <c r="Z774" i="6" s="1"/>
  <c r="Y775" i="6"/>
  <c r="Z775" i="6" s="1"/>
  <c r="Y776" i="6"/>
  <c r="Z776" i="6" s="1"/>
  <c r="Y777" i="6"/>
  <c r="Z777" i="6" s="1"/>
  <c r="Y778" i="6"/>
  <c r="Z778" i="6" s="1"/>
  <c r="Y779" i="6"/>
  <c r="Z779" i="6" s="1"/>
  <c r="Y780" i="6"/>
  <c r="Z780" i="6" s="1"/>
  <c r="Y781" i="6"/>
  <c r="Z781" i="6" s="1"/>
  <c r="Y782" i="6"/>
  <c r="Z782" i="6" s="1"/>
  <c r="Y783" i="6"/>
  <c r="Z783" i="6" s="1"/>
  <c r="Y784" i="6"/>
  <c r="Z784" i="6" s="1"/>
  <c r="Y785" i="6"/>
  <c r="Z785" i="6" s="1"/>
  <c r="Y786" i="6"/>
  <c r="Z786" i="6" s="1"/>
  <c r="Y787" i="6"/>
  <c r="Z787" i="6" s="1"/>
  <c r="Y788" i="6"/>
  <c r="Z788" i="6" s="1"/>
  <c r="Y789" i="6"/>
  <c r="Z789" i="6" s="1"/>
  <c r="Y790" i="6"/>
  <c r="Z790" i="6" s="1"/>
  <c r="Y791" i="6"/>
  <c r="Z791" i="6" s="1"/>
  <c r="Y792" i="6"/>
  <c r="Z792" i="6" s="1"/>
  <c r="Y793" i="6"/>
  <c r="Z793" i="6" s="1"/>
  <c r="Y794" i="6"/>
  <c r="Z794" i="6" s="1"/>
  <c r="Y795" i="6"/>
  <c r="Z795" i="6" s="1"/>
  <c r="Y796" i="6"/>
  <c r="Z796" i="6" s="1"/>
  <c r="Y797" i="6"/>
  <c r="Z797" i="6" s="1"/>
  <c r="Y798" i="6"/>
  <c r="Z798" i="6" s="1"/>
  <c r="Y799" i="6"/>
  <c r="Z799" i="6" s="1"/>
  <c r="Y800" i="6"/>
  <c r="Z800" i="6" s="1"/>
  <c r="Y801" i="6"/>
  <c r="Z801" i="6" s="1"/>
  <c r="Y802" i="6"/>
  <c r="Z802" i="6" s="1"/>
  <c r="Y803" i="6"/>
  <c r="Z803" i="6" s="1"/>
  <c r="Y804" i="6"/>
  <c r="Z804" i="6" s="1"/>
  <c r="Y805" i="6"/>
  <c r="Z805" i="6" s="1"/>
  <c r="Y806" i="6"/>
  <c r="Z806" i="6" s="1"/>
  <c r="Y807" i="6"/>
  <c r="Z807" i="6" s="1"/>
  <c r="Y808" i="6"/>
  <c r="Z808" i="6" s="1"/>
  <c r="Y809" i="6"/>
  <c r="Z809" i="6" s="1"/>
  <c r="Y810" i="6"/>
  <c r="Z810" i="6" s="1"/>
  <c r="Y811" i="6"/>
  <c r="Z811" i="6" s="1"/>
  <c r="Y812" i="6"/>
  <c r="Z812" i="6" s="1"/>
  <c r="Y813" i="6"/>
  <c r="Z813" i="6" s="1"/>
  <c r="Y814" i="6"/>
  <c r="Z814" i="6" s="1"/>
  <c r="Y815" i="6"/>
  <c r="Z815" i="6" s="1"/>
  <c r="Y816" i="6"/>
  <c r="Z816" i="6" s="1"/>
  <c r="Y817" i="6"/>
  <c r="Z817" i="6" s="1"/>
  <c r="Y818" i="6"/>
  <c r="Z818" i="6" s="1"/>
  <c r="Y819" i="6"/>
  <c r="Z819" i="6" s="1"/>
  <c r="Y820" i="6"/>
  <c r="Z820" i="6" s="1"/>
  <c r="Y821" i="6"/>
  <c r="Z821" i="6" s="1"/>
  <c r="Y822" i="6"/>
  <c r="Z822" i="6" s="1"/>
  <c r="Y823" i="6"/>
  <c r="Z823" i="6" s="1"/>
  <c r="Y824" i="6"/>
  <c r="Z824" i="6" s="1"/>
  <c r="Y825" i="6"/>
  <c r="Z825" i="6" s="1"/>
  <c r="Y826" i="6"/>
  <c r="Z826" i="6" s="1"/>
  <c r="Y827" i="6"/>
  <c r="Z827" i="6" s="1"/>
  <c r="Y828" i="6"/>
  <c r="Z828" i="6" s="1"/>
  <c r="Y829" i="6"/>
  <c r="Z829" i="6" s="1"/>
  <c r="Y830" i="6"/>
  <c r="Z830" i="6" s="1"/>
  <c r="Y831" i="6"/>
  <c r="Z831" i="6" s="1"/>
  <c r="Y832" i="6"/>
  <c r="Z832" i="6" s="1"/>
  <c r="Y833" i="6"/>
  <c r="Z833" i="6" s="1"/>
  <c r="Y834" i="6"/>
  <c r="Z834" i="6" s="1"/>
  <c r="Y835" i="6"/>
  <c r="Z835" i="6" s="1"/>
  <c r="Y836" i="6"/>
  <c r="Z836" i="6" s="1"/>
  <c r="Y837" i="6"/>
  <c r="Z837" i="6" s="1"/>
  <c r="Y838" i="6"/>
  <c r="Z838" i="6" s="1"/>
  <c r="Y839" i="6"/>
  <c r="Z839" i="6" s="1"/>
  <c r="Y840" i="6"/>
  <c r="Z840" i="6" s="1"/>
  <c r="Y841" i="6"/>
  <c r="Z841" i="6" s="1"/>
  <c r="Y842" i="6"/>
  <c r="Z842" i="6" s="1"/>
  <c r="Y843" i="6"/>
  <c r="Z843" i="6" s="1"/>
  <c r="Y844" i="6"/>
  <c r="Z844" i="6" s="1"/>
  <c r="Y845" i="6"/>
  <c r="Z845" i="6" s="1"/>
  <c r="Y846" i="6"/>
  <c r="Z846" i="6" s="1"/>
  <c r="Y847" i="6"/>
  <c r="Z847" i="6" s="1"/>
  <c r="Y848" i="6"/>
  <c r="Z848" i="6" s="1"/>
  <c r="Y849" i="6"/>
  <c r="Z849" i="6" s="1"/>
  <c r="Y850" i="6"/>
  <c r="Z850" i="6" s="1"/>
  <c r="Y851" i="6"/>
  <c r="Z851" i="6" s="1"/>
  <c r="Y852" i="6"/>
  <c r="Z852" i="6" s="1"/>
  <c r="Y853" i="6"/>
  <c r="Z853" i="6" s="1"/>
  <c r="Y854" i="6"/>
  <c r="Z854" i="6" s="1"/>
  <c r="Y855" i="6"/>
  <c r="Z855" i="6" s="1"/>
  <c r="Y856" i="6"/>
  <c r="Z856" i="6" s="1"/>
  <c r="Y857" i="6"/>
  <c r="Z857" i="6" s="1"/>
  <c r="Y858" i="6"/>
  <c r="Z858" i="6" s="1"/>
  <c r="Y859" i="6"/>
  <c r="Z859" i="6" s="1"/>
  <c r="Y860" i="6"/>
  <c r="Z860" i="6" s="1"/>
  <c r="Y861" i="6"/>
  <c r="Z861" i="6" s="1"/>
  <c r="Y862" i="6"/>
  <c r="Z862" i="6" s="1"/>
  <c r="Y863" i="6"/>
  <c r="Z863" i="6" s="1"/>
  <c r="Y864" i="6"/>
  <c r="Z864" i="6" s="1"/>
  <c r="Y865" i="6"/>
  <c r="Z865" i="6" s="1"/>
  <c r="Y866" i="6"/>
  <c r="Z866" i="6" s="1"/>
  <c r="Y867" i="6"/>
  <c r="Z867" i="6" s="1"/>
  <c r="Y868" i="6"/>
  <c r="Z868" i="6" s="1"/>
  <c r="Y869" i="6"/>
  <c r="Z869" i="6" s="1"/>
  <c r="Y870" i="6"/>
  <c r="Z870" i="6" s="1"/>
  <c r="Y871" i="6"/>
  <c r="Z871" i="6" s="1"/>
  <c r="Y872" i="6"/>
  <c r="Z872" i="6" s="1"/>
  <c r="Y873" i="6"/>
  <c r="Z873" i="6" s="1"/>
  <c r="Y874" i="6"/>
  <c r="Z874" i="6" s="1"/>
  <c r="Y875" i="6"/>
  <c r="Z875" i="6" s="1"/>
  <c r="Y876" i="6"/>
  <c r="Z876" i="6" s="1"/>
  <c r="Y877" i="6"/>
  <c r="Z877" i="6" s="1"/>
  <c r="Y878" i="6"/>
  <c r="Z878" i="6" s="1"/>
  <c r="Y879" i="6"/>
  <c r="Z879" i="6" s="1"/>
  <c r="Y880" i="6"/>
  <c r="Z880" i="6" s="1"/>
  <c r="Y881" i="6"/>
  <c r="Z881" i="6" s="1"/>
  <c r="Y882" i="6"/>
  <c r="Z882" i="6" s="1"/>
  <c r="Y883" i="6"/>
  <c r="Z883" i="6" s="1"/>
  <c r="Y884" i="6"/>
  <c r="Z884" i="6" s="1"/>
  <c r="Y885" i="6"/>
  <c r="Z885" i="6" s="1"/>
  <c r="Y886" i="6"/>
  <c r="Z886" i="6" s="1"/>
  <c r="Y887" i="6"/>
  <c r="Z887" i="6" s="1"/>
  <c r="Y888" i="6"/>
  <c r="Z888" i="6" s="1"/>
  <c r="Y889" i="6"/>
  <c r="Z889" i="6" s="1"/>
  <c r="Y890" i="6"/>
  <c r="Z890" i="6" s="1"/>
  <c r="Y891" i="6"/>
  <c r="Z891" i="6" s="1"/>
  <c r="Y892" i="6"/>
  <c r="Z892" i="6" s="1"/>
  <c r="Y893" i="6"/>
  <c r="Z893" i="6" s="1"/>
  <c r="Y894" i="6"/>
  <c r="Z894" i="6" s="1"/>
  <c r="Y895" i="6"/>
  <c r="Z895" i="6" s="1"/>
  <c r="Y896" i="6"/>
  <c r="Z896" i="6" s="1"/>
  <c r="Y897" i="6"/>
  <c r="Z897" i="6" s="1"/>
  <c r="Y898" i="6"/>
  <c r="Z898" i="6" s="1"/>
  <c r="Y899" i="6"/>
  <c r="Z899" i="6" s="1"/>
  <c r="Y900" i="6"/>
  <c r="Z900" i="6" s="1"/>
  <c r="Y901" i="6"/>
  <c r="Z901" i="6" s="1"/>
  <c r="Y902" i="6"/>
  <c r="Z902" i="6" s="1"/>
  <c r="Y903" i="6"/>
  <c r="Z903" i="6" s="1"/>
  <c r="Y904" i="6"/>
  <c r="Z904" i="6" s="1"/>
  <c r="Y905" i="6"/>
  <c r="Z905" i="6" s="1"/>
  <c r="Y906" i="6"/>
  <c r="Z906" i="6" s="1"/>
  <c r="Y907" i="6"/>
  <c r="Z907" i="6" s="1"/>
  <c r="Y908" i="6"/>
  <c r="Z908" i="6" s="1"/>
  <c r="Y909" i="6"/>
  <c r="Z909" i="6" s="1"/>
  <c r="Y910" i="6"/>
  <c r="Z910" i="6" s="1"/>
  <c r="Y911" i="6"/>
  <c r="Z911" i="6" s="1"/>
  <c r="Y912" i="6"/>
  <c r="Z912" i="6" s="1"/>
  <c r="Y913" i="6"/>
  <c r="Z913" i="6" s="1"/>
  <c r="Y914" i="6"/>
  <c r="Z914" i="6" s="1"/>
  <c r="Y915" i="6"/>
  <c r="Z915" i="6" s="1"/>
  <c r="Y916" i="6"/>
  <c r="Z916" i="6" s="1"/>
  <c r="Y917" i="6"/>
  <c r="Z917" i="6" s="1"/>
  <c r="Y918" i="6"/>
  <c r="Z918" i="6" s="1"/>
  <c r="Y919" i="6"/>
  <c r="Z919" i="6" s="1"/>
  <c r="Y920" i="6"/>
  <c r="Z920" i="6" s="1"/>
  <c r="Y921" i="6"/>
  <c r="Z921" i="6" s="1"/>
  <c r="Y922" i="6"/>
  <c r="Z922" i="6" s="1"/>
  <c r="Y923" i="6"/>
  <c r="Z923" i="6" s="1"/>
  <c r="Y924" i="6"/>
  <c r="Z924" i="6" s="1"/>
  <c r="Y925" i="6"/>
  <c r="Z925" i="6" s="1"/>
  <c r="Y926" i="6"/>
  <c r="Z926" i="6" s="1"/>
  <c r="Y927" i="6"/>
  <c r="Z927" i="6" s="1"/>
  <c r="Y928" i="6"/>
  <c r="Z928" i="6" s="1"/>
  <c r="Y929" i="6"/>
  <c r="Z929" i="6" s="1"/>
  <c r="Y930" i="6"/>
  <c r="Z930" i="6" s="1"/>
  <c r="Y931" i="6"/>
  <c r="Z931" i="6" s="1"/>
  <c r="Y932" i="6"/>
  <c r="Z932" i="6" s="1"/>
  <c r="Y933" i="6"/>
  <c r="Z933" i="6" s="1"/>
  <c r="Y934" i="6"/>
  <c r="Z934" i="6" s="1"/>
  <c r="Y935" i="6"/>
  <c r="Z935" i="6" s="1"/>
  <c r="Y936" i="6"/>
  <c r="Z936" i="6" s="1"/>
  <c r="Y937" i="6"/>
  <c r="Z937" i="6" s="1"/>
  <c r="Y938" i="6"/>
  <c r="Z938" i="6" s="1"/>
  <c r="Y939" i="6"/>
  <c r="Z939" i="6" s="1"/>
  <c r="Y940" i="6"/>
  <c r="Z940" i="6" s="1"/>
  <c r="Y941" i="6"/>
  <c r="Z941" i="6" s="1"/>
  <c r="Y942" i="6"/>
  <c r="Z942" i="6" s="1"/>
  <c r="Y943" i="6"/>
  <c r="Z943" i="6" s="1"/>
  <c r="Y944" i="6"/>
  <c r="Z944" i="6" s="1"/>
  <c r="Y945" i="6"/>
  <c r="Z945" i="6" s="1"/>
  <c r="Y946" i="6"/>
  <c r="Z946" i="6" s="1"/>
  <c r="Y947" i="6"/>
  <c r="Z947" i="6" s="1"/>
  <c r="Y948" i="6"/>
  <c r="Z948" i="6" s="1"/>
  <c r="Y949" i="6"/>
  <c r="Z949" i="6" s="1"/>
  <c r="Y950" i="6"/>
  <c r="Z950" i="6" s="1"/>
  <c r="Y951" i="6"/>
  <c r="Z951" i="6" s="1"/>
  <c r="Y952" i="6"/>
  <c r="Z952" i="6" s="1"/>
  <c r="Y953" i="6"/>
  <c r="Z953" i="6" s="1"/>
  <c r="Y954" i="6"/>
  <c r="Z954" i="6" s="1"/>
  <c r="Y955" i="6"/>
  <c r="Z955" i="6" s="1"/>
  <c r="Y956" i="6"/>
  <c r="Z956" i="6" s="1"/>
  <c r="Y957" i="6"/>
  <c r="Z957" i="6" s="1"/>
  <c r="Y958" i="6"/>
  <c r="Z958" i="6" s="1"/>
  <c r="Y959" i="6"/>
  <c r="Z959" i="6" s="1"/>
  <c r="Y960" i="6"/>
  <c r="Z960" i="6" s="1"/>
  <c r="Y961" i="6"/>
  <c r="Z961" i="6" s="1"/>
  <c r="Y962" i="6"/>
  <c r="Z962" i="6" s="1"/>
  <c r="Y963" i="6"/>
  <c r="Z963" i="6" s="1"/>
  <c r="Y964" i="6"/>
  <c r="Z964" i="6" s="1"/>
  <c r="Y965" i="6"/>
  <c r="Z965" i="6" s="1"/>
  <c r="Y966" i="6"/>
  <c r="Z966" i="6" s="1"/>
  <c r="Y967" i="6"/>
  <c r="Z967" i="6" s="1"/>
  <c r="Y968" i="6"/>
  <c r="Z968" i="6" s="1"/>
  <c r="Y969" i="6"/>
  <c r="Z969" i="6" s="1"/>
  <c r="Y970" i="6"/>
  <c r="Z970" i="6" s="1"/>
  <c r="Y971" i="6"/>
  <c r="Z971" i="6" s="1"/>
  <c r="Y972" i="6"/>
  <c r="Z972" i="6" s="1"/>
  <c r="Y973" i="6"/>
  <c r="Z973" i="6" s="1"/>
  <c r="Y974" i="6"/>
  <c r="Z974" i="6" s="1"/>
  <c r="Y975" i="6"/>
  <c r="Z975" i="6" s="1"/>
  <c r="Y976" i="6"/>
  <c r="Z976" i="6" s="1"/>
  <c r="Y977" i="6"/>
  <c r="Z977" i="6" s="1"/>
  <c r="Y978" i="6"/>
  <c r="Z978" i="6" s="1"/>
  <c r="Y979" i="6"/>
  <c r="Z979" i="6" s="1"/>
  <c r="Y980" i="6"/>
  <c r="Z980" i="6" s="1"/>
  <c r="Y981" i="6"/>
  <c r="Z981" i="6" s="1"/>
  <c r="Y982" i="6"/>
  <c r="Z982" i="6" s="1"/>
  <c r="Y983" i="6"/>
  <c r="Z983" i="6" s="1"/>
  <c r="Y984" i="6"/>
  <c r="Z984" i="6" s="1"/>
  <c r="Y985" i="6"/>
  <c r="Z985" i="6" s="1"/>
  <c r="Y986" i="6"/>
  <c r="Z986" i="6" s="1"/>
  <c r="Y987" i="6"/>
  <c r="Z987" i="6" s="1"/>
  <c r="Y988" i="6"/>
  <c r="Z988" i="6" s="1"/>
  <c r="Y989" i="6"/>
  <c r="Z989" i="6" s="1"/>
  <c r="Y990" i="6"/>
  <c r="Z990" i="6" s="1"/>
  <c r="Y991" i="6"/>
  <c r="Z991" i="6" s="1"/>
  <c r="Y992" i="6"/>
  <c r="Z992" i="6" s="1"/>
  <c r="Y993" i="6"/>
  <c r="Z993" i="6" s="1"/>
  <c r="Y994" i="6"/>
  <c r="Z994" i="6" s="1"/>
  <c r="Y995" i="6"/>
  <c r="Z995" i="6" s="1"/>
  <c r="Y996" i="6"/>
  <c r="Z996" i="6" s="1"/>
  <c r="Y997" i="6"/>
  <c r="Z997" i="6" s="1"/>
  <c r="Y998" i="6"/>
  <c r="Z998" i="6" s="1"/>
  <c r="Y999" i="6"/>
  <c r="Z999" i="6" s="1"/>
  <c r="Y1000" i="6"/>
  <c r="Z1000" i="6" s="1"/>
  <c r="T3" i="6"/>
  <c r="B3" i="28" s="1"/>
  <c r="T4" i="6"/>
  <c r="B4" i="28" s="1"/>
  <c r="T5" i="6"/>
  <c r="B5" i="28" s="1"/>
  <c r="T6" i="6"/>
  <c r="B6" i="28" s="1"/>
  <c r="B7" i="28"/>
  <c r="T8" i="6"/>
  <c r="B8" i="28" s="1"/>
  <c r="T9" i="6"/>
  <c r="B9" i="28" s="1"/>
  <c r="T10" i="6"/>
  <c r="B10" i="28" s="1"/>
  <c r="T11" i="6"/>
  <c r="B11" i="28" s="1"/>
  <c r="B12" i="28"/>
  <c r="T13" i="6"/>
  <c r="B13" i="28" s="1"/>
  <c r="B14" i="28"/>
  <c r="T15" i="6"/>
  <c r="B15" i="28" s="1"/>
  <c r="B16" i="28"/>
  <c r="T17" i="6"/>
  <c r="B17" i="28" s="1"/>
  <c r="T18" i="6"/>
  <c r="B18" i="28" s="1"/>
  <c r="T19" i="6"/>
  <c r="B19" i="28" s="1"/>
  <c r="T20" i="6"/>
  <c r="B20" i="28" s="1"/>
  <c r="B21" i="28"/>
  <c r="B22" i="28"/>
  <c r="T23" i="6"/>
  <c r="B23" i="28" s="1"/>
  <c r="T24" i="6"/>
  <c r="B24" i="28" s="1"/>
  <c r="T25" i="6"/>
  <c r="B25" i="28" s="1"/>
  <c r="B26" i="28"/>
  <c r="T27" i="6"/>
  <c r="B27" i="28" s="1"/>
  <c r="B28" i="28"/>
  <c r="B29" i="28"/>
  <c r="T30" i="6"/>
  <c r="B30" i="28" s="1"/>
  <c r="T31" i="6"/>
  <c r="B31" i="28" s="1"/>
  <c r="T32" i="6"/>
  <c r="B32" i="28" s="1"/>
  <c r="T33" i="6"/>
  <c r="B33" i="28" s="1"/>
  <c r="B34" i="28"/>
  <c r="T35" i="6"/>
  <c r="B35" i="28" s="1"/>
  <c r="T36" i="6"/>
  <c r="B36" i="28" s="1"/>
  <c r="T37" i="6"/>
  <c r="B37" i="28" s="1"/>
  <c r="B38" i="28"/>
  <c r="T39" i="6"/>
  <c r="B39" i="28" s="1"/>
  <c r="T40" i="6"/>
  <c r="B40" i="28" s="1"/>
  <c r="B41" i="28"/>
  <c r="T42" i="6"/>
  <c r="B42" i="28" s="1"/>
  <c r="T43" i="6"/>
  <c r="B43" i="28" s="1"/>
  <c r="T44" i="6"/>
  <c r="B44" i="28" s="1"/>
  <c r="T45" i="6"/>
  <c r="B45" i="28" s="1"/>
  <c r="T46" i="6"/>
  <c r="B46" i="28" s="1"/>
  <c r="T47" i="6"/>
  <c r="B47" i="28" s="1"/>
  <c r="T48" i="6"/>
  <c r="B48" i="28" s="1"/>
  <c r="T49" i="6"/>
  <c r="B49" i="28" s="1"/>
  <c r="T50" i="6"/>
  <c r="B50" i="28" s="1"/>
  <c r="B51" i="28"/>
  <c r="T52" i="6"/>
  <c r="B52" i="28" s="1"/>
  <c r="B53" i="28"/>
  <c r="T54" i="6"/>
  <c r="B54" i="28" s="1"/>
  <c r="T55" i="6"/>
  <c r="B55" i="28" s="1"/>
  <c r="T56" i="6"/>
  <c r="B56" i="28" s="1"/>
  <c r="T57" i="6"/>
  <c r="B57" i="28" s="1"/>
  <c r="T58" i="6"/>
  <c r="B58" i="28" s="1"/>
  <c r="T59" i="6"/>
  <c r="B59" i="28" s="1"/>
  <c r="T60" i="6"/>
  <c r="B60" i="28" s="1"/>
  <c r="T61" i="6"/>
  <c r="B61" i="28" s="1"/>
  <c r="T62" i="6"/>
  <c r="B62" i="28" s="1"/>
  <c r="T63" i="6"/>
  <c r="B63" i="28" s="1"/>
  <c r="T64" i="6"/>
  <c r="B64" i="28" s="1"/>
  <c r="T65" i="6"/>
  <c r="B65" i="28" s="1"/>
  <c r="T66" i="6"/>
  <c r="B66" i="28" s="1"/>
  <c r="T67" i="6"/>
  <c r="B67" i="28" s="1"/>
  <c r="T68" i="6"/>
  <c r="B68" i="28" s="1"/>
  <c r="T69" i="6"/>
  <c r="B69" i="28" s="1"/>
  <c r="T70" i="6"/>
  <c r="B70" i="28" s="1"/>
  <c r="T71" i="6"/>
  <c r="B71" i="28" s="1"/>
  <c r="T72" i="6"/>
  <c r="B72" i="28" s="1"/>
  <c r="T73" i="6"/>
  <c r="B73" i="28" s="1"/>
  <c r="T74" i="6"/>
  <c r="B74" i="28" s="1"/>
  <c r="T75" i="6"/>
  <c r="B75" i="28" s="1"/>
  <c r="T76" i="6"/>
  <c r="B76" i="28" s="1"/>
  <c r="T77" i="6"/>
  <c r="B77" i="28" s="1"/>
  <c r="T78" i="6"/>
  <c r="B78" i="28" s="1"/>
  <c r="T79" i="6"/>
  <c r="B79" i="28" s="1"/>
  <c r="T80" i="6"/>
  <c r="B80" i="28" s="1"/>
  <c r="T81" i="6"/>
  <c r="B81" i="28" s="1"/>
  <c r="T82" i="6"/>
  <c r="B82" i="28" s="1"/>
  <c r="T83" i="6"/>
  <c r="B83" i="28" s="1"/>
  <c r="T84" i="6"/>
  <c r="B84" i="28" s="1"/>
  <c r="T85" i="6"/>
  <c r="B85" i="28" s="1"/>
  <c r="T86" i="6"/>
  <c r="B86" i="28" s="1"/>
  <c r="T87" i="6"/>
  <c r="B87" i="28" s="1"/>
  <c r="T88" i="6"/>
  <c r="B88" i="28" s="1"/>
  <c r="T89" i="6"/>
  <c r="B89" i="28" s="1"/>
  <c r="T90" i="6"/>
  <c r="B90" i="28" s="1"/>
  <c r="T91" i="6"/>
  <c r="B91" i="28" s="1"/>
  <c r="T92" i="6"/>
  <c r="B92" i="28" s="1"/>
  <c r="T93" i="6"/>
  <c r="B93" i="28" s="1"/>
  <c r="B94" i="28"/>
  <c r="B95" i="28"/>
  <c r="B96" i="28"/>
  <c r="B97" i="28"/>
  <c r="T98" i="6"/>
  <c r="B98" i="28" s="1"/>
  <c r="T99" i="6"/>
  <c r="B99" i="28" s="1"/>
  <c r="B100" i="28"/>
  <c r="B101" i="28"/>
  <c r="T102" i="6"/>
  <c r="B102" i="28" s="1"/>
  <c r="T103" i="6"/>
  <c r="B103" i="28" s="1"/>
  <c r="B104" i="28"/>
  <c r="B105" i="28"/>
  <c r="B106" i="28"/>
  <c r="B107" i="28"/>
  <c r="T108" i="6"/>
  <c r="B108" i="28" s="1"/>
  <c r="T109" i="6"/>
  <c r="B109" i="28" s="1"/>
  <c r="B110" i="28"/>
  <c r="B111" i="28"/>
  <c r="B112" i="28"/>
  <c r="T113" i="6"/>
  <c r="B113" i="28" s="1"/>
  <c r="T114" i="6"/>
  <c r="B114" i="28" s="1"/>
  <c r="B115" i="28"/>
  <c r="B116" i="28"/>
  <c r="B117" i="28"/>
  <c r="B118" i="28"/>
  <c r="T119" i="6"/>
  <c r="B119" i="28" s="1"/>
  <c r="T120" i="6"/>
  <c r="B120" i="28" s="1"/>
  <c r="T121" i="6"/>
  <c r="B121" i="28" s="1"/>
  <c r="T122" i="6"/>
  <c r="B122" i="28" s="1"/>
  <c r="T123" i="6"/>
  <c r="B123" i="28" s="1"/>
  <c r="T124" i="6"/>
  <c r="B124" i="28" s="1"/>
  <c r="B125" i="28"/>
  <c r="T126" i="6"/>
  <c r="B126" i="28" s="1"/>
  <c r="T127" i="6"/>
  <c r="B127" i="28" s="1"/>
  <c r="T128" i="6"/>
  <c r="B128" i="28" s="1"/>
  <c r="T129" i="6"/>
  <c r="B129" i="28" s="1"/>
  <c r="T130" i="6"/>
  <c r="B130" i="28" s="1"/>
  <c r="T131" i="6"/>
  <c r="B131" i="28" s="1"/>
  <c r="T132" i="6"/>
  <c r="B132" i="28" s="1"/>
  <c r="T133" i="6"/>
  <c r="B133" i="28" s="1"/>
  <c r="T134" i="6"/>
  <c r="B134" i="28" s="1"/>
  <c r="T135" i="6"/>
  <c r="B135" i="28" s="1"/>
  <c r="T136" i="6"/>
  <c r="B136" i="28" s="1"/>
  <c r="T137" i="6"/>
  <c r="B137" i="28" s="1"/>
  <c r="T138" i="6"/>
  <c r="B138" i="28" s="1"/>
  <c r="T139" i="6"/>
  <c r="B139" i="28" s="1"/>
  <c r="T140" i="6"/>
  <c r="B140" i="28" s="1"/>
  <c r="T141" i="6"/>
  <c r="B141" i="28" s="1"/>
  <c r="T142" i="6"/>
  <c r="B142" i="28" s="1"/>
  <c r="T143" i="6"/>
  <c r="B143" i="28" s="1"/>
  <c r="T144" i="6"/>
  <c r="B144" i="28" s="1"/>
  <c r="T145" i="6"/>
  <c r="B145" i="28" s="1"/>
  <c r="T146" i="6"/>
  <c r="B146" i="28" s="1"/>
  <c r="T147" i="6"/>
  <c r="B147" i="28" s="1"/>
  <c r="T148" i="6"/>
  <c r="B148" i="28" s="1"/>
  <c r="T149" i="6"/>
  <c r="B149" i="28" s="1"/>
  <c r="T150" i="6"/>
  <c r="B150" i="28" s="1"/>
  <c r="T151" i="6"/>
  <c r="B151" i="28" s="1"/>
  <c r="T152" i="6"/>
  <c r="B152" i="28" s="1"/>
  <c r="T153" i="6"/>
  <c r="B153" i="28" s="1"/>
  <c r="T154" i="6"/>
  <c r="B154" i="28" s="1"/>
  <c r="T155" i="6"/>
  <c r="B155" i="28" s="1"/>
  <c r="T156" i="6"/>
  <c r="B156" i="28" s="1"/>
  <c r="T157" i="6"/>
  <c r="B157" i="28" s="1"/>
  <c r="T158" i="6"/>
  <c r="B158" i="28" s="1"/>
  <c r="T159" i="6"/>
  <c r="B159" i="28" s="1"/>
  <c r="T160" i="6"/>
  <c r="B160" i="28" s="1"/>
  <c r="T161" i="6"/>
  <c r="B161" i="28" s="1"/>
  <c r="T162" i="6"/>
  <c r="B162" i="28" s="1"/>
  <c r="T163" i="6"/>
  <c r="B163" i="28" s="1"/>
  <c r="T164" i="6"/>
  <c r="B164" i="28" s="1"/>
  <c r="T165" i="6"/>
  <c r="B165" i="28" s="1"/>
  <c r="T166" i="6"/>
  <c r="B166" i="28" s="1"/>
  <c r="T167" i="6"/>
  <c r="B167" i="28" s="1"/>
  <c r="T168" i="6"/>
  <c r="B168" i="28" s="1"/>
  <c r="T169" i="6"/>
  <c r="B169" i="28" s="1"/>
  <c r="T170" i="6"/>
  <c r="B170" i="28" s="1"/>
  <c r="T171" i="6"/>
  <c r="B171" i="28" s="1"/>
  <c r="T172" i="6"/>
  <c r="B172" i="28" s="1"/>
  <c r="T173" i="6"/>
  <c r="B173" i="28" s="1"/>
  <c r="T174" i="6"/>
  <c r="B174" i="28" s="1"/>
  <c r="T175" i="6"/>
  <c r="B175" i="28" s="1"/>
  <c r="T176" i="6"/>
  <c r="B176" i="28" s="1"/>
  <c r="T177" i="6"/>
  <c r="B177" i="28" s="1"/>
  <c r="T178" i="6"/>
  <c r="B178" i="28" s="1"/>
  <c r="T179" i="6"/>
  <c r="B179" i="28" s="1"/>
  <c r="T180" i="6"/>
  <c r="B180" i="28" s="1"/>
  <c r="T181" i="6"/>
  <c r="B181" i="28" s="1"/>
  <c r="T182" i="6"/>
  <c r="B182" i="28" s="1"/>
  <c r="T183" i="6"/>
  <c r="B183" i="28" s="1"/>
  <c r="T184" i="6"/>
  <c r="B184" i="28" s="1"/>
  <c r="T185" i="6"/>
  <c r="B185" i="28" s="1"/>
  <c r="T186" i="6"/>
  <c r="B186" i="28" s="1"/>
  <c r="T187" i="6"/>
  <c r="B187" i="28" s="1"/>
  <c r="T188" i="6"/>
  <c r="B188" i="28" s="1"/>
  <c r="T189" i="6"/>
  <c r="B189" i="28" s="1"/>
  <c r="T190" i="6"/>
  <c r="B190" i="28" s="1"/>
  <c r="T191" i="6"/>
  <c r="B191" i="28" s="1"/>
  <c r="T192" i="6"/>
  <c r="B192" i="28" s="1"/>
  <c r="T193" i="6"/>
  <c r="B193" i="28" s="1"/>
  <c r="T194" i="6"/>
  <c r="B194" i="28" s="1"/>
  <c r="T195" i="6"/>
  <c r="B195" i="28" s="1"/>
  <c r="T196" i="6"/>
  <c r="B196" i="28" s="1"/>
  <c r="T197" i="6"/>
  <c r="B197" i="28" s="1"/>
  <c r="T198" i="6"/>
  <c r="B198" i="28" s="1"/>
  <c r="T199" i="6"/>
  <c r="B199" i="28" s="1"/>
  <c r="T200" i="6"/>
  <c r="B200" i="28" s="1"/>
  <c r="T201" i="6"/>
  <c r="B201" i="28" s="1"/>
  <c r="T202" i="6"/>
  <c r="B202" i="28" s="1"/>
  <c r="T203" i="6"/>
  <c r="B203" i="28" s="1"/>
  <c r="B204" i="28"/>
  <c r="B205" i="28"/>
  <c r="T206" i="6"/>
  <c r="B206" i="28" s="1"/>
  <c r="B207" i="28"/>
  <c r="T208" i="6"/>
  <c r="B208" i="28" s="1"/>
  <c r="T209" i="6"/>
  <c r="B209" i="28" s="1"/>
  <c r="T210" i="6"/>
  <c r="B210" i="28" s="1"/>
  <c r="T211" i="6"/>
  <c r="B211" i="28" s="1"/>
  <c r="T212" i="6"/>
  <c r="B212" i="28" s="1"/>
  <c r="T213" i="6"/>
  <c r="B213" i="28" s="1"/>
  <c r="T214" i="6"/>
  <c r="B214" i="28" s="1"/>
  <c r="T215" i="6"/>
  <c r="B215" i="28" s="1"/>
  <c r="T216" i="6"/>
  <c r="B216" i="28" s="1"/>
  <c r="T217" i="6"/>
  <c r="B217" i="28" s="1"/>
  <c r="T218" i="6"/>
  <c r="B218" i="28" s="1"/>
  <c r="T219" i="6"/>
  <c r="B219" i="28" s="1"/>
  <c r="T220" i="6"/>
  <c r="B220" i="28" s="1"/>
  <c r="T221" i="6"/>
  <c r="B221" i="28" s="1"/>
  <c r="T222" i="6"/>
  <c r="B222" i="28" s="1"/>
  <c r="T223" i="6"/>
  <c r="B223" i="28" s="1"/>
  <c r="T224" i="6"/>
  <c r="B224" i="28" s="1"/>
  <c r="T225" i="6"/>
  <c r="B225" i="28" s="1"/>
  <c r="T226" i="6"/>
  <c r="B226" i="28" s="1"/>
  <c r="T227" i="6"/>
  <c r="B227" i="28" s="1"/>
  <c r="T228" i="6"/>
  <c r="B228" i="28" s="1"/>
  <c r="T229" i="6"/>
  <c r="B229" i="28" s="1"/>
  <c r="T230" i="6"/>
  <c r="B230" i="28" s="1"/>
  <c r="T231" i="6"/>
  <c r="B231" i="28" s="1"/>
  <c r="T232" i="6"/>
  <c r="B232" i="28" s="1"/>
  <c r="T233" i="6"/>
  <c r="B233" i="28" s="1"/>
  <c r="T234" i="6"/>
  <c r="B234" i="28" s="1"/>
  <c r="T235" i="6"/>
  <c r="B235" i="28" s="1"/>
  <c r="T236" i="6"/>
  <c r="B236" i="28" s="1"/>
  <c r="T237" i="6"/>
  <c r="B237" i="28" s="1"/>
  <c r="T238" i="6"/>
  <c r="B238" i="28" s="1"/>
  <c r="T239" i="6"/>
  <c r="B239" i="28" s="1"/>
  <c r="T240" i="6"/>
  <c r="B240" i="28" s="1"/>
  <c r="T241" i="6"/>
  <c r="B241" i="28" s="1"/>
  <c r="T242" i="6"/>
  <c r="B242" i="28" s="1"/>
  <c r="T243" i="6"/>
  <c r="B243" i="28" s="1"/>
  <c r="T244" i="6"/>
  <c r="B244" i="28" s="1"/>
  <c r="T245" i="6"/>
  <c r="B245" i="28" s="1"/>
  <c r="T246" i="6"/>
  <c r="B246" i="28" s="1"/>
  <c r="T247" i="6"/>
  <c r="B247" i="28" s="1"/>
  <c r="T248" i="6"/>
  <c r="B248" i="28" s="1"/>
  <c r="T249" i="6"/>
  <c r="B249" i="28" s="1"/>
  <c r="T250" i="6"/>
  <c r="B250" i="28" s="1"/>
  <c r="T251" i="6"/>
  <c r="B251" i="28" s="1"/>
  <c r="T252" i="6"/>
  <c r="B252" i="28" s="1"/>
  <c r="T253" i="6"/>
  <c r="B253" i="28" s="1"/>
  <c r="T254" i="6"/>
  <c r="B254" i="28" s="1"/>
  <c r="T255" i="6"/>
  <c r="B255" i="28" s="1"/>
  <c r="T256" i="6"/>
  <c r="B256" i="28" s="1"/>
  <c r="T257" i="6"/>
  <c r="B257" i="28" s="1"/>
  <c r="T258" i="6"/>
  <c r="B258" i="28" s="1"/>
  <c r="T259" i="6"/>
  <c r="B259" i="28" s="1"/>
  <c r="T260" i="6"/>
  <c r="B260" i="28" s="1"/>
  <c r="T261" i="6"/>
  <c r="B261" i="28" s="1"/>
  <c r="T262" i="6"/>
  <c r="B262" i="28" s="1"/>
  <c r="T263" i="6"/>
  <c r="B263" i="28" s="1"/>
  <c r="T264" i="6"/>
  <c r="B264" i="28" s="1"/>
  <c r="T265" i="6"/>
  <c r="B265" i="28" s="1"/>
  <c r="T266" i="6"/>
  <c r="B266" i="28" s="1"/>
  <c r="B267" i="28"/>
  <c r="T268" i="6"/>
  <c r="B268" i="28" s="1"/>
  <c r="B269" i="28"/>
  <c r="T270" i="6"/>
  <c r="B270" i="28" s="1"/>
  <c r="T271" i="6"/>
  <c r="B271" i="28" s="1"/>
  <c r="T272" i="6"/>
  <c r="B272" i="28" s="1"/>
  <c r="T273" i="6"/>
  <c r="B273" i="28" s="1"/>
  <c r="T274" i="6"/>
  <c r="B274" i="28" s="1"/>
  <c r="T275" i="6"/>
  <c r="B275" i="28" s="1"/>
  <c r="T276" i="6"/>
  <c r="B276" i="28" s="1"/>
  <c r="T277" i="6"/>
  <c r="B277" i="28" s="1"/>
  <c r="T278" i="6"/>
  <c r="B278" i="28" s="1"/>
  <c r="T279" i="6"/>
  <c r="B279" i="28" s="1"/>
  <c r="T280" i="6"/>
  <c r="B280" i="28" s="1"/>
  <c r="T281" i="6"/>
  <c r="B281" i="28" s="1"/>
  <c r="T282" i="6"/>
  <c r="B282" i="28" s="1"/>
  <c r="T283" i="6"/>
  <c r="B283" i="28" s="1"/>
  <c r="T284" i="6"/>
  <c r="B284" i="28" s="1"/>
  <c r="T285" i="6"/>
  <c r="B285" i="28" s="1"/>
  <c r="T286" i="6"/>
  <c r="B286" i="28" s="1"/>
  <c r="T287" i="6"/>
  <c r="B287" i="28" s="1"/>
  <c r="T288" i="6"/>
  <c r="B288" i="28" s="1"/>
  <c r="T289" i="6"/>
  <c r="B289" i="28" s="1"/>
  <c r="T290" i="6"/>
  <c r="B290" i="28" s="1"/>
  <c r="T291" i="6"/>
  <c r="B291" i="28" s="1"/>
  <c r="T292" i="6"/>
  <c r="B292" i="28" s="1"/>
  <c r="T293" i="6"/>
  <c r="B293" i="28" s="1"/>
  <c r="T294" i="6"/>
  <c r="B294" i="28" s="1"/>
  <c r="T295" i="6"/>
  <c r="B295" i="28" s="1"/>
  <c r="T296" i="6"/>
  <c r="B296" i="28" s="1"/>
  <c r="T297" i="6"/>
  <c r="B297" i="28" s="1"/>
  <c r="T298" i="6"/>
  <c r="B298" i="28" s="1"/>
  <c r="T299" i="6"/>
  <c r="B299" i="28" s="1"/>
  <c r="T300" i="6"/>
  <c r="B300" i="28" s="1"/>
  <c r="T301" i="6"/>
  <c r="B301" i="28" s="1"/>
  <c r="T302" i="6"/>
  <c r="B302" i="28" s="1"/>
  <c r="T303" i="6"/>
  <c r="B303" i="28" s="1"/>
  <c r="T304" i="6"/>
  <c r="B304" i="28" s="1"/>
  <c r="T305" i="6"/>
  <c r="B305" i="28" s="1"/>
  <c r="T306" i="6"/>
  <c r="B306" i="28" s="1"/>
  <c r="T307" i="6"/>
  <c r="B307" i="28" s="1"/>
  <c r="T308" i="6"/>
  <c r="B308" i="28" s="1"/>
  <c r="T309" i="6"/>
  <c r="B309" i="28" s="1"/>
  <c r="T310" i="6"/>
  <c r="B310" i="28" s="1"/>
  <c r="T311" i="6"/>
  <c r="B311" i="28" s="1"/>
  <c r="T312" i="6"/>
  <c r="B312" i="28" s="1"/>
  <c r="T313" i="6"/>
  <c r="B313" i="28" s="1"/>
  <c r="T314" i="6"/>
  <c r="B314" i="28" s="1"/>
  <c r="T315" i="6"/>
  <c r="B315" i="28" s="1"/>
  <c r="T316" i="6"/>
  <c r="B316" i="28" s="1"/>
  <c r="T317" i="6"/>
  <c r="B317" i="28" s="1"/>
  <c r="T318" i="6"/>
  <c r="B318" i="28" s="1"/>
  <c r="T319" i="6"/>
  <c r="B319" i="28" s="1"/>
  <c r="T320" i="6"/>
  <c r="B320" i="28" s="1"/>
  <c r="T321" i="6"/>
  <c r="B321" i="28" s="1"/>
  <c r="T322" i="6"/>
  <c r="B322" i="28" s="1"/>
  <c r="T323" i="6"/>
  <c r="B323" i="28" s="1"/>
  <c r="T324" i="6"/>
  <c r="B324" i="28" s="1"/>
  <c r="T325" i="6"/>
  <c r="B325" i="28" s="1"/>
  <c r="T326" i="6"/>
  <c r="B326" i="28" s="1"/>
  <c r="T327" i="6"/>
  <c r="B327" i="28" s="1"/>
  <c r="T328" i="6"/>
  <c r="B328" i="28" s="1"/>
  <c r="T329" i="6"/>
  <c r="B329" i="28" s="1"/>
  <c r="T330" i="6"/>
  <c r="B330" i="28" s="1"/>
  <c r="T331" i="6"/>
  <c r="B331" i="28" s="1"/>
  <c r="T332" i="6"/>
  <c r="B332" i="28" s="1"/>
  <c r="T333" i="6"/>
  <c r="B333" i="28" s="1"/>
  <c r="T334" i="6"/>
  <c r="B334" i="28" s="1"/>
  <c r="T335" i="6"/>
  <c r="B335" i="28" s="1"/>
  <c r="T336" i="6"/>
  <c r="B336" i="28" s="1"/>
  <c r="T337" i="6"/>
  <c r="B337" i="28" s="1"/>
  <c r="T338" i="6"/>
  <c r="B338" i="28" s="1"/>
  <c r="T339" i="6"/>
  <c r="B339" i="28" s="1"/>
  <c r="T340" i="6"/>
  <c r="B340" i="28" s="1"/>
  <c r="T341" i="6"/>
  <c r="B341" i="28" s="1"/>
  <c r="T342" i="6"/>
  <c r="B342" i="28" s="1"/>
  <c r="T343" i="6"/>
  <c r="B343" i="28" s="1"/>
  <c r="T344" i="6"/>
  <c r="B344" i="28" s="1"/>
  <c r="T345" i="6"/>
  <c r="B345" i="28" s="1"/>
  <c r="T346" i="6"/>
  <c r="B346" i="28" s="1"/>
  <c r="T347" i="6"/>
  <c r="B347" i="28" s="1"/>
  <c r="T348" i="6"/>
  <c r="B348" i="28" s="1"/>
  <c r="T349" i="6"/>
  <c r="B349" i="28" s="1"/>
  <c r="T350" i="6"/>
  <c r="B350" i="28" s="1"/>
  <c r="T351" i="6"/>
  <c r="B351" i="28" s="1"/>
  <c r="T352" i="6"/>
  <c r="B352" i="28" s="1"/>
  <c r="T353" i="6"/>
  <c r="B353" i="28" s="1"/>
  <c r="T354" i="6"/>
  <c r="B354" i="28" s="1"/>
  <c r="T355" i="6"/>
  <c r="B355" i="28" s="1"/>
  <c r="T356" i="6"/>
  <c r="B356" i="28" s="1"/>
  <c r="T357" i="6"/>
  <c r="B357" i="28" s="1"/>
  <c r="T358" i="6"/>
  <c r="B358" i="28" s="1"/>
  <c r="T359" i="6"/>
  <c r="B359" i="28" s="1"/>
  <c r="T360" i="6"/>
  <c r="B360" i="28" s="1"/>
  <c r="T361" i="6"/>
  <c r="B361" i="28" s="1"/>
  <c r="T362" i="6"/>
  <c r="B362" i="28" s="1"/>
  <c r="T363" i="6"/>
  <c r="B363" i="28" s="1"/>
  <c r="T364" i="6"/>
  <c r="B364" i="28" s="1"/>
  <c r="T365" i="6"/>
  <c r="B365" i="28" s="1"/>
  <c r="T366" i="6"/>
  <c r="B366" i="28" s="1"/>
  <c r="T367" i="6"/>
  <c r="B367" i="28" s="1"/>
  <c r="T368" i="6"/>
  <c r="B368" i="28" s="1"/>
  <c r="T369" i="6"/>
  <c r="B369" i="28" s="1"/>
  <c r="T370" i="6"/>
  <c r="B370" i="28" s="1"/>
  <c r="T371" i="6"/>
  <c r="B371" i="28" s="1"/>
  <c r="T372" i="6"/>
  <c r="B372" i="28" s="1"/>
  <c r="T373" i="6"/>
  <c r="B373" i="28" s="1"/>
  <c r="T374" i="6"/>
  <c r="B374" i="28" s="1"/>
  <c r="T375" i="6"/>
  <c r="B375" i="28" s="1"/>
  <c r="T376" i="6"/>
  <c r="B376" i="28" s="1"/>
  <c r="T377" i="6"/>
  <c r="B377" i="28" s="1"/>
  <c r="T378" i="6"/>
  <c r="B378" i="28" s="1"/>
  <c r="T379" i="6"/>
  <c r="B379" i="28" s="1"/>
  <c r="T380" i="6"/>
  <c r="B380" i="28" s="1"/>
  <c r="T381" i="6"/>
  <c r="B381" i="28" s="1"/>
  <c r="T382" i="6"/>
  <c r="B382" i="28" s="1"/>
  <c r="T383" i="6"/>
  <c r="B383" i="28" s="1"/>
  <c r="T384" i="6"/>
  <c r="B384" i="28" s="1"/>
  <c r="T385" i="6"/>
  <c r="B385" i="28" s="1"/>
  <c r="T386" i="6"/>
  <c r="B386" i="28" s="1"/>
  <c r="T387" i="6"/>
  <c r="B387" i="28" s="1"/>
  <c r="T388" i="6"/>
  <c r="B388" i="28" s="1"/>
  <c r="T389" i="6"/>
  <c r="B389" i="28" s="1"/>
  <c r="T390" i="6"/>
  <c r="B390" i="28" s="1"/>
  <c r="T391" i="6"/>
  <c r="B391" i="28" s="1"/>
  <c r="T392" i="6"/>
  <c r="B392" i="28" s="1"/>
  <c r="T393" i="6"/>
  <c r="B393" i="28" s="1"/>
  <c r="T394" i="6"/>
  <c r="B394" i="28" s="1"/>
  <c r="T395" i="6"/>
  <c r="B395" i="28" s="1"/>
  <c r="T396" i="6"/>
  <c r="B396" i="28" s="1"/>
  <c r="T397" i="6"/>
  <c r="B397" i="28" s="1"/>
  <c r="T398" i="6"/>
  <c r="B398" i="28" s="1"/>
  <c r="T399" i="6"/>
  <c r="B399" i="28" s="1"/>
  <c r="T400" i="6"/>
  <c r="B400" i="28" s="1"/>
  <c r="T401" i="6"/>
  <c r="B401" i="28" s="1"/>
  <c r="T402" i="6"/>
  <c r="B402" i="28" s="1"/>
  <c r="T403" i="6"/>
  <c r="B403" i="28" s="1"/>
  <c r="T404" i="6"/>
  <c r="B404" i="28" s="1"/>
  <c r="T405" i="6"/>
  <c r="B405" i="28" s="1"/>
  <c r="T406" i="6"/>
  <c r="B406" i="28" s="1"/>
  <c r="T407" i="6"/>
  <c r="B407" i="28" s="1"/>
  <c r="T408" i="6"/>
  <c r="B408" i="28" s="1"/>
  <c r="T409" i="6"/>
  <c r="B409" i="28" s="1"/>
  <c r="T410" i="6"/>
  <c r="B410" i="28" s="1"/>
  <c r="T411" i="6"/>
  <c r="B411" i="28" s="1"/>
  <c r="T412" i="6"/>
  <c r="B412" i="28" s="1"/>
  <c r="T413" i="6"/>
  <c r="B413" i="28" s="1"/>
  <c r="T414" i="6"/>
  <c r="B414" i="28" s="1"/>
  <c r="T415" i="6"/>
  <c r="B415" i="28" s="1"/>
  <c r="T416" i="6"/>
  <c r="B416" i="28" s="1"/>
  <c r="T417" i="6"/>
  <c r="B417" i="28" s="1"/>
  <c r="T418" i="6"/>
  <c r="B418" i="28" s="1"/>
  <c r="T419" i="6"/>
  <c r="B419" i="28" s="1"/>
  <c r="T420" i="6"/>
  <c r="B420" i="28" s="1"/>
  <c r="T421" i="6"/>
  <c r="B421" i="28" s="1"/>
  <c r="T422" i="6"/>
  <c r="B422" i="28" s="1"/>
  <c r="T423" i="6"/>
  <c r="B423" i="28" s="1"/>
  <c r="T424" i="6"/>
  <c r="B424" i="28" s="1"/>
  <c r="T425" i="6"/>
  <c r="B425" i="28" s="1"/>
  <c r="T426" i="6"/>
  <c r="B426" i="28" s="1"/>
  <c r="T427" i="6"/>
  <c r="B427" i="28" s="1"/>
  <c r="T428" i="6"/>
  <c r="B428" i="28" s="1"/>
  <c r="T429" i="6"/>
  <c r="B429" i="28" s="1"/>
  <c r="T430" i="6"/>
  <c r="B430" i="28" s="1"/>
  <c r="T431" i="6"/>
  <c r="B431" i="28" s="1"/>
  <c r="T432" i="6"/>
  <c r="B432" i="28" s="1"/>
  <c r="T433" i="6"/>
  <c r="B433" i="28" s="1"/>
  <c r="T434" i="6"/>
  <c r="B434" i="28" s="1"/>
  <c r="T435" i="6"/>
  <c r="B435" i="28" s="1"/>
  <c r="T436" i="6"/>
  <c r="B436" i="28" s="1"/>
  <c r="T437" i="6"/>
  <c r="B437" i="28" s="1"/>
  <c r="T438" i="6"/>
  <c r="B438" i="28" s="1"/>
  <c r="T439" i="6"/>
  <c r="B439" i="28" s="1"/>
  <c r="T440" i="6"/>
  <c r="B440" i="28" s="1"/>
  <c r="T441" i="6"/>
  <c r="B441" i="28" s="1"/>
  <c r="T442" i="6"/>
  <c r="B442" i="28" s="1"/>
  <c r="T443" i="6"/>
  <c r="B443" i="28" s="1"/>
  <c r="T444" i="6"/>
  <c r="B444" i="28" s="1"/>
  <c r="T445" i="6"/>
  <c r="B445" i="28" s="1"/>
  <c r="T446" i="6"/>
  <c r="B446" i="28" s="1"/>
  <c r="T447" i="6"/>
  <c r="B447" i="28" s="1"/>
  <c r="T448" i="6"/>
  <c r="B448" i="28" s="1"/>
  <c r="T449" i="6"/>
  <c r="B449" i="28" s="1"/>
  <c r="T450" i="6"/>
  <c r="B450" i="28" s="1"/>
  <c r="T451" i="6"/>
  <c r="B451" i="28" s="1"/>
  <c r="T452" i="6"/>
  <c r="B452" i="28" s="1"/>
  <c r="T453" i="6"/>
  <c r="B453" i="28" s="1"/>
  <c r="T454" i="6"/>
  <c r="B454" i="28" s="1"/>
  <c r="T455" i="6"/>
  <c r="B455" i="28" s="1"/>
  <c r="T456" i="6"/>
  <c r="B456" i="28" s="1"/>
  <c r="T457" i="6"/>
  <c r="B457" i="28" s="1"/>
  <c r="T458" i="6"/>
  <c r="B458" i="28" s="1"/>
  <c r="T459" i="6"/>
  <c r="B459" i="28" s="1"/>
  <c r="T460" i="6"/>
  <c r="B460" i="28" s="1"/>
  <c r="T461" i="6"/>
  <c r="B461" i="28" s="1"/>
  <c r="T462" i="6"/>
  <c r="B462" i="28" s="1"/>
  <c r="T463" i="6"/>
  <c r="B463" i="28" s="1"/>
  <c r="T464" i="6"/>
  <c r="B464" i="28" s="1"/>
  <c r="T465" i="6"/>
  <c r="B465" i="28" s="1"/>
  <c r="T466" i="6"/>
  <c r="B466" i="28" s="1"/>
  <c r="T467" i="6"/>
  <c r="B467" i="28" s="1"/>
  <c r="T468" i="6"/>
  <c r="B468" i="28" s="1"/>
  <c r="T469" i="6"/>
  <c r="B469" i="28" s="1"/>
  <c r="T470" i="6"/>
  <c r="B470" i="28" s="1"/>
  <c r="T471" i="6"/>
  <c r="B471" i="28" s="1"/>
  <c r="T472" i="6"/>
  <c r="B472" i="28" s="1"/>
  <c r="T473" i="6"/>
  <c r="B473" i="28" s="1"/>
  <c r="T474" i="6"/>
  <c r="B474" i="28" s="1"/>
  <c r="T475" i="6"/>
  <c r="B475" i="28" s="1"/>
  <c r="T476" i="6"/>
  <c r="B476" i="28" s="1"/>
  <c r="T477" i="6"/>
  <c r="B477" i="28" s="1"/>
  <c r="T478" i="6"/>
  <c r="B478" i="28" s="1"/>
  <c r="T479" i="6"/>
  <c r="B479" i="28" s="1"/>
  <c r="T480" i="6"/>
  <c r="B480" i="28" s="1"/>
  <c r="T481" i="6"/>
  <c r="B481" i="28" s="1"/>
  <c r="T482" i="6"/>
  <c r="B482" i="28" s="1"/>
  <c r="T483" i="6"/>
  <c r="B483" i="28" s="1"/>
  <c r="T484" i="6"/>
  <c r="B484" i="28" s="1"/>
  <c r="T485" i="6"/>
  <c r="B485" i="28" s="1"/>
  <c r="T486" i="6"/>
  <c r="B486" i="28" s="1"/>
  <c r="T487" i="6"/>
  <c r="B487" i="28" s="1"/>
  <c r="T488" i="6"/>
  <c r="B488" i="28" s="1"/>
  <c r="T489" i="6"/>
  <c r="B489" i="28" s="1"/>
  <c r="T490" i="6"/>
  <c r="B490" i="28" s="1"/>
  <c r="T491" i="6"/>
  <c r="B491" i="28" s="1"/>
  <c r="T492" i="6"/>
  <c r="B492" i="28" s="1"/>
  <c r="T493" i="6"/>
  <c r="B493" i="28" s="1"/>
  <c r="T494" i="6"/>
  <c r="B494" i="28" s="1"/>
  <c r="T495" i="6"/>
  <c r="B495" i="28" s="1"/>
  <c r="T496" i="6"/>
  <c r="B496" i="28" s="1"/>
  <c r="T497" i="6"/>
  <c r="B497" i="28" s="1"/>
  <c r="T498" i="6"/>
  <c r="B498" i="28" s="1"/>
  <c r="T499" i="6"/>
  <c r="B499" i="28" s="1"/>
  <c r="T500" i="6"/>
  <c r="B500" i="28" s="1"/>
  <c r="T501" i="6"/>
  <c r="B501" i="28" s="1"/>
  <c r="T502" i="6"/>
  <c r="B502" i="28" s="1"/>
  <c r="T503" i="6"/>
  <c r="B503" i="28" s="1"/>
  <c r="T504" i="6"/>
  <c r="B504" i="28" s="1"/>
  <c r="T505" i="6"/>
  <c r="B505" i="28" s="1"/>
  <c r="T506" i="6"/>
  <c r="B506" i="28" s="1"/>
  <c r="T507" i="6"/>
  <c r="B507" i="28" s="1"/>
  <c r="T508" i="6"/>
  <c r="B508" i="28" s="1"/>
  <c r="T509" i="6"/>
  <c r="B509" i="28" s="1"/>
  <c r="T510" i="6"/>
  <c r="B510" i="28" s="1"/>
  <c r="T511" i="6"/>
  <c r="B511" i="28" s="1"/>
  <c r="T512" i="6"/>
  <c r="B512" i="28" s="1"/>
  <c r="T513" i="6"/>
  <c r="B513" i="28" s="1"/>
  <c r="T514" i="6"/>
  <c r="B514" i="28" s="1"/>
  <c r="T515" i="6"/>
  <c r="B515" i="28" s="1"/>
  <c r="T516" i="6"/>
  <c r="B516" i="28" s="1"/>
  <c r="T517" i="6"/>
  <c r="B517" i="28" s="1"/>
  <c r="T518" i="6"/>
  <c r="B518" i="28" s="1"/>
  <c r="T519" i="6"/>
  <c r="B519" i="28" s="1"/>
  <c r="T520" i="6"/>
  <c r="B520" i="28" s="1"/>
  <c r="T521" i="6"/>
  <c r="B521" i="28" s="1"/>
  <c r="T522" i="6"/>
  <c r="B522" i="28" s="1"/>
  <c r="T523" i="6"/>
  <c r="B523" i="28" s="1"/>
  <c r="T524" i="6"/>
  <c r="B524" i="28" s="1"/>
  <c r="T525" i="6"/>
  <c r="B525" i="28" s="1"/>
  <c r="T526" i="6"/>
  <c r="B526" i="28" s="1"/>
  <c r="T527" i="6"/>
  <c r="B527" i="28" s="1"/>
  <c r="T528" i="6"/>
  <c r="B528" i="28" s="1"/>
  <c r="T529" i="6"/>
  <c r="B529" i="28" s="1"/>
  <c r="T530" i="6"/>
  <c r="B530" i="28" s="1"/>
  <c r="T531" i="6"/>
  <c r="B531" i="28" s="1"/>
  <c r="T532" i="6"/>
  <c r="B532" i="28" s="1"/>
  <c r="T533" i="6"/>
  <c r="B533" i="28" s="1"/>
  <c r="T534" i="6"/>
  <c r="B534" i="28" s="1"/>
  <c r="T535" i="6"/>
  <c r="B535" i="28" s="1"/>
  <c r="T536" i="6"/>
  <c r="B536" i="28" s="1"/>
  <c r="T537" i="6"/>
  <c r="B537" i="28" s="1"/>
  <c r="T538" i="6"/>
  <c r="B538" i="28" s="1"/>
  <c r="T539" i="6"/>
  <c r="B539" i="28" s="1"/>
  <c r="T540" i="6"/>
  <c r="B540" i="28" s="1"/>
  <c r="T541" i="6"/>
  <c r="B541" i="28" s="1"/>
  <c r="T542" i="6"/>
  <c r="B542" i="28" s="1"/>
  <c r="T543" i="6"/>
  <c r="B543" i="28" s="1"/>
  <c r="T544" i="6"/>
  <c r="B544" i="28" s="1"/>
  <c r="T545" i="6"/>
  <c r="B545" i="28" s="1"/>
  <c r="T546" i="6"/>
  <c r="B546" i="28" s="1"/>
  <c r="T547" i="6"/>
  <c r="B547" i="28" s="1"/>
  <c r="T548" i="6"/>
  <c r="B548" i="28" s="1"/>
  <c r="T549" i="6"/>
  <c r="B549" i="28" s="1"/>
  <c r="T550" i="6"/>
  <c r="B550" i="28" s="1"/>
  <c r="T551" i="6"/>
  <c r="B551" i="28" s="1"/>
  <c r="T552" i="6"/>
  <c r="B552" i="28" s="1"/>
  <c r="T553" i="6"/>
  <c r="B553" i="28" s="1"/>
  <c r="T554" i="6"/>
  <c r="B554" i="28" s="1"/>
  <c r="T555" i="6"/>
  <c r="B555" i="28" s="1"/>
  <c r="T556" i="6"/>
  <c r="B556" i="28" s="1"/>
  <c r="T557" i="6"/>
  <c r="B557" i="28" s="1"/>
  <c r="T558" i="6"/>
  <c r="B558" i="28" s="1"/>
  <c r="T559" i="6"/>
  <c r="B559" i="28" s="1"/>
  <c r="T560" i="6"/>
  <c r="B560" i="28" s="1"/>
  <c r="T561" i="6"/>
  <c r="B561" i="28" s="1"/>
  <c r="T562" i="6"/>
  <c r="B562" i="28" s="1"/>
  <c r="T563" i="6"/>
  <c r="B563" i="28" s="1"/>
  <c r="T564" i="6"/>
  <c r="B564" i="28" s="1"/>
  <c r="T565" i="6"/>
  <c r="B565" i="28" s="1"/>
  <c r="T566" i="6"/>
  <c r="B566" i="28" s="1"/>
  <c r="T567" i="6"/>
  <c r="B567" i="28" s="1"/>
  <c r="T568" i="6"/>
  <c r="B568" i="28" s="1"/>
  <c r="T569" i="6"/>
  <c r="B569" i="28" s="1"/>
  <c r="T570" i="6"/>
  <c r="B570" i="28" s="1"/>
  <c r="T571" i="6"/>
  <c r="B571" i="28" s="1"/>
  <c r="T572" i="6"/>
  <c r="B572" i="28" s="1"/>
  <c r="T573" i="6"/>
  <c r="B573" i="28" s="1"/>
  <c r="T574" i="6"/>
  <c r="B574" i="28" s="1"/>
  <c r="T575" i="6"/>
  <c r="B575" i="28" s="1"/>
  <c r="T576" i="6"/>
  <c r="B576" i="28" s="1"/>
  <c r="T577" i="6"/>
  <c r="B577" i="28" s="1"/>
  <c r="T578" i="6"/>
  <c r="B578" i="28" s="1"/>
  <c r="T579" i="6"/>
  <c r="B579" i="28" s="1"/>
  <c r="T580" i="6"/>
  <c r="B580" i="28" s="1"/>
  <c r="T581" i="6"/>
  <c r="B581" i="28" s="1"/>
  <c r="T582" i="6"/>
  <c r="B582" i="28" s="1"/>
  <c r="T583" i="6"/>
  <c r="B583" i="28" s="1"/>
  <c r="T584" i="6"/>
  <c r="B584" i="28" s="1"/>
  <c r="T585" i="6"/>
  <c r="B585" i="28" s="1"/>
  <c r="T586" i="6"/>
  <c r="B586" i="28" s="1"/>
  <c r="T587" i="6"/>
  <c r="B587" i="28" s="1"/>
  <c r="T588" i="6"/>
  <c r="B588" i="28" s="1"/>
  <c r="T589" i="6"/>
  <c r="B589" i="28" s="1"/>
  <c r="T590" i="6"/>
  <c r="B590" i="28" s="1"/>
  <c r="T591" i="6"/>
  <c r="B591" i="28" s="1"/>
  <c r="T592" i="6"/>
  <c r="B592" i="28" s="1"/>
  <c r="T593" i="6"/>
  <c r="B593" i="28" s="1"/>
  <c r="T594" i="6"/>
  <c r="B594" i="28" s="1"/>
  <c r="T595" i="6"/>
  <c r="B595" i="28" s="1"/>
  <c r="T596" i="6"/>
  <c r="B596" i="28" s="1"/>
  <c r="T597" i="6"/>
  <c r="B597" i="28" s="1"/>
  <c r="T598" i="6"/>
  <c r="B598" i="28" s="1"/>
  <c r="T599" i="6"/>
  <c r="B599" i="28" s="1"/>
  <c r="T600" i="6"/>
  <c r="B600" i="28" s="1"/>
  <c r="T601" i="6"/>
  <c r="B601" i="28" s="1"/>
  <c r="T602" i="6"/>
  <c r="B602" i="28" s="1"/>
  <c r="T603" i="6"/>
  <c r="B603" i="28" s="1"/>
  <c r="T604" i="6"/>
  <c r="B604" i="28" s="1"/>
  <c r="T605" i="6"/>
  <c r="B605" i="28" s="1"/>
  <c r="T606" i="6"/>
  <c r="B606" i="28" s="1"/>
  <c r="T607" i="6"/>
  <c r="B607" i="28" s="1"/>
  <c r="T608" i="6"/>
  <c r="B608" i="28" s="1"/>
  <c r="T609" i="6"/>
  <c r="B609" i="28" s="1"/>
  <c r="T610" i="6"/>
  <c r="B610" i="28" s="1"/>
  <c r="T611" i="6"/>
  <c r="B611" i="28" s="1"/>
  <c r="T612" i="6"/>
  <c r="B612" i="28" s="1"/>
  <c r="T613" i="6"/>
  <c r="B613" i="28" s="1"/>
  <c r="T614" i="6"/>
  <c r="B614" i="28" s="1"/>
  <c r="T615" i="6"/>
  <c r="B615" i="28" s="1"/>
  <c r="T616" i="6"/>
  <c r="B616" i="28" s="1"/>
  <c r="T617" i="6"/>
  <c r="B617" i="28" s="1"/>
  <c r="T618" i="6"/>
  <c r="B618" i="28" s="1"/>
  <c r="T619" i="6"/>
  <c r="B619" i="28" s="1"/>
  <c r="T620" i="6"/>
  <c r="B620" i="28" s="1"/>
  <c r="T621" i="6"/>
  <c r="B621" i="28" s="1"/>
  <c r="T622" i="6"/>
  <c r="B622" i="28" s="1"/>
  <c r="T623" i="6"/>
  <c r="B623" i="28" s="1"/>
  <c r="T624" i="6"/>
  <c r="B624" i="28" s="1"/>
  <c r="T625" i="6"/>
  <c r="B625" i="28" s="1"/>
  <c r="T626" i="6"/>
  <c r="B626" i="28" s="1"/>
  <c r="T627" i="6"/>
  <c r="B627" i="28" s="1"/>
  <c r="T628" i="6"/>
  <c r="B628" i="28" s="1"/>
  <c r="T629" i="6"/>
  <c r="B629" i="28" s="1"/>
  <c r="T630" i="6"/>
  <c r="B630" i="28" s="1"/>
  <c r="T631" i="6"/>
  <c r="B631" i="28" s="1"/>
  <c r="T632" i="6"/>
  <c r="B632" i="28" s="1"/>
  <c r="T633" i="6"/>
  <c r="B633" i="28" s="1"/>
  <c r="T634" i="6"/>
  <c r="B634" i="28" s="1"/>
  <c r="T635" i="6"/>
  <c r="B635" i="28" s="1"/>
  <c r="T636" i="6"/>
  <c r="B636" i="28" s="1"/>
  <c r="T637" i="6"/>
  <c r="B637" i="28" s="1"/>
  <c r="T638" i="6"/>
  <c r="B638" i="28" s="1"/>
  <c r="T639" i="6"/>
  <c r="B639" i="28" s="1"/>
  <c r="T640" i="6"/>
  <c r="B640" i="28" s="1"/>
  <c r="T641" i="6"/>
  <c r="B641" i="28" s="1"/>
  <c r="T642" i="6"/>
  <c r="B642" i="28" s="1"/>
  <c r="T643" i="6"/>
  <c r="B643" i="28" s="1"/>
  <c r="T644" i="6"/>
  <c r="B644" i="28" s="1"/>
  <c r="T645" i="6"/>
  <c r="B645" i="28" s="1"/>
  <c r="T646" i="6"/>
  <c r="B646" i="28" s="1"/>
  <c r="T647" i="6"/>
  <c r="B647" i="28" s="1"/>
  <c r="T648" i="6"/>
  <c r="B648" i="28" s="1"/>
  <c r="T649" i="6"/>
  <c r="B649" i="28" s="1"/>
  <c r="T650" i="6"/>
  <c r="B650" i="28" s="1"/>
  <c r="T651" i="6"/>
  <c r="B651" i="28" s="1"/>
  <c r="T652" i="6"/>
  <c r="B652" i="28" s="1"/>
  <c r="T653" i="6"/>
  <c r="B653" i="28" s="1"/>
  <c r="T654" i="6"/>
  <c r="B654" i="28" s="1"/>
  <c r="T655" i="6"/>
  <c r="B655" i="28" s="1"/>
  <c r="T656" i="6"/>
  <c r="B656" i="28" s="1"/>
  <c r="T657" i="6"/>
  <c r="B657" i="28" s="1"/>
  <c r="T658" i="6"/>
  <c r="B658" i="28" s="1"/>
  <c r="T659" i="6"/>
  <c r="B659" i="28" s="1"/>
  <c r="T660" i="6"/>
  <c r="B660" i="28" s="1"/>
  <c r="T661" i="6"/>
  <c r="B661" i="28" s="1"/>
  <c r="T662" i="6"/>
  <c r="B662" i="28" s="1"/>
  <c r="T663" i="6"/>
  <c r="B663" i="28" s="1"/>
  <c r="T664" i="6"/>
  <c r="B664" i="28" s="1"/>
  <c r="T665" i="6"/>
  <c r="B665" i="28" s="1"/>
  <c r="T666" i="6"/>
  <c r="B666" i="28" s="1"/>
  <c r="T667" i="6"/>
  <c r="B667" i="28" s="1"/>
  <c r="T668" i="6"/>
  <c r="B668" i="28" s="1"/>
  <c r="T669" i="6"/>
  <c r="B669" i="28" s="1"/>
  <c r="T670" i="6"/>
  <c r="B670" i="28" s="1"/>
  <c r="T671" i="6"/>
  <c r="B671" i="28" s="1"/>
  <c r="T672" i="6"/>
  <c r="B672" i="28" s="1"/>
  <c r="T673" i="6"/>
  <c r="B673" i="28" s="1"/>
  <c r="T674" i="6"/>
  <c r="B674" i="28" s="1"/>
  <c r="T675" i="6"/>
  <c r="B675" i="28" s="1"/>
  <c r="T676" i="6"/>
  <c r="B676" i="28" s="1"/>
  <c r="T677" i="6"/>
  <c r="B677" i="28" s="1"/>
  <c r="T678" i="6"/>
  <c r="B678" i="28" s="1"/>
  <c r="T679" i="6"/>
  <c r="B679" i="28" s="1"/>
  <c r="T680" i="6"/>
  <c r="B680" i="28" s="1"/>
  <c r="T681" i="6"/>
  <c r="B681" i="28" s="1"/>
  <c r="T682" i="6"/>
  <c r="B682" i="28" s="1"/>
  <c r="T683" i="6"/>
  <c r="B683" i="28" s="1"/>
  <c r="T684" i="6"/>
  <c r="B684" i="28" s="1"/>
  <c r="T685" i="6"/>
  <c r="B685" i="28" s="1"/>
  <c r="T686" i="6"/>
  <c r="B686" i="28" s="1"/>
  <c r="T687" i="6"/>
  <c r="B687" i="28" s="1"/>
  <c r="T688" i="6"/>
  <c r="B688" i="28" s="1"/>
  <c r="T689" i="6"/>
  <c r="B689" i="28" s="1"/>
  <c r="T690" i="6"/>
  <c r="B690" i="28" s="1"/>
  <c r="T691" i="6"/>
  <c r="B691" i="28" s="1"/>
  <c r="T692" i="6"/>
  <c r="B692" i="28" s="1"/>
  <c r="T693" i="6"/>
  <c r="B693" i="28" s="1"/>
  <c r="T694" i="6"/>
  <c r="B694" i="28" s="1"/>
  <c r="T695" i="6"/>
  <c r="B695" i="28" s="1"/>
  <c r="T696" i="6"/>
  <c r="B696" i="28" s="1"/>
  <c r="T697" i="6"/>
  <c r="B697" i="28" s="1"/>
  <c r="T698" i="6"/>
  <c r="B698" i="28" s="1"/>
  <c r="T699" i="6"/>
  <c r="B699" i="28" s="1"/>
  <c r="T700" i="6"/>
  <c r="B700" i="28" s="1"/>
  <c r="T701" i="6"/>
  <c r="B701" i="28" s="1"/>
  <c r="T702" i="6"/>
  <c r="B702" i="28" s="1"/>
  <c r="T703" i="6"/>
  <c r="B703" i="28" s="1"/>
  <c r="T704" i="6"/>
  <c r="B704" i="28" s="1"/>
  <c r="T705" i="6"/>
  <c r="B705" i="28" s="1"/>
  <c r="T706" i="6"/>
  <c r="B706" i="28" s="1"/>
  <c r="T707" i="6"/>
  <c r="B707" i="28" s="1"/>
  <c r="T708" i="6"/>
  <c r="B708" i="28" s="1"/>
  <c r="T709" i="6"/>
  <c r="B709" i="28" s="1"/>
  <c r="T710" i="6"/>
  <c r="B710" i="28" s="1"/>
  <c r="T711" i="6"/>
  <c r="B711" i="28" s="1"/>
  <c r="T712" i="6"/>
  <c r="B712" i="28" s="1"/>
  <c r="T713" i="6"/>
  <c r="B713" i="28" s="1"/>
  <c r="T714" i="6"/>
  <c r="B714" i="28" s="1"/>
  <c r="T715" i="6"/>
  <c r="B715" i="28" s="1"/>
  <c r="T716" i="6"/>
  <c r="B716" i="28" s="1"/>
  <c r="T717" i="6"/>
  <c r="B717" i="28" s="1"/>
  <c r="T718" i="6"/>
  <c r="B718" i="28" s="1"/>
  <c r="T719" i="6"/>
  <c r="B719" i="28" s="1"/>
  <c r="T720" i="6"/>
  <c r="B720" i="28" s="1"/>
  <c r="T721" i="6"/>
  <c r="B721" i="28" s="1"/>
  <c r="T722" i="6"/>
  <c r="B722" i="28" s="1"/>
  <c r="T723" i="6"/>
  <c r="B723" i="28" s="1"/>
  <c r="T724" i="6"/>
  <c r="B724" i="28" s="1"/>
  <c r="T725" i="6"/>
  <c r="B725" i="28" s="1"/>
  <c r="T726" i="6"/>
  <c r="B726" i="28" s="1"/>
  <c r="T727" i="6"/>
  <c r="B727" i="28" s="1"/>
  <c r="T728" i="6"/>
  <c r="B728" i="28" s="1"/>
  <c r="T729" i="6"/>
  <c r="B729" i="28" s="1"/>
  <c r="T730" i="6"/>
  <c r="B730" i="28" s="1"/>
  <c r="T731" i="6"/>
  <c r="B731" i="28" s="1"/>
  <c r="T732" i="6"/>
  <c r="B732" i="28" s="1"/>
  <c r="T733" i="6"/>
  <c r="B733" i="28" s="1"/>
  <c r="T734" i="6"/>
  <c r="B734" i="28" s="1"/>
  <c r="T735" i="6"/>
  <c r="B735" i="28" s="1"/>
  <c r="T736" i="6"/>
  <c r="B736" i="28" s="1"/>
  <c r="T737" i="6"/>
  <c r="B737" i="28" s="1"/>
  <c r="T738" i="6"/>
  <c r="B738" i="28" s="1"/>
  <c r="T739" i="6"/>
  <c r="B739" i="28" s="1"/>
  <c r="T740" i="6"/>
  <c r="B740" i="28" s="1"/>
  <c r="T741" i="6"/>
  <c r="B741" i="28" s="1"/>
  <c r="T742" i="6"/>
  <c r="B742" i="28" s="1"/>
  <c r="T743" i="6"/>
  <c r="B743" i="28" s="1"/>
  <c r="T744" i="6"/>
  <c r="B744" i="28" s="1"/>
  <c r="T745" i="6"/>
  <c r="B745" i="28" s="1"/>
  <c r="T746" i="6"/>
  <c r="B746" i="28" s="1"/>
  <c r="T747" i="6"/>
  <c r="B747" i="28" s="1"/>
  <c r="T748" i="6"/>
  <c r="B748" i="28" s="1"/>
  <c r="T749" i="6"/>
  <c r="B749" i="28" s="1"/>
  <c r="T750" i="6"/>
  <c r="B750" i="28" s="1"/>
  <c r="T751" i="6"/>
  <c r="B751" i="28" s="1"/>
  <c r="T752" i="6"/>
  <c r="B752" i="28" s="1"/>
  <c r="T753" i="6"/>
  <c r="B753" i="28" s="1"/>
  <c r="T754" i="6"/>
  <c r="B754" i="28" s="1"/>
  <c r="T755" i="6"/>
  <c r="B755" i="28" s="1"/>
  <c r="T756" i="6"/>
  <c r="B756" i="28" s="1"/>
  <c r="T757" i="6"/>
  <c r="B757" i="28" s="1"/>
  <c r="T758" i="6"/>
  <c r="B758" i="28" s="1"/>
  <c r="T759" i="6"/>
  <c r="B759" i="28" s="1"/>
  <c r="T760" i="6"/>
  <c r="B760" i="28" s="1"/>
  <c r="T761" i="6"/>
  <c r="B761" i="28" s="1"/>
  <c r="T762" i="6"/>
  <c r="B762" i="28" s="1"/>
  <c r="T763" i="6"/>
  <c r="B763" i="28" s="1"/>
  <c r="T764" i="6"/>
  <c r="B764" i="28" s="1"/>
  <c r="T765" i="6"/>
  <c r="B765" i="28" s="1"/>
  <c r="T766" i="6"/>
  <c r="B766" i="28" s="1"/>
  <c r="T767" i="6"/>
  <c r="B767" i="28" s="1"/>
  <c r="T768" i="6"/>
  <c r="B768" i="28" s="1"/>
  <c r="T769" i="6"/>
  <c r="B769" i="28" s="1"/>
  <c r="T770" i="6"/>
  <c r="B770" i="28" s="1"/>
  <c r="T771" i="6"/>
  <c r="B771" i="28" s="1"/>
  <c r="T772" i="6"/>
  <c r="B772" i="28" s="1"/>
  <c r="T773" i="6"/>
  <c r="B773" i="28" s="1"/>
  <c r="T774" i="6"/>
  <c r="B774" i="28" s="1"/>
  <c r="T775" i="6"/>
  <c r="B775" i="28" s="1"/>
  <c r="T776" i="6"/>
  <c r="B776" i="28" s="1"/>
  <c r="T777" i="6"/>
  <c r="B777" i="28" s="1"/>
  <c r="T778" i="6"/>
  <c r="B778" i="28" s="1"/>
  <c r="T779" i="6"/>
  <c r="B779" i="28" s="1"/>
  <c r="T780" i="6"/>
  <c r="B780" i="28" s="1"/>
  <c r="T781" i="6"/>
  <c r="B781" i="28" s="1"/>
  <c r="T782" i="6"/>
  <c r="B782" i="28" s="1"/>
  <c r="T783" i="6"/>
  <c r="B783" i="28" s="1"/>
  <c r="T784" i="6"/>
  <c r="B784" i="28" s="1"/>
  <c r="T785" i="6"/>
  <c r="B785" i="28" s="1"/>
  <c r="T786" i="6"/>
  <c r="B786" i="28" s="1"/>
  <c r="T787" i="6"/>
  <c r="B787" i="28" s="1"/>
  <c r="T788" i="6"/>
  <c r="B788" i="28" s="1"/>
  <c r="T789" i="6"/>
  <c r="B789" i="28" s="1"/>
  <c r="T790" i="6"/>
  <c r="B790" i="28" s="1"/>
  <c r="T791" i="6"/>
  <c r="B791" i="28" s="1"/>
  <c r="T792" i="6"/>
  <c r="B792" i="28" s="1"/>
  <c r="T793" i="6"/>
  <c r="B793" i="28" s="1"/>
  <c r="T794" i="6"/>
  <c r="B794" i="28" s="1"/>
  <c r="T795" i="6"/>
  <c r="B795" i="28" s="1"/>
  <c r="T796" i="6"/>
  <c r="B796" i="28" s="1"/>
  <c r="T797" i="6"/>
  <c r="B797" i="28" s="1"/>
  <c r="T798" i="6"/>
  <c r="B798" i="28" s="1"/>
  <c r="T799" i="6"/>
  <c r="B799" i="28" s="1"/>
  <c r="T800" i="6"/>
  <c r="B800" i="28" s="1"/>
  <c r="T801" i="6"/>
  <c r="B801" i="28" s="1"/>
  <c r="T802" i="6"/>
  <c r="B802" i="28" s="1"/>
  <c r="T803" i="6"/>
  <c r="B803" i="28" s="1"/>
  <c r="T804" i="6"/>
  <c r="B804" i="28" s="1"/>
  <c r="T805" i="6"/>
  <c r="B805" i="28" s="1"/>
  <c r="T806" i="6"/>
  <c r="B806" i="28" s="1"/>
  <c r="T807" i="6"/>
  <c r="B807" i="28" s="1"/>
  <c r="T808" i="6"/>
  <c r="B808" i="28" s="1"/>
  <c r="T809" i="6"/>
  <c r="B809" i="28" s="1"/>
  <c r="T810" i="6"/>
  <c r="B810" i="28" s="1"/>
  <c r="T811" i="6"/>
  <c r="B811" i="28" s="1"/>
  <c r="T812" i="6"/>
  <c r="B812" i="28" s="1"/>
  <c r="T813" i="6"/>
  <c r="B813" i="28" s="1"/>
  <c r="T814" i="6"/>
  <c r="B814" i="28" s="1"/>
  <c r="T815" i="6"/>
  <c r="B815" i="28" s="1"/>
  <c r="T816" i="6"/>
  <c r="B816" i="28" s="1"/>
  <c r="T817" i="6"/>
  <c r="B817" i="28" s="1"/>
  <c r="T818" i="6"/>
  <c r="B818" i="28" s="1"/>
  <c r="T819" i="6"/>
  <c r="B819" i="28" s="1"/>
  <c r="T820" i="6"/>
  <c r="B820" i="28" s="1"/>
  <c r="T821" i="6"/>
  <c r="B821" i="28" s="1"/>
  <c r="T822" i="6"/>
  <c r="B822" i="28" s="1"/>
  <c r="T823" i="6"/>
  <c r="B823" i="28" s="1"/>
  <c r="T824" i="6"/>
  <c r="B824" i="28" s="1"/>
  <c r="T825" i="6"/>
  <c r="B825" i="28" s="1"/>
  <c r="T826" i="6"/>
  <c r="B826" i="28" s="1"/>
  <c r="T827" i="6"/>
  <c r="B827" i="28" s="1"/>
  <c r="T828" i="6"/>
  <c r="B828" i="28" s="1"/>
  <c r="T829" i="6"/>
  <c r="B829" i="28" s="1"/>
  <c r="T830" i="6"/>
  <c r="B830" i="28" s="1"/>
  <c r="T831" i="6"/>
  <c r="B831" i="28" s="1"/>
  <c r="T832" i="6"/>
  <c r="B832" i="28" s="1"/>
  <c r="T833" i="6"/>
  <c r="B833" i="28" s="1"/>
  <c r="T834" i="6"/>
  <c r="B834" i="28" s="1"/>
  <c r="T835" i="6"/>
  <c r="B835" i="28" s="1"/>
  <c r="T836" i="6"/>
  <c r="B836" i="28" s="1"/>
  <c r="T837" i="6"/>
  <c r="B837" i="28" s="1"/>
  <c r="T838" i="6"/>
  <c r="B838" i="28" s="1"/>
  <c r="T839" i="6"/>
  <c r="B839" i="28" s="1"/>
  <c r="T840" i="6"/>
  <c r="B840" i="28" s="1"/>
  <c r="T841" i="6"/>
  <c r="B841" i="28" s="1"/>
  <c r="T842" i="6"/>
  <c r="B842" i="28" s="1"/>
  <c r="T843" i="6"/>
  <c r="B843" i="28" s="1"/>
  <c r="T844" i="6"/>
  <c r="B844" i="28" s="1"/>
  <c r="T845" i="6"/>
  <c r="B845" i="28" s="1"/>
  <c r="T846" i="6"/>
  <c r="B846" i="28" s="1"/>
  <c r="T847" i="6"/>
  <c r="B847" i="28" s="1"/>
  <c r="T848" i="6"/>
  <c r="B848" i="28" s="1"/>
  <c r="T849" i="6"/>
  <c r="B849" i="28" s="1"/>
  <c r="T850" i="6"/>
  <c r="B850" i="28" s="1"/>
  <c r="T851" i="6"/>
  <c r="B851" i="28" s="1"/>
  <c r="T852" i="6"/>
  <c r="B852" i="28" s="1"/>
  <c r="T853" i="6"/>
  <c r="B853" i="28" s="1"/>
  <c r="T854" i="6"/>
  <c r="B854" i="28" s="1"/>
  <c r="T855" i="6"/>
  <c r="B855" i="28" s="1"/>
  <c r="T856" i="6"/>
  <c r="B856" i="28" s="1"/>
  <c r="T857" i="6"/>
  <c r="B857" i="28" s="1"/>
  <c r="T858" i="6"/>
  <c r="B858" i="28" s="1"/>
  <c r="T859" i="6"/>
  <c r="B859" i="28" s="1"/>
  <c r="T860" i="6"/>
  <c r="B860" i="28" s="1"/>
  <c r="T861" i="6"/>
  <c r="B861" i="28" s="1"/>
  <c r="T862" i="6"/>
  <c r="B862" i="28" s="1"/>
  <c r="T863" i="6"/>
  <c r="B863" i="28" s="1"/>
  <c r="T864" i="6"/>
  <c r="B864" i="28" s="1"/>
  <c r="T865" i="6"/>
  <c r="B865" i="28" s="1"/>
  <c r="T866" i="6"/>
  <c r="B866" i="28" s="1"/>
  <c r="T867" i="6"/>
  <c r="B867" i="28" s="1"/>
  <c r="T868" i="6"/>
  <c r="B868" i="28" s="1"/>
  <c r="T869" i="6"/>
  <c r="B869" i="28" s="1"/>
  <c r="T870" i="6"/>
  <c r="B870" i="28" s="1"/>
  <c r="T871" i="6"/>
  <c r="B871" i="28" s="1"/>
  <c r="T872" i="6"/>
  <c r="B872" i="28" s="1"/>
  <c r="T873" i="6"/>
  <c r="B873" i="28" s="1"/>
  <c r="T874" i="6"/>
  <c r="B874" i="28" s="1"/>
  <c r="T875" i="6"/>
  <c r="B875" i="28" s="1"/>
  <c r="T876" i="6"/>
  <c r="B876" i="28" s="1"/>
  <c r="T877" i="6"/>
  <c r="B877" i="28" s="1"/>
  <c r="T878" i="6"/>
  <c r="B878" i="28" s="1"/>
  <c r="T879" i="6"/>
  <c r="B879" i="28" s="1"/>
  <c r="T880" i="6"/>
  <c r="B880" i="28" s="1"/>
  <c r="T881" i="6"/>
  <c r="B881" i="28" s="1"/>
  <c r="T882" i="6"/>
  <c r="B882" i="28" s="1"/>
  <c r="T883" i="6"/>
  <c r="B883" i="28" s="1"/>
  <c r="T884" i="6"/>
  <c r="B884" i="28" s="1"/>
  <c r="T885" i="6"/>
  <c r="B885" i="28" s="1"/>
  <c r="T886" i="6"/>
  <c r="B886" i="28" s="1"/>
  <c r="T887" i="6"/>
  <c r="B887" i="28" s="1"/>
  <c r="T888" i="6"/>
  <c r="B888" i="28" s="1"/>
  <c r="T889" i="6"/>
  <c r="B889" i="28" s="1"/>
  <c r="T890" i="6"/>
  <c r="B890" i="28" s="1"/>
  <c r="T891" i="6"/>
  <c r="B891" i="28" s="1"/>
  <c r="T892" i="6"/>
  <c r="B892" i="28" s="1"/>
  <c r="T893" i="6"/>
  <c r="B893" i="28" s="1"/>
  <c r="T894" i="6"/>
  <c r="B894" i="28" s="1"/>
  <c r="T895" i="6"/>
  <c r="B895" i="28" s="1"/>
  <c r="T896" i="6"/>
  <c r="B896" i="28" s="1"/>
  <c r="T897" i="6"/>
  <c r="B897" i="28" s="1"/>
  <c r="T898" i="6"/>
  <c r="B898" i="28" s="1"/>
  <c r="T899" i="6"/>
  <c r="B899" i="28" s="1"/>
  <c r="T900" i="6"/>
  <c r="B900" i="28" s="1"/>
  <c r="T901" i="6"/>
  <c r="B901" i="28" s="1"/>
  <c r="T902" i="6"/>
  <c r="B902" i="28" s="1"/>
  <c r="T903" i="6"/>
  <c r="B903" i="28" s="1"/>
  <c r="T904" i="6"/>
  <c r="B904" i="28" s="1"/>
  <c r="T905" i="6"/>
  <c r="B905" i="28" s="1"/>
  <c r="T906" i="6"/>
  <c r="B906" i="28" s="1"/>
  <c r="T907" i="6"/>
  <c r="B907" i="28" s="1"/>
  <c r="T908" i="6"/>
  <c r="B908" i="28" s="1"/>
  <c r="T909" i="6"/>
  <c r="B909" i="28" s="1"/>
  <c r="T910" i="6"/>
  <c r="B910" i="28" s="1"/>
  <c r="T911" i="6"/>
  <c r="B911" i="28" s="1"/>
  <c r="T912" i="6"/>
  <c r="B912" i="28" s="1"/>
  <c r="T913" i="6"/>
  <c r="B913" i="28" s="1"/>
  <c r="T914" i="6"/>
  <c r="B914" i="28" s="1"/>
  <c r="T915" i="6"/>
  <c r="B915" i="28" s="1"/>
  <c r="T916" i="6"/>
  <c r="B916" i="28" s="1"/>
  <c r="T917" i="6"/>
  <c r="B917" i="28" s="1"/>
  <c r="T918" i="6"/>
  <c r="B918" i="28" s="1"/>
  <c r="T919" i="6"/>
  <c r="B919" i="28" s="1"/>
  <c r="T920" i="6"/>
  <c r="B920" i="28" s="1"/>
  <c r="T921" i="6"/>
  <c r="B921" i="28" s="1"/>
  <c r="T922" i="6"/>
  <c r="B922" i="28" s="1"/>
  <c r="T923" i="6"/>
  <c r="B923" i="28" s="1"/>
  <c r="T924" i="6"/>
  <c r="B924" i="28" s="1"/>
  <c r="T925" i="6"/>
  <c r="B925" i="28" s="1"/>
  <c r="T926" i="6"/>
  <c r="B926" i="28" s="1"/>
  <c r="T927" i="6"/>
  <c r="B927" i="28" s="1"/>
  <c r="T928" i="6"/>
  <c r="B928" i="28" s="1"/>
  <c r="T929" i="6"/>
  <c r="B929" i="28" s="1"/>
  <c r="T930" i="6"/>
  <c r="B930" i="28" s="1"/>
  <c r="T931" i="6"/>
  <c r="B931" i="28" s="1"/>
  <c r="T932" i="6"/>
  <c r="B932" i="28" s="1"/>
  <c r="T933" i="6"/>
  <c r="B933" i="28" s="1"/>
  <c r="T934" i="6"/>
  <c r="B934" i="28" s="1"/>
  <c r="T935" i="6"/>
  <c r="B935" i="28" s="1"/>
  <c r="T936" i="6"/>
  <c r="B936" i="28" s="1"/>
  <c r="T937" i="6"/>
  <c r="B937" i="28" s="1"/>
  <c r="T938" i="6"/>
  <c r="B938" i="28" s="1"/>
  <c r="T939" i="6"/>
  <c r="B939" i="28" s="1"/>
  <c r="T940" i="6"/>
  <c r="B940" i="28" s="1"/>
  <c r="T941" i="6"/>
  <c r="B941" i="28" s="1"/>
  <c r="T942" i="6"/>
  <c r="B942" i="28" s="1"/>
  <c r="T943" i="6"/>
  <c r="B943" i="28" s="1"/>
  <c r="T944" i="6"/>
  <c r="B944" i="28" s="1"/>
  <c r="T945" i="6"/>
  <c r="B945" i="28" s="1"/>
  <c r="T946" i="6"/>
  <c r="B946" i="28" s="1"/>
  <c r="T947" i="6"/>
  <c r="B947" i="28" s="1"/>
  <c r="T948" i="6"/>
  <c r="B948" i="28" s="1"/>
  <c r="T949" i="6"/>
  <c r="B949" i="28" s="1"/>
  <c r="T950" i="6"/>
  <c r="B950" i="28" s="1"/>
  <c r="T951" i="6"/>
  <c r="B951" i="28" s="1"/>
  <c r="T952" i="6"/>
  <c r="B952" i="28" s="1"/>
  <c r="T953" i="6"/>
  <c r="B953" i="28" s="1"/>
  <c r="T954" i="6"/>
  <c r="B954" i="28" s="1"/>
  <c r="T955" i="6"/>
  <c r="B955" i="28" s="1"/>
  <c r="T956" i="6"/>
  <c r="B956" i="28" s="1"/>
  <c r="T957" i="6"/>
  <c r="B957" i="28" s="1"/>
  <c r="T958" i="6"/>
  <c r="B958" i="28" s="1"/>
  <c r="T959" i="6"/>
  <c r="B959" i="28" s="1"/>
  <c r="T960" i="6"/>
  <c r="B960" i="28" s="1"/>
  <c r="T961" i="6"/>
  <c r="B961" i="28" s="1"/>
  <c r="T962" i="6"/>
  <c r="B962" i="28" s="1"/>
  <c r="T963" i="6"/>
  <c r="B963" i="28" s="1"/>
  <c r="T964" i="6"/>
  <c r="B964" i="28" s="1"/>
  <c r="T965" i="6"/>
  <c r="B965" i="28" s="1"/>
  <c r="T966" i="6"/>
  <c r="B966" i="28" s="1"/>
  <c r="T967" i="6"/>
  <c r="B967" i="28" s="1"/>
  <c r="T968" i="6"/>
  <c r="B968" i="28" s="1"/>
  <c r="T969" i="6"/>
  <c r="B969" i="28" s="1"/>
  <c r="T970" i="6"/>
  <c r="B970" i="28" s="1"/>
  <c r="T971" i="6"/>
  <c r="B971" i="28" s="1"/>
  <c r="T972" i="6"/>
  <c r="B972" i="28" s="1"/>
  <c r="T973" i="6"/>
  <c r="B973" i="28" s="1"/>
  <c r="T974" i="6"/>
  <c r="B974" i="28" s="1"/>
  <c r="T975" i="6"/>
  <c r="B975" i="28" s="1"/>
  <c r="T976" i="6"/>
  <c r="B976" i="28" s="1"/>
  <c r="T977" i="6"/>
  <c r="B977" i="28" s="1"/>
  <c r="T978" i="6"/>
  <c r="B978" i="28" s="1"/>
  <c r="T979" i="6"/>
  <c r="B979" i="28" s="1"/>
  <c r="T980" i="6"/>
  <c r="B980" i="28" s="1"/>
  <c r="T981" i="6"/>
  <c r="B981" i="28" s="1"/>
  <c r="T982" i="6"/>
  <c r="B982" i="28" s="1"/>
  <c r="T983" i="6"/>
  <c r="B983" i="28" s="1"/>
  <c r="T984" i="6"/>
  <c r="B984" i="28" s="1"/>
  <c r="T985" i="6"/>
  <c r="B985" i="28" s="1"/>
  <c r="T986" i="6"/>
  <c r="B986" i="28" s="1"/>
  <c r="T987" i="6"/>
  <c r="B987" i="28" s="1"/>
  <c r="T988" i="6"/>
  <c r="B988" i="28" s="1"/>
  <c r="T989" i="6"/>
  <c r="B989" i="28" s="1"/>
  <c r="T990" i="6"/>
  <c r="B990" i="28" s="1"/>
  <c r="T991" i="6"/>
  <c r="B991" i="28" s="1"/>
  <c r="T992" i="6"/>
  <c r="B992" i="28" s="1"/>
  <c r="T993" i="6"/>
  <c r="B993" i="28" s="1"/>
  <c r="T994" i="6"/>
  <c r="B994" i="28" s="1"/>
  <c r="T995" i="6"/>
  <c r="B995" i="28" s="1"/>
  <c r="T996" i="6"/>
  <c r="B996" i="28" s="1"/>
  <c r="T997" i="6"/>
  <c r="B997" i="28" s="1"/>
  <c r="T998" i="6"/>
  <c r="B998" i="28" s="1"/>
  <c r="T999" i="6"/>
  <c r="B999" i="28" s="1"/>
  <c r="T1000" i="6"/>
  <c r="B1000" i="28" s="1"/>
  <c r="U2" i="6"/>
  <c r="V2" i="6" s="1"/>
  <c r="U3" i="6"/>
  <c r="V3" i="6" s="1"/>
  <c r="U4" i="6"/>
  <c r="V4" i="6" s="1"/>
  <c r="U5" i="6"/>
  <c r="V5" i="6" s="1"/>
  <c r="U6" i="6"/>
  <c r="V6" i="6" s="1"/>
  <c r="U8" i="6"/>
  <c r="V8" i="6" s="1"/>
  <c r="U9" i="6"/>
  <c r="V9" i="6" s="1"/>
  <c r="U10" i="6"/>
  <c r="V10" i="6" s="1"/>
  <c r="U11" i="6"/>
  <c r="V11" i="6" s="1"/>
  <c r="U13" i="6"/>
  <c r="V13" i="6" s="1"/>
  <c r="V14" i="6"/>
  <c r="U15" i="6"/>
  <c r="V15" i="6" s="1"/>
  <c r="V16" i="6"/>
  <c r="U17" i="6"/>
  <c r="V17" i="6" s="1"/>
  <c r="U18" i="6"/>
  <c r="V18" i="6" s="1"/>
  <c r="U19" i="6"/>
  <c r="V19" i="6" s="1"/>
  <c r="U20" i="6"/>
  <c r="V20" i="6" s="1"/>
  <c r="V21" i="6"/>
  <c r="U23" i="6"/>
  <c r="V23" i="6" s="1"/>
  <c r="U24" i="6"/>
  <c r="V24" i="6" s="1"/>
  <c r="U25" i="6"/>
  <c r="V25" i="6" s="1"/>
  <c r="V26" i="6"/>
  <c r="U27" i="6"/>
  <c r="V27" i="6" s="1"/>
  <c r="V28" i="6"/>
  <c r="V29" i="6"/>
  <c r="U30" i="6"/>
  <c r="V30" i="6" s="1"/>
  <c r="U31" i="6"/>
  <c r="V31" i="6" s="1"/>
  <c r="U32" i="6"/>
  <c r="V32" i="6" s="1"/>
  <c r="U33" i="6"/>
  <c r="V33" i="6" s="1"/>
  <c r="U35" i="6"/>
  <c r="V35" i="6" s="1"/>
  <c r="U36" i="6"/>
  <c r="V36" i="6" s="1"/>
  <c r="U37" i="6"/>
  <c r="V37" i="6" s="1"/>
  <c r="U39" i="6"/>
  <c r="V39" i="6" s="1"/>
  <c r="U40" i="6"/>
  <c r="V40" i="6" s="1"/>
  <c r="U42" i="6"/>
  <c r="V42" i="6" s="1"/>
  <c r="U43" i="6"/>
  <c r="V43" i="6" s="1"/>
  <c r="U44" i="6"/>
  <c r="V44" i="6" s="1"/>
  <c r="U45" i="6"/>
  <c r="V45" i="6" s="1"/>
  <c r="U46" i="6"/>
  <c r="V46" i="6" s="1"/>
  <c r="U47" i="6"/>
  <c r="V47" i="6" s="1"/>
  <c r="U48" i="6"/>
  <c r="V48" i="6" s="1"/>
  <c r="U49" i="6"/>
  <c r="V49" i="6" s="1"/>
  <c r="U50" i="6"/>
  <c r="V50" i="6" s="1"/>
  <c r="U52" i="6"/>
  <c r="V52" i="6" s="1"/>
  <c r="V53" i="6"/>
  <c r="U54" i="6"/>
  <c r="V54" i="6" s="1"/>
  <c r="U55" i="6"/>
  <c r="V55" i="6" s="1"/>
  <c r="U56" i="6"/>
  <c r="V56" i="6" s="1"/>
  <c r="U57" i="6"/>
  <c r="V57" i="6" s="1"/>
  <c r="U58" i="6"/>
  <c r="V58" i="6" s="1"/>
  <c r="U59" i="6"/>
  <c r="V59" i="6" s="1"/>
  <c r="U60" i="6"/>
  <c r="V60" i="6" s="1"/>
  <c r="U61" i="6"/>
  <c r="V61" i="6" s="1"/>
  <c r="U62" i="6"/>
  <c r="V62" i="6" s="1"/>
  <c r="U63" i="6"/>
  <c r="V63" i="6" s="1"/>
  <c r="U64" i="6"/>
  <c r="V64" i="6" s="1"/>
  <c r="U65" i="6"/>
  <c r="V65" i="6" s="1"/>
  <c r="U66" i="6"/>
  <c r="V66" i="6" s="1"/>
  <c r="U67" i="6"/>
  <c r="V67" i="6" s="1"/>
  <c r="U68" i="6"/>
  <c r="V68" i="6" s="1"/>
  <c r="U69" i="6"/>
  <c r="V69" i="6" s="1"/>
  <c r="U70" i="6"/>
  <c r="V70" i="6" s="1"/>
  <c r="U71" i="6"/>
  <c r="V71" i="6" s="1"/>
  <c r="U72" i="6"/>
  <c r="V72" i="6" s="1"/>
  <c r="U73" i="6"/>
  <c r="V73" i="6" s="1"/>
  <c r="U74" i="6"/>
  <c r="V74" i="6" s="1"/>
  <c r="U75" i="6"/>
  <c r="V75" i="6" s="1"/>
  <c r="U76" i="6"/>
  <c r="V76" i="6" s="1"/>
  <c r="U77" i="6"/>
  <c r="V77" i="6" s="1"/>
  <c r="U78" i="6"/>
  <c r="V78" i="6" s="1"/>
  <c r="U79" i="6"/>
  <c r="V79" i="6" s="1"/>
  <c r="U80" i="6"/>
  <c r="V80" i="6" s="1"/>
  <c r="U81" i="6"/>
  <c r="V81" i="6" s="1"/>
  <c r="U82" i="6"/>
  <c r="V82" i="6" s="1"/>
  <c r="U83" i="6"/>
  <c r="V83" i="6" s="1"/>
  <c r="U84" i="6"/>
  <c r="V84" i="6" s="1"/>
  <c r="U85" i="6"/>
  <c r="V85" i="6" s="1"/>
  <c r="U86" i="6"/>
  <c r="V86" i="6" s="1"/>
  <c r="U87" i="6"/>
  <c r="V87" i="6" s="1"/>
  <c r="U88" i="6"/>
  <c r="V88" i="6" s="1"/>
  <c r="U89" i="6"/>
  <c r="V89" i="6" s="1"/>
  <c r="U90" i="6"/>
  <c r="V90" i="6" s="1"/>
  <c r="U91" i="6"/>
  <c r="V91" i="6" s="1"/>
  <c r="U92" i="6"/>
  <c r="V92" i="6" s="1"/>
  <c r="U93" i="6"/>
  <c r="V93" i="6" s="1"/>
  <c r="U98" i="6"/>
  <c r="V98" i="6" s="1"/>
  <c r="U99" i="6"/>
  <c r="V99" i="6" s="1"/>
  <c r="V100" i="6"/>
  <c r="V101" i="6"/>
  <c r="U102" i="6"/>
  <c r="V102" i="6" s="1"/>
  <c r="U103" i="6"/>
  <c r="V103" i="6" s="1"/>
  <c r="U108" i="6"/>
  <c r="V108" i="6" s="1"/>
  <c r="U109" i="6"/>
  <c r="V109" i="6" s="1"/>
  <c r="V110" i="6"/>
  <c r="V112" i="6"/>
  <c r="U113" i="6"/>
  <c r="V113" i="6" s="1"/>
  <c r="U114" i="6"/>
  <c r="V114" i="6" s="1"/>
  <c r="V117" i="6"/>
  <c r="U119" i="6"/>
  <c r="V119" i="6" s="1"/>
  <c r="U120" i="6"/>
  <c r="V120" i="6" s="1"/>
  <c r="U121" i="6"/>
  <c r="V121" i="6" s="1"/>
  <c r="U122" i="6"/>
  <c r="V122" i="6" s="1"/>
  <c r="U123" i="6"/>
  <c r="V123" i="6" s="1"/>
  <c r="U124" i="6"/>
  <c r="V124" i="6" s="1"/>
  <c r="U126" i="6"/>
  <c r="V126" i="6" s="1"/>
  <c r="U127" i="6"/>
  <c r="V127" i="6" s="1"/>
  <c r="U128" i="6"/>
  <c r="V128" i="6" s="1"/>
  <c r="U129" i="6"/>
  <c r="V129" i="6" s="1"/>
  <c r="U130" i="6"/>
  <c r="V130" i="6" s="1"/>
  <c r="U131" i="6"/>
  <c r="V131" i="6" s="1"/>
  <c r="U132" i="6"/>
  <c r="V132" i="6" s="1"/>
  <c r="U133" i="6"/>
  <c r="V133" i="6" s="1"/>
  <c r="U134" i="6"/>
  <c r="V134" i="6" s="1"/>
  <c r="U135" i="6"/>
  <c r="V135" i="6" s="1"/>
  <c r="U136" i="6"/>
  <c r="V136" i="6" s="1"/>
  <c r="U137" i="6"/>
  <c r="V137" i="6" s="1"/>
  <c r="U138" i="6"/>
  <c r="V138" i="6" s="1"/>
  <c r="U139" i="6"/>
  <c r="V139" i="6" s="1"/>
  <c r="U140" i="6"/>
  <c r="V140" i="6" s="1"/>
  <c r="U141" i="6"/>
  <c r="V141" i="6" s="1"/>
  <c r="U142" i="6"/>
  <c r="V142" i="6" s="1"/>
  <c r="U143" i="6"/>
  <c r="V143" i="6" s="1"/>
  <c r="U144" i="6"/>
  <c r="V144" i="6" s="1"/>
  <c r="U145" i="6"/>
  <c r="V145" i="6" s="1"/>
  <c r="U146" i="6"/>
  <c r="V146" i="6" s="1"/>
  <c r="U147" i="6"/>
  <c r="V147" i="6" s="1"/>
  <c r="U148" i="6"/>
  <c r="V148" i="6" s="1"/>
  <c r="U149" i="6"/>
  <c r="V149" i="6" s="1"/>
  <c r="U150" i="6"/>
  <c r="V150" i="6" s="1"/>
  <c r="U151" i="6"/>
  <c r="V151" i="6" s="1"/>
  <c r="U152" i="6"/>
  <c r="V152" i="6" s="1"/>
  <c r="U153" i="6"/>
  <c r="V153" i="6" s="1"/>
  <c r="U154" i="6"/>
  <c r="V154" i="6" s="1"/>
  <c r="U155" i="6"/>
  <c r="V155" i="6" s="1"/>
  <c r="U156" i="6"/>
  <c r="V156" i="6" s="1"/>
  <c r="U157" i="6"/>
  <c r="V157" i="6" s="1"/>
  <c r="U158" i="6"/>
  <c r="V158" i="6" s="1"/>
  <c r="U159" i="6"/>
  <c r="V159" i="6" s="1"/>
  <c r="U160" i="6"/>
  <c r="V160" i="6" s="1"/>
  <c r="U161" i="6"/>
  <c r="V161" i="6" s="1"/>
  <c r="U162" i="6"/>
  <c r="V162" i="6" s="1"/>
  <c r="U163" i="6"/>
  <c r="V163" i="6" s="1"/>
  <c r="U164" i="6"/>
  <c r="V164" i="6" s="1"/>
  <c r="U165" i="6"/>
  <c r="V165" i="6" s="1"/>
  <c r="U166" i="6"/>
  <c r="V166" i="6" s="1"/>
  <c r="U167" i="6"/>
  <c r="V167" i="6" s="1"/>
  <c r="U168" i="6"/>
  <c r="V168" i="6" s="1"/>
  <c r="U169" i="6"/>
  <c r="V169" i="6" s="1"/>
  <c r="U170" i="6"/>
  <c r="V170" i="6" s="1"/>
  <c r="U171" i="6"/>
  <c r="V171" i="6" s="1"/>
  <c r="U172" i="6"/>
  <c r="V172" i="6" s="1"/>
  <c r="U173" i="6"/>
  <c r="V173" i="6" s="1"/>
  <c r="U174" i="6"/>
  <c r="V174" i="6" s="1"/>
  <c r="U175" i="6"/>
  <c r="V175" i="6" s="1"/>
  <c r="U176" i="6"/>
  <c r="V176" i="6" s="1"/>
  <c r="U177" i="6"/>
  <c r="V177" i="6" s="1"/>
  <c r="U178" i="6"/>
  <c r="V178" i="6" s="1"/>
  <c r="U179" i="6"/>
  <c r="V179" i="6" s="1"/>
  <c r="U180" i="6"/>
  <c r="V180" i="6" s="1"/>
  <c r="U181" i="6"/>
  <c r="V181" i="6" s="1"/>
  <c r="U182" i="6"/>
  <c r="V182" i="6" s="1"/>
  <c r="U183" i="6"/>
  <c r="V183" i="6" s="1"/>
  <c r="U184" i="6"/>
  <c r="V184" i="6" s="1"/>
  <c r="U185" i="6"/>
  <c r="V185" i="6" s="1"/>
  <c r="U186" i="6"/>
  <c r="V186" i="6" s="1"/>
  <c r="U187" i="6"/>
  <c r="V187" i="6" s="1"/>
  <c r="U188" i="6"/>
  <c r="V188" i="6" s="1"/>
  <c r="U189" i="6"/>
  <c r="V189" i="6" s="1"/>
  <c r="U190" i="6"/>
  <c r="V190" i="6" s="1"/>
  <c r="U191" i="6"/>
  <c r="V191" i="6" s="1"/>
  <c r="U192" i="6"/>
  <c r="V192" i="6" s="1"/>
  <c r="U193" i="6"/>
  <c r="V193" i="6" s="1"/>
  <c r="U194" i="6"/>
  <c r="V194" i="6" s="1"/>
  <c r="U195" i="6"/>
  <c r="V195" i="6" s="1"/>
  <c r="U196" i="6"/>
  <c r="V196" i="6" s="1"/>
  <c r="U197" i="6"/>
  <c r="V197" i="6" s="1"/>
  <c r="U198" i="6"/>
  <c r="V198" i="6" s="1"/>
  <c r="U199" i="6"/>
  <c r="V199" i="6" s="1"/>
  <c r="U200" i="6"/>
  <c r="V200" i="6" s="1"/>
  <c r="U201" i="6"/>
  <c r="V201" i="6" s="1"/>
  <c r="U202" i="6"/>
  <c r="V202" i="6" s="1"/>
  <c r="U203" i="6"/>
  <c r="V203" i="6" s="1"/>
  <c r="V204" i="6"/>
  <c r="V205" i="6"/>
  <c r="U206" i="6"/>
  <c r="V206" i="6" s="1"/>
  <c r="U208" i="6"/>
  <c r="V208" i="6" s="1"/>
  <c r="U209" i="6"/>
  <c r="V209" i="6" s="1"/>
  <c r="U210" i="6"/>
  <c r="V210" i="6" s="1"/>
  <c r="U211" i="6"/>
  <c r="V211" i="6" s="1"/>
  <c r="U212" i="6"/>
  <c r="V212" i="6" s="1"/>
  <c r="U213" i="6"/>
  <c r="V213" i="6" s="1"/>
  <c r="U214" i="6"/>
  <c r="V214" i="6" s="1"/>
  <c r="U215" i="6"/>
  <c r="V215" i="6" s="1"/>
  <c r="U216" i="6"/>
  <c r="V216" i="6" s="1"/>
  <c r="U217" i="6"/>
  <c r="V217" i="6" s="1"/>
  <c r="U218" i="6"/>
  <c r="V218" i="6" s="1"/>
  <c r="U219" i="6"/>
  <c r="V219" i="6" s="1"/>
  <c r="U220" i="6"/>
  <c r="V220" i="6" s="1"/>
  <c r="U221" i="6"/>
  <c r="V221" i="6" s="1"/>
  <c r="U222" i="6"/>
  <c r="V222" i="6" s="1"/>
  <c r="U223" i="6"/>
  <c r="V223" i="6" s="1"/>
  <c r="U224" i="6"/>
  <c r="V224" i="6" s="1"/>
  <c r="U225" i="6"/>
  <c r="V225" i="6" s="1"/>
  <c r="U226" i="6"/>
  <c r="V226" i="6" s="1"/>
  <c r="U227" i="6"/>
  <c r="V227" i="6" s="1"/>
  <c r="U228" i="6"/>
  <c r="V228" i="6" s="1"/>
  <c r="U229" i="6"/>
  <c r="V229" i="6" s="1"/>
  <c r="U230" i="6"/>
  <c r="V230" i="6" s="1"/>
  <c r="U231" i="6"/>
  <c r="V231" i="6" s="1"/>
  <c r="U232" i="6"/>
  <c r="V232" i="6" s="1"/>
  <c r="U233" i="6"/>
  <c r="V233" i="6" s="1"/>
  <c r="U234" i="6"/>
  <c r="V234" i="6" s="1"/>
  <c r="U235" i="6"/>
  <c r="V235" i="6" s="1"/>
  <c r="U236" i="6"/>
  <c r="V236" i="6" s="1"/>
  <c r="U237" i="6"/>
  <c r="V237" i="6" s="1"/>
  <c r="U238" i="6"/>
  <c r="V238" i="6" s="1"/>
  <c r="U239" i="6"/>
  <c r="V239" i="6" s="1"/>
  <c r="U240" i="6"/>
  <c r="V240" i="6" s="1"/>
  <c r="U241" i="6"/>
  <c r="V241" i="6" s="1"/>
  <c r="U242" i="6"/>
  <c r="V242" i="6" s="1"/>
  <c r="U243" i="6"/>
  <c r="V243" i="6" s="1"/>
  <c r="U244" i="6"/>
  <c r="V244" i="6" s="1"/>
  <c r="U245" i="6"/>
  <c r="V245" i="6" s="1"/>
  <c r="U246" i="6"/>
  <c r="V246" i="6" s="1"/>
  <c r="U247" i="6"/>
  <c r="V247" i="6" s="1"/>
  <c r="U248" i="6"/>
  <c r="V248" i="6" s="1"/>
  <c r="U249" i="6"/>
  <c r="V249" i="6" s="1"/>
  <c r="U250" i="6"/>
  <c r="V250" i="6" s="1"/>
  <c r="U251" i="6"/>
  <c r="V251" i="6" s="1"/>
  <c r="U252" i="6"/>
  <c r="V252" i="6" s="1"/>
  <c r="U253" i="6"/>
  <c r="V253" i="6" s="1"/>
  <c r="U254" i="6"/>
  <c r="V254" i="6" s="1"/>
  <c r="U255" i="6"/>
  <c r="V255" i="6" s="1"/>
  <c r="U256" i="6"/>
  <c r="V256" i="6" s="1"/>
  <c r="U257" i="6"/>
  <c r="V257" i="6" s="1"/>
  <c r="U258" i="6"/>
  <c r="V258" i="6" s="1"/>
  <c r="U259" i="6"/>
  <c r="V259" i="6" s="1"/>
  <c r="U260" i="6"/>
  <c r="V260" i="6" s="1"/>
  <c r="U261" i="6"/>
  <c r="V261" i="6" s="1"/>
  <c r="U262" i="6"/>
  <c r="V262" i="6" s="1"/>
  <c r="U263" i="6"/>
  <c r="V263" i="6" s="1"/>
  <c r="U264" i="6"/>
  <c r="V264" i="6" s="1"/>
  <c r="U265" i="6"/>
  <c r="V265" i="6" s="1"/>
  <c r="U266" i="6"/>
  <c r="V266" i="6" s="1"/>
  <c r="V267" i="6"/>
  <c r="U268" i="6"/>
  <c r="V268" i="6" s="1"/>
  <c r="U270" i="6"/>
  <c r="V270" i="6" s="1"/>
  <c r="U271" i="6"/>
  <c r="V271" i="6" s="1"/>
  <c r="U272" i="6"/>
  <c r="V272" i="6" s="1"/>
  <c r="U273" i="6"/>
  <c r="V273" i="6" s="1"/>
  <c r="U274" i="6"/>
  <c r="V274" i="6" s="1"/>
  <c r="U275" i="6"/>
  <c r="V275" i="6" s="1"/>
  <c r="U276" i="6"/>
  <c r="V276" i="6" s="1"/>
  <c r="U277" i="6"/>
  <c r="V277" i="6" s="1"/>
  <c r="U278" i="6"/>
  <c r="V278" i="6" s="1"/>
  <c r="U279" i="6"/>
  <c r="V279" i="6" s="1"/>
  <c r="U280" i="6"/>
  <c r="V280" i="6" s="1"/>
  <c r="U281" i="6"/>
  <c r="V281" i="6" s="1"/>
  <c r="U282" i="6"/>
  <c r="V282" i="6" s="1"/>
  <c r="U283" i="6"/>
  <c r="V283" i="6" s="1"/>
  <c r="U284" i="6"/>
  <c r="V284" i="6" s="1"/>
  <c r="U285" i="6"/>
  <c r="V285" i="6" s="1"/>
  <c r="U286" i="6"/>
  <c r="V286" i="6" s="1"/>
  <c r="U287" i="6"/>
  <c r="V287" i="6" s="1"/>
  <c r="U288" i="6"/>
  <c r="V288" i="6" s="1"/>
  <c r="U289" i="6"/>
  <c r="V289" i="6" s="1"/>
  <c r="U290" i="6"/>
  <c r="V290" i="6" s="1"/>
  <c r="U291" i="6"/>
  <c r="V291" i="6" s="1"/>
  <c r="U292" i="6"/>
  <c r="V292" i="6" s="1"/>
  <c r="U293" i="6"/>
  <c r="V293" i="6" s="1"/>
  <c r="U294" i="6"/>
  <c r="V294" i="6" s="1"/>
  <c r="U295" i="6"/>
  <c r="V295" i="6" s="1"/>
  <c r="U296" i="6"/>
  <c r="V296" i="6" s="1"/>
  <c r="U297" i="6"/>
  <c r="V297" i="6" s="1"/>
  <c r="U298" i="6"/>
  <c r="V298" i="6" s="1"/>
  <c r="U299" i="6"/>
  <c r="V299" i="6" s="1"/>
  <c r="U300" i="6"/>
  <c r="V300" i="6" s="1"/>
  <c r="U301" i="6"/>
  <c r="V301" i="6" s="1"/>
  <c r="U302" i="6"/>
  <c r="V302" i="6" s="1"/>
  <c r="U303" i="6"/>
  <c r="V303" i="6" s="1"/>
  <c r="U304" i="6"/>
  <c r="V304" i="6" s="1"/>
  <c r="U305" i="6"/>
  <c r="V305" i="6" s="1"/>
  <c r="U306" i="6"/>
  <c r="V306" i="6" s="1"/>
  <c r="U307" i="6"/>
  <c r="V307" i="6" s="1"/>
  <c r="U308" i="6"/>
  <c r="V308" i="6" s="1"/>
  <c r="U309" i="6"/>
  <c r="V309" i="6" s="1"/>
  <c r="U310" i="6"/>
  <c r="V310" i="6" s="1"/>
  <c r="U311" i="6"/>
  <c r="V311" i="6" s="1"/>
  <c r="U312" i="6"/>
  <c r="V312" i="6" s="1"/>
  <c r="U313" i="6"/>
  <c r="V313" i="6" s="1"/>
  <c r="U314" i="6"/>
  <c r="V314" i="6" s="1"/>
  <c r="U315" i="6"/>
  <c r="V315" i="6" s="1"/>
  <c r="U316" i="6"/>
  <c r="V316" i="6" s="1"/>
  <c r="U317" i="6"/>
  <c r="V317" i="6" s="1"/>
  <c r="U318" i="6"/>
  <c r="V318" i="6" s="1"/>
  <c r="U319" i="6"/>
  <c r="V319" i="6" s="1"/>
  <c r="U320" i="6"/>
  <c r="V320" i="6" s="1"/>
  <c r="U321" i="6"/>
  <c r="V321" i="6" s="1"/>
  <c r="U322" i="6"/>
  <c r="V322" i="6" s="1"/>
  <c r="U323" i="6"/>
  <c r="V323" i="6" s="1"/>
  <c r="U324" i="6"/>
  <c r="V324" i="6" s="1"/>
  <c r="U325" i="6"/>
  <c r="V325" i="6" s="1"/>
  <c r="U326" i="6"/>
  <c r="V326" i="6" s="1"/>
  <c r="U327" i="6"/>
  <c r="V327" i="6" s="1"/>
  <c r="U328" i="6"/>
  <c r="V328" i="6" s="1"/>
  <c r="U329" i="6"/>
  <c r="V329" i="6" s="1"/>
  <c r="U330" i="6"/>
  <c r="V330" i="6" s="1"/>
  <c r="U331" i="6"/>
  <c r="V331" i="6" s="1"/>
  <c r="U332" i="6"/>
  <c r="V332" i="6" s="1"/>
  <c r="U333" i="6"/>
  <c r="V333" i="6" s="1"/>
  <c r="U334" i="6"/>
  <c r="V334" i="6" s="1"/>
  <c r="U335" i="6"/>
  <c r="V335" i="6" s="1"/>
  <c r="U336" i="6"/>
  <c r="V336" i="6" s="1"/>
  <c r="U337" i="6"/>
  <c r="V337" i="6" s="1"/>
  <c r="U338" i="6"/>
  <c r="V338" i="6" s="1"/>
  <c r="U339" i="6"/>
  <c r="V339" i="6" s="1"/>
  <c r="U340" i="6"/>
  <c r="V340" i="6" s="1"/>
  <c r="U341" i="6"/>
  <c r="V341" i="6" s="1"/>
  <c r="U342" i="6"/>
  <c r="V342" i="6" s="1"/>
  <c r="U343" i="6"/>
  <c r="V343" i="6" s="1"/>
  <c r="U344" i="6"/>
  <c r="V344" i="6" s="1"/>
  <c r="U345" i="6"/>
  <c r="V345" i="6" s="1"/>
  <c r="U346" i="6"/>
  <c r="V346" i="6" s="1"/>
  <c r="U347" i="6"/>
  <c r="V347" i="6" s="1"/>
  <c r="U348" i="6"/>
  <c r="V348" i="6" s="1"/>
  <c r="U349" i="6"/>
  <c r="V349" i="6" s="1"/>
  <c r="U350" i="6"/>
  <c r="V350" i="6" s="1"/>
  <c r="U351" i="6"/>
  <c r="V351" i="6" s="1"/>
  <c r="U352" i="6"/>
  <c r="V352" i="6" s="1"/>
  <c r="U353" i="6"/>
  <c r="V353" i="6" s="1"/>
  <c r="U354" i="6"/>
  <c r="V354" i="6" s="1"/>
  <c r="U355" i="6"/>
  <c r="V355" i="6" s="1"/>
  <c r="U356" i="6"/>
  <c r="V356" i="6" s="1"/>
  <c r="U357" i="6"/>
  <c r="V357" i="6" s="1"/>
  <c r="U358" i="6"/>
  <c r="V358" i="6" s="1"/>
  <c r="U359" i="6"/>
  <c r="V359" i="6" s="1"/>
  <c r="U360" i="6"/>
  <c r="V360" i="6" s="1"/>
  <c r="U361" i="6"/>
  <c r="V361" i="6" s="1"/>
  <c r="U362" i="6"/>
  <c r="V362" i="6" s="1"/>
  <c r="U363" i="6"/>
  <c r="V363" i="6" s="1"/>
  <c r="U364" i="6"/>
  <c r="V364" i="6" s="1"/>
  <c r="U365" i="6"/>
  <c r="V365" i="6" s="1"/>
  <c r="U366" i="6"/>
  <c r="V366" i="6" s="1"/>
  <c r="U367" i="6"/>
  <c r="V367" i="6" s="1"/>
  <c r="U368" i="6"/>
  <c r="V368" i="6" s="1"/>
  <c r="U369" i="6"/>
  <c r="V369" i="6" s="1"/>
  <c r="U370" i="6"/>
  <c r="V370" i="6" s="1"/>
  <c r="U371" i="6"/>
  <c r="V371" i="6" s="1"/>
  <c r="U372" i="6"/>
  <c r="V372" i="6" s="1"/>
  <c r="U373" i="6"/>
  <c r="V373" i="6" s="1"/>
  <c r="U374" i="6"/>
  <c r="V374" i="6" s="1"/>
  <c r="U375" i="6"/>
  <c r="V375" i="6" s="1"/>
  <c r="U376" i="6"/>
  <c r="V376" i="6" s="1"/>
  <c r="U377" i="6"/>
  <c r="V377" i="6" s="1"/>
  <c r="U378" i="6"/>
  <c r="V378" i="6" s="1"/>
  <c r="U379" i="6"/>
  <c r="V379" i="6" s="1"/>
  <c r="U380" i="6"/>
  <c r="V380" i="6" s="1"/>
  <c r="U381" i="6"/>
  <c r="V381" i="6" s="1"/>
  <c r="U382" i="6"/>
  <c r="V382" i="6" s="1"/>
  <c r="U383" i="6"/>
  <c r="V383" i="6" s="1"/>
  <c r="U384" i="6"/>
  <c r="V384" i="6" s="1"/>
  <c r="U385" i="6"/>
  <c r="V385" i="6" s="1"/>
  <c r="U386" i="6"/>
  <c r="V386" i="6" s="1"/>
  <c r="U387" i="6"/>
  <c r="V387" i="6" s="1"/>
  <c r="U388" i="6"/>
  <c r="V388" i="6" s="1"/>
  <c r="U389" i="6"/>
  <c r="V389" i="6" s="1"/>
  <c r="U390" i="6"/>
  <c r="V390" i="6" s="1"/>
  <c r="U391" i="6"/>
  <c r="V391" i="6" s="1"/>
  <c r="U392" i="6"/>
  <c r="V392" i="6" s="1"/>
  <c r="U393" i="6"/>
  <c r="V393" i="6" s="1"/>
  <c r="U394" i="6"/>
  <c r="V394" i="6" s="1"/>
  <c r="U395" i="6"/>
  <c r="V395" i="6" s="1"/>
  <c r="U396" i="6"/>
  <c r="V396" i="6" s="1"/>
  <c r="U397" i="6"/>
  <c r="V397" i="6" s="1"/>
  <c r="U398" i="6"/>
  <c r="V398" i="6" s="1"/>
  <c r="U399" i="6"/>
  <c r="V399" i="6" s="1"/>
  <c r="U400" i="6"/>
  <c r="V400" i="6" s="1"/>
  <c r="U401" i="6"/>
  <c r="V401" i="6" s="1"/>
  <c r="U402" i="6"/>
  <c r="V402" i="6" s="1"/>
  <c r="U403" i="6"/>
  <c r="V403" i="6" s="1"/>
  <c r="U404" i="6"/>
  <c r="V404" i="6" s="1"/>
  <c r="U405" i="6"/>
  <c r="V405" i="6" s="1"/>
  <c r="U406" i="6"/>
  <c r="V406" i="6" s="1"/>
  <c r="U407" i="6"/>
  <c r="V407" i="6" s="1"/>
  <c r="U408" i="6"/>
  <c r="V408" i="6" s="1"/>
  <c r="U409" i="6"/>
  <c r="V409" i="6" s="1"/>
  <c r="U410" i="6"/>
  <c r="V410" i="6" s="1"/>
  <c r="U411" i="6"/>
  <c r="V411" i="6" s="1"/>
  <c r="U412" i="6"/>
  <c r="V412" i="6" s="1"/>
  <c r="U413" i="6"/>
  <c r="V413" i="6" s="1"/>
  <c r="U414" i="6"/>
  <c r="V414" i="6" s="1"/>
  <c r="U415" i="6"/>
  <c r="V415" i="6" s="1"/>
  <c r="U416" i="6"/>
  <c r="V416" i="6" s="1"/>
  <c r="U417" i="6"/>
  <c r="V417" i="6" s="1"/>
  <c r="U418" i="6"/>
  <c r="V418" i="6" s="1"/>
  <c r="U419" i="6"/>
  <c r="V419" i="6" s="1"/>
  <c r="U420" i="6"/>
  <c r="V420" i="6" s="1"/>
  <c r="U421" i="6"/>
  <c r="V421" i="6" s="1"/>
  <c r="U422" i="6"/>
  <c r="V422" i="6" s="1"/>
  <c r="U423" i="6"/>
  <c r="V423" i="6" s="1"/>
  <c r="U424" i="6"/>
  <c r="V424" i="6" s="1"/>
  <c r="U425" i="6"/>
  <c r="V425" i="6" s="1"/>
  <c r="U426" i="6"/>
  <c r="V426" i="6" s="1"/>
  <c r="U427" i="6"/>
  <c r="V427" i="6" s="1"/>
  <c r="U428" i="6"/>
  <c r="V428" i="6" s="1"/>
  <c r="U429" i="6"/>
  <c r="V429" i="6" s="1"/>
  <c r="U430" i="6"/>
  <c r="V430" i="6" s="1"/>
  <c r="U431" i="6"/>
  <c r="V431" i="6" s="1"/>
  <c r="U432" i="6"/>
  <c r="V432" i="6" s="1"/>
  <c r="U433" i="6"/>
  <c r="V433" i="6" s="1"/>
  <c r="U434" i="6"/>
  <c r="V434" i="6" s="1"/>
  <c r="U435" i="6"/>
  <c r="V435" i="6" s="1"/>
  <c r="U436" i="6"/>
  <c r="V436" i="6" s="1"/>
  <c r="U437" i="6"/>
  <c r="V437" i="6" s="1"/>
  <c r="U438" i="6"/>
  <c r="V438" i="6" s="1"/>
  <c r="U439" i="6"/>
  <c r="V439" i="6" s="1"/>
  <c r="U440" i="6"/>
  <c r="V440" i="6" s="1"/>
  <c r="U441" i="6"/>
  <c r="V441" i="6" s="1"/>
  <c r="U442" i="6"/>
  <c r="V442" i="6" s="1"/>
  <c r="U443" i="6"/>
  <c r="V443" i="6" s="1"/>
  <c r="U444" i="6"/>
  <c r="V444" i="6" s="1"/>
  <c r="U445" i="6"/>
  <c r="V445" i="6" s="1"/>
  <c r="U446" i="6"/>
  <c r="V446" i="6" s="1"/>
  <c r="U447" i="6"/>
  <c r="V447" i="6" s="1"/>
  <c r="U448" i="6"/>
  <c r="V448" i="6" s="1"/>
  <c r="U449" i="6"/>
  <c r="V449" i="6" s="1"/>
  <c r="U450" i="6"/>
  <c r="V450" i="6" s="1"/>
  <c r="U451" i="6"/>
  <c r="V451" i="6" s="1"/>
  <c r="U452" i="6"/>
  <c r="V452" i="6" s="1"/>
  <c r="U453" i="6"/>
  <c r="V453" i="6" s="1"/>
  <c r="U454" i="6"/>
  <c r="V454" i="6" s="1"/>
  <c r="U455" i="6"/>
  <c r="V455" i="6" s="1"/>
  <c r="U456" i="6"/>
  <c r="V456" i="6" s="1"/>
  <c r="U457" i="6"/>
  <c r="V457" i="6" s="1"/>
  <c r="U458" i="6"/>
  <c r="V458" i="6" s="1"/>
  <c r="U459" i="6"/>
  <c r="V459" i="6" s="1"/>
  <c r="U460" i="6"/>
  <c r="V460" i="6" s="1"/>
  <c r="U461" i="6"/>
  <c r="V461" i="6" s="1"/>
  <c r="U462" i="6"/>
  <c r="V462" i="6" s="1"/>
  <c r="U463" i="6"/>
  <c r="V463" i="6" s="1"/>
  <c r="U464" i="6"/>
  <c r="V464" i="6" s="1"/>
  <c r="U465" i="6"/>
  <c r="V465" i="6" s="1"/>
  <c r="U466" i="6"/>
  <c r="V466" i="6" s="1"/>
  <c r="U467" i="6"/>
  <c r="V467" i="6" s="1"/>
  <c r="U468" i="6"/>
  <c r="V468" i="6" s="1"/>
  <c r="U469" i="6"/>
  <c r="V469" i="6" s="1"/>
  <c r="U470" i="6"/>
  <c r="V470" i="6" s="1"/>
  <c r="U471" i="6"/>
  <c r="V471" i="6" s="1"/>
  <c r="U472" i="6"/>
  <c r="V472" i="6" s="1"/>
  <c r="U473" i="6"/>
  <c r="V473" i="6" s="1"/>
  <c r="U474" i="6"/>
  <c r="V474" i="6" s="1"/>
  <c r="U475" i="6"/>
  <c r="V475" i="6" s="1"/>
  <c r="U476" i="6"/>
  <c r="V476" i="6" s="1"/>
  <c r="U477" i="6"/>
  <c r="V477" i="6" s="1"/>
  <c r="U478" i="6"/>
  <c r="V478" i="6" s="1"/>
  <c r="U479" i="6"/>
  <c r="V479" i="6" s="1"/>
  <c r="U480" i="6"/>
  <c r="V480" i="6" s="1"/>
  <c r="U481" i="6"/>
  <c r="V481" i="6" s="1"/>
  <c r="U482" i="6"/>
  <c r="V482" i="6" s="1"/>
  <c r="U483" i="6"/>
  <c r="V483" i="6" s="1"/>
  <c r="U484" i="6"/>
  <c r="V484" i="6" s="1"/>
  <c r="U485" i="6"/>
  <c r="V485" i="6" s="1"/>
  <c r="U486" i="6"/>
  <c r="V486" i="6" s="1"/>
  <c r="U487" i="6"/>
  <c r="V487" i="6" s="1"/>
  <c r="U488" i="6"/>
  <c r="V488" i="6" s="1"/>
  <c r="U489" i="6"/>
  <c r="V489" i="6" s="1"/>
  <c r="U490" i="6"/>
  <c r="V490" i="6" s="1"/>
  <c r="U491" i="6"/>
  <c r="V491" i="6" s="1"/>
  <c r="U492" i="6"/>
  <c r="V492" i="6" s="1"/>
  <c r="U493" i="6"/>
  <c r="V493" i="6" s="1"/>
  <c r="U494" i="6"/>
  <c r="V494" i="6" s="1"/>
  <c r="U495" i="6"/>
  <c r="V495" i="6" s="1"/>
  <c r="U496" i="6"/>
  <c r="V496" i="6" s="1"/>
  <c r="U497" i="6"/>
  <c r="V497" i="6" s="1"/>
  <c r="U498" i="6"/>
  <c r="V498" i="6" s="1"/>
  <c r="U499" i="6"/>
  <c r="V499" i="6" s="1"/>
  <c r="U500" i="6"/>
  <c r="V500" i="6" s="1"/>
  <c r="U501" i="6"/>
  <c r="V501" i="6" s="1"/>
  <c r="U502" i="6"/>
  <c r="V502" i="6" s="1"/>
  <c r="U503" i="6"/>
  <c r="V503" i="6" s="1"/>
  <c r="U504" i="6"/>
  <c r="V504" i="6" s="1"/>
  <c r="U505" i="6"/>
  <c r="V505" i="6" s="1"/>
  <c r="U506" i="6"/>
  <c r="V506" i="6" s="1"/>
  <c r="U507" i="6"/>
  <c r="V507" i="6" s="1"/>
  <c r="U508" i="6"/>
  <c r="V508" i="6" s="1"/>
  <c r="U509" i="6"/>
  <c r="V509" i="6" s="1"/>
  <c r="U510" i="6"/>
  <c r="V510" i="6" s="1"/>
  <c r="U511" i="6"/>
  <c r="V511" i="6" s="1"/>
  <c r="U512" i="6"/>
  <c r="V512" i="6" s="1"/>
  <c r="U513" i="6"/>
  <c r="V513" i="6" s="1"/>
  <c r="U514" i="6"/>
  <c r="V514" i="6" s="1"/>
  <c r="U515" i="6"/>
  <c r="V515" i="6" s="1"/>
  <c r="U516" i="6"/>
  <c r="V516" i="6" s="1"/>
  <c r="U517" i="6"/>
  <c r="V517" i="6" s="1"/>
  <c r="U518" i="6"/>
  <c r="V518" i="6" s="1"/>
  <c r="U519" i="6"/>
  <c r="V519" i="6" s="1"/>
  <c r="U520" i="6"/>
  <c r="V520" i="6" s="1"/>
  <c r="U521" i="6"/>
  <c r="V521" i="6" s="1"/>
  <c r="U522" i="6"/>
  <c r="V522" i="6" s="1"/>
  <c r="U523" i="6"/>
  <c r="V523" i="6" s="1"/>
  <c r="U524" i="6"/>
  <c r="V524" i="6" s="1"/>
  <c r="U525" i="6"/>
  <c r="V525" i="6" s="1"/>
  <c r="U526" i="6"/>
  <c r="V526" i="6" s="1"/>
  <c r="U527" i="6"/>
  <c r="V527" i="6" s="1"/>
  <c r="U528" i="6"/>
  <c r="V528" i="6" s="1"/>
  <c r="U529" i="6"/>
  <c r="V529" i="6" s="1"/>
  <c r="U530" i="6"/>
  <c r="V530" i="6" s="1"/>
  <c r="U531" i="6"/>
  <c r="V531" i="6" s="1"/>
  <c r="U532" i="6"/>
  <c r="V532" i="6" s="1"/>
  <c r="U533" i="6"/>
  <c r="V533" i="6" s="1"/>
  <c r="U534" i="6"/>
  <c r="V534" i="6" s="1"/>
  <c r="U535" i="6"/>
  <c r="V535" i="6" s="1"/>
  <c r="U536" i="6"/>
  <c r="V536" i="6" s="1"/>
  <c r="U537" i="6"/>
  <c r="V537" i="6" s="1"/>
  <c r="U538" i="6"/>
  <c r="V538" i="6" s="1"/>
  <c r="U539" i="6"/>
  <c r="V539" i="6" s="1"/>
  <c r="U540" i="6"/>
  <c r="V540" i="6" s="1"/>
  <c r="U541" i="6"/>
  <c r="V541" i="6" s="1"/>
  <c r="U542" i="6"/>
  <c r="V542" i="6" s="1"/>
  <c r="U543" i="6"/>
  <c r="V543" i="6" s="1"/>
  <c r="U544" i="6"/>
  <c r="V544" i="6" s="1"/>
  <c r="U545" i="6"/>
  <c r="V545" i="6" s="1"/>
  <c r="U546" i="6"/>
  <c r="V546" i="6" s="1"/>
  <c r="U547" i="6"/>
  <c r="V547" i="6" s="1"/>
  <c r="U548" i="6"/>
  <c r="V548" i="6" s="1"/>
  <c r="U549" i="6"/>
  <c r="V549" i="6" s="1"/>
  <c r="U550" i="6"/>
  <c r="V550" i="6" s="1"/>
  <c r="U551" i="6"/>
  <c r="V551" i="6" s="1"/>
  <c r="U552" i="6"/>
  <c r="V552" i="6" s="1"/>
  <c r="U553" i="6"/>
  <c r="V553" i="6" s="1"/>
  <c r="U554" i="6"/>
  <c r="V554" i="6" s="1"/>
  <c r="U555" i="6"/>
  <c r="V555" i="6" s="1"/>
  <c r="U556" i="6"/>
  <c r="V556" i="6" s="1"/>
  <c r="U557" i="6"/>
  <c r="V557" i="6" s="1"/>
  <c r="U558" i="6"/>
  <c r="V558" i="6" s="1"/>
  <c r="U559" i="6"/>
  <c r="V559" i="6" s="1"/>
  <c r="U560" i="6"/>
  <c r="V560" i="6" s="1"/>
  <c r="U561" i="6"/>
  <c r="V561" i="6" s="1"/>
  <c r="U562" i="6"/>
  <c r="V562" i="6" s="1"/>
  <c r="U563" i="6"/>
  <c r="V563" i="6" s="1"/>
  <c r="U564" i="6"/>
  <c r="V564" i="6" s="1"/>
  <c r="U565" i="6"/>
  <c r="V565" i="6" s="1"/>
  <c r="U566" i="6"/>
  <c r="V566" i="6" s="1"/>
  <c r="U567" i="6"/>
  <c r="V567" i="6" s="1"/>
  <c r="U568" i="6"/>
  <c r="V568" i="6" s="1"/>
  <c r="U569" i="6"/>
  <c r="V569" i="6" s="1"/>
  <c r="U570" i="6"/>
  <c r="V570" i="6" s="1"/>
  <c r="U571" i="6"/>
  <c r="V571" i="6" s="1"/>
  <c r="U572" i="6"/>
  <c r="V572" i="6" s="1"/>
  <c r="U573" i="6"/>
  <c r="V573" i="6" s="1"/>
  <c r="U574" i="6"/>
  <c r="V574" i="6" s="1"/>
  <c r="U575" i="6"/>
  <c r="V575" i="6" s="1"/>
  <c r="U576" i="6"/>
  <c r="V576" i="6" s="1"/>
  <c r="U577" i="6"/>
  <c r="V577" i="6" s="1"/>
  <c r="U578" i="6"/>
  <c r="V578" i="6" s="1"/>
  <c r="U579" i="6"/>
  <c r="V579" i="6" s="1"/>
  <c r="U580" i="6"/>
  <c r="V580" i="6" s="1"/>
  <c r="U581" i="6"/>
  <c r="V581" i="6" s="1"/>
  <c r="U582" i="6"/>
  <c r="V582" i="6" s="1"/>
  <c r="U583" i="6"/>
  <c r="V583" i="6" s="1"/>
  <c r="U584" i="6"/>
  <c r="V584" i="6" s="1"/>
  <c r="U585" i="6"/>
  <c r="V585" i="6" s="1"/>
  <c r="U586" i="6"/>
  <c r="V586" i="6" s="1"/>
  <c r="U587" i="6"/>
  <c r="V587" i="6" s="1"/>
  <c r="U588" i="6"/>
  <c r="V588" i="6" s="1"/>
  <c r="U589" i="6"/>
  <c r="V589" i="6" s="1"/>
  <c r="U590" i="6"/>
  <c r="V590" i="6" s="1"/>
  <c r="U591" i="6"/>
  <c r="V591" i="6" s="1"/>
  <c r="U592" i="6"/>
  <c r="V592" i="6" s="1"/>
  <c r="U593" i="6"/>
  <c r="V593" i="6" s="1"/>
  <c r="U594" i="6"/>
  <c r="V594" i="6" s="1"/>
  <c r="U595" i="6"/>
  <c r="V595" i="6" s="1"/>
  <c r="U596" i="6"/>
  <c r="V596" i="6" s="1"/>
  <c r="U597" i="6"/>
  <c r="V597" i="6" s="1"/>
  <c r="U598" i="6"/>
  <c r="V598" i="6" s="1"/>
  <c r="U599" i="6"/>
  <c r="V599" i="6" s="1"/>
  <c r="U600" i="6"/>
  <c r="V600" i="6" s="1"/>
  <c r="U601" i="6"/>
  <c r="V601" i="6" s="1"/>
  <c r="U602" i="6"/>
  <c r="V602" i="6" s="1"/>
  <c r="U603" i="6"/>
  <c r="V603" i="6" s="1"/>
  <c r="U604" i="6"/>
  <c r="V604" i="6" s="1"/>
  <c r="U605" i="6"/>
  <c r="V605" i="6" s="1"/>
  <c r="U606" i="6"/>
  <c r="V606" i="6" s="1"/>
  <c r="U607" i="6"/>
  <c r="V607" i="6" s="1"/>
  <c r="U608" i="6"/>
  <c r="V608" i="6" s="1"/>
  <c r="U609" i="6"/>
  <c r="V609" i="6" s="1"/>
  <c r="U610" i="6"/>
  <c r="V610" i="6" s="1"/>
  <c r="U611" i="6"/>
  <c r="V611" i="6" s="1"/>
  <c r="U612" i="6"/>
  <c r="V612" i="6" s="1"/>
  <c r="U613" i="6"/>
  <c r="V613" i="6" s="1"/>
  <c r="U614" i="6"/>
  <c r="V614" i="6" s="1"/>
  <c r="U615" i="6"/>
  <c r="V615" i="6" s="1"/>
  <c r="U616" i="6"/>
  <c r="V616" i="6" s="1"/>
  <c r="U617" i="6"/>
  <c r="V617" i="6" s="1"/>
  <c r="U618" i="6"/>
  <c r="V618" i="6" s="1"/>
  <c r="U619" i="6"/>
  <c r="V619" i="6" s="1"/>
  <c r="U620" i="6"/>
  <c r="V620" i="6" s="1"/>
  <c r="U621" i="6"/>
  <c r="V621" i="6" s="1"/>
  <c r="U622" i="6"/>
  <c r="V622" i="6" s="1"/>
  <c r="U623" i="6"/>
  <c r="V623" i="6" s="1"/>
  <c r="U624" i="6"/>
  <c r="V624" i="6" s="1"/>
  <c r="U625" i="6"/>
  <c r="V625" i="6" s="1"/>
  <c r="U626" i="6"/>
  <c r="V626" i="6" s="1"/>
  <c r="U627" i="6"/>
  <c r="V627" i="6" s="1"/>
  <c r="U628" i="6"/>
  <c r="V628" i="6" s="1"/>
  <c r="U629" i="6"/>
  <c r="V629" i="6" s="1"/>
  <c r="U630" i="6"/>
  <c r="V630" i="6" s="1"/>
  <c r="U631" i="6"/>
  <c r="V631" i="6" s="1"/>
  <c r="U632" i="6"/>
  <c r="V632" i="6" s="1"/>
  <c r="U633" i="6"/>
  <c r="V633" i="6" s="1"/>
  <c r="U634" i="6"/>
  <c r="V634" i="6" s="1"/>
  <c r="U635" i="6"/>
  <c r="V635" i="6" s="1"/>
  <c r="U636" i="6"/>
  <c r="V636" i="6" s="1"/>
  <c r="U637" i="6"/>
  <c r="V637" i="6" s="1"/>
  <c r="U638" i="6"/>
  <c r="V638" i="6" s="1"/>
  <c r="U639" i="6"/>
  <c r="V639" i="6" s="1"/>
  <c r="U640" i="6"/>
  <c r="V640" i="6" s="1"/>
  <c r="U641" i="6"/>
  <c r="V641" i="6" s="1"/>
  <c r="U642" i="6"/>
  <c r="V642" i="6" s="1"/>
  <c r="U643" i="6"/>
  <c r="V643" i="6" s="1"/>
  <c r="U644" i="6"/>
  <c r="V644" i="6" s="1"/>
  <c r="U645" i="6"/>
  <c r="V645" i="6" s="1"/>
  <c r="U646" i="6"/>
  <c r="V646" i="6" s="1"/>
  <c r="U647" i="6"/>
  <c r="V647" i="6" s="1"/>
  <c r="U648" i="6"/>
  <c r="V648" i="6" s="1"/>
  <c r="U649" i="6"/>
  <c r="V649" i="6" s="1"/>
  <c r="U650" i="6"/>
  <c r="V650" i="6" s="1"/>
  <c r="U651" i="6"/>
  <c r="V651" i="6" s="1"/>
  <c r="U652" i="6"/>
  <c r="V652" i="6" s="1"/>
  <c r="U653" i="6"/>
  <c r="V653" i="6" s="1"/>
  <c r="U654" i="6"/>
  <c r="V654" i="6" s="1"/>
  <c r="U655" i="6"/>
  <c r="V655" i="6" s="1"/>
  <c r="U656" i="6"/>
  <c r="V656" i="6" s="1"/>
  <c r="U657" i="6"/>
  <c r="V657" i="6" s="1"/>
  <c r="U658" i="6"/>
  <c r="V658" i="6" s="1"/>
  <c r="U659" i="6"/>
  <c r="V659" i="6" s="1"/>
  <c r="U660" i="6"/>
  <c r="V660" i="6" s="1"/>
  <c r="U661" i="6"/>
  <c r="V661" i="6" s="1"/>
  <c r="U662" i="6"/>
  <c r="V662" i="6" s="1"/>
  <c r="U663" i="6"/>
  <c r="V663" i="6" s="1"/>
  <c r="U664" i="6"/>
  <c r="V664" i="6" s="1"/>
  <c r="U665" i="6"/>
  <c r="V665" i="6" s="1"/>
  <c r="U666" i="6"/>
  <c r="V666" i="6" s="1"/>
  <c r="U667" i="6"/>
  <c r="V667" i="6" s="1"/>
  <c r="U668" i="6"/>
  <c r="V668" i="6" s="1"/>
  <c r="U669" i="6"/>
  <c r="V669" i="6" s="1"/>
  <c r="U670" i="6"/>
  <c r="V670" i="6" s="1"/>
  <c r="U671" i="6"/>
  <c r="V671" i="6" s="1"/>
  <c r="U672" i="6"/>
  <c r="V672" i="6" s="1"/>
  <c r="U673" i="6"/>
  <c r="V673" i="6" s="1"/>
  <c r="U674" i="6"/>
  <c r="V674" i="6" s="1"/>
  <c r="U675" i="6"/>
  <c r="V675" i="6" s="1"/>
  <c r="U676" i="6"/>
  <c r="V676" i="6" s="1"/>
  <c r="U677" i="6"/>
  <c r="V677" i="6" s="1"/>
  <c r="U678" i="6"/>
  <c r="V678" i="6" s="1"/>
  <c r="U679" i="6"/>
  <c r="V679" i="6" s="1"/>
  <c r="U680" i="6"/>
  <c r="V680" i="6" s="1"/>
  <c r="U681" i="6"/>
  <c r="V681" i="6" s="1"/>
  <c r="U682" i="6"/>
  <c r="V682" i="6" s="1"/>
  <c r="U683" i="6"/>
  <c r="V683" i="6" s="1"/>
  <c r="U684" i="6"/>
  <c r="V684" i="6" s="1"/>
  <c r="U685" i="6"/>
  <c r="V685" i="6" s="1"/>
  <c r="U686" i="6"/>
  <c r="V686" i="6" s="1"/>
  <c r="U687" i="6"/>
  <c r="V687" i="6" s="1"/>
  <c r="U688" i="6"/>
  <c r="V688" i="6" s="1"/>
  <c r="U689" i="6"/>
  <c r="V689" i="6" s="1"/>
  <c r="U690" i="6"/>
  <c r="V690" i="6" s="1"/>
  <c r="U691" i="6"/>
  <c r="V691" i="6" s="1"/>
  <c r="U692" i="6"/>
  <c r="V692" i="6" s="1"/>
  <c r="U693" i="6"/>
  <c r="V693" i="6" s="1"/>
  <c r="U694" i="6"/>
  <c r="V694" i="6" s="1"/>
  <c r="U695" i="6"/>
  <c r="V695" i="6" s="1"/>
  <c r="U696" i="6"/>
  <c r="V696" i="6" s="1"/>
  <c r="U697" i="6"/>
  <c r="V697" i="6" s="1"/>
  <c r="U698" i="6"/>
  <c r="V698" i="6" s="1"/>
  <c r="U699" i="6"/>
  <c r="V699" i="6" s="1"/>
  <c r="U700" i="6"/>
  <c r="V700" i="6" s="1"/>
  <c r="U701" i="6"/>
  <c r="V701" i="6" s="1"/>
  <c r="U702" i="6"/>
  <c r="V702" i="6" s="1"/>
  <c r="U703" i="6"/>
  <c r="V703" i="6" s="1"/>
  <c r="U704" i="6"/>
  <c r="V704" i="6" s="1"/>
  <c r="U705" i="6"/>
  <c r="V705" i="6" s="1"/>
  <c r="U706" i="6"/>
  <c r="V706" i="6" s="1"/>
  <c r="U707" i="6"/>
  <c r="V707" i="6" s="1"/>
  <c r="U708" i="6"/>
  <c r="V708" i="6" s="1"/>
  <c r="U709" i="6"/>
  <c r="V709" i="6" s="1"/>
  <c r="U710" i="6"/>
  <c r="V710" i="6" s="1"/>
  <c r="U711" i="6"/>
  <c r="V711" i="6" s="1"/>
  <c r="U712" i="6"/>
  <c r="V712" i="6" s="1"/>
  <c r="U713" i="6"/>
  <c r="V713" i="6" s="1"/>
  <c r="U714" i="6"/>
  <c r="V714" i="6" s="1"/>
  <c r="U715" i="6"/>
  <c r="V715" i="6" s="1"/>
  <c r="U716" i="6"/>
  <c r="V716" i="6" s="1"/>
  <c r="U717" i="6"/>
  <c r="V717" i="6" s="1"/>
  <c r="U718" i="6"/>
  <c r="V718" i="6" s="1"/>
  <c r="U719" i="6"/>
  <c r="V719" i="6" s="1"/>
  <c r="U720" i="6"/>
  <c r="V720" i="6" s="1"/>
  <c r="U721" i="6"/>
  <c r="V721" i="6" s="1"/>
  <c r="U722" i="6"/>
  <c r="V722" i="6" s="1"/>
  <c r="U723" i="6"/>
  <c r="V723" i="6" s="1"/>
  <c r="U724" i="6"/>
  <c r="V724" i="6" s="1"/>
  <c r="U725" i="6"/>
  <c r="V725" i="6" s="1"/>
  <c r="U726" i="6"/>
  <c r="V726" i="6" s="1"/>
  <c r="U727" i="6"/>
  <c r="V727" i="6" s="1"/>
  <c r="U728" i="6"/>
  <c r="V728" i="6" s="1"/>
  <c r="U729" i="6"/>
  <c r="V729" i="6" s="1"/>
  <c r="U730" i="6"/>
  <c r="V730" i="6" s="1"/>
  <c r="U731" i="6"/>
  <c r="V731" i="6" s="1"/>
  <c r="U732" i="6"/>
  <c r="V732" i="6" s="1"/>
  <c r="U733" i="6"/>
  <c r="V733" i="6" s="1"/>
  <c r="U734" i="6"/>
  <c r="V734" i="6" s="1"/>
  <c r="U735" i="6"/>
  <c r="V735" i="6" s="1"/>
  <c r="U736" i="6"/>
  <c r="V736" i="6" s="1"/>
  <c r="U737" i="6"/>
  <c r="V737" i="6" s="1"/>
  <c r="U738" i="6"/>
  <c r="V738" i="6" s="1"/>
  <c r="U739" i="6"/>
  <c r="V739" i="6" s="1"/>
  <c r="U740" i="6"/>
  <c r="V740" i="6" s="1"/>
  <c r="U741" i="6"/>
  <c r="V741" i="6" s="1"/>
  <c r="U742" i="6"/>
  <c r="V742" i="6" s="1"/>
  <c r="U743" i="6"/>
  <c r="V743" i="6" s="1"/>
  <c r="U744" i="6"/>
  <c r="V744" i="6" s="1"/>
  <c r="U745" i="6"/>
  <c r="V745" i="6" s="1"/>
  <c r="U746" i="6"/>
  <c r="V746" i="6" s="1"/>
  <c r="U747" i="6"/>
  <c r="V747" i="6" s="1"/>
  <c r="U748" i="6"/>
  <c r="V748" i="6" s="1"/>
  <c r="U749" i="6"/>
  <c r="V749" i="6" s="1"/>
  <c r="U750" i="6"/>
  <c r="V750" i="6" s="1"/>
  <c r="U751" i="6"/>
  <c r="V751" i="6" s="1"/>
  <c r="U752" i="6"/>
  <c r="V752" i="6" s="1"/>
  <c r="U753" i="6"/>
  <c r="V753" i="6" s="1"/>
  <c r="U754" i="6"/>
  <c r="V754" i="6" s="1"/>
  <c r="U755" i="6"/>
  <c r="V755" i="6" s="1"/>
  <c r="U756" i="6"/>
  <c r="V756" i="6" s="1"/>
  <c r="U757" i="6"/>
  <c r="V757" i="6" s="1"/>
  <c r="U758" i="6"/>
  <c r="V758" i="6" s="1"/>
  <c r="U759" i="6"/>
  <c r="V759" i="6" s="1"/>
  <c r="U760" i="6"/>
  <c r="V760" i="6" s="1"/>
  <c r="U761" i="6"/>
  <c r="V761" i="6" s="1"/>
  <c r="U762" i="6"/>
  <c r="V762" i="6" s="1"/>
  <c r="U763" i="6"/>
  <c r="V763" i="6" s="1"/>
  <c r="U764" i="6"/>
  <c r="V764" i="6" s="1"/>
  <c r="U765" i="6"/>
  <c r="V765" i="6" s="1"/>
  <c r="U766" i="6"/>
  <c r="V766" i="6" s="1"/>
  <c r="U767" i="6"/>
  <c r="V767" i="6" s="1"/>
  <c r="U768" i="6"/>
  <c r="V768" i="6" s="1"/>
  <c r="U769" i="6"/>
  <c r="V769" i="6" s="1"/>
  <c r="U770" i="6"/>
  <c r="V770" i="6" s="1"/>
  <c r="U771" i="6"/>
  <c r="V771" i="6" s="1"/>
  <c r="U772" i="6"/>
  <c r="V772" i="6" s="1"/>
  <c r="U773" i="6"/>
  <c r="V773" i="6" s="1"/>
  <c r="U774" i="6"/>
  <c r="V774" i="6" s="1"/>
  <c r="U775" i="6"/>
  <c r="V775" i="6" s="1"/>
  <c r="U776" i="6"/>
  <c r="V776" i="6" s="1"/>
  <c r="U777" i="6"/>
  <c r="V777" i="6" s="1"/>
  <c r="U778" i="6"/>
  <c r="V778" i="6" s="1"/>
  <c r="U779" i="6"/>
  <c r="V779" i="6" s="1"/>
  <c r="U780" i="6"/>
  <c r="V780" i="6" s="1"/>
  <c r="U781" i="6"/>
  <c r="V781" i="6" s="1"/>
  <c r="U782" i="6"/>
  <c r="V782" i="6" s="1"/>
  <c r="U783" i="6"/>
  <c r="V783" i="6" s="1"/>
  <c r="U784" i="6"/>
  <c r="V784" i="6" s="1"/>
  <c r="U785" i="6"/>
  <c r="V785" i="6" s="1"/>
  <c r="U786" i="6"/>
  <c r="V786" i="6" s="1"/>
  <c r="U787" i="6"/>
  <c r="V787" i="6" s="1"/>
  <c r="U788" i="6"/>
  <c r="V788" i="6" s="1"/>
  <c r="U789" i="6"/>
  <c r="V789" i="6" s="1"/>
  <c r="U790" i="6"/>
  <c r="V790" i="6" s="1"/>
  <c r="U791" i="6"/>
  <c r="V791" i="6" s="1"/>
  <c r="U792" i="6"/>
  <c r="V792" i="6" s="1"/>
  <c r="U793" i="6"/>
  <c r="V793" i="6" s="1"/>
  <c r="U794" i="6"/>
  <c r="V794" i="6" s="1"/>
  <c r="U795" i="6"/>
  <c r="V795" i="6" s="1"/>
  <c r="U796" i="6"/>
  <c r="V796" i="6" s="1"/>
  <c r="U797" i="6"/>
  <c r="V797" i="6" s="1"/>
  <c r="U798" i="6"/>
  <c r="V798" i="6" s="1"/>
  <c r="U799" i="6"/>
  <c r="V799" i="6" s="1"/>
  <c r="U800" i="6"/>
  <c r="V800" i="6" s="1"/>
  <c r="U801" i="6"/>
  <c r="V801" i="6" s="1"/>
  <c r="U802" i="6"/>
  <c r="V802" i="6" s="1"/>
  <c r="U803" i="6"/>
  <c r="V803" i="6" s="1"/>
  <c r="U804" i="6"/>
  <c r="V804" i="6" s="1"/>
  <c r="U805" i="6"/>
  <c r="V805" i="6" s="1"/>
  <c r="U806" i="6"/>
  <c r="V806" i="6" s="1"/>
  <c r="U807" i="6"/>
  <c r="V807" i="6" s="1"/>
  <c r="U808" i="6"/>
  <c r="V808" i="6" s="1"/>
  <c r="U809" i="6"/>
  <c r="V809" i="6" s="1"/>
  <c r="U810" i="6"/>
  <c r="V810" i="6" s="1"/>
  <c r="U811" i="6"/>
  <c r="V811" i="6" s="1"/>
  <c r="U812" i="6"/>
  <c r="V812" i="6" s="1"/>
  <c r="U813" i="6"/>
  <c r="V813" i="6" s="1"/>
  <c r="U814" i="6"/>
  <c r="V814" i="6" s="1"/>
  <c r="U815" i="6"/>
  <c r="V815" i="6" s="1"/>
  <c r="U816" i="6"/>
  <c r="V816" i="6" s="1"/>
  <c r="U817" i="6"/>
  <c r="V817" i="6" s="1"/>
  <c r="U818" i="6"/>
  <c r="V818" i="6" s="1"/>
  <c r="U819" i="6"/>
  <c r="V819" i="6" s="1"/>
  <c r="U820" i="6"/>
  <c r="V820" i="6" s="1"/>
  <c r="U821" i="6"/>
  <c r="V821" i="6" s="1"/>
  <c r="U822" i="6"/>
  <c r="V822" i="6" s="1"/>
  <c r="U823" i="6"/>
  <c r="V823" i="6" s="1"/>
  <c r="U824" i="6"/>
  <c r="V824" i="6" s="1"/>
  <c r="U825" i="6"/>
  <c r="V825" i="6" s="1"/>
  <c r="U826" i="6"/>
  <c r="V826" i="6" s="1"/>
  <c r="U827" i="6"/>
  <c r="V827" i="6" s="1"/>
  <c r="U828" i="6"/>
  <c r="V828" i="6" s="1"/>
  <c r="U829" i="6"/>
  <c r="V829" i="6" s="1"/>
  <c r="U830" i="6"/>
  <c r="V830" i="6" s="1"/>
  <c r="U831" i="6"/>
  <c r="V831" i="6" s="1"/>
  <c r="U832" i="6"/>
  <c r="V832" i="6" s="1"/>
  <c r="U833" i="6"/>
  <c r="V833" i="6" s="1"/>
  <c r="U834" i="6"/>
  <c r="V834" i="6" s="1"/>
  <c r="U835" i="6"/>
  <c r="V835" i="6" s="1"/>
  <c r="U836" i="6"/>
  <c r="V836" i="6" s="1"/>
  <c r="U837" i="6"/>
  <c r="V837" i="6" s="1"/>
  <c r="U838" i="6"/>
  <c r="V838" i="6" s="1"/>
  <c r="U839" i="6"/>
  <c r="V839" i="6" s="1"/>
  <c r="U840" i="6"/>
  <c r="V840" i="6" s="1"/>
  <c r="U841" i="6"/>
  <c r="V841" i="6" s="1"/>
  <c r="U842" i="6"/>
  <c r="V842" i="6" s="1"/>
  <c r="U843" i="6"/>
  <c r="V843" i="6" s="1"/>
  <c r="U844" i="6"/>
  <c r="V844" i="6" s="1"/>
  <c r="U845" i="6"/>
  <c r="V845" i="6" s="1"/>
  <c r="U846" i="6"/>
  <c r="V846" i="6" s="1"/>
  <c r="U847" i="6"/>
  <c r="V847" i="6" s="1"/>
  <c r="U848" i="6"/>
  <c r="V848" i="6" s="1"/>
  <c r="U849" i="6"/>
  <c r="V849" i="6" s="1"/>
  <c r="U850" i="6"/>
  <c r="V850" i="6" s="1"/>
  <c r="U851" i="6"/>
  <c r="V851" i="6" s="1"/>
  <c r="U852" i="6"/>
  <c r="V852" i="6" s="1"/>
  <c r="U853" i="6"/>
  <c r="V853" i="6" s="1"/>
  <c r="U854" i="6"/>
  <c r="V854" i="6" s="1"/>
  <c r="U855" i="6"/>
  <c r="V855" i="6" s="1"/>
  <c r="U856" i="6"/>
  <c r="V856" i="6" s="1"/>
  <c r="U857" i="6"/>
  <c r="V857" i="6" s="1"/>
  <c r="U858" i="6"/>
  <c r="V858" i="6" s="1"/>
  <c r="U859" i="6"/>
  <c r="V859" i="6" s="1"/>
  <c r="U860" i="6"/>
  <c r="V860" i="6" s="1"/>
  <c r="U861" i="6"/>
  <c r="V861" i="6" s="1"/>
  <c r="U862" i="6"/>
  <c r="V862" i="6" s="1"/>
  <c r="U863" i="6"/>
  <c r="V863" i="6" s="1"/>
  <c r="U864" i="6"/>
  <c r="V864" i="6" s="1"/>
  <c r="U865" i="6"/>
  <c r="V865" i="6" s="1"/>
  <c r="U866" i="6"/>
  <c r="V866" i="6" s="1"/>
  <c r="U867" i="6"/>
  <c r="V867" i="6" s="1"/>
  <c r="U868" i="6"/>
  <c r="V868" i="6" s="1"/>
  <c r="U869" i="6"/>
  <c r="V869" i="6" s="1"/>
  <c r="U870" i="6"/>
  <c r="V870" i="6" s="1"/>
  <c r="U871" i="6"/>
  <c r="V871" i="6" s="1"/>
  <c r="U872" i="6"/>
  <c r="V872" i="6" s="1"/>
  <c r="U873" i="6"/>
  <c r="V873" i="6" s="1"/>
  <c r="U874" i="6"/>
  <c r="V874" i="6" s="1"/>
  <c r="U875" i="6"/>
  <c r="V875" i="6" s="1"/>
  <c r="U876" i="6"/>
  <c r="V876" i="6" s="1"/>
  <c r="U877" i="6"/>
  <c r="V877" i="6" s="1"/>
  <c r="U878" i="6"/>
  <c r="V878" i="6" s="1"/>
  <c r="U879" i="6"/>
  <c r="V879" i="6" s="1"/>
  <c r="U880" i="6"/>
  <c r="V880" i="6" s="1"/>
  <c r="U881" i="6"/>
  <c r="V881" i="6" s="1"/>
  <c r="U882" i="6"/>
  <c r="V882" i="6" s="1"/>
  <c r="U883" i="6"/>
  <c r="V883" i="6" s="1"/>
  <c r="U884" i="6"/>
  <c r="V884" i="6" s="1"/>
  <c r="U885" i="6"/>
  <c r="V885" i="6" s="1"/>
  <c r="U886" i="6"/>
  <c r="V886" i="6" s="1"/>
  <c r="U887" i="6"/>
  <c r="V887" i="6" s="1"/>
  <c r="U888" i="6"/>
  <c r="V888" i="6" s="1"/>
  <c r="U889" i="6"/>
  <c r="V889" i="6" s="1"/>
  <c r="U890" i="6"/>
  <c r="V890" i="6" s="1"/>
  <c r="U891" i="6"/>
  <c r="V891" i="6" s="1"/>
  <c r="U892" i="6"/>
  <c r="V892" i="6" s="1"/>
  <c r="U893" i="6"/>
  <c r="V893" i="6" s="1"/>
  <c r="U894" i="6"/>
  <c r="V894" i="6" s="1"/>
  <c r="U895" i="6"/>
  <c r="V895" i="6" s="1"/>
  <c r="U896" i="6"/>
  <c r="V896" i="6" s="1"/>
  <c r="U897" i="6"/>
  <c r="V897" i="6" s="1"/>
  <c r="U898" i="6"/>
  <c r="V898" i="6" s="1"/>
  <c r="U899" i="6"/>
  <c r="V899" i="6" s="1"/>
  <c r="U900" i="6"/>
  <c r="V900" i="6" s="1"/>
  <c r="U901" i="6"/>
  <c r="V901" i="6" s="1"/>
  <c r="U902" i="6"/>
  <c r="V902" i="6" s="1"/>
  <c r="U903" i="6"/>
  <c r="V903" i="6" s="1"/>
  <c r="U904" i="6"/>
  <c r="V904" i="6" s="1"/>
  <c r="U905" i="6"/>
  <c r="V905" i="6" s="1"/>
  <c r="U906" i="6"/>
  <c r="V906" i="6" s="1"/>
  <c r="U907" i="6"/>
  <c r="V907" i="6" s="1"/>
  <c r="U908" i="6"/>
  <c r="V908" i="6" s="1"/>
  <c r="U909" i="6"/>
  <c r="V909" i="6" s="1"/>
  <c r="U910" i="6"/>
  <c r="V910" i="6" s="1"/>
  <c r="U911" i="6"/>
  <c r="V911" i="6" s="1"/>
  <c r="U912" i="6"/>
  <c r="V912" i="6" s="1"/>
  <c r="U913" i="6"/>
  <c r="V913" i="6" s="1"/>
  <c r="U914" i="6"/>
  <c r="V914" i="6" s="1"/>
  <c r="U915" i="6"/>
  <c r="V915" i="6" s="1"/>
  <c r="U916" i="6"/>
  <c r="V916" i="6" s="1"/>
  <c r="U917" i="6"/>
  <c r="V917" i="6" s="1"/>
  <c r="U918" i="6"/>
  <c r="V918" i="6" s="1"/>
  <c r="U919" i="6"/>
  <c r="V919" i="6" s="1"/>
  <c r="U920" i="6"/>
  <c r="V920" i="6" s="1"/>
  <c r="U921" i="6"/>
  <c r="V921" i="6" s="1"/>
  <c r="U922" i="6"/>
  <c r="V922" i="6" s="1"/>
  <c r="U923" i="6"/>
  <c r="V923" i="6" s="1"/>
  <c r="U924" i="6"/>
  <c r="V924" i="6" s="1"/>
  <c r="U925" i="6"/>
  <c r="V925" i="6" s="1"/>
  <c r="U926" i="6"/>
  <c r="V926" i="6" s="1"/>
  <c r="U927" i="6"/>
  <c r="V927" i="6" s="1"/>
  <c r="U928" i="6"/>
  <c r="V928" i="6" s="1"/>
  <c r="U929" i="6"/>
  <c r="V929" i="6" s="1"/>
  <c r="U930" i="6"/>
  <c r="V930" i="6" s="1"/>
  <c r="U931" i="6"/>
  <c r="V931" i="6" s="1"/>
  <c r="U932" i="6"/>
  <c r="V932" i="6" s="1"/>
  <c r="U933" i="6"/>
  <c r="V933" i="6" s="1"/>
  <c r="U934" i="6"/>
  <c r="V934" i="6" s="1"/>
  <c r="U935" i="6"/>
  <c r="V935" i="6" s="1"/>
  <c r="U936" i="6"/>
  <c r="V936" i="6" s="1"/>
  <c r="U937" i="6"/>
  <c r="V937" i="6" s="1"/>
  <c r="U938" i="6"/>
  <c r="V938" i="6" s="1"/>
  <c r="U939" i="6"/>
  <c r="V939" i="6" s="1"/>
  <c r="U940" i="6"/>
  <c r="V940" i="6" s="1"/>
  <c r="U941" i="6"/>
  <c r="V941" i="6" s="1"/>
  <c r="U942" i="6"/>
  <c r="V942" i="6" s="1"/>
  <c r="U943" i="6"/>
  <c r="V943" i="6" s="1"/>
  <c r="U944" i="6"/>
  <c r="V944" i="6" s="1"/>
  <c r="U945" i="6"/>
  <c r="V945" i="6" s="1"/>
  <c r="U946" i="6"/>
  <c r="V946" i="6" s="1"/>
  <c r="U947" i="6"/>
  <c r="V947" i="6" s="1"/>
  <c r="U948" i="6"/>
  <c r="V948" i="6" s="1"/>
  <c r="U949" i="6"/>
  <c r="V949" i="6" s="1"/>
  <c r="U950" i="6"/>
  <c r="V950" i="6" s="1"/>
  <c r="U951" i="6"/>
  <c r="V951" i="6" s="1"/>
  <c r="U952" i="6"/>
  <c r="V952" i="6" s="1"/>
  <c r="U953" i="6"/>
  <c r="V953" i="6" s="1"/>
  <c r="U954" i="6"/>
  <c r="V954" i="6" s="1"/>
  <c r="U955" i="6"/>
  <c r="V955" i="6" s="1"/>
  <c r="U956" i="6"/>
  <c r="V956" i="6" s="1"/>
  <c r="U957" i="6"/>
  <c r="V957" i="6" s="1"/>
  <c r="U958" i="6"/>
  <c r="V958" i="6" s="1"/>
  <c r="U959" i="6"/>
  <c r="V959" i="6" s="1"/>
  <c r="U960" i="6"/>
  <c r="V960" i="6" s="1"/>
  <c r="U961" i="6"/>
  <c r="V961" i="6" s="1"/>
  <c r="U962" i="6"/>
  <c r="V962" i="6" s="1"/>
  <c r="U963" i="6"/>
  <c r="V963" i="6" s="1"/>
  <c r="U964" i="6"/>
  <c r="V964" i="6" s="1"/>
  <c r="U965" i="6"/>
  <c r="V965" i="6" s="1"/>
  <c r="U966" i="6"/>
  <c r="V966" i="6" s="1"/>
  <c r="U967" i="6"/>
  <c r="V967" i="6" s="1"/>
  <c r="U968" i="6"/>
  <c r="V968" i="6" s="1"/>
  <c r="U969" i="6"/>
  <c r="V969" i="6" s="1"/>
  <c r="U970" i="6"/>
  <c r="V970" i="6" s="1"/>
  <c r="U971" i="6"/>
  <c r="V971" i="6" s="1"/>
  <c r="U972" i="6"/>
  <c r="V972" i="6" s="1"/>
  <c r="U973" i="6"/>
  <c r="V973" i="6" s="1"/>
  <c r="U974" i="6"/>
  <c r="V974" i="6" s="1"/>
  <c r="U975" i="6"/>
  <c r="V975" i="6" s="1"/>
  <c r="U976" i="6"/>
  <c r="V976" i="6" s="1"/>
  <c r="U977" i="6"/>
  <c r="V977" i="6" s="1"/>
  <c r="U978" i="6"/>
  <c r="V978" i="6" s="1"/>
  <c r="U979" i="6"/>
  <c r="V979" i="6" s="1"/>
  <c r="U980" i="6"/>
  <c r="V980" i="6" s="1"/>
  <c r="U981" i="6"/>
  <c r="V981" i="6" s="1"/>
  <c r="U982" i="6"/>
  <c r="V982" i="6" s="1"/>
  <c r="U983" i="6"/>
  <c r="V983" i="6" s="1"/>
  <c r="U984" i="6"/>
  <c r="V984" i="6" s="1"/>
  <c r="U985" i="6"/>
  <c r="V985" i="6" s="1"/>
  <c r="U986" i="6"/>
  <c r="V986" i="6" s="1"/>
  <c r="U987" i="6"/>
  <c r="V987" i="6" s="1"/>
  <c r="U988" i="6"/>
  <c r="V988" i="6" s="1"/>
  <c r="U989" i="6"/>
  <c r="V989" i="6" s="1"/>
  <c r="U990" i="6"/>
  <c r="V990" i="6" s="1"/>
  <c r="U991" i="6"/>
  <c r="V991" i="6" s="1"/>
  <c r="U992" i="6"/>
  <c r="V992" i="6" s="1"/>
  <c r="U993" i="6"/>
  <c r="V993" i="6" s="1"/>
  <c r="U994" i="6"/>
  <c r="V994" i="6" s="1"/>
  <c r="U995" i="6"/>
  <c r="V995" i="6" s="1"/>
  <c r="U996" i="6"/>
  <c r="V996" i="6" s="1"/>
  <c r="U997" i="6"/>
  <c r="V997" i="6" s="1"/>
  <c r="U998" i="6"/>
  <c r="V998" i="6" s="1"/>
  <c r="U999" i="6"/>
  <c r="V999" i="6" s="1"/>
  <c r="U1000" i="6"/>
  <c r="V1000" i="6" s="1"/>
  <c r="C2" i="6"/>
  <c r="C3" i="6"/>
  <c r="C4" i="6"/>
  <c r="C5" i="6"/>
  <c r="C6" i="6"/>
  <c r="C7" i="6"/>
  <c r="C8" i="6"/>
  <c r="C9" i="6"/>
  <c r="C10" i="6"/>
  <c r="C11" i="6"/>
  <c r="C12" i="6"/>
  <c r="C13" i="6"/>
  <c r="C14" i="6"/>
  <c r="C15" i="6"/>
  <c r="C16" i="6"/>
  <c r="C17" i="6"/>
  <c r="C18" i="6"/>
  <c r="C20" i="6"/>
  <c r="C21" i="6"/>
  <c r="C22" i="6"/>
  <c r="C23" i="6"/>
  <c r="C24" i="6"/>
  <c r="C25" i="6"/>
  <c r="C26" i="6"/>
  <c r="C27" i="6"/>
  <c r="C28" i="6"/>
  <c r="C29" i="6"/>
  <c r="C32" i="6"/>
  <c r="C33" i="6"/>
  <c r="C34" i="6"/>
  <c r="C36" i="6"/>
  <c r="C38" i="6"/>
  <c r="C39" i="6"/>
  <c r="C40"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B2" i="6"/>
  <c r="AL107" i="6" l="1" a="1"/>
  <c r="AL107" i="6" s="1"/>
  <c r="AL998" i="6" a="1"/>
  <c r="AL998" i="6" s="1"/>
  <c r="AL990" i="6" a="1"/>
  <c r="AL990" i="6" s="1"/>
  <c r="AL982" i="6" a="1"/>
  <c r="AL982" i="6" s="1"/>
  <c r="AL974" i="6" a="1"/>
  <c r="AL974" i="6" s="1"/>
  <c r="AL966" i="6" a="1"/>
  <c r="AL966" i="6" s="1"/>
  <c r="AL958" i="6" a="1"/>
  <c r="AL958" i="6" s="1"/>
  <c r="AL950" i="6" a="1"/>
  <c r="AL950" i="6" s="1"/>
  <c r="AL942" i="6" a="1"/>
  <c r="AL942" i="6" s="1"/>
  <c r="AL934" i="6" a="1"/>
  <c r="AL934" i="6" s="1"/>
  <c r="AL926" i="6" a="1"/>
  <c r="AL926" i="6" s="1"/>
  <c r="AL918" i="6" a="1"/>
  <c r="AL918" i="6" s="1"/>
  <c r="AL910" i="6" a="1"/>
  <c r="AL910" i="6" s="1"/>
  <c r="AL902" i="6" a="1"/>
  <c r="AL902" i="6" s="1"/>
  <c r="AL894" i="6" a="1"/>
  <c r="AL894" i="6" s="1"/>
  <c r="AL886" i="6" a="1"/>
  <c r="AL886" i="6" s="1"/>
  <c r="AL878" i="6" a="1"/>
  <c r="AL878" i="6" s="1"/>
  <c r="AL870" i="6" a="1"/>
  <c r="AL870" i="6" s="1"/>
  <c r="AL862" i="6" a="1"/>
  <c r="AL862" i="6" s="1"/>
  <c r="AL854" i="6" a="1"/>
  <c r="AL854" i="6" s="1"/>
  <c r="AL846" i="6" a="1"/>
  <c r="AL846" i="6" s="1"/>
  <c r="AL838" i="6" a="1"/>
  <c r="AL838" i="6" s="1"/>
  <c r="AL830" i="6" a="1"/>
  <c r="AL830" i="6" s="1"/>
  <c r="AL822" i="6" a="1"/>
  <c r="AL822" i="6" s="1"/>
  <c r="AL814" i="6" a="1"/>
  <c r="AL814" i="6" s="1"/>
  <c r="AL806" i="6" a="1"/>
  <c r="AL806" i="6" s="1"/>
  <c r="AL798" i="6" a="1"/>
  <c r="AL798" i="6" s="1"/>
  <c r="AL790" i="6" a="1"/>
  <c r="AL790" i="6" s="1"/>
  <c r="AL782" i="6" a="1"/>
  <c r="AL782" i="6" s="1"/>
  <c r="AL774" i="6" a="1"/>
  <c r="AL774" i="6" s="1"/>
  <c r="AL766" i="6" a="1"/>
  <c r="AL766" i="6" s="1"/>
  <c r="AL758" i="6" a="1"/>
  <c r="AL758" i="6" s="1"/>
  <c r="AL750" i="6" a="1"/>
  <c r="AL750" i="6" s="1"/>
  <c r="AL742" i="6" a="1"/>
  <c r="AL742" i="6" s="1"/>
  <c r="AL734" i="6" a="1"/>
  <c r="AL734" i="6" s="1"/>
  <c r="AL726" i="6" a="1"/>
  <c r="AL726" i="6" s="1"/>
  <c r="AL718" i="6" a="1"/>
  <c r="AL718" i="6" s="1"/>
  <c r="AL710" i="6" a="1"/>
  <c r="AL710" i="6" s="1"/>
  <c r="AL702" i="6" a="1"/>
  <c r="AL702" i="6" s="1"/>
  <c r="AL694" i="6" a="1"/>
  <c r="AL694" i="6" s="1"/>
  <c r="AL996" i="6" a="1"/>
  <c r="AL996" i="6" s="1"/>
  <c r="AL988" i="6" a="1"/>
  <c r="AL988" i="6" s="1"/>
  <c r="AL980" i="6" a="1"/>
  <c r="AL980" i="6" s="1"/>
  <c r="AL972" i="6" a="1"/>
  <c r="AL972" i="6" s="1"/>
  <c r="AL964" i="6" a="1"/>
  <c r="AL964" i="6" s="1"/>
  <c r="AL956" i="6" a="1"/>
  <c r="AL956" i="6" s="1"/>
  <c r="AL948" i="6" a="1"/>
  <c r="AL948" i="6" s="1"/>
  <c r="AL940" i="6" a="1"/>
  <c r="AL940" i="6" s="1"/>
  <c r="AL932" i="6" a="1"/>
  <c r="AL932" i="6" s="1"/>
  <c r="AL924" i="6" a="1"/>
  <c r="AL924" i="6" s="1"/>
  <c r="AL916" i="6" a="1"/>
  <c r="AL916" i="6" s="1"/>
  <c r="AL908" i="6" a="1"/>
  <c r="AL908" i="6" s="1"/>
  <c r="AL900" i="6" a="1"/>
  <c r="AL900" i="6" s="1"/>
  <c r="AL892" i="6" a="1"/>
  <c r="AL892" i="6" s="1"/>
  <c r="AL884" i="6" a="1"/>
  <c r="AL884" i="6" s="1"/>
  <c r="AL876" i="6" a="1"/>
  <c r="AL876" i="6" s="1"/>
  <c r="AL868" i="6" a="1"/>
  <c r="AL868" i="6" s="1"/>
  <c r="AL860" i="6" a="1"/>
  <c r="AL860" i="6" s="1"/>
  <c r="AL852" i="6" a="1"/>
  <c r="AL852" i="6" s="1"/>
  <c r="AL844" i="6" a="1"/>
  <c r="AL844" i="6" s="1"/>
  <c r="AL836" i="6" a="1"/>
  <c r="AL836" i="6" s="1"/>
  <c r="AL828" i="6" a="1"/>
  <c r="AL828" i="6" s="1"/>
  <c r="AL820" i="6" a="1"/>
  <c r="AL820" i="6" s="1"/>
  <c r="AL812" i="6" a="1"/>
  <c r="AL812" i="6" s="1"/>
  <c r="AL804" i="6" a="1"/>
  <c r="AL804" i="6" s="1"/>
  <c r="AL796" i="6" a="1"/>
  <c r="AL796" i="6" s="1"/>
  <c r="AL788" i="6" a="1"/>
  <c r="AL788" i="6" s="1"/>
  <c r="AL780" i="6" a="1"/>
  <c r="AL780" i="6" s="1"/>
  <c r="AL772" i="6" a="1"/>
  <c r="AL772" i="6" s="1"/>
  <c r="AL764" i="6" a="1"/>
  <c r="AL764" i="6" s="1"/>
  <c r="AL756" i="6" a="1"/>
  <c r="AL756" i="6" s="1"/>
  <c r="AL748" i="6" a="1"/>
  <c r="AL748" i="6" s="1"/>
  <c r="AL740" i="6" a="1"/>
  <c r="AL740" i="6" s="1"/>
  <c r="AL732" i="6" a="1"/>
  <c r="AL732" i="6" s="1"/>
  <c r="AL724" i="6" a="1"/>
  <c r="AL724" i="6" s="1"/>
  <c r="AL716" i="6" a="1"/>
  <c r="AL716" i="6" s="1"/>
  <c r="AL708" i="6" a="1"/>
  <c r="AL708" i="6" s="1"/>
  <c r="AL700" i="6" a="1"/>
  <c r="AL700" i="6" s="1"/>
  <c r="AL692" i="6" a="1"/>
  <c r="AL692" i="6" s="1"/>
  <c r="AL684" i="6" a="1"/>
  <c r="AL684" i="6" s="1"/>
  <c r="AL676" i="6" a="1"/>
  <c r="AL676" i="6" s="1"/>
  <c r="AL668" i="6" a="1"/>
  <c r="AL668" i="6" s="1"/>
  <c r="AL660" i="6" a="1"/>
  <c r="AL660" i="6" s="1"/>
  <c r="AL652" i="6" a="1"/>
  <c r="AL652" i="6" s="1"/>
  <c r="AL644" i="6" a="1"/>
  <c r="AL644" i="6" s="1"/>
  <c r="AL636" i="6" a="1"/>
  <c r="AL636" i="6" s="1"/>
  <c r="AL628" i="6" a="1"/>
  <c r="AL628" i="6" s="1"/>
  <c r="AL620" i="6" a="1"/>
  <c r="AL620" i="6" s="1"/>
  <c r="AL612" i="6" a="1"/>
  <c r="AL612" i="6" s="1"/>
  <c r="AL604" i="6" a="1"/>
  <c r="AL604" i="6" s="1"/>
  <c r="AL596" i="6" a="1"/>
  <c r="AL596" i="6" s="1"/>
  <c r="AL588" i="6" a="1"/>
  <c r="AL588" i="6" s="1"/>
  <c r="AL580" i="6" a="1"/>
  <c r="AL580" i="6" s="1"/>
  <c r="AL572" i="6" a="1"/>
  <c r="AL572" i="6" s="1"/>
  <c r="AL564" i="6" a="1"/>
  <c r="AL564" i="6" s="1"/>
  <c r="AL556" i="6" a="1"/>
  <c r="AL556" i="6" s="1"/>
  <c r="AL548" i="6" a="1"/>
  <c r="AL548" i="6" s="1"/>
  <c r="AL540" i="6" a="1"/>
  <c r="AL540" i="6" s="1"/>
  <c r="AL532" i="6" a="1"/>
  <c r="AL532" i="6" s="1"/>
  <c r="AL524" i="6" a="1"/>
  <c r="AL524" i="6" s="1"/>
  <c r="AL516" i="6" a="1"/>
  <c r="AL516" i="6" s="1"/>
  <c r="AL508" i="6" a="1"/>
  <c r="AL508" i="6" s="1"/>
  <c r="AL500" i="6" a="1"/>
  <c r="AL500" i="6" s="1"/>
  <c r="AL492" i="6" a="1"/>
  <c r="AL492" i="6" s="1"/>
  <c r="AL484" i="6" a="1"/>
  <c r="AL484" i="6" s="1"/>
  <c r="AL476" i="6" a="1"/>
  <c r="AL476" i="6" s="1"/>
  <c r="AL468" i="6" a="1"/>
  <c r="AL468" i="6" s="1"/>
  <c r="AL460" i="6" a="1"/>
  <c r="AL460" i="6" s="1"/>
  <c r="AL452" i="6" a="1"/>
  <c r="AL452" i="6" s="1"/>
  <c r="AL444" i="6" a="1"/>
  <c r="AL444" i="6" s="1"/>
  <c r="AL436" i="6" a="1"/>
  <c r="AL436" i="6" s="1"/>
  <c r="AL428" i="6" a="1"/>
  <c r="AL428" i="6" s="1"/>
  <c r="AL420" i="6" a="1"/>
  <c r="AL420" i="6" s="1"/>
  <c r="AL412" i="6" a="1"/>
  <c r="AL412" i="6" s="1"/>
  <c r="AL404" i="6" a="1"/>
  <c r="AL404" i="6" s="1"/>
  <c r="AL396" i="6" a="1"/>
  <c r="AL396" i="6" s="1"/>
  <c r="AL388" i="6" a="1"/>
  <c r="AL388" i="6" s="1"/>
  <c r="AL380" i="6" a="1"/>
  <c r="AL380" i="6" s="1"/>
  <c r="AL372" i="6" a="1"/>
  <c r="AL372" i="6" s="1"/>
  <c r="AL364" i="6" a="1"/>
  <c r="AL364" i="6" s="1"/>
  <c r="AL356" i="6" a="1"/>
  <c r="AL356" i="6" s="1"/>
  <c r="AL348" i="6" a="1"/>
  <c r="AL348" i="6" s="1"/>
  <c r="AL340" i="6" a="1"/>
  <c r="AL340" i="6" s="1"/>
  <c r="AL332" i="6" a="1"/>
  <c r="AL332" i="6" s="1"/>
  <c r="AL324" i="6" a="1"/>
  <c r="AL324" i="6" s="1"/>
  <c r="AL316" i="6" a="1"/>
  <c r="AL316" i="6" s="1"/>
  <c r="AL308" i="6" a="1"/>
  <c r="AL308" i="6" s="1"/>
  <c r="AL300" i="6" a="1"/>
  <c r="AL300" i="6" s="1"/>
  <c r="AL292" i="6" a="1"/>
  <c r="AL292" i="6" s="1"/>
  <c r="AL284" i="6" a="1"/>
  <c r="AL284" i="6" s="1"/>
  <c r="AL276" i="6" a="1"/>
  <c r="AL276" i="6" s="1"/>
  <c r="AL268" i="6" a="1"/>
  <c r="AL268" i="6" s="1"/>
  <c r="AL260" i="6" a="1"/>
  <c r="AL260" i="6" s="1"/>
  <c r="AL252" i="6" a="1"/>
  <c r="AL252" i="6" s="1"/>
  <c r="AL244" i="6" a="1"/>
  <c r="AL244" i="6" s="1"/>
  <c r="AL236" i="6" a="1"/>
  <c r="AL236" i="6" s="1"/>
  <c r="AL228" i="6" a="1"/>
  <c r="AL228" i="6" s="1"/>
  <c r="AL220" i="6" a="1"/>
  <c r="AL220" i="6" s="1"/>
  <c r="AL212" i="6" a="1"/>
  <c r="AL212" i="6" s="1"/>
  <c r="AL204" i="6" a="1"/>
  <c r="AL204" i="6" s="1"/>
  <c r="AL196" i="6" a="1"/>
  <c r="AL196" i="6" s="1"/>
  <c r="AL188" i="6" a="1"/>
  <c r="AL188" i="6" s="1"/>
  <c r="AL180" i="6" a="1"/>
  <c r="AL180" i="6" s="1"/>
  <c r="AL172" i="6" a="1"/>
  <c r="AL172" i="6" s="1"/>
  <c r="AL164" i="6" a="1"/>
  <c r="AL164" i="6" s="1"/>
  <c r="AL156" i="6" a="1"/>
  <c r="AL156" i="6" s="1"/>
  <c r="AL148" i="6" a="1"/>
  <c r="AL148" i="6" s="1"/>
  <c r="AL140" i="6" a="1"/>
  <c r="AL140" i="6" s="1"/>
  <c r="AL132" i="6" a="1"/>
  <c r="AL132" i="6" s="1"/>
  <c r="AL124" i="6" a="1"/>
  <c r="AL124" i="6" s="1"/>
  <c r="AL995" i="6" a="1"/>
  <c r="AL995" i="6" s="1"/>
  <c r="AL987" i="6" a="1"/>
  <c r="AL987" i="6" s="1"/>
  <c r="AL979" i="6" a="1"/>
  <c r="AL979" i="6" s="1"/>
  <c r="AL971" i="6" a="1"/>
  <c r="AL971" i="6" s="1"/>
  <c r="AL963" i="6" a="1"/>
  <c r="AL963" i="6" s="1"/>
  <c r="AL955" i="6" a="1"/>
  <c r="AL955" i="6" s="1"/>
  <c r="AL947" i="6" a="1"/>
  <c r="AL947" i="6" s="1"/>
  <c r="AL939" i="6" a="1"/>
  <c r="AL939" i="6" s="1"/>
  <c r="AL931" i="6" a="1"/>
  <c r="AL931" i="6" s="1"/>
  <c r="AL923" i="6" a="1"/>
  <c r="AL923" i="6" s="1"/>
  <c r="AL915" i="6" a="1"/>
  <c r="AL915" i="6" s="1"/>
  <c r="AL907" i="6" a="1"/>
  <c r="AL907" i="6" s="1"/>
  <c r="AL899" i="6" a="1"/>
  <c r="AL899" i="6" s="1"/>
  <c r="AL891" i="6" a="1"/>
  <c r="AL891" i="6" s="1"/>
  <c r="AL883" i="6" a="1"/>
  <c r="AL883" i="6" s="1"/>
  <c r="AL875" i="6" a="1"/>
  <c r="AL875" i="6" s="1"/>
  <c r="AL867" i="6" a="1"/>
  <c r="AL867" i="6" s="1"/>
  <c r="AL859" i="6" a="1"/>
  <c r="AL859" i="6" s="1"/>
  <c r="AL851" i="6" a="1"/>
  <c r="AL851" i="6" s="1"/>
  <c r="AL843" i="6" a="1"/>
  <c r="AL843" i="6" s="1"/>
  <c r="AL835" i="6" a="1"/>
  <c r="AL835" i="6" s="1"/>
  <c r="AL827" i="6" a="1"/>
  <c r="AL827" i="6" s="1"/>
  <c r="AL819" i="6" a="1"/>
  <c r="AL819" i="6" s="1"/>
  <c r="AL811" i="6" a="1"/>
  <c r="AL811" i="6" s="1"/>
  <c r="AL803" i="6" a="1"/>
  <c r="AL803" i="6" s="1"/>
  <c r="AL795" i="6" a="1"/>
  <c r="AL795" i="6" s="1"/>
  <c r="AL787" i="6" a="1"/>
  <c r="AL787" i="6" s="1"/>
  <c r="AL779" i="6" a="1"/>
  <c r="AL779" i="6" s="1"/>
  <c r="AL771" i="6" a="1"/>
  <c r="AL771" i="6" s="1"/>
  <c r="AL763" i="6" a="1"/>
  <c r="AL763" i="6" s="1"/>
  <c r="AL755" i="6" a="1"/>
  <c r="AL755" i="6" s="1"/>
  <c r="AL747" i="6" a="1"/>
  <c r="AL747" i="6" s="1"/>
  <c r="AL739" i="6" a="1"/>
  <c r="AL739" i="6" s="1"/>
  <c r="AL731" i="6" a="1"/>
  <c r="AL731" i="6" s="1"/>
  <c r="AL723" i="6" a="1"/>
  <c r="AL723" i="6" s="1"/>
  <c r="AL715" i="6" a="1"/>
  <c r="AL715" i="6" s="1"/>
  <c r="AL707" i="6" a="1"/>
  <c r="AL707" i="6" s="1"/>
  <c r="AL699" i="6" a="1"/>
  <c r="AL699" i="6" s="1"/>
  <c r="AL691" i="6" a="1"/>
  <c r="AL691" i="6" s="1"/>
  <c r="AL683" i="6" a="1"/>
  <c r="AL683" i="6" s="1"/>
  <c r="AL675" i="6" a="1"/>
  <c r="AL675" i="6" s="1"/>
  <c r="AL667" i="6" a="1"/>
  <c r="AL667" i="6" s="1"/>
  <c r="AL659" i="6" a="1"/>
  <c r="AL659" i="6" s="1"/>
  <c r="AL651" i="6" a="1"/>
  <c r="AL651" i="6" s="1"/>
  <c r="AL643" i="6" a="1"/>
  <c r="AL643" i="6" s="1"/>
  <c r="AL635" i="6" a="1"/>
  <c r="AL635" i="6" s="1"/>
  <c r="AL627" i="6" a="1"/>
  <c r="AL627" i="6" s="1"/>
  <c r="AL619" i="6" a="1"/>
  <c r="AL619" i="6" s="1"/>
  <c r="AL611" i="6" a="1"/>
  <c r="AL611" i="6" s="1"/>
  <c r="AL603" i="6" a="1"/>
  <c r="AL603" i="6" s="1"/>
  <c r="AL595" i="6" a="1"/>
  <c r="AL595" i="6" s="1"/>
  <c r="AL587" i="6" a="1"/>
  <c r="AL587" i="6" s="1"/>
  <c r="AL579" i="6" a="1"/>
  <c r="AL579" i="6" s="1"/>
  <c r="AL571" i="6" a="1"/>
  <c r="AL571" i="6" s="1"/>
  <c r="AL563" i="6" a="1"/>
  <c r="AL563" i="6" s="1"/>
  <c r="AL555" i="6" a="1"/>
  <c r="AL555" i="6" s="1"/>
  <c r="AL547" i="6" a="1"/>
  <c r="AL547" i="6" s="1"/>
  <c r="AL539" i="6" a="1"/>
  <c r="AL539" i="6" s="1"/>
  <c r="AL531" i="6" a="1"/>
  <c r="AL531" i="6" s="1"/>
  <c r="AL523" i="6" a="1"/>
  <c r="AL523" i="6" s="1"/>
  <c r="AL515" i="6" a="1"/>
  <c r="AL515" i="6" s="1"/>
  <c r="AL507" i="6" a="1"/>
  <c r="AL507" i="6" s="1"/>
  <c r="AL499" i="6" a="1"/>
  <c r="AL499" i="6" s="1"/>
  <c r="AL491" i="6" a="1"/>
  <c r="AL491" i="6" s="1"/>
  <c r="AL483" i="6" a="1"/>
  <c r="AL483" i="6" s="1"/>
  <c r="AL475" i="6" a="1"/>
  <c r="AL475" i="6" s="1"/>
  <c r="AL467" i="6" a="1"/>
  <c r="AL467" i="6" s="1"/>
  <c r="AL459" i="6" a="1"/>
  <c r="AL459" i="6" s="1"/>
  <c r="AL451" i="6" a="1"/>
  <c r="AL451" i="6" s="1"/>
  <c r="AL443" i="6" a="1"/>
  <c r="AL443" i="6" s="1"/>
  <c r="AL435" i="6" a="1"/>
  <c r="AL435" i="6" s="1"/>
  <c r="AL427" i="6" a="1"/>
  <c r="AL427" i="6" s="1"/>
  <c r="AL419" i="6" a="1"/>
  <c r="AL419" i="6" s="1"/>
  <c r="AL411" i="6" a="1"/>
  <c r="AL411" i="6" s="1"/>
  <c r="AL403" i="6" a="1"/>
  <c r="AL403" i="6" s="1"/>
  <c r="AL395" i="6" a="1"/>
  <c r="AL395" i="6" s="1"/>
  <c r="AL387" i="6" a="1"/>
  <c r="AL387" i="6" s="1"/>
  <c r="AL379" i="6" a="1"/>
  <c r="AL379" i="6" s="1"/>
  <c r="AL371" i="6" a="1"/>
  <c r="AL371" i="6" s="1"/>
  <c r="AL363" i="6" a="1"/>
  <c r="AL363" i="6" s="1"/>
  <c r="AL355" i="6" a="1"/>
  <c r="AL355" i="6" s="1"/>
  <c r="AL347" i="6" a="1"/>
  <c r="AL347" i="6" s="1"/>
  <c r="AL339" i="6" a="1"/>
  <c r="AL339" i="6" s="1"/>
  <c r="AL331" i="6" a="1"/>
  <c r="AL331" i="6" s="1"/>
  <c r="AL323" i="6" a="1"/>
  <c r="AL323" i="6" s="1"/>
  <c r="AL315" i="6" a="1"/>
  <c r="AL315" i="6" s="1"/>
  <c r="AL307" i="6" a="1"/>
  <c r="AL307" i="6" s="1"/>
  <c r="AL299" i="6" a="1"/>
  <c r="AL299" i="6" s="1"/>
  <c r="AL291" i="6" a="1"/>
  <c r="AL291" i="6" s="1"/>
  <c r="AL283" i="6" a="1"/>
  <c r="AL283" i="6" s="1"/>
  <c r="AL275" i="6" a="1"/>
  <c r="AL275" i="6" s="1"/>
  <c r="AL267" i="6" a="1"/>
  <c r="AL267" i="6" s="1"/>
  <c r="AL259" i="6" a="1"/>
  <c r="AL259" i="6" s="1"/>
  <c r="AL251" i="6" a="1"/>
  <c r="AL251" i="6" s="1"/>
  <c r="AL243" i="6" a="1"/>
  <c r="AL243" i="6" s="1"/>
  <c r="AL235" i="6" a="1"/>
  <c r="AL235" i="6" s="1"/>
  <c r="AL227" i="6" a="1"/>
  <c r="AL227" i="6" s="1"/>
  <c r="AL219" i="6" a="1"/>
  <c r="AL219" i="6" s="1"/>
  <c r="AL211" i="6" a="1"/>
  <c r="AL211" i="6" s="1"/>
  <c r="AL203" i="6" a="1"/>
  <c r="AL203" i="6" s="1"/>
  <c r="AL195" i="6" a="1"/>
  <c r="AL195" i="6" s="1"/>
  <c r="AL187" i="6" a="1"/>
  <c r="AL187" i="6" s="1"/>
  <c r="AL179" i="6" a="1"/>
  <c r="AL179" i="6" s="1"/>
  <c r="AL171" i="6" a="1"/>
  <c r="AL171" i="6" s="1"/>
  <c r="AL163" i="6" a="1"/>
  <c r="AL163" i="6" s="1"/>
  <c r="AL155" i="6" a="1"/>
  <c r="AL155" i="6" s="1"/>
  <c r="AL147" i="6" a="1"/>
  <c r="AL147" i="6" s="1"/>
  <c r="AL139" i="6" a="1"/>
  <c r="AL139" i="6" s="1"/>
  <c r="AL131" i="6" a="1"/>
  <c r="AL131" i="6" s="1"/>
  <c r="AL123" i="6" a="1"/>
  <c r="AL123" i="6" s="1"/>
  <c r="AL115" i="6" a="1"/>
  <c r="AL115" i="6" s="1"/>
  <c r="AL994" i="6" a="1"/>
  <c r="AL994" i="6" s="1"/>
  <c r="AL986" i="6" a="1"/>
  <c r="AL986" i="6" s="1"/>
  <c r="AL978" i="6" a="1"/>
  <c r="AL978" i="6" s="1"/>
  <c r="AL970" i="6" a="1"/>
  <c r="AL970" i="6" s="1"/>
  <c r="AL962" i="6" a="1"/>
  <c r="AL962" i="6" s="1"/>
  <c r="AL954" i="6" a="1"/>
  <c r="AL954" i="6" s="1"/>
  <c r="AL946" i="6" a="1"/>
  <c r="AL946" i="6" s="1"/>
  <c r="AL938" i="6" a="1"/>
  <c r="AL938" i="6" s="1"/>
  <c r="AL930" i="6" a="1"/>
  <c r="AL930" i="6" s="1"/>
  <c r="AL922" i="6" a="1"/>
  <c r="AL922" i="6" s="1"/>
  <c r="AL914" i="6" a="1"/>
  <c r="AL914" i="6" s="1"/>
  <c r="AL906" i="6" a="1"/>
  <c r="AL906" i="6" s="1"/>
  <c r="AL898" i="6" a="1"/>
  <c r="AL898" i="6" s="1"/>
  <c r="AL890" i="6" a="1"/>
  <c r="AL890" i="6" s="1"/>
  <c r="AL882" i="6" a="1"/>
  <c r="AL882" i="6" s="1"/>
  <c r="AL874" i="6" a="1"/>
  <c r="AL874" i="6" s="1"/>
  <c r="AL866" i="6" a="1"/>
  <c r="AL866" i="6" s="1"/>
  <c r="AL858" i="6" a="1"/>
  <c r="AL858" i="6" s="1"/>
  <c r="AL850" i="6" a="1"/>
  <c r="AL850" i="6" s="1"/>
  <c r="AL842" i="6" a="1"/>
  <c r="AL842" i="6" s="1"/>
  <c r="AL834" i="6" a="1"/>
  <c r="AL834" i="6" s="1"/>
  <c r="AL826" i="6" a="1"/>
  <c r="AL826" i="6" s="1"/>
  <c r="AL818" i="6" a="1"/>
  <c r="AL818" i="6" s="1"/>
  <c r="AL810" i="6" a="1"/>
  <c r="AL810" i="6" s="1"/>
  <c r="AL802" i="6" a="1"/>
  <c r="AL802" i="6" s="1"/>
  <c r="AL794" i="6" a="1"/>
  <c r="AL794" i="6" s="1"/>
  <c r="AL786" i="6" a="1"/>
  <c r="AL786" i="6" s="1"/>
  <c r="AL778" i="6" a="1"/>
  <c r="AL778" i="6" s="1"/>
  <c r="AL770" i="6" a="1"/>
  <c r="AL770" i="6" s="1"/>
  <c r="AL762" i="6" a="1"/>
  <c r="AL762" i="6" s="1"/>
  <c r="AL754" i="6" a="1"/>
  <c r="AL754" i="6" s="1"/>
  <c r="AL746" i="6" a="1"/>
  <c r="AL746" i="6" s="1"/>
  <c r="AL738" i="6" a="1"/>
  <c r="AL738" i="6" s="1"/>
  <c r="AL730" i="6" a="1"/>
  <c r="AL730" i="6" s="1"/>
  <c r="AL722" i="6" a="1"/>
  <c r="AL722" i="6" s="1"/>
  <c r="AL714" i="6" a="1"/>
  <c r="AL714" i="6" s="1"/>
  <c r="AL706" i="6" a="1"/>
  <c r="AL706" i="6" s="1"/>
  <c r="AL698" i="6" a="1"/>
  <c r="AL698" i="6" s="1"/>
  <c r="AL690" i="6" a="1"/>
  <c r="AL690" i="6" s="1"/>
  <c r="AL993" i="6" a="1"/>
  <c r="AL993" i="6" s="1"/>
  <c r="AL985" i="6" a="1"/>
  <c r="AL985" i="6" s="1"/>
  <c r="AL1000" i="6" a="1"/>
  <c r="AL1000" i="6" s="1"/>
  <c r="AL992" i="6" a="1"/>
  <c r="AL992" i="6" s="1"/>
  <c r="AL984" i="6" a="1"/>
  <c r="AL984" i="6" s="1"/>
  <c r="AL976" i="6" a="1"/>
  <c r="AL976" i="6" s="1"/>
  <c r="AL968" i="6" a="1"/>
  <c r="AL968" i="6" s="1"/>
  <c r="AL960" i="6" a="1"/>
  <c r="AL960" i="6" s="1"/>
  <c r="AL952" i="6" a="1"/>
  <c r="AL952" i="6" s="1"/>
  <c r="AL944" i="6" a="1"/>
  <c r="AL944" i="6" s="1"/>
  <c r="AL936" i="6" a="1"/>
  <c r="AL936" i="6" s="1"/>
  <c r="AL928" i="6" a="1"/>
  <c r="AL928" i="6" s="1"/>
  <c r="AL920" i="6" a="1"/>
  <c r="AL920" i="6" s="1"/>
  <c r="AL912" i="6" a="1"/>
  <c r="AL912" i="6" s="1"/>
  <c r="AL904" i="6" a="1"/>
  <c r="AL904" i="6" s="1"/>
  <c r="AL896" i="6" a="1"/>
  <c r="AL896" i="6" s="1"/>
  <c r="AL888" i="6" a="1"/>
  <c r="AL888" i="6" s="1"/>
  <c r="AL880" i="6" a="1"/>
  <c r="AL880" i="6" s="1"/>
  <c r="AL872" i="6" a="1"/>
  <c r="AL872" i="6" s="1"/>
  <c r="AL864" i="6" a="1"/>
  <c r="AL864" i="6" s="1"/>
  <c r="AL856" i="6" a="1"/>
  <c r="AL856" i="6" s="1"/>
  <c r="AL848" i="6" a="1"/>
  <c r="AL848" i="6" s="1"/>
  <c r="AL840" i="6" a="1"/>
  <c r="AL840" i="6" s="1"/>
  <c r="AL832" i="6" a="1"/>
  <c r="AL832" i="6" s="1"/>
  <c r="AL824" i="6" a="1"/>
  <c r="AL824" i="6" s="1"/>
  <c r="AL816" i="6" a="1"/>
  <c r="AL816" i="6" s="1"/>
  <c r="AL808" i="6" a="1"/>
  <c r="AL808" i="6" s="1"/>
  <c r="AL800" i="6" a="1"/>
  <c r="AL800" i="6" s="1"/>
  <c r="AL792" i="6" a="1"/>
  <c r="AL792" i="6" s="1"/>
  <c r="AL784" i="6" a="1"/>
  <c r="AL784" i="6" s="1"/>
  <c r="AL776" i="6" a="1"/>
  <c r="AL776" i="6" s="1"/>
  <c r="AL768" i="6" a="1"/>
  <c r="AL768" i="6" s="1"/>
  <c r="AL760" i="6" a="1"/>
  <c r="AL760" i="6" s="1"/>
  <c r="AL752" i="6" a="1"/>
  <c r="AL752" i="6" s="1"/>
  <c r="AL744" i="6" a="1"/>
  <c r="AL744" i="6" s="1"/>
  <c r="AL736" i="6" a="1"/>
  <c r="AL736" i="6" s="1"/>
  <c r="AL728" i="6" a="1"/>
  <c r="AL728" i="6" s="1"/>
  <c r="AL720" i="6" a="1"/>
  <c r="AL720" i="6" s="1"/>
  <c r="AL712" i="6" a="1"/>
  <c r="AL712" i="6" s="1"/>
  <c r="AL704" i="6" a="1"/>
  <c r="AL704" i="6" s="1"/>
  <c r="AL696" i="6" a="1"/>
  <c r="AL696" i="6" s="1"/>
  <c r="AL688" i="6" a="1"/>
  <c r="AL688" i="6" s="1"/>
  <c r="AL680" i="6" a="1"/>
  <c r="AL680" i="6" s="1"/>
  <c r="AL672" i="6" a="1"/>
  <c r="AL672" i="6" s="1"/>
  <c r="AL664" i="6" a="1"/>
  <c r="AL664" i="6" s="1"/>
  <c r="AL656" i="6" a="1"/>
  <c r="AL656" i="6" s="1"/>
  <c r="AL648" i="6" a="1"/>
  <c r="AL648" i="6" s="1"/>
  <c r="AL640" i="6" a="1"/>
  <c r="AL640" i="6" s="1"/>
  <c r="AL632" i="6" a="1"/>
  <c r="AL632" i="6" s="1"/>
  <c r="AL624" i="6" a="1"/>
  <c r="AL624" i="6" s="1"/>
  <c r="AL616" i="6" a="1"/>
  <c r="AL616" i="6" s="1"/>
  <c r="AL608" i="6" a="1"/>
  <c r="AL608" i="6" s="1"/>
  <c r="AL600" i="6" a="1"/>
  <c r="AL600" i="6" s="1"/>
  <c r="AL592" i="6" a="1"/>
  <c r="AL592" i="6" s="1"/>
  <c r="AL584" i="6" a="1"/>
  <c r="AL584" i="6" s="1"/>
  <c r="AL576" i="6" a="1"/>
  <c r="AL576" i="6" s="1"/>
  <c r="AL568" i="6" a="1"/>
  <c r="AL568" i="6" s="1"/>
  <c r="AL560" i="6" a="1"/>
  <c r="AL560" i="6" s="1"/>
  <c r="AL552" i="6" a="1"/>
  <c r="AL552" i="6" s="1"/>
  <c r="AL999" i="6" a="1"/>
  <c r="AL999" i="6" s="1"/>
  <c r="AL991" i="6" a="1"/>
  <c r="AL991" i="6" s="1"/>
  <c r="AL983" i="6" a="1"/>
  <c r="AL983" i="6" s="1"/>
  <c r="AL975" i="6" a="1"/>
  <c r="AL975" i="6" s="1"/>
  <c r="AL967" i="6" a="1"/>
  <c r="AL967" i="6" s="1"/>
  <c r="AL959" i="6" a="1"/>
  <c r="AL959" i="6" s="1"/>
  <c r="AL951" i="6" a="1"/>
  <c r="AL951" i="6" s="1"/>
  <c r="AL943" i="6" a="1"/>
  <c r="AL943" i="6" s="1"/>
  <c r="AL935" i="6" a="1"/>
  <c r="AL935" i="6" s="1"/>
  <c r="AL927" i="6" a="1"/>
  <c r="AL927" i="6" s="1"/>
  <c r="AL919" i="6" a="1"/>
  <c r="AL919" i="6" s="1"/>
  <c r="AL911" i="6" a="1"/>
  <c r="AL911" i="6" s="1"/>
  <c r="AL903" i="6" a="1"/>
  <c r="AL903" i="6" s="1"/>
  <c r="AL895" i="6" a="1"/>
  <c r="AL895" i="6" s="1"/>
  <c r="AL887" i="6" a="1"/>
  <c r="AL887" i="6" s="1"/>
  <c r="AL879" i="6" a="1"/>
  <c r="AL879" i="6" s="1"/>
  <c r="AL871" i="6" a="1"/>
  <c r="AL871" i="6" s="1"/>
  <c r="AL863" i="6" a="1"/>
  <c r="AL863" i="6" s="1"/>
  <c r="AL855" i="6" a="1"/>
  <c r="AL855" i="6" s="1"/>
  <c r="AL847" i="6" a="1"/>
  <c r="AL847" i="6" s="1"/>
  <c r="AL839" i="6" a="1"/>
  <c r="AL839" i="6" s="1"/>
  <c r="AL831" i="6" a="1"/>
  <c r="AL831" i="6" s="1"/>
  <c r="AL823" i="6" a="1"/>
  <c r="AL823" i="6" s="1"/>
  <c r="AL815" i="6" a="1"/>
  <c r="AL815" i="6" s="1"/>
  <c r="AL807" i="6" a="1"/>
  <c r="AL807" i="6" s="1"/>
  <c r="AL799" i="6" a="1"/>
  <c r="AL799" i="6" s="1"/>
  <c r="AL791" i="6" a="1"/>
  <c r="AL791" i="6" s="1"/>
  <c r="AL783" i="6" a="1"/>
  <c r="AL783" i="6" s="1"/>
  <c r="AL775" i="6" a="1"/>
  <c r="AL775" i="6" s="1"/>
  <c r="AL767" i="6" a="1"/>
  <c r="AL767" i="6" s="1"/>
  <c r="AL759" i="6" a="1"/>
  <c r="AL759" i="6" s="1"/>
  <c r="AL751" i="6" a="1"/>
  <c r="AL751" i="6" s="1"/>
  <c r="AL743" i="6" a="1"/>
  <c r="AL743" i="6" s="1"/>
  <c r="AL735" i="6" a="1"/>
  <c r="AL735" i="6" s="1"/>
  <c r="AL727" i="6" a="1"/>
  <c r="AL727" i="6" s="1"/>
  <c r="AL719" i="6" a="1"/>
  <c r="AL719" i="6" s="1"/>
  <c r="AL711" i="6" a="1"/>
  <c r="AL711" i="6" s="1"/>
  <c r="AL703" i="6" a="1"/>
  <c r="AL703" i="6" s="1"/>
  <c r="AL695" i="6" a="1"/>
  <c r="AL695" i="6" s="1"/>
  <c r="AL687" i="6" a="1"/>
  <c r="AL687" i="6" s="1"/>
  <c r="AL679" i="6" a="1"/>
  <c r="AL679" i="6" s="1"/>
  <c r="AL671" i="6" a="1"/>
  <c r="AL671" i="6" s="1"/>
  <c r="AL663" i="6" a="1"/>
  <c r="AL663" i="6" s="1"/>
  <c r="AL655" i="6" a="1"/>
  <c r="AL655" i="6" s="1"/>
  <c r="AL647" i="6" a="1"/>
  <c r="AL647" i="6" s="1"/>
  <c r="AL639" i="6" a="1"/>
  <c r="AL639" i="6" s="1"/>
  <c r="AL631" i="6" a="1"/>
  <c r="AL631" i="6" s="1"/>
  <c r="AL623" i="6" a="1"/>
  <c r="AL623" i="6" s="1"/>
  <c r="AL615" i="6" a="1"/>
  <c r="AL615" i="6" s="1"/>
  <c r="AL607" i="6" a="1"/>
  <c r="AL607" i="6" s="1"/>
  <c r="AL599" i="6" a="1"/>
  <c r="AL599" i="6" s="1"/>
  <c r="AL591" i="6" a="1"/>
  <c r="AL591" i="6" s="1"/>
  <c r="AL583" i="6" a="1"/>
  <c r="AL583" i="6" s="1"/>
  <c r="AL575" i="6" a="1"/>
  <c r="AL575" i="6" s="1"/>
  <c r="AL567" i="6" a="1"/>
  <c r="AL567" i="6" s="1"/>
  <c r="AL559" i="6" a="1"/>
  <c r="AL559" i="6" s="1"/>
  <c r="AL551" i="6" a="1"/>
  <c r="AL551" i="6" s="1"/>
  <c r="AL543" i="6" a="1"/>
  <c r="AL543" i="6" s="1"/>
  <c r="AL535" i="6" a="1"/>
  <c r="AL535" i="6" s="1"/>
  <c r="AL527" i="6" a="1"/>
  <c r="AL527" i="6" s="1"/>
  <c r="AL519" i="6" a="1"/>
  <c r="AL519" i="6" s="1"/>
  <c r="AL511" i="6" a="1"/>
  <c r="AL511" i="6" s="1"/>
  <c r="AL503" i="6" a="1"/>
  <c r="AL503" i="6" s="1"/>
  <c r="AL495" i="6" a="1"/>
  <c r="AL495" i="6" s="1"/>
  <c r="AL487" i="6" a="1"/>
  <c r="AL487" i="6" s="1"/>
  <c r="AL479" i="6" a="1"/>
  <c r="AL479" i="6" s="1"/>
  <c r="AL471" i="6" a="1"/>
  <c r="AL471" i="6" s="1"/>
  <c r="AL463" i="6" a="1"/>
  <c r="AL463" i="6" s="1"/>
  <c r="AL455" i="6" a="1"/>
  <c r="AL455" i="6" s="1"/>
  <c r="AL447" i="6" a="1"/>
  <c r="AL447" i="6" s="1"/>
  <c r="AL439" i="6" a="1"/>
  <c r="AL439" i="6" s="1"/>
  <c r="AL431" i="6" a="1"/>
  <c r="AL431" i="6" s="1"/>
  <c r="AL423" i="6" a="1"/>
  <c r="AL423" i="6" s="1"/>
  <c r="AL415" i="6" a="1"/>
  <c r="AL415" i="6" s="1"/>
  <c r="AL407" i="6" a="1"/>
  <c r="AL407" i="6" s="1"/>
  <c r="AL399" i="6" a="1"/>
  <c r="AL399" i="6" s="1"/>
  <c r="AL391" i="6" a="1"/>
  <c r="AL391" i="6" s="1"/>
  <c r="AL383" i="6" a="1"/>
  <c r="AL383" i="6" s="1"/>
  <c r="AL375" i="6" a="1"/>
  <c r="AL375" i="6" s="1"/>
  <c r="AL367" i="6" a="1"/>
  <c r="AL367" i="6" s="1"/>
  <c r="AL359" i="6" a="1"/>
  <c r="AL359" i="6" s="1"/>
  <c r="AL351" i="6" a="1"/>
  <c r="AL351" i="6" s="1"/>
  <c r="AL343" i="6" a="1"/>
  <c r="AL343" i="6" s="1"/>
  <c r="AL686" i="6" a="1"/>
  <c r="AL686" i="6" s="1"/>
  <c r="AL678" i="6" a="1"/>
  <c r="AL678" i="6" s="1"/>
  <c r="AL670" i="6" a="1"/>
  <c r="AL670" i="6" s="1"/>
  <c r="AL662" i="6" a="1"/>
  <c r="AL662" i="6" s="1"/>
  <c r="AL654" i="6" a="1"/>
  <c r="AL654" i="6" s="1"/>
  <c r="AL646" i="6" a="1"/>
  <c r="AL646" i="6" s="1"/>
  <c r="AL638" i="6" a="1"/>
  <c r="AL638" i="6" s="1"/>
  <c r="AL630" i="6" a="1"/>
  <c r="AL630" i="6" s="1"/>
  <c r="AL622" i="6" a="1"/>
  <c r="AL622" i="6" s="1"/>
  <c r="AL614" i="6" a="1"/>
  <c r="AL614" i="6" s="1"/>
  <c r="AL606" i="6" a="1"/>
  <c r="AL606" i="6" s="1"/>
  <c r="AL598" i="6" a="1"/>
  <c r="AL598" i="6" s="1"/>
  <c r="AL590" i="6" a="1"/>
  <c r="AL590" i="6" s="1"/>
  <c r="AL582" i="6" a="1"/>
  <c r="AL582" i="6" s="1"/>
  <c r="AL574" i="6" a="1"/>
  <c r="AL574" i="6" s="1"/>
  <c r="AL566" i="6" a="1"/>
  <c r="AL566" i="6" s="1"/>
  <c r="AL558" i="6" a="1"/>
  <c r="AL558" i="6" s="1"/>
  <c r="AL550" i="6" a="1"/>
  <c r="AL550" i="6" s="1"/>
  <c r="AL542" i="6" a="1"/>
  <c r="AL542" i="6" s="1"/>
  <c r="AL534" i="6" a="1"/>
  <c r="AL534" i="6" s="1"/>
  <c r="AL526" i="6" a="1"/>
  <c r="AL526" i="6" s="1"/>
  <c r="AL518" i="6" a="1"/>
  <c r="AL518" i="6" s="1"/>
  <c r="AL510" i="6" a="1"/>
  <c r="AL510" i="6" s="1"/>
  <c r="AL502" i="6" a="1"/>
  <c r="AL502" i="6" s="1"/>
  <c r="AL494" i="6" a="1"/>
  <c r="AL494" i="6" s="1"/>
  <c r="AL486" i="6" a="1"/>
  <c r="AL486" i="6" s="1"/>
  <c r="AL478" i="6" a="1"/>
  <c r="AL478" i="6" s="1"/>
  <c r="AL470" i="6" a="1"/>
  <c r="AL470" i="6" s="1"/>
  <c r="AL462" i="6" a="1"/>
  <c r="AL462" i="6" s="1"/>
  <c r="AL454" i="6" a="1"/>
  <c r="AL454" i="6" s="1"/>
  <c r="AL446" i="6" a="1"/>
  <c r="AL446" i="6" s="1"/>
  <c r="AL438" i="6" a="1"/>
  <c r="AL438" i="6" s="1"/>
  <c r="AL430" i="6" a="1"/>
  <c r="AL430" i="6" s="1"/>
  <c r="AL422" i="6" a="1"/>
  <c r="AL422" i="6" s="1"/>
  <c r="AL414" i="6" a="1"/>
  <c r="AL414" i="6" s="1"/>
  <c r="AL406" i="6" a="1"/>
  <c r="AL406" i="6" s="1"/>
  <c r="AL398" i="6" a="1"/>
  <c r="AL398" i="6" s="1"/>
  <c r="AL390" i="6" a="1"/>
  <c r="AL390" i="6" s="1"/>
  <c r="AL382" i="6" a="1"/>
  <c r="AL382" i="6" s="1"/>
  <c r="AL374" i="6" a="1"/>
  <c r="AL374" i="6" s="1"/>
  <c r="AL366" i="6" a="1"/>
  <c r="AL366" i="6" s="1"/>
  <c r="AL358" i="6" a="1"/>
  <c r="AL358" i="6" s="1"/>
  <c r="AL350" i="6" a="1"/>
  <c r="AL350" i="6" s="1"/>
  <c r="AL342" i="6" a="1"/>
  <c r="AL342" i="6" s="1"/>
  <c r="AL334" i="6" a="1"/>
  <c r="AL334" i="6" s="1"/>
  <c r="AL326" i="6" a="1"/>
  <c r="AL326" i="6" s="1"/>
  <c r="AL318" i="6" a="1"/>
  <c r="AL318" i="6" s="1"/>
  <c r="AL310" i="6" a="1"/>
  <c r="AL310" i="6" s="1"/>
  <c r="AL302" i="6" a="1"/>
  <c r="AL302" i="6" s="1"/>
  <c r="AL294" i="6" a="1"/>
  <c r="AL294" i="6" s="1"/>
  <c r="AL286" i="6" a="1"/>
  <c r="AL286" i="6" s="1"/>
  <c r="AL278" i="6" a="1"/>
  <c r="AL278" i="6" s="1"/>
  <c r="AL270" i="6" a="1"/>
  <c r="AL270" i="6" s="1"/>
  <c r="AL262" i="6" a="1"/>
  <c r="AL262" i="6" s="1"/>
  <c r="AL254" i="6" a="1"/>
  <c r="AL254" i="6" s="1"/>
  <c r="AL246" i="6" a="1"/>
  <c r="AL246" i="6" s="1"/>
  <c r="AL238" i="6" a="1"/>
  <c r="AL238" i="6" s="1"/>
  <c r="AL230" i="6" a="1"/>
  <c r="AL230" i="6" s="1"/>
  <c r="AL222" i="6" a="1"/>
  <c r="AL222" i="6" s="1"/>
  <c r="AL214" i="6" a="1"/>
  <c r="AL214" i="6" s="1"/>
  <c r="AL206" i="6" a="1"/>
  <c r="AL206" i="6" s="1"/>
  <c r="AL198" i="6" a="1"/>
  <c r="AL198" i="6" s="1"/>
  <c r="AL190" i="6" a="1"/>
  <c r="AL190" i="6" s="1"/>
  <c r="AL182" i="6" a="1"/>
  <c r="AL182" i="6" s="1"/>
  <c r="AL174" i="6" a="1"/>
  <c r="AL174" i="6" s="1"/>
  <c r="AL166" i="6" a="1"/>
  <c r="AL166" i="6" s="1"/>
  <c r="AL158" i="6" a="1"/>
  <c r="AL158" i="6" s="1"/>
  <c r="AL150" i="6" a="1"/>
  <c r="AL150" i="6" s="1"/>
  <c r="AL142" i="6" a="1"/>
  <c r="AL142" i="6" s="1"/>
  <c r="AL134" i="6" a="1"/>
  <c r="AL134" i="6" s="1"/>
  <c r="AL126" i="6" a="1"/>
  <c r="AL126" i="6" s="1"/>
  <c r="AL118" i="6" a="1"/>
  <c r="AL118" i="6" s="1"/>
  <c r="AL110" i="6" a="1"/>
  <c r="AL110" i="6" s="1"/>
  <c r="AL102" i="6" a="1"/>
  <c r="AL102" i="6" s="1"/>
  <c r="AL92" i="6" a="1"/>
  <c r="AL92" i="6" s="1"/>
  <c r="AL84" i="6" a="1"/>
  <c r="AL84" i="6" s="1"/>
  <c r="AL76" i="6" a="1"/>
  <c r="AL76" i="6" s="1"/>
  <c r="AL68" i="6" a="1"/>
  <c r="AL68" i="6" s="1"/>
  <c r="AL60" i="6" a="1"/>
  <c r="AL60" i="6" s="1"/>
  <c r="AL52" i="6" a="1"/>
  <c r="AL52" i="6" s="1"/>
  <c r="AL44" i="6" a="1"/>
  <c r="AL44" i="6" s="1"/>
  <c r="AL35" i="6" a="1"/>
  <c r="AL35" i="6" s="1"/>
  <c r="AL27" i="6" a="1"/>
  <c r="AL27" i="6" s="1"/>
  <c r="AL19" i="6" a="1"/>
  <c r="AL19" i="6" s="1"/>
  <c r="AL11" i="6" a="1"/>
  <c r="AL11" i="6" s="1"/>
  <c r="AL3" i="6" a="1"/>
  <c r="AL3" i="6" s="1"/>
  <c r="AL997" i="6" a="1"/>
  <c r="AL997" i="6" s="1"/>
  <c r="AL989" i="6" a="1"/>
  <c r="AL989" i="6" s="1"/>
  <c r="AL981" i="6" a="1"/>
  <c r="AL981" i="6" s="1"/>
  <c r="AL973" i="6" a="1"/>
  <c r="AL973" i="6" s="1"/>
  <c r="AL965" i="6" a="1"/>
  <c r="AL965" i="6" s="1"/>
  <c r="AL957" i="6" a="1"/>
  <c r="AL957" i="6" s="1"/>
  <c r="AL949" i="6" a="1"/>
  <c r="AL949" i="6" s="1"/>
  <c r="AL941" i="6" a="1"/>
  <c r="AL941" i="6" s="1"/>
  <c r="AL933" i="6" a="1"/>
  <c r="AL933" i="6" s="1"/>
  <c r="AL925" i="6" a="1"/>
  <c r="AL925" i="6" s="1"/>
  <c r="AL917" i="6" a="1"/>
  <c r="AL917" i="6" s="1"/>
  <c r="AL909" i="6" a="1"/>
  <c r="AL909" i="6" s="1"/>
  <c r="AL901" i="6" a="1"/>
  <c r="AL901" i="6" s="1"/>
  <c r="AL893" i="6" a="1"/>
  <c r="AL893" i="6" s="1"/>
  <c r="AL885" i="6" a="1"/>
  <c r="AL885" i="6" s="1"/>
  <c r="AL877" i="6" a="1"/>
  <c r="AL877" i="6" s="1"/>
  <c r="AL869" i="6" a="1"/>
  <c r="AL869" i="6" s="1"/>
  <c r="AL861" i="6" a="1"/>
  <c r="AL861" i="6" s="1"/>
  <c r="AL853" i="6" a="1"/>
  <c r="AL853" i="6" s="1"/>
  <c r="AL845" i="6" a="1"/>
  <c r="AL845" i="6" s="1"/>
  <c r="AL837" i="6" a="1"/>
  <c r="AL837" i="6" s="1"/>
  <c r="AL829" i="6" a="1"/>
  <c r="AL829" i="6" s="1"/>
  <c r="AL821" i="6" a="1"/>
  <c r="AL821" i="6" s="1"/>
  <c r="AL813" i="6" a="1"/>
  <c r="AL813" i="6" s="1"/>
  <c r="AL805" i="6" a="1"/>
  <c r="AL805" i="6" s="1"/>
  <c r="AL797" i="6" a="1"/>
  <c r="AL797" i="6" s="1"/>
  <c r="AL789" i="6" a="1"/>
  <c r="AL789" i="6" s="1"/>
  <c r="AL781" i="6" a="1"/>
  <c r="AL781" i="6" s="1"/>
  <c r="AL773" i="6" a="1"/>
  <c r="AL773" i="6" s="1"/>
  <c r="AL765" i="6" a="1"/>
  <c r="AL765" i="6" s="1"/>
  <c r="AL757" i="6" a="1"/>
  <c r="AL757" i="6" s="1"/>
  <c r="AL749" i="6" a="1"/>
  <c r="AL749" i="6" s="1"/>
  <c r="AL741" i="6" a="1"/>
  <c r="AL741" i="6" s="1"/>
  <c r="AL733" i="6" a="1"/>
  <c r="AL733" i="6" s="1"/>
  <c r="AL725" i="6" a="1"/>
  <c r="AL725" i="6" s="1"/>
  <c r="AL717" i="6" a="1"/>
  <c r="AL717" i="6" s="1"/>
  <c r="AL709" i="6" a="1"/>
  <c r="AL709" i="6" s="1"/>
  <c r="AL701" i="6" a="1"/>
  <c r="AL701" i="6" s="1"/>
  <c r="AL693" i="6" a="1"/>
  <c r="AL693" i="6" s="1"/>
  <c r="AL685" i="6" a="1"/>
  <c r="AL685" i="6" s="1"/>
  <c r="AL108" i="6" a="1"/>
  <c r="AL108" i="6" s="1"/>
  <c r="AL90" i="6" a="1"/>
  <c r="AL90" i="6" s="1"/>
  <c r="AL82" i="6" a="1"/>
  <c r="AL82" i="6" s="1"/>
  <c r="AL74" i="6" a="1"/>
  <c r="AL74" i="6" s="1"/>
  <c r="AL66" i="6" a="1"/>
  <c r="AL66" i="6" s="1"/>
  <c r="AL58" i="6" a="1"/>
  <c r="AL58" i="6" s="1"/>
  <c r="AL50" i="6" a="1"/>
  <c r="AL50" i="6" s="1"/>
  <c r="AL42" i="6" a="1"/>
  <c r="AL42" i="6" s="1"/>
  <c r="AL33" i="6" a="1"/>
  <c r="AL33" i="6" s="1"/>
  <c r="AL25" i="6" a="1"/>
  <c r="AL25" i="6" s="1"/>
  <c r="AL17" i="6" a="1"/>
  <c r="AL17" i="6" s="1"/>
  <c r="AL9" i="6" a="1"/>
  <c r="AL9" i="6" s="1"/>
  <c r="AL99" i="6" a="1"/>
  <c r="AL99" i="6" s="1"/>
  <c r="AL89" i="6" a="1"/>
  <c r="AL89" i="6" s="1"/>
  <c r="AL81" i="6" a="1"/>
  <c r="AL81" i="6" s="1"/>
  <c r="AL73" i="6" a="1"/>
  <c r="AL73" i="6" s="1"/>
  <c r="AL65" i="6" a="1"/>
  <c r="AL65" i="6" s="1"/>
  <c r="AL57" i="6" a="1"/>
  <c r="AL57" i="6" s="1"/>
  <c r="AL49" i="6" a="1"/>
  <c r="AL49" i="6" s="1"/>
  <c r="AL40" i="6" a="1"/>
  <c r="AL40" i="6" s="1"/>
  <c r="AL32" i="6" a="1"/>
  <c r="AL32" i="6" s="1"/>
  <c r="AL24" i="6" a="1"/>
  <c r="AL24" i="6" s="1"/>
  <c r="AL16" i="6" a="1"/>
  <c r="AL16" i="6" s="1"/>
  <c r="AL8" i="6" a="1"/>
  <c r="AL8" i="6" s="1"/>
  <c r="AL682" i="6" a="1"/>
  <c r="AL682" i="6" s="1"/>
  <c r="AL674" i="6" a="1"/>
  <c r="AL674" i="6" s="1"/>
  <c r="AL666" i="6" a="1"/>
  <c r="AL666" i="6" s="1"/>
  <c r="AL658" i="6" a="1"/>
  <c r="AL658" i="6" s="1"/>
  <c r="AL650" i="6" a="1"/>
  <c r="AL650" i="6" s="1"/>
  <c r="AL642" i="6" a="1"/>
  <c r="AL642" i="6" s="1"/>
  <c r="AL634" i="6" a="1"/>
  <c r="AL634" i="6" s="1"/>
  <c r="AL626" i="6" a="1"/>
  <c r="AL626" i="6" s="1"/>
  <c r="AL618" i="6" a="1"/>
  <c r="AL618" i="6" s="1"/>
  <c r="AL610" i="6" a="1"/>
  <c r="AL610" i="6" s="1"/>
  <c r="AL602" i="6" a="1"/>
  <c r="AL602" i="6" s="1"/>
  <c r="AL594" i="6" a="1"/>
  <c r="AL594" i="6" s="1"/>
  <c r="AL586" i="6" a="1"/>
  <c r="AL586" i="6" s="1"/>
  <c r="AL578" i="6" a="1"/>
  <c r="AL578" i="6" s="1"/>
  <c r="AL570" i="6" a="1"/>
  <c r="AL570" i="6" s="1"/>
  <c r="AL562" i="6" a="1"/>
  <c r="AL562" i="6" s="1"/>
  <c r="AL554" i="6" a="1"/>
  <c r="AL554" i="6" s="1"/>
  <c r="AL546" i="6" a="1"/>
  <c r="AL546" i="6" s="1"/>
  <c r="AL538" i="6" a="1"/>
  <c r="AL538" i="6" s="1"/>
  <c r="AL530" i="6" a="1"/>
  <c r="AL530" i="6" s="1"/>
  <c r="AL522" i="6" a="1"/>
  <c r="AL522" i="6" s="1"/>
  <c r="AL514" i="6" a="1"/>
  <c r="AL514" i="6" s="1"/>
  <c r="AL506" i="6" a="1"/>
  <c r="AL506" i="6" s="1"/>
  <c r="AL498" i="6" a="1"/>
  <c r="AL498" i="6" s="1"/>
  <c r="AL490" i="6" a="1"/>
  <c r="AL490" i="6" s="1"/>
  <c r="AL482" i="6" a="1"/>
  <c r="AL482" i="6" s="1"/>
  <c r="AL474" i="6" a="1"/>
  <c r="AL474" i="6" s="1"/>
  <c r="AL466" i="6" a="1"/>
  <c r="AL466" i="6" s="1"/>
  <c r="AL458" i="6" a="1"/>
  <c r="AL458" i="6" s="1"/>
  <c r="AL450" i="6" a="1"/>
  <c r="AL450" i="6" s="1"/>
  <c r="AL442" i="6" a="1"/>
  <c r="AL442" i="6" s="1"/>
  <c r="AL434" i="6" a="1"/>
  <c r="AL434" i="6" s="1"/>
  <c r="AL426" i="6" a="1"/>
  <c r="AL426" i="6" s="1"/>
  <c r="AL418" i="6" a="1"/>
  <c r="AL418" i="6" s="1"/>
  <c r="AL410" i="6" a="1"/>
  <c r="AL410" i="6" s="1"/>
  <c r="AL402" i="6" a="1"/>
  <c r="AL402" i="6" s="1"/>
  <c r="AL394" i="6" a="1"/>
  <c r="AL394" i="6" s="1"/>
  <c r="AL386" i="6" a="1"/>
  <c r="AL386" i="6" s="1"/>
  <c r="AL378" i="6" a="1"/>
  <c r="AL378" i="6" s="1"/>
  <c r="AL370" i="6" a="1"/>
  <c r="AL370" i="6" s="1"/>
  <c r="AL362" i="6" a="1"/>
  <c r="AL362" i="6" s="1"/>
  <c r="AL354" i="6" a="1"/>
  <c r="AL354" i="6" s="1"/>
  <c r="AL346" i="6" a="1"/>
  <c r="AL346" i="6" s="1"/>
  <c r="AL338" i="6" a="1"/>
  <c r="AL338" i="6" s="1"/>
  <c r="AL330" i="6" a="1"/>
  <c r="AL330" i="6" s="1"/>
  <c r="AL322" i="6" a="1"/>
  <c r="AL322" i="6" s="1"/>
  <c r="AL314" i="6" a="1"/>
  <c r="AL314" i="6" s="1"/>
  <c r="AL306" i="6" a="1"/>
  <c r="AL306" i="6" s="1"/>
  <c r="AL298" i="6" a="1"/>
  <c r="AL298" i="6" s="1"/>
  <c r="AL290" i="6" a="1"/>
  <c r="AL290" i="6" s="1"/>
  <c r="AL282" i="6" a="1"/>
  <c r="AL282" i="6" s="1"/>
  <c r="AL274" i="6" a="1"/>
  <c r="AL274" i="6" s="1"/>
  <c r="AL266" i="6" a="1"/>
  <c r="AL266" i="6" s="1"/>
  <c r="AL258" i="6" a="1"/>
  <c r="AL258" i="6" s="1"/>
  <c r="AL250" i="6" a="1"/>
  <c r="AL250" i="6" s="1"/>
  <c r="AL242" i="6" a="1"/>
  <c r="AL242" i="6" s="1"/>
  <c r="AL234" i="6" a="1"/>
  <c r="AL234" i="6" s="1"/>
  <c r="AL226" i="6" a="1"/>
  <c r="AL226" i="6" s="1"/>
  <c r="AL218" i="6" a="1"/>
  <c r="AL218" i="6" s="1"/>
  <c r="AL210" i="6" a="1"/>
  <c r="AL210" i="6" s="1"/>
  <c r="AL202" i="6" a="1"/>
  <c r="AL202" i="6" s="1"/>
  <c r="AL194" i="6" a="1"/>
  <c r="AL194" i="6" s="1"/>
  <c r="AL186" i="6" a="1"/>
  <c r="AL186" i="6" s="1"/>
  <c r="AL178" i="6" a="1"/>
  <c r="AL178" i="6" s="1"/>
  <c r="AL170" i="6" a="1"/>
  <c r="AL170" i="6" s="1"/>
  <c r="AL162" i="6" a="1"/>
  <c r="AL162" i="6" s="1"/>
  <c r="AL154" i="6" a="1"/>
  <c r="AL154" i="6" s="1"/>
  <c r="AL146" i="6" a="1"/>
  <c r="AL146" i="6" s="1"/>
  <c r="AL138" i="6" a="1"/>
  <c r="AL138" i="6" s="1"/>
  <c r="AL130" i="6" a="1"/>
  <c r="AL130" i="6" s="1"/>
  <c r="AL122" i="6" a="1"/>
  <c r="AL122" i="6" s="1"/>
  <c r="AL114" i="6" a="1"/>
  <c r="AL114" i="6" s="1"/>
  <c r="AL106" i="6" a="1"/>
  <c r="AL106" i="6" s="1"/>
  <c r="AL98" i="6" a="1"/>
  <c r="AL98" i="6" s="1"/>
  <c r="AL88" i="6" a="1"/>
  <c r="AL88" i="6" s="1"/>
  <c r="AL80" i="6" a="1"/>
  <c r="AL80" i="6" s="1"/>
  <c r="AL72" i="6" a="1"/>
  <c r="AL72" i="6" s="1"/>
  <c r="AL64" i="6" a="1"/>
  <c r="AL64" i="6" s="1"/>
  <c r="AL56" i="6" a="1"/>
  <c r="AL56" i="6" s="1"/>
  <c r="AL48" i="6" a="1"/>
  <c r="AL48" i="6" s="1"/>
  <c r="AL39" i="6" a="1"/>
  <c r="AL39" i="6" s="1"/>
  <c r="AL31" i="6" a="1"/>
  <c r="AL31" i="6" s="1"/>
  <c r="AL23" i="6" a="1"/>
  <c r="AL23" i="6" s="1"/>
  <c r="AL15" i="6" a="1"/>
  <c r="AL15" i="6" s="1"/>
  <c r="AL7" i="6" a="1"/>
  <c r="AL7" i="6" s="1"/>
  <c r="AL977" i="6" a="1"/>
  <c r="AL977" i="6" s="1"/>
  <c r="AL969" i="6" a="1"/>
  <c r="AL969" i="6" s="1"/>
  <c r="AL961" i="6" a="1"/>
  <c r="AL961" i="6" s="1"/>
  <c r="AL953" i="6" a="1"/>
  <c r="AL953" i="6" s="1"/>
  <c r="AL945" i="6" a="1"/>
  <c r="AL945" i="6" s="1"/>
  <c r="AL937" i="6" a="1"/>
  <c r="AL937" i="6" s="1"/>
  <c r="AL929" i="6" a="1"/>
  <c r="AL929" i="6" s="1"/>
  <c r="AL921" i="6" a="1"/>
  <c r="AL921" i="6" s="1"/>
  <c r="AL913" i="6" a="1"/>
  <c r="AL913" i="6" s="1"/>
  <c r="AL905" i="6" a="1"/>
  <c r="AL905" i="6" s="1"/>
  <c r="AL897" i="6" a="1"/>
  <c r="AL897" i="6" s="1"/>
  <c r="AL889" i="6" a="1"/>
  <c r="AL889" i="6" s="1"/>
  <c r="AL881" i="6" a="1"/>
  <c r="AL881" i="6" s="1"/>
  <c r="AL873" i="6" a="1"/>
  <c r="AL873" i="6" s="1"/>
  <c r="AL865" i="6" a="1"/>
  <c r="AL865" i="6" s="1"/>
  <c r="AL857" i="6" a="1"/>
  <c r="AL857" i="6" s="1"/>
  <c r="AL849" i="6" a="1"/>
  <c r="AL849" i="6" s="1"/>
  <c r="AL841" i="6" a="1"/>
  <c r="AL841" i="6" s="1"/>
  <c r="AL833" i="6" a="1"/>
  <c r="AL833" i="6" s="1"/>
  <c r="AL825" i="6" a="1"/>
  <c r="AL825" i="6" s="1"/>
  <c r="AL817" i="6" a="1"/>
  <c r="AL817" i="6" s="1"/>
  <c r="AL809" i="6" a="1"/>
  <c r="AL809" i="6" s="1"/>
  <c r="AL801" i="6" a="1"/>
  <c r="AL801" i="6" s="1"/>
  <c r="AL793" i="6" a="1"/>
  <c r="AL793" i="6" s="1"/>
  <c r="AL785" i="6" a="1"/>
  <c r="AL785" i="6" s="1"/>
  <c r="AL777" i="6" a="1"/>
  <c r="AL777" i="6" s="1"/>
  <c r="AL769" i="6" a="1"/>
  <c r="AL769" i="6" s="1"/>
  <c r="AL761" i="6" a="1"/>
  <c r="AL761" i="6" s="1"/>
  <c r="AL753" i="6" a="1"/>
  <c r="AL753" i="6" s="1"/>
  <c r="AL745" i="6" a="1"/>
  <c r="AL745" i="6" s="1"/>
  <c r="AL737" i="6" a="1"/>
  <c r="AL737" i="6" s="1"/>
  <c r="AL729" i="6" a="1"/>
  <c r="AL729" i="6" s="1"/>
  <c r="AL721" i="6" a="1"/>
  <c r="AL721" i="6" s="1"/>
  <c r="AL713" i="6" a="1"/>
  <c r="AL713" i="6" s="1"/>
  <c r="AL705" i="6" a="1"/>
  <c r="AL705" i="6" s="1"/>
  <c r="AL697" i="6" a="1"/>
  <c r="AL697" i="6" s="1"/>
  <c r="AL689" i="6" a="1"/>
  <c r="AL689" i="6" s="1"/>
  <c r="AL681" i="6" a="1"/>
  <c r="AL681" i="6" s="1"/>
  <c r="AL673" i="6" a="1"/>
  <c r="AL673" i="6" s="1"/>
  <c r="AL665" i="6" a="1"/>
  <c r="AL665" i="6" s="1"/>
  <c r="AL657" i="6" a="1"/>
  <c r="AL657" i="6" s="1"/>
  <c r="AL649" i="6" a="1"/>
  <c r="AL649" i="6" s="1"/>
  <c r="AL641" i="6" a="1"/>
  <c r="AL641" i="6" s="1"/>
  <c r="AL633" i="6" a="1"/>
  <c r="AL633" i="6" s="1"/>
  <c r="AL625" i="6" a="1"/>
  <c r="AL625" i="6" s="1"/>
  <c r="AL617" i="6" a="1"/>
  <c r="AL617" i="6" s="1"/>
  <c r="AL609" i="6" a="1"/>
  <c r="AL609" i="6" s="1"/>
  <c r="AL601" i="6" a="1"/>
  <c r="AL601" i="6" s="1"/>
  <c r="AL593" i="6" a="1"/>
  <c r="AL593" i="6" s="1"/>
  <c r="AL585" i="6" a="1"/>
  <c r="AL585" i="6" s="1"/>
  <c r="AL577" i="6" a="1"/>
  <c r="AL577" i="6" s="1"/>
  <c r="AL569" i="6" a="1"/>
  <c r="AL569" i="6" s="1"/>
  <c r="AL561" i="6" a="1"/>
  <c r="AL561" i="6" s="1"/>
  <c r="AL553" i="6" a="1"/>
  <c r="AL553" i="6" s="1"/>
  <c r="AL545" i="6" a="1"/>
  <c r="AL545" i="6" s="1"/>
  <c r="AL537" i="6" a="1"/>
  <c r="AL537" i="6" s="1"/>
  <c r="AL529" i="6" a="1"/>
  <c r="AL529" i="6" s="1"/>
  <c r="AL521" i="6" a="1"/>
  <c r="AL521" i="6" s="1"/>
  <c r="AL513" i="6" a="1"/>
  <c r="AL513" i="6" s="1"/>
  <c r="AL505" i="6" a="1"/>
  <c r="AL505" i="6" s="1"/>
  <c r="AL497" i="6" a="1"/>
  <c r="AL497" i="6" s="1"/>
  <c r="AL489" i="6" a="1"/>
  <c r="AL489" i="6" s="1"/>
  <c r="AL481" i="6" a="1"/>
  <c r="AL481" i="6" s="1"/>
  <c r="AL473" i="6" a="1"/>
  <c r="AL473" i="6" s="1"/>
  <c r="AL465" i="6" a="1"/>
  <c r="AL465" i="6" s="1"/>
  <c r="AL457" i="6" a="1"/>
  <c r="AL457" i="6" s="1"/>
  <c r="AL449" i="6" a="1"/>
  <c r="AL449" i="6" s="1"/>
  <c r="AL441" i="6" a="1"/>
  <c r="AL441" i="6" s="1"/>
  <c r="AL433" i="6" a="1"/>
  <c r="AL433" i="6" s="1"/>
  <c r="AL425" i="6" a="1"/>
  <c r="AL425" i="6" s="1"/>
  <c r="AL417" i="6" a="1"/>
  <c r="AL417" i="6" s="1"/>
  <c r="AL409" i="6" a="1"/>
  <c r="AL409" i="6" s="1"/>
  <c r="AL401" i="6" a="1"/>
  <c r="AL401" i="6" s="1"/>
  <c r="AL393" i="6" a="1"/>
  <c r="AL393" i="6" s="1"/>
  <c r="AL385" i="6" a="1"/>
  <c r="AL385" i="6" s="1"/>
  <c r="AL377" i="6" a="1"/>
  <c r="AL377" i="6" s="1"/>
  <c r="AL369" i="6" a="1"/>
  <c r="AL369" i="6" s="1"/>
  <c r="AL361" i="6" a="1"/>
  <c r="AL361" i="6" s="1"/>
  <c r="AL353" i="6" a="1"/>
  <c r="AL353" i="6" s="1"/>
  <c r="AL345" i="6" a="1"/>
  <c r="AL345" i="6" s="1"/>
  <c r="AL337" i="6" a="1"/>
  <c r="AL337" i="6" s="1"/>
  <c r="AL329" i="6" a="1"/>
  <c r="AL329" i="6" s="1"/>
  <c r="AL321" i="6" a="1"/>
  <c r="AL321" i="6" s="1"/>
  <c r="AL313" i="6" a="1"/>
  <c r="AL313" i="6" s="1"/>
  <c r="AL305" i="6" a="1"/>
  <c r="AL305" i="6" s="1"/>
  <c r="AL297" i="6" a="1"/>
  <c r="AL297" i="6" s="1"/>
  <c r="AL289" i="6" a="1"/>
  <c r="AL289" i="6" s="1"/>
  <c r="AL281" i="6" a="1"/>
  <c r="AL281" i="6" s="1"/>
  <c r="AL273" i="6" a="1"/>
  <c r="AL273" i="6" s="1"/>
  <c r="AL265" i="6" a="1"/>
  <c r="AL265" i="6" s="1"/>
  <c r="AL257" i="6" a="1"/>
  <c r="AL257" i="6" s="1"/>
  <c r="AL249" i="6" a="1"/>
  <c r="AL249" i="6" s="1"/>
  <c r="AL241" i="6" a="1"/>
  <c r="AL241" i="6" s="1"/>
  <c r="AL233" i="6" a="1"/>
  <c r="AL233" i="6" s="1"/>
  <c r="AL225" i="6" a="1"/>
  <c r="AL225" i="6" s="1"/>
  <c r="AL217" i="6" a="1"/>
  <c r="AL217" i="6" s="1"/>
  <c r="AL209" i="6" a="1"/>
  <c r="AL209" i="6" s="1"/>
  <c r="AL201" i="6" a="1"/>
  <c r="AL201" i="6" s="1"/>
  <c r="AL193" i="6" a="1"/>
  <c r="AL193" i="6" s="1"/>
  <c r="AL185" i="6" a="1"/>
  <c r="AL185" i="6" s="1"/>
  <c r="AL177" i="6" a="1"/>
  <c r="AL177" i="6" s="1"/>
  <c r="AL169" i="6" a="1"/>
  <c r="AL169" i="6" s="1"/>
  <c r="AL161" i="6" a="1"/>
  <c r="AL161" i="6" s="1"/>
  <c r="AL153" i="6" a="1"/>
  <c r="AL153" i="6" s="1"/>
  <c r="AL145" i="6" a="1"/>
  <c r="AL145" i="6" s="1"/>
  <c r="AL544" i="6" a="1"/>
  <c r="AL544" i="6" s="1"/>
  <c r="AL536" i="6" a="1"/>
  <c r="AL536" i="6" s="1"/>
  <c r="AL528" i="6" a="1"/>
  <c r="AL528" i="6" s="1"/>
  <c r="AL520" i="6" a="1"/>
  <c r="AL520" i="6" s="1"/>
  <c r="AL512" i="6" a="1"/>
  <c r="AL512" i="6" s="1"/>
  <c r="AL504" i="6" a="1"/>
  <c r="AL504" i="6" s="1"/>
  <c r="AL496" i="6" a="1"/>
  <c r="AL496" i="6" s="1"/>
  <c r="AL488" i="6" a="1"/>
  <c r="AL488" i="6" s="1"/>
  <c r="AL480" i="6" a="1"/>
  <c r="AL480" i="6" s="1"/>
  <c r="AL472" i="6" a="1"/>
  <c r="AL472" i="6" s="1"/>
  <c r="AL464" i="6" a="1"/>
  <c r="AL464" i="6" s="1"/>
  <c r="AL456" i="6" a="1"/>
  <c r="AL456" i="6" s="1"/>
  <c r="AL448" i="6" a="1"/>
  <c r="AL448" i="6" s="1"/>
  <c r="AL440" i="6" a="1"/>
  <c r="AL440" i="6" s="1"/>
  <c r="AL432" i="6" a="1"/>
  <c r="AL432" i="6" s="1"/>
  <c r="AL424" i="6" a="1"/>
  <c r="AL424" i="6" s="1"/>
  <c r="AL416" i="6" a="1"/>
  <c r="AL416" i="6" s="1"/>
  <c r="AL408" i="6" a="1"/>
  <c r="AL408" i="6" s="1"/>
  <c r="AL400" i="6" a="1"/>
  <c r="AL400" i="6" s="1"/>
  <c r="AL392" i="6" a="1"/>
  <c r="AL392" i="6" s="1"/>
  <c r="AL384" i="6" a="1"/>
  <c r="AL384" i="6" s="1"/>
  <c r="AL376" i="6" a="1"/>
  <c r="AL376" i="6" s="1"/>
  <c r="AL368" i="6" a="1"/>
  <c r="AL368" i="6" s="1"/>
  <c r="AL360" i="6" a="1"/>
  <c r="AL360" i="6" s="1"/>
  <c r="AL352" i="6" a="1"/>
  <c r="AL352" i="6" s="1"/>
  <c r="AL344" i="6" a="1"/>
  <c r="AL344" i="6" s="1"/>
  <c r="AL336" i="6" a="1"/>
  <c r="AL336" i="6" s="1"/>
  <c r="AL328" i="6" a="1"/>
  <c r="AL328" i="6" s="1"/>
  <c r="AL320" i="6" a="1"/>
  <c r="AL320" i="6" s="1"/>
  <c r="AL312" i="6" a="1"/>
  <c r="AL312" i="6" s="1"/>
  <c r="AL304" i="6" a="1"/>
  <c r="AL304" i="6" s="1"/>
  <c r="AL296" i="6" a="1"/>
  <c r="AL296" i="6" s="1"/>
  <c r="AL288" i="6" a="1"/>
  <c r="AL288" i="6" s="1"/>
  <c r="AL280" i="6" a="1"/>
  <c r="AL280" i="6" s="1"/>
  <c r="AL272" i="6" a="1"/>
  <c r="AL272" i="6" s="1"/>
  <c r="AL264" i="6" a="1"/>
  <c r="AL264" i="6" s="1"/>
  <c r="AL256" i="6" a="1"/>
  <c r="AL256" i="6" s="1"/>
  <c r="AL248" i="6" a="1"/>
  <c r="AL248" i="6" s="1"/>
  <c r="AL240" i="6" a="1"/>
  <c r="AL240" i="6" s="1"/>
  <c r="AL232" i="6" a="1"/>
  <c r="AL232" i="6" s="1"/>
  <c r="AL224" i="6" a="1"/>
  <c r="AL224" i="6" s="1"/>
  <c r="AL216" i="6" a="1"/>
  <c r="AL216" i="6" s="1"/>
  <c r="AL208" i="6" a="1"/>
  <c r="AL208" i="6" s="1"/>
  <c r="AL200" i="6" a="1"/>
  <c r="AL200" i="6" s="1"/>
  <c r="AL192" i="6" a="1"/>
  <c r="AL192" i="6" s="1"/>
  <c r="AL184" i="6" a="1"/>
  <c r="AL184" i="6" s="1"/>
  <c r="AL176" i="6" a="1"/>
  <c r="AL176" i="6" s="1"/>
  <c r="AL168" i="6" a="1"/>
  <c r="AL168" i="6" s="1"/>
  <c r="AL160" i="6" a="1"/>
  <c r="AL160" i="6" s="1"/>
  <c r="AL152" i="6" a="1"/>
  <c r="AL152" i="6" s="1"/>
  <c r="AL144" i="6" a="1"/>
  <c r="AL144" i="6" s="1"/>
  <c r="AL136" i="6" a="1"/>
  <c r="AL136" i="6" s="1"/>
  <c r="AL128" i="6" a="1"/>
  <c r="AL128" i="6" s="1"/>
  <c r="AL120" i="6" a="1"/>
  <c r="AL120" i="6" s="1"/>
  <c r="AL112" i="6" a="1"/>
  <c r="AL112" i="6" s="1"/>
  <c r="AL94" i="6" a="1"/>
  <c r="AL94" i="6" s="1"/>
  <c r="AL86" i="6" a="1"/>
  <c r="AL86" i="6" s="1"/>
  <c r="AL78" i="6" a="1"/>
  <c r="AL78" i="6" s="1"/>
  <c r="AL70" i="6" a="1"/>
  <c r="AL70" i="6" s="1"/>
  <c r="AL62" i="6" a="1"/>
  <c r="AL62" i="6" s="1"/>
  <c r="AL54" i="6" a="1"/>
  <c r="AL54" i="6" s="1"/>
  <c r="AL46" i="6" a="1"/>
  <c r="AL46" i="6" s="1"/>
  <c r="AL37" i="6" a="1"/>
  <c r="AL37" i="6" s="1"/>
  <c r="AL29" i="6" a="1"/>
  <c r="AL29" i="6" s="1"/>
  <c r="AL21" i="6" a="1"/>
  <c r="AL21" i="6" s="1"/>
  <c r="AL13" i="6" a="1"/>
  <c r="AL13" i="6" s="1"/>
  <c r="AL5" i="6" a="1"/>
  <c r="AL5" i="6" s="1"/>
  <c r="AL335" i="6" a="1"/>
  <c r="AL335" i="6" s="1"/>
  <c r="AL327" i="6" a="1"/>
  <c r="AL327" i="6" s="1"/>
  <c r="AL319" i="6" a="1"/>
  <c r="AL319" i="6" s="1"/>
  <c r="AL311" i="6" a="1"/>
  <c r="AL311" i="6" s="1"/>
  <c r="AL303" i="6" a="1"/>
  <c r="AL303" i="6" s="1"/>
  <c r="AL295" i="6" a="1"/>
  <c r="AL295" i="6" s="1"/>
  <c r="AL287" i="6" a="1"/>
  <c r="AL287" i="6" s="1"/>
  <c r="AL279" i="6" a="1"/>
  <c r="AL279" i="6" s="1"/>
  <c r="AL271" i="6" a="1"/>
  <c r="AL271" i="6" s="1"/>
  <c r="AL263" i="6" a="1"/>
  <c r="AL263" i="6" s="1"/>
  <c r="AL255" i="6" a="1"/>
  <c r="AL255" i="6" s="1"/>
  <c r="AL247" i="6" a="1"/>
  <c r="AL247" i="6" s="1"/>
  <c r="AL239" i="6" a="1"/>
  <c r="AL239" i="6" s="1"/>
  <c r="AL231" i="6" a="1"/>
  <c r="AL231" i="6" s="1"/>
  <c r="AL223" i="6" a="1"/>
  <c r="AL223" i="6" s="1"/>
  <c r="AL215" i="6" a="1"/>
  <c r="AL215" i="6" s="1"/>
  <c r="AL207" i="6" a="1"/>
  <c r="AL207" i="6" s="1"/>
  <c r="AL199" i="6" a="1"/>
  <c r="AL199" i="6" s="1"/>
  <c r="AL191" i="6" a="1"/>
  <c r="AL191" i="6" s="1"/>
  <c r="AL183" i="6" a="1"/>
  <c r="AL183" i="6" s="1"/>
  <c r="AL175" i="6" a="1"/>
  <c r="AL175" i="6" s="1"/>
  <c r="AL167" i="6" a="1"/>
  <c r="AL167" i="6" s="1"/>
  <c r="AL159" i="6" a="1"/>
  <c r="AL159" i="6" s="1"/>
  <c r="AL151" i="6" a="1"/>
  <c r="AL151" i="6" s="1"/>
  <c r="AL143" i="6" a="1"/>
  <c r="AL143" i="6" s="1"/>
  <c r="AL135" i="6" a="1"/>
  <c r="AL135" i="6" s="1"/>
  <c r="AL127" i="6" a="1"/>
  <c r="AL127" i="6" s="1"/>
  <c r="AL119" i="6" a="1"/>
  <c r="AL119" i="6" s="1"/>
  <c r="AL103" i="6" a="1"/>
  <c r="AL103" i="6" s="1"/>
  <c r="AL93" i="6" a="1"/>
  <c r="AL93" i="6" s="1"/>
  <c r="AL85" i="6" a="1"/>
  <c r="AL85" i="6" s="1"/>
  <c r="AL77" i="6" a="1"/>
  <c r="AL77" i="6" s="1"/>
  <c r="AL69" i="6" a="1"/>
  <c r="AL69" i="6" s="1"/>
  <c r="AL61" i="6" a="1"/>
  <c r="AL61" i="6" s="1"/>
  <c r="AL53" i="6" a="1"/>
  <c r="AL53" i="6" s="1"/>
  <c r="AL45" i="6" a="1"/>
  <c r="AL45" i="6" s="1"/>
  <c r="AL36" i="6" a="1"/>
  <c r="AL36" i="6" s="1"/>
  <c r="AL28" i="6" a="1"/>
  <c r="AL28" i="6" s="1"/>
  <c r="AL20" i="6" a="1"/>
  <c r="AL20" i="6" s="1"/>
  <c r="AL12" i="6" a="1"/>
  <c r="AL12" i="6" s="1"/>
  <c r="AL4" i="6" a="1"/>
  <c r="AL4" i="6" s="1"/>
  <c r="AL677" i="6" a="1"/>
  <c r="AL677" i="6" s="1"/>
  <c r="AL669" i="6" a="1"/>
  <c r="AL669" i="6" s="1"/>
  <c r="AL661" i="6" a="1"/>
  <c r="AL661" i="6" s="1"/>
  <c r="AL653" i="6" a="1"/>
  <c r="AL653" i="6" s="1"/>
  <c r="AL645" i="6" a="1"/>
  <c r="AL645" i="6" s="1"/>
  <c r="AL637" i="6" a="1"/>
  <c r="AL637" i="6" s="1"/>
  <c r="AL629" i="6" a="1"/>
  <c r="AL629" i="6" s="1"/>
  <c r="AL621" i="6" a="1"/>
  <c r="AL621" i="6" s="1"/>
  <c r="AL613" i="6" a="1"/>
  <c r="AL613" i="6" s="1"/>
  <c r="AL605" i="6" a="1"/>
  <c r="AL605" i="6" s="1"/>
  <c r="AL597" i="6" a="1"/>
  <c r="AL597" i="6" s="1"/>
  <c r="AL589" i="6" a="1"/>
  <c r="AL589" i="6" s="1"/>
  <c r="AL581" i="6" a="1"/>
  <c r="AL581" i="6" s="1"/>
  <c r="AL573" i="6" a="1"/>
  <c r="AL573" i="6" s="1"/>
  <c r="AL565" i="6" a="1"/>
  <c r="AL565" i="6" s="1"/>
  <c r="AL557" i="6" a="1"/>
  <c r="AL557" i="6" s="1"/>
  <c r="AL549" i="6" a="1"/>
  <c r="AL549" i="6" s="1"/>
  <c r="AL541" i="6" a="1"/>
  <c r="AL541" i="6" s="1"/>
  <c r="AL533" i="6" a="1"/>
  <c r="AL533" i="6" s="1"/>
  <c r="AL525" i="6" a="1"/>
  <c r="AL525" i="6" s="1"/>
  <c r="AL517" i="6" a="1"/>
  <c r="AL517" i="6" s="1"/>
  <c r="AL509" i="6" a="1"/>
  <c r="AL509" i="6" s="1"/>
  <c r="AL501" i="6" a="1"/>
  <c r="AL501" i="6" s="1"/>
  <c r="AL493" i="6" a="1"/>
  <c r="AL493" i="6" s="1"/>
  <c r="AL485" i="6" a="1"/>
  <c r="AL485" i="6" s="1"/>
  <c r="AL477" i="6" a="1"/>
  <c r="AL477" i="6" s="1"/>
  <c r="AL469" i="6" a="1"/>
  <c r="AL469" i="6" s="1"/>
  <c r="AL461" i="6" a="1"/>
  <c r="AL461" i="6" s="1"/>
  <c r="AL453" i="6" a="1"/>
  <c r="AL453" i="6" s="1"/>
  <c r="AL445" i="6" a="1"/>
  <c r="AL445" i="6" s="1"/>
  <c r="AL437" i="6" a="1"/>
  <c r="AL437" i="6" s="1"/>
  <c r="AL429" i="6" a="1"/>
  <c r="AL429" i="6" s="1"/>
  <c r="AL421" i="6" a="1"/>
  <c r="AL421" i="6" s="1"/>
  <c r="AL413" i="6" a="1"/>
  <c r="AL413" i="6" s="1"/>
  <c r="AL405" i="6" a="1"/>
  <c r="AL405" i="6" s="1"/>
  <c r="AL397" i="6" a="1"/>
  <c r="AL397" i="6" s="1"/>
  <c r="AL389" i="6" a="1"/>
  <c r="AL389" i="6" s="1"/>
  <c r="AL381" i="6" a="1"/>
  <c r="AL381" i="6" s="1"/>
  <c r="AL373" i="6" a="1"/>
  <c r="AL373" i="6" s="1"/>
  <c r="AL365" i="6" a="1"/>
  <c r="AL365" i="6" s="1"/>
  <c r="AL357" i="6" a="1"/>
  <c r="AL357" i="6" s="1"/>
  <c r="AL349" i="6" a="1"/>
  <c r="AL349" i="6" s="1"/>
  <c r="AL341" i="6" a="1"/>
  <c r="AL341" i="6" s="1"/>
  <c r="AL333" i="6" a="1"/>
  <c r="AL333" i="6" s="1"/>
  <c r="AL325" i="6" a="1"/>
  <c r="AL325" i="6" s="1"/>
  <c r="AL317" i="6" a="1"/>
  <c r="AL317" i="6" s="1"/>
  <c r="AL309" i="6" a="1"/>
  <c r="AL309" i="6" s="1"/>
  <c r="AL301" i="6" a="1"/>
  <c r="AL301" i="6" s="1"/>
  <c r="AL293" i="6" a="1"/>
  <c r="AL293" i="6" s="1"/>
  <c r="AL285" i="6" a="1"/>
  <c r="AL285" i="6" s="1"/>
  <c r="AL277" i="6" a="1"/>
  <c r="AL277" i="6" s="1"/>
  <c r="AL269" i="6" a="1"/>
  <c r="AL269" i="6" s="1"/>
  <c r="AL261" i="6" a="1"/>
  <c r="AL261" i="6" s="1"/>
  <c r="AL253" i="6" a="1"/>
  <c r="AL253" i="6" s="1"/>
  <c r="AL245" i="6" a="1"/>
  <c r="AL245" i="6" s="1"/>
  <c r="AL237" i="6" a="1"/>
  <c r="AL237" i="6" s="1"/>
  <c r="AL229" i="6" a="1"/>
  <c r="AL229" i="6" s="1"/>
  <c r="AL221" i="6" a="1"/>
  <c r="AL221" i="6" s="1"/>
  <c r="AL213" i="6" a="1"/>
  <c r="AL213" i="6" s="1"/>
  <c r="AL205" i="6" a="1"/>
  <c r="AL205" i="6" s="1"/>
  <c r="AL197" i="6" a="1"/>
  <c r="AL197" i="6" s="1"/>
  <c r="AL189" i="6" a="1"/>
  <c r="AL189" i="6" s="1"/>
  <c r="AL181" i="6" a="1"/>
  <c r="AL181" i="6" s="1"/>
  <c r="AL173" i="6" a="1"/>
  <c r="AL173" i="6" s="1"/>
  <c r="AL165" i="6" a="1"/>
  <c r="AL165" i="6" s="1"/>
  <c r="AL157" i="6" a="1"/>
  <c r="AL157" i="6" s="1"/>
  <c r="AL149" i="6" a="1"/>
  <c r="AL149" i="6" s="1"/>
  <c r="AL141" i="6" a="1"/>
  <c r="AL141" i="6" s="1"/>
  <c r="AL133" i="6" a="1"/>
  <c r="AL133" i="6" s="1"/>
  <c r="AL125" i="6" a="1"/>
  <c r="AL125" i="6" s="1"/>
  <c r="AL117" i="6" a="1"/>
  <c r="AL117" i="6" s="1"/>
  <c r="AL109" i="6" a="1"/>
  <c r="AL109" i="6" s="1"/>
  <c r="AL101" i="6" a="1"/>
  <c r="AL101" i="6" s="1"/>
  <c r="AL91" i="6" a="1"/>
  <c r="AL91" i="6" s="1"/>
  <c r="AL83" i="6" a="1"/>
  <c r="AL83" i="6" s="1"/>
  <c r="AL75" i="6" a="1"/>
  <c r="AL75" i="6" s="1"/>
  <c r="AL67" i="6" a="1"/>
  <c r="AL67" i="6" s="1"/>
  <c r="AL59" i="6" a="1"/>
  <c r="AL59" i="6" s="1"/>
  <c r="AL51" i="6" a="1"/>
  <c r="AL51" i="6" s="1"/>
  <c r="AL43" i="6" a="1"/>
  <c r="AL43" i="6" s="1"/>
  <c r="AL34" i="6" a="1"/>
  <c r="AL34" i="6" s="1"/>
  <c r="AL26" i="6" a="1"/>
  <c r="AL26" i="6" s="1"/>
  <c r="AL18" i="6" a="1"/>
  <c r="AL18" i="6" s="1"/>
  <c r="AL10" i="6" a="1"/>
  <c r="AL10" i="6" s="1"/>
  <c r="AL2" i="6" a="1"/>
  <c r="AL2" i="6" s="1"/>
  <c r="AL137" i="6" a="1"/>
  <c r="AL137" i="6" s="1"/>
  <c r="AL129" i="6" a="1"/>
  <c r="AL129" i="6" s="1"/>
  <c r="AL121" i="6" a="1"/>
  <c r="AL121" i="6" s="1"/>
  <c r="AL113" i="6" a="1"/>
  <c r="AL113" i="6" s="1"/>
  <c r="AL105" i="6" a="1"/>
  <c r="AL105" i="6" s="1"/>
  <c r="AL97" i="6" a="1"/>
  <c r="AL97" i="6" s="1"/>
  <c r="AL87" i="6" a="1"/>
  <c r="AL87" i="6" s="1"/>
  <c r="AL79" i="6" a="1"/>
  <c r="AL79" i="6" s="1"/>
  <c r="AL71" i="6" a="1"/>
  <c r="AL71" i="6" s="1"/>
  <c r="AL63" i="6" a="1"/>
  <c r="AL63" i="6" s="1"/>
  <c r="AL55" i="6" a="1"/>
  <c r="AL55" i="6" s="1"/>
  <c r="AL47" i="6" a="1"/>
  <c r="AL47" i="6" s="1"/>
  <c r="AL38" i="6" a="1"/>
  <c r="AL38" i="6" s="1"/>
  <c r="AL30" i="6" a="1"/>
  <c r="AL30" i="6" s="1"/>
  <c r="AL22" i="6" a="1"/>
  <c r="AL22" i="6" s="1"/>
  <c r="AL14" i="6" a="1"/>
  <c r="AL14" i="6" s="1"/>
  <c r="AL6" i="6" a="1"/>
  <c r="AL6" i="6" s="1"/>
  <c r="AM997" i="6" a="1"/>
  <c r="AM997" i="6" s="1"/>
  <c r="AM973" i="6" a="1"/>
  <c r="AM973" i="6" s="1"/>
  <c r="AM949" i="6" a="1"/>
  <c r="AM949" i="6" s="1"/>
  <c r="AM917" i="6" a="1"/>
  <c r="AM917" i="6" s="1"/>
  <c r="AM901" i="6" a="1"/>
  <c r="AM901" i="6" s="1"/>
  <c r="AM877" i="6" a="1"/>
  <c r="AM877" i="6" s="1"/>
  <c r="AM853" i="6" a="1"/>
  <c r="AM853" i="6" s="1"/>
  <c r="AM837" i="6" a="1"/>
  <c r="AM837" i="6" s="1"/>
  <c r="AM821" i="6" a="1"/>
  <c r="AM821" i="6" s="1"/>
  <c r="AM797" i="6" a="1"/>
  <c r="AM797" i="6" s="1"/>
  <c r="AM773" i="6" a="1"/>
  <c r="AM773" i="6" s="1"/>
  <c r="AM741" i="6" a="1"/>
  <c r="AM741" i="6" s="1"/>
  <c r="AM717" i="6" a="1"/>
  <c r="AM717" i="6" s="1"/>
  <c r="AM693" i="6" a="1"/>
  <c r="AM693" i="6" s="1"/>
  <c r="AM605" i="6" a="1"/>
  <c r="AM605" i="6" s="1"/>
  <c r="AM965" i="6" a="1"/>
  <c r="AM965" i="6" s="1"/>
  <c r="AM941" i="6" a="1"/>
  <c r="AM941" i="6" s="1"/>
  <c r="AM909" i="6" a="1"/>
  <c r="AM909" i="6" s="1"/>
  <c r="AM893" i="6" a="1"/>
  <c r="AM893" i="6" s="1"/>
  <c r="AM861" i="6" a="1"/>
  <c r="AM861" i="6" s="1"/>
  <c r="AM829" i="6" a="1"/>
  <c r="AM829" i="6" s="1"/>
  <c r="AM789" i="6" a="1"/>
  <c r="AM789" i="6" s="1"/>
  <c r="AM765" i="6" a="1"/>
  <c r="AM765" i="6" s="1"/>
  <c r="AM733" i="6" a="1"/>
  <c r="AM733" i="6" s="1"/>
  <c r="AM709" i="6" a="1"/>
  <c r="AM709" i="6" s="1"/>
  <c r="AM645" i="6" a="1"/>
  <c r="AM645" i="6" s="1"/>
  <c r="AM613" i="6" a="1"/>
  <c r="AM613" i="6" s="1"/>
  <c r="AM957" i="6" a="1"/>
  <c r="AM957" i="6" s="1"/>
  <c r="AM629" i="6" a="1"/>
  <c r="AM629" i="6" s="1"/>
  <c r="AM989" i="6" a="1"/>
  <c r="AM989" i="6" s="1"/>
  <c r="AM933" i="6" a="1"/>
  <c r="AM933" i="6" s="1"/>
  <c r="AM869" i="6" a="1"/>
  <c r="AM869" i="6" s="1"/>
  <c r="AM757" i="6" a="1"/>
  <c r="AM757" i="6" s="1"/>
  <c r="AM573" i="6" a="1"/>
  <c r="AM573" i="6" s="1"/>
  <c r="AM621" i="6" a="1"/>
  <c r="AM621" i="6" s="1"/>
  <c r="AM805" i="6" a="1"/>
  <c r="AM805" i="6" s="1"/>
  <c r="AM981" i="6" a="1"/>
  <c r="AM981" i="6" s="1"/>
  <c r="AM925" i="6" a="1"/>
  <c r="AM925" i="6" s="1"/>
  <c r="AM885" i="6" a="1"/>
  <c r="AM885" i="6" s="1"/>
  <c r="AM845" i="6" a="1"/>
  <c r="AM845" i="6" s="1"/>
  <c r="AM813" i="6" a="1"/>
  <c r="AM813" i="6" s="1"/>
  <c r="AM781" i="6" a="1"/>
  <c r="AM781" i="6" s="1"/>
  <c r="AM749" i="6" a="1"/>
  <c r="AM749" i="6" s="1"/>
  <c r="AM725" i="6" a="1"/>
  <c r="AM725" i="6" s="1"/>
  <c r="AM701" i="6" a="1"/>
  <c r="AM701" i="6" s="1"/>
  <c r="AM685" i="6" a="1"/>
  <c r="AM685" i="6" s="1"/>
  <c r="AM677" i="6" a="1"/>
  <c r="AM677" i="6" s="1"/>
  <c r="AM669" i="6" a="1"/>
  <c r="AM669" i="6" s="1"/>
  <c r="AM661" i="6" a="1"/>
  <c r="AM661" i="6" s="1"/>
  <c r="AM653" i="6" a="1"/>
  <c r="AM653" i="6" s="1"/>
  <c r="AM637" i="6" a="1"/>
  <c r="AM637" i="6" s="1"/>
  <c r="AM565" i="6" a="1"/>
  <c r="AM565" i="6" s="1"/>
  <c r="AM541" i="6" a="1"/>
  <c r="AM541" i="6" s="1"/>
  <c r="AM485" i="6" a="1"/>
  <c r="AM485" i="6" s="1"/>
  <c r="AM453" i="6" a="1"/>
  <c r="AM453" i="6" s="1"/>
  <c r="AM421" i="6" a="1"/>
  <c r="AM421" i="6" s="1"/>
  <c r="AM381" i="6" a="1"/>
  <c r="AM381" i="6" s="1"/>
  <c r="AM357" i="6" a="1"/>
  <c r="AM357" i="6" s="1"/>
  <c r="AM333" i="6" a="1"/>
  <c r="AM333" i="6" s="1"/>
  <c r="AM301" i="6" a="1"/>
  <c r="AM301" i="6" s="1"/>
  <c r="AM277" i="6" a="1"/>
  <c r="AM277" i="6" s="1"/>
  <c r="AM261" i="6" a="1"/>
  <c r="AM261" i="6" s="1"/>
  <c r="AM237" i="6" a="1"/>
  <c r="AM237" i="6" s="1"/>
  <c r="AM221" i="6" a="1"/>
  <c r="AM221" i="6" s="1"/>
  <c r="AM189" i="6" a="1"/>
  <c r="AM189" i="6" s="1"/>
  <c r="AM173" i="6" a="1"/>
  <c r="AM173" i="6" s="1"/>
  <c r="AM157" i="6" a="1"/>
  <c r="AM157" i="6" s="1"/>
  <c r="AM141" i="6" a="1"/>
  <c r="AM141" i="6" s="1"/>
  <c r="AM125" i="6" a="1"/>
  <c r="AM125" i="6" s="1"/>
  <c r="AM109" i="6" a="1"/>
  <c r="AM109" i="6" s="1"/>
  <c r="AM75" i="6" a="1"/>
  <c r="AM75" i="6" s="1"/>
  <c r="AM51" i="6" a="1"/>
  <c r="AM51" i="6" s="1"/>
  <c r="AM10" i="6" a="1"/>
  <c r="AM10" i="6" s="1"/>
  <c r="AM999" i="6" a="1"/>
  <c r="AM999" i="6" s="1"/>
  <c r="AM991" i="6" a="1"/>
  <c r="AM991" i="6" s="1"/>
  <c r="AM983" i="6" a="1"/>
  <c r="AM983" i="6" s="1"/>
  <c r="AM975" i="6" a="1"/>
  <c r="AM975" i="6" s="1"/>
  <c r="AM967" i="6" a="1"/>
  <c r="AM967" i="6" s="1"/>
  <c r="AM959" i="6" a="1"/>
  <c r="AM959" i="6" s="1"/>
  <c r="AM951" i="6" a="1"/>
  <c r="AM951" i="6" s="1"/>
  <c r="AM943" i="6" a="1"/>
  <c r="AM943" i="6" s="1"/>
  <c r="AM935" i="6" a="1"/>
  <c r="AM935" i="6" s="1"/>
  <c r="AM927" i="6" a="1"/>
  <c r="AM927" i="6" s="1"/>
  <c r="AM919" i="6" a="1"/>
  <c r="AM919" i="6" s="1"/>
  <c r="AM911" i="6" a="1"/>
  <c r="AM911" i="6" s="1"/>
  <c r="AM903" i="6" a="1"/>
  <c r="AM903" i="6" s="1"/>
  <c r="AM895" i="6" a="1"/>
  <c r="AM895" i="6" s="1"/>
  <c r="AM887" i="6" a="1"/>
  <c r="AM887" i="6" s="1"/>
  <c r="AM879" i="6" a="1"/>
  <c r="AM879" i="6" s="1"/>
  <c r="AM871" i="6" a="1"/>
  <c r="AM871" i="6" s="1"/>
  <c r="AM863" i="6" a="1"/>
  <c r="AM863" i="6" s="1"/>
  <c r="AM855" i="6" a="1"/>
  <c r="AM855" i="6" s="1"/>
  <c r="AM847" i="6" a="1"/>
  <c r="AM847" i="6" s="1"/>
  <c r="AM839" i="6" a="1"/>
  <c r="AM839" i="6" s="1"/>
  <c r="AM831" i="6" a="1"/>
  <c r="AM831" i="6" s="1"/>
  <c r="AM823" i="6" a="1"/>
  <c r="AM823" i="6" s="1"/>
  <c r="AM815" i="6" a="1"/>
  <c r="AM815" i="6" s="1"/>
  <c r="AM807" i="6" a="1"/>
  <c r="AM807" i="6" s="1"/>
  <c r="AM799" i="6" a="1"/>
  <c r="AM799" i="6" s="1"/>
  <c r="AM791" i="6" a="1"/>
  <c r="AM791" i="6" s="1"/>
  <c r="AM783" i="6" a="1"/>
  <c r="AM783" i="6" s="1"/>
  <c r="AM775" i="6" a="1"/>
  <c r="AM775" i="6" s="1"/>
  <c r="AM767" i="6" a="1"/>
  <c r="AM767" i="6" s="1"/>
  <c r="AM759" i="6" a="1"/>
  <c r="AM759" i="6" s="1"/>
  <c r="AM751" i="6" a="1"/>
  <c r="AM751" i="6" s="1"/>
  <c r="AM743" i="6" a="1"/>
  <c r="AM743" i="6" s="1"/>
  <c r="AM735" i="6" a="1"/>
  <c r="AM735" i="6" s="1"/>
  <c r="AM727" i="6" a="1"/>
  <c r="AM727" i="6" s="1"/>
  <c r="AM719" i="6" a="1"/>
  <c r="AM719" i="6" s="1"/>
  <c r="AM711" i="6" a="1"/>
  <c r="AM711" i="6" s="1"/>
  <c r="AM703" i="6" a="1"/>
  <c r="AM703" i="6" s="1"/>
  <c r="AM695" i="6" a="1"/>
  <c r="AM695" i="6" s="1"/>
  <c r="AM687" i="6" a="1"/>
  <c r="AM687" i="6" s="1"/>
  <c r="AM679" i="6" a="1"/>
  <c r="AM679" i="6" s="1"/>
  <c r="AM671" i="6" a="1"/>
  <c r="AM671" i="6" s="1"/>
  <c r="AM663" i="6" a="1"/>
  <c r="AM663" i="6" s="1"/>
  <c r="AM655" i="6" a="1"/>
  <c r="AM655" i="6" s="1"/>
  <c r="AM647" i="6" a="1"/>
  <c r="AM647" i="6" s="1"/>
  <c r="AM639" i="6" a="1"/>
  <c r="AM639" i="6" s="1"/>
  <c r="AM631" i="6" a="1"/>
  <c r="AM631" i="6" s="1"/>
  <c r="AM623" i="6" a="1"/>
  <c r="AM623" i="6" s="1"/>
  <c r="AM615" i="6" a="1"/>
  <c r="AM615" i="6" s="1"/>
  <c r="AM607" i="6" a="1"/>
  <c r="AM607" i="6" s="1"/>
  <c r="AM599" i="6" a="1"/>
  <c r="AM599" i="6" s="1"/>
  <c r="AM591" i="6" a="1"/>
  <c r="AM591" i="6" s="1"/>
  <c r="AM583" i="6" a="1"/>
  <c r="AM583" i="6" s="1"/>
  <c r="AM575" i="6" a="1"/>
  <c r="AM575" i="6" s="1"/>
  <c r="AM567" i="6" a="1"/>
  <c r="AM567" i="6" s="1"/>
  <c r="AM559" i="6" a="1"/>
  <c r="AM559" i="6" s="1"/>
  <c r="AM551" i="6" a="1"/>
  <c r="AM551" i="6" s="1"/>
  <c r="AM543" i="6" a="1"/>
  <c r="AM543" i="6" s="1"/>
  <c r="AM535" i="6" a="1"/>
  <c r="AM535" i="6" s="1"/>
  <c r="AM527" i="6" a="1"/>
  <c r="AM527" i="6" s="1"/>
  <c r="AM519" i="6" a="1"/>
  <c r="AM519" i="6" s="1"/>
  <c r="AM511" i="6" a="1"/>
  <c r="AM511" i="6" s="1"/>
  <c r="AM503" i="6" a="1"/>
  <c r="AM503" i="6" s="1"/>
  <c r="AM495" i="6" a="1"/>
  <c r="AM495" i="6" s="1"/>
  <c r="AM487" i="6" a="1"/>
  <c r="AM487" i="6" s="1"/>
  <c r="AM479" i="6" a="1"/>
  <c r="AM479" i="6" s="1"/>
  <c r="AM471" i="6" a="1"/>
  <c r="AM471" i="6" s="1"/>
  <c r="AM463" i="6" a="1"/>
  <c r="AM463" i="6" s="1"/>
  <c r="AM455" i="6" a="1"/>
  <c r="AM455" i="6" s="1"/>
  <c r="AM447" i="6" a="1"/>
  <c r="AM447" i="6" s="1"/>
  <c r="AM439" i="6" a="1"/>
  <c r="AM439" i="6" s="1"/>
  <c r="AM431" i="6" a="1"/>
  <c r="AM431" i="6" s="1"/>
  <c r="AM423" i="6" a="1"/>
  <c r="AM423" i="6" s="1"/>
  <c r="AM415" i="6" a="1"/>
  <c r="AM415" i="6" s="1"/>
  <c r="AM407" i="6" a="1"/>
  <c r="AM407" i="6" s="1"/>
  <c r="AM399" i="6" a="1"/>
  <c r="AM399" i="6" s="1"/>
  <c r="AM391" i="6" a="1"/>
  <c r="AM391" i="6" s="1"/>
  <c r="AM383" i="6" a="1"/>
  <c r="AM383" i="6" s="1"/>
  <c r="AM375" i="6" a="1"/>
  <c r="AM375" i="6" s="1"/>
  <c r="AM367" i="6" a="1"/>
  <c r="AM367" i="6" s="1"/>
  <c r="AM359" i="6" a="1"/>
  <c r="AM359" i="6" s="1"/>
  <c r="AM351" i="6" a="1"/>
  <c r="AM351" i="6" s="1"/>
  <c r="AM343" i="6" a="1"/>
  <c r="AM343" i="6" s="1"/>
  <c r="AM335" i="6" a="1"/>
  <c r="AM335" i="6" s="1"/>
  <c r="AM327" i="6" a="1"/>
  <c r="AM327" i="6" s="1"/>
  <c r="AM319" i="6" a="1"/>
  <c r="AM319" i="6" s="1"/>
  <c r="AM311" i="6" a="1"/>
  <c r="AM311" i="6" s="1"/>
  <c r="AM303" i="6" a="1"/>
  <c r="AM303" i="6" s="1"/>
  <c r="AM295" i="6" a="1"/>
  <c r="AM295" i="6" s="1"/>
  <c r="AM287" i="6" a="1"/>
  <c r="AM287" i="6" s="1"/>
  <c r="AM279" i="6" a="1"/>
  <c r="AM279" i="6" s="1"/>
  <c r="AM271" i="6" a="1"/>
  <c r="AM271" i="6" s="1"/>
  <c r="AM263" i="6" a="1"/>
  <c r="AM263" i="6" s="1"/>
  <c r="AM255" i="6" a="1"/>
  <c r="AM255" i="6" s="1"/>
  <c r="AM247" i="6" a="1"/>
  <c r="AM247" i="6" s="1"/>
  <c r="AM239" i="6" a="1"/>
  <c r="AM239" i="6" s="1"/>
  <c r="AM231" i="6" a="1"/>
  <c r="AM231" i="6" s="1"/>
  <c r="AM223" i="6" a="1"/>
  <c r="AM223" i="6" s="1"/>
  <c r="AM215" i="6" a="1"/>
  <c r="AM215" i="6" s="1"/>
  <c r="AM207" i="6" a="1"/>
  <c r="AM207" i="6" s="1"/>
  <c r="AM199" i="6" a="1"/>
  <c r="AM199" i="6" s="1"/>
  <c r="AM191" i="6" a="1"/>
  <c r="AM191" i="6" s="1"/>
  <c r="AM183" i="6" a="1"/>
  <c r="AM183" i="6" s="1"/>
  <c r="AM175" i="6" a="1"/>
  <c r="AM175" i="6" s="1"/>
  <c r="AM167" i="6" a="1"/>
  <c r="AM167" i="6" s="1"/>
  <c r="AM159" i="6" a="1"/>
  <c r="AM159" i="6" s="1"/>
  <c r="AM151" i="6" a="1"/>
  <c r="AM151" i="6" s="1"/>
  <c r="AM143" i="6" a="1"/>
  <c r="AM143" i="6" s="1"/>
  <c r="AM135" i="6" a="1"/>
  <c r="AM135" i="6" s="1"/>
  <c r="AM127" i="6" a="1"/>
  <c r="AM127" i="6" s="1"/>
  <c r="AM119" i="6" a="1"/>
  <c r="AM119" i="6" s="1"/>
  <c r="AM103" i="6" a="1"/>
  <c r="AM103" i="6" s="1"/>
  <c r="AM93" i="6" a="1"/>
  <c r="AM93" i="6" s="1"/>
  <c r="AM85" i="6" a="1"/>
  <c r="AM85" i="6" s="1"/>
  <c r="AM77" i="6" a="1"/>
  <c r="AM77" i="6" s="1"/>
  <c r="AM69" i="6" a="1"/>
  <c r="AM69" i="6" s="1"/>
  <c r="AM61" i="6" a="1"/>
  <c r="AM61" i="6" s="1"/>
  <c r="AM53" i="6" a="1"/>
  <c r="AM53" i="6" s="1"/>
  <c r="AM45" i="6" a="1"/>
  <c r="AM45" i="6" s="1"/>
  <c r="AM36" i="6" a="1"/>
  <c r="AM36" i="6" s="1"/>
  <c r="AM28" i="6" a="1"/>
  <c r="AM28" i="6" s="1"/>
  <c r="AM20" i="6" a="1"/>
  <c r="AM20" i="6" s="1"/>
  <c r="AM12" i="6" a="1"/>
  <c r="AM12" i="6" s="1"/>
  <c r="AM4" i="6" a="1"/>
  <c r="AM4" i="6" s="1"/>
  <c r="AM998" i="6" a="1"/>
  <c r="AM998" i="6" s="1"/>
  <c r="AM990" i="6" a="1"/>
  <c r="AM990" i="6" s="1"/>
  <c r="AM982" i="6" a="1"/>
  <c r="AM982" i="6" s="1"/>
  <c r="AM974" i="6" a="1"/>
  <c r="AM974" i="6" s="1"/>
  <c r="AM966" i="6" a="1"/>
  <c r="AM966" i="6" s="1"/>
  <c r="AM958" i="6" a="1"/>
  <c r="AM958" i="6" s="1"/>
  <c r="AM950" i="6" a="1"/>
  <c r="AM950" i="6" s="1"/>
  <c r="AM942" i="6" a="1"/>
  <c r="AM942" i="6" s="1"/>
  <c r="AM934" i="6" a="1"/>
  <c r="AM934" i="6" s="1"/>
  <c r="AM926" i="6" a="1"/>
  <c r="AM926" i="6" s="1"/>
  <c r="AM918" i="6" a="1"/>
  <c r="AM918" i="6" s="1"/>
  <c r="AM910" i="6" a="1"/>
  <c r="AM910" i="6" s="1"/>
  <c r="AM902" i="6" a="1"/>
  <c r="AM902" i="6" s="1"/>
  <c r="AM894" i="6" a="1"/>
  <c r="AM894" i="6" s="1"/>
  <c r="AM886" i="6" a="1"/>
  <c r="AM886" i="6" s="1"/>
  <c r="AM878" i="6" a="1"/>
  <c r="AM878" i="6" s="1"/>
  <c r="AM870" i="6" a="1"/>
  <c r="AM870" i="6" s="1"/>
  <c r="AM862" i="6" a="1"/>
  <c r="AM862" i="6" s="1"/>
  <c r="AM854" i="6" a="1"/>
  <c r="AM854" i="6" s="1"/>
  <c r="AM846" i="6" a="1"/>
  <c r="AM846" i="6" s="1"/>
  <c r="AM838" i="6" a="1"/>
  <c r="AM838" i="6" s="1"/>
  <c r="AM830" i="6" a="1"/>
  <c r="AM830" i="6" s="1"/>
  <c r="AM822" i="6" a="1"/>
  <c r="AM822" i="6" s="1"/>
  <c r="AM814" i="6" a="1"/>
  <c r="AM814" i="6" s="1"/>
  <c r="AM806" i="6" a="1"/>
  <c r="AM806" i="6" s="1"/>
  <c r="AM798" i="6" a="1"/>
  <c r="AM798" i="6" s="1"/>
  <c r="AM790" i="6" a="1"/>
  <c r="AM790" i="6" s="1"/>
  <c r="AM782" i="6" a="1"/>
  <c r="AM782" i="6" s="1"/>
  <c r="AM774" i="6" a="1"/>
  <c r="AM774" i="6" s="1"/>
  <c r="AM766" i="6" a="1"/>
  <c r="AM766" i="6" s="1"/>
  <c r="AM758" i="6" a="1"/>
  <c r="AM758" i="6" s="1"/>
  <c r="AM750" i="6" a="1"/>
  <c r="AM750" i="6" s="1"/>
  <c r="AM742" i="6" a="1"/>
  <c r="AM742" i="6" s="1"/>
  <c r="AM734" i="6" a="1"/>
  <c r="AM734" i="6" s="1"/>
  <c r="AM726" i="6" a="1"/>
  <c r="AM726" i="6" s="1"/>
  <c r="AM718" i="6" a="1"/>
  <c r="AM718" i="6" s="1"/>
  <c r="AM710" i="6" a="1"/>
  <c r="AM710" i="6" s="1"/>
  <c r="AM702" i="6" a="1"/>
  <c r="AM702" i="6" s="1"/>
  <c r="AM694" i="6" a="1"/>
  <c r="AM694" i="6" s="1"/>
  <c r="AM686" i="6" a="1"/>
  <c r="AM686" i="6" s="1"/>
  <c r="AM678" i="6" a="1"/>
  <c r="AM678" i="6" s="1"/>
  <c r="AM670" i="6" a="1"/>
  <c r="AM670" i="6" s="1"/>
  <c r="AM662" i="6" a="1"/>
  <c r="AM662" i="6" s="1"/>
  <c r="AM654" i="6" a="1"/>
  <c r="AM654" i="6" s="1"/>
  <c r="AM646" i="6" a="1"/>
  <c r="AM646" i="6" s="1"/>
  <c r="AM638" i="6" a="1"/>
  <c r="AM638" i="6" s="1"/>
  <c r="AM630" i="6" a="1"/>
  <c r="AM630" i="6" s="1"/>
  <c r="AM622" i="6" a="1"/>
  <c r="AM622" i="6" s="1"/>
  <c r="AM614" i="6" a="1"/>
  <c r="AM614" i="6" s="1"/>
  <c r="AM606" i="6" a="1"/>
  <c r="AM606" i="6" s="1"/>
  <c r="AM598" i="6" a="1"/>
  <c r="AM598" i="6" s="1"/>
  <c r="AM590" i="6" a="1"/>
  <c r="AM590" i="6" s="1"/>
  <c r="AM582" i="6" a="1"/>
  <c r="AM582" i="6" s="1"/>
  <c r="AM574" i="6" a="1"/>
  <c r="AM574" i="6" s="1"/>
  <c r="AM566" i="6" a="1"/>
  <c r="AM566" i="6" s="1"/>
  <c r="AM558" i="6" a="1"/>
  <c r="AM558" i="6" s="1"/>
  <c r="AM550" i="6" a="1"/>
  <c r="AM550" i="6" s="1"/>
  <c r="AM542" i="6" a="1"/>
  <c r="AM542" i="6" s="1"/>
  <c r="AM534" i="6" a="1"/>
  <c r="AM534" i="6" s="1"/>
  <c r="AM526" i="6" a="1"/>
  <c r="AM526" i="6" s="1"/>
  <c r="AM518" i="6" a="1"/>
  <c r="AM518" i="6" s="1"/>
  <c r="AM510" i="6" a="1"/>
  <c r="AM510" i="6" s="1"/>
  <c r="AM502" i="6" a="1"/>
  <c r="AM502" i="6" s="1"/>
  <c r="AM494" i="6" a="1"/>
  <c r="AM494" i="6" s="1"/>
  <c r="AM486" i="6" a="1"/>
  <c r="AM486" i="6" s="1"/>
  <c r="AM478" i="6" a="1"/>
  <c r="AM478" i="6" s="1"/>
  <c r="AM470" i="6" a="1"/>
  <c r="AM470" i="6" s="1"/>
  <c r="AM462" i="6" a="1"/>
  <c r="AM462" i="6" s="1"/>
  <c r="AM454" i="6" a="1"/>
  <c r="AM454" i="6" s="1"/>
  <c r="AM446" i="6" a="1"/>
  <c r="AM446" i="6" s="1"/>
  <c r="AM438" i="6" a="1"/>
  <c r="AM438" i="6" s="1"/>
  <c r="AM430" i="6" a="1"/>
  <c r="AM430" i="6" s="1"/>
  <c r="AM422" i="6" a="1"/>
  <c r="AM422" i="6" s="1"/>
  <c r="AM414" i="6" a="1"/>
  <c r="AM414" i="6" s="1"/>
  <c r="AM406" i="6" a="1"/>
  <c r="AM406" i="6" s="1"/>
  <c r="AM398" i="6" a="1"/>
  <c r="AM398" i="6" s="1"/>
  <c r="AM390" i="6" a="1"/>
  <c r="AM390" i="6" s="1"/>
  <c r="AM382" i="6" a="1"/>
  <c r="AM382" i="6" s="1"/>
  <c r="AM374" i="6" a="1"/>
  <c r="AM374" i="6" s="1"/>
  <c r="AM366" i="6" a="1"/>
  <c r="AM366" i="6" s="1"/>
  <c r="AM358" i="6" a="1"/>
  <c r="AM358" i="6" s="1"/>
  <c r="AM350" i="6" a="1"/>
  <c r="AM350" i="6" s="1"/>
  <c r="AM342" i="6" a="1"/>
  <c r="AM342" i="6" s="1"/>
  <c r="AM334" i="6" a="1"/>
  <c r="AM334" i="6" s="1"/>
  <c r="AM326" i="6" a="1"/>
  <c r="AM326" i="6" s="1"/>
  <c r="AM318" i="6" a="1"/>
  <c r="AM318" i="6" s="1"/>
  <c r="AM310" i="6" a="1"/>
  <c r="AM310" i="6" s="1"/>
  <c r="AM302" i="6" a="1"/>
  <c r="AM302" i="6" s="1"/>
  <c r="AM294" i="6" a="1"/>
  <c r="AM294" i="6" s="1"/>
  <c r="AM286" i="6" a="1"/>
  <c r="AM286" i="6" s="1"/>
  <c r="AM278" i="6" a="1"/>
  <c r="AM278" i="6" s="1"/>
  <c r="AM270" i="6" a="1"/>
  <c r="AM270" i="6" s="1"/>
  <c r="AM262" i="6" a="1"/>
  <c r="AM262" i="6" s="1"/>
  <c r="AM254" i="6" a="1"/>
  <c r="AM254" i="6" s="1"/>
  <c r="AM246" i="6" a="1"/>
  <c r="AM246" i="6" s="1"/>
  <c r="AM238" i="6" a="1"/>
  <c r="AM238" i="6" s="1"/>
  <c r="AM230" i="6" a="1"/>
  <c r="AM230" i="6" s="1"/>
  <c r="AM222" i="6" a="1"/>
  <c r="AM222" i="6" s="1"/>
  <c r="AM214" i="6" a="1"/>
  <c r="AM214" i="6" s="1"/>
  <c r="AM206" i="6" a="1"/>
  <c r="AM206" i="6" s="1"/>
  <c r="AM198" i="6" a="1"/>
  <c r="AM198" i="6" s="1"/>
  <c r="AM190" i="6" a="1"/>
  <c r="AM190" i="6" s="1"/>
  <c r="AM182" i="6" a="1"/>
  <c r="AM182" i="6" s="1"/>
  <c r="AM174" i="6" a="1"/>
  <c r="AM174" i="6" s="1"/>
  <c r="AM166" i="6" a="1"/>
  <c r="AM166" i="6" s="1"/>
  <c r="AM158" i="6" a="1"/>
  <c r="AM158" i="6" s="1"/>
  <c r="AM150" i="6" a="1"/>
  <c r="AM150" i="6" s="1"/>
  <c r="AM142" i="6" a="1"/>
  <c r="AM142" i="6" s="1"/>
  <c r="AM134" i="6" a="1"/>
  <c r="AM134" i="6" s="1"/>
  <c r="AM126" i="6" a="1"/>
  <c r="AM126" i="6" s="1"/>
  <c r="AM118" i="6" a="1"/>
  <c r="AM118" i="6" s="1"/>
  <c r="AM110" i="6" a="1"/>
  <c r="AM110" i="6" s="1"/>
  <c r="AM102" i="6" a="1"/>
  <c r="AM102" i="6" s="1"/>
  <c r="AM92" i="6" a="1"/>
  <c r="AM92" i="6" s="1"/>
  <c r="AM84" i="6" a="1"/>
  <c r="AM84" i="6" s="1"/>
  <c r="AM76" i="6" a="1"/>
  <c r="AM76" i="6" s="1"/>
  <c r="AM68" i="6" a="1"/>
  <c r="AM68" i="6" s="1"/>
  <c r="AM60" i="6" a="1"/>
  <c r="AM60" i="6" s="1"/>
  <c r="AM52" i="6" a="1"/>
  <c r="AM52" i="6" s="1"/>
  <c r="AM44" i="6" a="1"/>
  <c r="AM44" i="6" s="1"/>
  <c r="AM35" i="6" a="1"/>
  <c r="AM35" i="6" s="1"/>
  <c r="AM27" i="6" a="1"/>
  <c r="AM27" i="6" s="1"/>
  <c r="AM19" i="6" a="1"/>
  <c r="AM19" i="6" s="1"/>
  <c r="AM11" i="6" a="1"/>
  <c r="AM11" i="6" s="1"/>
  <c r="AM3" i="6" a="1"/>
  <c r="AM3" i="6" s="1"/>
  <c r="AM581" i="6" a="1"/>
  <c r="AM581" i="6" s="1"/>
  <c r="AM533" i="6" a="1"/>
  <c r="AM533" i="6" s="1"/>
  <c r="AM445" i="6" a="1"/>
  <c r="AM445" i="6" s="1"/>
  <c r="AM205" i="6" a="1"/>
  <c r="AM205" i="6" s="1"/>
  <c r="AM34" i="6" a="1"/>
  <c r="AM34" i="6" s="1"/>
  <c r="AM956" i="6" a="1"/>
  <c r="AM956" i="6" s="1"/>
  <c r="AM844" i="6" a="1"/>
  <c r="AM844" i="6" s="1"/>
  <c r="G844" i="28" s="1"/>
  <c r="AM476" i="6" a="1"/>
  <c r="AM476" i="6" s="1"/>
  <c r="AM597" i="6" a="1"/>
  <c r="AM597" i="6" s="1"/>
  <c r="AM557" i="6" a="1"/>
  <c r="AM557" i="6" s="1"/>
  <c r="AM525" i="6" a="1"/>
  <c r="AM525" i="6" s="1"/>
  <c r="AM501" i="6" a="1"/>
  <c r="AM501" i="6" s="1"/>
  <c r="AM469" i="6" a="1"/>
  <c r="AM469" i="6" s="1"/>
  <c r="AM429" i="6" a="1"/>
  <c r="AM429" i="6" s="1"/>
  <c r="AM397" i="6" a="1"/>
  <c r="AM397" i="6" s="1"/>
  <c r="AM373" i="6" a="1"/>
  <c r="AM373" i="6" s="1"/>
  <c r="AM341" i="6" a="1"/>
  <c r="AM341" i="6" s="1"/>
  <c r="AM317" i="6" a="1"/>
  <c r="AM317" i="6" s="1"/>
  <c r="AM285" i="6" a="1"/>
  <c r="AM285" i="6" s="1"/>
  <c r="AM253" i="6" a="1"/>
  <c r="AM253" i="6" s="1"/>
  <c r="AM197" i="6" a="1"/>
  <c r="AM197" i="6" s="1"/>
  <c r="AM26" i="6" a="1"/>
  <c r="AM26" i="6" s="1"/>
  <c r="AM517" i="6" a="1"/>
  <c r="AM517" i="6" s="1"/>
  <c r="AM493" i="6" a="1"/>
  <c r="AM493" i="6" s="1"/>
  <c r="AM461" i="6" a="1"/>
  <c r="AM461" i="6" s="1"/>
  <c r="AM413" i="6" a="1"/>
  <c r="AM413" i="6" s="1"/>
  <c r="AM389" i="6" a="1"/>
  <c r="AM389" i="6" s="1"/>
  <c r="AM349" i="6" a="1"/>
  <c r="AM349" i="6" s="1"/>
  <c r="AM309" i="6" a="1"/>
  <c r="AM309" i="6" s="1"/>
  <c r="AM101" i="6" a="1"/>
  <c r="AM101" i="6" s="1"/>
  <c r="AM83" i="6" a="1"/>
  <c r="AM83" i="6" s="1"/>
  <c r="AM59" i="6" a="1"/>
  <c r="AM59" i="6" s="1"/>
  <c r="AM18" i="6" a="1"/>
  <c r="AM18" i="6" s="1"/>
  <c r="AM988" i="6" a="1"/>
  <c r="AM988" i="6" s="1"/>
  <c r="AM972" i="6" a="1"/>
  <c r="AM972" i="6" s="1"/>
  <c r="AM948" i="6" a="1"/>
  <c r="AM948" i="6" s="1"/>
  <c r="AM932" i="6" a="1"/>
  <c r="AM932" i="6" s="1"/>
  <c r="AM916" i="6" a="1"/>
  <c r="AM916" i="6" s="1"/>
  <c r="AM900" i="6" a="1"/>
  <c r="AM900" i="6" s="1"/>
  <c r="AM884" i="6" a="1"/>
  <c r="AM884" i="6" s="1"/>
  <c r="AM868" i="6" a="1"/>
  <c r="AM868" i="6" s="1"/>
  <c r="AM852" i="6" a="1"/>
  <c r="AM852" i="6" s="1"/>
  <c r="G852" i="28" s="1"/>
  <c r="AM828" i="6" a="1"/>
  <c r="AM828" i="6" s="1"/>
  <c r="G828" i="28" s="1"/>
  <c r="AM812" i="6" a="1"/>
  <c r="AM812" i="6" s="1"/>
  <c r="G812" i="28" s="1"/>
  <c r="AM796" i="6" a="1"/>
  <c r="AM796" i="6" s="1"/>
  <c r="G796" i="28" s="1"/>
  <c r="AM780" i="6" a="1"/>
  <c r="AM780" i="6" s="1"/>
  <c r="G780" i="28" s="1"/>
  <c r="AM764" i="6" a="1"/>
  <c r="AM764" i="6" s="1"/>
  <c r="G764" i="28" s="1"/>
  <c r="AM748" i="6" a="1"/>
  <c r="AM748" i="6" s="1"/>
  <c r="G748" i="28" s="1"/>
  <c r="AM732" i="6" a="1"/>
  <c r="AM732" i="6" s="1"/>
  <c r="G732" i="28" s="1"/>
  <c r="AM716" i="6" a="1"/>
  <c r="AM716" i="6" s="1"/>
  <c r="G716" i="28" s="1"/>
  <c r="AM700" i="6" a="1"/>
  <c r="AM700" i="6" s="1"/>
  <c r="AM684" i="6" a="1"/>
  <c r="AM684" i="6" s="1"/>
  <c r="AM668" i="6" a="1"/>
  <c r="AM668" i="6" s="1"/>
  <c r="AM652" i="6" a="1"/>
  <c r="AM652" i="6" s="1"/>
  <c r="AM636" i="6" a="1"/>
  <c r="AM636" i="6" s="1"/>
  <c r="AM620" i="6" a="1"/>
  <c r="AM620" i="6" s="1"/>
  <c r="AM604" i="6" a="1"/>
  <c r="AM604" i="6" s="1"/>
  <c r="AM588" i="6" a="1"/>
  <c r="AM588" i="6" s="1"/>
  <c r="AM572" i="6" a="1"/>
  <c r="AM572" i="6" s="1"/>
  <c r="AM556" i="6" a="1"/>
  <c r="AM556" i="6" s="1"/>
  <c r="AM540" i="6" a="1"/>
  <c r="AM540" i="6" s="1"/>
  <c r="AM524" i="6" a="1"/>
  <c r="AM524" i="6" s="1"/>
  <c r="AM508" i="6" a="1"/>
  <c r="AM508" i="6" s="1"/>
  <c r="AM492" i="6" a="1"/>
  <c r="AM492" i="6" s="1"/>
  <c r="AM468" i="6" a="1"/>
  <c r="AM468" i="6" s="1"/>
  <c r="AM452" i="6" a="1"/>
  <c r="AM452" i="6" s="1"/>
  <c r="AM436" i="6" a="1"/>
  <c r="AM436" i="6" s="1"/>
  <c r="AM420" i="6" a="1"/>
  <c r="AM420" i="6" s="1"/>
  <c r="AM404" i="6" a="1"/>
  <c r="AM404" i="6" s="1"/>
  <c r="AM388" i="6" a="1"/>
  <c r="AM388" i="6" s="1"/>
  <c r="AM372" i="6" a="1"/>
  <c r="AM372" i="6" s="1"/>
  <c r="AM356" i="6" a="1"/>
  <c r="AM356" i="6" s="1"/>
  <c r="AM340" i="6" a="1"/>
  <c r="AM340" i="6" s="1"/>
  <c r="AM332" i="6" a="1"/>
  <c r="AM332" i="6" s="1"/>
  <c r="AM316" i="6" a="1"/>
  <c r="AM316" i="6" s="1"/>
  <c r="AM300" i="6" a="1"/>
  <c r="AM300" i="6" s="1"/>
  <c r="AM284" i="6" a="1"/>
  <c r="AM284" i="6" s="1"/>
  <c r="AM268" i="6" a="1"/>
  <c r="AM268" i="6" s="1"/>
  <c r="AM252" i="6" a="1"/>
  <c r="AM252" i="6" s="1"/>
  <c r="AM236" i="6" a="1"/>
  <c r="AM236" i="6" s="1"/>
  <c r="AM220" i="6" a="1"/>
  <c r="AM220" i="6" s="1"/>
  <c r="AM204" i="6" a="1"/>
  <c r="AM204" i="6" s="1"/>
  <c r="AM188" i="6" a="1"/>
  <c r="AM188" i="6" s="1"/>
  <c r="AM164" i="6" a="1"/>
  <c r="AM164" i="6" s="1"/>
  <c r="AM148" i="6" a="1"/>
  <c r="AM148" i="6" s="1"/>
  <c r="AM132" i="6" a="1"/>
  <c r="AM132" i="6" s="1"/>
  <c r="AM74" i="6" a="1"/>
  <c r="AM74" i="6" s="1"/>
  <c r="AM58" i="6" a="1"/>
  <c r="AM58" i="6" s="1"/>
  <c r="AM42" i="6" a="1"/>
  <c r="AM42" i="6" s="1"/>
  <c r="AM17" i="6" a="1"/>
  <c r="AM17" i="6" s="1"/>
  <c r="AM987" i="6" a="1"/>
  <c r="AM987" i="6" s="1"/>
  <c r="AM971" i="6" a="1"/>
  <c r="AM971" i="6" s="1"/>
  <c r="AM955" i="6" a="1"/>
  <c r="AM955" i="6" s="1"/>
  <c r="AM939" i="6" a="1"/>
  <c r="AM939" i="6" s="1"/>
  <c r="AM923" i="6" a="1"/>
  <c r="AM923" i="6" s="1"/>
  <c r="AM907" i="6" a="1"/>
  <c r="AM907" i="6" s="1"/>
  <c r="AM891" i="6" a="1"/>
  <c r="AM891" i="6" s="1"/>
  <c r="AM875" i="6" a="1"/>
  <c r="AM875" i="6" s="1"/>
  <c r="AM859" i="6" a="1"/>
  <c r="AM859" i="6" s="1"/>
  <c r="AM843" i="6" a="1"/>
  <c r="AM843" i="6" s="1"/>
  <c r="AM819" i="6" a="1"/>
  <c r="AM819" i="6" s="1"/>
  <c r="AM803" i="6" a="1"/>
  <c r="AM803" i="6" s="1"/>
  <c r="AM787" i="6" a="1"/>
  <c r="AM787" i="6" s="1"/>
  <c r="AM771" i="6" a="1"/>
  <c r="AM771" i="6" s="1"/>
  <c r="AM755" i="6" a="1"/>
  <c r="AM755" i="6" s="1"/>
  <c r="AM739" i="6" a="1"/>
  <c r="AM739" i="6" s="1"/>
  <c r="AM715" i="6" a="1"/>
  <c r="AM715" i="6" s="1"/>
  <c r="AM699" i="6" a="1"/>
  <c r="AM699" i="6" s="1"/>
  <c r="AM683" i="6" a="1"/>
  <c r="AM683" i="6" s="1"/>
  <c r="AM667" i="6" a="1"/>
  <c r="AM667" i="6" s="1"/>
  <c r="AM651" i="6" a="1"/>
  <c r="AM651" i="6" s="1"/>
  <c r="AM635" i="6" a="1"/>
  <c r="AM635" i="6" s="1"/>
  <c r="AM619" i="6" a="1"/>
  <c r="AM619" i="6" s="1"/>
  <c r="AM603" i="6" a="1"/>
  <c r="AM603" i="6" s="1"/>
  <c r="AM579" i="6" a="1"/>
  <c r="AM579" i="6" s="1"/>
  <c r="AM563" i="6" a="1"/>
  <c r="AM563" i="6" s="1"/>
  <c r="AM547" i="6" a="1"/>
  <c r="AM547" i="6" s="1"/>
  <c r="AM531" i="6" a="1"/>
  <c r="AM531" i="6" s="1"/>
  <c r="AM515" i="6" a="1"/>
  <c r="AM515" i="6" s="1"/>
  <c r="AM499" i="6" a="1"/>
  <c r="AM499" i="6" s="1"/>
  <c r="AM483" i="6" a="1"/>
  <c r="AM483" i="6" s="1"/>
  <c r="AM467" i="6" a="1"/>
  <c r="AM467" i="6" s="1"/>
  <c r="AM451" i="6" a="1"/>
  <c r="AM451" i="6" s="1"/>
  <c r="AM427" i="6" a="1"/>
  <c r="AM427" i="6" s="1"/>
  <c r="AM411" i="6" a="1"/>
  <c r="AM411" i="6" s="1"/>
  <c r="AM395" i="6" a="1"/>
  <c r="AM395" i="6" s="1"/>
  <c r="AM379" i="6" a="1"/>
  <c r="AM379" i="6" s="1"/>
  <c r="AM363" i="6" a="1"/>
  <c r="AM363" i="6" s="1"/>
  <c r="AM347" i="6" a="1"/>
  <c r="AM347" i="6" s="1"/>
  <c r="AM331" i="6" a="1"/>
  <c r="AM331" i="6" s="1"/>
  <c r="AM315" i="6" a="1"/>
  <c r="AM315" i="6" s="1"/>
  <c r="AM291" i="6" a="1"/>
  <c r="AM291" i="6" s="1"/>
  <c r="AM275" i="6" a="1"/>
  <c r="AM275" i="6" s="1"/>
  <c r="AM259" i="6" a="1"/>
  <c r="AM259" i="6" s="1"/>
  <c r="AM243" i="6" a="1"/>
  <c r="AM243" i="6" s="1"/>
  <c r="AM227" i="6" a="1"/>
  <c r="AM227" i="6" s="1"/>
  <c r="AM211" i="6" a="1"/>
  <c r="AM211" i="6" s="1"/>
  <c r="AM195" i="6" a="1"/>
  <c r="AM195" i="6" s="1"/>
  <c r="AM179" i="6" a="1"/>
  <c r="AM179" i="6" s="1"/>
  <c r="AM163" i="6" a="1"/>
  <c r="AM163" i="6" s="1"/>
  <c r="AM155" i="6" a="1"/>
  <c r="AM155" i="6" s="1"/>
  <c r="AM147" i="6" a="1"/>
  <c r="AM147" i="6" s="1"/>
  <c r="AM139" i="6" a="1"/>
  <c r="AM139" i="6" s="1"/>
  <c r="AM131" i="6" a="1"/>
  <c r="AM131" i="6" s="1"/>
  <c r="AM123" i="6" a="1"/>
  <c r="AM123" i="6" s="1"/>
  <c r="AM107" i="6" a="1"/>
  <c r="AM107" i="6" s="1"/>
  <c r="AM89" i="6" a="1"/>
  <c r="AM89" i="6" s="1"/>
  <c r="AM73" i="6" a="1"/>
  <c r="AM73" i="6" s="1"/>
  <c r="AM57" i="6" a="1"/>
  <c r="AM57" i="6" s="1"/>
  <c r="AM40" i="6" a="1"/>
  <c r="AM40" i="6" s="1"/>
  <c r="AM24" i="6" a="1"/>
  <c r="AM24" i="6" s="1"/>
  <c r="AM8" i="6" a="1"/>
  <c r="AM8" i="6" s="1"/>
  <c r="AM994" i="6" a="1"/>
  <c r="AM994" i="6" s="1"/>
  <c r="AM986" i="6" a="1"/>
  <c r="AM986" i="6" s="1"/>
  <c r="AM978" i="6" a="1"/>
  <c r="AM978" i="6" s="1"/>
  <c r="AM970" i="6" a="1"/>
  <c r="AM970" i="6" s="1"/>
  <c r="AM962" i="6" a="1"/>
  <c r="AM962" i="6" s="1"/>
  <c r="AM954" i="6" a="1"/>
  <c r="AM954" i="6" s="1"/>
  <c r="AM946" i="6" a="1"/>
  <c r="AM946" i="6" s="1"/>
  <c r="AM938" i="6" a="1"/>
  <c r="AM938" i="6" s="1"/>
  <c r="AM930" i="6" a="1"/>
  <c r="AM930" i="6" s="1"/>
  <c r="AM922" i="6" a="1"/>
  <c r="AM922" i="6" s="1"/>
  <c r="AM914" i="6" a="1"/>
  <c r="AM914" i="6" s="1"/>
  <c r="AM906" i="6" a="1"/>
  <c r="AM906" i="6" s="1"/>
  <c r="AM898" i="6" a="1"/>
  <c r="AM898" i="6" s="1"/>
  <c r="AM890" i="6" a="1"/>
  <c r="AM890" i="6" s="1"/>
  <c r="AM882" i="6" a="1"/>
  <c r="AM882" i="6" s="1"/>
  <c r="AM874" i="6" a="1"/>
  <c r="AM874" i="6" s="1"/>
  <c r="AM866" i="6" a="1"/>
  <c r="AM866" i="6" s="1"/>
  <c r="AM858" i="6" a="1"/>
  <c r="AM858" i="6" s="1"/>
  <c r="AM850" i="6" a="1"/>
  <c r="AM850" i="6" s="1"/>
  <c r="AM842" i="6" a="1"/>
  <c r="AM842" i="6" s="1"/>
  <c r="AM834" i="6" a="1"/>
  <c r="AM834" i="6" s="1"/>
  <c r="AM826" i="6" a="1"/>
  <c r="AM826" i="6" s="1"/>
  <c r="AM818" i="6" a="1"/>
  <c r="AM818" i="6" s="1"/>
  <c r="AM810" i="6" a="1"/>
  <c r="AM810" i="6" s="1"/>
  <c r="AM802" i="6" a="1"/>
  <c r="AM802" i="6" s="1"/>
  <c r="AM794" i="6" a="1"/>
  <c r="AM794" i="6" s="1"/>
  <c r="AM786" i="6" a="1"/>
  <c r="AM786" i="6" s="1"/>
  <c r="AM778" i="6" a="1"/>
  <c r="AM778" i="6" s="1"/>
  <c r="AM770" i="6" a="1"/>
  <c r="AM770" i="6" s="1"/>
  <c r="AM762" i="6" a="1"/>
  <c r="AM762" i="6" s="1"/>
  <c r="AM754" i="6" a="1"/>
  <c r="AM754" i="6" s="1"/>
  <c r="AM746" i="6" a="1"/>
  <c r="AM746" i="6" s="1"/>
  <c r="AM738" i="6" a="1"/>
  <c r="AM738" i="6" s="1"/>
  <c r="AM730" i="6" a="1"/>
  <c r="AM730" i="6" s="1"/>
  <c r="AM722" i="6" a="1"/>
  <c r="AM722" i="6" s="1"/>
  <c r="AM714" i="6" a="1"/>
  <c r="AM714" i="6" s="1"/>
  <c r="AM706" i="6" a="1"/>
  <c r="AM706" i="6" s="1"/>
  <c r="AM698" i="6" a="1"/>
  <c r="AM698" i="6" s="1"/>
  <c r="AM690" i="6" a="1"/>
  <c r="AM690" i="6" s="1"/>
  <c r="AM682" i="6" a="1"/>
  <c r="AM682" i="6" s="1"/>
  <c r="AM674" i="6" a="1"/>
  <c r="AM674" i="6" s="1"/>
  <c r="AM666" i="6" a="1"/>
  <c r="AM666" i="6" s="1"/>
  <c r="AM658" i="6" a="1"/>
  <c r="AM658" i="6" s="1"/>
  <c r="AM650" i="6" a="1"/>
  <c r="AM650" i="6" s="1"/>
  <c r="AM642" i="6" a="1"/>
  <c r="AM642" i="6" s="1"/>
  <c r="AM634" i="6" a="1"/>
  <c r="AM634" i="6" s="1"/>
  <c r="AM626" i="6" a="1"/>
  <c r="AM626" i="6" s="1"/>
  <c r="AM618" i="6" a="1"/>
  <c r="AM618" i="6" s="1"/>
  <c r="AM610" i="6" a="1"/>
  <c r="AM610" i="6" s="1"/>
  <c r="AM602" i="6" a="1"/>
  <c r="AM602" i="6" s="1"/>
  <c r="AM594" i="6" a="1"/>
  <c r="AM594" i="6" s="1"/>
  <c r="AM586" i="6" a="1"/>
  <c r="AM586" i="6" s="1"/>
  <c r="AM578" i="6" a="1"/>
  <c r="AM578" i="6" s="1"/>
  <c r="AM570" i="6" a="1"/>
  <c r="AM570" i="6" s="1"/>
  <c r="AM562" i="6" a="1"/>
  <c r="AM562" i="6" s="1"/>
  <c r="AM554" i="6" a="1"/>
  <c r="AM554" i="6" s="1"/>
  <c r="AM546" i="6" a="1"/>
  <c r="AM546" i="6" s="1"/>
  <c r="AM538" i="6" a="1"/>
  <c r="AM538" i="6" s="1"/>
  <c r="AM530" i="6" a="1"/>
  <c r="AM530" i="6" s="1"/>
  <c r="AM522" i="6" a="1"/>
  <c r="AM522" i="6" s="1"/>
  <c r="AM514" i="6" a="1"/>
  <c r="AM514" i="6" s="1"/>
  <c r="AM506" i="6" a="1"/>
  <c r="AM506" i="6" s="1"/>
  <c r="AM498" i="6" a="1"/>
  <c r="AM498" i="6" s="1"/>
  <c r="AM490" i="6" a="1"/>
  <c r="AM490" i="6" s="1"/>
  <c r="AM482" i="6" a="1"/>
  <c r="AM482" i="6" s="1"/>
  <c r="AM474" i="6" a="1"/>
  <c r="AM474" i="6" s="1"/>
  <c r="AM466" i="6" a="1"/>
  <c r="AM466" i="6" s="1"/>
  <c r="AM458" i="6" a="1"/>
  <c r="AM458" i="6" s="1"/>
  <c r="AM450" i="6" a="1"/>
  <c r="AM450" i="6" s="1"/>
  <c r="AM442" i="6" a="1"/>
  <c r="AM442" i="6" s="1"/>
  <c r="AM434" i="6" a="1"/>
  <c r="AM434" i="6" s="1"/>
  <c r="AM426" i="6" a="1"/>
  <c r="AM426" i="6" s="1"/>
  <c r="AM418" i="6" a="1"/>
  <c r="AM418" i="6" s="1"/>
  <c r="AM410" i="6" a="1"/>
  <c r="AM410" i="6" s="1"/>
  <c r="AM402" i="6" a="1"/>
  <c r="AM402" i="6" s="1"/>
  <c r="AM394" i="6" a="1"/>
  <c r="AM394" i="6" s="1"/>
  <c r="AM386" i="6" a="1"/>
  <c r="AM386" i="6" s="1"/>
  <c r="AM378" i="6" a="1"/>
  <c r="AM378" i="6" s="1"/>
  <c r="AM370" i="6" a="1"/>
  <c r="AM370" i="6" s="1"/>
  <c r="AM362" i="6" a="1"/>
  <c r="AM362" i="6" s="1"/>
  <c r="AM354" i="6" a="1"/>
  <c r="AM354" i="6" s="1"/>
  <c r="AM346" i="6" a="1"/>
  <c r="AM346" i="6" s="1"/>
  <c r="AM338" i="6" a="1"/>
  <c r="AM338" i="6" s="1"/>
  <c r="AM330" i="6" a="1"/>
  <c r="AM330" i="6" s="1"/>
  <c r="AM322" i="6" a="1"/>
  <c r="AM322" i="6" s="1"/>
  <c r="AM314" i="6" a="1"/>
  <c r="AM314" i="6" s="1"/>
  <c r="AM306" i="6" a="1"/>
  <c r="AM306" i="6" s="1"/>
  <c r="AM298" i="6" a="1"/>
  <c r="AM298" i="6" s="1"/>
  <c r="AM290" i="6" a="1"/>
  <c r="AM290" i="6" s="1"/>
  <c r="AM282" i="6" a="1"/>
  <c r="AM282" i="6" s="1"/>
  <c r="AM274" i="6" a="1"/>
  <c r="AM274" i="6" s="1"/>
  <c r="AM266" i="6" a="1"/>
  <c r="AM266" i="6" s="1"/>
  <c r="AM258" i="6" a="1"/>
  <c r="AM258" i="6" s="1"/>
  <c r="AM250" i="6" a="1"/>
  <c r="AM250" i="6" s="1"/>
  <c r="AM242" i="6" a="1"/>
  <c r="AM242" i="6" s="1"/>
  <c r="AM234" i="6" a="1"/>
  <c r="AM234" i="6" s="1"/>
  <c r="AM226" i="6" a="1"/>
  <c r="AM226" i="6" s="1"/>
  <c r="AM218" i="6" a="1"/>
  <c r="AM218" i="6" s="1"/>
  <c r="AM210" i="6" a="1"/>
  <c r="AM210" i="6" s="1"/>
  <c r="AM202" i="6" a="1"/>
  <c r="AM202" i="6" s="1"/>
  <c r="AM194" i="6" a="1"/>
  <c r="AM194" i="6" s="1"/>
  <c r="AM186" i="6" a="1"/>
  <c r="AM186" i="6" s="1"/>
  <c r="AM178" i="6" a="1"/>
  <c r="AM178" i="6" s="1"/>
  <c r="AM170" i="6" a="1"/>
  <c r="AM170" i="6" s="1"/>
  <c r="AM162" i="6" a="1"/>
  <c r="AM162" i="6" s="1"/>
  <c r="AM154" i="6" a="1"/>
  <c r="AM154" i="6" s="1"/>
  <c r="AM146" i="6" a="1"/>
  <c r="AM146" i="6" s="1"/>
  <c r="AM138" i="6" a="1"/>
  <c r="AM138" i="6" s="1"/>
  <c r="AM130" i="6" a="1"/>
  <c r="AM130" i="6" s="1"/>
  <c r="AM122" i="6" a="1"/>
  <c r="AM122" i="6" s="1"/>
  <c r="AM114" i="6" a="1"/>
  <c r="AM114" i="6" s="1"/>
  <c r="AM106" i="6" a="1"/>
  <c r="AM106" i="6" s="1"/>
  <c r="AM98" i="6" a="1"/>
  <c r="AM98" i="6" s="1"/>
  <c r="AM88" i="6" a="1"/>
  <c r="AM88" i="6" s="1"/>
  <c r="AM80" i="6" a="1"/>
  <c r="AM80" i="6" s="1"/>
  <c r="AM72" i="6" a="1"/>
  <c r="AM72" i="6" s="1"/>
  <c r="AM64" i="6" a="1"/>
  <c r="AM64" i="6" s="1"/>
  <c r="AM56" i="6" a="1"/>
  <c r="AM56" i="6" s="1"/>
  <c r="AM48" i="6" a="1"/>
  <c r="AM48" i="6" s="1"/>
  <c r="AM39" i="6" a="1"/>
  <c r="AM39" i="6" s="1"/>
  <c r="AM31" i="6" a="1"/>
  <c r="AM31" i="6" s="1"/>
  <c r="AM23" i="6" a="1"/>
  <c r="AM23" i="6" s="1"/>
  <c r="AM15" i="6" a="1"/>
  <c r="AM15" i="6" s="1"/>
  <c r="AM7" i="6" a="1"/>
  <c r="AM7" i="6" s="1"/>
  <c r="AM589" i="6" a="1"/>
  <c r="AM589" i="6" s="1"/>
  <c r="AM549" i="6" a="1"/>
  <c r="AM549" i="6" s="1"/>
  <c r="AM509" i="6" a="1"/>
  <c r="AM509" i="6" s="1"/>
  <c r="AM477" i="6" a="1"/>
  <c r="AM477" i="6" s="1"/>
  <c r="AM437" i="6" a="1"/>
  <c r="AM437" i="6" s="1"/>
  <c r="AM405" i="6" a="1"/>
  <c r="AM405" i="6" s="1"/>
  <c r="AM365" i="6" a="1"/>
  <c r="AM365" i="6" s="1"/>
  <c r="AM325" i="6" a="1"/>
  <c r="AM325" i="6" s="1"/>
  <c r="AM293" i="6" a="1"/>
  <c r="AM293" i="6" s="1"/>
  <c r="AM269" i="6" a="1"/>
  <c r="AM269" i="6" s="1"/>
  <c r="AM245" i="6" a="1"/>
  <c r="AM245" i="6" s="1"/>
  <c r="AM229" i="6" a="1"/>
  <c r="AM229" i="6" s="1"/>
  <c r="AM213" i="6" a="1"/>
  <c r="AM213" i="6" s="1"/>
  <c r="AM181" i="6" a="1"/>
  <c r="AM181" i="6" s="1"/>
  <c r="AM165" i="6" a="1"/>
  <c r="AM165" i="6" s="1"/>
  <c r="AM149" i="6" a="1"/>
  <c r="AM149" i="6" s="1"/>
  <c r="AM133" i="6" a="1"/>
  <c r="AM133" i="6" s="1"/>
  <c r="AM117" i="6" a="1"/>
  <c r="AM117" i="6" s="1"/>
  <c r="AM91" i="6" a="1"/>
  <c r="AM91" i="6" s="1"/>
  <c r="AM67" i="6" a="1"/>
  <c r="AM67" i="6" s="1"/>
  <c r="AM43" i="6" a="1"/>
  <c r="AM43" i="6" s="1"/>
  <c r="AM996" i="6" a="1"/>
  <c r="AM996" i="6" s="1"/>
  <c r="AM980" i="6" a="1"/>
  <c r="AM980" i="6" s="1"/>
  <c r="AM964" i="6" a="1"/>
  <c r="AM964" i="6" s="1"/>
  <c r="AM940" i="6" a="1"/>
  <c r="AM940" i="6" s="1"/>
  <c r="AM924" i="6" a="1"/>
  <c r="AM924" i="6" s="1"/>
  <c r="AM908" i="6" a="1"/>
  <c r="AM908" i="6" s="1"/>
  <c r="AM892" i="6" a="1"/>
  <c r="AM892" i="6" s="1"/>
  <c r="AM876" i="6" a="1"/>
  <c r="AM876" i="6" s="1"/>
  <c r="AM860" i="6" a="1"/>
  <c r="AM860" i="6" s="1"/>
  <c r="AM836" i="6" a="1"/>
  <c r="AM836" i="6" s="1"/>
  <c r="G836" i="28" s="1"/>
  <c r="AM820" i="6" a="1"/>
  <c r="AM820" i="6" s="1"/>
  <c r="G820" i="28" s="1"/>
  <c r="AM804" i="6" a="1"/>
  <c r="AM804" i="6" s="1"/>
  <c r="G804" i="28" s="1"/>
  <c r="AM788" i="6" a="1"/>
  <c r="AM788" i="6" s="1"/>
  <c r="G788" i="28" s="1"/>
  <c r="AM772" i="6" a="1"/>
  <c r="AM772" i="6" s="1"/>
  <c r="G772" i="28" s="1"/>
  <c r="AM756" i="6" a="1"/>
  <c r="AM756" i="6" s="1"/>
  <c r="G756" i="28" s="1"/>
  <c r="AM740" i="6" a="1"/>
  <c r="AM740" i="6" s="1"/>
  <c r="G740" i="28" s="1"/>
  <c r="AM724" i="6" a="1"/>
  <c r="AM724" i="6" s="1"/>
  <c r="G724" i="28" s="1"/>
  <c r="AM708" i="6" a="1"/>
  <c r="AM708" i="6" s="1"/>
  <c r="G708" i="28" s="1"/>
  <c r="AM692" i="6" a="1"/>
  <c r="AM692" i="6" s="1"/>
  <c r="AM676" i="6" a="1"/>
  <c r="AM676" i="6" s="1"/>
  <c r="AM660" i="6" a="1"/>
  <c r="AM660" i="6" s="1"/>
  <c r="AM644" i="6" a="1"/>
  <c r="AM644" i="6" s="1"/>
  <c r="AM628" i="6" a="1"/>
  <c r="AM628" i="6" s="1"/>
  <c r="AM612" i="6" a="1"/>
  <c r="AM612" i="6" s="1"/>
  <c r="AM596" i="6" a="1"/>
  <c r="AM596" i="6" s="1"/>
  <c r="AM580" i="6" a="1"/>
  <c r="AM580" i="6" s="1"/>
  <c r="AM564" i="6" a="1"/>
  <c r="AM564" i="6" s="1"/>
  <c r="AM548" i="6" a="1"/>
  <c r="AM548" i="6" s="1"/>
  <c r="AM532" i="6" a="1"/>
  <c r="AM532" i="6" s="1"/>
  <c r="AM516" i="6" a="1"/>
  <c r="AM516" i="6" s="1"/>
  <c r="AM500" i="6" a="1"/>
  <c r="AM500" i="6" s="1"/>
  <c r="AM484" i="6" a="1"/>
  <c r="AM484" i="6" s="1"/>
  <c r="AM460" i="6" a="1"/>
  <c r="AM460" i="6" s="1"/>
  <c r="AM444" i="6" a="1"/>
  <c r="AM444" i="6" s="1"/>
  <c r="AM428" i="6" a="1"/>
  <c r="AM428" i="6" s="1"/>
  <c r="AM412" i="6" a="1"/>
  <c r="AM412" i="6" s="1"/>
  <c r="AM396" i="6" a="1"/>
  <c r="AM396" i="6" s="1"/>
  <c r="AM380" i="6" a="1"/>
  <c r="AM380" i="6" s="1"/>
  <c r="AM364" i="6" a="1"/>
  <c r="AM364" i="6" s="1"/>
  <c r="AM348" i="6" a="1"/>
  <c r="AM348" i="6" s="1"/>
  <c r="AM324" i="6" a="1"/>
  <c r="AM324" i="6" s="1"/>
  <c r="AM308" i="6" a="1"/>
  <c r="AM308" i="6" s="1"/>
  <c r="AM292" i="6" a="1"/>
  <c r="AM292" i="6" s="1"/>
  <c r="AM276" i="6" a="1"/>
  <c r="AM276" i="6" s="1"/>
  <c r="AM260" i="6" a="1"/>
  <c r="AM260" i="6" s="1"/>
  <c r="AM244" i="6" a="1"/>
  <c r="AM244" i="6" s="1"/>
  <c r="AM228" i="6" a="1"/>
  <c r="AM228" i="6" s="1"/>
  <c r="AM212" i="6" a="1"/>
  <c r="AM212" i="6" s="1"/>
  <c r="AM196" i="6" a="1"/>
  <c r="AM196" i="6" s="1"/>
  <c r="AM180" i="6" a="1"/>
  <c r="AM180" i="6" s="1"/>
  <c r="AM172" i="6" a="1"/>
  <c r="AM172" i="6" s="1"/>
  <c r="AM156" i="6" a="1"/>
  <c r="AM156" i="6" s="1"/>
  <c r="AM140" i="6" a="1"/>
  <c r="AM140" i="6" s="1"/>
  <c r="AM124" i="6" a="1"/>
  <c r="AM124" i="6" s="1"/>
  <c r="AM116" i="6" a="1"/>
  <c r="AM116" i="6" s="1"/>
  <c r="AM108" i="6" a="1"/>
  <c r="AM108" i="6" s="1"/>
  <c r="AM90" i="6" a="1"/>
  <c r="AM90" i="6" s="1"/>
  <c r="AM82" i="6" a="1"/>
  <c r="AM82" i="6" s="1"/>
  <c r="AM66" i="6" a="1"/>
  <c r="AM66" i="6" s="1"/>
  <c r="AM50" i="6" a="1"/>
  <c r="AM50" i="6" s="1"/>
  <c r="AM33" i="6" a="1"/>
  <c r="AM33" i="6" s="1"/>
  <c r="AM25" i="6" a="1"/>
  <c r="AM25" i="6" s="1"/>
  <c r="AM9" i="6" a="1"/>
  <c r="AM9" i="6" s="1"/>
  <c r="AM995" i="6" a="1"/>
  <c r="AM995" i="6" s="1"/>
  <c r="AM979" i="6" a="1"/>
  <c r="AM979" i="6" s="1"/>
  <c r="AM963" i="6" a="1"/>
  <c r="AM963" i="6" s="1"/>
  <c r="AM947" i="6" a="1"/>
  <c r="AM947" i="6" s="1"/>
  <c r="AM931" i="6" a="1"/>
  <c r="AM931" i="6" s="1"/>
  <c r="AM915" i="6" a="1"/>
  <c r="AM915" i="6" s="1"/>
  <c r="AM899" i="6" a="1"/>
  <c r="AM899" i="6" s="1"/>
  <c r="AM883" i="6" a="1"/>
  <c r="AM883" i="6" s="1"/>
  <c r="AM867" i="6" a="1"/>
  <c r="AM867" i="6" s="1"/>
  <c r="AM851" i="6" a="1"/>
  <c r="AM851" i="6" s="1"/>
  <c r="AM835" i="6" a="1"/>
  <c r="AM835" i="6" s="1"/>
  <c r="AM827" i="6" a="1"/>
  <c r="AM827" i="6" s="1"/>
  <c r="AM811" i="6" a="1"/>
  <c r="AM811" i="6" s="1"/>
  <c r="G811" i="28" s="1"/>
  <c r="AM795" i="6" a="1"/>
  <c r="AM795" i="6" s="1"/>
  <c r="AM779" i="6" a="1"/>
  <c r="AM779" i="6" s="1"/>
  <c r="AM763" i="6" a="1"/>
  <c r="AM763" i="6" s="1"/>
  <c r="AM747" i="6" a="1"/>
  <c r="AM747" i="6" s="1"/>
  <c r="AM731" i="6" a="1"/>
  <c r="AM731" i="6" s="1"/>
  <c r="AM723" i="6" a="1"/>
  <c r="AM723" i="6" s="1"/>
  <c r="AM707" i="6" a="1"/>
  <c r="AM707" i="6" s="1"/>
  <c r="AM691" i="6" a="1"/>
  <c r="AM691" i="6" s="1"/>
  <c r="AM675" i="6" a="1"/>
  <c r="AM675" i="6" s="1"/>
  <c r="AM659" i="6" a="1"/>
  <c r="AM659" i="6" s="1"/>
  <c r="AM643" i="6" a="1"/>
  <c r="AM643" i="6" s="1"/>
  <c r="AM627" i="6" a="1"/>
  <c r="AM627" i="6" s="1"/>
  <c r="AM611" i="6" a="1"/>
  <c r="AM611" i="6" s="1"/>
  <c r="AM595" i="6" a="1"/>
  <c r="AM595" i="6" s="1"/>
  <c r="AM587" i="6" a="1"/>
  <c r="AM587" i="6" s="1"/>
  <c r="AM571" i="6" a="1"/>
  <c r="AM571" i="6" s="1"/>
  <c r="AM555" i="6" a="1"/>
  <c r="AM555" i="6" s="1"/>
  <c r="AM539" i="6" a="1"/>
  <c r="AM539" i="6" s="1"/>
  <c r="AM523" i="6" a="1"/>
  <c r="AM523" i="6" s="1"/>
  <c r="AM507" i="6" a="1"/>
  <c r="AM507" i="6" s="1"/>
  <c r="AM491" i="6" a="1"/>
  <c r="AM491" i="6" s="1"/>
  <c r="AM475" i="6" a="1"/>
  <c r="AM475" i="6" s="1"/>
  <c r="AM459" i="6" a="1"/>
  <c r="AM459" i="6" s="1"/>
  <c r="AM443" i="6" a="1"/>
  <c r="AM443" i="6" s="1"/>
  <c r="AM435" i="6" a="1"/>
  <c r="AM435" i="6" s="1"/>
  <c r="AM419" i="6" a="1"/>
  <c r="AM419" i="6" s="1"/>
  <c r="AM403" i="6" a="1"/>
  <c r="AM403" i="6" s="1"/>
  <c r="AM387" i="6" a="1"/>
  <c r="AM387" i="6" s="1"/>
  <c r="AM371" i="6" a="1"/>
  <c r="AM371" i="6" s="1"/>
  <c r="AM355" i="6" a="1"/>
  <c r="AM355" i="6" s="1"/>
  <c r="AM339" i="6" a="1"/>
  <c r="AM339" i="6" s="1"/>
  <c r="AM323" i="6" a="1"/>
  <c r="AM323" i="6" s="1"/>
  <c r="AM307" i="6" a="1"/>
  <c r="AM307" i="6" s="1"/>
  <c r="AM299" i="6" a="1"/>
  <c r="AM299" i="6" s="1"/>
  <c r="AM283" i="6" a="1"/>
  <c r="AM283" i="6" s="1"/>
  <c r="AM267" i="6" a="1"/>
  <c r="AM267" i="6" s="1"/>
  <c r="AM251" i="6" a="1"/>
  <c r="AM251" i="6" s="1"/>
  <c r="AM235" i="6" a="1"/>
  <c r="AM235" i="6" s="1"/>
  <c r="AM219" i="6" a="1"/>
  <c r="AM219" i="6" s="1"/>
  <c r="AM203" i="6" a="1"/>
  <c r="AM203" i="6" s="1"/>
  <c r="AM187" i="6" a="1"/>
  <c r="AM187" i="6" s="1"/>
  <c r="AM171" i="6" a="1"/>
  <c r="AM171" i="6" s="1"/>
  <c r="AM115" i="6" a="1"/>
  <c r="AM115" i="6" s="1"/>
  <c r="AM99" i="6" a="1"/>
  <c r="AM99" i="6" s="1"/>
  <c r="AM81" i="6" a="1"/>
  <c r="AM81" i="6" s="1"/>
  <c r="AM65" i="6" a="1"/>
  <c r="AM65" i="6" s="1"/>
  <c r="AM49" i="6" a="1"/>
  <c r="AM49" i="6" s="1"/>
  <c r="AM32" i="6" a="1"/>
  <c r="AM32" i="6" s="1"/>
  <c r="AM16" i="6" a="1"/>
  <c r="AM16" i="6" s="1"/>
  <c r="AM993" i="6" a="1"/>
  <c r="AM993" i="6" s="1"/>
  <c r="AM985" i="6" a="1"/>
  <c r="AM985" i="6" s="1"/>
  <c r="AM977" i="6" a="1"/>
  <c r="AM977" i="6" s="1"/>
  <c r="AM969" i="6" a="1"/>
  <c r="AM969" i="6" s="1"/>
  <c r="AM961" i="6" a="1"/>
  <c r="AM961" i="6" s="1"/>
  <c r="AM953" i="6" a="1"/>
  <c r="AM953" i="6" s="1"/>
  <c r="AM945" i="6" a="1"/>
  <c r="AM945" i="6" s="1"/>
  <c r="AM937" i="6" a="1"/>
  <c r="AM937" i="6" s="1"/>
  <c r="AM929" i="6" a="1"/>
  <c r="AM929" i="6" s="1"/>
  <c r="AM921" i="6" a="1"/>
  <c r="AM921" i="6" s="1"/>
  <c r="AM913" i="6" a="1"/>
  <c r="AM913" i="6" s="1"/>
  <c r="AM905" i="6" a="1"/>
  <c r="AM905" i="6" s="1"/>
  <c r="AM897" i="6" a="1"/>
  <c r="AM897" i="6" s="1"/>
  <c r="AM889" i="6" a="1"/>
  <c r="AM889" i="6" s="1"/>
  <c r="AM881" i="6" a="1"/>
  <c r="AM881" i="6" s="1"/>
  <c r="AM873" i="6" a="1"/>
  <c r="AM873" i="6" s="1"/>
  <c r="AM865" i="6" a="1"/>
  <c r="AM865" i="6" s="1"/>
  <c r="AM857" i="6" a="1"/>
  <c r="AM857" i="6" s="1"/>
  <c r="AM849" i="6" a="1"/>
  <c r="AM849" i="6" s="1"/>
  <c r="AM841" i="6" a="1"/>
  <c r="AM841" i="6" s="1"/>
  <c r="AM833" i="6" a="1"/>
  <c r="AM833" i="6" s="1"/>
  <c r="AM825" i="6" a="1"/>
  <c r="AM825" i="6" s="1"/>
  <c r="AM817" i="6" a="1"/>
  <c r="AM817" i="6" s="1"/>
  <c r="AM809" i="6" a="1"/>
  <c r="AM809" i="6" s="1"/>
  <c r="AM801" i="6" a="1"/>
  <c r="AM801" i="6" s="1"/>
  <c r="AM793" i="6" a="1"/>
  <c r="AM793" i="6" s="1"/>
  <c r="AM785" i="6" a="1"/>
  <c r="AM785" i="6" s="1"/>
  <c r="AM777" i="6" a="1"/>
  <c r="AM777" i="6" s="1"/>
  <c r="AM769" i="6" a="1"/>
  <c r="AM769" i="6" s="1"/>
  <c r="AM761" i="6" a="1"/>
  <c r="AM761" i="6" s="1"/>
  <c r="AM753" i="6" a="1"/>
  <c r="AM753" i="6" s="1"/>
  <c r="AM745" i="6" a="1"/>
  <c r="AM745" i="6" s="1"/>
  <c r="AM737" i="6" a="1"/>
  <c r="AM737" i="6" s="1"/>
  <c r="AM729" i="6" a="1"/>
  <c r="AM729" i="6" s="1"/>
  <c r="AM721" i="6" a="1"/>
  <c r="AM721" i="6" s="1"/>
  <c r="AM713" i="6" a="1"/>
  <c r="AM713" i="6" s="1"/>
  <c r="AM705" i="6" a="1"/>
  <c r="AM705" i="6" s="1"/>
  <c r="AM697" i="6" a="1"/>
  <c r="AM697" i="6" s="1"/>
  <c r="AM689" i="6" a="1"/>
  <c r="AM689" i="6" s="1"/>
  <c r="AM681" i="6" a="1"/>
  <c r="AM681" i="6" s="1"/>
  <c r="AM673" i="6" a="1"/>
  <c r="AM673" i="6" s="1"/>
  <c r="AM665" i="6" a="1"/>
  <c r="AM665" i="6" s="1"/>
  <c r="AM657" i="6" a="1"/>
  <c r="AM657" i="6" s="1"/>
  <c r="AM649" i="6" a="1"/>
  <c r="AM649" i="6" s="1"/>
  <c r="AM641" i="6" a="1"/>
  <c r="AM641" i="6" s="1"/>
  <c r="AM633" i="6" a="1"/>
  <c r="AM633" i="6" s="1"/>
  <c r="AM625" i="6" a="1"/>
  <c r="AM625" i="6" s="1"/>
  <c r="AM617" i="6" a="1"/>
  <c r="AM617" i="6" s="1"/>
  <c r="AM609" i="6" a="1"/>
  <c r="AM609" i="6" s="1"/>
  <c r="AM601" i="6" a="1"/>
  <c r="AM601" i="6" s="1"/>
  <c r="AM593" i="6" a="1"/>
  <c r="AM593" i="6" s="1"/>
  <c r="AM585" i="6" a="1"/>
  <c r="AM585" i="6" s="1"/>
  <c r="AM577" i="6" a="1"/>
  <c r="AM577" i="6" s="1"/>
  <c r="AM569" i="6" a="1"/>
  <c r="AM569" i="6" s="1"/>
  <c r="AM561" i="6" a="1"/>
  <c r="AM561" i="6" s="1"/>
  <c r="AM553" i="6" a="1"/>
  <c r="AM553" i="6" s="1"/>
  <c r="AM545" i="6" a="1"/>
  <c r="AM545" i="6" s="1"/>
  <c r="AM537" i="6" a="1"/>
  <c r="AM537" i="6" s="1"/>
  <c r="AM529" i="6" a="1"/>
  <c r="AM529" i="6" s="1"/>
  <c r="AM521" i="6" a="1"/>
  <c r="AM521" i="6" s="1"/>
  <c r="AM513" i="6" a="1"/>
  <c r="AM513" i="6" s="1"/>
  <c r="AM505" i="6" a="1"/>
  <c r="AM505" i="6" s="1"/>
  <c r="AM497" i="6" a="1"/>
  <c r="AM497" i="6" s="1"/>
  <c r="AM489" i="6" a="1"/>
  <c r="AM489" i="6" s="1"/>
  <c r="AM481" i="6" a="1"/>
  <c r="AM481" i="6" s="1"/>
  <c r="AM473" i="6" a="1"/>
  <c r="AM473" i="6" s="1"/>
  <c r="AM465" i="6" a="1"/>
  <c r="AM465" i="6" s="1"/>
  <c r="AM457" i="6" a="1"/>
  <c r="AM457" i="6" s="1"/>
  <c r="AM449" i="6" a="1"/>
  <c r="AM449" i="6" s="1"/>
  <c r="AM441" i="6" a="1"/>
  <c r="AM441" i="6" s="1"/>
  <c r="AM433" i="6" a="1"/>
  <c r="AM433" i="6" s="1"/>
  <c r="AM425" i="6" a="1"/>
  <c r="AM425" i="6" s="1"/>
  <c r="AM417" i="6" a="1"/>
  <c r="AM417" i="6" s="1"/>
  <c r="AM409" i="6" a="1"/>
  <c r="AM409" i="6" s="1"/>
  <c r="AM401" i="6" a="1"/>
  <c r="AM401" i="6" s="1"/>
  <c r="AM393" i="6" a="1"/>
  <c r="AM393" i="6" s="1"/>
  <c r="AM385" i="6" a="1"/>
  <c r="AM385" i="6" s="1"/>
  <c r="AM377" i="6" a="1"/>
  <c r="AM377" i="6" s="1"/>
  <c r="AM369" i="6" a="1"/>
  <c r="AM369" i="6" s="1"/>
  <c r="AM361" i="6" a="1"/>
  <c r="AM361" i="6" s="1"/>
  <c r="AM353" i="6" a="1"/>
  <c r="AM353" i="6" s="1"/>
  <c r="AM345" i="6" a="1"/>
  <c r="AM345" i="6" s="1"/>
  <c r="AM337" i="6" a="1"/>
  <c r="AM337" i="6" s="1"/>
  <c r="AM329" i="6" a="1"/>
  <c r="AM329" i="6" s="1"/>
  <c r="AM321" i="6" a="1"/>
  <c r="AM321" i="6" s="1"/>
  <c r="AM313" i="6" a="1"/>
  <c r="AM313" i="6" s="1"/>
  <c r="AM305" i="6" a="1"/>
  <c r="AM305" i="6" s="1"/>
  <c r="AM297" i="6" a="1"/>
  <c r="AM297" i="6" s="1"/>
  <c r="AM289" i="6" a="1"/>
  <c r="AM289" i="6" s="1"/>
  <c r="AM281" i="6" a="1"/>
  <c r="AM281" i="6" s="1"/>
  <c r="AM273" i="6" a="1"/>
  <c r="AM273" i="6" s="1"/>
  <c r="AM265" i="6" a="1"/>
  <c r="AM265" i="6" s="1"/>
  <c r="AM257" i="6" a="1"/>
  <c r="AM257" i="6" s="1"/>
  <c r="AM249" i="6" a="1"/>
  <c r="AM249" i="6" s="1"/>
  <c r="AM241" i="6" a="1"/>
  <c r="AM241" i="6" s="1"/>
  <c r="AM233" i="6" a="1"/>
  <c r="AM233" i="6" s="1"/>
  <c r="AM225" i="6" a="1"/>
  <c r="AM225" i="6" s="1"/>
  <c r="AM217" i="6" a="1"/>
  <c r="AM217" i="6" s="1"/>
  <c r="AM209" i="6" a="1"/>
  <c r="AM209" i="6" s="1"/>
  <c r="AM201" i="6" a="1"/>
  <c r="AM201" i="6" s="1"/>
  <c r="AM193" i="6" a="1"/>
  <c r="AM193" i="6" s="1"/>
  <c r="AM185" i="6" a="1"/>
  <c r="AM185" i="6" s="1"/>
  <c r="AM177" i="6" a="1"/>
  <c r="AM177" i="6" s="1"/>
  <c r="AM169" i="6" a="1"/>
  <c r="AM169" i="6" s="1"/>
  <c r="AM161" i="6" a="1"/>
  <c r="AM161" i="6" s="1"/>
  <c r="AM153" i="6" a="1"/>
  <c r="AM153" i="6" s="1"/>
  <c r="AM145" i="6" a="1"/>
  <c r="AM145" i="6" s="1"/>
  <c r="AM137" i="6" a="1"/>
  <c r="AM137" i="6" s="1"/>
  <c r="AM129" i="6" a="1"/>
  <c r="AM129" i="6" s="1"/>
  <c r="AM121" i="6" a="1"/>
  <c r="AM121" i="6" s="1"/>
  <c r="AM113" i="6" a="1"/>
  <c r="AM113" i="6" s="1"/>
  <c r="AM105" i="6" a="1"/>
  <c r="AM105" i="6" s="1"/>
  <c r="AM97" i="6" a="1"/>
  <c r="AM97" i="6" s="1"/>
  <c r="AM87" i="6" a="1"/>
  <c r="AM87" i="6" s="1"/>
  <c r="AM79" i="6" a="1"/>
  <c r="AM79" i="6" s="1"/>
  <c r="AM71" i="6" a="1"/>
  <c r="AM71" i="6" s="1"/>
  <c r="AM63" i="6" a="1"/>
  <c r="AM63" i="6" s="1"/>
  <c r="AM55" i="6" a="1"/>
  <c r="AM55" i="6" s="1"/>
  <c r="AM47" i="6" a="1"/>
  <c r="AM47" i="6" s="1"/>
  <c r="AM38" i="6" a="1"/>
  <c r="AM38" i="6" s="1"/>
  <c r="AM30" i="6" a="1"/>
  <c r="AM30" i="6" s="1"/>
  <c r="AM22" i="6" a="1"/>
  <c r="AM22" i="6" s="1"/>
  <c r="AM14" i="6" a="1"/>
  <c r="AM14" i="6" s="1"/>
  <c r="AM6" i="6" a="1"/>
  <c r="AM6" i="6" s="1"/>
  <c r="AM1000" i="6" a="1"/>
  <c r="AM1000" i="6" s="1"/>
  <c r="AM992" i="6" a="1"/>
  <c r="AM992" i="6" s="1"/>
  <c r="AM984" i="6" a="1"/>
  <c r="AM984" i="6" s="1"/>
  <c r="AM976" i="6" a="1"/>
  <c r="AM976" i="6" s="1"/>
  <c r="AM968" i="6" a="1"/>
  <c r="AM968" i="6" s="1"/>
  <c r="AM960" i="6" a="1"/>
  <c r="AM960" i="6" s="1"/>
  <c r="AM952" i="6" a="1"/>
  <c r="AM952" i="6" s="1"/>
  <c r="AM944" i="6" a="1"/>
  <c r="AM944" i="6" s="1"/>
  <c r="AM936" i="6" a="1"/>
  <c r="AM936" i="6" s="1"/>
  <c r="AM928" i="6" a="1"/>
  <c r="AM928" i="6" s="1"/>
  <c r="AM920" i="6" a="1"/>
  <c r="AM920" i="6" s="1"/>
  <c r="AM912" i="6" a="1"/>
  <c r="AM912" i="6" s="1"/>
  <c r="AM904" i="6" a="1"/>
  <c r="AM904" i="6" s="1"/>
  <c r="AM896" i="6" a="1"/>
  <c r="AM896" i="6" s="1"/>
  <c r="AM888" i="6" a="1"/>
  <c r="AM888" i="6" s="1"/>
  <c r="AM880" i="6" a="1"/>
  <c r="AM880" i="6" s="1"/>
  <c r="AM872" i="6" a="1"/>
  <c r="AM872" i="6" s="1"/>
  <c r="AM864" i="6" a="1"/>
  <c r="AM864" i="6" s="1"/>
  <c r="AM856" i="6" a="1"/>
  <c r="AM856" i="6" s="1"/>
  <c r="AM848" i="6" a="1"/>
  <c r="AM848" i="6" s="1"/>
  <c r="AM840" i="6" a="1"/>
  <c r="AM840" i="6" s="1"/>
  <c r="AM832" i="6" a="1"/>
  <c r="AM832" i="6" s="1"/>
  <c r="AM824" i="6" a="1"/>
  <c r="AM824" i="6" s="1"/>
  <c r="AM816" i="6" a="1"/>
  <c r="AM816" i="6" s="1"/>
  <c r="AM808" i="6" a="1"/>
  <c r="AM808" i="6" s="1"/>
  <c r="AM800" i="6" a="1"/>
  <c r="AM800" i="6" s="1"/>
  <c r="AM792" i="6" a="1"/>
  <c r="AM792" i="6" s="1"/>
  <c r="AM784" i="6" a="1"/>
  <c r="AM784" i="6" s="1"/>
  <c r="AM776" i="6" a="1"/>
  <c r="AM776" i="6" s="1"/>
  <c r="AM768" i="6" a="1"/>
  <c r="AM768" i="6" s="1"/>
  <c r="AM760" i="6" a="1"/>
  <c r="AM760" i="6" s="1"/>
  <c r="AM752" i="6" a="1"/>
  <c r="AM752" i="6" s="1"/>
  <c r="AM744" i="6" a="1"/>
  <c r="AM744" i="6" s="1"/>
  <c r="AM736" i="6" a="1"/>
  <c r="AM736" i="6" s="1"/>
  <c r="AM728" i="6" a="1"/>
  <c r="AM728" i="6" s="1"/>
  <c r="AM720" i="6" a="1"/>
  <c r="AM720" i="6" s="1"/>
  <c r="AM712" i="6" a="1"/>
  <c r="AM712" i="6" s="1"/>
  <c r="AM704" i="6" a="1"/>
  <c r="AM704" i="6" s="1"/>
  <c r="AM696" i="6" a="1"/>
  <c r="AM696" i="6" s="1"/>
  <c r="AM688" i="6" a="1"/>
  <c r="AM688" i="6" s="1"/>
  <c r="AM680" i="6" a="1"/>
  <c r="AM680" i="6" s="1"/>
  <c r="AM672" i="6" a="1"/>
  <c r="AM672" i="6" s="1"/>
  <c r="AM664" i="6" a="1"/>
  <c r="AM664" i="6" s="1"/>
  <c r="AM656" i="6" a="1"/>
  <c r="AM656" i="6" s="1"/>
  <c r="AM648" i="6" a="1"/>
  <c r="AM648" i="6" s="1"/>
  <c r="AM640" i="6" a="1"/>
  <c r="AM640" i="6" s="1"/>
  <c r="AM632" i="6" a="1"/>
  <c r="AM632" i="6" s="1"/>
  <c r="AM624" i="6" a="1"/>
  <c r="AM624" i="6" s="1"/>
  <c r="AM616" i="6" a="1"/>
  <c r="AM616" i="6" s="1"/>
  <c r="AM608" i="6" a="1"/>
  <c r="AM608" i="6" s="1"/>
  <c r="AM600" i="6" a="1"/>
  <c r="AM600" i="6" s="1"/>
  <c r="AM592" i="6" a="1"/>
  <c r="AM592" i="6" s="1"/>
  <c r="AM584" i="6" a="1"/>
  <c r="AM584" i="6" s="1"/>
  <c r="AM576" i="6" a="1"/>
  <c r="AM576" i="6" s="1"/>
  <c r="AM568" i="6" a="1"/>
  <c r="AM568" i="6" s="1"/>
  <c r="AM560" i="6" a="1"/>
  <c r="AM560" i="6" s="1"/>
  <c r="AM552" i="6" a="1"/>
  <c r="AM552" i="6" s="1"/>
  <c r="AM544" i="6" a="1"/>
  <c r="AM544" i="6" s="1"/>
  <c r="AM536" i="6" a="1"/>
  <c r="AM536" i="6" s="1"/>
  <c r="AM528" i="6" a="1"/>
  <c r="AM528" i="6" s="1"/>
  <c r="AM520" i="6" a="1"/>
  <c r="AM520" i="6" s="1"/>
  <c r="AM512" i="6" a="1"/>
  <c r="AM512" i="6" s="1"/>
  <c r="AM504" i="6" a="1"/>
  <c r="AM504" i="6" s="1"/>
  <c r="AM496" i="6" a="1"/>
  <c r="AM496" i="6" s="1"/>
  <c r="AM488" i="6" a="1"/>
  <c r="AM488" i="6" s="1"/>
  <c r="AM480" i="6" a="1"/>
  <c r="AM480" i="6" s="1"/>
  <c r="AM472" i="6" a="1"/>
  <c r="AM472" i="6" s="1"/>
  <c r="AM464" i="6" a="1"/>
  <c r="AM464" i="6" s="1"/>
  <c r="AM456" i="6" a="1"/>
  <c r="AM456" i="6" s="1"/>
  <c r="AM448" i="6" a="1"/>
  <c r="AM448" i="6" s="1"/>
  <c r="AM440" i="6" a="1"/>
  <c r="AM440" i="6" s="1"/>
  <c r="AM432" i="6" a="1"/>
  <c r="AM432" i="6" s="1"/>
  <c r="AM424" i="6" a="1"/>
  <c r="AM424" i="6" s="1"/>
  <c r="AM416" i="6" a="1"/>
  <c r="AM416" i="6" s="1"/>
  <c r="AM408" i="6" a="1"/>
  <c r="AM408" i="6" s="1"/>
  <c r="AM400" i="6" a="1"/>
  <c r="AM400" i="6" s="1"/>
  <c r="AM392" i="6" a="1"/>
  <c r="AM392" i="6" s="1"/>
  <c r="AM384" i="6" a="1"/>
  <c r="AM384" i="6" s="1"/>
  <c r="AM376" i="6" a="1"/>
  <c r="AM376" i="6" s="1"/>
  <c r="AM368" i="6" a="1"/>
  <c r="AM368" i="6" s="1"/>
  <c r="AM360" i="6" a="1"/>
  <c r="AM360" i="6" s="1"/>
  <c r="AM352" i="6" a="1"/>
  <c r="AM352" i="6" s="1"/>
  <c r="AM344" i="6" a="1"/>
  <c r="AM344" i="6" s="1"/>
  <c r="AM336" i="6" a="1"/>
  <c r="AM336" i="6" s="1"/>
  <c r="AM328" i="6" a="1"/>
  <c r="AM328" i="6" s="1"/>
  <c r="AM320" i="6" a="1"/>
  <c r="AM320" i="6" s="1"/>
  <c r="AM312" i="6" a="1"/>
  <c r="AM312" i="6" s="1"/>
  <c r="AM304" i="6" a="1"/>
  <c r="AM304" i="6" s="1"/>
  <c r="AM296" i="6" a="1"/>
  <c r="AM296" i="6" s="1"/>
  <c r="AM288" i="6" a="1"/>
  <c r="AM288" i="6" s="1"/>
  <c r="AM280" i="6" a="1"/>
  <c r="AM280" i="6" s="1"/>
  <c r="AM272" i="6" a="1"/>
  <c r="AM272" i="6" s="1"/>
  <c r="AM264" i="6" a="1"/>
  <c r="AM264" i="6" s="1"/>
  <c r="AM256" i="6" a="1"/>
  <c r="AM256" i="6" s="1"/>
  <c r="AM248" i="6" a="1"/>
  <c r="AM248" i="6" s="1"/>
  <c r="AM240" i="6" a="1"/>
  <c r="AM240" i="6" s="1"/>
  <c r="AM232" i="6" a="1"/>
  <c r="AM232" i="6" s="1"/>
  <c r="AM224" i="6" a="1"/>
  <c r="AM224" i="6" s="1"/>
  <c r="AM216" i="6" a="1"/>
  <c r="AM216" i="6" s="1"/>
  <c r="AM208" i="6" a="1"/>
  <c r="AM208" i="6" s="1"/>
  <c r="AM200" i="6" a="1"/>
  <c r="AM200" i="6" s="1"/>
  <c r="AM192" i="6" a="1"/>
  <c r="AM192" i="6" s="1"/>
  <c r="AM184" i="6" a="1"/>
  <c r="AM184" i="6" s="1"/>
  <c r="AM176" i="6" a="1"/>
  <c r="AM176" i="6" s="1"/>
  <c r="AM168" i="6" a="1"/>
  <c r="AM168" i="6" s="1"/>
  <c r="AM160" i="6" a="1"/>
  <c r="AM160" i="6" s="1"/>
  <c r="AM152" i="6" a="1"/>
  <c r="AM152" i="6" s="1"/>
  <c r="AM144" i="6" a="1"/>
  <c r="AM144" i="6" s="1"/>
  <c r="AM136" i="6" a="1"/>
  <c r="AM136" i="6" s="1"/>
  <c r="AM128" i="6" a="1"/>
  <c r="AM128" i="6" s="1"/>
  <c r="AM120" i="6" a="1"/>
  <c r="AM120" i="6" s="1"/>
  <c r="AM112" i="6" a="1"/>
  <c r="AM112" i="6" s="1"/>
  <c r="AM94" i="6" a="1"/>
  <c r="AM94" i="6" s="1"/>
  <c r="AM86" i="6" a="1"/>
  <c r="AM86" i="6" s="1"/>
  <c r="AM78" i="6" a="1"/>
  <c r="AM78" i="6" s="1"/>
  <c r="AM70" i="6" a="1"/>
  <c r="AM70" i="6" s="1"/>
  <c r="AM62" i="6" a="1"/>
  <c r="AM62" i="6" s="1"/>
  <c r="AM54" i="6" a="1"/>
  <c r="AM54" i="6" s="1"/>
  <c r="AM46" i="6" a="1"/>
  <c r="AM46" i="6" s="1"/>
  <c r="AM37" i="6" a="1"/>
  <c r="AM37" i="6" s="1"/>
  <c r="AM29" i="6" a="1"/>
  <c r="AM29" i="6" s="1"/>
  <c r="AM21" i="6" a="1"/>
  <c r="AM21" i="6" s="1"/>
  <c r="AM13" i="6" a="1"/>
  <c r="AM13" i="6" s="1"/>
  <c r="AM5" i="6" a="1"/>
  <c r="AM5" i="6" s="1"/>
  <c r="E1000" i="28"/>
  <c r="C1000" i="28"/>
  <c r="E999" i="28"/>
  <c r="C999" i="28"/>
  <c r="E998" i="28"/>
  <c r="C998" i="28"/>
  <c r="E997" i="28"/>
  <c r="C997" i="28"/>
  <c r="E996" i="28"/>
  <c r="C996" i="28"/>
  <c r="E995" i="28"/>
  <c r="C995" i="28"/>
  <c r="E994" i="28"/>
  <c r="C994" i="28"/>
  <c r="E993" i="28"/>
  <c r="C993" i="28"/>
  <c r="E992" i="28"/>
  <c r="C992" i="28"/>
  <c r="E991" i="28"/>
  <c r="C991" i="28"/>
  <c r="E990" i="28"/>
  <c r="C990" i="28"/>
  <c r="E989" i="28"/>
  <c r="C989" i="28"/>
  <c r="E988" i="28"/>
  <c r="C988" i="28"/>
  <c r="E987" i="28"/>
  <c r="C987" i="28"/>
  <c r="E986" i="28"/>
  <c r="C986" i="28"/>
  <c r="E985" i="28"/>
  <c r="C985" i="28"/>
  <c r="E984" i="28"/>
  <c r="C984" i="28"/>
  <c r="E983" i="28"/>
  <c r="C983" i="28"/>
  <c r="E982" i="28"/>
  <c r="C982" i="28"/>
  <c r="E981" i="28"/>
  <c r="C981" i="28"/>
  <c r="E980" i="28"/>
  <c r="C980" i="28"/>
  <c r="E979" i="28"/>
  <c r="C979" i="28"/>
  <c r="E978" i="28"/>
  <c r="C978" i="28"/>
  <c r="E977" i="28"/>
  <c r="C977" i="28"/>
  <c r="E976" i="28"/>
  <c r="C976" i="28"/>
  <c r="E975" i="28"/>
  <c r="C975" i="28"/>
  <c r="E974" i="28"/>
  <c r="C974" i="28"/>
  <c r="E973" i="28"/>
  <c r="C973" i="28"/>
  <c r="E972" i="28"/>
  <c r="C972" i="28"/>
  <c r="E971" i="28"/>
  <c r="C971" i="28"/>
  <c r="E970" i="28"/>
  <c r="C970" i="28"/>
  <c r="E969" i="28"/>
  <c r="C969" i="28"/>
  <c r="E968" i="28"/>
  <c r="C968" i="28"/>
  <c r="E967" i="28"/>
  <c r="C967" i="28"/>
  <c r="E966" i="28"/>
  <c r="C966" i="28"/>
  <c r="E965" i="28"/>
  <c r="C965" i="28"/>
  <c r="E964" i="28"/>
  <c r="C964" i="28"/>
  <c r="E963" i="28"/>
  <c r="C963" i="28"/>
  <c r="E962" i="28"/>
  <c r="C962" i="28"/>
  <c r="E961" i="28"/>
  <c r="C961" i="28"/>
  <c r="E960" i="28"/>
  <c r="C960" i="28"/>
  <c r="E959" i="28"/>
  <c r="C959" i="28"/>
  <c r="E958" i="28"/>
  <c r="C958" i="28"/>
  <c r="E957" i="28"/>
  <c r="C957" i="28"/>
  <c r="E956" i="28"/>
  <c r="C956" i="28"/>
  <c r="E955" i="28"/>
  <c r="C955" i="28"/>
  <c r="E954" i="28"/>
  <c r="C954" i="28"/>
  <c r="E953" i="28"/>
  <c r="C953" i="28"/>
  <c r="E952" i="28"/>
  <c r="C952" i="28"/>
  <c r="E951" i="28"/>
  <c r="C951" i="28"/>
  <c r="E950" i="28"/>
  <c r="C950" i="28"/>
  <c r="E949" i="28"/>
  <c r="C949" i="28"/>
  <c r="E948" i="28"/>
  <c r="C948" i="28"/>
  <c r="E947" i="28"/>
  <c r="C947" i="28"/>
  <c r="E946" i="28"/>
  <c r="C946" i="28"/>
  <c r="E945" i="28"/>
  <c r="C945" i="28"/>
  <c r="E944" i="28"/>
  <c r="C944" i="28"/>
  <c r="E943" i="28"/>
  <c r="C943" i="28"/>
  <c r="E942" i="28"/>
  <c r="C942" i="28"/>
  <c r="E941" i="28"/>
  <c r="C941" i="28"/>
  <c r="E940" i="28"/>
  <c r="C940" i="28"/>
  <c r="E939" i="28"/>
  <c r="C939" i="28"/>
  <c r="E938" i="28"/>
  <c r="C938" i="28"/>
  <c r="E937" i="28"/>
  <c r="C937" i="28"/>
  <c r="E936" i="28"/>
  <c r="C936" i="28"/>
  <c r="E935" i="28"/>
  <c r="C935" i="28"/>
  <c r="E934" i="28"/>
  <c r="C934" i="28"/>
  <c r="E933" i="28"/>
  <c r="C933" i="28"/>
  <c r="E932" i="28"/>
  <c r="C932" i="28"/>
  <c r="E931" i="28"/>
  <c r="C931" i="28"/>
  <c r="E930" i="28"/>
  <c r="C930" i="28"/>
  <c r="E929" i="28"/>
  <c r="C929" i="28"/>
  <c r="E928" i="28"/>
  <c r="C928" i="28"/>
  <c r="E927" i="28"/>
  <c r="C927" i="28"/>
  <c r="E926" i="28"/>
  <c r="C926" i="28"/>
  <c r="E925" i="28"/>
  <c r="C925" i="28"/>
  <c r="E924" i="28"/>
  <c r="C924" i="28"/>
  <c r="E923" i="28"/>
  <c r="C923" i="28"/>
  <c r="E922" i="28"/>
  <c r="C922" i="28"/>
  <c r="E921" i="28"/>
  <c r="C921" i="28"/>
  <c r="E920" i="28"/>
  <c r="C920" i="28"/>
  <c r="E919" i="28"/>
  <c r="C919" i="28"/>
  <c r="E918" i="28"/>
  <c r="C918" i="28"/>
  <c r="E917" i="28"/>
  <c r="C917" i="28"/>
  <c r="E916" i="28"/>
  <c r="C916" i="28"/>
  <c r="E915" i="28"/>
  <c r="C915" i="28"/>
  <c r="E914" i="28"/>
  <c r="C914" i="28"/>
  <c r="E913" i="28"/>
  <c r="C913" i="28"/>
  <c r="E912" i="28"/>
  <c r="C912" i="28"/>
  <c r="E911" i="28"/>
  <c r="C911" i="28"/>
  <c r="E910" i="28"/>
  <c r="C910" i="28"/>
  <c r="E909" i="28"/>
  <c r="C909" i="28"/>
  <c r="E908" i="28"/>
  <c r="C908" i="28"/>
  <c r="E907" i="28"/>
  <c r="C907" i="28"/>
  <c r="E906" i="28"/>
  <c r="C906" i="28"/>
  <c r="E905" i="28"/>
  <c r="C905" i="28"/>
  <c r="E904" i="28"/>
  <c r="C904" i="28"/>
  <c r="E903" i="28"/>
  <c r="C903" i="28"/>
  <c r="E902" i="28"/>
  <c r="C902" i="28"/>
  <c r="E901" i="28"/>
  <c r="C901" i="28"/>
  <c r="E900" i="28"/>
  <c r="C900" i="28"/>
  <c r="E899" i="28"/>
  <c r="C899" i="28"/>
  <c r="E898" i="28"/>
  <c r="C898" i="28"/>
  <c r="E897" i="28"/>
  <c r="C897" i="28"/>
  <c r="E896" i="28"/>
  <c r="C896" i="28"/>
  <c r="E895" i="28"/>
  <c r="C895" i="28"/>
  <c r="E894" i="28"/>
  <c r="C894" i="28"/>
  <c r="E893" i="28"/>
  <c r="C893" i="28"/>
  <c r="E892" i="28"/>
  <c r="C892" i="28"/>
  <c r="E891" i="28"/>
  <c r="C891" i="28"/>
  <c r="E890" i="28"/>
  <c r="C890" i="28"/>
  <c r="E889" i="28"/>
  <c r="C889" i="28"/>
  <c r="E888" i="28"/>
  <c r="C888" i="28"/>
  <c r="E887" i="28"/>
  <c r="C887" i="28"/>
  <c r="E886" i="28"/>
  <c r="C886" i="28"/>
  <c r="E885" i="28"/>
  <c r="C885" i="28"/>
  <c r="E884" i="28"/>
  <c r="C884" i="28"/>
  <c r="E883" i="28"/>
  <c r="C883" i="28"/>
  <c r="E882" i="28"/>
  <c r="C882" i="28"/>
  <c r="E881" i="28"/>
  <c r="C881" i="28"/>
  <c r="E880" i="28"/>
  <c r="C880" i="28"/>
  <c r="E879" i="28"/>
  <c r="C879" i="28"/>
  <c r="E878" i="28"/>
  <c r="C878" i="28"/>
  <c r="E877" i="28"/>
  <c r="C877" i="28"/>
  <c r="E876" i="28"/>
  <c r="C876" i="28"/>
  <c r="E875" i="28"/>
  <c r="C875" i="28"/>
  <c r="E874" i="28"/>
  <c r="C874" i="28"/>
  <c r="E873" i="28"/>
  <c r="C873" i="28"/>
  <c r="E872" i="28"/>
  <c r="C872" i="28"/>
  <c r="E871" i="28"/>
  <c r="C871" i="28"/>
  <c r="E870" i="28"/>
  <c r="C870" i="28"/>
  <c r="E869" i="28"/>
  <c r="C869" i="28"/>
  <c r="E868" i="28"/>
  <c r="C868" i="28"/>
  <c r="E867" i="28"/>
  <c r="C867" i="28"/>
  <c r="E866" i="28"/>
  <c r="C866" i="28"/>
  <c r="E865" i="28"/>
  <c r="C865" i="28"/>
  <c r="E864" i="28"/>
  <c r="C864" i="28"/>
  <c r="E863" i="28"/>
  <c r="C863" i="28"/>
  <c r="E862" i="28"/>
  <c r="C862" i="28"/>
  <c r="E861" i="28"/>
  <c r="C861" i="28"/>
  <c r="E860" i="28"/>
  <c r="C860" i="28"/>
  <c r="E859" i="28"/>
  <c r="C859" i="28"/>
  <c r="E858" i="28"/>
  <c r="C858" i="28"/>
  <c r="E857" i="28"/>
  <c r="C857" i="28"/>
  <c r="E856" i="28"/>
  <c r="C856" i="28"/>
  <c r="E855" i="28"/>
  <c r="C855" i="28"/>
  <c r="E854" i="28"/>
  <c r="C854" i="28"/>
  <c r="E853" i="28"/>
  <c r="C853" i="28"/>
  <c r="E852" i="28"/>
  <c r="C852" i="28"/>
  <c r="E851" i="28"/>
  <c r="C851" i="28"/>
  <c r="E850" i="28"/>
  <c r="C850" i="28"/>
  <c r="E849" i="28"/>
  <c r="C849" i="28"/>
  <c r="E848" i="28"/>
  <c r="C848" i="28"/>
  <c r="E847" i="28"/>
  <c r="C847" i="28"/>
  <c r="E846" i="28"/>
  <c r="C846" i="28"/>
  <c r="E845" i="28"/>
  <c r="C845" i="28"/>
  <c r="E844" i="28"/>
  <c r="C844" i="28"/>
  <c r="E843" i="28"/>
  <c r="C843" i="28"/>
  <c r="E842" i="28"/>
  <c r="C842" i="28"/>
  <c r="E841" i="28"/>
  <c r="C841" i="28"/>
  <c r="E840" i="28"/>
  <c r="C840" i="28"/>
  <c r="E839" i="28"/>
  <c r="C839" i="28"/>
  <c r="E838" i="28"/>
  <c r="C838" i="28"/>
  <c r="E837" i="28"/>
  <c r="C837" i="28"/>
  <c r="E836" i="28"/>
  <c r="C836" i="28"/>
  <c r="E835" i="28"/>
  <c r="C835" i="28"/>
  <c r="E834" i="28"/>
  <c r="C834" i="28"/>
  <c r="E833" i="28"/>
  <c r="C833" i="28"/>
  <c r="E832" i="28"/>
  <c r="C832" i="28"/>
  <c r="E831" i="28"/>
  <c r="C831" i="28"/>
  <c r="E830" i="28"/>
  <c r="C830" i="28"/>
  <c r="E829" i="28"/>
  <c r="C829" i="28"/>
  <c r="E828" i="28"/>
  <c r="C828" i="28"/>
  <c r="E827" i="28"/>
  <c r="C827" i="28"/>
  <c r="E826" i="28"/>
  <c r="C826" i="28"/>
  <c r="E825" i="28"/>
  <c r="C825" i="28"/>
  <c r="E824" i="28"/>
  <c r="C824" i="28"/>
  <c r="E823" i="28"/>
  <c r="C823" i="28"/>
  <c r="E822" i="28"/>
  <c r="C822" i="28"/>
  <c r="E821" i="28"/>
  <c r="C821" i="28"/>
  <c r="E820" i="28"/>
  <c r="C820" i="28"/>
  <c r="E819" i="28"/>
  <c r="C819" i="28"/>
  <c r="E818" i="28"/>
  <c r="C818" i="28"/>
  <c r="E817" i="28"/>
  <c r="C817" i="28"/>
  <c r="E816" i="28"/>
  <c r="C816" i="28"/>
  <c r="E815" i="28"/>
  <c r="C815" i="28"/>
  <c r="E814" i="28"/>
  <c r="C814" i="28"/>
  <c r="E813" i="28"/>
  <c r="C813" i="28"/>
  <c r="E812" i="28"/>
  <c r="C812" i="28"/>
  <c r="E811" i="28"/>
  <c r="C811" i="28"/>
  <c r="E810" i="28"/>
  <c r="C810" i="28"/>
  <c r="E809" i="28"/>
  <c r="C809" i="28"/>
  <c r="E808" i="28"/>
  <c r="C808" i="28"/>
  <c r="E807" i="28"/>
  <c r="C807" i="28"/>
  <c r="E806" i="28"/>
  <c r="C806" i="28"/>
  <c r="E805" i="28"/>
  <c r="C805" i="28"/>
  <c r="E804" i="28"/>
  <c r="C804" i="28"/>
  <c r="E803" i="28"/>
  <c r="C803" i="28"/>
  <c r="E802" i="28"/>
  <c r="C802" i="28"/>
  <c r="E801" i="28"/>
  <c r="C801" i="28"/>
  <c r="E800" i="28"/>
  <c r="C800" i="28"/>
  <c r="E799" i="28"/>
  <c r="C799" i="28"/>
  <c r="E798" i="28"/>
  <c r="C798" i="28"/>
  <c r="E797" i="28"/>
  <c r="C797" i="28"/>
  <c r="E796" i="28"/>
  <c r="C796" i="28"/>
  <c r="E795" i="28"/>
  <c r="C795" i="28"/>
  <c r="E794" i="28"/>
  <c r="C794" i="28"/>
  <c r="E793" i="28"/>
  <c r="C793" i="28"/>
  <c r="E792" i="28"/>
  <c r="C792" i="28"/>
  <c r="E791" i="28"/>
  <c r="C791" i="28"/>
  <c r="E790" i="28"/>
  <c r="C790" i="28"/>
  <c r="E789" i="28"/>
  <c r="C789" i="28"/>
  <c r="E788" i="28"/>
  <c r="C788" i="28"/>
  <c r="E787" i="28"/>
  <c r="C787" i="28"/>
  <c r="E786" i="28"/>
  <c r="C786" i="28"/>
  <c r="E785" i="28"/>
  <c r="C785" i="28"/>
  <c r="E784" i="28"/>
  <c r="C784" i="28"/>
  <c r="E783" i="28"/>
  <c r="C783" i="28"/>
  <c r="E782" i="28"/>
  <c r="C782" i="28"/>
  <c r="E781" i="28"/>
  <c r="C781" i="28"/>
  <c r="E780" i="28"/>
  <c r="C780" i="28"/>
  <c r="E779" i="28"/>
  <c r="C779" i="28"/>
  <c r="E778" i="28"/>
  <c r="C778" i="28"/>
  <c r="E777" i="28"/>
  <c r="C777" i="28"/>
  <c r="E776" i="28"/>
  <c r="C776" i="28"/>
  <c r="E775" i="28"/>
  <c r="C775" i="28"/>
  <c r="E774" i="28"/>
  <c r="C774" i="28"/>
  <c r="E773" i="28"/>
  <c r="C773" i="28"/>
  <c r="E772" i="28"/>
  <c r="C772" i="28"/>
  <c r="E771" i="28"/>
  <c r="C771" i="28"/>
  <c r="E770" i="28"/>
  <c r="C770" i="28"/>
  <c r="E769" i="28"/>
  <c r="C769" i="28"/>
  <c r="E768" i="28"/>
  <c r="C768" i="28"/>
  <c r="E767" i="28"/>
  <c r="C767" i="28"/>
  <c r="E766" i="28"/>
  <c r="C766" i="28"/>
  <c r="E765" i="28"/>
  <c r="C765" i="28"/>
  <c r="E764" i="28"/>
  <c r="C764" i="28"/>
  <c r="E763" i="28"/>
  <c r="C763" i="28"/>
  <c r="E762" i="28"/>
  <c r="C762" i="28"/>
  <c r="E761" i="28"/>
  <c r="C761" i="28"/>
  <c r="E760" i="28"/>
  <c r="C760" i="28"/>
  <c r="E759" i="28"/>
  <c r="C759" i="28"/>
  <c r="E758" i="28"/>
  <c r="C758" i="28"/>
  <c r="E757" i="28"/>
  <c r="C757" i="28"/>
  <c r="E756" i="28"/>
  <c r="C756" i="28"/>
  <c r="E755" i="28"/>
  <c r="C755" i="28"/>
  <c r="E754" i="28"/>
  <c r="C754" i="28"/>
  <c r="E753" i="28"/>
  <c r="C753" i="28"/>
  <c r="E752" i="28"/>
  <c r="C752" i="28"/>
  <c r="E751" i="28"/>
  <c r="C751" i="28"/>
  <c r="E750" i="28"/>
  <c r="C750" i="28"/>
  <c r="E749" i="28"/>
  <c r="C749" i="28"/>
  <c r="E748" i="28"/>
  <c r="C748" i="28"/>
  <c r="E747" i="28"/>
  <c r="C747" i="28"/>
  <c r="E746" i="28"/>
  <c r="C746" i="28"/>
  <c r="E745" i="28"/>
  <c r="C745" i="28"/>
  <c r="E744" i="28"/>
  <c r="C744" i="28"/>
  <c r="E743" i="28"/>
  <c r="C743" i="28"/>
  <c r="E742" i="28"/>
  <c r="C742" i="28"/>
  <c r="E741" i="28"/>
  <c r="C741" i="28"/>
  <c r="E740" i="28"/>
  <c r="C740" i="28"/>
  <c r="E739" i="28"/>
  <c r="C739" i="28"/>
  <c r="E738" i="28"/>
  <c r="C738" i="28"/>
  <c r="E737" i="28"/>
  <c r="C737" i="28"/>
  <c r="E736" i="28"/>
  <c r="C736" i="28"/>
  <c r="E735" i="28"/>
  <c r="C735" i="28"/>
  <c r="E734" i="28"/>
  <c r="C734" i="28"/>
  <c r="E733" i="28"/>
  <c r="C733" i="28"/>
  <c r="E732" i="28"/>
  <c r="C732" i="28"/>
  <c r="E731" i="28"/>
  <c r="C731" i="28"/>
  <c r="E730" i="28"/>
  <c r="C730" i="28"/>
  <c r="E729" i="28"/>
  <c r="C729" i="28"/>
  <c r="E728" i="28"/>
  <c r="C728" i="28"/>
  <c r="E727" i="28"/>
  <c r="C727" i="28"/>
  <c r="E726" i="28"/>
  <c r="C726" i="28"/>
  <c r="E725" i="28"/>
  <c r="C725" i="28"/>
  <c r="E724" i="28"/>
  <c r="C724" i="28"/>
  <c r="E723" i="28"/>
  <c r="C723" i="28"/>
  <c r="E722" i="28"/>
  <c r="C722" i="28"/>
  <c r="E721" i="28"/>
  <c r="C721" i="28"/>
  <c r="E720" i="28"/>
  <c r="C720" i="28"/>
  <c r="E719" i="28"/>
  <c r="C719" i="28"/>
  <c r="E718" i="28"/>
  <c r="C718" i="28"/>
  <c r="E717" i="28"/>
  <c r="C717" i="28"/>
  <c r="E716" i="28"/>
  <c r="C716" i="28"/>
  <c r="E715" i="28"/>
  <c r="C715" i="28"/>
  <c r="E714" i="28"/>
  <c r="C714" i="28"/>
  <c r="E713" i="28"/>
  <c r="C713" i="28"/>
  <c r="E712" i="28"/>
  <c r="C712" i="28"/>
  <c r="E711" i="28"/>
  <c r="C711" i="28"/>
  <c r="E710" i="28"/>
  <c r="C710" i="28"/>
  <c r="E709" i="28"/>
  <c r="C709" i="28"/>
  <c r="E708" i="28"/>
  <c r="C708" i="28"/>
  <c r="E707" i="28"/>
  <c r="C707" i="28"/>
  <c r="E706" i="28"/>
  <c r="C706" i="28"/>
  <c r="E705" i="28"/>
  <c r="C705" i="28"/>
  <c r="E704" i="28"/>
  <c r="C704" i="28"/>
  <c r="E703" i="28"/>
  <c r="C703" i="28"/>
  <c r="E702" i="28"/>
  <c r="C702" i="28"/>
  <c r="E701" i="28"/>
  <c r="C701" i="28"/>
  <c r="E700" i="28"/>
  <c r="C700" i="28"/>
  <c r="E699" i="28"/>
  <c r="C699" i="28"/>
  <c r="E698" i="28"/>
  <c r="C698" i="28"/>
  <c r="E697" i="28"/>
  <c r="C697" i="28"/>
  <c r="E696" i="28"/>
  <c r="C696" i="28"/>
  <c r="E695" i="28"/>
  <c r="C695" i="28"/>
  <c r="E694" i="28"/>
  <c r="C694" i="28"/>
  <c r="E693" i="28"/>
  <c r="C693" i="28"/>
  <c r="E692" i="28"/>
  <c r="C692" i="28"/>
  <c r="E691" i="28"/>
  <c r="C691" i="28"/>
  <c r="E690" i="28"/>
  <c r="C690" i="28"/>
  <c r="E689" i="28"/>
  <c r="C689" i="28"/>
  <c r="E688" i="28"/>
  <c r="C688" i="28"/>
  <c r="E687" i="28"/>
  <c r="C687" i="28"/>
  <c r="E686" i="28"/>
  <c r="C686" i="28"/>
  <c r="E685" i="28"/>
  <c r="C685" i="28"/>
  <c r="E684" i="28"/>
  <c r="C684" i="28"/>
  <c r="E683" i="28"/>
  <c r="C683" i="28"/>
  <c r="E682" i="28"/>
  <c r="C682" i="28"/>
  <c r="E681" i="28"/>
  <c r="C681" i="28"/>
  <c r="E680" i="28"/>
  <c r="C680" i="28"/>
  <c r="E679" i="28"/>
  <c r="C679" i="28"/>
  <c r="E678" i="28"/>
  <c r="C678" i="28"/>
  <c r="E677" i="28"/>
  <c r="C677" i="28"/>
  <c r="E676" i="28"/>
  <c r="C676" i="28"/>
  <c r="E675" i="28"/>
  <c r="C675" i="28"/>
  <c r="E674" i="28"/>
  <c r="C674" i="28"/>
  <c r="E673" i="28"/>
  <c r="C673" i="28"/>
  <c r="E672" i="28"/>
  <c r="C672" i="28"/>
  <c r="E671" i="28"/>
  <c r="C671" i="28"/>
  <c r="E670" i="28"/>
  <c r="C670" i="28"/>
  <c r="E669" i="28"/>
  <c r="C669" i="28"/>
  <c r="E668" i="28"/>
  <c r="C668" i="28"/>
  <c r="E667" i="28"/>
  <c r="C667" i="28"/>
  <c r="E666" i="28"/>
  <c r="C666" i="28"/>
  <c r="E665" i="28"/>
  <c r="C665" i="28"/>
  <c r="E664" i="28"/>
  <c r="C664" i="28"/>
  <c r="E663" i="28"/>
  <c r="C663" i="28"/>
  <c r="E662" i="28"/>
  <c r="C662" i="28"/>
  <c r="E661" i="28"/>
  <c r="C661" i="28"/>
  <c r="E660" i="28"/>
  <c r="C660" i="28"/>
  <c r="E659" i="28"/>
  <c r="C659" i="28"/>
  <c r="E658" i="28"/>
  <c r="C658" i="28"/>
  <c r="E657" i="28"/>
  <c r="C657" i="28"/>
  <c r="E656" i="28"/>
  <c r="C656" i="28"/>
  <c r="E655" i="28"/>
  <c r="C655" i="28"/>
  <c r="E654" i="28"/>
  <c r="C654" i="28"/>
  <c r="E653" i="28"/>
  <c r="C653" i="28"/>
  <c r="E652" i="28"/>
  <c r="C652" i="28"/>
  <c r="E651" i="28"/>
  <c r="C651" i="28"/>
  <c r="E650" i="28"/>
  <c r="C650" i="28"/>
  <c r="E649" i="28"/>
  <c r="C649" i="28"/>
  <c r="E648" i="28"/>
  <c r="C648" i="28"/>
  <c r="E647" i="28"/>
  <c r="C647" i="28"/>
  <c r="E646" i="28"/>
  <c r="C646" i="28"/>
  <c r="E645" i="28"/>
  <c r="C645" i="28"/>
  <c r="E644" i="28"/>
  <c r="C644" i="28"/>
  <c r="E643" i="28"/>
  <c r="C643" i="28"/>
  <c r="E642" i="28"/>
  <c r="C642" i="28"/>
  <c r="E641" i="28"/>
  <c r="C641" i="28"/>
  <c r="E640" i="28"/>
  <c r="C640" i="28"/>
  <c r="E639" i="28"/>
  <c r="C639" i="28"/>
  <c r="E638" i="28"/>
  <c r="C638" i="28"/>
  <c r="E637" i="28"/>
  <c r="C637" i="28"/>
  <c r="E636" i="28"/>
  <c r="C636" i="28"/>
  <c r="E635" i="28"/>
  <c r="C635" i="28"/>
  <c r="E634" i="28"/>
  <c r="C634" i="28"/>
  <c r="E633" i="28"/>
  <c r="C633" i="28"/>
  <c r="E632" i="28"/>
  <c r="C632" i="28"/>
  <c r="E631" i="28"/>
  <c r="C631" i="28"/>
  <c r="E630" i="28"/>
  <c r="C630" i="28"/>
  <c r="E629" i="28"/>
  <c r="C629" i="28"/>
  <c r="E628" i="28"/>
  <c r="C628" i="28"/>
  <c r="E627" i="28"/>
  <c r="C627" i="28"/>
  <c r="E626" i="28"/>
  <c r="C626" i="28"/>
  <c r="E625" i="28"/>
  <c r="C625" i="28"/>
  <c r="E624" i="28"/>
  <c r="C624" i="28"/>
  <c r="E623" i="28"/>
  <c r="C623" i="28"/>
  <c r="E622" i="28"/>
  <c r="C622" i="28"/>
  <c r="E621" i="28"/>
  <c r="C621" i="28"/>
  <c r="E620" i="28"/>
  <c r="C620" i="28"/>
  <c r="E619" i="28"/>
  <c r="C619" i="28"/>
  <c r="E618" i="28"/>
  <c r="C618" i="28"/>
  <c r="E617" i="28"/>
  <c r="C617" i="28"/>
  <c r="E616" i="28"/>
  <c r="C616" i="28"/>
  <c r="E615" i="28"/>
  <c r="C615" i="28"/>
  <c r="E614" i="28"/>
  <c r="C614" i="28"/>
  <c r="E613" i="28"/>
  <c r="C613" i="28"/>
  <c r="E612" i="28"/>
  <c r="C612" i="28"/>
  <c r="E611" i="28"/>
  <c r="C611" i="28"/>
  <c r="E610" i="28"/>
  <c r="C610" i="28"/>
  <c r="E609" i="28"/>
  <c r="C609" i="28"/>
  <c r="E608" i="28"/>
  <c r="C608" i="28"/>
  <c r="E607" i="28"/>
  <c r="C607" i="28"/>
  <c r="E606" i="28"/>
  <c r="C606" i="28"/>
  <c r="E605" i="28"/>
  <c r="C605" i="28"/>
  <c r="E604" i="28"/>
  <c r="C604" i="28"/>
  <c r="E603" i="28"/>
  <c r="C603" i="28"/>
  <c r="E602" i="28"/>
  <c r="C602" i="28"/>
  <c r="E601" i="28"/>
  <c r="C601" i="28"/>
  <c r="E600" i="28"/>
  <c r="C600" i="28"/>
  <c r="E599" i="28"/>
  <c r="C599" i="28"/>
  <c r="E598" i="28"/>
  <c r="C598" i="28"/>
  <c r="E597" i="28"/>
  <c r="C597" i="28"/>
  <c r="E596" i="28"/>
  <c r="C596" i="28"/>
  <c r="E595" i="28"/>
  <c r="C595" i="28"/>
  <c r="E594" i="28"/>
  <c r="C594" i="28"/>
  <c r="E593" i="28"/>
  <c r="C593" i="28"/>
  <c r="E592" i="28"/>
  <c r="C592" i="28"/>
  <c r="E591" i="28"/>
  <c r="C591" i="28"/>
  <c r="E590" i="28"/>
  <c r="C590" i="28"/>
  <c r="E589" i="28"/>
  <c r="C589" i="28"/>
  <c r="E588" i="28"/>
  <c r="C588" i="28"/>
  <c r="E587" i="28"/>
  <c r="C587" i="28"/>
  <c r="E586" i="28"/>
  <c r="C586" i="28"/>
  <c r="E585" i="28"/>
  <c r="C585" i="28"/>
  <c r="E584" i="28"/>
  <c r="C584" i="28"/>
  <c r="E583" i="28"/>
  <c r="C583" i="28"/>
  <c r="E582" i="28"/>
  <c r="C582" i="28"/>
  <c r="E581" i="28"/>
  <c r="C581" i="28"/>
  <c r="E580" i="28"/>
  <c r="C580" i="28"/>
  <c r="E579" i="28"/>
  <c r="C579" i="28"/>
  <c r="E578" i="28"/>
  <c r="C578" i="28"/>
  <c r="E577" i="28"/>
  <c r="C577" i="28"/>
  <c r="E576" i="28"/>
  <c r="C576" i="28"/>
  <c r="E575" i="28"/>
  <c r="C575" i="28"/>
  <c r="E574" i="28"/>
  <c r="C574" i="28"/>
  <c r="E573" i="28"/>
  <c r="C573" i="28"/>
  <c r="E572" i="28"/>
  <c r="C572" i="28"/>
  <c r="E571" i="28"/>
  <c r="C571" i="28"/>
  <c r="E570" i="28"/>
  <c r="C570" i="28"/>
  <c r="E569" i="28"/>
  <c r="C569" i="28"/>
  <c r="E568" i="28"/>
  <c r="C568" i="28"/>
  <c r="E567" i="28"/>
  <c r="C567" i="28"/>
  <c r="E566" i="28"/>
  <c r="C566" i="28"/>
  <c r="E565" i="28"/>
  <c r="C565" i="28"/>
  <c r="E564" i="28"/>
  <c r="C564" i="28"/>
  <c r="E563" i="28"/>
  <c r="C563" i="28"/>
  <c r="E562" i="28"/>
  <c r="C562" i="28"/>
  <c r="E561" i="28"/>
  <c r="C561" i="28"/>
  <c r="E560" i="28"/>
  <c r="C560" i="28"/>
  <c r="E559" i="28"/>
  <c r="C559" i="28"/>
  <c r="E558" i="28"/>
  <c r="C558" i="28"/>
  <c r="E557" i="28"/>
  <c r="C557" i="28"/>
  <c r="E556" i="28"/>
  <c r="C556" i="28"/>
  <c r="E555" i="28"/>
  <c r="C555" i="28"/>
  <c r="E554" i="28"/>
  <c r="C554" i="28"/>
  <c r="E553" i="28"/>
  <c r="C553" i="28"/>
  <c r="E552" i="28"/>
  <c r="C552" i="28"/>
  <c r="E551" i="28"/>
  <c r="C551" i="28"/>
  <c r="E550" i="28"/>
  <c r="C550" i="28"/>
  <c r="E549" i="28"/>
  <c r="C549" i="28"/>
  <c r="E548" i="28"/>
  <c r="C548" i="28"/>
  <c r="E547" i="28"/>
  <c r="C547" i="28"/>
  <c r="E546" i="28"/>
  <c r="C546" i="28"/>
  <c r="E545" i="28"/>
  <c r="C545" i="28"/>
  <c r="E544" i="28"/>
  <c r="C544" i="28"/>
  <c r="E543" i="28"/>
  <c r="C543" i="28"/>
  <c r="E542" i="28"/>
  <c r="C542" i="28"/>
  <c r="E541" i="28"/>
  <c r="C541" i="28"/>
  <c r="E540" i="28"/>
  <c r="C540" i="28"/>
  <c r="E539" i="28"/>
  <c r="C539" i="28"/>
  <c r="E538" i="28"/>
  <c r="C538" i="28"/>
  <c r="E537" i="28"/>
  <c r="C537" i="28"/>
  <c r="E536" i="28"/>
  <c r="C536" i="28"/>
  <c r="E535" i="28"/>
  <c r="C535" i="28"/>
  <c r="E534" i="28"/>
  <c r="C534" i="28"/>
  <c r="E533" i="28"/>
  <c r="C533" i="28"/>
  <c r="E532" i="28"/>
  <c r="C532" i="28"/>
  <c r="E531" i="28"/>
  <c r="C531" i="28"/>
  <c r="E530" i="28"/>
  <c r="C530" i="28"/>
  <c r="E529" i="28"/>
  <c r="C529" i="28"/>
  <c r="E528" i="28"/>
  <c r="C528" i="28"/>
  <c r="E527" i="28"/>
  <c r="C527" i="28"/>
  <c r="E526" i="28"/>
  <c r="C526" i="28"/>
  <c r="E525" i="28"/>
  <c r="C525" i="28"/>
  <c r="E524" i="28"/>
  <c r="C524" i="28"/>
  <c r="E523" i="28"/>
  <c r="C523" i="28"/>
  <c r="E522" i="28"/>
  <c r="C522" i="28"/>
  <c r="E521" i="28"/>
  <c r="C521" i="28"/>
  <c r="E520" i="28"/>
  <c r="C520" i="28"/>
  <c r="E519" i="28"/>
  <c r="C519" i="28"/>
  <c r="E518" i="28"/>
  <c r="C518" i="28"/>
  <c r="E517" i="28"/>
  <c r="C517" i="28"/>
  <c r="E516" i="28"/>
  <c r="C516" i="28"/>
  <c r="E515" i="28"/>
  <c r="C515" i="28"/>
  <c r="E514" i="28"/>
  <c r="C514" i="28"/>
  <c r="E513" i="28"/>
  <c r="C513" i="28"/>
  <c r="E512" i="28"/>
  <c r="C512" i="28"/>
  <c r="E511" i="28"/>
  <c r="C511" i="28"/>
  <c r="E510" i="28"/>
  <c r="C510" i="28"/>
  <c r="E509" i="28"/>
  <c r="C509" i="28"/>
  <c r="E508" i="28"/>
  <c r="C508" i="28"/>
  <c r="E507" i="28"/>
  <c r="C507" i="28"/>
  <c r="E506" i="28"/>
  <c r="C506" i="28"/>
  <c r="E505" i="28"/>
  <c r="C505" i="28"/>
  <c r="E504" i="28"/>
  <c r="C504" i="28"/>
  <c r="E503" i="28"/>
  <c r="C503" i="28"/>
  <c r="E502" i="28"/>
  <c r="C502" i="28"/>
  <c r="E501" i="28"/>
  <c r="C501" i="28"/>
  <c r="E500" i="28"/>
  <c r="C500" i="28"/>
  <c r="E499" i="28"/>
  <c r="C499" i="28"/>
  <c r="E498" i="28"/>
  <c r="C498" i="28"/>
  <c r="E497" i="28"/>
  <c r="C497" i="28"/>
  <c r="E496" i="28"/>
  <c r="C496" i="28"/>
  <c r="E495" i="28"/>
  <c r="C495" i="28"/>
  <c r="E494" i="28"/>
  <c r="C494" i="28"/>
  <c r="E493" i="28"/>
  <c r="C493" i="28"/>
  <c r="E492" i="28"/>
  <c r="C492" i="28"/>
  <c r="E491" i="28"/>
  <c r="C491" i="28"/>
  <c r="E490" i="28"/>
  <c r="C490" i="28"/>
  <c r="E489" i="28"/>
  <c r="C489" i="28"/>
  <c r="E488" i="28"/>
  <c r="C488" i="28"/>
  <c r="E487" i="28"/>
  <c r="C487" i="28"/>
  <c r="E486" i="28"/>
  <c r="C486" i="28"/>
  <c r="E485" i="28"/>
  <c r="C485" i="28"/>
  <c r="E484" i="28"/>
  <c r="C484" i="28"/>
  <c r="E483" i="28"/>
  <c r="C483" i="28"/>
  <c r="E482" i="28"/>
  <c r="C482" i="28"/>
  <c r="E481" i="28"/>
  <c r="C481" i="28"/>
  <c r="E480" i="28"/>
  <c r="C480" i="28"/>
  <c r="E479" i="28"/>
  <c r="C479" i="28"/>
  <c r="E478" i="28"/>
  <c r="C478" i="28"/>
  <c r="E477" i="28"/>
  <c r="C477" i="28"/>
  <c r="E476" i="28"/>
  <c r="C476" i="28"/>
  <c r="E475" i="28"/>
  <c r="C475" i="28"/>
  <c r="E474" i="28"/>
  <c r="C474" i="28"/>
  <c r="E473" i="28"/>
  <c r="C473" i="28"/>
  <c r="E472" i="28"/>
  <c r="C472" i="28"/>
  <c r="E471" i="28"/>
  <c r="C471" i="28"/>
  <c r="E470" i="28"/>
  <c r="C470" i="28"/>
  <c r="E469" i="28"/>
  <c r="C469" i="28"/>
  <c r="E468" i="28"/>
  <c r="C468" i="28"/>
  <c r="E467" i="28"/>
  <c r="C467" i="28"/>
  <c r="E466" i="28"/>
  <c r="C466" i="28"/>
  <c r="E465" i="28"/>
  <c r="C465" i="28"/>
  <c r="E464" i="28"/>
  <c r="C464" i="28"/>
  <c r="E463" i="28"/>
  <c r="C463" i="28"/>
  <c r="E462" i="28"/>
  <c r="C462" i="28"/>
  <c r="E461" i="28"/>
  <c r="C461" i="28"/>
  <c r="E460" i="28"/>
  <c r="C460" i="28"/>
  <c r="E459" i="28"/>
  <c r="C459" i="28"/>
  <c r="E458" i="28"/>
  <c r="C458" i="28"/>
  <c r="E457" i="28"/>
  <c r="C457" i="28"/>
  <c r="E456" i="28"/>
  <c r="C456" i="28"/>
  <c r="E455" i="28"/>
  <c r="C455" i="28"/>
  <c r="E454" i="28"/>
  <c r="C454" i="28"/>
  <c r="E453" i="28"/>
  <c r="C453" i="28"/>
  <c r="E452" i="28"/>
  <c r="C452" i="28"/>
  <c r="E451" i="28"/>
  <c r="C451" i="28"/>
  <c r="E450" i="28"/>
  <c r="C450" i="28"/>
  <c r="E449" i="28"/>
  <c r="C449" i="28"/>
  <c r="E448" i="28"/>
  <c r="C448" i="28"/>
  <c r="E447" i="28"/>
  <c r="C447" i="28"/>
  <c r="E446" i="28"/>
  <c r="C446" i="28"/>
  <c r="E445" i="28"/>
  <c r="C445" i="28"/>
  <c r="E444" i="28"/>
  <c r="C444" i="28"/>
  <c r="E443" i="28"/>
  <c r="C443" i="28"/>
  <c r="E442" i="28"/>
  <c r="C442" i="28"/>
  <c r="E441" i="28"/>
  <c r="C441" i="28"/>
  <c r="E440" i="28"/>
  <c r="C440" i="28"/>
  <c r="E439" i="28"/>
  <c r="C439" i="28"/>
  <c r="E438" i="28"/>
  <c r="C438" i="28"/>
  <c r="E437" i="28"/>
  <c r="C437" i="28"/>
  <c r="E436" i="28"/>
  <c r="C436" i="28"/>
  <c r="E435" i="28"/>
  <c r="C435" i="28"/>
  <c r="E434" i="28"/>
  <c r="C434" i="28"/>
  <c r="E433" i="28"/>
  <c r="C433" i="28"/>
  <c r="E432" i="28"/>
  <c r="C432" i="28"/>
  <c r="E431" i="28"/>
  <c r="C431" i="28"/>
  <c r="E430" i="28"/>
  <c r="C430" i="28"/>
  <c r="E429" i="28"/>
  <c r="C429" i="28"/>
  <c r="E428" i="28"/>
  <c r="C428" i="28"/>
  <c r="E427" i="28"/>
  <c r="C427" i="28"/>
  <c r="E426" i="28"/>
  <c r="C426" i="28"/>
  <c r="E425" i="28"/>
  <c r="C425" i="28"/>
  <c r="E424" i="28"/>
  <c r="C424" i="28"/>
  <c r="E423" i="28"/>
  <c r="C423" i="28"/>
  <c r="E422" i="28"/>
  <c r="C422" i="28"/>
  <c r="E421" i="28"/>
  <c r="C421" i="28"/>
  <c r="E420" i="28"/>
  <c r="C420" i="28"/>
  <c r="E419" i="28"/>
  <c r="C419" i="28"/>
  <c r="E418" i="28"/>
  <c r="C418" i="28"/>
  <c r="E417" i="28"/>
  <c r="C417" i="28"/>
  <c r="E416" i="28"/>
  <c r="C416" i="28"/>
  <c r="E415" i="28"/>
  <c r="C415" i="28"/>
  <c r="E414" i="28"/>
  <c r="C414" i="28"/>
  <c r="E413" i="28"/>
  <c r="C413" i="28"/>
  <c r="E412" i="28"/>
  <c r="C412" i="28"/>
  <c r="E411" i="28"/>
  <c r="C411" i="28"/>
  <c r="E410" i="28"/>
  <c r="C410" i="28"/>
  <c r="E409" i="28"/>
  <c r="C409" i="28"/>
  <c r="E408" i="28"/>
  <c r="C408" i="28"/>
  <c r="E407" i="28"/>
  <c r="C407" i="28"/>
  <c r="E406" i="28"/>
  <c r="C406" i="28"/>
  <c r="E405" i="28"/>
  <c r="C405" i="28"/>
  <c r="E404" i="28"/>
  <c r="C404" i="28"/>
  <c r="E403" i="28"/>
  <c r="C403" i="28"/>
  <c r="E402" i="28"/>
  <c r="C402" i="28"/>
  <c r="E401" i="28"/>
  <c r="C401" i="28"/>
  <c r="E400" i="28"/>
  <c r="C400" i="28"/>
  <c r="E399" i="28"/>
  <c r="C399" i="28"/>
  <c r="E398" i="28"/>
  <c r="C398" i="28"/>
  <c r="E397" i="28"/>
  <c r="C397" i="28"/>
  <c r="E396" i="28"/>
  <c r="C396" i="28"/>
  <c r="E395" i="28"/>
  <c r="C395" i="28"/>
  <c r="E394" i="28"/>
  <c r="C394" i="28"/>
  <c r="E393" i="28"/>
  <c r="C393" i="28"/>
  <c r="E392" i="28"/>
  <c r="C392" i="28"/>
  <c r="E391" i="28"/>
  <c r="C391" i="28"/>
  <c r="E390" i="28"/>
  <c r="C390" i="28"/>
  <c r="E389" i="28"/>
  <c r="C389" i="28"/>
  <c r="E388" i="28"/>
  <c r="C388" i="28"/>
  <c r="E387" i="28"/>
  <c r="C387" i="28"/>
  <c r="E386" i="28"/>
  <c r="C386" i="28"/>
  <c r="E385" i="28"/>
  <c r="C385" i="28"/>
  <c r="E384" i="28"/>
  <c r="C384" i="28"/>
  <c r="E383" i="28"/>
  <c r="C383" i="28"/>
  <c r="E382" i="28"/>
  <c r="C382" i="28"/>
  <c r="E381" i="28"/>
  <c r="C381" i="28"/>
  <c r="E380" i="28"/>
  <c r="C380" i="28"/>
  <c r="E379" i="28"/>
  <c r="C379" i="28"/>
  <c r="E378" i="28"/>
  <c r="C378" i="28"/>
  <c r="E377" i="28"/>
  <c r="C377" i="28"/>
  <c r="E376" i="28"/>
  <c r="C376" i="28"/>
  <c r="E375" i="28"/>
  <c r="C375" i="28"/>
  <c r="E374" i="28"/>
  <c r="C374" i="28"/>
  <c r="E373" i="28"/>
  <c r="C373" i="28"/>
  <c r="E372" i="28"/>
  <c r="C372" i="28"/>
  <c r="E371" i="28"/>
  <c r="C371" i="28"/>
  <c r="E370" i="28"/>
  <c r="C370" i="28"/>
  <c r="E369" i="28"/>
  <c r="C369" i="28"/>
  <c r="E368" i="28"/>
  <c r="C368" i="28"/>
  <c r="E367" i="28"/>
  <c r="C367" i="28"/>
  <c r="E366" i="28"/>
  <c r="C366" i="28"/>
  <c r="E365" i="28"/>
  <c r="C365" i="28"/>
  <c r="E364" i="28"/>
  <c r="C364" i="28"/>
  <c r="E363" i="28"/>
  <c r="C363" i="28"/>
  <c r="E362" i="28"/>
  <c r="C362" i="28"/>
  <c r="E361" i="28"/>
  <c r="C361" i="28"/>
  <c r="E360" i="28"/>
  <c r="C360" i="28"/>
  <c r="E359" i="28"/>
  <c r="C359" i="28"/>
  <c r="E358" i="28"/>
  <c r="C358" i="28"/>
  <c r="E357" i="28"/>
  <c r="C357" i="28"/>
  <c r="E356" i="28"/>
  <c r="C356" i="28"/>
  <c r="E355" i="28"/>
  <c r="C355" i="28"/>
  <c r="E354" i="28"/>
  <c r="C354" i="28"/>
  <c r="E353" i="28"/>
  <c r="C353" i="28"/>
  <c r="E352" i="28"/>
  <c r="C352" i="28"/>
  <c r="E351" i="28"/>
  <c r="C351" i="28"/>
  <c r="E350" i="28"/>
  <c r="C350" i="28"/>
  <c r="E349" i="28"/>
  <c r="C349" i="28"/>
  <c r="E348" i="28"/>
  <c r="C348" i="28"/>
  <c r="E347" i="28"/>
  <c r="C347" i="28"/>
  <c r="E346" i="28"/>
  <c r="C346" i="28"/>
  <c r="E345" i="28"/>
  <c r="C345" i="28"/>
  <c r="E344" i="28"/>
  <c r="C344" i="28"/>
  <c r="E343" i="28"/>
  <c r="C343" i="28"/>
  <c r="E342" i="28"/>
  <c r="C342" i="28"/>
  <c r="E341" i="28"/>
  <c r="C341" i="28"/>
  <c r="E340" i="28"/>
  <c r="C340" i="28"/>
  <c r="E339" i="28"/>
  <c r="C339" i="28"/>
  <c r="E338" i="28"/>
  <c r="C338" i="28"/>
  <c r="E337" i="28"/>
  <c r="C337" i="28"/>
  <c r="E336" i="28"/>
  <c r="C336" i="28"/>
  <c r="E335" i="28"/>
  <c r="C335" i="28"/>
  <c r="E334" i="28"/>
  <c r="C334" i="28"/>
  <c r="E333" i="28"/>
  <c r="C333" i="28"/>
  <c r="E332" i="28"/>
  <c r="C332" i="28"/>
  <c r="E331" i="28"/>
  <c r="C331" i="28"/>
  <c r="E330" i="28"/>
  <c r="C330" i="28"/>
  <c r="E329" i="28"/>
  <c r="C329" i="28"/>
  <c r="E328" i="28"/>
  <c r="C328" i="28"/>
  <c r="E327" i="28"/>
  <c r="C327" i="28"/>
  <c r="E326" i="28"/>
  <c r="C326" i="28"/>
  <c r="E325" i="28"/>
  <c r="C325" i="28"/>
  <c r="E324" i="28"/>
  <c r="C324" i="28"/>
  <c r="E323" i="28"/>
  <c r="C323" i="28"/>
  <c r="E322" i="28"/>
  <c r="C322" i="28"/>
  <c r="E321" i="28"/>
  <c r="C321" i="28"/>
  <c r="E320" i="28"/>
  <c r="C320" i="28"/>
  <c r="E319" i="28"/>
  <c r="C319" i="28"/>
  <c r="E318" i="28"/>
  <c r="C318" i="28"/>
  <c r="E317" i="28"/>
  <c r="C317" i="28"/>
  <c r="E316" i="28"/>
  <c r="C316" i="28"/>
  <c r="E315" i="28"/>
  <c r="C315" i="28"/>
  <c r="E314" i="28"/>
  <c r="C314" i="28"/>
  <c r="E313" i="28"/>
  <c r="C313" i="28"/>
  <c r="E312" i="28"/>
  <c r="C312" i="28"/>
  <c r="E311" i="28"/>
  <c r="C311" i="28"/>
  <c r="E310" i="28"/>
  <c r="C310" i="28"/>
  <c r="E309" i="28"/>
  <c r="C309" i="28"/>
  <c r="E308" i="28"/>
  <c r="C308" i="28"/>
  <c r="E307" i="28"/>
  <c r="C307" i="28"/>
  <c r="E306" i="28"/>
  <c r="C306" i="28"/>
  <c r="E305" i="28"/>
  <c r="C305" i="28"/>
  <c r="E304" i="28"/>
  <c r="C304" i="28"/>
  <c r="E303" i="28"/>
  <c r="C303" i="28"/>
  <c r="E302" i="28"/>
  <c r="C302" i="28"/>
  <c r="E301" i="28"/>
  <c r="C301" i="28"/>
  <c r="E300" i="28"/>
  <c r="C300" i="28"/>
  <c r="E299" i="28"/>
  <c r="C299" i="28"/>
  <c r="E298" i="28"/>
  <c r="C298" i="28"/>
  <c r="E297" i="28"/>
  <c r="C297" i="28"/>
  <c r="E296" i="28"/>
  <c r="C296" i="28"/>
  <c r="E295" i="28"/>
  <c r="C295" i="28"/>
  <c r="E294" i="28"/>
  <c r="C294" i="28"/>
  <c r="E293" i="28"/>
  <c r="C293" i="28"/>
  <c r="E292" i="28"/>
  <c r="C292" i="28"/>
  <c r="E291" i="28"/>
  <c r="C291" i="28"/>
  <c r="E290" i="28"/>
  <c r="C290" i="28"/>
  <c r="E289" i="28"/>
  <c r="C289" i="28"/>
  <c r="E288" i="28"/>
  <c r="C288" i="28"/>
  <c r="E287" i="28"/>
  <c r="C287" i="28"/>
  <c r="E286" i="28"/>
  <c r="C286" i="28"/>
  <c r="E285" i="28"/>
  <c r="C285" i="28"/>
  <c r="E284" i="28"/>
  <c r="C284" i="28"/>
  <c r="E283" i="28"/>
  <c r="C283" i="28"/>
  <c r="E282" i="28"/>
  <c r="C282" i="28"/>
  <c r="E281" i="28"/>
  <c r="C281" i="28"/>
  <c r="E280" i="28"/>
  <c r="C280" i="28"/>
  <c r="E279" i="28"/>
  <c r="C279" i="28"/>
  <c r="E278" i="28"/>
  <c r="C278" i="28"/>
  <c r="E277" i="28"/>
  <c r="C277" i="28"/>
  <c r="E276" i="28"/>
  <c r="C276" i="28"/>
  <c r="E275" i="28"/>
  <c r="C275" i="28"/>
  <c r="E274" i="28"/>
  <c r="C274" i="28"/>
  <c r="E273" i="28"/>
  <c r="C273" i="28"/>
  <c r="E272" i="28"/>
  <c r="C272" i="28"/>
  <c r="E271" i="28"/>
  <c r="C271" i="28"/>
  <c r="E270" i="28"/>
  <c r="C270" i="28"/>
  <c r="E269" i="28"/>
  <c r="C269" i="28"/>
  <c r="E268" i="28"/>
  <c r="C268" i="28"/>
  <c r="E267" i="28"/>
  <c r="C267" i="28"/>
  <c r="E266" i="28"/>
  <c r="C266" i="28"/>
  <c r="E265" i="28"/>
  <c r="C265" i="28"/>
  <c r="E264" i="28"/>
  <c r="C264" i="28"/>
  <c r="E263" i="28"/>
  <c r="C263" i="28"/>
  <c r="E262" i="28"/>
  <c r="C262" i="28"/>
  <c r="E261" i="28"/>
  <c r="C261" i="28"/>
  <c r="E260" i="28"/>
  <c r="C260" i="28"/>
  <c r="E259" i="28"/>
  <c r="C259" i="28"/>
  <c r="E258" i="28"/>
  <c r="C258" i="28"/>
  <c r="E257" i="28"/>
  <c r="C257" i="28"/>
  <c r="E256" i="28"/>
  <c r="C256" i="28"/>
  <c r="E255" i="28"/>
  <c r="C255" i="28"/>
  <c r="E254" i="28"/>
  <c r="C254" i="28"/>
  <c r="E253" i="28"/>
  <c r="C253" i="28"/>
  <c r="E252" i="28"/>
  <c r="C252" i="28"/>
  <c r="E251" i="28"/>
  <c r="C251" i="28"/>
  <c r="E250" i="28"/>
  <c r="C250" i="28"/>
  <c r="E249" i="28"/>
  <c r="C249" i="28"/>
  <c r="E248" i="28"/>
  <c r="C248" i="28"/>
  <c r="E247" i="28"/>
  <c r="C247" i="28"/>
  <c r="E246" i="28"/>
  <c r="C246" i="28"/>
  <c r="E245" i="28"/>
  <c r="C245" i="28"/>
  <c r="E244" i="28"/>
  <c r="C244" i="28"/>
  <c r="E243" i="28"/>
  <c r="C243" i="28"/>
  <c r="E242" i="28"/>
  <c r="C242" i="28"/>
  <c r="E241" i="28"/>
  <c r="C241" i="28"/>
  <c r="E240" i="28"/>
  <c r="C240" i="28"/>
  <c r="E239" i="28"/>
  <c r="C239" i="28"/>
  <c r="E238" i="28"/>
  <c r="C238" i="28"/>
  <c r="E237" i="28"/>
  <c r="C237" i="28"/>
  <c r="E236" i="28"/>
  <c r="C236" i="28"/>
  <c r="E235" i="28"/>
  <c r="C235" i="28"/>
  <c r="E234" i="28"/>
  <c r="C234" i="28"/>
  <c r="E233" i="28"/>
  <c r="C233" i="28"/>
  <c r="E232" i="28"/>
  <c r="C232" i="28"/>
  <c r="E231" i="28"/>
  <c r="C231" i="28"/>
  <c r="E230" i="28"/>
  <c r="C230" i="28"/>
  <c r="E229" i="28"/>
  <c r="C229" i="28"/>
  <c r="E228" i="28"/>
  <c r="C228" i="28"/>
  <c r="E227" i="28"/>
  <c r="C227" i="28"/>
  <c r="E226" i="28"/>
  <c r="C226" i="28"/>
  <c r="E225" i="28"/>
  <c r="C225" i="28"/>
  <c r="E224" i="28"/>
  <c r="C224" i="28"/>
  <c r="E223" i="28"/>
  <c r="C223" i="28"/>
  <c r="E222" i="28"/>
  <c r="C222" i="28"/>
  <c r="E221" i="28"/>
  <c r="C221" i="28"/>
  <c r="E220" i="28"/>
  <c r="C220" i="28"/>
  <c r="E219" i="28"/>
  <c r="C219" i="28"/>
  <c r="E218" i="28"/>
  <c r="C218" i="28"/>
  <c r="E217" i="28"/>
  <c r="C217" i="28"/>
  <c r="E216" i="28"/>
  <c r="C216" i="28"/>
  <c r="E215" i="28"/>
  <c r="C215" i="28"/>
  <c r="E214" i="28"/>
  <c r="C214" i="28"/>
  <c r="E213" i="28"/>
  <c r="C213" i="28"/>
  <c r="E212" i="28"/>
  <c r="C212" i="28"/>
  <c r="E211" i="28"/>
  <c r="C211" i="28"/>
  <c r="E210" i="28"/>
  <c r="C210" i="28"/>
  <c r="E209" i="28"/>
  <c r="C209" i="28"/>
  <c r="E208" i="28"/>
  <c r="C208" i="28"/>
  <c r="E207" i="28"/>
  <c r="C207" i="28"/>
  <c r="E206" i="28"/>
  <c r="C206" i="28"/>
  <c r="E205" i="28"/>
  <c r="C205" i="28"/>
  <c r="E204" i="28"/>
  <c r="C204" i="28"/>
  <c r="E203" i="28"/>
  <c r="C203" i="28"/>
  <c r="E202" i="28"/>
  <c r="C202" i="28"/>
  <c r="E201" i="28"/>
  <c r="C201" i="28"/>
  <c r="E200" i="28"/>
  <c r="C200" i="28"/>
  <c r="E199" i="28"/>
  <c r="C199" i="28"/>
  <c r="E198" i="28"/>
  <c r="C198" i="28"/>
  <c r="E197" i="28"/>
  <c r="C197" i="28"/>
  <c r="E196" i="28"/>
  <c r="C196" i="28"/>
  <c r="E195" i="28"/>
  <c r="C195" i="28"/>
  <c r="E194" i="28"/>
  <c r="C194" i="28"/>
  <c r="E193" i="28"/>
  <c r="C193" i="28"/>
  <c r="E192" i="28"/>
  <c r="C192" i="28"/>
  <c r="E191" i="28"/>
  <c r="C191" i="28"/>
  <c r="E190" i="28"/>
  <c r="C190" i="28"/>
  <c r="E189" i="28"/>
  <c r="C189" i="28"/>
  <c r="E188" i="28"/>
  <c r="C188" i="28"/>
  <c r="E187" i="28"/>
  <c r="C187" i="28"/>
  <c r="E186" i="28"/>
  <c r="C186" i="28"/>
  <c r="E185" i="28"/>
  <c r="C185" i="28"/>
  <c r="E184" i="28"/>
  <c r="C184" i="28"/>
  <c r="E183" i="28"/>
  <c r="C183" i="28"/>
  <c r="E182" i="28"/>
  <c r="C182" i="28"/>
  <c r="E181" i="28"/>
  <c r="C181" i="28"/>
  <c r="E180" i="28"/>
  <c r="C180" i="28"/>
  <c r="E179" i="28"/>
  <c r="C179" i="28"/>
  <c r="E178" i="28"/>
  <c r="C178" i="28"/>
  <c r="E177" i="28"/>
  <c r="C177" i="28"/>
  <c r="E176" i="28"/>
  <c r="C176" i="28"/>
  <c r="E175" i="28"/>
  <c r="C175" i="28"/>
  <c r="E174" i="28"/>
  <c r="C174" i="28"/>
  <c r="E173" i="28"/>
  <c r="C173" i="28"/>
  <c r="E172" i="28"/>
  <c r="C172" i="28"/>
  <c r="E171" i="28"/>
  <c r="C171" i="28"/>
  <c r="E170" i="28"/>
  <c r="C170" i="28"/>
  <c r="E169" i="28"/>
  <c r="C169" i="28"/>
  <c r="E168" i="28"/>
  <c r="C168" i="28"/>
  <c r="E167" i="28"/>
  <c r="C167" i="28"/>
  <c r="E166" i="28"/>
  <c r="C166" i="28"/>
  <c r="E165" i="28"/>
  <c r="C165" i="28"/>
  <c r="E164" i="28"/>
  <c r="C164" i="28"/>
  <c r="E163" i="28"/>
  <c r="C163" i="28"/>
  <c r="E162" i="28"/>
  <c r="C162" i="28"/>
  <c r="E161" i="28"/>
  <c r="C161" i="28"/>
  <c r="E160" i="28"/>
  <c r="C160" i="28"/>
  <c r="E159" i="28"/>
  <c r="C159" i="28"/>
  <c r="E158" i="28"/>
  <c r="C158" i="28"/>
  <c r="E157" i="28"/>
  <c r="C157" i="28"/>
  <c r="E156" i="28"/>
  <c r="C156" i="28"/>
  <c r="E155" i="28"/>
  <c r="C155" i="28"/>
  <c r="E154" i="28"/>
  <c r="C154" i="28"/>
  <c r="E153" i="28"/>
  <c r="C153" i="28"/>
  <c r="E152" i="28"/>
  <c r="C152" i="28"/>
  <c r="E151" i="28"/>
  <c r="C151" i="28"/>
  <c r="E150" i="28"/>
  <c r="C150" i="28"/>
  <c r="E149" i="28"/>
  <c r="C149" i="28"/>
  <c r="E148" i="28"/>
  <c r="C148" i="28"/>
  <c r="E147" i="28"/>
  <c r="C147" i="28"/>
  <c r="E146" i="28"/>
  <c r="C146" i="28"/>
  <c r="E145" i="28"/>
  <c r="C145" i="28"/>
  <c r="E144" i="28"/>
  <c r="C144" i="28"/>
  <c r="E143" i="28"/>
  <c r="C143" i="28"/>
  <c r="E142" i="28"/>
  <c r="C142" i="28"/>
  <c r="E141" i="28"/>
  <c r="C141" i="28"/>
  <c r="E140" i="28"/>
  <c r="C140" i="28"/>
  <c r="E139" i="28"/>
  <c r="C139" i="28"/>
  <c r="E138" i="28"/>
  <c r="C138" i="28"/>
  <c r="E137" i="28"/>
  <c r="C137" i="28"/>
  <c r="E136" i="28"/>
  <c r="C136" i="28"/>
  <c r="E135" i="28"/>
  <c r="C135" i="28"/>
  <c r="E134" i="28"/>
  <c r="C134" i="28"/>
  <c r="E133" i="28"/>
  <c r="C133" i="28"/>
  <c r="E132" i="28"/>
  <c r="C132" i="28"/>
  <c r="E131" i="28"/>
  <c r="C131" i="28"/>
  <c r="E130" i="28"/>
  <c r="C130" i="28"/>
  <c r="E129" i="28"/>
  <c r="C129" i="28"/>
  <c r="E128" i="28"/>
  <c r="C128" i="28"/>
  <c r="E127" i="28"/>
  <c r="C127" i="28"/>
  <c r="E126" i="28"/>
  <c r="C126" i="28"/>
  <c r="E125" i="28"/>
  <c r="C125" i="28"/>
  <c r="E124" i="28"/>
  <c r="C124" i="28"/>
  <c r="E123" i="28"/>
  <c r="C123" i="28"/>
  <c r="E122" i="28"/>
  <c r="C122" i="28"/>
  <c r="E121" i="28"/>
  <c r="C121" i="28"/>
  <c r="E120" i="28"/>
  <c r="C120" i="28"/>
  <c r="E119" i="28"/>
  <c r="C119" i="28"/>
  <c r="E118" i="28"/>
  <c r="C118" i="28"/>
  <c r="E117" i="28"/>
  <c r="C117" i="28"/>
  <c r="E116" i="28"/>
  <c r="C116" i="28"/>
  <c r="E115" i="28"/>
  <c r="C115" i="28"/>
  <c r="E114" i="28"/>
  <c r="C114" i="28"/>
  <c r="E113" i="28"/>
  <c r="C113" i="28"/>
  <c r="E112" i="28"/>
  <c r="C112" i="28"/>
  <c r="E111" i="28"/>
  <c r="C111" i="28"/>
  <c r="E110" i="28"/>
  <c r="C110" i="28"/>
  <c r="E109" i="28"/>
  <c r="C109" i="28"/>
  <c r="E108" i="28"/>
  <c r="C108" i="28"/>
  <c r="E107" i="28"/>
  <c r="C107" i="28"/>
  <c r="E106" i="28"/>
  <c r="C106" i="28"/>
  <c r="E105" i="28"/>
  <c r="C105" i="28"/>
  <c r="E104" i="28"/>
  <c r="E103" i="28"/>
  <c r="C103" i="28"/>
  <c r="E102" i="28"/>
  <c r="C102" i="28"/>
  <c r="E101" i="28"/>
  <c r="C101" i="28"/>
  <c r="E100" i="28"/>
  <c r="C100" i="28"/>
  <c r="E99" i="28"/>
  <c r="C99" i="28"/>
  <c r="E98" i="28"/>
  <c r="C98" i="28"/>
  <c r="E97" i="28"/>
  <c r="C97" i="28"/>
  <c r="E96" i="28"/>
  <c r="C96" i="28"/>
  <c r="E95" i="28"/>
  <c r="C95" i="28"/>
  <c r="E94" i="28"/>
  <c r="C94" i="28"/>
  <c r="E93" i="28"/>
  <c r="C93" i="28"/>
  <c r="E92" i="28"/>
  <c r="C92" i="28"/>
  <c r="E91" i="28"/>
  <c r="C91" i="28"/>
  <c r="E90" i="28"/>
  <c r="C90" i="28"/>
  <c r="E89" i="28"/>
  <c r="C89" i="28"/>
  <c r="E88" i="28"/>
  <c r="C88" i="28"/>
  <c r="E87" i="28"/>
  <c r="C87" i="28"/>
  <c r="E86" i="28"/>
  <c r="C86" i="28"/>
  <c r="E85" i="28"/>
  <c r="C85" i="28"/>
  <c r="E84" i="28"/>
  <c r="C84" i="28"/>
  <c r="E83" i="28"/>
  <c r="C83" i="28"/>
  <c r="E82" i="28"/>
  <c r="C82" i="28"/>
  <c r="E81" i="28"/>
  <c r="C81" i="28"/>
  <c r="E80" i="28"/>
  <c r="C80" i="28"/>
  <c r="E79" i="28"/>
  <c r="C79" i="28"/>
  <c r="E78" i="28"/>
  <c r="C78" i="28"/>
  <c r="E77" i="28"/>
  <c r="C77" i="28"/>
  <c r="E76" i="28"/>
  <c r="C76" i="28"/>
  <c r="E75" i="28"/>
  <c r="C75" i="28"/>
  <c r="E74" i="28"/>
  <c r="C74" i="28"/>
  <c r="E73" i="28"/>
  <c r="C73" i="28"/>
  <c r="E72" i="28"/>
  <c r="C72" i="28"/>
  <c r="E71" i="28"/>
  <c r="C71" i="28"/>
  <c r="E70" i="28"/>
  <c r="C70" i="28"/>
  <c r="E69" i="28"/>
  <c r="C69" i="28"/>
  <c r="E68" i="28"/>
  <c r="C68" i="28"/>
  <c r="E67" i="28"/>
  <c r="C67" i="28"/>
  <c r="E66" i="28"/>
  <c r="C66" i="28"/>
  <c r="E65" i="28"/>
  <c r="C65" i="28"/>
  <c r="E64" i="28"/>
  <c r="C64" i="28"/>
  <c r="E63" i="28"/>
  <c r="C63" i="28"/>
  <c r="E62" i="28"/>
  <c r="C62" i="28"/>
  <c r="E61" i="28"/>
  <c r="C61" i="28"/>
  <c r="E60" i="28"/>
  <c r="C60" i="28"/>
  <c r="E59" i="28"/>
  <c r="C59" i="28"/>
  <c r="E58" i="28"/>
  <c r="C58" i="28"/>
  <c r="E57" i="28"/>
  <c r="C57" i="28"/>
  <c r="E56" i="28"/>
  <c r="C56" i="28"/>
  <c r="E55" i="28"/>
  <c r="C55" i="28"/>
  <c r="E54" i="28"/>
  <c r="C54" i="28"/>
  <c r="E53" i="28"/>
  <c r="C53" i="28"/>
  <c r="E52" i="28"/>
  <c r="C52" i="28"/>
  <c r="E51" i="28"/>
  <c r="C51" i="28"/>
  <c r="E50" i="28"/>
  <c r="C50" i="28"/>
  <c r="E49" i="28"/>
  <c r="C49" i="28"/>
  <c r="E48" i="28"/>
  <c r="C48" i="28"/>
  <c r="E47" i="28"/>
  <c r="C47" i="28"/>
  <c r="E46" i="28"/>
  <c r="C46" i="28"/>
  <c r="E45" i="28"/>
  <c r="C45" i="28"/>
  <c r="E44" i="28"/>
  <c r="C44" i="28"/>
  <c r="E43" i="28"/>
  <c r="C43" i="28"/>
  <c r="E42" i="28"/>
  <c r="C42" i="28"/>
  <c r="E41" i="28"/>
  <c r="C41" i="28"/>
  <c r="E40" i="28"/>
  <c r="C40" i="28"/>
  <c r="E39" i="28"/>
  <c r="C39" i="28"/>
  <c r="E38" i="28"/>
  <c r="C38" i="28"/>
  <c r="E37" i="28"/>
  <c r="C37" i="28"/>
  <c r="E36" i="28"/>
  <c r="C36" i="28"/>
  <c r="E35" i="28"/>
  <c r="C35" i="28"/>
  <c r="E34" i="28"/>
  <c r="C34" i="28"/>
  <c r="E33" i="28"/>
  <c r="C33" i="28"/>
  <c r="E32" i="28"/>
  <c r="C32" i="28"/>
  <c r="E31" i="28"/>
  <c r="C31" i="28"/>
  <c r="E30" i="28"/>
  <c r="C30" i="28"/>
  <c r="E29" i="28"/>
  <c r="C29" i="28"/>
  <c r="E28" i="28"/>
  <c r="C28" i="28"/>
  <c r="E27" i="28"/>
  <c r="C27" i="28"/>
  <c r="E26" i="28"/>
  <c r="C26" i="28"/>
  <c r="E25" i="28"/>
  <c r="C25" i="28"/>
  <c r="E24" i="28"/>
  <c r="C24" i="28"/>
  <c r="E23" i="28"/>
  <c r="C23" i="28"/>
  <c r="E22" i="28"/>
  <c r="C22" i="28"/>
  <c r="E21" i="28"/>
  <c r="C21" i="28"/>
  <c r="E20" i="28"/>
  <c r="C20" i="28"/>
  <c r="E19" i="28"/>
  <c r="C19" i="28"/>
  <c r="E18" i="28"/>
  <c r="C18" i="28"/>
  <c r="E17" i="28"/>
  <c r="C17" i="28"/>
  <c r="E16" i="28"/>
  <c r="C16" i="28"/>
  <c r="E15" i="28"/>
  <c r="C15" i="28"/>
  <c r="E14" i="28"/>
  <c r="C14" i="28"/>
  <c r="E13" i="28"/>
  <c r="C13" i="28"/>
  <c r="E12" i="28"/>
  <c r="C12" i="28"/>
  <c r="E11" i="28"/>
  <c r="C11" i="28"/>
  <c r="E10" i="28"/>
  <c r="C10" i="28"/>
  <c r="E9" i="28"/>
  <c r="C9" i="28"/>
  <c r="E8" i="28"/>
  <c r="C8" i="28"/>
  <c r="E7" i="28"/>
  <c r="C7" i="28"/>
  <c r="E6" i="28"/>
  <c r="C6" i="28"/>
  <c r="E5" i="28"/>
  <c r="C5" i="28"/>
  <c r="E4" i="28"/>
  <c r="C4" i="28"/>
  <c r="E3" i="28"/>
  <c r="C3" i="28"/>
  <c r="E2" i="28"/>
  <c r="C2" i="28"/>
  <c r="AN701" i="6"/>
  <c r="D701" i="28" s="1"/>
  <c r="AN702" i="6"/>
  <c r="D702" i="28" s="1"/>
  <c r="AN703" i="6"/>
  <c r="D703" i="28" s="1"/>
  <c r="AN704" i="6"/>
  <c r="D704" i="28" s="1"/>
  <c r="AN705" i="6"/>
  <c r="D705" i="28" s="1"/>
  <c r="AN706" i="6"/>
  <c r="D706" i="28" s="1"/>
  <c r="AN707" i="6"/>
  <c r="D707" i="28" s="1"/>
  <c r="AN708" i="6"/>
  <c r="D708" i="28" s="1"/>
  <c r="AN709" i="6"/>
  <c r="D709" i="28" s="1"/>
  <c r="AN710" i="6"/>
  <c r="D710" i="28" s="1"/>
  <c r="AN711" i="6"/>
  <c r="D711" i="28" s="1"/>
  <c r="AN712" i="6"/>
  <c r="D712" i="28" s="1"/>
  <c r="AN713" i="6"/>
  <c r="D713" i="28" s="1"/>
  <c r="AN714" i="6"/>
  <c r="D714" i="28" s="1"/>
  <c r="AN715" i="6"/>
  <c r="D715" i="28" s="1"/>
  <c r="AN716" i="6"/>
  <c r="D716" i="28" s="1"/>
  <c r="AN717" i="6"/>
  <c r="D717" i="28" s="1"/>
  <c r="AN718" i="6"/>
  <c r="D718" i="28" s="1"/>
  <c r="AN719" i="6"/>
  <c r="D719" i="28" s="1"/>
  <c r="AN720" i="6"/>
  <c r="D720" i="28" s="1"/>
  <c r="AN721" i="6"/>
  <c r="D721" i="28" s="1"/>
  <c r="AN722" i="6"/>
  <c r="D722" i="28" s="1"/>
  <c r="AN723" i="6"/>
  <c r="D723" i="28" s="1"/>
  <c r="AN724" i="6"/>
  <c r="D724" i="28" s="1"/>
  <c r="AN725" i="6"/>
  <c r="D725" i="28" s="1"/>
  <c r="AN726" i="6"/>
  <c r="D726" i="28" s="1"/>
  <c r="AN727" i="6"/>
  <c r="D727" i="28" s="1"/>
  <c r="AN728" i="6"/>
  <c r="D728" i="28" s="1"/>
  <c r="AN729" i="6"/>
  <c r="D729" i="28" s="1"/>
  <c r="AN730" i="6"/>
  <c r="D730" i="28" s="1"/>
  <c r="AN731" i="6"/>
  <c r="D731" i="28" s="1"/>
  <c r="AN732" i="6"/>
  <c r="D732" i="28" s="1"/>
  <c r="AN733" i="6"/>
  <c r="D733" i="28" s="1"/>
  <c r="AN734" i="6"/>
  <c r="D734" i="28" s="1"/>
  <c r="AN735" i="6"/>
  <c r="D735" i="28" s="1"/>
  <c r="AN736" i="6"/>
  <c r="D736" i="28" s="1"/>
  <c r="AN737" i="6"/>
  <c r="D737" i="28" s="1"/>
  <c r="AN738" i="6"/>
  <c r="D738" i="28" s="1"/>
  <c r="AN739" i="6"/>
  <c r="D739" i="28" s="1"/>
  <c r="AN740" i="6"/>
  <c r="D740" i="28" s="1"/>
  <c r="AN741" i="6"/>
  <c r="D741" i="28" s="1"/>
  <c r="AN742" i="6"/>
  <c r="D742" i="28" s="1"/>
  <c r="AN743" i="6"/>
  <c r="D743" i="28" s="1"/>
  <c r="AN744" i="6"/>
  <c r="D744" i="28" s="1"/>
  <c r="AN745" i="6"/>
  <c r="D745" i="28" s="1"/>
  <c r="AN746" i="6"/>
  <c r="D746" i="28" s="1"/>
  <c r="AN747" i="6"/>
  <c r="D747" i="28" s="1"/>
  <c r="AN748" i="6"/>
  <c r="D748" i="28" s="1"/>
  <c r="AN749" i="6"/>
  <c r="D749" i="28" s="1"/>
  <c r="AN750" i="6"/>
  <c r="D750" i="28" s="1"/>
  <c r="AN751" i="6"/>
  <c r="D751" i="28" s="1"/>
  <c r="AN752" i="6"/>
  <c r="D752" i="28" s="1"/>
  <c r="AN753" i="6"/>
  <c r="D753" i="28" s="1"/>
  <c r="AN754" i="6"/>
  <c r="D754" i="28" s="1"/>
  <c r="AN755" i="6"/>
  <c r="D755" i="28" s="1"/>
  <c r="AN756" i="6"/>
  <c r="D756" i="28" s="1"/>
  <c r="AN757" i="6"/>
  <c r="D757" i="28" s="1"/>
  <c r="AN758" i="6"/>
  <c r="D758" i="28" s="1"/>
  <c r="AN759" i="6"/>
  <c r="D759" i="28" s="1"/>
  <c r="AN760" i="6"/>
  <c r="D760" i="28" s="1"/>
  <c r="AN761" i="6"/>
  <c r="D761" i="28" s="1"/>
  <c r="AN762" i="6"/>
  <c r="D762" i="28" s="1"/>
  <c r="AN763" i="6"/>
  <c r="D763" i="28" s="1"/>
  <c r="AN764" i="6"/>
  <c r="D764" i="28" s="1"/>
  <c r="AN765" i="6"/>
  <c r="D765" i="28" s="1"/>
  <c r="AN766" i="6"/>
  <c r="D766" i="28" s="1"/>
  <c r="AN767" i="6"/>
  <c r="D767" i="28" s="1"/>
  <c r="AN768" i="6"/>
  <c r="D768" i="28" s="1"/>
  <c r="AN769" i="6"/>
  <c r="D769" i="28" s="1"/>
  <c r="AN770" i="6"/>
  <c r="D770" i="28" s="1"/>
  <c r="AN771" i="6"/>
  <c r="D771" i="28" s="1"/>
  <c r="AN772" i="6"/>
  <c r="D772" i="28" s="1"/>
  <c r="AN773" i="6"/>
  <c r="D773" i="28" s="1"/>
  <c r="AN774" i="6"/>
  <c r="D774" i="28" s="1"/>
  <c r="AN775" i="6"/>
  <c r="D775" i="28" s="1"/>
  <c r="AN776" i="6"/>
  <c r="D776" i="28" s="1"/>
  <c r="AN777" i="6"/>
  <c r="D777" i="28" s="1"/>
  <c r="AN778" i="6"/>
  <c r="D778" i="28" s="1"/>
  <c r="AN779" i="6"/>
  <c r="D779" i="28" s="1"/>
  <c r="AN780" i="6"/>
  <c r="D780" i="28" s="1"/>
  <c r="AN781" i="6"/>
  <c r="D781" i="28" s="1"/>
  <c r="AN782" i="6"/>
  <c r="D782" i="28" s="1"/>
  <c r="AN783" i="6"/>
  <c r="D783" i="28" s="1"/>
  <c r="AN784" i="6"/>
  <c r="D784" i="28" s="1"/>
  <c r="AN785" i="6"/>
  <c r="D785" i="28" s="1"/>
  <c r="AN786" i="6"/>
  <c r="D786" i="28" s="1"/>
  <c r="AN787" i="6"/>
  <c r="D787" i="28" s="1"/>
  <c r="AN788" i="6"/>
  <c r="D788" i="28" s="1"/>
  <c r="AN789" i="6"/>
  <c r="D789" i="28" s="1"/>
  <c r="AN790" i="6"/>
  <c r="D790" i="28" s="1"/>
  <c r="AN791" i="6"/>
  <c r="D791" i="28" s="1"/>
  <c r="AN792" i="6"/>
  <c r="D792" i="28" s="1"/>
  <c r="AN793" i="6"/>
  <c r="D793" i="28" s="1"/>
  <c r="AN794" i="6"/>
  <c r="D794" i="28" s="1"/>
  <c r="AN795" i="6"/>
  <c r="D795" i="28" s="1"/>
  <c r="AN796" i="6"/>
  <c r="D796" i="28" s="1"/>
  <c r="AN797" i="6"/>
  <c r="D797" i="28" s="1"/>
  <c r="AN798" i="6"/>
  <c r="D798" i="28" s="1"/>
  <c r="AN799" i="6"/>
  <c r="D799" i="28" s="1"/>
  <c r="AN800" i="6"/>
  <c r="D800" i="28" s="1"/>
  <c r="AN801" i="6"/>
  <c r="D801" i="28" s="1"/>
  <c r="AN802" i="6"/>
  <c r="D802" i="28" s="1"/>
  <c r="AN803" i="6"/>
  <c r="D803" i="28" s="1"/>
  <c r="AN804" i="6"/>
  <c r="D804" i="28" s="1"/>
  <c r="AN805" i="6"/>
  <c r="D805" i="28" s="1"/>
  <c r="AN806" i="6"/>
  <c r="D806" i="28" s="1"/>
  <c r="AN807" i="6"/>
  <c r="D807" i="28" s="1"/>
  <c r="AN808" i="6"/>
  <c r="D808" i="28" s="1"/>
  <c r="AN809" i="6"/>
  <c r="D809" i="28" s="1"/>
  <c r="AN810" i="6"/>
  <c r="D810" i="28" s="1"/>
  <c r="AN811" i="6"/>
  <c r="D811" i="28" s="1"/>
  <c r="AN812" i="6"/>
  <c r="D812" i="28" s="1"/>
  <c r="AN813" i="6"/>
  <c r="D813" i="28" s="1"/>
  <c r="AN814" i="6"/>
  <c r="D814" i="28" s="1"/>
  <c r="AN815" i="6"/>
  <c r="D815" i="28" s="1"/>
  <c r="AN816" i="6"/>
  <c r="D816" i="28" s="1"/>
  <c r="AN817" i="6"/>
  <c r="D817" i="28" s="1"/>
  <c r="AN818" i="6"/>
  <c r="D818" i="28" s="1"/>
  <c r="AN819" i="6"/>
  <c r="D819" i="28" s="1"/>
  <c r="AN820" i="6"/>
  <c r="D820" i="28" s="1"/>
  <c r="AN821" i="6"/>
  <c r="D821" i="28" s="1"/>
  <c r="AN822" i="6"/>
  <c r="D822" i="28" s="1"/>
  <c r="AN823" i="6"/>
  <c r="D823" i="28" s="1"/>
  <c r="AN824" i="6"/>
  <c r="D824" i="28" s="1"/>
  <c r="AN825" i="6"/>
  <c r="D825" i="28" s="1"/>
  <c r="AN826" i="6"/>
  <c r="D826" i="28" s="1"/>
  <c r="AN827" i="6"/>
  <c r="D827" i="28" s="1"/>
  <c r="AN828" i="6"/>
  <c r="D828" i="28" s="1"/>
  <c r="AN829" i="6"/>
  <c r="D829" i="28" s="1"/>
  <c r="AN830" i="6"/>
  <c r="D830" i="28" s="1"/>
  <c r="AN831" i="6"/>
  <c r="D831" i="28" s="1"/>
  <c r="AN832" i="6"/>
  <c r="D832" i="28" s="1"/>
  <c r="AN833" i="6"/>
  <c r="D833" i="28" s="1"/>
  <c r="AN834" i="6"/>
  <c r="D834" i="28" s="1"/>
  <c r="AN835" i="6"/>
  <c r="D835" i="28" s="1"/>
  <c r="AN836" i="6"/>
  <c r="D836" i="28" s="1"/>
  <c r="AN837" i="6"/>
  <c r="D837" i="28" s="1"/>
  <c r="AN838" i="6"/>
  <c r="D838" i="28" s="1"/>
  <c r="AN839" i="6"/>
  <c r="D839" i="28" s="1"/>
  <c r="AN840" i="6"/>
  <c r="D840" i="28" s="1"/>
  <c r="AN841" i="6"/>
  <c r="D841" i="28" s="1"/>
  <c r="AN842" i="6"/>
  <c r="D842" i="28" s="1"/>
  <c r="AN843" i="6"/>
  <c r="D843" i="28" s="1"/>
  <c r="AN844" i="6"/>
  <c r="D844" i="28" s="1"/>
  <c r="AN845" i="6"/>
  <c r="D845" i="28" s="1"/>
  <c r="AN846" i="6"/>
  <c r="D846" i="28" s="1"/>
  <c r="AN847" i="6"/>
  <c r="D847" i="28" s="1"/>
  <c r="AN848" i="6"/>
  <c r="D848" i="28" s="1"/>
  <c r="AN849" i="6"/>
  <c r="D849" i="28" s="1"/>
  <c r="AN850" i="6"/>
  <c r="D850" i="28" s="1"/>
  <c r="AN851" i="6"/>
  <c r="D851" i="28" s="1"/>
  <c r="AN852" i="6"/>
  <c r="D852" i="28" s="1"/>
  <c r="AN853" i="6"/>
  <c r="D853" i="28" s="1"/>
  <c r="AN854" i="6"/>
  <c r="D854" i="28" s="1"/>
  <c r="AN855" i="6"/>
  <c r="D855" i="28" s="1"/>
  <c r="AN856" i="6"/>
  <c r="D856" i="28" s="1"/>
  <c r="AN857" i="6"/>
  <c r="D857" i="28" s="1"/>
  <c r="AN858" i="6"/>
  <c r="D858" i="28" s="1"/>
  <c r="AN859" i="6"/>
  <c r="D859" i="28" s="1"/>
  <c r="AN860" i="6"/>
  <c r="D860" i="28" s="1"/>
  <c r="AN861" i="6"/>
  <c r="D861" i="28" s="1"/>
  <c r="AN862" i="6"/>
  <c r="D862" i="28" s="1"/>
  <c r="AN863" i="6"/>
  <c r="D863" i="28" s="1"/>
  <c r="AN864" i="6"/>
  <c r="D864" i="28" s="1"/>
  <c r="AN865" i="6"/>
  <c r="D865" i="28" s="1"/>
  <c r="AN866" i="6"/>
  <c r="D866" i="28" s="1"/>
  <c r="AN867" i="6"/>
  <c r="D867" i="28" s="1"/>
  <c r="AN868" i="6"/>
  <c r="D868" i="28" s="1"/>
  <c r="AN869" i="6"/>
  <c r="D869" i="28" s="1"/>
  <c r="AN870" i="6"/>
  <c r="D870" i="28" s="1"/>
  <c r="AN871" i="6"/>
  <c r="D871" i="28" s="1"/>
  <c r="AN872" i="6"/>
  <c r="D872" i="28" s="1"/>
  <c r="AN873" i="6"/>
  <c r="D873" i="28" s="1"/>
  <c r="AN874" i="6"/>
  <c r="D874" i="28" s="1"/>
  <c r="AN875" i="6"/>
  <c r="D875" i="28" s="1"/>
  <c r="AN876" i="6"/>
  <c r="D876" i="28" s="1"/>
  <c r="AN877" i="6"/>
  <c r="D877" i="28" s="1"/>
  <c r="AN878" i="6"/>
  <c r="D878" i="28" s="1"/>
  <c r="AN879" i="6"/>
  <c r="D879" i="28" s="1"/>
  <c r="AN880" i="6"/>
  <c r="D880" i="28" s="1"/>
  <c r="AN881" i="6"/>
  <c r="D881" i="28" s="1"/>
  <c r="AN882" i="6"/>
  <c r="D882" i="28" s="1"/>
  <c r="AN883" i="6"/>
  <c r="D883" i="28" s="1"/>
  <c r="AN884" i="6"/>
  <c r="D884" i="28" s="1"/>
  <c r="AN885" i="6"/>
  <c r="D885" i="28" s="1"/>
  <c r="AN886" i="6"/>
  <c r="D886" i="28" s="1"/>
  <c r="AN887" i="6"/>
  <c r="D887" i="28" s="1"/>
  <c r="AN888" i="6"/>
  <c r="D888" i="28" s="1"/>
  <c r="AN889" i="6"/>
  <c r="D889" i="28" s="1"/>
  <c r="AN890" i="6"/>
  <c r="D890" i="28" s="1"/>
  <c r="AN891" i="6"/>
  <c r="D891" i="28" s="1"/>
  <c r="AN892" i="6"/>
  <c r="D892" i="28" s="1"/>
  <c r="AN893" i="6"/>
  <c r="D893" i="28" s="1"/>
  <c r="AN894" i="6"/>
  <c r="D894" i="28" s="1"/>
  <c r="AN895" i="6"/>
  <c r="D895" i="28" s="1"/>
  <c r="AN896" i="6"/>
  <c r="D896" i="28" s="1"/>
  <c r="AN897" i="6"/>
  <c r="D897" i="28" s="1"/>
  <c r="AN898" i="6"/>
  <c r="D898" i="28" s="1"/>
  <c r="AN899" i="6"/>
  <c r="D899" i="28" s="1"/>
  <c r="AN900" i="6"/>
  <c r="D900" i="28" s="1"/>
  <c r="AN901" i="6"/>
  <c r="D901" i="28" s="1"/>
  <c r="AN902" i="6"/>
  <c r="D902" i="28" s="1"/>
  <c r="AN903" i="6"/>
  <c r="D903" i="28" s="1"/>
  <c r="AN904" i="6"/>
  <c r="D904" i="28" s="1"/>
  <c r="AN905" i="6"/>
  <c r="D905" i="28" s="1"/>
  <c r="AN906" i="6"/>
  <c r="D906" i="28" s="1"/>
  <c r="AN907" i="6"/>
  <c r="D907" i="28" s="1"/>
  <c r="AN908" i="6"/>
  <c r="D908" i="28" s="1"/>
  <c r="AN909" i="6"/>
  <c r="D909" i="28" s="1"/>
  <c r="AN910" i="6"/>
  <c r="D910" i="28" s="1"/>
  <c r="AN911" i="6"/>
  <c r="D911" i="28" s="1"/>
  <c r="AN912" i="6"/>
  <c r="D912" i="28" s="1"/>
  <c r="AN913" i="6"/>
  <c r="D913" i="28" s="1"/>
  <c r="AN914" i="6"/>
  <c r="D914" i="28" s="1"/>
  <c r="AN915" i="6"/>
  <c r="D915" i="28" s="1"/>
  <c r="AN916" i="6"/>
  <c r="D916" i="28" s="1"/>
  <c r="AN917" i="6"/>
  <c r="D917" i="28" s="1"/>
  <c r="AN918" i="6"/>
  <c r="D918" i="28" s="1"/>
  <c r="AN919" i="6"/>
  <c r="D919" i="28" s="1"/>
  <c r="AN920" i="6"/>
  <c r="D920" i="28" s="1"/>
  <c r="AN921" i="6"/>
  <c r="D921" i="28" s="1"/>
  <c r="AN922" i="6"/>
  <c r="D922" i="28" s="1"/>
  <c r="AN923" i="6"/>
  <c r="D923" i="28" s="1"/>
  <c r="AN924" i="6"/>
  <c r="D924" i="28" s="1"/>
  <c r="AN925" i="6"/>
  <c r="D925" i="28" s="1"/>
  <c r="AN926" i="6"/>
  <c r="D926" i="28" s="1"/>
  <c r="AN927" i="6"/>
  <c r="D927" i="28" s="1"/>
  <c r="AN928" i="6"/>
  <c r="D928" i="28" s="1"/>
  <c r="AN929" i="6"/>
  <c r="D929" i="28" s="1"/>
  <c r="AN930" i="6"/>
  <c r="D930" i="28" s="1"/>
  <c r="AN931" i="6"/>
  <c r="D931" i="28" s="1"/>
  <c r="AN932" i="6"/>
  <c r="D932" i="28" s="1"/>
  <c r="AN933" i="6"/>
  <c r="D933" i="28" s="1"/>
  <c r="AN934" i="6"/>
  <c r="D934" i="28" s="1"/>
  <c r="AN935" i="6"/>
  <c r="D935" i="28" s="1"/>
  <c r="AN936" i="6"/>
  <c r="D936" i="28" s="1"/>
  <c r="AN937" i="6"/>
  <c r="D937" i="28" s="1"/>
  <c r="AN938" i="6"/>
  <c r="D938" i="28" s="1"/>
  <c r="AN939" i="6"/>
  <c r="D939" i="28" s="1"/>
  <c r="AN940" i="6"/>
  <c r="D940" i="28" s="1"/>
  <c r="AN941" i="6"/>
  <c r="D941" i="28" s="1"/>
  <c r="AN942" i="6"/>
  <c r="D942" i="28" s="1"/>
  <c r="AN943" i="6"/>
  <c r="D943" i="28" s="1"/>
  <c r="AN944" i="6"/>
  <c r="D944" i="28" s="1"/>
  <c r="AN945" i="6"/>
  <c r="D945" i="28" s="1"/>
  <c r="AN946" i="6"/>
  <c r="D946" i="28" s="1"/>
  <c r="AN947" i="6"/>
  <c r="D947" i="28" s="1"/>
  <c r="AN948" i="6"/>
  <c r="D948" i="28" s="1"/>
  <c r="AN949" i="6"/>
  <c r="D949" i="28" s="1"/>
  <c r="AN950" i="6"/>
  <c r="D950" i="28" s="1"/>
  <c r="AN951" i="6"/>
  <c r="D951" i="28" s="1"/>
  <c r="AN952" i="6"/>
  <c r="D952" i="28" s="1"/>
  <c r="AN953" i="6"/>
  <c r="D953" i="28" s="1"/>
  <c r="AN954" i="6"/>
  <c r="D954" i="28" s="1"/>
  <c r="AN955" i="6"/>
  <c r="D955" i="28" s="1"/>
  <c r="AN956" i="6"/>
  <c r="D956" i="28" s="1"/>
  <c r="AN957" i="6"/>
  <c r="D957" i="28" s="1"/>
  <c r="AN958" i="6"/>
  <c r="D958" i="28" s="1"/>
  <c r="AN959" i="6"/>
  <c r="D959" i="28" s="1"/>
  <c r="AN960" i="6"/>
  <c r="D960" i="28" s="1"/>
  <c r="AN961" i="6"/>
  <c r="D961" i="28" s="1"/>
  <c r="AN962" i="6"/>
  <c r="D962" i="28" s="1"/>
  <c r="AN963" i="6"/>
  <c r="D963" i="28" s="1"/>
  <c r="AN964" i="6"/>
  <c r="D964" i="28" s="1"/>
  <c r="AN965" i="6"/>
  <c r="D965" i="28" s="1"/>
  <c r="AN966" i="6"/>
  <c r="D966" i="28" s="1"/>
  <c r="AN967" i="6"/>
  <c r="D967" i="28" s="1"/>
  <c r="AN968" i="6"/>
  <c r="D968" i="28" s="1"/>
  <c r="AN969" i="6"/>
  <c r="D969" i="28" s="1"/>
  <c r="AN970" i="6"/>
  <c r="D970" i="28" s="1"/>
  <c r="AN971" i="6"/>
  <c r="D971" i="28" s="1"/>
  <c r="AN972" i="6"/>
  <c r="D972" i="28" s="1"/>
  <c r="AN973" i="6"/>
  <c r="D973" i="28" s="1"/>
  <c r="AN974" i="6"/>
  <c r="D974" i="28" s="1"/>
  <c r="AN975" i="6"/>
  <c r="D975" i="28" s="1"/>
  <c r="AN976" i="6"/>
  <c r="D976" i="28" s="1"/>
  <c r="AN977" i="6"/>
  <c r="D977" i="28" s="1"/>
  <c r="AN978" i="6"/>
  <c r="D978" i="28" s="1"/>
  <c r="AN979" i="6"/>
  <c r="D979" i="28" s="1"/>
  <c r="AN980" i="6"/>
  <c r="D980" i="28" s="1"/>
  <c r="AN981" i="6"/>
  <c r="D981" i="28" s="1"/>
  <c r="AN982" i="6"/>
  <c r="D982" i="28" s="1"/>
  <c r="AN983" i="6"/>
  <c r="D983" i="28" s="1"/>
  <c r="AN984" i="6"/>
  <c r="D984" i="28" s="1"/>
  <c r="AN985" i="6"/>
  <c r="D985" i="28" s="1"/>
  <c r="AN986" i="6"/>
  <c r="D986" i="28" s="1"/>
  <c r="AN987" i="6"/>
  <c r="D987" i="28" s="1"/>
  <c r="AN988" i="6"/>
  <c r="D988" i="28" s="1"/>
  <c r="AN989" i="6"/>
  <c r="D989" i="28" s="1"/>
  <c r="AN990" i="6"/>
  <c r="D990" i="28" s="1"/>
  <c r="AN991" i="6"/>
  <c r="D991" i="28" s="1"/>
  <c r="AN992" i="6"/>
  <c r="D992" i="28" s="1"/>
  <c r="AN993" i="6"/>
  <c r="D993" i="28" s="1"/>
  <c r="AN994" i="6"/>
  <c r="D994" i="28" s="1"/>
  <c r="AN995" i="6"/>
  <c r="D995" i="28" s="1"/>
  <c r="AN996" i="6"/>
  <c r="D996" i="28" s="1"/>
  <c r="AN997" i="6"/>
  <c r="D997" i="28" s="1"/>
  <c r="AN998" i="6"/>
  <c r="D998" i="28" s="1"/>
  <c r="AN999" i="6"/>
  <c r="D999" i="28" s="1"/>
  <c r="AN1000" i="6"/>
  <c r="D1000" i="28" s="1"/>
  <c r="H2" i="31" a="1"/>
  <c r="H2" i="31" s="1"/>
  <c r="W2" i="19"/>
  <c r="V2" i="19"/>
  <c r="AB2" i="19"/>
  <c r="Z2" i="19"/>
  <c r="H3" i="31" a="1"/>
  <c r="H3" i="31" s="1"/>
  <c r="H4" i="31" a="1"/>
  <c r="H4" i="31" s="1"/>
  <c r="F986" i="28" l="1"/>
  <c r="F978" i="28"/>
  <c r="F970" i="28"/>
  <c r="F962" i="28"/>
  <c r="F954" i="28"/>
  <c r="F946" i="28"/>
  <c r="F938" i="28"/>
  <c r="F930" i="28"/>
  <c r="F922" i="28"/>
  <c r="F914" i="28"/>
  <c r="F906" i="28"/>
  <c r="F898" i="28"/>
  <c r="F890" i="28"/>
  <c r="F882" i="28"/>
  <c r="F874" i="28"/>
  <c r="F866" i="28"/>
  <c r="F858" i="28"/>
  <c r="F842" i="28"/>
  <c r="F834" i="28"/>
  <c r="F826" i="28"/>
  <c r="F818" i="28"/>
  <c r="F810" i="28"/>
  <c r="F802" i="28"/>
  <c r="F794" i="28"/>
  <c r="F786" i="28"/>
  <c r="F778" i="28"/>
  <c r="F770" i="28"/>
  <c r="F762" i="28"/>
  <c r="F754" i="28"/>
  <c r="F746" i="28"/>
  <c r="F738" i="28"/>
  <c r="F730" i="28"/>
  <c r="F722" i="28"/>
  <c r="F714" i="28"/>
  <c r="F706" i="28"/>
  <c r="F994" i="28"/>
  <c r="F981" i="28"/>
  <c r="F949" i="28"/>
  <c r="F992" i="28"/>
  <c r="F984" i="28"/>
  <c r="F991" i="28"/>
  <c r="F967" i="28"/>
  <c r="F935" i="28"/>
  <c r="F911" i="28"/>
  <c r="F879" i="28"/>
  <c r="F855" i="28"/>
  <c r="F831" i="28"/>
  <c r="F807" i="28"/>
  <c r="F783" i="28"/>
  <c r="F759" i="28"/>
  <c r="F727" i="28"/>
  <c r="F703" i="28"/>
  <c r="F998" i="28"/>
  <c r="F990" i="28"/>
  <c r="F982" i="28"/>
  <c r="F974" i="28"/>
  <c r="F966" i="28"/>
  <c r="F958" i="28"/>
  <c r="F942" i="28"/>
  <c r="F934" i="28"/>
  <c r="F926" i="28"/>
  <c r="F918" i="28"/>
  <c r="F910" i="28"/>
  <c r="F894" i="28"/>
  <c r="F886" i="28"/>
  <c r="F878" i="28"/>
  <c r="F870" i="28"/>
  <c r="F862" i="28"/>
  <c r="F854" i="28"/>
  <c r="F846" i="28"/>
  <c r="F830" i="28"/>
  <c r="F822" i="28"/>
  <c r="F814" i="28"/>
  <c r="F806" i="28"/>
  <c r="F798" i="28"/>
  <c r="F790" i="28"/>
  <c r="F782" i="28"/>
  <c r="F766" i="28"/>
  <c r="F750" i="28"/>
  <c r="F734" i="28"/>
  <c r="F718" i="28"/>
  <c r="F702" i="28"/>
  <c r="F999" i="28"/>
  <c r="F975" i="28"/>
  <c r="F951" i="28"/>
  <c r="F903" i="28"/>
  <c r="F887" i="28"/>
  <c r="F839" i="28"/>
  <c r="F815" i="28"/>
  <c r="F791" i="28"/>
  <c r="F767" i="28"/>
  <c r="F743" i="28"/>
  <c r="F719" i="28"/>
  <c r="F983" i="28"/>
  <c r="F959" i="28"/>
  <c r="F943" i="28"/>
  <c r="F919" i="28"/>
  <c r="F895" i="28"/>
  <c r="F871" i="28"/>
  <c r="F847" i="28"/>
  <c r="F823" i="28"/>
  <c r="F775" i="28"/>
  <c r="F751" i="28"/>
  <c r="F735" i="28"/>
  <c r="F711" i="28"/>
  <c r="F948" i="28"/>
  <c r="F884" i="28"/>
  <c r="F876" i="28"/>
  <c r="F868" i="28"/>
  <c r="G950" i="28"/>
  <c r="F950" i="28"/>
  <c r="G997" i="28"/>
  <c r="F997" i="28"/>
  <c r="G989" i="28"/>
  <c r="F989" i="28"/>
  <c r="G973" i="28"/>
  <c r="F973" i="28"/>
  <c r="G957" i="28"/>
  <c r="F957" i="28"/>
  <c r="G933" i="28"/>
  <c r="F933" i="28"/>
  <c r="G909" i="28"/>
  <c r="F909" i="28"/>
  <c r="G877" i="28"/>
  <c r="F877" i="28"/>
  <c r="F995" i="28"/>
  <c r="F987" i="28"/>
  <c r="F979" i="28"/>
  <c r="F971" i="28"/>
  <c r="F963" i="28"/>
  <c r="F955" i="28"/>
  <c r="F947" i="28"/>
  <c r="F939" i="28"/>
  <c r="F931" i="28"/>
  <c r="F923" i="28"/>
  <c r="F915" i="28"/>
  <c r="F907" i="28"/>
  <c r="F899" i="28"/>
  <c r="F891" i="28"/>
  <c r="F883" i="28"/>
  <c r="F875" i="28"/>
  <c r="F867" i="28"/>
  <c r="F859" i="28"/>
  <c r="F851" i="28"/>
  <c r="F843" i="28"/>
  <c r="F835" i="28"/>
  <c r="F827" i="28"/>
  <c r="F819" i="28"/>
  <c r="F803" i="28"/>
  <c r="F795" i="28"/>
  <c r="F787" i="28"/>
  <c r="F779" i="28"/>
  <c r="F771" i="28"/>
  <c r="F763" i="28"/>
  <c r="F755" i="28"/>
  <c r="F747" i="28"/>
  <c r="F739" i="28"/>
  <c r="F731" i="28"/>
  <c r="F723" i="28"/>
  <c r="F715" i="28"/>
  <c r="F707" i="28"/>
  <c r="G927" i="28"/>
  <c r="F927" i="28"/>
  <c r="G850" i="28"/>
  <c r="F850" i="28"/>
  <c r="F993" i="28"/>
  <c r="F985" i="28"/>
  <c r="F977" i="28"/>
  <c r="F969" i="28"/>
  <c r="F961" i="28"/>
  <c r="F953" i="28"/>
  <c r="F945" i="28"/>
  <c r="F937" i="28"/>
  <c r="F929" i="28"/>
  <c r="G863" i="28"/>
  <c r="F863" i="28"/>
  <c r="G1000" i="28"/>
  <c r="F1000" i="28"/>
  <c r="G838" i="28"/>
  <c r="F838" i="28"/>
  <c r="G774" i="28"/>
  <c r="F774" i="28"/>
  <c r="G758" i="28"/>
  <c r="F758" i="28"/>
  <c r="G742" i="28"/>
  <c r="F742" i="28"/>
  <c r="G726" i="28"/>
  <c r="F726" i="28"/>
  <c r="G710" i="28"/>
  <c r="F710" i="28"/>
  <c r="G925" i="28"/>
  <c r="F925" i="28"/>
  <c r="G901" i="28"/>
  <c r="F901" i="28"/>
  <c r="G885" i="28"/>
  <c r="F885" i="28"/>
  <c r="G869" i="28"/>
  <c r="F869" i="28"/>
  <c r="G861" i="28"/>
  <c r="F861" i="28"/>
  <c r="G853" i="28"/>
  <c r="F853" i="28"/>
  <c r="G845" i="28"/>
  <c r="F845" i="28"/>
  <c r="G837" i="28"/>
  <c r="F837" i="28"/>
  <c r="G829" i="28"/>
  <c r="F829" i="28"/>
  <c r="G821" i="28"/>
  <c r="F821" i="28"/>
  <c r="G813" i="28"/>
  <c r="F813" i="28"/>
  <c r="G805" i="28"/>
  <c r="F805" i="28"/>
  <c r="G797" i="28"/>
  <c r="F797" i="28"/>
  <c r="G789" i="28"/>
  <c r="F789" i="28"/>
  <c r="G781" i="28"/>
  <c r="F781" i="28"/>
  <c r="G773" i="28"/>
  <c r="F773" i="28"/>
  <c r="G765" i="28"/>
  <c r="F765" i="28"/>
  <c r="G757" i="28"/>
  <c r="F757" i="28"/>
  <c r="G749" i="28"/>
  <c r="F749" i="28"/>
  <c r="G741" i="28"/>
  <c r="F741" i="28"/>
  <c r="G733" i="28"/>
  <c r="F733" i="28"/>
  <c r="G725" i="28"/>
  <c r="F725" i="28"/>
  <c r="G717" i="28"/>
  <c r="F717" i="28"/>
  <c r="G709" i="28"/>
  <c r="F709" i="28"/>
  <c r="G701" i="28"/>
  <c r="F701" i="28"/>
  <c r="G799" i="28"/>
  <c r="F799" i="28"/>
  <c r="G902" i="28"/>
  <c r="F902" i="28"/>
  <c r="G965" i="28"/>
  <c r="F965" i="28"/>
  <c r="G941" i="28"/>
  <c r="F941" i="28"/>
  <c r="G917" i="28"/>
  <c r="F917" i="28"/>
  <c r="G893" i="28"/>
  <c r="F893" i="28"/>
  <c r="G996" i="28"/>
  <c r="F996" i="28"/>
  <c r="G988" i="28"/>
  <c r="F988" i="28"/>
  <c r="G980" i="28"/>
  <c r="F980" i="28"/>
  <c r="G972" i="28"/>
  <c r="F972" i="28"/>
  <c r="G964" i="28"/>
  <c r="F964" i="28"/>
  <c r="G956" i="28"/>
  <c r="F956" i="28"/>
  <c r="G940" i="28"/>
  <c r="F940" i="28"/>
  <c r="G932" i="28"/>
  <c r="F932" i="28"/>
  <c r="G924" i="28"/>
  <c r="F924" i="28"/>
  <c r="G916" i="28"/>
  <c r="F916" i="28"/>
  <c r="G908" i="28"/>
  <c r="F908" i="28"/>
  <c r="G900" i="28"/>
  <c r="F900" i="28"/>
  <c r="G892" i="28"/>
  <c r="F892" i="28"/>
  <c r="G860" i="28"/>
  <c r="F860" i="28"/>
  <c r="F921" i="28"/>
  <c r="F913" i="28"/>
  <c r="F905" i="28"/>
  <c r="F897" i="28"/>
  <c r="F889" i="28"/>
  <c r="F881" i="28"/>
  <c r="F873" i="28"/>
  <c r="F865" i="28"/>
  <c r="F857" i="28"/>
  <c r="F849" i="28"/>
  <c r="F841" i="28"/>
  <c r="F833" i="28"/>
  <c r="G825" i="28"/>
  <c r="F825" i="28"/>
  <c r="F817" i="28"/>
  <c r="F809" i="28"/>
  <c r="F801" i="28"/>
  <c r="F793" i="28"/>
  <c r="F785" i="28"/>
  <c r="F777" i="28"/>
  <c r="G769" i="28"/>
  <c r="F769" i="28"/>
  <c r="G761" i="28"/>
  <c r="F761" i="28"/>
  <c r="G753" i="28"/>
  <c r="F753" i="28"/>
  <c r="G745" i="28"/>
  <c r="F745" i="28"/>
  <c r="G737" i="28"/>
  <c r="F737" i="28"/>
  <c r="G729" i="28"/>
  <c r="F729" i="28"/>
  <c r="G721" i="28"/>
  <c r="F721" i="28"/>
  <c r="G713" i="28"/>
  <c r="F713" i="28"/>
  <c r="G705" i="28"/>
  <c r="F705" i="28"/>
  <c r="F811" i="28"/>
  <c r="G976" i="28"/>
  <c r="F976" i="28"/>
  <c r="G968" i="28"/>
  <c r="F968" i="28"/>
  <c r="G960" i="28"/>
  <c r="F960" i="28"/>
  <c r="G952" i="28"/>
  <c r="F952" i="28"/>
  <c r="G944" i="28"/>
  <c r="F944" i="28"/>
  <c r="G936" i="28"/>
  <c r="F936" i="28"/>
  <c r="G928" i="28"/>
  <c r="F928" i="28"/>
  <c r="G920" i="28"/>
  <c r="F920" i="28"/>
  <c r="G912" i="28"/>
  <c r="F912" i="28"/>
  <c r="G904" i="28"/>
  <c r="F904" i="28"/>
  <c r="G896" i="28"/>
  <c r="F896" i="28"/>
  <c r="G888" i="28"/>
  <c r="F888" i="28"/>
  <c r="G880" i="28"/>
  <c r="F880" i="28"/>
  <c r="G872" i="28"/>
  <c r="F872" i="28"/>
  <c r="G864" i="28"/>
  <c r="F864" i="28"/>
  <c r="G856" i="28"/>
  <c r="F856" i="28"/>
  <c r="G848" i="28"/>
  <c r="F848" i="28"/>
  <c r="G840" i="28"/>
  <c r="F840" i="28"/>
  <c r="G832" i="28"/>
  <c r="F832" i="28"/>
  <c r="G824" i="28"/>
  <c r="F824" i="28"/>
  <c r="G816" i="28"/>
  <c r="F816" i="28"/>
  <c r="G808" i="28"/>
  <c r="F808" i="28"/>
  <c r="G800" i="28"/>
  <c r="F800" i="28"/>
  <c r="G792" i="28"/>
  <c r="F792" i="28"/>
  <c r="G784" i="28"/>
  <c r="F784" i="28"/>
  <c r="G776" i="28"/>
  <c r="F776" i="28"/>
  <c r="G768" i="28"/>
  <c r="F768" i="28"/>
  <c r="G760" i="28"/>
  <c r="F760" i="28"/>
  <c r="G752" i="28"/>
  <c r="F752" i="28"/>
  <c r="G744" i="28"/>
  <c r="F744" i="28"/>
  <c r="G736" i="28"/>
  <c r="F736" i="28"/>
  <c r="G728" i="28"/>
  <c r="F728" i="28"/>
  <c r="G720" i="28"/>
  <c r="F720" i="28"/>
  <c r="G712" i="28"/>
  <c r="F712" i="28"/>
  <c r="G704" i="28"/>
  <c r="F704" i="28"/>
  <c r="F716" i="28"/>
  <c r="F748" i="28"/>
  <c r="F780" i="28"/>
  <c r="F812" i="28"/>
  <c r="F844" i="28"/>
  <c r="F724" i="28"/>
  <c r="F756" i="28"/>
  <c r="F788" i="28"/>
  <c r="F820" i="28"/>
  <c r="F852" i="28"/>
  <c r="F732" i="28"/>
  <c r="F764" i="28"/>
  <c r="F796" i="28"/>
  <c r="F828" i="28"/>
  <c r="F708" i="28"/>
  <c r="F740" i="28"/>
  <c r="F772" i="28"/>
  <c r="F804" i="28"/>
  <c r="F836" i="28"/>
  <c r="G883" i="28"/>
  <c r="G867" i="28"/>
  <c r="G859" i="28"/>
  <c r="G851" i="28"/>
  <c r="G843" i="28"/>
  <c r="G835" i="28"/>
  <c r="G827" i="28"/>
  <c r="G819" i="28"/>
  <c r="G803" i="28"/>
  <c r="G795" i="28"/>
  <c r="G787" i="28"/>
  <c r="G779" i="28"/>
  <c r="G771" i="28"/>
  <c r="G763" i="28"/>
  <c r="G755" i="28"/>
  <c r="G747" i="28"/>
  <c r="G739" i="28"/>
  <c r="G731" i="28"/>
  <c r="G723" i="28"/>
  <c r="G715" i="28"/>
  <c r="G707" i="28"/>
  <c r="G995" i="28"/>
  <c r="G987" i="28"/>
  <c r="G979" i="28"/>
  <c r="G971" i="28"/>
  <c r="G963" i="28"/>
  <c r="G955" i="28"/>
  <c r="G947" i="28"/>
  <c r="G939" i="28"/>
  <c r="G931" i="28"/>
  <c r="G923" i="28"/>
  <c r="G915" i="28"/>
  <c r="G907" i="28"/>
  <c r="G899" i="28"/>
  <c r="G891" i="28"/>
  <c r="G881" i="28"/>
  <c r="G858" i="28"/>
  <c r="G826" i="28"/>
  <c r="G794" i="28"/>
  <c r="G730" i="28"/>
  <c r="G994" i="28"/>
  <c r="G986" i="28"/>
  <c r="G978" i="28"/>
  <c r="G970" i="28"/>
  <c r="G962" i="28"/>
  <c r="G954" i="28"/>
  <c r="G946" i="28"/>
  <c r="G938" i="28"/>
  <c r="G930" i="28"/>
  <c r="G922" i="28"/>
  <c r="G914" i="28"/>
  <c r="G906" i="28"/>
  <c r="G898" i="28"/>
  <c r="G890" i="28"/>
  <c r="G879" i="28"/>
  <c r="G786" i="28"/>
  <c r="G722" i="28"/>
  <c r="G865" i="28"/>
  <c r="G857" i="28"/>
  <c r="G849" i="28"/>
  <c r="G841" i="28"/>
  <c r="G833" i="28"/>
  <c r="G817" i="28"/>
  <c r="G809" i="28"/>
  <c r="G801" i="28"/>
  <c r="G793" i="28"/>
  <c r="G785" i="28"/>
  <c r="G777" i="28"/>
  <c r="G993" i="28"/>
  <c r="G985" i="28"/>
  <c r="G977" i="28"/>
  <c r="G969" i="28"/>
  <c r="G961" i="28"/>
  <c r="G953" i="28"/>
  <c r="G945" i="28"/>
  <c r="G937" i="28"/>
  <c r="G929" i="28"/>
  <c r="G921" i="28"/>
  <c r="G913" i="28"/>
  <c r="G905" i="28"/>
  <c r="G897" i="28"/>
  <c r="G889" i="28"/>
  <c r="G878" i="28"/>
  <c r="G818" i="28"/>
  <c r="G778" i="28"/>
  <c r="G714" i="28"/>
  <c r="G992" i="28"/>
  <c r="G984" i="28"/>
  <c r="G875" i="28"/>
  <c r="G770" i="28"/>
  <c r="G706" i="28"/>
  <c r="G874" i="28"/>
  <c r="G871" i="28"/>
  <c r="G855" i="28"/>
  <c r="G847" i="28"/>
  <c r="G839" i="28"/>
  <c r="G831" i="28"/>
  <c r="G823" i="28"/>
  <c r="G815" i="28"/>
  <c r="G807" i="28"/>
  <c r="G791" i="28"/>
  <c r="G783" i="28"/>
  <c r="G775" i="28"/>
  <c r="G767" i="28"/>
  <c r="G759" i="28"/>
  <c r="G751" i="28"/>
  <c r="G743" i="28"/>
  <c r="G735" i="28"/>
  <c r="G727" i="28"/>
  <c r="G719" i="28"/>
  <c r="G711" i="28"/>
  <c r="G703" i="28"/>
  <c r="G999" i="28"/>
  <c r="G991" i="28"/>
  <c r="G983" i="28"/>
  <c r="G975" i="28"/>
  <c r="G967" i="28"/>
  <c r="G959" i="28"/>
  <c r="G951" i="28"/>
  <c r="G943" i="28"/>
  <c r="G935" i="28"/>
  <c r="G919" i="28"/>
  <c r="G911" i="28"/>
  <c r="G903" i="28"/>
  <c r="G895" i="28"/>
  <c r="G887" i="28"/>
  <c r="G873" i="28"/>
  <c r="G842" i="28"/>
  <c r="G810" i="28"/>
  <c r="G762" i="28"/>
  <c r="G862" i="28"/>
  <c r="G854" i="28"/>
  <c r="G846" i="28"/>
  <c r="G830" i="28"/>
  <c r="G822" i="28"/>
  <c r="G814" i="28"/>
  <c r="G806" i="28"/>
  <c r="G798" i="28"/>
  <c r="G790" i="28"/>
  <c r="G782" i="28"/>
  <c r="G766" i="28"/>
  <c r="G750" i="28"/>
  <c r="G734" i="28"/>
  <c r="G718" i="28"/>
  <c r="G702" i="28"/>
  <c r="G998" i="28"/>
  <c r="G990" i="28"/>
  <c r="G982" i="28"/>
  <c r="G974" i="28"/>
  <c r="G966" i="28"/>
  <c r="G958" i="28"/>
  <c r="G942" i="28"/>
  <c r="G934" i="28"/>
  <c r="G926" i="28"/>
  <c r="G918" i="28"/>
  <c r="G910" i="28"/>
  <c r="G894" i="28"/>
  <c r="G886" i="28"/>
  <c r="G870" i="28"/>
  <c r="G754" i="28"/>
  <c r="G981" i="28"/>
  <c r="G949" i="28"/>
  <c r="G866" i="28"/>
  <c r="G834" i="28"/>
  <c r="G802" i="28"/>
  <c r="G746" i="28"/>
  <c r="G948" i="28"/>
  <c r="G882" i="28"/>
  <c r="G738" i="28"/>
  <c r="G884" i="28"/>
  <c r="G876" i="28"/>
  <c r="G868" i="28"/>
  <c r="E55" i="7"/>
  <c r="E56" i="7"/>
  <c r="Y2" i="19" s="1"/>
  <c r="AN2" i="6" l="1"/>
  <c r="AN3" i="6" l="1"/>
  <c r="D3" i="28" s="1"/>
  <c r="AN4" i="6"/>
  <c r="D4" i="28" s="1"/>
  <c r="AN5" i="6"/>
  <c r="D5" i="28" s="1"/>
  <c r="AN6" i="6"/>
  <c r="D6" i="28" s="1"/>
  <c r="AN7" i="6"/>
  <c r="D7" i="28" s="1"/>
  <c r="AN8" i="6"/>
  <c r="D8" i="28" s="1"/>
  <c r="AN9" i="6"/>
  <c r="D9" i="28" s="1"/>
  <c r="AN10" i="6"/>
  <c r="D10" i="28" s="1"/>
  <c r="AN11" i="6"/>
  <c r="D11" i="28" s="1"/>
  <c r="AN12" i="6"/>
  <c r="D12" i="28" s="1"/>
  <c r="AN13" i="6"/>
  <c r="D13" i="28" s="1"/>
  <c r="AN14" i="6"/>
  <c r="D14" i="28" s="1"/>
  <c r="AN15" i="6"/>
  <c r="D15" i="28" s="1"/>
  <c r="AN16" i="6"/>
  <c r="D16" i="28" s="1"/>
  <c r="AN17" i="6"/>
  <c r="D17" i="28" s="1"/>
  <c r="AN18" i="6"/>
  <c r="D18" i="28" s="1"/>
  <c r="AN19" i="6"/>
  <c r="D19" i="28" s="1"/>
  <c r="AN20" i="6"/>
  <c r="D20" i="28" s="1"/>
  <c r="AN21" i="6"/>
  <c r="D21" i="28" s="1"/>
  <c r="AN22" i="6"/>
  <c r="D22" i="28" s="1"/>
  <c r="AN23" i="6"/>
  <c r="D23" i="28" s="1"/>
  <c r="AN24" i="6"/>
  <c r="D24" i="28" s="1"/>
  <c r="AN25" i="6"/>
  <c r="D25" i="28" s="1"/>
  <c r="AN26" i="6"/>
  <c r="D26" i="28" s="1"/>
  <c r="AN27" i="6"/>
  <c r="D27" i="28" s="1"/>
  <c r="AN28" i="6"/>
  <c r="D28" i="28" s="1"/>
  <c r="AN29" i="6"/>
  <c r="D29" i="28" s="1"/>
  <c r="AN30" i="6"/>
  <c r="D30" i="28" s="1"/>
  <c r="AN31" i="6"/>
  <c r="D31" i="28" s="1"/>
  <c r="AN32" i="6"/>
  <c r="D32" i="28" s="1"/>
  <c r="AN33" i="6"/>
  <c r="D33" i="28" s="1"/>
  <c r="AN34" i="6"/>
  <c r="D34" i="28" s="1"/>
  <c r="AN35" i="6"/>
  <c r="D35" i="28" s="1"/>
  <c r="AN36" i="6"/>
  <c r="D36" i="28" s="1"/>
  <c r="AN37" i="6"/>
  <c r="D37" i="28" s="1"/>
  <c r="AN38" i="6"/>
  <c r="D38" i="28" s="1"/>
  <c r="AN39" i="6"/>
  <c r="D39" i="28" s="1"/>
  <c r="AN40" i="6"/>
  <c r="D40" i="28" s="1"/>
  <c r="D41" i="28"/>
  <c r="AN42" i="6"/>
  <c r="D42" i="28" s="1"/>
  <c r="AN43" i="6"/>
  <c r="D43" i="28" s="1"/>
  <c r="AN44" i="6"/>
  <c r="D44" i="28" s="1"/>
  <c r="AN45" i="6"/>
  <c r="D45" i="28" s="1"/>
  <c r="AN46" i="6"/>
  <c r="D46" i="28" s="1"/>
  <c r="AN47" i="6"/>
  <c r="D47" i="28" s="1"/>
  <c r="AN48" i="6"/>
  <c r="D48" i="28" s="1"/>
  <c r="AN49" i="6"/>
  <c r="D49" i="28" s="1"/>
  <c r="AN50" i="6"/>
  <c r="D50" i="28" s="1"/>
  <c r="AN51" i="6"/>
  <c r="D51" i="28" s="1"/>
  <c r="AN52" i="6"/>
  <c r="D52" i="28" s="1"/>
  <c r="AN53" i="6"/>
  <c r="D53" i="28" s="1"/>
  <c r="AN54" i="6"/>
  <c r="D54" i="28" s="1"/>
  <c r="AN55" i="6"/>
  <c r="D55" i="28" s="1"/>
  <c r="AN56" i="6"/>
  <c r="D56" i="28" s="1"/>
  <c r="AN57" i="6"/>
  <c r="D57" i="28" s="1"/>
  <c r="AN58" i="6"/>
  <c r="D58" i="28" s="1"/>
  <c r="AN59" i="6"/>
  <c r="D59" i="28" s="1"/>
  <c r="AN60" i="6"/>
  <c r="D60" i="28" s="1"/>
  <c r="AN61" i="6"/>
  <c r="D61" i="28" s="1"/>
  <c r="AN62" i="6"/>
  <c r="D62" i="28" s="1"/>
  <c r="AN63" i="6"/>
  <c r="D63" i="28" s="1"/>
  <c r="AN64" i="6"/>
  <c r="D64" i="28" s="1"/>
  <c r="AN65" i="6"/>
  <c r="D65" i="28" s="1"/>
  <c r="AN66" i="6"/>
  <c r="D66" i="28" s="1"/>
  <c r="AN67" i="6"/>
  <c r="D67" i="28" s="1"/>
  <c r="AN68" i="6"/>
  <c r="D68" i="28" s="1"/>
  <c r="AN69" i="6"/>
  <c r="D69" i="28" s="1"/>
  <c r="AN70" i="6"/>
  <c r="D70" i="28" s="1"/>
  <c r="AN71" i="6"/>
  <c r="D71" i="28" s="1"/>
  <c r="AN72" i="6"/>
  <c r="D72" i="28" s="1"/>
  <c r="AN73" i="6"/>
  <c r="D73" i="28" s="1"/>
  <c r="AN74" i="6"/>
  <c r="D74" i="28" s="1"/>
  <c r="AN75" i="6"/>
  <c r="D75" i="28" s="1"/>
  <c r="AN76" i="6"/>
  <c r="D76" i="28" s="1"/>
  <c r="AN77" i="6"/>
  <c r="D77" i="28" s="1"/>
  <c r="AN78" i="6"/>
  <c r="D78" i="28" s="1"/>
  <c r="AN79" i="6"/>
  <c r="D79" i="28" s="1"/>
  <c r="AN80" i="6"/>
  <c r="D80" i="28" s="1"/>
  <c r="AN81" i="6"/>
  <c r="D81" i="28" s="1"/>
  <c r="AN82" i="6"/>
  <c r="D82" i="28" s="1"/>
  <c r="AN83" i="6"/>
  <c r="D83" i="28" s="1"/>
  <c r="AN84" i="6"/>
  <c r="D84" i="28" s="1"/>
  <c r="AN85" i="6"/>
  <c r="D85" i="28" s="1"/>
  <c r="AN86" i="6"/>
  <c r="D86" i="28" s="1"/>
  <c r="AN87" i="6"/>
  <c r="D87" i="28" s="1"/>
  <c r="AN88" i="6"/>
  <c r="D88" i="28" s="1"/>
  <c r="AN89" i="6"/>
  <c r="D89" i="28" s="1"/>
  <c r="AN90" i="6"/>
  <c r="D90" i="28" s="1"/>
  <c r="AN91" i="6"/>
  <c r="D91" i="28" s="1"/>
  <c r="AN92" i="6"/>
  <c r="D92" i="28" s="1"/>
  <c r="AN93" i="6"/>
  <c r="D93" i="28" s="1"/>
  <c r="AN94" i="6"/>
  <c r="D94" i="28" s="1"/>
  <c r="AN95" i="6"/>
  <c r="D95" i="28" s="1"/>
  <c r="D96" i="28"/>
  <c r="AN97" i="6"/>
  <c r="D97" i="28" s="1"/>
  <c r="AN98" i="6"/>
  <c r="D98" i="28" s="1"/>
  <c r="AN99" i="6"/>
  <c r="D99" i="28" s="1"/>
  <c r="AN100" i="6"/>
  <c r="D100" i="28" s="1"/>
  <c r="AN101" i="6"/>
  <c r="D101" i="28" s="1"/>
  <c r="AN102" i="6"/>
  <c r="D102" i="28" s="1"/>
  <c r="AN103" i="6"/>
  <c r="D103" i="28" s="1"/>
  <c r="AN104" i="6"/>
  <c r="D104" i="28" s="1"/>
  <c r="AN105" i="6"/>
  <c r="D105" i="28" s="1"/>
  <c r="AN106" i="6"/>
  <c r="D106" i="28" s="1"/>
  <c r="AN107" i="6"/>
  <c r="D107" i="28" s="1"/>
  <c r="AN108" i="6"/>
  <c r="D108" i="28" s="1"/>
  <c r="AN109" i="6"/>
  <c r="D109" i="28" s="1"/>
  <c r="AN110" i="6"/>
  <c r="D110" i="28" s="1"/>
  <c r="AN111" i="6"/>
  <c r="D111" i="28" s="1"/>
  <c r="AN112" i="6"/>
  <c r="D112" i="28" s="1"/>
  <c r="AN113" i="6"/>
  <c r="D113" i="28" s="1"/>
  <c r="AN114" i="6"/>
  <c r="D114" i="28" s="1"/>
  <c r="AN115" i="6"/>
  <c r="D115" i="28" s="1"/>
  <c r="AN116" i="6"/>
  <c r="D116" i="28" s="1"/>
  <c r="AN117" i="6"/>
  <c r="D117" i="28" s="1"/>
  <c r="AN118" i="6"/>
  <c r="D118" i="28" s="1"/>
  <c r="AN119" i="6"/>
  <c r="D119" i="28" s="1"/>
  <c r="AN120" i="6"/>
  <c r="D120" i="28" s="1"/>
  <c r="AN121" i="6"/>
  <c r="D121" i="28" s="1"/>
  <c r="AN122" i="6"/>
  <c r="D122" i="28" s="1"/>
  <c r="AN123" i="6"/>
  <c r="D123" i="28" s="1"/>
  <c r="AN124" i="6"/>
  <c r="D124" i="28" s="1"/>
  <c r="AN125" i="6"/>
  <c r="D125" i="28" s="1"/>
  <c r="AN126" i="6"/>
  <c r="D126" i="28" s="1"/>
  <c r="AN127" i="6"/>
  <c r="D127" i="28" s="1"/>
  <c r="AN128" i="6"/>
  <c r="D128" i="28" s="1"/>
  <c r="AN129" i="6"/>
  <c r="D129" i="28" s="1"/>
  <c r="AN130" i="6"/>
  <c r="D130" i="28" s="1"/>
  <c r="AN131" i="6"/>
  <c r="D131" i="28" s="1"/>
  <c r="AN132" i="6"/>
  <c r="D132" i="28" s="1"/>
  <c r="AN133" i="6"/>
  <c r="D133" i="28" s="1"/>
  <c r="AN134" i="6"/>
  <c r="D134" i="28" s="1"/>
  <c r="AN135" i="6"/>
  <c r="D135" i="28" s="1"/>
  <c r="AN136" i="6"/>
  <c r="D136" i="28" s="1"/>
  <c r="AN137" i="6"/>
  <c r="D137" i="28" s="1"/>
  <c r="AN138" i="6"/>
  <c r="D138" i="28" s="1"/>
  <c r="AN139" i="6"/>
  <c r="D139" i="28" s="1"/>
  <c r="AN140" i="6"/>
  <c r="D140" i="28" s="1"/>
  <c r="AN141" i="6"/>
  <c r="D141" i="28" s="1"/>
  <c r="AN142" i="6"/>
  <c r="D142" i="28" s="1"/>
  <c r="AN143" i="6"/>
  <c r="D143" i="28" s="1"/>
  <c r="AN144" i="6"/>
  <c r="D144" i="28" s="1"/>
  <c r="AN145" i="6"/>
  <c r="D145" i="28" s="1"/>
  <c r="AN146" i="6"/>
  <c r="D146" i="28" s="1"/>
  <c r="AN147" i="6"/>
  <c r="D147" i="28" s="1"/>
  <c r="AN148" i="6"/>
  <c r="D148" i="28" s="1"/>
  <c r="AN149" i="6"/>
  <c r="D149" i="28" s="1"/>
  <c r="AN150" i="6"/>
  <c r="D150" i="28" s="1"/>
  <c r="AN151" i="6"/>
  <c r="D151" i="28" s="1"/>
  <c r="AN152" i="6"/>
  <c r="D152" i="28" s="1"/>
  <c r="AN153" i="6"/>
  <c r="D153" i="28" s="1"/>
  <c r="AN154" i="6"/>
  <c r="D154" i="28" s="1"/>
  <c r="AN155" i="6"/>
  <c r="D155" i="28" s="1"/>
  <c r="AN156" i="6"/>
  <c r="D156" i="28" s="1"/>
  <c r="AN157" i="6"/>
  <c r="D157" i="28" s="1"/>
  <c r="AN158" i="6"/>
  <c r="D158" i="28" s="1"/>
  <c r="AN159" i="6"/>
  <c r="D159" i="28" s="1"/>
  <c r="AN160" i="6"/>
  <c r="D160" i="28" s="1"/>
  <c r="AN161" i="6"/>
  <c r="D161" i="28" s="1"/>
  <c r="AN162" i="6"/>
  <c r="D162" i="28" s="1"/>
  <c r="AN163" i="6"/>
  <c r="D163" i="28" s="1"/>
  <c r="AN164" i="6"/>
  <c r="D164" i="28" s="1"/>
  <c r="AN165" i="6"/>
  <c r="D165" i="28" s="1"/>
  <c r="AN166" i="6"/>
  <c r="D166" i="28" s="1"/>
  <c r="AN167" i="6"/>
  <c r="D167" i="28" s="1"/>
  <c r="AN168" i="6"/>
  <c r="D168" i="28" s="1"/>
  <c r="AN169" i="6"/>
  <c r="D169" i="28" s="1"/>
  <c r="AN170" i="6"/>
  <c r="D170" i="28" s="1"/>
  <c r="AN171" i="6"/>
  <c r="D171" i="28" s="1"/>
  <c r="AN172" i="6"/>
  <c r="D172" i="28" s="1"/>
  <c r="AN173" i="6"/>
  <c r="D173" i="28" s="1"/>
  <c r="AN174" i="6"/>
  <c r="D174" i="28" s="1"/>
  <c r="AN175" i="6"/>
  <c r="D175" i="28" s="1"/>
  <c r="AN176" i="6"/>
  <c r="D176" i="28" s="1"/>
  <c r="AN177" i="6"/>
  <c r="D177" i="28" s="1"/>
  <c r="AN178" i="6"/>
  <c r="D178" i="28" s="1"/>
  <c r="AN179" i="6"/>
  <c r="D179" i="28" s="1"/>
  <c r="AN180" i="6"/>
  <c r="D180" i="28" s="1"/>
  <c r="AN181" i="6"/>
  <c r="D181" i="28" s="1"/>
  <c r="AN182" i="6"/>
  <c r="D182" i="28" s="1"/>
  <c r="AN183" i="6"/>
  <c r="D183" i="28" s="1"/>
  <c r="AN184" i="6"/>
  <c r="D184" i="28" s="1"/>
  <c r="AN185" i="6"/>
  <c r="D185" i="28" s="1"/>
  <c r="AN186" i="6"/>
  <c r="D186" i="28" s="1"/>
  <c r="AN187" i="6"/>
  <c r="D187" i="28" s="1"/>
  <c r="AN188" i="6"/>
  <c r="D188" i="28" s="1"/>
  <c r="AN189" i="6"/>
  <c r="D189" i="28" s="1"/>
  <c r="AN190" i="6"/>
  <c r="D190" i="28" s="1"/>
  <c r="AN191" i="6"/>
  <c r="D191" i="28" s="1"/>
  <c r="AN192" i="6"/>
  <c r="D192" i="28" s="1"/>
  <c r="AN193" i="6"/>
  <c r="D193" i="28" s="1"/>
  <c r="AN194" i="6"/>
  <c r="D194" i="28" s="1"/>
  <c r="AN195" i="6"/>
  <c r="D195" i="28" s="1"/>
  <c r="AN196" i="6"/>
  <c r="D196" i="28" s="1"/>
  <c r="AN197" i="6"/>
  <c r="D197" i="28" s="1"/>
  <c r="AN198" i="6"/>
  <c r="D198" i="28" s="1"/>
  <c r="AN199" i="6"/>
  <c r="D199" i="28" s="1"/>
  <c r="AN200" i="6"/>
  <c r="D200" i="28" s="1"/>
  <c r="AN201" i="6"/>
  <c r="D201" i="28" s="1"/>
  <c r="AN202" i="6"/>
  <c r="D202" i="28" s="1"/>
  <c r="AN203" i="6"/>
  <c r="D203" i="28" s="1"/>
  <c r="AN204" i="6"/>
  <c r="D204" i="28" s="1"/>
  <c r="AN205" i="6"/>
  <c r="D205" i="28" s="1"/>
  <c r="AN206" i="6"/>
  <c r="D206" i="28" s="1"/>
  <c r="AN207" i="6"/>
  <c r="D207" i="28" s="1"/>
  <c r="AN208" i="6"/>
  <c r="D208" i="28" s="1"/>
  <c r="AN209" i="6"/>
  <c r="D209" i="28" s="1"/>
  <c r="AN210" i="6"/>
  <c r="D210" i="28" s="1"/>
  <c r="AN211" i="6"/>
  <c r="D211" i="28" s="1"/>
  <c r="AN212" i="6"/>
  <c r="D212" i="28" s="1"/>
  <c r="AN213" i="6"/>
  <c r="D213" i="28" s="1"/>
  <c r="AN214" i="6"/>
  <c r="D214" i="28" s="1"/>
  <c r="AN215" i="6"/>
  <c r="D215" i="28" s="1"/>
  <c r="AN216" i="6"/>
  <c r="D216" i="28" s="1"/>
  <c r="AN217" i="6"/>
  <c r="D217" i="28" s="1"/>
  <c r="AN218" i="6"/>
  <c r="D218" i="28" s="1"/>
  <c r="AN219" i="6"/>
  <c r="D219" i="28" s="1"/>
  <c r="AN220" i="6"/>
  <c r="D220" i="28" s="1"/>
  <c r="AN221" i="6"/>
  <c r="D221" i="28" s="1"/>
  <c r="AN222" i="6"/>
  <c r="D222" i="28" s="1"/>
  <c r="AN223" i="6"/>
  <c r="D223" i="28" s="1"/>
  <c r="AN224" i="6"/>
  <c r="D224" i="28" s="1"/>
  <c r="AN225" i="6"/>
  <c r="D225" i="28" s="1"/>
  <c r="AN226" i="6"/>
  <c r="D226" i="28" s="1"/>
  <c r="AN227" i="6"/>
  <c r="D227" i="28" s="1"/>
  <c r="AN228" i="6"/>
  <c r="D228" i="28" s="1"/>
  <c r="AN229" i="6"/>
  <c r="D229" i="28" s="1"/>
  <c r="AN230" i="6"/>
  <c r="D230" i="28" s="1"/>
  <c r="AN231" i="6"/>
  <c r="D231" i="28" s="1"/>
  <c r="AN232" i="6"/>
  <c r="D232" i="28" s="1"/>
  <c r="AN233" i="6"/>
  <c r="D233" i="28" s="1"/>
  <c r="AN234" i="6"/>
  <c r="D234" i="28" s="1"/>
  <c r="AN235" i="6"/>
  <c r="D235" i="28" s="1"/>
  <c r="AN236" i="6"/>
  <c r="D236" i="28" s="1"/>
  <c r="AN237" i="6"/>
  <c r="D237" i="28" s="1"/>
  <c r="AN238" i="6"/>
  <c r="D238" i="28" s="1"/>
  <c r="AN239" i="6"/>
  <c r="D239" i="28" s="1"/>
  <c r="AN240" i="6"/>
  <c r="D240" i="28" s="1"/>
  <c r="AN241" i="6"/>
  <c r="D241" i="28" s="1"/>
  <c r="AN242" i="6"/>
  <c r="D242" i="28" s="1"/>
  <c r="AN243" i="6"/>
  <c r="D243" i="28" s="1"/>
  <c r="AN244" i="6"/>
  <c r="D244" i="28" s="1"/>
  <c r="AN245" i="6"/>
  <c r="D245" i="28" s="1"/>
  <c r="AN246" i="6"/>
  <c r="D246" i="28" s="1"/>
  <c r="AN247" i="6"/>
  <c r="D247" i="28" s="1"/>
  <c r="AN248" i="6"/>
  <c r="D248" i="28" s="1"/>
  <c r="AN249" i="6"/>
  <c r="D249" i="28" s="1"/>
  <c r="AN250" i="6"/>
  <c r="D250" i="28" s="1"/>
  <c r="AN251" i="6"/>
  <c r="D251" i="28" s="1"/>
  <c r="AN252" i="6"/>
  <c r="D252" i="28" s="1"/>
  <c r="AN253" i="6"/>
  <c r="D253" i="28" s="1"/>
  <c r="AN254" i="6"/>
  <c r="D254" i="28" s="1"/>
  <c r="AN255" i="6"/>
  <c r="D255" i="28" s="1"/>
  <c r="AN256" i="6"/>
  <c r="D256" i="28" s="1"/>
  <c r="AN257" i="6"/>
  <c r="D257" i="28" s="1"/>
  <c r="AN258" i="6"/>
  <c r="D258" i="28" s="1"/>
  <c r="AN259" i="6"/>
  <c r="D259" i="28" s="1"/>
  <c r="AN260" i="6"/>
  <c r="D260" i="28" s="1"/>
  <c r="AN261" i="6"/>
  <c r="D261" i="28" s="1"/>
  <c r="AN262" i="6"/>
  <c r="D262" i="28" s="1"/>
  <c r="AN263" i="6"/>
  <c r="D263" i="28" s="1"/>
  <c r="AN264" i="6"/>
  <c r="D264" i="28" s="1"/>
  <c r="AN265" i="6"/>
  <c r="D265" i="28" s="1"/>
  <c r="AN266" i="6"/>
  <c r="D266" i="28" s="1"/>
  <c r="AN267" i="6"/>
  <c r="D267" i="28" s="1"/>
  <c r="AN268" i="6"/>
  <c r="D268" i="28" s="1"/>
  <c r="AN269" i="6"/>
  <c r="D269" i="28" s="1"/>
  <c r="AN270" i="6"/>
  <c r="D270" i="28" s="1"/>
  <c r="AN271" i="6"/>
  <c r="D271" i="28" s="1"/>
  <c r="AN272" i="6"/>
  <c r="D272" i="28" s="1"/>
  <c r="AN273" i="6"/>
  <c r="D273" i="28" s="1"/>
  <c r="AN274" i="6"/>
  <c r="D274" i="28" s="1"/>
  <c r="AN275" i="6"/>
  <c r="D275" i="28" s="1"/>
  <c r="AN276" i="6"/>
  <c r="D276" i="28" s="1"/>
  <c r="AN277" i="6"/>
  <c r="D277" i="28" s="1"/>
  <c r="AN278" i="6"/>
  <c r="D278" i="28" s="1"/>
  <c r="AN279" i="6"/>
  <c r="D279" i="28" s="1"/>
  <c r="AN280" i="6"/>
  <c r="D280" i="28" s="1"/>
  <c r="AN281" i="6"/>
  <c r="D281" i="28" s="1"/>
  <c r="AN282" i="6"/>
  <c r="D282" i="28" s="1"/>
  <c r="AN283" i="6"/>
  <c r="D283" i="28" s="1"/>
  <c r="AN284" i="6"/>
  <c r="D284" i="28" s="1"/>
  <c r="AN285" i="6"/>
  <c r="D285" i="28" s="1"/>
  <c r="AN286" i="6"/>
  <c r="D286" i="28" s="1"/>
  <c r="AN287" i="6"/>
  <c r="D287" i="28" s="1"/>
  <c r="AN288" i="6"/>
  <c r="D288" i="28" s="1"/>
  <c r="AN289" i="6"/>
  <c r="D289" i="28" s="1"/>
  <c r="AN290" i="6"/>
  <c r="D290" i="28" s="1"/>
  <c r="AN291" i="6"/>
  <c r="D291" i="28" s="1"/>
  <c r="AN292" i="6"/>
  <c r="D292" i="28" s="1"/>
  <c r="AN293" i="6"/>
  <c r="D293" i="28" s="1"/>
  <c r="AN294" i="6"/>
  <c r="D294" i="28" s="1"/>
  <c r="AN295" i="6"/>
  <c r="D295" i="28" s="1"/>
  <c r="AN296" i="6"/>
  <c r="D296" i="28" s="1"/>
  <c r="AN297" i="6"/>
  <c r="D297" i="28" s="1"/>
  <c r="AN298" i="6"/>
  <c r="D298" i="28" s="1"/>
  <c r="AN299" i="6"/>
  <c r="D299" i="28" s="1"/>
  <c r="AN300" i="6"/>
  <c r="D300" i="28" s="1"/>
  <c r="AN301" i="6"/>
  <c r="D301" i="28" s="1"/>
  <c r="AN302" i="6"/>
  <c r="D302" i="28" s="1"/>
  <c r="AN303" i="6"/>
  <c r="D303" i="28" s="1"/>
  <c r="AN304" i="6"/>
  <c r="D304" i="28" s="1"/>
  <c r="AN305" i="6"/>
  <c r="D305" i="28" s="1"/>
  <c r="AN306" i="6"/>
  <c r="D306" i="28" s="1"/>
  <c r="AN307" i="6"/>
  <c r="D307" i="28" s="1"/>
  <c r="AN308" i="6"/>
  <c r="D308" i="28" s="1"/>
  <c r="AN309" i="6"/>
  <c r="D309" i="28" s="1"/>
  <c r="AN310" i="6"/>
  <c r="D310" i="28" s="1"/>
  <c r="AN311" i="6"/>
  <c r="D311" i="28" s="1"/>
  <c r="AN312" i="6"/>
  <c r="D312" i="28" s="1"/>
  <c r="AN313" i="6"/>
  <c r="D313" i="28" s="1"/>
  <c r="AN314" i="6"/>
  <c r="D314" i="28" s="1"/>
  <c r="AN315" i="6"/>
  <c r="D315" i="28" s="1"/>
  <c r="AN316" i="6"/>
  <c r="D316" i="28" s="1"/>
  <c r="AN317" i="6"/>
  <c r="D317" i="28" s="1"/>
  <c r="AN318" i="6"/>
  <c r="D318" i="28" s="1"/>
  <c r="AN319" i="6"/>
  <c r="D319" i="28" s="1"/>
  <c r="AN320" i="6"/>
  <c r="D320" i="28" s="1"/>
  <c r="AN321" i="6"/>
  <c r="D321" i="28" s="1"/>
  <c r="AN322" i="6"/>
  <c r="D322" i="28" s="1"/>
  <c r="AN323" i="6"/>
  <c r="D323" i="28" s="1"/>
  <c r="AN324" i="6"/>
  <c r="D324" i="28" s="1"/>
  <c r="AN325" i="6"/>
  <c r="D325" i="28" s="1"/>
  <c r="AN326" i="6"/>
  <c r="D326" i="28" s="1"/>
  <c r="AN327" i="6"/>
  <c r="D327" i="28" s="1"/>
  <c r="AN328" i="6"/>
  <c r="D328" i="28" s="1"/>
  <c r="AN329" i="6"/>
  <c r="D329" i="28" s="1"/>
  <c r="AN330" i="6"/>
  <c r="D330" i="28" s="1"/>
  <c r="AN331" i="6"/>
  <c r="D331" i="28" s="1"/>
  <c r="AN332" i="6"/>
  <c r="D332" i="28" s="1"/>
  <c r="AN333" i="6"/>
  <c r="D333" i="28" s="1"/>
  <c r="AN334" i="6"/>
  <c r="D334" i="28" s="1"/>
  <c r="AN335" i="6"/>
  <c r="D335" i="28" s="1"/>
  <c r="AN336" i="6"/>
  <c r="D336" i="28" s="1"/>
  <c r="AN337" i="6"/>
  <c r="D337" i="28" s="1"/>
  <c r="AN338" i="6"/>
  <c r="D338" i="28" s="1"/>
  <c r="AN339" i="6"/>
  <c r="D339" i="28" s="1"/>
  <c r="AN340" i="6"/>
  <c r="D340" i="28" s="1"/>
  <c r="AN341" i="6"/>
  <c r="D341" i="28" s="1"/>
  <c r="AN342" i="6"/>
  <c r="D342" i="28" s="1"/>
  <c r="AN343" i="6"/>
  <c r="D343" i="28" s="1"/>
  <c r="AN344" i="6"/>
  <c r="D344" i="28" s="1"/>
  <c r="AN345" i="6"/>
  <c r="D345" i="28" s="1"/>
  <c r="AN346" i="6"/>
  <c r="D346" i="28" s="1"/>
  <c r="AN347" i="6"/>
  <c r="D347" i="28" s="1"/>
  <c r="AN348" i="6"/>
  <c r="D348" i="28" s="1"/>
  <c r="AN349" i="6"/>
  <c r="D349" i="28" s="1"/>
  <c r="AN350" i="6"/>
  <c r="D350" i="28" s="1"/>
  <c r="AN351" i="6"/>
  <c r="D351" i="28" s="1"/>
  <c r="AN352" i="6"/>
  <c r="D352" i="28" s="1"/>
  <c r="AN353" i="6"/>
  <c r="D353" i="28" s="1"/>
  <c r="AN354" i="6"/>
  <c r="D354" i="28" s="1"/>
  <c r="AN355" i="6"/>
  <c r="D355" i="28" s="1"/>
  <c r="AN356" i="6"/>
  <c r="D356" i="28" s="1"/>
  <c r="AN357" i="6"/>
  <c r="D357" i="28" s="1"/>
  <c r="AN358" i="6"/>
  <c r="D358" i="28" s="1"/>
  <c r="AN359" i="6"/>
  <c r="D359" i="28" s="1"/>
  <c r="AN360" i="6"/>
  <c r="D360" i="28" s="1"/>
  <c r="AN361" i="6"/>
  <c r="D361" i="28" s="1"/>
  <c r="AN362" i="6"/>
  <c r="D362" i="28" s="1"/>
  <c r="AN363" i="6"/>
  <c r="D363" i="28" s="1"/>
  <c r="AN364" i="6"/>
  <c r="D364" i="28" s="1"/>
  <c r="AN365" i="6"/>
  <c r="D365" i="28" s="1"/>
  <c r="AN366" i="6"/>
  <c r="D366" i="28" s="1"/>
  <c r="AN367" i="6"/>
  <c r="D367" i="28" s="1"/>
  <c r="AN368" i="6"/>
  <c r="D368" i="28" s="1"/>
  <c r="AN369" i="6"/>
  <c r="D369" i="28" s="1"/>
  <c r="AN370" i="6"/>
  <c r="D370" i="28" s="1"/>
  <c r="AN371" i="6"/>
  <c r="D371" i="28" s="1"/>
  <c r="AN372" i="6"/>
  <c r="D372" i="28" s="1"/>
  <c r="AN373" i="6"/>
  <c r="D373" i="28" s="1"/>
  <c r="AN374" i="6"/>
  <c r="D374" i="28" s="1"/>
  <c r="AN375" i="6"/>
  <c r="D375" i="28" s="1"/>
  <c r="AN376" i="6"/>
  <c r="D376" i="28" s="1"/>
  <c r="AN377" i="6"/>
  <c r="D377" i="28" s="1"/>
  <c r="AN378" i="6"/>
  <c r="D378" i="28" s="1"/>
  <c r="AN379" i="6"/>
  <c r="D379" i="28" s="1"/>
  <c r="AN380" i="6"/>
  <c r="D380" i="28" s="1"/>
  <c r="AN381" i="6"/>
  <c r="D381" i="28" s="1"/>
  <c r="AN382" i="6"/>
  <c r="D382" i="28" s="1"/>
  <c r="AN383" i="6"/>
  <c r="D383" i="28" s="1"/>
  <c r="AN384" i="6"/>
  <c r="D384" i="28" s="1"/>
  <c r="AN385" i="6"/>
  <c r="D385" i="28" s="1"/>
  <c r="AN386" i="6"/>
  <c r="D386" i="28" s="1"/>
  <c r="AN387" i="6"/>
  <c r="D387" i="28" s="1"/>
  <c r="AN388" i="6"/>
  <c r="D388" i="28" s="1"/>
  <c r="AN389" i="6"/>
  <c r="D389" i="28" s="1"/>
  <c r="AN390" i="6"/>
  <c r="D390" i="28" s="1"/>
  <c r="AN391" i="6"/>
  <c r="D391" i="28" s="1"/>
  <c r="AN392" i="6"/>
  <c r="D392" i="28" s="1"/>
  <c r="AN393" i="6"/>
  <c r="D393" i="28" s="1"/>
  <c r="AN394" i="6"/>
  <c r="D394" i="28" s="1"/>
  <c r="AN395" i="6"/>
  <c r="D395" i="28" s="1"/>
  <c r="AN396" i="6"/>
  <c r="D396" i="28" s="1"/>
  <c r="AN397" i="6"/>
  <c r="D397" i="28" s="1"/>
  <c r="AN398" i="6"/>
  <c r="D398" i="28" s="1"/>
  <c r="AN399" i="6"/>
  <c r="D399" i="28" s="1"/>
  <c r="AN400" i="6"/>
  <c r="D400" i="28" s="1"/>
  <c r="AN401" i="6"/>
  <c r="D401" i="28" s="1"/>
  <c r="AN402" i="6"/>
  <c r="D402" i="28" s="1"/>
  <c r="AN403" i="6"/>
  <c r="D403" i="28" s="1"/>
  <c r="AN404" i="6"/>
  <c r="D404" i="28" s="1"/>
  <c r="AN405" i="6"/>
  <c r="D405" i="28" s="1"/>
  <c r="AN406" i="6"/>
  <c r="D406" i="28" s="1"/>
  <c r="AN407" i="6"/>
  <c r="D407" i="28" s="1"/>
  <c r="AN408" i="6"/>
  <c r="D408" i="28" s="1"/>
  <c r="AN409" i="6"/>
  <c r="D409" i="28" s="1"/>
  <c r="AN410" i="6"/>
  <c r="D410" i="28" s="1"/>
  <c r="AN411" i="6"/>
  <c r="D411" i="28" s="1"/>
  <c r="AN412" i="6"/>
  <c r="D412" i="28" s="1"/>
  <c r="AN413" i="6"/>
  <c r="D413" i="28" s="1"/>
  <c r="AN414" i="6"/>
  <c r="D414" i="28" s="1"/>
  <c r="AN415" i="6"/>
  <c r="D415" i="28" s="1"/>
  <c r="AN416" i="6"/>
  <c r="D416" i="28" s="1"/>
  <c r="AN417" i="6"/>
  <c r="D417" i="28" s="1"/>
  <c r="AN418" i="6"/>
  <c r="D418" i="28" s="1"/>
  <c r="AN419" i="6"/>
  <c r="D419" i="28" s="1"/>
  <c r="AN420" i="6"/>
  <c r="D420" i="28" s="1"/>
  <c r="AN421" i="6"/>
  <c r="D421" i="28" s="1"/>
  <c r="AN422" i="6"/>
  <c r="D422" i="28" s="1"/>
  <c r="AN423" i="6"/>
  <c r="D423" i="28" s="1"/>
  <c r="AN424" i="6"/>
  <c r="D424" i="28" s="1"/>
  <c r="AN425" i="6"/>
  <c r="D425" i="28" s="1"/>
  <c r="AN426" i="6"/>
  <c r="D426" i="28" s="1"/>
  <c r="AN427" i="6"/>
  <c r="D427" i="28" s="1"/>
  <c r="AN428" i="6"/>
  <c r="D428" i="28" s="1"/>
  <c r="AN429" i="6"/>
  <c r="D429" i="28" s="1"/>
  <c r="AN430" i="6"/>
  <c r="D430" i="28" s="1"/>
  <c r="AN431" i="6"/>
  <c r="D431" i="28" s="1"/>
  <c r="AN432" i="6"/>
  <c r="D432" i="28" s="1"/>
  <c r="AN433" i="6"/>
  <c r="D433" i="28" s="1"/>
  <c r="AN434" i="6"/>
  <c r="D434" i="28" s="1"/>
  <c r="AN435" i="6"/>
  <c r="D435" i="28" s="1"/>
  <c r="AN436" i="6"/>
  <c r="D436" i="28" s="1"/>
  <c r="AN437" i="6"/>
  <c r="D437" i="28" s="1"/>
  <c r="AN438" i="6"/>
  <c r="D438" i="28" s="1"/>
  <c r="AN439" i="6"/>
  <c r="D439" i="28" s="1"/>
  <c r="AN440" i="6"/>
  <c r="D440" i="28" s="1"/>
  <c r="AN441" i="6"/>
  <c r="D441" i="28" s="1"/>
  <c r="AN442" i="6"/>
  <c r="D442" i="28" s="1"/>
  <c r="AN443" i="6"/>
  <c r="D443" i="28" s="1"/>
  <c r="AN444" i="6"/>
  <c r="D444" i="28" s="1"/>
  <c r="AN445" i="6"/>
  <c r="D445" i="28" s="1"/>
  <c r="AN446" i="6"/>
  <c r="D446" i="28" s="1"/>
  <c r="AN447" i="6"/>
  <c r="D447" i="28" s="1"/>
  <c r="AN448" i="6"/>
  <c r="D448" i="28" s="1"/>
  <c r="AN449" i="6"/>
  <c r="D449" i="28" s="1"/>
  <c r="AN450" i="6"/>
  <c r="D450" i="28" s="1"/>
  <c r="AN451" i="6"/>
  <c r="D451" i="28" s="1"/>
  <c r="AN452" i="6"/>
  <c r="D452" i="28" s="1"/>
  <c r="AN453" i="6"/>
  <c r="D453" i="28" s="1"/>
  <c r="AN454" i="6"/>
  <c r="D454" i="28" s="1"/>
  <c r="AN455" i="6"/>
  <c r="D455" i="28" s="1"/>
  <c r="AN456" i="6"/>
  <c r="D456" i="28" s="1"/>
  <c r="AN457" i="6"/>
  <c r="D457" i="28" s="1"/>
  <c r="AN458" i="6"/>
  <c r="D458" i="28" s="1"/>
  <c r="AN459" i="6"/>
  <c r="D459" i="28" s="1"/>
  <c r="AN460" i="6"/>
  <c r="D460" i="28" s="1"/>
  <c r="AN461" i="6"/>
  <c r="D461" i="28" s="1"/>
  <c r="AN462" i="6"/>
  <c r="D462" i="28" s="1"/>
  <c r="AN463" i="6"/>
  <c r="D463" i="28" s="1"/>
  <c r="AN464" i="6"/>
  <c r="D464" i="28" s="1"/>
  <c r="AN465" i="6"/>
  <c r="D465" i="28" s="1"/>
  <c r="AN466" i="6"/>
  <c r="D466" i="28" s="1"/>
  <c r="AN467" i="6"/>
  <c r="D467" i="28" s="1"/>
  <c r="AN468" i="6"/>
  <c r="D468" i="28" s="1"/>
  <c r="AN469" i="6"/>
  <c r="D469" i="28" s="1"/>
  <c r="AN470" i="6"/>
  <c r="D470" i="28" s="1"/>
  <c r="AN471" i="6"/>
  <c r="D471" i="28" s="1"/>
  <c r="AN472" i="6"/>
  <c r="D472" i="28" s="1"/>
  <c r="AN473" i="6"/>
  <c r="D473" i="28" s="1"/>
  <c r="AN474" i="6"/>
  <c r="D474" i="28" s="1"/>
  <c r="AN475" i="6"/>
  <c r="D475" i="28" s="1"/>
  <c r="AN476" i="6"/>
  <c r="D476" i="28" s="1"/>
  <c r="AN477" i="6"/>
  <c r="D477" i="28" s="1"/>
  <c r="AN478" i="6"/>
  <c r="D478" i="28" s="1"/>
  <c r="AN479" i="6"/>
  <c r="D479" i="28" s="1"/>
  <c r="AN480" i="6"/>
  <c r="D480" i="28" s="1"/>
  <c r="AN481" i="6"/>
  <c r="D481" i="28" s="1"/>
  <c r="AN482" i="6"/>
  <c r="D482" i="28" s="1"/>
  <c r="AN483" i="6"/>
  <c r="D483" i="28" s="1"/>
  <c r="AN484" i="6"/>
  <c r="D484" i="28" s="1"/>
  <c r="AN485" i="6"/>
  <c r="D485" i="28" s="1"/>
  <c r="AN486" i="6"/>
  <c r="D486" i="28" s="1"/>
  <c r="AN487" i="6"/>
  <c r="D487" i="28" s="1"/>
  <c r="AN488" i="6"/>
  <c r="D488" i="28" s="1"/>
  <c r="AN489" i="6"/>
  <c r="D489" i="28" s="1"/>
  <c r="AN490" i="6"/>
  <c r="D490" i="28" s="1"/>
  <c r="AN491" i="6"/>
  <c r="D491" i="28" s="1"/>
  <c r="AN492" i="6"/>
  <c r="D492" i="28" s="1"/>
  <c r="AN493" i="6"/>
  <c r="D493" i="28" s="1"/>
  <c r="AN494" i="6"/>
  <c r="D494" i="28" s="1"/>
  <c r="AN495" i="6"/>
  <c r="D495" i="28" s="1"/>
  <c r="AN496" i="6"/>
  <c r="D496" i="28" s="1"/>
  <c r="AN497" i="6"/>
  <c r="D497" i="28" s="1"/>
  <c r="AN498" i="6"/>
  <c r="D498" i="28" s="1"/>
  <c r="AN499" i="6"/>
  <c r="D499" i="28" s="1"/>
  <c r="AN500" i="6"/>
  <c r="D500" i="28" s="1"/>
  <c r="AN501" i="6"/>
  <c r="D501" i="28" s="1"/>
  <c r="AN502" i="6"/>
  <c r="D502" i="28" s="1"/>
  <c r="AN503" i="6"/>
  <c r="D503" i="28" s="1"/>
  <c r="AN504" i="6"/>
  <c r="D504" i="28" s="1"/>
  <c r="AN505" i="6"/>
  <c r="D505" i="28" s="1"/>
  <c r="AN506" i="6"/>
  <c r="D506" i="28" s="1"/>
  <c r="AN507" i="6"/>
  <c r="D507" i="28" s="1"/>
  <c r="AN508" i="6"/>
  <c r="D508" i="28" s="1"/>
  <c r="AN509" i="6"/>
  <c r="D509" i="28" s="1"/>
  <c r="AN510" i="6"/>
  <c r="D510" i="28" s="1"/>
  <c r="AN511" i="6"/>
  <c r="D511" i="28" s="1"/>
  <c r="AN512" i="6"/>
  <c r="D512" i="28" s="1"/>
  <c r="AN513" i="6"/>
  <c r="D513" i="28" s="1"/>
  <c r="AN514" i="6"/>
  <c r="D514" i="28" s="1"/>
  <c r="AN515" i="6"/>
  <c r="D515" i="28" s="1"/>
  <c r="AN516" i="6"/>
  <c r="D516" i="28" s="1"/>
  <c r="AN517" i="6"/>
  <c r="D517" i="28" s="1"/>
  <c r="AN518" i="6"/>
  <c r="D518" i="28" s="1"/>
  <c r="AN519" i="6"/>
  <c r="D519" i="28" s="1"/>
  <c r="AN520" i="6"/>
  <c r="D520" i="28" s="1"/>
  <c r="AN521" i="6"/>
  <c r="D521" i="28" s="1"/>
  <c r="AN522" i="6"/>
  <c r="D522" i="28" s="1"/>
  <c r="AN523" i="6"/>
  <c r="D523" i="28" s="1"/>
  <c r="AN524" i="6"/>
  <c r="D524" i="28" s="1"/>
  <c r="AN525" i="6"/>
  <c r="D525" i="28" s="1"/>
  <c r="AN526" i="6"/>
  <c r="D526" i="28" s="1"/>
  <c r="AN527" i="6"/>
  <c r="D527" i="28" s="1"/>
  <c r="AN528" i="6"/>
  <c r="D528" i="28" s="1"/>
  <c r="AN529" i="6"/>
  <c r="D529" i="28" s="1"/>
  <c r="AN530" i="6"/>
  <c r="D530" i="28" s="1"/>
  <c r="AN531" i="6"/>
  <c r="D531" i="28" s="1"/>
  <c r="AN532" i="6"/>
  <c r="D532" i="28" s="1"/>
  <c r="AN533" i="6"/>
  <c r="D533" i="28" s="1"/>
  <c r="AN534" i="6"/>
  <c r="D534" i="28" s="1"/>
  <c r="AN535" i="6"/>
  <c r="D535" i="28" s="1"/>
  <c r="AN536" i="6"/>
  <c r="D536" i="28" s="1"/>
  <c r="AN537" i="6"/>
  <c r="D537" i="28" s="1"/>
  <c r="AN538" i="6"/>
  <c r="D538" i="28" s="1"/>
  <c r="AN539" i="6"/>
  <c r="D539" i="28" s="1"/>
  <c r="AN540" i="6"/>
  <c r="D540" i="28" s="1"/>
  <c r="AN541" i="6"/>
  <c r="D541" i="28" s="1"/>
  <c r="AN542" i="6"/>
  <c r="D542" i="28" s="1"/>
  <c r="AN543" i="6"/>
  <c r="D543" i="28" s="1"/>
  <c r="AN544" i="6"/>
  <c r="D544" i="28" s="1"/>
  <c r="AN545" i="6"/>
  <c r="D545" i="28" s="1"/>
  <c r="AN546" i="6"/>
  <c r="D546" i="28" s="1"/>
  <c r="AN547" i="6"/>
  <c r="D547" i="28" s="1"/>
  <c r="AN548" i="6"/>
  <c r="D548" i="28" s="1"/>
  <c r="AN549" i="6"/>
  <c r="D549" i="28" s="1"/>
  <c r="AN550" i="6"/>
  <c r="D550" i="28" s="1"/>
  <c r="AN551" i="6"/>
  <c r="D551" i="28" s="1"/>
  <c r="AN552" i="6"/>
  <c r="D552" i="28" s="1"/>
  <c r="AN553" i="6"/>
  <c r="D553" i="28" s="1"/>
  <c r="AN554" i="6"/>
  <c r="D554" i="28" s="1"/>
  <c r="AN555" i="6"/>
  <c r="D555" i="28" s="1"/>
  <c r="AN556" i="6"/>
  <c r="D556" i="28" s="1"/>
  <c r="AN557" i="6"/>
  <c r="D557" i="28" s="1"/>
  <c r="AN558" i="6"/>
  <c r="D558" i="28" s="1"/>
  <c r="AN559" i="6"/>
  <c r="D559" i="28" s="1"/>
  <c r="AN560" i="6"/>
  <c r="D560" i="28" s="1"/>
  <c r="AN561" i="6"/>
  <c r="D561" i="28" s="1"/>
  <c r="AN562" i="6"/>
  <c r="D562" i="28" s="1"/>
  <c r="AN563" i="6"/>
  <c r="D563" i="28" s="1"/>
  <c r="AN564" i="6"/>
  <c r="D564" i="28" s="1"/>
  <c r="AN565" i="6"/>
  <c r="D565" i="28" s="1"/>
  <c r="AN566" i="6"/>
  <c r="D566" i="28" s="1"/>
  <c r="AN567" i="6"/>
  <c r="D567" i="28" s="1"/>
  <c r="AN568" i="6"/>
  <c r="D568" i="28" s="1"/>
  <c r="AN569" i="6"/>
  <c r="D569" i="28" s="1"/>
  <c r="AN570" i="6"/>
  <c r="D570" i="28" s="1"/>
  <c r="AN571" i="6"/>
  <c r="D571" i="28" s="1"/>
  <c r="AN572" i="6"/>
  <c r="D572" i="28" s="1"/>
  <c r="AN573" i="6"/>
  <c r="D573" i="28" s="1"/>
  <c r="AN574" i="6"/>
  <c r="D574" i="28" s="1"/>
  <c r="AN575" i="6"/>
  <c r="D575" i="28" s="1"/>
  <c r="AN576" i="6"/>
  <c r="D576" i="28" s="1"/>
  <c r="AN577" i="6"/>
  <c r="D577" i="28" s="1"/>
  <c r="AN578" i="6"/>
  <c r="D578" i="28" s="1"/>
  <c r="AN579" i="6"/>
  <c r="D579" i="28" s="1"/>
  <c r="AN580" i="6"/>
  <c r="D580" i="28" s="1"/>
  <c r="AN581" i="6"/>
  <c r="D581" i="28" s="1"/>
  <c r="AN582" i="6"/>
  <c r="D582" i="28" s="1"/>
  <c r="AN583" i="6"/>
  <c r="D583" i="28" s="1"/>
  <c r="AN584" i="6"/>
  <c r="D584" i="28" s="1"/>
  <c r="AN585" i="6"/>
  <c r="D585" i="28" s="1"/>
  <c r="AN586" i="6"/>
  <c r="D586" i="28" s="1"/>
  <c r="AN587" i="6"/>
  <c r="D587" i="28" s="1"/>
  <c r="AN588" i="6"/>
  <c r="D588" i="28" s="1"/>
  <c r="AN589" i="6"/>
  <c r="D589" i="28" s="1"/>
  <c r="AN590" i="6"/>
  <c r="D590" i="28" s="1"/>
  <c r="AN591" i="6"/>
  <c r="D591" i="28" s="1"/>
  <c r="AN592" i="6"/>
  <c r="D592" i="28" s="1"/>
  <c r="AN593" i="6"/>
  <c r="D593" i="28" s="1"/>
  <c r="AN594" i="6"/>
  <c r="D594" i="28" s="1"/>
  <c r="AN595" i="6"/>
  <c r="D595" i="28" s="1"/>
  <c r="AN596" i="6"/>
  <c r="D596" i="28" s="1"/>
  <c r="AN597" i="6"/>
  <c r="D597" i="28" s="1"/>
  <c r="AN598" i="6"/>
  <c r="D598" i="28" s="1"/>
  <c r="AN599" i="6"/>
  <c r="D599" i="28" s="1"/>
  <c r="AN600" i="6"/>
  <c r="D600" i="28" s="1"/>
  <c r="AN601" i="6"/>
  <c r="D601" i="28" s="1"/>
  <c r="AN602" i="6"/>
  <c r="D602" i="28" s="1"/>
  <c r="AN603" i="6"/>
  <c r="D603" i="28" s="1"/>
  <c r="AN604" i="6"/>
  <c r="D604" i="28" s="1"/>
  <c r="AN605" i="6"/>
  <c r="D605" i="28" s="1"/>
  <c r="AN606" i="6"/>
  <c r="D606" i="28" s="1"/>
  <c r="AN607" i="6"/>
  <c r="D607" i="28" s="1"/>
  <c r="AN608" i="6"/>
  <c r="D608" i="28" s="1"/>
  <c r="AN609" i="6"/>
  <c r="D609" i="28" s="1"/>
  <c r="AN610" i="6"/>
  <c r="D610" i="28" s="1"/>
  <c r="AN611" i="6"/>
  <c r="D611" i="28" s="1"/>
  <c r="AN612" i="6"/>
  <c r="D612" i="28" s="1"/>
  <c r="AN613" i="6"/>
  <c r="D613" i="28" s="1"/>
  <c r="AN614" i="6"/>
  <c r="D614" i="28" s="1"/>
  <c r="AN615" i="6"/>
  <c r="D615" i="28" s="1"/>
  <c r="AN616" i="6"/>
  <c r="D616" i="28" s="1"/>
  <c r="AN617" i="6"/>
  <c r="D617" i="28" s="1"/>
  <c r="AN618" i="6"/>
  <c r="D618" i="28" s="1"/>
  <c r="AN619" i="6"/>
  <c r="D619" i="28" s="1"/>
  <c r="AN620" i="6"/>
  <c r="D620" i="28" s="1"/>
  <c r="AN621" i="6"/>
  <c r="D621" i="28" s="1"/>
  <c r="AN622" i="6"/>
  <c r="D622" i="28" s="1"/>
  <c r="AN623" i="6"/>
  <c r="D623" i="28" s="1"/>
  <c r="AN624" i="6"/>
  <c r="D624" i="28" s="1"/>
  <c r="AN625" i="6"/>
  <c r="D625" i="28" s="1"/>
  <c r="AN626" i="6"/>
  <c r="D626" i="28" s="1"/>
  <c r="AN627" i="6"/>
  <c r="D627" i="28" s="1"/>
  <c r="AN628" i="6"/>
  <c r="D628" i="28" s="1"/>
  <c r="AN629" i="6"/>
  <c r="D629" i="28" s="1"/>
  <c r="AN630" i="6"/>
  <c r="D630" i="28" s="1"/>
  <c r="AN631" i="6"/>
  <c r="D631" i="28" s="1"/>
  <c r="AN632" i="6"/>
  <c r="D632" i="28" s="1"/>
  <c r="AN633" i="6"/>
  <c r="D633" i="28" s="1"/>
  <c r="AN634" i="6"/>
  <c r="D634" i="28" s="1"/>
  <c r="AN635" i="6"/>
  <c r="D635" i="28" s="1"/>
  <c r="AN636" i="6"/>
  <c r="D636" i="28" s="1"/>
  <c r="AN637" i="6"/>
  <c r="D637" i="28" s="1"/>
  <c r="AN638" i="6"/>
  <c r="D638" i="28" s="1"/>
  <c r="AN639" i="6"/>
  <c r="D639" i="28" s="1"/>
  <c r="AN640" i="6"/>
  <c r="D640" i="28" s="1"/>
  <c r="AN641" i="6"/>
  <c r="D641" i="28" s="1"/>
  <c r="AN642" i="6"/>
  <c r="D642" i="28" s="1"/>
  <c r="AN643" i="6"/>
  <c r="D643" i="28" s="1"/>
  <c r="AN644" i="6"/>
  <c r="D644" i="28" s="1"/>
  <c r="AN645" i="6"/>
  <c r="D645" i="28" s="1"/>
  <c r="AN646" i="6"/>
  <c r="D646" i="28" s="1"/>
  <c r="AN647" i="6"/>
  <c r="D647" i="28" s="1"/>
  <c r="AN648" i="6"/>
  <c r="D648" i="28" s="1"/>
  <c r="AN649" i="6"/>
  <c r="D649" i="28" s="1"/>
  <c r="AN650" i="6"/>
  <c r="D650" i="28" s="1"/>
  <c r="AN651" i="6"/>
  <c r="D651" i="28" s="1"/>
  <c r="AN652" i="6"/>
  <c r="D652" i="28" s="1"/>
  <c r="AN653" i="6"/>
  <c r="D653" i="28" s="1"/>
  <c r="AN654" i="6"/>
  <c r="D654" i="28" s="1"/>
  <c r="AN655" i="6"/>
  <c r="D655" i="28" s="1"/>
  <c r="AN656" i="6"/>
  <c r="D656" i="28" s="1"/>
  <c r="AN657" i="6"/>
  <c r="D657" i="28" s="1"/>
  <c r="AN658" i="6"/>
  <c r="D658" i="28" s="1"/>
  <c r="AN659" i="6"/>
  <c r="D659" i="28" s="1"/>
  <c r="AN660" i="6"/>
  <c r="D660" i="28" s="1"/>
  <c r="AN661" i="6"/>
  <c r="D661" i="28" s="1"/>
  <c r="AN662" i="6"/>
  <c r="D662" i="28" s="1"/>
  <c r="AN663" i="6"/>
  <c r="D663" i="28" s="1"/>
  <c r="AN664" i="6"/>
  <c r="D664" i="28" s="1"/>
  <c r="AN665" i="6"/>
  <c r="D665" i="28" s="1"/>
  <c r="AN666" i="6"/>
  <c r="D666" i="28" s="1"/>
  <c r="AN667" i="6"/>
  <c r="D667" i="28" s="1"/>
  <c r="AN668" i="6"/>
  <c r="D668" i="28" s="1"/>
  <c r="AN669" i="6"/>
  <c r="D669" i="28" s="1"/>
  <c r="AN670" i="6"/>
  <c r="D670" i="28" s="1"/>
  <c r="AN671" i="6"/>
  <c r="D671" i="28" s="1"/>
  <c r="AN672" i="6"/>
  <c r="D672" i="28" s="1"/>
  <c r="AN673" i="6"/>
  <c r="D673" i="28" s="1"/>
  <c r="AN674" i="6"/>
  <c r="D674" i="28" s="1"/>
  <c r="AN675" i="6"/>
  <c r="D675" i="28" s="1"/>
  <c r="AN676" i="6"/>
  <c r="D676" i="28" s="1"/>
  <c r="AN677" i="6"/>
  <c r="D677" i="28" s="1"/>
  <c r="AN678" i="6"/>
  <c r="D678" i="28" s="1"/>
  <c r="AN679" i="6"/>
  <c r="D679" i="28" s="1"/>
  <c r="AN680" i="6"/>
  <c r="D680" i="28" s="1"/>
  <c r="AN681" i="6"/>
  <c r="D681" i="28" s="1"/>
  <c r="AN682" i="6"/>
  <c r="D682" i="28" s="1"/>
  <c r="AN683" i="6"/>
  <c r="D683" i="28" s="1"/>
  <c r="AN684" i="6"/>
  <c r="D684" i="28" s="1"/>
  <c r="AN685" i="6"/>
  <c r="D685" i="28" s="1"/>
  <c r="AN686" i="6"/>
  <c r="D686" i="28" s="1"/>
  <c r="AN687" i="6"/>
  <c r="D687" i="28" s="1"/>
  <c r="AN688" i="6"/>
  <c r="D688" i="28" s="1"/>
  <c r="AN689" i="6"/>
  <c r="D689" i="28" s="1"/>
  <c r="AN690" i="6"/>
  <c r="D690" i="28" s="1"/>
  <c r="AN691" i="6"/>
  <c r="D691" i="28" s="1"/>
  <c r="AN692" i="6"/>
  <c r="D692" i="28" s="1"/>
  <c r="AN693" i="6"/>
  <c r="D693" i="28" s="1"/>
  <c r="AN694" i="6"/>
  <c r="D694" i="28" s="1"/>
  <c r="AN695" i="6"/>
  <c r="D695" i="28" s="1"/>
  <c r="AN696" i="6"/>
  <c r="D696" i="28" s="1"/>
  <c r="AN697" i="6"/>
  <c r="D697" i="28" s="1"/>
  <c r="AN698" i="6"/>
  <c r="D698" i="28" s="1"/>
  <c r="AN699" i="6"/>
  <c r="D699" i="28" s="1"/>
  <c r="AN700" i="6"/>
  <c r="D700" i="28" s="1"/>
  <c r="D2" i="28" l="1"/>
  <c r="F700" i="28" l="1"/>
  <c r="G700" i="28"/>
  <c r="I2" i="28"/>
  <c r="E4" i="30" l="1"/>
  <c r="D22" i="30"/>
  <c r="D11" i="30"/>
  <c r="D25" i="30"/>
  <c r="D24" i="30"/>
  <c r="D23" i="30"/>
  <c r="C19" i="30"/>
  <c r="C17" i="30"/>
  <c r="C16" i="30"/>
  <c r="C13" i="30"/>
  <c r="D13" i="30" s="1"/>
  <c r="D12" i="30"/>
  <c r="E7" i="30"/>
  <c r="E6" i="30"/>
  <c r="E5" i="30"/>
  <c r="C8" i="30" l="1"/>
  <c r="E8" i="30" s="1"/>
  <c r="A2" i="28"/>
  <c r="J2" i="28" l="1"/>
  <c r="H2" i="28" l="1"/>
  <c r="B2" i="28" l="1"/>
  <c r="F697" i="28" l="1"/>
  <c r="F689" i="28"/>
  <c r="F681" i="28"/>
  <c r="F673" i="28"/>
  <c r="F665" i="28"/>
  <c r="F657" i="28"/>
  <c r="F649" i="28"/>
  <c r="F641" i="28"/>
  <c r="F633" i="28"/>
  <c r="F696" i="28"/>
  <c r="F688" i="28"/>
  <c r="F680" i="28"/>
  <c r="F695" i="28"/>
  <c r="F687" i="28"/>
  <c r="F679" i="28"/>
  <c r="F671" i="28"/>
  <c r="F663" i="28"/>
  <c r="F655" i="28"/>
  <c r="F647" i="28"/>
  <c r="F694" i="28"/>
  <c r="F686" i="28"/>
  <c r="F678" i="28"/>
  <c r="F693" i="28"/>
  <c r="F685" i="28"/>
  <c r="F692" i="28"/>
  <c r="F684" i="28"/>
  <c r="F676" i="28"/>
  <c r="F699" i="28"/>
  <c r="F691" i="28"/>
  <c r="F683" i="28"/>
  <c r="F675" i="28"/>
  <c r="F667" i="28"/>
  <c r="F659" i="28"/>
  <c r="F651" i="28"/>
  <c r="F643" i="28"/>
  <c r="F635" i="28"/>
  <c r="F627" i="28"/>
  <c r="F619" i="28"/>
  <c r="F611" i="28"/>
  <c r="F603" i="28"/>
  <c r="F595" i="28"/>
  <c r="F587" i="28"/>
  <c r="F579" i="28"/>
  <c r="F571" i="28"/>
  <c r="F563" i="28"/>
  <c r="F555" i="28"/>
  <c r="F698" i="28"/>
  <c r="F690" i="28"/>
  <c r="F682" i="28"/>
  <c r="F674" i="28"/>
  <c r="F625" i="28"/>
  <c r="F617" i="28"/>
  <c r="F609" i="28"/>
  <c r="F601" i="28"/>
  <c r="F593" i="28"/>
  <c r="F585" i="28"/>
  <c r="F577" i="28"/>
  <c r="F569" i="28"/>
  <c r="F561" i="28"/>
  <c r="F553" i="28"/>
  <c r="F545" i="28"/>
  <c r="F537" i="28"/>
  <c r="F529" i="28"/>
  <c r="F521" i="28"/>
  <c r="F513" i="28"/>
  <c r="F505" i="28"/>
  <c r="F497" i="28"/>
  <c r="F489" i="28"/>
  <c r="F481" i="28"/>
  <c r="F473" i="28"/>
  <c r="F465" i="28"/>
  <c r="F457" i="28"/>
  <c r="F449" i="28"/>
  <c r="F441" i="28"/>
  <c r="F433" i="28"/>
  <c r="F425" i="28"/>
  <c r="F417" i="28"/>
  <c r="F409" i="28"/>
  <c r="F401" i="28"/>
  <c r="F393" i="28"/>
  <c r="F385" i="28"/>
  <c r="F377" i="28"/>
  <c r="F369" i="28"/>
  <c r="F361" i="28"/>
  <c r="F353" i="28"/>
  <c r="F345" i="28"/>
  <c r="F337" i="28"/>
  <c r="F329" i="28"/>
  <c r="F321" i="28"/>
  <c r="F313" i="28"/>
  <c r="F305" i="28"/>
  <c r="F297" i="28"/>
  <c r="F289" i="28"/>
  <c r="F281" i="28"/>
  <c r="F273" i="28"/>
  <c r="F265" i="28"/>
  <c r="F257" i="28"/>
  <c r="F249" i="28"/>
  <c r="F241" i="28"/>
  <c r="F233" i="28"/>
  <c r="F225" i="28"/>
  <c r="F217" i="28"/>
  <c r="F209" i="28"/>
  <c r="F201" i="28"/>
  <c r="F193" i="28"/>
  <c r="F185" i="28"/>
  <c r="F177" i="28"/>
  <c r="F169" i="28"/>
  <c r="F161" i="28"/>
  <c r="F153" i="28"/>
  <c r="F145" i="28"/>
  <c r="F137" i="28"/>
  <c r="F129" i="28"/>
  <c r="F121" i="28"/>
  <c r="F113" i="28"/>
  <c r="F105" i="28"/>
  <c r="F97" i="28"/>
  <c r="F89" i="28"/>
  <c r="F81" i="28"/>
  <c r="F73" i="28"/>
  <c r="F65" i="28"/>
  <c r="F57" i="28"/>
  <c r="F49" i="28"/>
  <c r="F41" i="28"/>
  <c r="F33" i="28"/>
  <c r="F25" i="28"/>
  <c r="F17" i="28"/>
  <c r="F9" i="28"/>
  <c r="F672" i="28"/>
  <c r="F664" i="28"/>
  <c r="F656" i="28"/>
  <c r="F648" i="28"/>
  <c r="F640" i="28"/>
  <c r="F632" i="28"/>
  <c r="F624" i="28"/>
  <c r="F616" i="28"/>
  <c r="F608" i="28"/>
  <c r="F600" i="28"/>
  <c r="F592" i="28"/>
  <c r="F584" i="28"/>
  <c r="F576" i="28"/>
  <c r="F568" i="28"/>
  <c r="F560" i="28"/>
  <c r="F552" i="28"/>
  <c r="F544" i="28"/>
  <c r="F536" i="28"/>
  <c r="F528" i="28"/>
  <c r="F520" i="28"/>
  <c r="F512" i="28"/>
  <c r="F504" i="28"/>
  <c r="F496" i="28"/>
  <c r="F488" i="28"/>
  <c r="F480" i="28"/>
  <c r="F472" i="28"/>
  <c r="F464" i="28"/>
  <c r="F456" i="28"/>
  <c r="F448" i="28"/>
  <c r="F440" i="28"/>
  <c r="F432" i="28"/>
  <c r="F424" i="28"/>
  <c r="F416" i="28"/>
  <c r="F408" i="28"/>
  <c r="F400" i="28"/>
  <c r="F392" i="28"/>
  <c r="F384" i="28"/>
  <c r="F376" i="28"/>
  <c r="F368" i="28"/>
  <c r="F360" i="28"/>
  <c r="F352" i="28"/>
  <c r="F344" i="28"/>
  <c r="F336" i="28"/>
  <c r="F328" i="28"/>
  <c r="F320" i="28"/>
  <c r="F312" i="28"/>
  <c r="F304" i="28"/>
  <c r="F296" i="28"/>
  <c r="F288" i="28"/>
  <c r="F280" i="28"/>
  <c r="F272" i="28"/>
  <c r="F264" i="28"/>
  <c r="F256" i="28"/>
  <c r="F248" i="28"/>
  <c r="F240" i="28"/>
  <c r="F232" i="28"/>
  <c r="F224" i="28"/>
  <c r="F216" i="28"/>
  <c r="F208" i="28"/>
  <c r="F200" i="28"/>
  <c r="F192" i="28"/>
  <c r="F184" i="28"/>
  <c r="F176" i="28"/>
  <c r="F168" i="28"/>
  <c r="F160" i="28"/>
  <c r="F152" i="28"/>
  <c r="F144" i="28"/>
  <c r="F136" i="28"/>
  <c r="F128" i="28"/>
  <c r="F120" i="28"/>
  <c r="F112" i="28"/>
  <c r="F104" i="28"/>
  <c r="F96" i="28"/>
  <c r="F88" i="28"/>
  <c r="F80" i="28"/>
  <c r="F72" i="28"/>
  <c r="F64" i="28"/>
  <c r="F56" i="28"/>
  <c r="F48" i="28"/>
  <c r="F40" i="28"/>
  <c r="F32" i="28"/>
  <c r="F24" i="28"/>
  <c r="F16" i="28"/>
  <c r="F8" i="28"/>
  <c r="F639" i="28"/>
  <c r="F631" i="28"/>
  <c r="F623" i="28"/>
  <c r="F615" i="28"/>
  <c r="F607" i="28"/>
  <c r="F599" i="28"/>
  <c r="F591" i="28"/>
  <c r="F583" i="28"/>
  <c r="F575" i="28"/>
  <c r="F567" i="28"/>
  <c r="F559" i="28"/>
  <c r="F551" i="28"/>
  <c r="F543" i="28"/>
  <c r="F535" i="28"/>
  <c r="F527" i="28"/>
  <c r="F519" i="28"/>
  <c r="F511" i="28"/>
  <c r="F503" i="28"/>
  <c r="F495" i="28"/>
  <c r="F487" i="28"/>
  <c r="F479" i="28"/>
  <c r="F471" i="28"/>
  <c r="F463" i="28"/>
  <c r="F455" i="28"/>
  <c r="F447" i="28"/>
  <c r="F439" i="28"/>
  <c r="F431" i="28"/>
  <c r="F423" i="28"/>
  <c r="F415" i="28"/>
  <c r="F407" i="28"/>
  <c r="F399" i="28"/>
  <c r="F391" i="28"/>
  <c r="F383" i="28"/>
  <c r="F375" i="28"/>
  <c r="F367" i="28"/>
  <c r="F359" i="28"/>
  <c r="F351" i="28"/>
  <c r="F343" i="28"/>
  <c r="F335" i="28"/>
  <c r="F327" i="28"/>
  <c r="F319" i="28"/>
  <c r="F311" i="28"/>
  <c r="F303" i="28"/>
  <c r="F295" i="28"/>
  <c r="F287" i="28"/>
  <c r="F279" i="28"/>
  <c r="F271" i="28"/>
  <c r="F263" i="28"/>
  <c r="F255" i="28"/>
  <c r="F247" i="28"/>
  <c r="F239" i="28"/>
  <c r="F231" i="28"/>
  <c r="F223" i="28"/>
  <c r="F215" i="28"/>
  <c r="F207" i="28"/>
  <c r="F199" i="28"/>
  <c r="F191" i="28"/>
  <c r="F183" i="28"/>
  <c r="F175" i="28"/>
  <c r="F167" i="28"/>
  <c r="F159" i="28"/>
  <c r="F151" i="28"/>
  <c r="F143" i="28"/>
  <c r="F135" i="28"/>
  <c r="F127" i="28"/>
  <c r="F119" i="28"/>
  <c r="F111" i="28"/>
  <c r="F103" i="28"/>
  <c r="F95" i="28"/>
  <c r="F87" i="28"/>
  <c r="F79" i="28"/>
  <c r="F71" i="28"/>
  <c r="F63" i="28"/>
  <c r="F55" i="28"/>
  <c r="F47" i="28"/>
  <c r="F39" i="28"/>
  <c r="F31" i="28"/>
  <c r="F23" i="28"/>
  <c r="F15" i="28"/>
  <c r="F7" i="28"/>
  <c r="F670" i="28"/>
  <c r="F662" i="28"/>
  <c r="F654" i="28"/>
  <c r="F646" i="28"/>
  <c r="F638" i="28"/>
  <c r="F630" i="28"/>
  <c r="F622" i="28"/>
  <c r="F614" i="28"/>
  <c r="F606" i="28"/>
  <c r="F598" i="28"/>
  <c r="F590" i="28"/>
  <c r="F582" i="28"/>
  <c r="F574" i="28"/>
  <c r="F566" i="28"/>
  <c r="F558" i="28"/>
  <c r="F550" i="28"/>
  <c r="F542" i="28"/>
  <c r="F534" i="28"/>
  <c r="F526" i="28"/>
  <c r="F518" i="28"/>
  <c r="F510" i="28"/>
  <c r="F502" i="28"/>
  <c r="F494" i="28"/>
  <c r="F486" i="28"/>
  <c r="F478" i="28"/>
  <c r="F470" i="28"/>
  <c r="F462" i="28"/>
  <c r="F454" i="28"/>
  <c r="F446" i="28"/>
  <c r="F438" i="28"/>
  <c r="F430" i="28"/>
  <c r="F422" i="28"/>
  <c r="F414" i="28"/>
  <c r="F406" i="28"/>
  <c r="F398" i="28"/>
  <c r="F390" i="28"/>
  <c r="F382" i="28"/>
  <c r="F374" i="28"/>
  <c r="F366" i="28"/>
  <c r="F358" i="28"/>
  <c r="F350" i="28"/>
  <c r="F342" i="28"/>
  <c r="F334" i="28"/>
  <c r="F326" i="28"/>
  <c r="F318" i="28"/>
  <c r="F310" i="28"/>
  <c r="F302" i="28"/>
  <c r="F294" i="28"/>
  <c r="F286" i="28"/>
  <c r="F278" i="28"/>
  <c r="F270" i="28"/>
  <c r="F262" i="28"/>
  <c r="F254" i="28"/>
  <c r="F246" i="28"/>
  <c r="F238" i="28"/>
  <c r="F230" i="28"/>
  <c r="F222" i="28"/>
  <c r="F214" i="28"/>
  <c r="F206" i="28"/>
  <c r="F198" i="28"/>
  <c r="F190" i="28"/>
  <c r="F182" i="28"/>
  <c r="F174" i="28"/>
  <c r="F166" i="28"/>
  <c r="F158" i="28"/>
  <c r="F150" i="28"/>
  <c r="F142" i="28"/>
  <c r="F134" i="28"/>
  <c r="F126" i="28"/>
  <c r="F118" i="28"/>
  <c r="F110" i="28"/>
  <c r="F102" i="28"/>
  <c r="F94" i="28"/>
  <c r="F86" i="28"/>
  <c r="F78" i="28"/>
  <c r="F70" i="28"/>
  <c r="F62" i="28"/>
  <c r="F54" i="28"/>
  <c r="F46" i="28"/>
  <c r="F38" i="28"/>
  <c r="F30" i="28"/>
  <c r="F22" i="28"/>
  <c r="F14" i="28"/>
  <c r="F6" i="28"/>
  <c r="F677" i="28"/>
  <c r="F669" i="28"/>
  <c r="F661" i="28"/>
  <c r="F653" i="28"/>
  <c r="F645" i="28"/>
  <c r="F637" i="28"/>
  <c r="F629" i="28"/>
  <c r="F621" i="28"/>
  <c r="F613" i="28"/>
  <c r="F605" i="28"/>
  <c r="F597" i="28"/>
  <c r="F589" i="28"/>
  <c r="F581" i="28"/>
  <c r="F573" i="28"/>
  <c r="F565" i="28"/>
  <c r="F557" i="28"/>
  <c r="F549" i="28"/>
  <c r="F541" i="28"/>
  <c r="F533" i="28"/>
  <c r="F525" i="28"/>
  <c r="F517" i="28"/>
  <c r="F509" i="28"/>
  <c r="F501" i="28"/>
  <c r="F493" i="28"/>
  <c r="F485" i="28"/>
  <c r="F477" i="28"/>
  <c r="F469" i="28"/>
  <c r="F461" i="28"/>
  <c r="F453" i="28"/>
  <c r="F445" i="28"/>
  <c r="F437" i="28"/>
  <c r="F429" i="28"/>
  <c r="F421" i="28"/>
  <c r="F413" i="28"/>
  <c r="F405" i="28"/>
  <c r="F397" i="28"/>
  <c r="F389" i="28"/>
  <c r="F381" i="28"/>
  <c r="F373" i="28"/>
  <c r="F365" i="28"/>
  <c r="F357" i="28"/>
  <c r="F349" i="28"/>
  <c r="F341" i="28"/>
  <c r="F333" i="28"/>
  <c r="F325" i="28"/>
  <c r="F317" i="28"/>
  <c r="F309" i="28"/>
  <c r="F301" i="28"/>
  <c r="F293" i="28"/>
  <c r="F285" i="28"/>
  <c r="F277" i="28"/>
  <c r="F269" i="28"/>
  <c r="F261" i="28"/>
  <c r="F253" i="28"/>
  <c r="F245" i="28"/>
  <c r="F237" i="28"/>
  <c r="F229" i="28"/>
  <c r="F221" i="28"/>
  <c r="F213" i="28"/>
  <c r="F205" i="28"/>
  <c r="F197" i="28"/>
  <c r="F189" i="28"/>
  <c r="F181" i="28"/>
  <c r="F173" i="28"/>
  <c r="F165" i="28"/>
  <c r="F157" i="28"/>
  <c r="F149" i="28"/>
  <c r="F141" i="28"/>
  <c r="F133" i="28"/>
  <c r="F125" i="28"/>
  <c r="F117" i="28"/>
  <c r="F109" i="28"/>
  <c r="F101" i="28"/>
  <c r="F93" i="28"/>
  <c r="F85" i="28"/>
  <c r="F77" i="28"/>
  <c r="F69" i="28"/>
  <c r="F61" i="28"/>
  <c r="F53" i="28"/>
  <c r="F45" i="28"/>
  <c r="F37" i="28"/>
  <c r="F29" i="28"/>
  <c r="F21" i="28"/>
  <c r="F13" i="28"/>
  <c r="F5" i="28"/>
  <c r="F668" i="28"/>
  <c r="F660" i="28"/>
  <c r="F652" i="28"/>
  <c r="F644" i="28"/>
  <c r="F636" i="28"/>
  <c r="F628" i="28"/>
  <c r="F620" i="28"/>
  <c r="F612" i="28"/>
  <c r="F604" i="28"/>
  <c r="F596" i="28"/>
  <c r="F588" i="28"/>
  <c r="F580" i="28"/>
  <c r="F572" i="28"/>
  <c r="F564" i="28"/>
  <c r="F556" i="28"/>
  <c r="F548" i="28"/>
  <c r="F540" i="28"/>
  <c r="F532" i="28"/>
  <c r="F524" i="28"/>
  <c r="F516" i="28"/>
  <c r="F508" i="28"/>
  <c r="F500" i="28"/>
  <c r="F492" i="28"/>
  <c r="F484" i="28"/>
  <c r="F476" i="28"/>
  <c r="F468" i="28"/>
  <c r="F460" i="28"/>
  <c r="F452" i="28"/>
  <c r="F444" i="28"/>
  <c r="F436" i="28"/>
  <c r="F428" i="28"/>
  <c r="F420" i="28"/>
  <c r="F412" i="28"/>
  <c r="F404" i="28"/>
  <c r="F396" i="28"/>
  <c r="F388" i="28"/>
  <c r="F380" i="28"/>
  <c r="F372" i="28"/>
  <c r="F364" i="28"/>
  <c r="F356" i="28"/>
  <c r="F348" i="28"/>
  <c r="F340" i="28"/>
  <c r="F332" i="28"/>
  <c r="F324" i="28"/>
  <c r="F316" i="28"/>
  <c r="F308" i="28"/>
  <c r="F300" i="28"/>
  <c r="F292" i="28"/>
  <c r="F284" i="28"/>
  <c r="F276" i="28"/>
  <c r="F268" i="28"/>
  <c r="F260" i="28"/>
  <c r="F252" i="28"/>
  <c r="F244" i="28"/>
  <c r="F236" i="28"/>
  <c r="F228" i="28"/>
  <c r="F220" i="28"/>
  <c r="F212" i="28"/>
  <c r="F204" i="28"/>
  <c r="F196" i="28"/>
  <c r="F188" i="28"/>
  <c r="F180" i="28"/>
  <c r="F172" i="28"/>
  <c r="F164" i="28"/>
  <c r="F156" i="28"/>
  <c r="F148" i="28"/>
  <c r="F140" i="28"/>
  <c r="F132" i="28"/>
  <c r="F124" i="28"/>
  <c r="F116" i="28"/>
  <c r="F108" i="28"/>
  <c r="F100" i="28"/>
  <c r="F92" i="28"/>
  <c r="F84" i="28"/>
  <c r="F76" i="28"/>
  <c r="F68" i="28"/>
  <c r="F60" i="28"/>
  <c r="F52" i="28"/>
  <c r="F44" i="28"/>
  <c r="F36" i="28"/>
  <c r="F28" i="28"/>
  <c r="F20" i="28"/>
  <c r="F12" i="28"/>
  <c r="F4" i="28"/>
  <c r="F547" i="28"/>
  <c r="F539" i="28"/>
  <c r="F531" i="28"/>
  <c r="F523" i="28"/>
  <c r="F515" i="28"/>
  <c r="F507" i="28"/>
  <c r="F499" i="28"/>
  <c r="F491" i="28"/>
  <c r="F483" i="28"/>
  <c r="F475" i="28"/>
  <c r="F467" i="28"/>
  <c r="F459" i="28"/>
  <c r="F451" i="28"/>
  <c r="F443" i="28"/>
  <c r="F435" i="28"/>
  <c r="F427" i="28"/>
  <c r="F419" i="28"/>
  <c r="F411" i="28"/>
  <c r="F403" i="28"/>
  <c r="F395" i="28"/>
  <c r="F387" i="28"/>
  <c r="F379" i="28"/>
  <c r="F371" i="28"/>
  <c r="F363" i="28"/>
  <c r="F355" i="28"/>
  <c r="F347" i="28"/>
  <c r="F339" i="28"/>
  <c r="F331" i="28"/>
  <c r="F323" i="28"/>
  <c r="F315" i="28"/>
  <c r="F307" i="28"/>
  <c r="F299" i="28"/>
  <c r="F291" i="28"/>
  <c r="F283" i="28"/>
  <c r="F275" i="28"/>
  <c r="F267" i="28"/>
  <c r="F259" i="28"/>
  <c r="F251" i="28"/>
  <c r="F243" i="28"/>
  <c r="F235" i="28"/>
  <c r="F227" i="28"/>
  <c r="F219" i="28"/>
  <c r="F211" i="28"/>
  <c r="F203" i="28"/>
  <c r="F195" i="28"/>
  <c r="F187" i="28"/>
  <c r="F179" i="28"/>
  <c r="F171" i="28"/>
  <c r="F163" i="28"/>
  <c r="F155" i="28"/>
  <c r="F147" i="28"/>
  <c r="F139" i="28"/>
  <c r="F131" i="28"/>
  <c r="F123" i="28"/>
  <c r="F115" i="28"/>
  <c r="F107" i="28"/>
  <c r="F99" i="28"/>
  <c r="F91" i="28"/>
  <c r="F83" i="28"/>
  <c r="F75" i="28"/>
  <c r="F67" i="28"/>
  <c r="F59" i="28"/>
  <c r="F51" i="28"/>
  <c r="F43" i="28"/>
  <c r="F35" i="28"/>
  <c r="F27" i="28"/>
  <c r="F19" i="28"/>
  <c r="F11" i="28"/>
  <c r="F3" i="28"/>
  <c r="F666" i="28"/>
  <c r="F658" i="28"/>
  <c r="F650" i="28"/>
  <c r="F642" i="28"/>
  <c r="F634" i="28"/>
  <c r="F626" i="28"/>
  <c r="F618" i="28"/>
  <c r="F610" i="28"/>
  <c r="F602" i="28"/>
  <c r="F594" i="28"/>
  <c r="F586" i="28"/>
  <c r="F578" i="28"/>
  <c r="F570" i="28"/>
  <c r="F562" i="28"/>
  <c r="F554" i="28"/>
  <c r="F546" i="28"/>
  <c r="F538" i="28"/>
  <c r="F530" i="28"/>
  <c r="F522" i="28"/>
  <c r="F514" i="28"/>
  <c r="F506" i="28"/>
  <c r="F498" i="28"/>
  <c r="F490" i="28"/>
  <c r="F482" i="28"/>
  <c r="F474" i="28"/>
  <c r="F466" i="28"/>
  <c r="F458" i="28"/>
  <c r="F450" i="28"/>
  <c r="F442" i="28"/>
  <c r="F434" i="28"/>
  <c r="F426" i="28"/>
  <c r="F418" i="28"/>
  <c r="F410" i="28"/>
  <c r="F402" i="28"/>
  <c r="F394" i="28"/>
  <c r="F386" i="28"/>
  <c r="F378" i="28"/>
  <c r="F370" i="28"/>
  <c r="F362" i="28"/>
  <c r="F354" i="28"/>
  <c r="F346" i="28"/>
  <c r="F338" i="28"/>
  <c r="F330" i="28"/>
  <c r="F322" i="28"/>
  <c r="F314" i="28"/>
  <c r="F306" i="28"/>
  <c r="F298" i="28"/>
  <c r="F290" i="28"/>
  <c r="F282" i="28"/>
  <c r="F274" i="28"/>
  <c r="F266" i="28"/>
  <c r="F258" i="28"/>
  <c r="F250" i="28"/>
  <c r="F242" i="28"/>
  <c r="F234" i="28"/>
  <c r="F226" i="28"/>
  <c r="F218" i="28"/>
  <c r="F210" i="28"/>
  <c r="F202" i="28"/>
  <c r="F194" i="28"/>
  <c r="F186" i="28"/>
  <c r="F178" i="28"/>
  <c r="F170" i="28"/>
  <c r="F162" i="28"/>
  <c r="F154" i="28"/>
  <c r="F146" i="28"/>
  <c r="F138" i="28"/>
  <c r="F130" i="28"/>
  <c r="F122" i="28"/>
  <c r="F114" i="28"/>
  <c r="F106" i="28"/>
  <c r="F98" i="28"/>
  <c r="F90" i="28"/>
  <c r="F82" i="28"/>
  <c r="F74" i="28"/>
  <c r="F66" i="28"/>
  <c r="F58" i="28"/>
  <c r="F50" i="28"/>
  <c r="F42" i="28"/>
  <c r="F34" i="28"/>
  <c r="F26" i="28"/>
  <c r="F18" i="28"/>
  <c r="F10" i="28"/>
  <c r="F2" i="28"/>
  <c r="G697" i="28"/>
  <c r="G693" i="28"/>
  <c r="G689" i="28"/>
  <c r="G685" i="28"/>
  <c r="G681" i="28"/>
  <c r="G677" i="28"/>
  <c r="G673" i="28"/>
  <c r="G669" i="28"/>
  <c r="G665" i="28"/>
  <c r="G661" i="28"/>
  <c r="G657" i="28"/>
  <c r="G653" i="28"/>
  <c r="G649" i="28"/>
  <c r="G645" i="28"/>
  <c r="G641" i="28"/>
  <c r="G637" i="28"/>
  <c r="G633" i="28"/>
  <c r="G629" i="28"/>
  <c r="G625" i="28"/>
  <c r="G621" i="28"/>
  <c r="G617" i="28"/>
  <c r="G613" i="28"/>
  <c r="G609" i="28"/>
  <c r="G605" i="28"/>
  <c r="G601" i="28"/>
  <c r="G597" i="28"/>
  <c r="G593" i="28"/>
  <c r="G589" i="28"/>
  <c r="G585" i="28"/>
  <c r="G581" i="28"/>
  <c r="G577" i="28"/>
  <c r="G573" i="28"/>
  <c r="G569" i="28"/>
  <c r="G565" i="28"/>
  <c r="G561" i="28"/>
  <c r="G557" i="28"/>
  <c r="G553" i="28"/>
  <c r="G549" i="28"/>
  <c r="G545" i="28"/>
  <c r="G541" i="28"/>
  <c r="G537" i="28"/>
  <c r="G533" i="28"/>
  <c r="G529" i="28"/>
  <c r="G525" i="28"/>
  <c r="G521" i="28"/>
  <c r="G517" i="28"/>
  <c r="G513" i="28"/>
  <c r="G509" i="28"/>
  <c r="G505" i="28"/>
  <c r="G501" i="28"/>
  <c r="G497" i="28"/>
  <c r="G493" i="28"/>
  <c r="G489" i="28"/>
  <c r="G485" i="28"/>
  <c r="G481" i="28"/>
  <c r="G477" i="28"/>
  <c r="G473" i="28"/>
  <c r="G469" i="28"/>
  <c r="G465" i="28"/>
  <c r="G461" i="28"/>
  <c r="G457" i="28"/>
  <c r="G453" i="28"/>
  <c r="G449" i="28"/>
  <c r="G445" i="28"/>
  <c r="G441" i="28"/>
  <c r="G437" i="28"/>
  <c r="G433" i="28"/>
  <c r="G429" i="28"/>
  <c r="G425" i="28"/>
  <c r="G421" i="28"/>
  <c r="G417" i="28"/>
  <c r="G413" i="28"/>
  <c r="G409" i="28"/>
  <c r="G405" i="28"/>
  <c r="G401" i="28"/>
  <c r="G397" i="28"/>
  <c r="G393" i="28"/>
  <c r="G389" i="28"/>
  <c r="G385" i="28"/>
  <c r="G381" i="28"/>
  <c r="G377" i="28"/>
  <c r="G373" i="28"/>
  <c r="G369" i="28"/>
  <c r="G365" i="28"/>
  <c r="G361" i="28"/>
  <c r="G357" i="28"/>
  <c r="G353" i="28"/>
  <c r="G349" i="28"/>
  <c r="G345" i="28"/>
  <c r="G341" i="28"/>
  <c r="G337" i="28"/>
  <c r="G333" i="28"/>
  <c r="G329" i="28"/>
  <c r="G325" i="28"/>
  <c r="G321" i="28"/>
  <c r="G317" i="28"/>
  <c r="G313" i="28"/>
  <c r="G309" i="28"/>
  <c r="G305" i="28"/>
  <c r="G301" i="28"/>
  <c r="G297" i="28"/>
  <c r="G293" i="28"/>
  <c r="G289" i="28"/>
  <c r="G285" i="28"/>
  <c r="G281" i="28"/>
  <c r="G277" i="28"/>
  <c r="G273" i="28"/>
  <c r="G269" i="28"/>
  <c r="G265" i="28"/>
  <c r="G261" i="28"/>
  <c r="G257" i="28"/>
  <c r="G253" i="28"/>
  <c r="G249" i="28"/>
  <c r="G245" i="28"/>
  <c r="G241" i="28"/>
  <c r="G237" i="28"/>
  <c r="G233" i="28"/>
  <c r="G229" i="28"/>
  <c r="G225" i="28"/>
  <c r="G221" i="28"/>
  <c r="G217" i="28"/>
  <c r="G213" i="28"/>
  <c r="G209" i="28"/>
  <c r="G205" i="28"/>
  <c r="G201" i="28"/>
  <c r="G197" i="28"/>
  <c r="G193" i="28"/>
  <c r="G189" i="28"/>
  <c r="G185" i="28"/>
  <c r="G181" i="28"/>
  <c r="G177" i="28"/>
  <c r="G173" i="28"/>
  <c r="G169" i="28"/>
  <c r="G165" i="28"/>
  <c r="G161" i="28"/>
  <c r="G157" i="28"/>
  <c r="G153" i="28"/>
  <c r="G149" i="28"/>
  <c r="G145" i="28"/>
  <c r="G141" i="28"/>
  <c r="G137" i="28"/>
  <c r="G133" i="28"/>
  <c r="G129" i="28"/>
  <c r="G125" i="28"/>
  <c r="G121" i="28"/>
  <c r="G117" i="28"/>
  <c r="G113" i="28"/>
  <c r="G109" i="28"/>
  <c r="G105" i="28"/>
  <c r="G101" i="28"/>
  <c r="G97" i="28"/>
  <c r="G93" i="28"/>
  <c r="G89" i="28"/>
  <c r="G85" i="28"/>
  <c r="G81" i="28"/>
  <c r="G77" i="28"/>
  <c r="G73" i="28"/>
  <c r="G69" i="28"/>
  <c r="G65" i="28"/>
  <c r="G61" i="28"/>
  <c r="G57" i="28"/>
  <c r="G53" i="28"/>
  <c r="G49" i="28"/>
  <c r="G45" i="28"/>
  <c r="G41" i="28"/>
  <c r="G37" i="28"/>
  <c r="G33" i="28"/>
  <c r="G29" i="28"/>
  <c r="G25" i="28"/>
  <c r="G21" i="28"/>
  <c r="G17" i="28"/>
  <c r="G13" i="28"/>
  <c r="G9" i="28"/>
  <c r="G5" i="28"/>
  <c r="G696" i="28"/>
  <c r="G692" i="28"/>
  <c r="G688" i="28"/>
  <c r="G684" i="28"/>
  <c r="G680" i="28"/>
  <c r="G676" i="28"/>
  <c r="G672" i="28"/>
  <c r="G668" i="28"/>
  <c r="G664" i="28"/>
  <c r="G660" i="28"/>
  <c r="G656" i="28"/>
  <c r="G652" i="28"/>
  <c r="G648" i="28"/>
  <c r="G644" i="28"/>
  <c r="G640" i="28"/>
  <c r="G636" i="28"/>
  <c r="G632" i="28"/>
  <c r="G628" i="28"/>
  <c r="G624" i="28"/>
  <c r="G620" i="28"/>
  <c r="G616" i="28"/>
  <c r="G612" i="28"/>
  <c r="G608" i="28"/>
  <c r="G604" i="28"/>
  <c r="G600" i="28"/>
  <c r="G596" i="28"/>
  <c r="G592" i="28"/>
  <c r="G588" i="28"/>
  <c r="G584" i="28"/>
  <c r="G580" i="28"/>
  <c r="G576" i="28"/>
  <c r="G572" i="28"/>
  <c r="G568" i="28"/>
  <c r="G564" i="28"/>
  <c r="G560" i="28"/>
  <c r="G556" i="28"/>
  <c r="G552" i="28"/>
  <c r="G548" i="28"/>
  <c r="G544" i="28"/>
  <c r="G540" i="28"/>
  <c r="G536" i="28"/>
  <c r="G532" i="28"/>
  <c r="G528" i="28"/>
  <c r="G524" i="28"/>
  <c r="G520" i="28"/>
  <c r="G516" i="28"/>
  <c r="G512" i="28"/>
  <c r="G508" i="28"/>
  <c r="G504" i="28"/>
  <c r="G500" i="28"/>
  <c r="G496" i="28"/>
  <c r="G492" i="28"/>
  <c r="G488" i="28"/>
  <c r="G484" i="28"/>
  <c r="G480" i="28"/>
  <c r="G476" i="28"/>
  <c r="G472" i="28"/>
  <c r="G468" i="28"/>
  <c r="G464" i="28"/>
  <c r="G460" i="28"/>
  <c r="G456" i="28"/>
  <c r="G452" i="28"/>
  <c r="G448" i="28"/>
  <c r="G444" i="28"/>
  <c r="G440" i="28"/>
  <c r="G436" i="28"/>
  <c r="G432" i="28"/>
  <c r="G428" i="28"/>
  <c r="G424" i="28"/>
  <c r="G420" i="28"/>
  <c r="G416" i="28"/>
  <c r="G412" i="28"/>
  <c r="G408" i="28"/>
  <c r="G404" i="28"/>
  <c r="G400" i="28"/>
  <c r="G396" i="28"/>
  <c r="G392" i="28"/>
  <c r="G388" i="28"/>
  <c r="G384" i="28"/>
  <c r="G380" i="28"/>
  <c r="G376" i="28"/>
  <c r="G372" i="28"/>
  <c r="G368" i="28"/>
  <c r="G364" i="28"/>
  <c r="G360" i="28"/>
  <c r="G356" i="28"/>
  <c r="G352" i="28"/>
  <c r="G348" i="28"/>
  <c r="G344" i="28"/>
  <c r="G340" i="28"/>
  <c r="G336" i="28"/>
  <c r="G332" i="28"/>
  <c r="G328" i="28"/>
  <c r="G324" i="28"/>
  <c r="G320" i="28"/>
  <c r="G316" i="28"/>
  <c r="G312" i="28"/>
  <c r="G308" i="28"/>
  <c r="G304" i="28"/>
  <c r="G300" i="28"/>
  <c r="G296" i="28"/>
  <c r="G292" i="28"/>
  <c r="G288" i="28"/>
  <c r="G284" i="28"/>
  <c r="G280" i="28"/>
  <c r="G276" i="28"/>
  <c r="G272" i="28"/>
  <c r="G268" i="28"/>
  <c r="G264" i="28"/>
  <c r="G260" i="28"/>
  <c r="G256" i="28"/>
  <c r="G252" i="28"/>
  <c r="G248" i="28"/>
  <c r="G244" i="28"/>
  <c r="G240" i="28"/>
  <c r="G236" i="28"/>
  <c r="G232" i="28"/>
  <c r="G228" i="28"/>
  <c r="G224" i="28"/>
  <c r="G220" i="28"/>
  <c r="G216" i="28"/>
  <c r="G212" i="28"/>
  <c r="G208" i="28"/>
  <c r="G204" i="28"/>
  <c r="G200" i="28"/>
  <c r="G196" i="28"/>
  <c r="G192" i="28"/>
  <c r="G188" i="28"/>
  <c r="G184" i="28"/>
  <c r="G180" i="28"/>
  <c r="G176" i="28"/>
  <c r="G172" i="28"/>
  <c r="G168" i="28"/>
  <c r="G164" i="28"/>
  <c r="G160" i="28"/>
  <c r="G156" i="28"/>
  <c r="G152" i="28"/>
  <c r="G148" i="28"/>
  <c r="G144" i="28"/>
  <c r="G140" i="28"/>
  <c r="G136" i="28"/>
  <c r="G132" i="28"/>
  <c r="G128" i="28"/>
  <c r="G124" i="28"/>
  <c r="G120" i="28"/>
  <c r="G116" i="28"/>
  <c r="G112" i="28"/>
  <c r="G108" i="28"/>
  <c r="G104" i="28"/>
  <c r="G100" i="28"/>
  <c r="G96" i="28"/>
  <c r="G92" i="28"/>
  <c r="G88" i="28"/>
  <c r="G84" i="28"/>
  <c r="G80" i="28"/>
  <c r="G76" i="28"/>
  <c r="G72" i="28"/>
  <c r="G68" i="28"/>
  <c r="G64" i="28"/>
  <c r="G60" i="28"/>
  <c r="G56" i="28"/>
  <c r="G52" i="28"/>
  <c r="G48" i="28"/>
  <c r="G44" i="28"/>
  <c r="G40" i="28"/>
  <c r="G36" i="28"/>
  <c r="G32" i="28"/>
  <c r="G28" i="28"/>
  <c r="G24" i="28"/>
  <c r="G20" i="28"/>
  <c r="G16" i="28"/>
  <c r="G12" i="28"/>
  <c r="G8" i="28"/>
  <c r="G4" i="28"/>
  <c r="G699" i="28"/>
  <c r="G695" i="28"/>
  <c r="G691" i="28"/>
  <c r="G687" i="28"/>
  <c r="G683" i="28"/>
  <c r="G679" i="28"/>
  <c r="G675" i="28"/>
  <c r="G671" i="28"/>
  <c r="G667" i="28"/>
  <c r="G663" i="28"/>
  <c r="G659" i="28"/>
  <c r="G655" i="28"/>
  <c r="G651" i="28"/>
  <c r="G647" i="28"/>
  <c r="G643" i="28"/>
  <c r="G639" i="28"/>
  <c r="G635" i="28"/>
  <c r="G631" i="28"/>
  <c r="G627" i="28"/>
  <c r="G623" i="28"/>
  <c r="G619" i="28"/>
  <c r="G615" i="28"/>
  <c r="G611" i="28"/>
  <c r="G607" i="28"/>
  <c r="G603" i="28"/>
  <c r="G599" i="28"/>
  <c r="G595" i="28"/>
  <c r="G591" i="28"/>
  <c r="G587" i="28"/>
  <c r="G583" i="28"/>
  <c r="G579" i="28"/>
  <c r="G575" i="28"/>
  <c r="G571" i="28"/>
  <c r="G567" i="28"/>
  <c r="G563" i="28"/>
  <c r="G559" i="28"/>
  <c r="G555" i="28"/>
  <c r="G551" i="28"/>
  <c r="G547" i="28"/>
  <c r="G543" i="28"/>
  <c r="G539" i="28"/>
  <c r="G535" i="28"/>
  <c r="G531" i="28"/>
  <c r="G527" i="28"/>
  <c r="G523" i="28"/>
  <c r="G519" i="28"/>
  <c r="G515" i="28"/>
  <c r="G511" i="28"/>
  <c r="G507" i="28"/>
  <c r="G503" i="28"/>
  <c r="G499" i="28"/>
  <c r="G495" i="28"/>
  <c r="G491" i="28"/>
  <c r="G487" i="28"/>
  <c r="G483" i="28"/>
  <c r="G479" i="28"/>
  <c r="G475" i="28"/>
  <c r="G471" i="28"/>
  <c r="G467" i="28"/>
  <c r="G463" i="28"/>
  <c r="G459" i="28"/>
  <c r="G455" i="28"/>
  <c r="G451" i="28"/>
  <c r="G447" i="28"/>
  <c r="G443" i="28"/>
  <c r="G439" i="28"/>
  <c r="G435" i="28"/>
  <c r="G431" i="28"/>
  <c r="G427" i="28"/>
  <c r="G423" i="28"/>
  <c r="G419" i="28"/>
  <c r="G415" i="28"/>
  <c r="G411" i="28"/>
  <c r="G407" i="28"/>
  <c r="G403" i="28"/>
  <c r="G399" i="28"/>
  <c r="G395" i="28"/>
  <c r="G391" i="28"/>
  <c r="G387" i="28"/>
  <c r="G383" i="28"/>
  <c r="G379" i="28"/>
  <c r="G375" i="28"/>
  <c r="G371" i="28"/>
  <c r="G367" i="28"/>
  <c r="G363" i="28"/>
  <c r="G359" i="28"/>
  <c r="G355" i="28"/>
  <c r="G351" i="28"/>
  <c r="G347" i="28"/>
  <c r="G343" i="28"/>
  <c r="G339" i="28"/>
  <c r="G335" i="28"/>
  <c r="G331" i="28"/>
  <c r="G327" i="28"/>
  <c r="G323" i="28"/>
  <c r="G319" i="28"/>
  <c r="G315" i="28"/>
  <c r="G311" i="28"/>
  <c r="G307" i="28"/>
  <c r="G303" i="28"/>
  <c r="G299" i="28"/>
  <c r="G295" i="28"/>
  <c r="G291" i="28"/>
  <c r="G287" i="28"/>
  <c r="G283" i="28"/>
  <c r="G279" i="28"/>
  <c r="G275" i="28"/>
  <c r="G271" i="28"/>
  <c r="G267" i="28"/>
  <c r="G263" i="28"/>
  <c r="G259" i="28"/>
  <c r="G255" i="28"/>
  <c r="G251" i="28"/>
  <c r="G247" i="28"/>
  <c r="G243" i="28"/>
  <c r="G239" i="28"/>
  <c r="G235" i="28"/>
  <c r="G231" i="28"/>
  <c r="G227" i="28"/>
  <c r="G223" i="28"/>
  <c r="G219" i="28"/>
  <c r="G215" i="28"/>
  <c r="G211" i="28"/>
  <c r="G207" i="28"/>
  <c r="G203" i="28"/>
  <c r="G199" i="28"/>
  <c r="G195" i="28"/>
  <c r="G191" i="28"/>
  <c r="G187" i="28"/>
  <c r="G183" i="28"/>
  <c r="G179" i="28"/>
  <c r="G175" i="28"/>
  <c r="G171" i="28"/>
  <c r="G167" i="28"/>
  <c r="G163" i="28"/>
  <c r="G159" i="28"/>
  <c r="G155" i="28"/>
  <c r="G151" i="28"/>
  <c r="G147" i="28"/>
  <c r="G143" i="28"/>
  <c r="G139" i="28"/>
  <c r="G135" i="28"/>
  <c r="G131" i="28"/>
  <c r="G127" i="28"/>
  <c r="G123" i="28"/>
  <c r="G119" i="28"/>
  <c r="G115" i="28"/>
  <c r="G111" i="28"/>
  <c r="G107" i="28"/>
  <c r="G103" i="28"/>
  <c r="G99" i="28"/>
  <c r="G95" i="28"/>
  <c r="G91" i="28"/>
  <c r="G87" i="28"/>
  <c r="G83" i="28"/>
  <c r="G79" i="28"/>
  <c r="G75" i="28"/>
  <c r="G71" i="28"/>
  <c r="G67" i="28"/>
  <c r="G63" i="28"/>
  <c r="G59" i="28"/>
  <c r="G55" i="28"/>
  <c r="G51" i="28"/>
  <c r="G47" i="28"/>
  <c r="G43" i="28"/>
  <c r="G39" i="28"/>
  <c r="G35" i="28"/>
  <c r="G31" i="28"/>
  <c r="G27" i="28"/>
  <c r="G23" i="28"/>
  <c r="G19" i="28"/>
  <c r="G15" i="28"/>
  <c r="G11" i="28"/>
  <c r="G7" i="28"/>
  <c r="G698" i="28"/>
  <c r="G694" i="28"/>
  <c r="G690" i="28"/>
  <c r="G686" i="28"/>
  <c r="G682" i="28"/>
  <c r="G678" i="28"/>
  <c r="G674" i="28"/>
  <c r="G670" i="28"/>
  <c r="G666" i="28"/>
  <c r="G662" i="28"/>
  <c r="G658" i="28"/>
  <c r="G654" i="28"/>
  <c r="G650" i="28"/>
  <c r="G646" i="28"/>
  <c r="G642" i="28"/>
  <c r="G638" i="28"/>
  <c r="G634" i="28"/>
  <c r="G630" i="28"/>
  <c r="G626" i="28"/>
  <c r="G622" i="28"/>
  <c r="G618" i="28"/>
  <c r="G614" i="28"/>
  <c r="G610" i="28"/>
  <c r="G606" i="28"/>
  <c r="G602" i="28"/>
  <c r="G598" i="28"/>
  <c r="G594" i="28"/>
  <c r="G590" i="28"/>
  <c r="G586" i="28"/>
  <c r="G582" i="28"/>
  <c r="G578" i="28"/>
  <c r="G574" i="28"/>
  <c r="G570" i="28"/>
  <c r="G566" i="28"/>
  <c r="G562" i="28"/>
  <c r="G558" i="28"/>
  <c r="G554" i="28"/>
  <c r="G550" i="28"/>
  <c r="G546" i="28"/>
  <c r="G542" i="28"/>
  <c r="G538" i="28"/>
  <c r="G534" i="28"/>
  <c r="G530" i="28"/>
  <c r="G526" i="28"/>
  <c r="G522" i="28"/>
  <c r="G518" i="28"/>
  <c r="G514" i="28"/>
  <c r="G510" i="28"/>
  <c r="G506" i="28"/>
  <c r="G502" i="28"/>
  <c r="G498" i="28"/>
  <c r="G494" i="28"/>
  <c r="G490" i="28"/>
  <c r="G486" i="28"/>
  <c r="G482" i="28"/>
  <c r="G478" i="28"/>
  <c r="G474" i="28"/>
  <c r="G470" i="28"/>
  <c r="G466" i="28"/>
  <c r="G462" i="28"/>
  <c r="G458" i="28"/>
  <c r="G454" i="28"/>
  <c r="G450" i="28"/>
  <c r="G446" i="28"/>
  <c r="G442" i="28"/>
  <c r="G438" i="28"/>
  <c r="G434" i="28"/>
  <c r="G430" i="28"/>
  <c r="G426" i="28"/>
  <c r="G422" i="28"/>
  <c r="G418" i="28"/>
  <c r="G414" i="28"/>
  <c r="G410" i="28"/>
  <c r="G406" i="28"/>
  <c r="G402" i="28"/>
  <c r="G398" i="28"/>
  <c r="G394" i="28"/>
  <c r="G390" i="28"/>
  <c r="G386" i="28"/>
  <c r="G382" i="28"/>
  <c r="G378" i="28"/>
  <c r="G374" i="28"/>
  <c r="G370" i="28"/>
  <c r="G366" i="28"/>
  <c r="G362" i="28"/>
  <c r="G358" i="28"/>
  <c r="G354" i="28"/>
  <c r="G350" i="28"/>
  <c r="G346" i="28"/>
  <c r="G342" i="28"/>
  <c r="G338" i="28"/>
  <c r="G334" i="28"/>
  <c r="G330" i="28"/>
  <c r="G326" i="28"/>
  <c r="G322" i="28"/>
  <c r="G318" i="28"/>
  <c r="G314" i="28"/>
  <c r="G310" i="28"/>
  <c r="G306" i="28"/>
  <c r="G302" i="28"/>
  <c r="G298" i="28"/>
  <c r="G294" i="28"/>
  <c r="G290" i="28"/>
  <c r="G286" i="28"/>
  <c r="G282" i="28"/>
  <c r="G278" i="28"/>
  <c r="G274" i="28"/>
  <c r="G270" i="28"/>
  <c r="G266" i="28"/>
  <c r="G262" i="28"/>
  <c r="G258" i="28"/>
  <c r="G254" i="28"/>
  <c r="G250" i="28"/>
  <c r="G246" i="28"/>
  <c r="G242" i="28"/>
  <c r="G238" i="28"/>
  <c r="G234" i="28"/>
  <c r="G230" i="28"/>
  <c r="G226" i="28"/>
  <c r="G222" i="28"/>
  <c r="G218" i="28"/>
  <c r="G214" i="28"/>
  <c r="G210" i="28"/>
  <c r="G206" i="28"/>
  <c r="G202" i="28"/>
  <c r="G198" i="28"/>
  <c r="G194" i="28"/>
  <c r="G190" i="28"/>
  <c r="G186" i="28"/>
  <c r="G182" i="28"/>
  <c r="G178" i="28"/>
  <c r="G174" i="28"/>
  <c r="G170" i="28"/>
  <c r="G166" i="28"/>
  <c r="G162" i="28"/>
  <c r="G158" i="28"/>
  <c r="G154" i="28"/>
  <c r="G150" i="28"/>
  <c r="G146" i="28"/>
  <c r="G142" i="28"/>
  <c r="G138" i="28"/>
  <c r="G134" i="28"/>
  <c r="G130" i="28"/>
  <c r="G126" i="28"/>
  <c r="G122" i="28"/>
  <c r="G118" i="28"/>
  <c r="G114" i="28"/>
  <c r="G110" i="28"/>
  <c r="G106" i="28"/>
  <c r="G102" i="28"/>
  <c r="G98" i="28"/>
  <c r="G94" i="28"/>
  <c r="G90" i="28"/>
  <c r="G86" i="28"/>
  <c r="G82" i="28"/>
  <c r="G78" i="28"/>
  <c r="G74" i="28"/>
  <c r="G70" i="28"/>
  <c r="G66" i="28"/>
  <c r="G62" i="28"/>
  <c r="G58" i="28"/>
  <c r="G54" i="28"/>
  <c r="G50" i="28"/>
  <c r="G46" i="28"/>
  <c r="G42" i="28"/>
  <c r="G38" i="28"/>
  <c r="G34" i="28"/>
  <c r="G30" i="28"/>
  <c r="G26" i="28"/>
  <c r="G22" i="28"/>
  <c r="G18" i="28"/>
  <c r="G14" i="28"/>
  <c r="G10" i="28"/>
  <c r="G6" i="28"/>
  <c r="AM2" i="6" a="1"/>
  <c r="AM2" i="6" s="1"/>
  <c r="G2" i="28" s="1"/>
  <c r="G3" i="28"/>
  <c r="H3" i="21" l="1"/>
  <c r="X2" i="19" s="1"/>
  <c r="G3" i="19"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<sst xmlns="http://schemas.openxmlformats.org/spreadsheetml/2006/main" count="8081" uniqueCount="3373">
  <si>
    <t>Name</t>
  </si>
  <si>
    <t>Date</t>
  </si>
  <si>
    <t>Process</t>
  </si>
  <si>
    <t>Est Hours</t>
  </si>
  <si>
    <t>Project Plan</t>
  </si>
  <si>
    <t>%</t>
  </si>
  <si>
    <t>Hours</t>
  </si>
  <si>
    <t>nachiket.kulawade</t>
  </si>
  <si>
    <t>Testing</t>
  </si>
  <si>
    <t>Testing &amp; Report Writing</t>
  </si>
  <si>
    <t>harshada.morje</t>
  </si>
  <si>
    <t>QA</t>
  </si>
  <si>
    <t>naveen.lagishetty</t>
  </si>
  <si>
    <t>PM</t>
  </si>
  <si>
    <t>Report</t>
  </si>
  <si>
    <t>manasi.varma</t>
  </si>
  <si>
    <t>Fixing</t>
  </si>
  <si>
    <t>Support</t>
  </si>
  <si>
    <t>Name of Project</t>
  </si>
  <si>
    <t>Client</t>
  </si>
  <si>
    <t>Type of Report</t>
  </si>
  <si>
    <t>VPAT Needed</t>
  </si>
  <si>
    <t>What are we Testing</t>
  </si>
  <si>
    <t>What is the Unit of Testing</t>
  </si>
  <si>
    <t>No. of Units Being Tested as per project scope</t>
  </si>
  <si>
    <t>No. of Units in URL Sheet</t>
  </si>
  <si>
    <t>Initial Stage Units</t>
  </si>
  <si>
    <t>Project Status</t>
  </si>
  <si>
    <t>Estimated Start Date</t>
  </si>
  <si>
    <t>Estimated Delivery Date</t>
  </si>
  <si>
    <t>Delivered Date</t>
  </si>
  <si>
    <t>Delivered Time</t>
  </si>
  <si>
    <t>Budgetted Hours by Sales</t>
  </si>
  <si>
    <t>Additional Hours</t>
  </si>
  <si>
    <t>New Members</t>
  </si>
  <si>
    <t>Total Team</t>
  </si>
  <si>
    <t>Mentor</t>
  </si>
  <si>
    <t>APM</t>
  </si>
  <si>
    <t>Captain</t>
  </si>
  <si>
    <t>No. of Working Days</t>
  </si>
  <si>
    <t>Planned Hours</t>
  </si>
  <si>
    <t>Actual Hours</t>
  </si>
  <si>
    <t>Est VPAT</t>
  </si>
  <si>
    <t>Total Issues</t>
  </si>
  <si>
    <t>Total Issues Delivered</t>
  </si>
  <si>
    <t>Total Perfect Issues</t>
  </si>
  <si>
    <t>MyLab Marketing VPAT Audit</t>
  </si>
  <si>
    <t>Pearson</t>
  </si>
  <si>
    <t>Bug - Every Bug on Every Page</t>
  </si>
  <si>
    <t>WCAG 2.1</t>
  </si>
  <si>
    <t>Web</t>
  </si>
  <si>
    <t>Page/URL</t>
  </si>
  <si>
    <t>In-Progress</t>
  </si>
  <si>
    <t>jayshree.sharma</t>
  </si>
  <si>
    <t>chhayanka.amberkar</t>
  </si>
  <si>
    <t>Automated tools</t>
  </si>
  <si>
    <t>Assistive Technologies</t>
  </si>
  <si>
    <t>Web Browsers</t>
  </si>
  <si>
    <t>How much Testing in % or Numbers</t>
  </si>
  <si>
    <t>Mark up validators</t>
  </si>
  <si>
    <t>JAWS 2022</t>
  </si>
  <si>
    <t>Chrome</t>
  </si>
  <si>
    <t>Accessibility toolbars</t>
  </si>
  <si>
    <t>NVDA 2022</t>
  </si>
  <si>
    <t>FF</t>
  </si>
  <si>
    <t>Color Contrast Analyzer</t>
  </si>
  <si>
    <t>VoiceOver</t>
  </si>
  <si>
    <t>Safari-Mac</t>
  </si>
  <si>
    <t>ZoomText</t>
  </si>
  <si>
    <t>iOS - Safari / iOS App</t>
  </si>
  <si>
    <t>Dragon</t>
  </si>
  <si>
    <t>TalkBack</t>
  </si>
  <si>
    <t>Android - Chrome / Android App</t>
  </si>
  <si>
    <t>Note: Please put all the team members including Associates, APM, TL</t>
  </si>
  <si>
    <t>Role</t>
  </si>
  <si>
    <t>FT Tester</t>
  </si>
  <si>
    <t>irfan.shaikh</t>
  </si>
  <si>
    <t>kumar.reddy</t>
  </si>
  <si>
    <t>prerna.rane</t>
  </si>
  <si>
    <t>FT QA</t>
  </si>
  <si>
    <t>dilip.dharia</t>
  </si>
  <si>
    <t>AT Tester</t>
  </si>
  <si>
    <t>manisha.prakash</t>
  </si>
  <si>
    <t>Steps to Reproduce Start for Web</t>
  </si>
  <si>
    <t>Steps to Reproduce Start for App</t>
  </si>
  <si>
    <t>Component Keyword</t>
  </si>
  <si>
    <t>Login</t>
  </si>
  <si>
    <t>Labels</t>
  </si>
  <si>
    <t xml:space="preserve">Accessibility, Audit, Marketing, MLM-XL, MLVISION, MyLab, US, VPAT </t>
  </si>
  <si>
    <t>Tested on</t>
  </si>
  <si>
    <t>Windows: 11
MAC OS: 12
iOS: 15
Android OS: 10</t>
  </si>
  <si>
    <t>Employee</t>
  </si>
  <si>
    <t>No. of Hours</t>
  </si>
  <si>
    <t>No. of Units</t>
  </si>
  <si>
    <t>Timelines</t>
  </si>
  <si>
    <t>Numbers</t>
  </si>
  <si>
    <t>Row Labels</t>
  </si>
  <si>
    <t>No. of Issues</t>
  </si>
  <si>
    <t>Self QC Score</t>
  </si>
  <si>
    <t>BB Self QC Score</t>
  </si>
  <si>
    <t>QC Percentage</t>
  </si>
  <si>
    <t>Self QC QA Score</t>
  </si>
  <si>
    <t>BB Self QC QA Score</t>
  </si>
  <si>
    <t>QA Percentage</t>
  </si>
  <si>
    <t>Count of Finalized</t>
  </si>
  <si>
    <t>Column Labels</t>
  </si>
  <si>
    <t>Status</t>
  </si>
  <si>
    <t>(All)</t>
  </si>
  <si>
    <t>Count of Issue Name</t>
  </si>
  <si>
    <t>Issue Tested By</t>
  </si>
  <si>
    <t xml:space="preserve">Count of Writing Score </t>
  </si>
  <si>
    <t>Project Est Hours</t>
  </si>
  <si>
    <t>(blank)</t>
  </si>
  <si>
    <t>To Be Approved</t>
  </si>
  <si>
    <t>Delete - QA</t>
  </si>
  <si>
    <t>In Fixing</t>
  </si>
  <si>
    <t>Yes Perfect Issue</t>
  </si>
  <si>
    <t>Approved after Fixing</t>
  </si>
  <si>
    <t>Grand Total</t>
  </si>
  <si>
    <t>Actual Production Hours</t>
  </si>
  <si>
    <t>Wastage</t>
  </si>
  <si>
    <t>New Issues</t>
  </si>
  <si>
    <t>Total Units to be produced</t>
  </si>
  <si>
    <t>irfan shaikh</t>
  </si>
  <si>
    <t>Meeting</t>
  </si>
  <si>
    <t>Delivery</t>
  </si>
  <si>
    <t>Kumar.reddy</t>
  </si>
  <si>
    <t>Testing - To Be Approved</t>
  </si>
  <si>
    <t>Reporting - To Be Approved</t>
  </si>
  <si>
    <t>Issue Complexity</t>
  </si>
  <si>
    <t>#N/A</t>
  </si>
  <si>
    <t>Units</t>
  </si>
  <si>
    <t>Sr. No.</t>
  </si>
  <si>
    <t xml:space="preserve">Page Name </t>
  </si>
  <si>
    <t>URL</t>
  </si>
  <si>
    <t>Type</t>
  </si>
  <si>
    <t>Notes</t>
  </si>
  <si>
    <t>Browser</t>
  </si>
  <si>
    <t>Screen Reader</t>
  </si>
  <si>
    <t>Magnification</t>
  </si>
  <si>
    <t>Speech Recognition</t>
  </si>
  <si>
    <t>Accessibility Settings</t>
  </si>
  <si>
    <t>Mobile Tablet</t>
  </si>
  <si>
    <t>AT QA</t>
  </si>
  <si>
    <t>QA2</t>
  </si>
  <si>
    <t>P1</t>
  </si>
  <si>
    <t>Left Navigation</t>
  </si>
  <si>
    <t>Component</t>
  </si>
  <si>
    <t>Instructor account with Student View</t>
  </si>
  <si>
    <t>Android Tablet (Nachiket)</t>
  </si>
  <si>
    <t>Naveen</t>
  </si>
  <si>
    <t>Manasi</t>
  </si>
  <si>
    <t>P2</t>
  </si>
  <si>
    <t>Course Home - Calendar</t>
  </si>
  <si>
    <t>Page</t>
  </si>
  <si>
    <t>Yes</t>
  </si>
  <si>
    <t>P3</t>
  </si>
  <si>
    <t>Student Success Hub</t>
  </si>
  <si>
    <t>P4</t>
  </si>
  <si>
    <t>MyLab Tour for students</t>
  </si>
  <si>
    <t>P5</t>
  </si>
  <si>
    <t>Dynamic Study Modules</t>
  </si>
  <si>
    <t>P6</t>
  </si>
  <si>
    <t>Multimedia Library Mainpage</t>
  </si>
  <si>
    <t>P7</t>
  </si>
  <si>
    <t>Print Offers</t>
  </si>
  <si>
    <t>P8</t>
  </si>
  <si>
    <t>eTextbook</t>
  </si>
  <si>
    <t>P9</t>
  </si>
  <si>
    <t>Course Home - Document Sharing</t>
  </si>
  <si>
    <t>https://mylabmastering.pearson.com/?courseId=12530108&amp;key=1540223697657138739132023#/DocSharing/813763a3-21c6-41d5-8e84-98acc6a32e05</t>
  </si>
  <si>
    <t>Irfan</t>
  </si>
  <si>
    <t>Dilip</t>
  </si>
  <si>
    <t>P10</t>
  </si>
  <si>
    <t>Accessibility Information</t>
  </si>
  <si>
    <t>https://mylabmastering.pearson.com/?courseId=12530108&amp;key=1540223697657138739132023#/</t>
  </si>
  <si>
    <t>P11</t>
  </si>
  <si>
    <t>Student To-do list</t>
  </si>
  <si>
    <t>https://mylabmastering.pearson.com/?courseId=12530108&amp;key=620406497315419132023#/</t>
  </si>
  <si>
    <t>Student Account</t>
  </si>
  <si>
    <t>P12</t>
  </si>
  <si>
    <t>Chapter 9 Homework: Question 1</t>
  </si>
  <si>
    <t>P13</t>
  </si>
  <si>
    <t>Chapter 9 Homework: Question 5</t>
  </si>
  <si>
    <t>NVDA</t>
  </si>
  <si>
    <t>P14</t>
  </si>
  <si>
    <t>Video Assignment Page</t>
  </si>
  <si>
    <t>Kumar</t>
  </si>
  <si>
    <t>P15</t>
  </si>
  <si>
    <t>Video: Question 1</t>
  </si>
  <si>
    <t>P16</t>
  </si>
  <si>
    <t>Video Quiz Summary</t>
  </si>
  <si>
    <t>iPad (Harshada)</t>
  </si>
  <si>
    <t>P17</t>
  </si>
  <si>
    <t>Question 1</t>
  </si>
  <si>
    <t>P18</t>
  </si>
  <si>
    <t>P19</t>
  </si>
  <si>
    <t>Case Study Library Mainpage</t>
  </si>
  <si>
    <t>P20</t>
  </si>
  <si>
    <t>Case Study - Brief</t>
  </si>
  <si>
    <t>P21</t>
  </si>
  <si>
    <t>Case Study - Questions</t>
  </si>
  <si>
    <t>P22</t>
  </si>
  <si>
    <t>Podcast Assignment Mainpage</t>
  </si>
  <si>
    <t>P23</t>
  </si>
  <si>
    <t>P24</t>
  </si>
  <si>
    <t>Podcast Quiz Summary</t>
  </si>
  <si>
    <t>P25</t>
  </si>
  <si>
    <t>Take a Quiz test</t>
  </si>
  <si>
    <t>Mac</t>
  </si>
  <si>
    <t>Harshada</t>
  </si>
  <si>
    <t>P26</t>
  </si>
  <si>
    <t>Start Quiz Page</t>
  </si>
  <si>
    <t>P27</t>
  </si>
  <si>
    <t>P28</t>
  </si>
  <si>
    <t>Quiz Summary</t>
  </si>
  <si>
    <t>P29</t>
  </si>
  <si>
    <t>Study Plan Recommendations</t>
  </si>
  <si>
    <t>P30</t>
  </si>
  <si>
    <t>Practice Define marketing and outline the steps in the marketing process: Question 1</t>
  </si>
  <si>
    <t>P31</t>
  </si>
  <si>
    <t>Start quiz page: Define marketing and outline the steps in the marketing process</t>
  </si>
  <si>
    <t>P32</t>
  </si>
  <si>
    <t>P33</t>
  </si>
  <si>
    <t>Study Plan Progress</t>
  </si>
  <si>
    <t>P34</t>
  </si>
  <si>
    <t>Study Plan All Chapters</t>
  </si>
  <si>
    <t>P35</t>
  </si>
  <si>
    <t>Student Gradebook Results Page</t>
  </si>
  <si>
    <t>No QA Needed</t>
  </si>
  <si>
    <t>Delete</t>
  </si>
  <si>
    <t>approved</t>
  </si>
  <si>
    <t>Sum of Issue Name</t>
  </si>
  <si>
    <t>Page Name</t>
  </si>
  <si>
    <t>URL Link</t>
  </si>
  <si>
    <t>Type of Issue</t>
  </si>
  <si>
    <t>Issue Name</t>
  </si>
  <si>
    <t>Comments</t>
  </si>
  <si>
    <t>Chrome/JAWS</t>
  </si>
  <si>
    <t>FF/NVDA</t>
  </si>
  <si>
    <t>Chrome/NVDA</t>
  </si>
  <si>
    <t>Mac/Safari/VO</t>
  </si>
  <si>
    <t>Mac/Chrome/VO</t>
  </si>
  <si>
    <t>iOS/VO</t>
  </si>
  <si>
    <t>Android/Talkback</t>
  </si>
  <si>
    <t>Testing - Reviewed By</t>
  </si>
  <si>
    <t>Move to Report</t>
  </si>
  <si>
    <t>Summary</t>
  </si>
  <si>
    <t>Issue Description</t>
  </si>
  <si>
    <t>FinaIized - Issue Description</t>
  </si>
  <si>
    <t>Code Snippet</t>
  </si>
  <si>
    <t>FinaIized - Code Snippet</t>
  </si>
  <si>
    <t>Expected Result</t>
  </si>
  <si>
    <t>FinaIized - Expected Result</t>
  </si>
  <si>
    <t>Rationale</t>
  </si>
  <si>
    <t>Recommendation</t>
  </si>
  <si>
    <t>FinaIized - Recommendation</t>
  </si>
  <si>
    <t>Steps to Reproduce Start</t>
  </si>
  <si>
    <t>Steps to Reproduce</t>
  </si>
  <si>
    <t>FinaIized - Steps to Reproduce</t>
  </si>
  <si>
    <t>WCAG 2.1 Conformance Level</t>
  </si>
  <si>
    <t>WCAG 2.1 Success Criteria</t>
  </si>
  <si>
    <t>ScreenShot Name</t>
  </si>
  <si>
    <t>Priority</t>
  </si>
  <si>
    <t>Tested On</t>
  </si>
  <si>
    <t>Components</t>
  </si>
  <si>
    <t>Severity</t>
  </si>
  <si>
    <t>Issue Written By</t>
  </si>
  <si>
    <t>Self QC</t>
  </si>
  <si>
    <t xml:space="preserve">Writing Score </t>
  </si>
  <si>
    <t>Tester's Comment</t>
  </si>
  <si>
    <t>BB Self QC</t>
  </si>
  <si>
    <t>Reporting - Reviewed By</t>
  </si>
  <si>
    <t>Reviewers comment</t>
  </si>
  <si>
    <t>Issue Level</t>
  </si>
  <si>
    <t>Self QC QA</t>
  </si>
  <si>
    <t>Finalized</t>
  </si>
  <si>
    <t>BB Self QC QA</t>
  </si>
  <si>
    <t>Regression Status</t>
  </si>
  <si>
    <t>Uploading Status</t>
  </si>
  <si>
    <t>Uploading comment</t>
  </si>
  <si>
    <t>Client Feedback</t>
  </si>
  <si>
    <t>Client Feedback Level</t>
  </si>
  <si>
    <t>ARIA</t>
  </si>
  <si>
    <t>ARIA attribute defined inappropriately</t>
  </si>
  <si>
    <r>
      <t xml:space="preserve">Left navigation buttons aria-expand/collapse functionality is unclear - 
</t>
    </r>
    <r>
      <rPr>
        <b/>
        <sz val="11"/>
        <color rgb="FF000000"/>
        <rFont val="Calibri"/>
        <family val="2"/>
        <scheme val="minor"/>
      </rPr>
      <t xml:space="preserve">Known issue - 
ACDS-265656, 
ACDS-262925
</t>
    </r>
    <r>
      <rPr>
        <sz val="11"/>
        <color rgb="FF000000"/>
        <rFont val="Calibri"/>
        <family val="2"/>
        <scheme val="minor"/>
      </rPr>
      <t>known check done valid- dilip</t>
    </r>
  </si>
  <si>
    <t>Applicable</t>
  </si>
  <si>
    <t>No</t>
  </si>
  <si>
    <t>Images</t>
  </si>
  <si>
    <t xml:space="preserve">No text equivalent for SVG image </t>
  </si>
  <si>
    <r>
      <t xml:space="preserve">Left navigation "Educator Hub-&gt;Instructor Resources" when user acitvate it opens a page in new tab - 
</t>
    </r>
    <r>
      <rPr>
        <b/>
        <sz val="11"/>
        <color rgb="FF000000"/>
        <rFont val="Calibri"/>
        <family val="2"/>
        <scheme val="minor"/>
      </rPr>
      <t xml:space="preserve">Known issue - ACDS-251421
</t>
    </r>
    <r>
      <rPr>
        <sz val="11"/>
        <color rgb="FF000000"/>
        <rFont val="Calibri"/>
        <family val="2"/>
        <scheme val="minor"/>
      </rPr>
      <t>known check done valid- dilip</t>
    </r>
  </si>
  <si>
    <t>Keyboard</t>
  </si>
  <si>
    <t>Missing Keyboard Support for Button</t>
  </si>
  <si>
    <t>Left navigation elements has role="button" so it should work with space and enter key but it works with only enter key.</t>
  </si>
  <si>
    <t>Colour</t>
  </si>
  <si>
    <t>Color alone used to convey information</t>
  </si>
  <si>
    <r>
      <t xml:space="preserve">Colour (#C0C0C0) alone is used to indicate the "Gray text" information on the table - 
</t>
    </r>
    <r>
      <rPr>
        <b/>
        <sz val="11"/>
        <color rgb="FF000000"/>
        <rFont val="Calibri"/>
        <family val="2"/>
        <scheme val="minor"/>
      </rPr>
      <t>Known issue - ACDS-248696</t>
    </r>
    <r>
      <rPr>
        <sz val="11"/>
        <color rgb="FF000000"/>
        <rFont val="Calibri"/>
        <family val="2"/>
        <scheme val="minor"/>
      </rPr>
      <t xml:space="preserve">
known check done valid- dilip</t>
    </r>
  </si>
  <si>
    <t xml:space="preserve"> Known issue - ACDS-248696</t>
  </si>
  <si>
    <t>Content</t>
  </si>
  <si>
    <t>Element type defined inappropriately</t>
  </si>
  <si>
    <r>
      <t xml:space="preserve">The &lt;article&gt; element was incorrectly defined on the tested page which resulted in a confusing experience for screen reader users - 
</t>
    </r>
    <r>
      <rPr>
        <b/>
        <sz val="11"/>
        <color rgb="FF000000"/>
        <rFont val="Calibri"/>
        <family val="2"/>
        <scheme val="minor"/>
      </rPr>
      <t xml:space="preserve">Known issue - ACDS-248691
</t>
    </r>
    <r>
      <rPr>
        <sz val="11"/>
        <color rgb="FF000000"/>
        <rFont val="Calibri"/>
        <family val="2"/>
        <scheme val="minor"/>
      </rPr>
      <t>known check done valid- dilip</t>
    </r>
  </si>
  <si>
    <t>Known issue - ACDS-248691</t>
  </si>
  <si>
    <t>Focus</t>
  </si>
  <si>
    <t>Focus not clearly visible</t>
  </si>
  <si>
    <t>When user activate "0%, Overall Score" button it shows "Show progress and scores" toggle button where  focus outline is not clearly visible.</t>
  </si>
  <si>
    <t>Web: Course Home - Calendar: Focus not clearly visible</t>
  </si>
  <si>
    <t>When accessing the page through the keyboard, it is not possible to visually identify user’s current location on the menu items such as "Show progress and scores" toggle button (that becomes available on activating "0%, Overall Score" button). Focus indicator is not clearly visible as the user tabs through using a keyboard.</t>
  </si>
  <si>
    <t>URL:  
https://www.pearsonmylabandmastering.com/northamerica
Username: Aqavpat-edu1
Password: AuditPa559338
Course Title: AQA_VPAT_Kotler_Principles of Marketing 19e
Course Id: auditor49388
1. Launch the above URL with the given credentials and navigate to the mentioned course</t>
  </si>
  <si>
    <t>2. Navigate to Course Home &gt; Calendar interactive element and activate it.
3. Navigate to "0%, Overall Score" button and activate.
4. Navigate with tab key and oberve focus on "Show progress and scores" toggle button.</t>
  </si>
  <si>
    <t>Marketing_7</t>
  </si>
  <si>
    <t>Minor</t>
  </si>
  <si>
    <t xml:space="preserve">issue is correct but we have flagged color issue it will solve focus problem also 
</t>
  </si>
  <si>
    <t>Technical Issues</t>
  </si>
  <si>
    <t>Calendar elements provided role="button" where it works with only enter key not with space key.</t>
  </si>
  <si>
    <r>
      <rPr>
        <sz val="11"/>
        <color rgb="FF000000"/>
        <rFont val="Calibri"/>
        <family val="2"/>
        <scheme val="minor"/>
      </rPr>
      <t xml:space="preserve">"Skip to main content" difiend wrong place it creates a confusion to screen reader users - </t>
    </r>
    <r>
      <rPr>
        <b/>
        <sz val="11"/>
        <color rgb="FF000000"/>
        <rFont val="Calibri"/>
        <family val="2"/>
        <scheme val="minor"/>
      </rPr>
      <t>known issue - ACDS-149317, ACDS-161894</t>
    </r>
  </si>
  <si>
    <t>known issue - ACDS-149317, ACDS-161894</t>
  </si>
  <si>
    <t>Focus moves inappropriately</t>
  </si>
  <si>
    <t xml:space="preserve">When user activate "0%, Overall Score" button it shows a popup menu where focus does not moves to the menu </t>
  </si>
  <si>
    <t xml:space="preserve">When user activate "Help" button it open a popup menu where focus does not moves to the menu and here using </t>
  </si>
  <si>
    <t>Insufficient color contrast for states of user interface controls</t>
  </si>
  <si>
    <t>In "Entire Course To Date" tab under "Current Assignment" for each link has image link "Circle" blue and "Square" yellow where has insufficient color contrast</t>
  </si>
  <si>
    <t>Web: Course Home - Calendar: Insufficient color contrast for states of user interface controls</t>
  </si>
  <si>
    <t>The color for user interface controls with their adjacent colours an insufficient contrast ratio were found on the page. Following are the instances affected:
• The foreground #3BA3BF for "Circle Blue" icon image provided to "Chapter 2 Homework", "Ch 20 NEW Mini Sim on Socially Responsible Marketing" link has a color contrast ratio of 2.9:1 with #FFFFFF background.
• The foreground #E39F00 for "Square Yellow" icon image provided to "Chapter 2 quiz" link has a color contrast ratio of 2.3:1 with #FFFFFF background.</t>
  </si>
  <si>
    <t>2. Navigate to Course Home &gt; Calendar interactive element and activate it.
3.Inspect the controls of "Chapter 2 Homework", "Ch 20 NEW Mini Sim…" and "Chapter 2 quiz" link icons ("Circle", "Square") with their adjacent colors using CCA.</t>
  </si>
  <si>
    <t>Marketing_12a, Marketing_ 12b</t>
  </si>
  <si>
    <t>Major</t>
  </si>
  <si>
    <t xml:space="preserve">issue is invalid
manasi pls check this is known or not </t>
  </si>
  <si>
    <t>Iframe</t>
  </si>
  <si>
    <t>Inappropriate iframe title</t>
  </si>
  <si>
    <r>
      <rPr>
        <sz val="11"/>
        <color rgb="FF000000"/>
        <rFont val="Calibri"/>
        <family val="2"/>
        <scheme val="minor"/>
      </rPr>
      <t xml:space="preserve">Ifram has no title attirube. This issue applicable all the left navigation items
</t>
    </r>
    <r>
      <rPr>
        <b/>
        <sz val="11"/>
        <color rgb="FF000000"/>
        <rFont val="Calibri"/>
        <family val="2"/>
        <scheme val="minor"/>
      </rPr>
      <t>Known issue - ACDS-149081, ACDS-149081</t>
    </r>
  </si>
  <si>
    <t>Known issue - ACDS-149081, ACDS-149081</t>
  </si>
  <si>
    <t>Table</t>
  </si>
  <si>
    <t>Incorrect table structure</t>
  </si>
  <si>
    <t xml:space="preserve">In main content area below the heading "Navigating your course" a table element present where doesn't have caption
</t>
  </si>
  <si>
    <t>Web: MyLab Tour for students: Incorrect table structure</t>
  </si>
  <si>
    <t>The table structure for the “Navigation course” table was found to be inappropriate. There is no table &lt;caption&gt; element provided. As a result, screen reader users cannot understand the table content effectively.</t>
  </si>
  <si>
    <t>&lt;table class="body" style="width:60%"&gt;
&lt;tbody&gt;
&lt;tr style="height:30px;"&gt;
	&lt;th style="width:10%"&gt;Element Name&lt;/th&gt;
	&lt;th style="width:10%"&gt;Previous Name&lt;br&gt;(if different)&lt;/th&gt;
	&lt;th style="width:40%"&gt;Description&lt;/th&gt;
&lt;/tr&gt;
(...)
&lt;/table
&lt;/table&gt;</t>
  </si>
  <si>
    <t>Apply the following change mark-up the content such as "Navigating your course" using &lt;caption&gt; element.
&lt;table class="body" style="width:60%"&gt;
&lt;caption&gt;Navigating your course&lt;/caption&gt;
&lt;tbody&gt;
&lt;tr style="height:30px;"&gt;
	&lt;th style="width:10%"&gt;Element Name&lt;/th&gt;
	&lt;th style="width:10%"&gt;Previous Name&lt;br&gt;(if different)&lt;/th&gt;
	&lt;th style="width:40%"&gt;Description&lt;/th&gt;
&lt;/tr&gt;
(...)
&lt;/table
&lt;/table&gt;</t>
  </si>
  <si>
    <t>2. Navigate to Student Success Hub &gt; MyLab Tour for students interactive element and activate it.
3. Inspect the "Navigating your course" table.</t>
  </si>
  <si>
    <t>Marketing_14</t>
  </si>
  <si>
    <t>invalid</t>
  </si>
  <si>
    <t>Headings</t>
  </si>
  <si>
    <t>Inappropriate heading structure</t>
  </si>
  <si>
    <t>In iFrame heading text "study better" starts from h3</t>
  </si>
  <si>
    <t>In main content area button text such as "Access Dynamic Study Modules" on focus has insufficnet color contrast
Fg: #FFFFFF, Bg: #808080, 3.9:1</t>
  </si>
  <si>
    <t>Links</t>
  </si>
  <si>
    <t>Unclear link text</t>
  </si>
  <si>
    <r>
      <t xml:space="preserve">In main content area button text such as "Access Dynamic Study Modules" on click it opens a new windo where Screen reader users it doesn't announce.
Here visually hidden text "Opens a new window" required for sr users - </t>
    </r>
    <r>
      <rPr>
        <b/>
        <sz val="11"/>
        <color rgb="FF000000"/>
        <rFont val="Calibri"/>
        <family val="2"/>
        <scheme val="minor"/>
      </rPr>
      <t>Known issue - ACDS-225990</t>
    </r>
  </si>
  <si>
    <t>Known issue - ACDS-225990</t>
  </si>
  <si>
    <t>Identical heading text</t>
  </si>
  <si>
    <r>
      <t xml:space="preserve">Identical heading text "Multimedia Library" found - </t>
    </r>
    <r>
      <rPr>
        <b/>
        <sz val="11"/>
        <color rgb="FF000000"/>
        <rFont val="Calibri"/>
        <family val="2"/>
        <scheme val="minor"/>
      </rPr>
      <t xml:space="preserve">Known issue - ACDS-264290
</t>
    </r>
    <r>
      <rPr>
        <sz val="11"/>
        <color rgb="FF000000"/>
        <rFont val="Calibri"/>
        <family val="2"/>
        <scheme val="minor"/>
      </rPr>
      <t xml:space="preserve">
</t>
    </r>
  </si>
  <si>
    <t xml:space="preserve">Known issue - ACDS-264290
</t>
  </si>
  <si>
    <t>Missing heading mark -up</t>
  </si>
  <si>
    <t>Missing heading markup text such as "Kotler/Armstrong/Balasubramanian, Principles of Marketing, 19e" in main content area</t>
  </si>
  <si>
    <t>delete</t>
  </si>
  <si>
    <t>Missing textual description for informative image</t>
  </si>
  <si>
    <t>In main content area after text "Kotler/Armstrong/Balasubramanian, Principles of Marketing, 19e" elment there is an image has missing textual description</t>
  </si>
  <si>
    <t>Forms</t>
  </si>
  <si>
    <t>Feedback message difficult to locate</t>
  </si>
  <si>
    <r>
      <rPr>
        <sz val="11"/>
        <color rgb="FF000000"/>
        <rFont val="Calibri"/>
        <family val="2"/>
        <scheme val="minor"/>
      </rPr>
      <t xml:space="preserve">In main content area wher sr user ("Find Now") submit the form without inputs visually result text "The Multimedia Library resources are not yet available for this course." appeared where sr focus is not taking. - </t>
    </r>
    <r>
      <rPr>
        <b/>
        <sz val="11"/>
        <color rgb="FF000000"/>
        <rFont val="Calibri"/>
        <family val="2"/>
        <scheme val="minor"/>
      </rPr>
      <t>Known issue - ACDS-265730</t>
    </r>
  </si>
  <si>
    <t>Web: Multimedia Library Mainpage: Error messages difficult to locate</t>
  </si>
  <si>
    <t>The feedback message is difficult to locate. For example, when user activate "Find Now" button in the main content area, the feedback message "The Multimedia Library resources are not yet available for this course." gets displayed dynamically on the page which is not announced by the screen reader, as a result, screen reader users are unaware about the occurrence of the feedback message.</t>
  </si>
  <si>
    <t>Apply the following changes:
• USe role alert and  aria-atomic = "true" for the &lt;div&gt; element containing feedback messages.
• Use CSS display: none property to hide the feedback message when not visible on the page, make sure that it changes to display: block when feedback messages are visible on the page.
• For more information on how to implement this can be found at:
https://www.w3.org/WAI/ARIA/apg/example-index/alert/alert.html</t>
  </si>
  <si>
    <t>Known issue - ACDS-265730</t>
  </si>
  <si>
    <t>Role defined inappropriately</t>
  </si>
  <si>
    <t>In main content area "Find Now" element exposed as link element which incorect it should be exposed as button element, so role="button" required.
Similar instance is found in result content text such as "Get Started with MyLab Marketing" exposed as link element which is incorrect</t>
  </si>
  <si>
    <t>Web: Multimedia Library Mainpage: Role defined inappropriately</t>
  </si>
  <si>
    <t>The role such as "Find Now" is defined inappropriately for the &lt;a&gt; element containing the across the tested pages. As a result, screen reader users found it difficult to understand the functionality effectively.</t>
  </si>
  <si>
    <t xml:space="preserve">The roles such as "figure" is defined inappropriately for the &lt;a&gt; element containing the  various bookmarks links such as "BBBBB","BBBBB", "BBBBB" etc. across the tested pages. As a result, screen reader users found it difficult to understand the functionality effectively. </t>
  </si>
  <si>
    <t>&lt;a href="javascript:__doPostBack('ctl00$ctl00$InsideForm$MasterContent$ButtonSearch','')" id="ButtonSearch" class="btn btn-primary " style="cursor: pointer;"&gt;Find Now
&lt;/a&gt;</t>
  </si>
  <si>
    <t>Screen reader users will access the interactive element effectively.
Provide role="button" to &lt;a&gt; element.
&lt;a href="javascript:__doPostBack('ctl00$ctl00$InsideForm$MasterContent$ButtonSearch','')" role="button" id="ButtonSearch" class="btn btn-primary " style="cursor: pointer;"&gt;Find Now
&lt;/a&gt;</t>
  </si>
  <si>
    <t>Provide role="button" to &lt;a&gt; element.</t>
  </si>
  <si>
    <t xml:space="preserve">2. Navigate to Student Success Hub &gt; Multimedia Library interactive element and activate it.
3.Inspect interactive element "Find Now". 
</t>
  </si>
  <si>
    <t>Marketing_22</t>
  </si>
  <si>
    <t>not an issue</t>
  </si>
  <si>
    <t>In main content area wher sr user ("Find Now") submit the form with inputs below the form result gets updated wher heading structure is inappropriate.
"Chapter 0. Get Started With MyLab Marketing" - H3 it should be H2
"Get Started" - H4 it should be H3</t>
  </si>
  <si>
    <t>Skip link does not work</t>
  </si>
  <si>
    <r>
      <rPr>
        <sz val="11"/>
        <color rgb="FF000000"/>
        <rFont val="Calibri"/>
        <family val="2"/>
        <scheme val="minor"/>
      </rPr>
      <t xml:space="preserve">There is a "Skip to main content" link present where it does not work. - </t>
    </r>
    <r>
      <rPr>
        <b/>
        <sz val="11"/>
        <color rgb="FF000000"/>
        <rFont val="Calibri"/>
        <family val="2"/>
        <scheme val="minor"/>
      </rPr>
      <t>Known issue - ACDS-220431</t>
    </r>
  </si>
  <si>
    <t>Known issue - ACDS-220431</t>
  </si>
  <si>
    <t>Content not available with browser zoom</t>
  </si>
  <si>
    <r>
      <rPr>
        <sz val="11"/>
        <color rgb="FF000000"/>
        <rFont val="Calibri"/>
        <family val="2"/>
        <scheme val="minor"/>
      </rPr>
      <t>Content gets overlaps and left navigation section available as front popup so behind the iFrame content is not clearly visisble. -</t>
    </r>
    <r>
      <rPr>
        <b/>
        <sz val="11"/>
        <color rgb="FF000000"/>
        <rFont val="Calibri"/>
        <family val="2"/>
        <scheme val="minor"/>
      </rPr>
      <t xml:space="preserve"> Its a Global issue</t>
    </r>
  </si>
  <si>
    <t>Known issue - ACDS-170037</t>
  </si>
  <si>
    <t>P2, P3, P4, P5, P6, P7, P8</t>
  </si>
  <si>
    <t>Content fails to reflow</t>
  </si>
  <si>
    <r>
      <rPr>
        <sz val="11"/>
        <color rgb="FF000000"/>
        <rFont val="Calibri"/>
        <family val="2"/>
        <scheme val="minor"/>
      </rPr>
      <t xml:space="preserve">When reflowing the page on 320x256 dimension content not clearly visible </t>
    </r>
    <r>
      <rPr>
        <b/>
        <sz val="11"/>
        <color rgb="FF000000"/>
        <rFont val="Calibri"/>
        <family val="2"/>
        <scheme val="minor"/>
      </rPr>
      <t>- Its a Global issue</t>
    </r>
  </si>
  <si>
    <t>Web: Course Home - Calendar: Content fails to reflow</t>
  </si>
  <si>
    <t>2. Navigate to Course Home &gt; Calendar interactive element and activate it.
3. View the page at 320X256 viewport size.</t>
  </si>
  <si>
    <t>Detailing</t>
  </si>
  <si>
    <t>In iFrame heading text suchs as "Purchase a Loose-Leaf Printed Textbook" and "Redeem a Prepaid Print Textbook" heading marked as h3 which is inappropriate</t>
  </si>
  <si>
    <t>In iFrame heading structure is in appropriate,
"Get access to your textbook..." - H1
"anytime, anywhere, any way you want" - H2
"Principles of Marketing" - H2</t>
  </si>
  <si>
    <t>Web: eTextbook: Inappropriate heading structure</t>
  </si>
  <si>
    <t xml:space="preserve">Heading structure was found to be inappropriate. The texts such as "Get access to your textbook..." is defined as H1 and "anytime, anywhere, any way you want", "Principles of Marketing" is defined as H2 in the main content area. As a result, screen reader users found it difficult to understand the page's content structure. </t>
  </si>
  <si>
    <t>&lt;h1&gt;Get access to your textbook...&lt;/h1&gt;
&lt;h2&gt;anytime, anywhere, any way you want&lt;/h2&gt;
&lt;h2&gt;&lt;i&gt;Principles of Marketing&lt;/i&gt;, 19e&lt;/h2&gt;</t>
  </si>
  <si>
    <t>Appropriate heading structure should be used on the page so that screen reader user can understand the structure.
Replace &lt;h1&gt; to &lt;h3&gt; and &lt;h2&gt; to &lt;h4&gt;.
&lt;h3&gt;Get access to your textbook...&lt;/h3&gt;
&lt;h4&gt;anytime, anywhere, any way you want&lt;/h4&gt;
&lt;h4&gt;&lt;i&gt;Principles of Marketing&lt;/i&gt;, 19e&lt;/h4&gt;</t>
  </si>
  <si>
    <t xml:space="preserve">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In the above example, define the heading structure as given below:
</t>
  </si>
  <si>
    <t xml:space="preserve">2. Navigate to eTextbook interactive element and activate it.
3. Inspect the text such as "Get access to your textbook...", "anytime, anywhere, any way you want", " Principles of Marketing". </t>
  </si>
  <si>
    <t>Marketing_28a, Marketing_28b</t>
  </si>
  <si>
    <t>ACDS-241469</t>
  </si>
  <si>
    <t>Heading mark-up used unnecessarily</t>
  </si>
  <si>
    <t>In iFrame heading text such as "by Philip Kotler, Gary Armstrong &amp; Sridhar Balasubramanian" code as h3 heading which is unnecessarily</t>
  </si>
  <si>
    <t>yes</t>
  </si>
  <si>
    <t>Web: eTextbook: Heading mark-up used unnecessarily</t>
  </si>
  <si>
    <t>The text as "by Philip Kotler, Gary Armstrong &amp; Sridhar Balasubramanian" in the main content area is marked up as heading unnecessarily. However, the text does not constitute as a heading. This created confusion in the minds of screen reader
 users about the content structure.</t>
  </si>
  <si>
    <t>&lt;h3&gt;by Philip Kotler, Gary Armstrong &amp;amp; Sridhar Balasubramanian&lt;/h3&gt;</t>
  </si>
  <si>
    <t>Remove the heading mark-up from the mentioned text.
&lt;p&gt;by Philip Kotler, Gary Armstrong &amp;amp; Sridhar Balasubramanian&lt;/p&gt;</t>
  </si>
  <si>
    <t>2. Navigate to eTextbook interactive element and activate it.
3. Inspect the heading text "by Philip Kotler, Gary Armstrong &amp; Sridhar Balasubramanian".</t>
  </si>
  <si>
    <t>Marketing_29</t>
  </si>
  <si>
    <t>ACDS-224670</t>
  </si>
  <si>
    <t>DynamicContent</t>
  </si>
  <si>
    <t>Drag and drop functionality is inaccessible for keyboard-only and screen reader users</t>
  </si>
  <si>
    <t>the "upload" input field doesnt have keyboard support and drag and drop also inaccessible
ACDS-166109</t>
  </si>
  <si>
    <t xml:space="preserve">prerna rane </t>
  </si>
  <si>
    <t>out of scope.</t>
  </si>
  <si>
    <t>p12</t>
  </si>
  <si>
    <t>Text gets overlapped and cut off</t>
  </si>
  <si>
    <t>content gets overlaps when resized. 200% zoom</t>
  </si>
  <si>
    <t>p10</t>
  </si>
  <si>
    <t>ACDS-224671
heading "Accessible Resources for Kotler/Armstrong/Balasubramanian, Principles of Marketing, 19e" is marked as H1
&lt;h1 class="title"&gt;Accessible Resources for Kotler/Armstrong/Balasubramanian, &lt;i&gt;Principles of Marketing&lt;/i&gt;, 19e&lt;/h1&gt;
&lt;h2 class="heading"&gt;Accessibility Frequently Asked Questions (FAQs)&lt;/h2&gt;</t>
  </si>
  <si>
    <t>Approved</t>
  </si>
  <si>
    <t>Custom input field inaccessible for screen reader users</t>
  </si>
  <si>
    <r>
      <t xml:space="preserve">In iFrame there is an input field where it not coded as native element aria-label is "enter your response here" it creates a confusion for screen reader users - </t>
    </r>
    <r>
      <rPr>
        <b/>
        <sz val="11"/>
        <color theme="1"/>
        <rFont val="Calibri"/>
        <family val="2"/>
        <scheme val="minor"/>
      </rPr>
      <t>Known issue - ACDS-217946</t>
    </r>
  </si>
  <si>
    <t>Known issue - ACDS-217946</t>
  </si>
  <si>
    <t>Insufficient color contrast</t>
  </si>
  <si>
    <t>In header section text such as "Part 1 of 2" has insufficinet color contrast.
fg: #E3E9F3
bg: #007899
ratio: 4.2:1</t>
  </si>
  <si>
    <t>Background/foreground color combinations with an insufficient contrast ratio was found on header navigation section. For instance, the #E3E9F3 foreground "Part 1 of 2" text has an insufficient color contrast ratio of 4.2:1 with a #007899 background.
As a result, users with color deficiencies and low vision cannot access the content with ease.</t>
  </si>
  <si>
    <t>The #E3E9F3 "Part 1 of 2" text has an insufficient color contrast ratio of 4.2:1 with the #007899 background. As a result, users with color deficiencies and low vision cannot access the content with ease.</t>
  </si>
  <si>
    <t>This text will have a contrast ratio against the page background of 4.5:1 or greater.</t>
  </si>
  <si>
    <t>Two colors are considered to have good visibility if the contrast ratio between foreground text and background is sufficient. WCAG 2.1 has described the minimum contrast ratio for text that is less than 18 point (if not bold) and less than 14 point (if bold) to be 4.5:1 at Level AA and 7:1 at Level AAA.</t>
  </si>
  <si>
    <t xml:space="preserve">On all the pages, ensure that each text/background color combination presents a contrast ratio of at least 4.5:1._x000D_
</t>
  </si>
  <si>
    <t>URL:  
https://www.pearsonmylabandmastering.com/northamerica
Username: aqakotlervpatstu4@mailinator.com
Password: Password1
Course Title: AQA_VPAT_Kotler_Principles of Marketing 19e
Course Id: auditor49388
1. Launch the above URL with the given credentials and navigate to the mentioned course</t>
  </si>
  <si>
    <t xml:space="preserve">2. Navigate to the left navigation and activate the "Student To Do List &gt; Do Homework" link.
3. Navigate to the main navigation and select "Chapter 9 Homework" link.
4. Navigate to "Start" button and activate.
5. Check the color contrast of "Part 1 of 2" text in the header section using CCA.
</t>
  </si>
  <si>
    <t xml:space="preserve">2. Navigate to the Student To-do list &gt; Do Homework &gt; Chapter 9 Homework &gt;  Question 5 interactive element and activate it.
3. Navigate to mentioned text and check the color contrast using CCA.
</t>
  </si>
  <si>
    <t>Marketing_34</t>
  </si>
  <si>
    <t>str was updated by dilip later</t>
  </si>
  <si>
    <t>horizontal scroll bar given for reflow.
ACDS-157007</t>
  </si>
  <si>
    <t>Missing iframe title</t>
  </si>
  <si>
    <t>iframe below "accessibility information" has no title attirube.
ACDS-230904</t>
  </si>
  <si>
    <t>p11</t>
  </si>
  <si>
    <t>title is missing for the iframe below student to do list.</t>
  </si>
  <si>
    <t>Known issue</t>
  </si>
  <si>
    <t xml:space="preserve">Non-interactive elements receive keyboard focus </t>
  </si>
  <si>
    <t>non interactive element "To create successful new​ products, a company must do which of the​ following?" recieved keyboard focus.</t>
  </si>
  <si>
    <t>web : chapter 9: Question 1 : non-interactive elements receive keyboard focus.</t>
  </si>
  <si>
    <t>Non interactive &lt;div&gt; element containing the text "To create successful new​ products, a company must do which of the​ following?" receives keyboard focus.Inaccurate use of the 'tabindex' attribute in the HTML code of the page is the source of the problem. In fact, ‘tabindex’ attribute has been incorrectly specified for the non-focusable elements.This resulted in keyboard-only users having to go pass an additional tab stop while navigating between the page content.Note: Users with mobility impairments (who find it difficult to control the mouse) rely on a keyboard to interact with a web page's content and functionality.</t>
  </si>
  <si>
    <t>&lt;div class="dijitContentPane framePanel top dijitBorderContainer-child dijitBorderContainer-dijitContentPane dijitBorderContainerPane dijitAlignTop" id="top" widgetid="top" role="presentation" tabindex="0" aria-description="Question content area top" style="border-top: none; width: 1042px; height: 29px; left: 0px; top: 0px; position: absolute;"&gt;&lt;h4 class="sr-only" tabindex="-1"&gt;Question content area top&lt;/h4&gt;&lt;div class="contentHolder" id="contentHoldertop"&gt;&lt;span class="step" id="steppart1"&gt;&lt;h5 class="sr-only" tabindex="-1" id="part1"&gt;Part 1&lt;/h5&gt;&lt;div class="rvParagraph pNormal addblank" style="font-size:13px"&gt;&lt;span class="rvTxt fNormal"&gt;To create successful new&lt;span class="wbr"&gt;​&lt;/span&gt;&lt;span class="nowrap"&gt; products,&lt;/span&gt; a company must do which of the&lt;span class="wbr"&gt;​&lt;/span&gt;&lt;span class="nowrap"&gt; following?&lt;/span&gt;&lt;/span&gt;&lt;/div&gt;&lt;/span&gt;&lt;/div&gt;&lt;/div&gt;</t>
  </si>
  <si>
    <t>URL:  
https://www.pearsonmylabandmastering.com/northamerica
Username: aqatorvpatstu5@mailinator.com
Password: Password1
Course Title: AQA_VPAT_Kotler_Principles of Marketing 19e
Course Id: auditor49388
1. Launch the above URL with the given credentials and navigate to the mentioned course</t>
  </si>
  <si>
    <t>2. Navigate to the left panel and activate "Student To-do list &gt; Do Homework &gt; Chapter 9 Homework" link 3.navigate to main navigation and select "Chapter 1 homework" link. 4.navigate to "question 1" and try accessing through tab key.</t>
  </si>
  <si>
    <t>Marketing_38</t>
  </si>
  <si>
    <t>Trivial</t>
  </si>
  <si>
    <t>all the options for the question has "aria-hidden = true"</t>
  </si>
  <si>
    <t>G1</t>
  </si>
  <si>
    <t>List</t>
  </si>
  <si>
    <t>List mark-up used incorrectly</t>
  </si>
  <si>
    <t>List mark-up used incorrectly for Account … and Sign out on expanding Hi robin lazrus</t>
  </si>
  <si>
    <t>No QA needed</t>
  </si>
  <si>
    <t>The "aqamistvpatstu1a@mailinator.com" and "Sign out" which become available on activating "Hi, Lazrus Robin" present in the header section is incorrectly included in the list markup. As a result, screen reader users found it difficult to understand the information effectively.</t>
  </si>
  <si>
    <t>&lt;ul class="pop-list"&gt;
&lt;a href="#" class="pop-menu dropdown-item" role="button"&gt;Account&lt;li class="pop-details"&gt;&lt;div class="pop-name"&gt; Kotler StudentFive &lt;/div&gt;&lt;div class="pop-email"&gt; aqakotlervpatstu5@mailinator.com&lt;/div&gt;&lt;/li&gt;&lt;/a&gt;&lt;div&gt;&lt;/div&gt;&lt;div&gt;&lt;/div&gt;&lt;/ul&gt;</t>
  </si>
  <si>
    <t>When appropriate list mark-up is provided for the content, screen reader will identify number of list items and interpret the information effectively to users.</t>
  </si>
  <si>
    <t>List mark-up enables screen reader users to identify number of list items. On the basis of appropriate list mark-up, screen reader announces beginning and end of a list. This helps users in interpreting the information effectively.
A sighted user can understand relationship between the textual information on the basis of its visual presentation, such as indentation. However, a screen reader relies on appropriate mark-up, such as &lt;li&gt;, &lt;ul&gt; and &lt;ol&gt; to interpret related information effectively.</t>
  </si>
  <si>
    <t>In the mentioned example, replace the &lt;li&gt; element containing "Account … and Sign out" with a &lt;div&gt; element.
and code the list markup outside the &lt;a&gt; tag.
HTML:
&lt;ul class="pop-list"&gt;
&lt;li&gt;
&lt;a href="#" class="pop-menu dropdown-item" role="button"&gt;Account&lt;div class="pop-details"&gt;&lt;div class="pop-name"&gt;  Kotler StudentFive&lt;/div&gt;&lt;div class="pop-email"&gt; Jaqakotlervpatstu5@mailinator.com&lt;/div&gt;&lt;/div&gt;
&lt;/a&gt;
&lt;/li&gt;
&lt;/ul&gt;</t>
  </si>
  <si>
    <t>2. Navigate to the Course Home interactive element and activate it..
3. Inspect the mentioned content present in the header section.</t>
  </si>
  <si>
    <t>Image button not visible in Windows high contrast mode</t>
  </si>
  <si>
    <t xml:space="preserve">
The imag button "Back/menu button "  in left navigation region is not visible in Windows High contrast mode in Google Chrome.</t>
  </si>
  <si>
    <t>The "hamburger menu" image button present in the main content area is not visible in Windows High contrast mode in Google Chrome.</t>
  </si>
  <si>
    <t>The content should be clearly visible with sufficient color contrast when high contrast mode is enabled.</t>
  </si>
  <si>
    <t>Ensure that the "hamburger menu" image button is clearly visible when the Windows High Contrast Mode is turned on.</t>
  </si>
  <si>
    <t>2. Navigate to the Course Home interactive element and activate it.
3. Observe the "hamburger menu" image button with High contrast enabled.</t>
  </si>
  <si>
    <t>Windows: 11</t>
  </si>
  <si>
    <t>Accessibility, Audit, Marketing, MLM-XL, MLVISION, MyLab, US, VPAT</t>
  </si>
  <si>
    <t>Invalid HTML code - Nesting</t>
  </si>
  <si>
    <t>• The &lt;a&gt; element was found as the child element of &lt;ul&gt; element.
• The &lt;div&gt; element was found as the child element of &lt;ul&gt; element
This may result in user agents, including assistive technologies, to not accurately interpret and parse content.</t>
  </si>
  <si>
    <t>Not Applicable</t>
  </si>
  <si>
    <t>Instances were found where elements were not nested properly when checked with the NU HTML Checker.
Following are the instances:
• The &lt;a&gt; element was found as the child element of &lt;ul&gt; element.
• The &lt;div&gt; element was found as the child element of &lt;ul&gt; element
This may result in user agents, including assistive technologies, to not accurately interpret and parse content.
Note:
The HTML code of the tested pages does not validate against the HTML 5 specifications and it presents 10 errors and 1 warnings.</t>
  </si>
  <si>
    <t>HTML elements should be nested correctly.</t>
  </si>
  <si>
    <t>Valid HTML mark-up is essential for the website content to be displayed accurately across different browsers. In the absence of valid HTML mark-up, some web browsers may not render the content correctly or present a correct object model to assistive technology. Therefore, it is essential that mark-up of all the pages is valid.
However, in order to satisfy this success criterion, it is sufficient that the following three main requirements are met:
• All elements are nested properly.
• All elements have starting and ending tags.
• Within each page, the values of the id attributes are unique.</t>
  </si>
  <si>
    <t xml:space="preserve">Ensure that all elements are nested properly across the page.
</t>
  </si>
  <si>
    <t>2. Navigate to Course Home interactive element and activate it.
3.Validate the page mark-up using NU HTML checker.</t>
  </si>
  <si>
    <t>A</t>
  </si>
  <si>
    <t>4.1.1 Parsing</t>
  </si>
  <si>
    <t xml:space="preserve">4.1.1, Accessibility, Audit, Marketing, MLM-XL, MLVISION, MyLab, US, VPAT </t>
  </si>
  <si>
    <t>3 - Medium - minor functionality broken</t>
  </si>
  <si>
    <t>the #6A7070 "jayshree.sharma@pearson.com" link text has an insufficient color contrast ratio of 4.4:1 with a #E5F1F5 background.</t>
  </si>
  <si>
    <t>Background/foreground color combinations with an insufficient contrast ratio were found in the header section which became available on activating Hi, J.S button. For instance, the #6A7070 "jayshree.sharma@pearson.com" link text has an insufficient color contrast ratio of 4.4:1 with a #E5F1F5 background.
As a result, users with color deficiencies and low vision cannot access the content with ease.</t>
  </si>
  <si>
    <t xml:space="preserve">This text will have a contrast ratio against the page background of 4.5:1 or greater._x000D_
</t>
  </si>
  <si>
    <t>2. Navigate to Course Home interactive element and activate it.
3. Navigate to Hi VPAT Audito Button activate it.
4. Check the color contrast of mentioned link using CCA.</t>
  </si>
  <si>
    <t>P14
P15
P22
P23</t>
  </si>
  <si>
    <t xml:space="preserve">Video Assignment Page
Video: Question 1
</t>
  </si>
  <si>
    <t>The content failed to reflow when viewed at 320X256 viewport size.
The heading such as "Video quiz", "Ch 01 Video Assignment", and text "5 questions" and so on becomes unavailable.</t>
  </si>
  <si>
    <t>Standard Feature - Marketing || Video Assignment: Web: Content fails to reflow</t>
  </si>
  <si>
    <t xml:space="preserve">Web page content failed to reflow when viewed at 320*256 viewport size. The "Video Quiz", "Ch 01 Video assignment" heading , "Start" button and "5 Question", "In this assignment..." text in the main content area are not available.
This will result in low vision users finding it difficult to access the content when zoomed in.
Similar issues found in these pages:
Video: Question 1
Podcast Assignment Mainpage
Question 1
</t>
  </si>
  <si>
    <t xml:space="preserve">All the content on the page should not overlap even when the page is viewed at 320 * 256 viewport. </t>
  </si>
  <si>
    <t>Low vision users access content by using Adobe Acrobat Reader's reflow option turned on. The content in the reflow mode gets reflowed and is displayed in a single column.
Low vision users find it very helpful to access content displayed in a single column as they do not have to scroll both ways; horizontally and vertically in order to read it. If the page content fails to reflow when the reflow option is turned on, it becomes very difficult for low vision users to access the content. The content should not get overlapped and should not get cut off in the reflow mode and the content should reflow and displayed in a single column. Additionally, all the content should be available for the users.</t>
  </si>
  <si>
    <t>Flexible layouts should be used to display the page content. Dimensions for container elements used to display the page content should be defined using relative units, such as "%", "em", "rem" etc. to ensure that the content fits on the page when zoomed in. 
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t>
  </si>
  <si>
    <t xml:space="preserve">2. Navigate to the left navigation and activate the "Student To Do List" link.
3. Navigate to All Assignments &gt;  Ch 01 Video Assignment link and activate it. 
3. View the page at 320 * 256 viewport size.
</t>
  </si>
  <si>
    <t>AA</t>
  </si>
  <si>
    <t>1.4.10 Reflow</t>
  </si>
  <si>
    <t>Marketing_100(a)
Marketing_100(b)</t>
  </si>
  <si>
    <t>After zooming in to 200%, the content such as heading such as "Video quiz", "Ch 01 Video Assignment", and text "5 questions"  etc., and interactive elements become unavailable.</t>
  </si>
  <si>
    <t>Standard Feature - Marketing || Video Assignment: Web: Content not available with browser zoom</t>
  </si>
  <si>
    <t>When low vision users view the page after zooming in, some content is not available. For e.g. after zooming in to 200%, "Video Quiz", "Ch 01 Video assignment" heading , "Start" button and "5 Question", "In this assignment..." text in the main content area are not available.
As a result, low vision users cannot access the mentioned content. 
Similar issues found in these pages:
Video: Question 1
Podcast Assignment Mainpage
Question 1</t>
  </si>
  <si>
    <t xml:space="preserve">All the content on the page should be available when user zoom in the page at 1024*768 or 200%.
</t>
  </si>
  <si>
    <t xml:space="preserve"> Flexible layouts should be used to display the page content. Dimensions for container elements used to display the page content should be defined using relative units, such as "%", "em", "rem" etc. to ensure that the content fits on the page when zoomed in. If content is not available when users zoom in, low vision users cannot access the content.
</t>
  </si>
  <si>
    <t>2. Navigate to the left navigation and activate the "Student To Do List" link.
3. Navigate to All Assignments &gt;  Ch 01 Video Assignment link and activate it. 
3. View the page at 1024 * 768 window size or 200% zoom</t>
  </si>
  <si>
    <t>Marketing_101(a)
Marketing_101(b)</t>
  </si>
  <si>
    <t>P16
P24</t>
  </si>
  <si>
    <t xml:space="preserve">Video Quiz Summary
Podcast Quiz Summary
</t>
  </si>
  <si>
    <t>Keyboard focus not restricted in modal dialog</t>
  </si>
  <si>
    <t>On activating the "Submit Quiz" button, the "Video Quiz Summary" modal dialog appears, navigate using Tab, Shift + Tab key focus moves to background content</t>
  </si>
  <si>
    <t>Focus should be restricted in the modal dialog while navigating with a screen reader or keyboard.</t>
  </si>
  <si>
    <t>Apply the following changes:
• Use aria-modal="true", aria-hidden=”true” and tabindex="-1" to hide the background content from screen readers and keyboard-only users. Ensure that "aria-hidden" and tabindex="-1" attributes are removed from the page source when user closes the modal dialog.
• Modify the scripts to ensure that the Tab and Shift + Tab keystrokes wrap the keyboard focus inside the modal dialog in all browsers.
For information on creating accessible modal dialog refer https://www.w3.org/WAI/ARIA/apg/example-index/dialog-modal/dialog.html</t>
  </si>
  <si>
    <t xml:space="preserve">2. Navigate to the left navigation and activate the "Student To Do List" link.
3. Navigate to All Assignments &gt;  Ch 01 Video Assignment link and activate it. 
4. Navigate to the "Start" button and activate and complete the questions.
5. Using a Screen reader or Keyboard, activate "Submit Quiz" button
6. Observe the dialog appears.
7. Try to navigate through the dialog content. Observe that the focus is not set onto the dialog.
</t>
  </si>
  <si>
    <t>2.4.3 Focus Order</t>
  </si>
  <si>
    <t>Video Quiz Summary
Podcast Quiz Summary</t>
  </si>
  <si>
    <t>Text such as "How you did" missing heading mark-up</t>
  </si>
  <si>
    <t>Standard Feature - Marketing || Video Quiz Summary: Web: Missing heading mark-up</t>
  </si>
  <si>
    <t>&lt;div class="summary-comment"&gt;How you did&lt;/div&gt;</t>
  </si>
  <si>
    <t>Appropriate heading structure should be used on the page so that screen reader user can understand the structure.</t>
  </si>
  <si>
    <t>Mark-up the mentioned text using appropriate HTML headings. In addition, use heading levels as per specification such as &lt;h1&gt; should be followed by &lt;h2&gt;, &lt;h3&gt; and so on. 
HTML:
&lt;h2 class="summary-comment"&gt;How you did&lt;/h2&gt;</t>
  </si>
  <si>
    <t>2. Navigate to the left navigation and activate the "Student To Do List" link.
3. Navigate to All Assignments &gt;  Ch 01 Video Assignment link and activate it. 
4. Navigate to the "Start" button and activate and complete the questions.
5. Navigate to the "Submit Quiz" button and activate it.
6. Navigate to mentioned text and inspect the code.</t>
  </si>
  <si>
    <t>Missing list markup</t>
  </si>
  <si>
    <t xml:space="preserve">List mark-up is missing for the Question summary </t>
  </si>
  <si>
    <t>Standard Feature - Marketing || Video Quiz Summary: Web: Missing ordered list mark-up</t>
  </si>
  <si>
    <t>List mark-up is not used to present related information programmatically. For example, Video Quiz Summary questions i.e., "Question 1", "Since its founding..", and so on are not marked up as ordered list items which visually look like a list of related items. As a result, screen reader users will find it difficult to navigate to the list and different list items quickly.</t>
  </si>
  <si>
    <t>&lt;div class="simplebar-content" style="padding: 0px;"&gt;
&lt;div class="question-section"&gt;
&lt;div class="question"&gt;question 1&lt;/div&gt;
&lt;div class="question-title"&gt;Since its founding, the Walt Disney company has __________,&lt;/div&gt;&lt;div class="answer-section"&gt;&lt;div class="answer-container"&gt;&lt;div&gt;&lt;/div&gt;
&lt;div class="answer"&gt;expanded to include a wide variety of franchises&lt;/div&gt;&lt;/div&gt;&lt;div class="result d-flex"&gt;&lt;div class="result-text"&gt;Correct&lt;/div&gt;&lt;button class="timestampNavigationButton"&gt;&lt;span class="timestamp"&gt;3:28&lt;/span&gt;&lt;/button&gt;&lt;/div&gt;&lt;/div&gt;&lt;/div&gt;
&lt;div class="question-section"&gt;
&lt;div class="question"&gt;question 2&lt;/div&gt;
&lt;div class="question-title"&gt;Disney’s strategy of appealing to multiple different audiences demonstrates their __________.&lt;/div&gt;&lt;div class="answer-section"&gt;&lt;div class="answer-container"&gt;&lt;div&gt;&lt;&lt;/div&gt;&lt;div class="answer"&gt;strategy for avoiding marketing myopia&lt;/div&gt;&lt;/div&gt;&lt;div class="result d-flex"&gt;&lt;div class="result-text"&gt;Correct&lt;/div&gt;&lt;button class="timestampNavigationButton"&gt;&lt;span class="tmestamp"&gt;3:28&lt;/span&gt;&lt;&lt;/button&gt;&lt;/div&gt;&lt;/div&gt;&lt;/div&gt;</t>
  </si>
  <si>
    <t xml:space="preserve">When related items are structured using HTML list tags, screen reader users can identify the list and list items effectively. </t>
  </si>
  <si>
    <t>Use appropriate list mark-up, such as &lt;ol&gt; and &lt;li&gt; to identify related information. In addition, consider applying styles to maintain the visual presentation of the page.
HTML:
&lt;ol class="simplebar-content" style="padding: 0px;"&gt;
&lt;li class="question-section"&gt;
&lt;div class="question"&gt;question 1&lt;/div&gt;
&lt;div class="question-title"&gt;Since its founding, the Walt Disney company has __________,&lt;/div&gt;
&lt;div class="answer-section"&gt;
&lt;div class="answer-container"&gt;&lt;div&gt;
&lt;/div&gt;
&lt;div class="answer"&gt;expanded to include a wide variety of franchises&lt;/div&gt;&lt;/div&gt;&lt;div class="result d-flex"&gt;&lt;div class="result-text"&gt;Correct&lt;/div&gt;
&lt;button class="timestampNavigationButton"&gt;&lt;span class="timestamp"&gt;3:28&lt;/span&gt;&lt;/button&gt;&lt;/div&gt;&lt;/div&gt;
&lt;/li&gt;
&lt;li class="question-section"&gt;
&lt;div class="question"&gt;question 2&lt;/div&gt;
&lt;div class="question-title"&gt;Disney’s strategy of appealing to multiple different audiences demonstrates their __________.&lt;/div&gt;
&lt;div class="answer-section"&gt;&lt;div class="answer-container"&gt;&lt;div&gt;&lt;/div&gt;&lt;div class="answer"&gt;strategy for avoiding marketing myopia&lt;/div&gt;&lt;/div&gt;&lt;div class="result d-flex"&gt;&lt;div class="result-text"&gt;Correct&lt;/div&gt;
&lt;button class="timestampNavigationButton"&gt;&lt;span class="timestamp"&gt;3:28&lt;/span&gt;&lt;/button&gt;&lt;/div&gt;&lt;/div&gt;&lt;/li&gt;
(...)
&lt;/ol&gt;</t>
  </si>
  <si>
    <t>2. Navigate to the left navigation and activate the "Student To Do List" link.
3. Navigate to All Assignments &gt;  Ch 01 Video Assignment link and activate it. 
4. Navigate to the "Start" button and activate and complete the questions.
5. Navigate to the "Submit Quiz" button and activate it.
6. Using screen reader, navigate to mentioned text in "Video Quiz Summary " section.
5. Listen that the list structure is not announced for the text.</t>
  </si>
  <si>
    <t>Marketing_106</t>
  </si>
  <si>
    <t>"Help to solve this", "Ask my instructor" buttons
ACDS-152968</t>
  </si>
  <si>
    <t>P17
P18</t>
  </si>
  <si>
    <t>"AQA_VPAT_Kotler_Principles of Marketing 19e " is not marked-up as heading</t>
  </si>
  <si>
    <t>Focus not visible</t>
  </si>
  <si>
    <t>"Resume" button</t>
  </si>
  <si>
    <t>Missing description list mark-up</t>
  </si>
  <si>
    <t>"Name", and "Chapter Homework" and so on in main content</t>
  </si>
  <si>
    <t>List mark-up is not used to present related information programmatically. For example, text such as "Name: Chapter 3 Case Study Library Assignment", "Due: 12/31/23 11:59 pm", and "Current Score: 0% (0 points out of 1)" is not marked up as description list which visually looks like key and value pairs. As a result, screen reader users will find it difficult to navigate to the list and different list items quickly.</t>
  </si>
  <si>
    <t>List mark-up is not used to present related information programmatically. For example, text such as "Name: Chapter 3 Case Study Library Assignment", "Due: 12/31/23 11:59 pm", and "Current Score: 0% (0 points out of 1)" is not marked as list items which visually looks like a list. As a result, screen reader users might find it difficult to navigate to the lists and different list items quickly.</t>
  </si>
  <si>
    <t>&lt;div class="col-sm-6"&gt;
 &lt;table class="table-homework-details " role="presentation"&gt;
&lt;tbody&gt;
&lt;tr id="ctl00_ctl00_InsideForm_MasterContent_TrAssignmentName"&gt;
&lt;td&gt;Name:&lt;/td&gt;
&lt;td&gt;&lt;span id="ctl00_ctl00_InsideForm_MasterContent_LblName"&gt;Chapter 3 Case Study Library Assignment&lt;/span&gt;&lt;/td&gt;
&lt;/tr&gt;
&lt;tr&gt;
&lt;td&gt;Due:&lt;/td&gt;
&lt;td title="MM/DD/YY"&gt;&lt;span id="ctl00_ctl00_InsideForm_MasterContent_LblDateDue"&gt;12/31/23 11:59pm&lt;/span&gt;&lt;/td&gt;
 &lt;/tr&gt;
 &lt;tr&gt;
 &lt;td&gt;&lt;span id="ctl00_ctl00_InsideForm_MasterContent_LblCurrentScore"&gt;Current Score&lt;/span&gt;:&lt;/td&gt;
&lt;td&gt;&lt;span id="CurrentScore"&gt;0% (0 points out of 1)&lt;/span&gt;&lt;/td&gt;
&lt;/tr&gt;
&lt;/tbody&gt;&lt;/table&gt;
 &lt;/div&gt;</t>
  </si>
  <si>
    <t>The screen reader should announce the related items as a list with number of items.</t>
  </si>
  <si>
    <t xml:space="preserve">List mark-up enables screen reader users to identify number of list items. On the basis of appropriate list mark-up, screen reader announces beginning and end of a list. This helps users to navigate and interpret the information effectively.
A sighted user can understand relationship between the textual information on the basis of its visual presentation, such as indentation. However, a screen reader relies on appropriate mark-up, such as &lt;li&gt;, &lt;ul&gt; and &lt;ol&gt; to interpret related information effectively.
</t>
  </si>
  <si>
    <t>Apply the following changes:
• Remove the &lt;table&gt; tag for the mentioned text.
• Use appropriate description list mark-up, such as &lt;dl&gt;, &lt;dt&gt;  and &lt;dd&gt; to identify key and value pairs. In addition, consider applying styles to maintain the visual presentation of the page.
HTML:
&lt;div class="col-sm-6"&gt;
&lt;dl class="table-homework-details "&gt;
&lt;dt&gt;Name:&lt;/dt&gt;
&lt;dd&gt;&lt;span id="ctl00_ctl00_InsideForm_MasterContent_LblName"&gt;Chapter 3 Case Study Library Assignment&lt;/span&gt;&lt;/dd&gt;
&lt;dt&gt;Due:&lt;/dt&gt;
&lt;dd title="MM/DD/YY"&gt;&lt;span id="ctl00_ctl00_InsideForm_MasterContent_LblDateDue"&gt;12/31/23 11:59pm&lt;/span&gt;&lt;/dd&gt;
&lt;dt&gt;&lt;span id="ctl00_ctl00_InsideForm_MasterContent_LblCurrentScore"&gt;Current Score&lt;/span&gt;:&lt;/dt&gt;
&lt;dd&gt;&lt;span id="CurrentScore"&gt;0% (0 points out of 1)&lt;/span&gt;&lt;/dd&gt;
&lt;/dl&gt;
&lt;/div&gt;</t>
  </si>
  <si>
    <t>Apply the following changes:
• Remove the &lt;table&gt; tag for the mentioned text.
• Use appropriate description list mark-up, such as &lt;dl&gt;, &lt;dt&gt;  and &lt;dd&gt; to identify related information. In addition, if required apply styles to maintain the visual presentation of the web page.
&lt;div class="col-sm-6"&gt;
&lt;dl class="table-homework-details "&gt;
&lt;dt&gt;Name:&lt;/dt&gt;
&lt;dd id="ctl00_ctl00_InsideForm_MasterContent_LblName"&gt;Chapter 3 Case Study Library Assignment&lt;/dd&gt;
&lt;dt&gt;Due:&lt;/dt&gt;
&lt;dd title="MM/DD/YY" id="ctl00_ctl00_InsideForm_MasterContent_LblDateDue"&gt;12/31/23 11:59pm&lt;/dd&gt;
&lt;dt id="ctl00_ctl00_InsideForm_MasterContent_LblCurrentScore"&gt;Current Score:&lt;/dt&gt;
&lt;dd id="CurrentScore"&gt;0% (0 points out of 1)&lt;/dd&gt;
&lt;/dl&gt;
&lt;/div&gt;</t>
  </si>
  <si>
    <t>2. Navigate to the left navigation and activate the "Student To Do List" link.
3. Navigate to All Assignments &gt;  Chapter 3 Case Study Library Assignment link and activate it. 
4. Using screen reader, navigate to mentioned text in "Do Homework" section.
5. Listen that the description list structure is not announced for the text that represents key and value pairs.</t>
  </si>
  <si>
    <t>2. Navigate to the Student To-do list &gt; Do Homework &gt; Chapter 3 Case Study Library Assignment interactive element and activate it.
3. Access the mentioned text with screen reader running.</t>
  </si>
  <si>
    <t>1.3.1 Info and Relationships</t>
  </si>
  <si>
    <t>Marketing_111list</t>
  </si>
  <si>
    <t>not showed sr o/p in ss so updated ss
Note: steps updated by dilip later</t>
  </si>
  <si>
    <t>Silly Mistakes</t>
  </si>
  <si>
    <t xml:space="preserve">Unnecessary alt text for decorative image </t>
  </si>
  <si>
    <t>"Needs Scorning" and "Business Stimulation"</t>
  </si>
  <si>
    <t xml:space="preserve">Standard Feature - Marketing ||Case Study Library main page: Web: Unnecessary alt text for decorative image 
</t>
  </si>
  <si>
    <t>Decorative images have been given unnecessary textual descriptions such as "Needs Scoring" and "Business Stimulation" which does not convey any additional or important information to screen reader users.</t>
  </si>
  <si>
    <t>&lt;img id="img11" src="/App_Themes/BusinessProduct/images/overview_inprogress.gif" alt="Needs Scoring" width="14" height="14" class="question-status"&gt;
(…)
&lt;img src="../support/mmlib/images/BusinessSimulation.png" hspace="2" alt="Business Simulation" title="Business Simulation" class="mediaImage"&gt;</t>
  </si>
  <si>
    <t>Decorative images should be skipped by the screen reader.</t>
  </si>
  <si>
    <t xml:space="preserve">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However, if images are decorative then a descriptive alternate text is not required. Empty alternate text (alt=””) should be specified for decorative images to ensure that screen reader skips the same._x000D_
_x000D_
</t>
  </si>
  <si>
    <t xml:space="preserve">Provide empty alt attribute i.e., alt="" for decorative images.
HTML:
&lt;img id="img11" src="/App_Themes/BusinessProduct/images/overview_inprogress.gif" alt="" width="14" height="14" class="question-status"&gt;
(…)
&lt;img src="../support/mmlib/images/BusinessSimulation.png" hspace="2" alt="" title="Business Simulation" class="mediaImage"&gt;
</t>
  </si>
  <si>
    <t>2. Navigate to the left navigation and activate the "Student To Do List" link.
3. Navigate to All Assignments &gt;  Chapter 3 Case Study Library Assignment link and activate it. 
4.  Inspect the code of the decorative images.
5. Observe that "alt" attribute is specified for &lt;img&gt; tag of the decorative images.</t>
  </si>
  <si>
    <t>Marketing_112</t>
  </si>
  <si>
    <t>Missing Transcript</t>
  </si>
  <si>
    <t>Missing grouping of form controls</t>
  </si>
  <si>
    <t xml:space="preserve">"Radio" button
ACDS-151974
ACDS-187911
</t>
  </si>
  <si>
    <t>State not defined</t>
  </si>
  <si>
    <t>Pressed state is not defined for button</t>
  </si>
  <si>
    <t>The not pressed / pressed state is not programmatically defined for "Bold", "Italic", "underline" and so on buttons.
This made it difficult for screen reader users to access the functionality associated with the buttons</t>
  </si>
  <si>
    <t>&lt;button data-command-id="bold" class="__toolbar-item" title="Bold" type="button" aria-label="Bold"&gt;B&lt;/button&gt;
&lt;button data-command-id="italic" class="__toolbar-item" title="Italic" type="button" aria-label="Italic"&gt;&lt;i&gt;i&lt;/i&gt;&lt;/button&gt;
(…)</t>
  </si>
  <si>
    <t>&lt;button data-command-id="bold" class="__toolbar-item" title="Bold" type="button" aria-label="Bold"&gt;B&lt;/button&gt;</t>
  </si>
  <si>
    <t>The screen reader must announce not pressed / pressed  states for the respective buttons.</t>
  </si>
  <si>
    <t>All the interactive elements must be accessible for assistive technology users such as screen reader user. When state of the element is not defined for the element screen reader identify it as plain text and cannot access the functionality associated to it.</t>
  </si>
  <si>
    <t>Set "aria-pressed" attribute to "false" for "Bold", "Italic", "underline" and so on buttons when the buttons are in not pressed state and to "true" when the buttons are in the pressed state. Ensure that the value of "aria-pressed" attribute changes on user interaction via scripting.
HTML:
&lt;button data-command-id="bold" class="__toolbar-item" title="Bold" type="button" aria-pressed="false" aria-label="Bold"&gt;B&lt;/button&gt;
&lt;button data-command-id="italic" class="__toolbar-item" title="Italic" type="button" aria-pressed="false" aria-label="Italic"&gt;&lt;i&gt;i&lt;/i&gt;&lt;/button&gt;
(…)</t>
  </si>
  <si>
    <t>Set "aria-pressed" attribute to "false" for "Bold", "Italic", "underline" and so on buttons when the buttons are in not pressed state. Ensure that the value of "aria-pressed" attribute changes on user interaction via scripting.
&lt;button data-command-id="bold" class="__toolbar-item" title="Bold" type="button" aria-pressed="false" aria-label="Bold"&gt;B&lt;/button&gt;</t>
  </si>
  <si>
    <t>2. Navigate to the left navigation and activate the "Student To Do List" link.
3. Navigate to the "Chapter 3 Case Study Library Assignment" link and activate it.
4. Navigate to the "Question" Tab and activate it.
5. Using the screen reader, navigate to the mentioned button 
6. Listen that not pressed / pressed states are not announced for the respective buttons.</t>
  </si>
  <si>
    <t>2. Navigate to the Student To-do list &gt; Do Homework &gt; Chapter 3 Case Study Library Assignment &gt; Ch 03 Case Study Library Assignment &gt; Question interactive element and activate it.
3. Access the mentioned buttons with screen reader running.</t>
  </si>
  <si>
    <t>Marketing_115state</t>
  </si>
  <si>
    <t>Critical</t>
  </si>
  <si>
    <t>code not shown in ss
after button span comes hence removed extra button juts kept 1</t>
  </si>
  <si>
    <t>Missing form label or ‘title’ attribute</t>
  </si>
  <si>
    <t>"Enter your response here" form field</t>
  </si>
  <si>
    <t>The "Enter your response here." input field does not have the label associated with it and the "title" attribute is not included in its source code either.
As a result, screen reader users will not understand the purpose of the input field.</t>
  </si>
  <si>
    <t>&lt;div id="editor" class="pageEditor pgeEditorCustom" contenteditable="" ondragenter="event.preventDefault(); event.dataTransfer.dropEffect = 'none'" ondragover="event.preventDefault(); event.dataTransfer.dropEffect = 'none'"&gt;
				&lt;p&gt;&lt;br&gt;
				&lt;/p&gt;
			&lt;/div&gt;</t>
  </si>
  <si>
    <t>The screen reader should announce the label for the input field.</t>
  </si>
  <si>
    <t xml:space="preserve">Apply the following changes:
• Provide unique and descriptive label for the mentioned input field using &lt;label&gt; tag.
• Associate the label explicitly with the input field using "for" and "id" attributes.
• Specify "id" attribute with unique value to &lt;label&gt; tag.
• Specify "aria-labelledby" attribute in the source code of the input field.
• Reference "id" attribute value of &lt;label&gt; tag to "aria-labelledby" attribute of the input field.
HTML:
&lt;label for="editor" id="a1"&gt;Enter your response here&lt;/label&gt;
&lt;div id="editor" aria-labelledby="a1" class="pageEditor pgeEditorCustom" contenteditable="" ondragenter="event.preventDefault(); event.dataTransfer.dropEffect = 'none'" ondragover="event.preventDefault(); event.dataTransfer.dropEffect = 'none'"&gt;
</t>
  </si>
  <si>
    <t>2. Navigate to the left navigation and activate the "Student To Do List" link.
3. Navigate to the "Chapter 3 Case Study Library Assignment" link and activate it.
4. Navigate to the "Question" Tab and activate it.
5. Navigate to the mentioned input field.
6. Inspect the code and observe that the label or "title" attribute is not specified for the input field.</t>
  </si>
  <si>
    <t>Closed caption, info and settings becomes unavailable when viewport 320*256 px</t>
  </si>
  <si>
    <t>"Cancel" button on selecting background color button</t>
  </si>
  <si>
    <t>The "Cancel" button text with #D93F3F foreground color have insufficient color contrast ratio of 2.8:1 with #CFCFCF background color.
This will make it difficult for people with low vision and color blindness to read standard text elements that have insufficient contrast.</t>
  </si>
  <si>
    <t>The #D93F3F "Cancel" link text (that become available on activating "Fore color" and "Back color" buttons) has an insufficient color contrast ratio of 3.1:1 with the #D9D9D9 background. As a result, users with color deficiencies and low vision cannot access the content with ease.</t>
  </si>
  <si>
    <t>2. Navigate to the left navigation and activate the "Student To Do List" link.
3. Navigate to the "Chapter 3 Case Study Library Assignment" link and activate it.
4. Navigate to the "Question" Tab and activate it.
5. Navigate to the "Fore color" and "Back color" button and activate it.
4. Use any color contrast testing tool to check the color contrast as per the mentioned foreground and background color.
5. Observe that the color contrast between the foreground and the background color is insufficient on hover state.</t>
  </si>
  <si>
    <t xml:space="preserve">2. Navigate to the Student To-do list &gt; Do Homework &gt; Chapter 3 Case Study Library Assignment &gt; Ch 03 Case Study Library Assignment &gt; Question interactive element and activate it.
3. Activate "Fore color" and "Back color" buttons.
4. Navigate to mentioned text and check the color contrast using CCA.
</t>
  </si>
  <si>
    <t>Marketing_118</t>
  </si>
  <si>
    <t>updated desc bcz of consistency with other cca issue</t>
  </si>
  <si>
    <t>Observation: Content not available</t>
  </si>
  <si>
    <t>The text "Mylab Math" is not clearyly visible in High contrast mode</t>
  </si>
  <si>
    <t>Known issue-ACDS-232135</t>
  </si>
  <si>
    <t>List mark-up is missing for the content such as "Manage Course","Course Home","Assignments" and so on</t>
  </si>
  <si>
    <t>Known issue-ACDS-230276</t>
  </si>
  <si>
    <r>
      <t>The text "AQA_VPAT_Kotler_Principles of Marketing 19e" marked as &lt;h2&gt;  
Text such as "Announcements (0)", "Past Due Assignments (0)", "Current Assignments (0)" and "Completed Assignments (0)" are marked up as heading &lt;h3&gt; -</t>
    </r>
    <r>
      <rPr>
        <b/>
        <sz val="11"/>
        <color theme="1"/>
        <rFont val="Calibri"/>
        <family val="2"/>
        <scheme val="minor"/>
      </rPr>
      <t xml:space="preserve"> Known issue - ACDS-151977</t>
    </r>
    <r>
      <rPr>
        <sz val="11"/>
        <color theme="1"/>
        <rFont val="Calibri"/>
        <family val="2"/>
        <scheme val="minor"/>
      </rPr>
      <t xml:space="preserve">
Heading mark-up used unnecessarily</t>
    </r>
  </si>
  <si>
    <t>Known issue - ACDS-151977</t>
  </si>
  <si>
    <t>Unclear functionality of expand/collapse buttons</t>
  </si>
  <si>
    <r>
      <t>The expand collapsed state of the dropdowns "Manage Course", "Educator Hub" and "Course Hub" is defiend inapproprietly and the screen reader does not announce the the state. -</t>
    </r>
    <r>
      <rPr>
        <b/>
        <sz val="11"/>
        <color theme="1"/>
        <rFont val="Calibri"/>
        <family val="2"/>
        <scheme val="minor"/>
      </rPr>
      <t xml:space="preserve"> Known issue - ACDS-265656</t>
    </r>
  </si>
  <si>
    <t>Web: Left Navigation: Unclear expand/collapse functionality of button</t>
  </si>
  <si>
    <t>The expand/collapse functionality associated with the "Manage Course", "Educator Hub", "Course Hub", etc. button is unclear for screen reader users. Visually, on activating the button, content gets expanded/collapsed below. Although the dynamic functionality is easier to understand for sighted users, it is not intuitive for blind users.
Additionally, the aria-expanded="false" attribute is incorrectly provided to the child &lt;div&gt; elemenent of &lt;a&gt; element containing "Manage Course", "Educator Hub", "Course Hub", etc text.</t>
  </si>
  <si>
    <t>&lt;a class="left-nav-item" type="button" role="button" aria-current="" tabindex="0"&gt;
	&lt;div class="item-icon-leftnav" aria-expanded="true"&gt;&lt;/div&gt;
	&lt;div class="item-name"&gt;Manage Course&lt;/div&gt;
	(...)
&lt;/a&gt;</t>
  </si>
  <si>
    <t>Set the "aria-expanded" attribute to "false" to the &lt;a&gt; element containing "Manage Course", "Educator Hub", "Course Hub", etc text when the buttons are collapsed. Ensure that the value of the "aria-expanded" attribute changes to "true" when buttons expand on user interaction via scripting.
&lt;a class="left-nav-item" type="button" role="button" aria-current="" tabindex="0" aria-expanded="false"&gt;
	&lt;div class="item-icon-leftnav"&gt;&lt;/div&gt;
	&lt;div class="item-name"&gt;Manage Course&lt;/div&gt;
	(...)
&lt;/a&gt;</t>
  </si>
  <si>
    <t>Known issue - ACDS-265656</t>
  </si>
  <si>
    <t>No mechanism is provided to close non-modal dialog</t>
  </si>
  <si>
    <t>On activating the "0%" button, a non-modal appears on the page and no functionality provided to close non-modal dialog</t>
  </si>
  <si>
    <t>Web and App: Course Home: Calendar: No mechanism is provided to close non-modal dialog</t>
  </si>
  <si>
    <t>Non-modal dialog (that becomes available on activating "0%, Overall Score"  button in the main content area) gets displayed on the screen. No functionality is provided to close the non-modal dialog. As a result, keyboard-only and screen reader users were not able to close the non-modal dialog.</t>
  </si>
  <si>
    <t>2. Navigate to Course Home &gt; Calendar interactive element and activate it.
3. Activate the "0%, Overall Score" button and access the non-modal dialog.</t>
  </si>
  <si>
    <t>Marketing_205</t>
  </si>
  <si>
    <t>it is not non-modal but expand collapse</t>
  </si>
  <si>
    <t>Missing table mark up for data table</t>
  </si>
  <si>
    <r>
      <rPr>
        <sz val="11"/>
        <color rgb="FF000000"/>
        <rFont val="Calibri"/>
        <family val="2"/>
        <scheme val="minor"/>
      </rPr>
      <t>Missing table markup for calendar elements -</t>
    </r>
    <r>
      <rPr>
        <b/>
        <sz val="11"/>
        <color rgb="FF000000"/>
        <rFont val="Calibri"/>
        <family val="2"/>
        <scheme val="minor"/>
      </rPr>
      <t xml:space="preserve"> Known issue - ACDS-265729</t>
    </r>
  </si>
  <si>
    <t>Known issue - ACDS-265729</t>
  </si>
  <si>
    <t>Main content area page heading structure is not appropriate</t>
  </si>
  <si>
    <t>Heading structure was found to be inappropriate on main section. The texts such as "Take a Tour of MyLab Marketing" is defined as H1 and "Navigating Your Course", "Where Can I Learn More?", "Have Feedback for Pearson?"  is defined as H2 in the main content area. As a result, screen reader users found it difficult to understand the page's content structure.</t>
  </si>
  <si>
    <t>Heading structure is found to be inappropriate on the page. The text such as "Take a Tour of MyLab Marketing" is defined as H1 and "Navigating Your Course", "Where Can I Learn More?", "Have Feedback for Pearson?"  is defined as H2 in the main content area. As a result, screen reader users found it difficult to understand the page's content structure.</t>
  </si>
  <si>
    <t>&lt;h1 class="title"&gt;Take a Tour of MyLab Marketing&lt;/h1&gt;
&lt;h2 class="subtitle"&gt;Navigating Your Course&lt;/h2&gt;
&lt;h2 class="subtitle"&gt;Where Can I Learn More?&lt;/h2&gt;
&lt;h2 class="subtitle"&gt;Have Feedback for Pearson?&lt;/h2&gt;</t>
  </si>
  <si>
    <t>&lt;h1 class="title"&gt;Take a Tour of MyLab Marketing&lt;/h1&gt;
(…)
&lt;h2 class="subtitle"&gt;Navigating Your Course&lt;/h2&gt;
(…)
&lt;h2 class="subtitle"&gt;Where Can I Learn More?&lt;/h2&gt;
(…)
&lt;h2 class="subtitle"&gt;Have Feedback for Pearson?&lt;/h2&gt;</t>
  </si>
  <si>
    <t>Appropriate heading structure should be used on the page so that screen reader user can understand the structure.
Replace &lt;h1&gt; to &lt;h2&gt; and &lt;h2&gt; to &lt;h3&gt;.
&lt;h2 class="title"&gt;Take a Tour of MyLab Marketing&lt;/h2&gt;
&lt;h3 class="subtitle"&gt;Navigating Your Course&lt;/h3&gt;
&lt;h3 class="subtitle"&gt;Where Can I Learn More?&lt;/h3&gt;
&lt;h3 class="subtitle"&gt;Have Feedback for Pearson?&lt;/h3&gt;</t>
  </si>
  <si>
    <t>Headings are used to add structure to the web page. Appropriate heading structure enables screen reader users to understand the page structure. Use headings in the correct sequence; such as h2 should follow h1, h3 should follow h2 and so on. Skipping heading levels will confuse screen reader users as to some information is not being read out to them. 
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In addition, screen reader users have a tendency to skim through the page using heading level navigation. Appropriate heading structure enables screen reader users to understand the page structure as well as navigate through the page easily.</t>
  </si>
  <si>
    <t xml:space="preserve">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In the above example, define the heading structure as given below:
&lt;h3 class="title"&gt;Take a Tour of MyLab Marketing&lt;/h3&gt;
(…)
&lt;h4 class="subtitle"&gt;Navigating Your Course&lt;/h4&gt;
(…)
&lt;h4 class="subtitle"&gt;Where Can I Learn More?&lt;/h4&gt;
(…)
&lt;h4 class="subtitle"&gt;Have Feedback for Pearson?&lt;/h4&gt;
</t>
  </si>
  <si>
    <t xml:space="preserve">2. Navigate to Student Success Hub &gt; MyLab Tour for students interactive element and activate it.
3. Navigate and inspect the text such as "Take a Tour of MyLab Marketing", "Navigating Your Course", " Where Can I Learn More?", etc. 
</t>
  </si>
  <si>
    <t>2. Navigate to Student Success Hub &gt; MyLab Tour for students interactive element and activate it.
3. Inspect the mentioned text.</t>
  </si>
  <si>
    <t>Marketing_207</t>
  </si>
  <si>
    <r>
      <t xml:space="preserve">added (…) in code
removed unnecessary content from expected
added correct code in reco
above done by me
</t>
    </r>
    <r>
      <rPr>
        <b/>
        <sz val="11"/>
        <color theme="1"/>
        <rFont val="Calibri"/>
        <family val="2"/>
        <scheme val="minor"/>
      </rPr>
      <t xml:space="preserve">fixing comment:
</t>
    </r>
    <r>
      <rPr>
        <sz val="11"/>
        <color theme="1"/>
        <rFont val="Calibri"/>
        <family val="2"/>
        <scheme val="minor"/>
      </rPr>
      <t>show screen reader output also in ss</t>
    </r>
  </si>
  <si>
    <t>TextSpacing</t>
  </si>
  <si>
    <t>Text gets cut off</t>
  </si>
  <si>
    <r>
      <t xml:space="preserve">In header secition text partially visisble using text spacing - </t>
    </r>
    <r>
      <rPr>
        <b/>
        <sz val="11"/>
        <color theme="1"/>
        <rFont val="Calibri"/>
        <family val="2"/>
        <scheme val="minor"/>
      </rPr>
      <t>Known issue - ACDS-254338</t>
    </r>
  </si>
  <si>
    <t>Known issue - ACDS-254338</t>
  </si>
  <si>
    <r>
      <t>Header text is partially cut off and Left navigation section appears front and main content appears back side where main content completely not visisble and not able to activate any interactive elments -</t>
    </r>
    <r>
      <rPr>
        <b/>
        <sz val="11"/>
        <color theme="1"/>
        <rFont val="Calibri"/>
        <family val="2"/>
        <scheme val="minor"/>
      </rPr>
      <t xml:space="preserve"> Known issue - ACDS-236055</t>
    </r>
  </si>
  <si>
    <t>Known issue ACDS-236055</t>
  </si>
  <si>
    <r>
      <t xml:space="preserve">Page wise heading structue is not correct inside iframe heading start from h1 heading text such as "Welcome to MyLab Marketing!" - </t>
    </r>
    <r>
      <rPr>
        <b/>
        <sz val="11"/>
        <color theme="1"/>
        <rFont val="Calibri"/>
        <family val="2"/>
        <scheme val="minor"/>
      </rPr>
      <t>Known issue - ACDS-263283</t>
    </r>
  </si>
  <si>
    <t>Known issue - ACDS-263283</t>
  </si>
  <si>
    <r>
      <t xml:space="preserve">Content not availabe at browser zoom at 200% - </t>
    </r>
    <r>
      <rPr>
        <b/>
        <sz val="11"/>
        <color theme="1"/>
        <rFont val="Calibri"/>
        <family val="2"/>
        <scheme val="minor"/>
      </rPr>
      <t>Known issue - ACDS-241758</t>
    </r>
  </si>
  <si>
    <t>Known issue - ACDS-241758</t>
  </si>
  <si>
    <r>
      <t xml:space="preserve">Content not availabe with 320x256 viewport size fails to reflow - </t>
    </r>
    <r>
      <rPr>
        <b/>
        <sz val="11"/>
        <color theme="1"/>
        <rFont val="Calibri"/>
        <family val="2"/>
        <scheme val="minor"/>
      </rPr>
      <t>Known issue - ACDS-265676</t>
    </r>
  </si>
  <si>
    <t>Known issue - ACDS-265676</t>
  </si>
  <si>
    <t>Link’s state defined inappropriately</t>
  </si>
  <si>
    <r>
      <t xml:space="preserve">Link state not defined on left navigation question screen reader gets confuse current active state - </t>
    </r>
    <r>
      <rPr>
        <b/>
        <sz val="11"/>
        <color theme="1"/>
        <rFont val="Calibri"/>
        <family val="2"/>
        <scheme val="minor"/>
      </rPr>
      <t>Known issue - ACDS-265696</t>
    </r>
    <r>
      <rPr>
        <sz val="11"/>
        <color theme="1"/>
        <rFont val="Calibri"/>
        <family val="2"/>
        <scheme val="minor"/>
      </rPr>
      <t xml:space="preserve">, </t>
    </r>
    <r>
      <rPr>
        <b/>
        <sz val="11"/>
        <color theme="1"/>
        <rFont val="Calibri"/>
        <family val="2"/>
        <scheme val="minor"/>
      </rPr>
      <t>ACDS-251249</t>
    </r>
  </si>
  <si>
    <t>Known issue - ACDS-265696, ACDS-251249</t>
  </si>
  <si>
    <t>Missing heading mark-up - H1</t>
  </si>
  <si>
    <r>
      <t>Missing h1 heading text such as "AQA_VPAT_Kotler_Principles of Marketing 19e"  -</t>
    </r>
    <r>
      <rPr>
        <b/>
        <sz val="11"/>
        <color theme="1"/>
        <rFont val="Calibri"/>
        <family val="2"/>
        <scheme val="minor"/>
      </rPr>
      <t xml:space="preserve"> Known issue - ACDS-223771</t>
    </r>
  </si>
  <si>
    <t>Known issue - ACDS-223771</t>
  </si>
  <si>
    <t>All Quizzes and Tests, ample Tests and Quizzes</t>
  </si>
  <si>
    <t>NO QA needed</t>
  </si>
  <si>
    <t>Content not hidden for screen reader users</t>
  </si>
  <si>
    <t>Vertical line in header</t>
  </si>
  <si>
    <t>Distinct Issue Types</t>
  </si>
  <si>
    <t>DynamicContent List</t>
  </si>
  <si>
    <t>Forms List</t>
  </si>
  <si>
    <t>Magnification List</t>
  </si>
  <si>
    <t>Taborder List</t>
  </si>
  <si>
    <t>AudioVideo List</t>
  </si>
  <si>
    <t>Language List</t>
  </si>
  <si>
    <t>Content List</t>
  </si>
  <si>
    <t>Keyboard List</t>
  </si>
  <si>
    <t>Images List</t>
  </si>
  <si>
    <t>Iframe List</t>
  </si>
  <si>
    <t>ARIA List</t>
  </si>
  <si>
    <t>ZoomText List</t>
  </si>
  <si>
    <t>Landmark List</t>
  </si>
  <si>
    <t>Links List</t>
  </si>
  <si>
    <t>List List</t>
  </si>
  <si>
    <t>Headings List</t>
  </si>
  <si>
    <t>Colour List</t>
  </si>
  <si>
    <t>Focus List</t>
  </si>
  <si>
    <t>CSS List</t>
  </si>
  <si>
    <t>Sensory List</t>
  </si>
  <si>
    <t>Math List</t>
  </si>
  <si>
    <t>Table List</t>
  </si>
  <si>
    <t>PageTitle List</t>
  </si>
  <si>
    <t>Readingorder List</t>
  </si>
  <si>
    <t>TextSpacing List</t>
  </si>
  <si>
    <t>AccessibleName List</t>
  </si>
  <si>
    <t>HTML List</t>
  </si>
  <si>
    <t>Title List</t>
  </si>
  <si>
    <t xml:space="preserve">Button’s state defined inappropriately </t>
  </si>
  <si>
    <t>Content not available with browser's Zoom-Text Only</t>
  </si>
  <si>
    <t>Illogical tab order</t>
  </si>
  <si>
    <t>Audio plays automatically</t>
  </si>
  <si>
    <t>Language not identified</t>
  </si>
  <si>
    <t>Note: Separator announced by screen reader</t>
  </si>
  <si>
    <t>Video player not keyboard accessible</t>
  </si>
  <si>
    <t>ARIA role defined inappropriately</t>
  </si>
  <si>
    <t>ZoomText: Note: Text difficult to read</t>
  </si>
  <si>
    <t>Landmark role defined inappropriately</t>
  </si>
  <si>
    <t>Image button defined through CSS</t>
  </si>
  <si>
    <t>Sensory characteristics used to convey information</t>
  </si>
  <si>
    <t>Note: Math equation not correctly read by screen reader user</t>
  </si>
  <si>
    <t>Identical page title</t>
  </si>
  <si>
    <t>Inaccurate reading order</t>
  </si>
  <si>
    <t>Text spacing not working</t>
  </si>
  <si>
    <t>Accessible name does not match with visual label</t>
  </si>
  <si>
    <t>Word: Document title not specified</t>
  </si>
  <si>
    <t>Incorrect placement of instruction</t>
  </si>
  <si>
    <t>Content overlaps with browser's Zoom</t>
  </si>
  <si>
    <t>Audio controls are not accessible for screen reader users</t>
  </si>
  <si>
    <t>Change of language not identified</t>
  </si>
  <si>
    <t>Inappropriate use of &lt;blockquote&gt; element</t>
  </si>
  <si>
    <t>Missing keyboard support for image links</t>
  </si>
  <si>
    <t>ZoomText: Informative image gets pixelated</t>
  </si>
  <si>
    <t xml:space="preserve">ZoomText: Use of all capital letters </t>
  </si>
  <si>
    <t>Landmark role defined unnecessarily</t>
  </si>
  <si>
    <t>Identical and Non-descriptive link text</t>
  </si>
  <si>
    <t>List mark-up used unnecessarily</t>
  </si>
  <si>
    <t>Empty heading found in page source code</t>
  </si>
  <si>
    <t>Content defined through CSS</t>
  </si>
  <si>
    <t>Use of math equations</t>
  </si>
  <si>
    <t>Inaccurate page title</t>
  </si>
  <si>
    <t>PPT : Inaccurate reading order</t>
  </si>
  <si>
    <t>Content not available on text spacing</t>
  </si>
  <si>
    <t>Invalid HTML code - Duplicate ID</t>
  </si>
  <si>
    <t>PPT : Missing Slide Titles</t>
  </si>
  <si>
    <t>Unclear functionality of links</t>
  </si>
  <si>
    <t>Video not accessible for screen reader users</t>
  </si>
  <si>
    <t>PDF: Language of the document not specified</t>
  </si>
  <si>
    <t>Inaccurate alternate text is specified for image</t>
  </si>
  <si>
    <t>Missing keyboard support</t>
  </si>
  <si>
    <t>ZoomText: Separator not clearly visible</t>
  </si>
  <si>
    <t>Note: Landmark role defined unnecessarily</t>
  </si>
  <si>
    <t>Non-descriptive link text</t>
  </si>
  <si>
    <t>Color alone used to distinguish link</t>
  </si>
  <si>
    <t xml:space="preserve">Focus moves inappropriately  </t>
  </si>
  <si>
    <t>Note: Informative image defined through CSS</t>
  </si>
  <si>
    <t>Directional reference used to convey information</t>
  </si>
  <si>
    <t>PPT : Use of math equation</t>
  </si>
  <si>
    <t xml:space="preserve">Incorrect table structure </t>
  </si>
  <si>
    <t>Missing page title</t>
  </si>
  <si>
    <t>Text gets overlapped</t>
  </si>
  <si>
    <t>Invalid HTML code - Stray Start/End tag</t>
  </si>
  <si>
    <t>PPT : Identical Slide Titles</t>
  </si>
  <si>
    <t>Taborder</t>
  </si>
  <si>
    <t>Unclear functionality of button</t>
  </si>
  <si>
    <t>Radio buttons grouped inappropriately</t>
  </si>
  <si>
    <t>Content not available for screen reader users</t>
  </si>
  <si>
    <t>Incomplete textual description for informative image</t>
  </si>
  <si>
    <t>Inappropriate label for region</t>
  </si>
  <si>
    <t>Bookmark links do not work</t>
  </si>
  <si>
    <t>Button receives focus twice</t>
  </si>
  <si>
    <t>PDF: Math equation not tagged</t>
  </si>
  <si>
    <t>Missing table headers for data table</t>
  </si>
  <si>
    <t>Incomplete page title</t>
  </si>
  <si>
    <t>PDF : Document title not specified</t>
  </si>
  <si>
    <t>AudioVideo</t>
  </si>
  <si>
    <t>Button's state not defined</t>
  </si>
  <si>
    <t>Missing label for input field</t>
  </si>
  <si>
    <t>Missing audio description for video</t>
  </si>
  <si>
    <t>Element type not Defined</t>
  </si>
  <si>
    <t>Note: Inappropriate label for navigation region</t>
  </si>
  <si>
    <t>Definition list mark-up used unnecessarily</t>
  </si>
  <si>
    <t>Use of multiple heading 1's &lt;h1&gt;</t>
  </si>
  <si>
    <t>Insufficient color contrast for user interface controls</t>
  </si>
  <si>
    <t>Button receives focus thrice</t>
  </si>
  <si>
    <t>Language</t>
  </si>
  <si>
    <t>Unclear functionality of checkbox</t>
  </si>
  <si>
    <t>Button inaccessible for screen reader user</t>
  </si>
  <si>
    <t>Missing labels for audio controls</t>
  </si>
  <si>
    <t>Note: Content not available by default</t>
  </si>
  <si>
    <t>Image of text used</t>
  </si>
  <si>
    <t>ARIA role and attribute defined inappropriately</t>
  </si>
  <si>
    <t>ZoomText: Dialog difficult to locate for ZoomText users</t>
  </si>
  <si>
    <t>Inaccurate link text</t>
  </si>
  <si>
    <t>PPT: List not defined</t>
  </si>
  <si>
    <t>Layout table announced for screen reader users</t>
  </si>
  <si>
    <t>Drag and drop functionality rendered incorrectly for Keyboard and Screen reader users</t>
  </si>
  <si>
    <t xml:space="preserve">Unclear functionality of slider
</t>
  </si>
  <si>
    <t>Slider inaccessible for screen reader users</t>
  </si>
  <si>
    <t>Missing alt attribute for image link</t>
  </si>
  <si>
    <t>Role defined unnecessarily</t>
  </si>
  <si>
    <t>ZoomText: Tooltip content not accessible for low vision users</t>
  </si>
  <si>
    <t>PDF: List not defined</t>
  </si>
  <si>
    <t>Word: Complex data table defined incorrectly</t>
  </si>
  <si>
    <t>Identical label for button</t>
  </si>
  <si>
    <t>Missing Text Transcript</t>
  </si>
  <si>
    <t>Keyboard focus Traps</t>
  </si>
  <si>
    <t>Missing alt attribute for image</t>
  </si>
  <si>
    <t>ZoomText: Note: Button difficult to identify</t>
  </si>
  <si>
    <t>Inappropriate link text</t>
  </si>
  <si>
    <t>PDF: List and nested list not defined</t>
  </si>
  <si>
    <t>Insufficient color contrast for informative images</t>
  </si>
  <si>
    <t>PPT : Missing table headers</t>
  </si>
  <si>
    <t>Tooltip content inaccessible for screen reader users</t>
  </si>
  <si>
    <t xml:space="preserve">Missing labels for Image buttons </t>
  </si>
  <si>
    <t>Missing alternative for audio-only content</t>
  </si>
  <si>
    <t>Hidden content receives keyboard focus</t>
  </si>
  <si>
    <t>Missing keyboard access instruction</t>
  </si>
  <si>
    <t>ARIA role and state defined inappropriately</t>
  </si>
  <si>
    <t>ZoomText: Separator not used</t>
  </si>
  <si>
    <t xml:space="preserve">Link state defined inappropriately </t>
  </si>
  <si>
    <t>PDF: List markup used incorrectly</t>
  </si>
  <si>
    <t>Date selector widget inaccessible for screen reader users</t>
  </si>
  <si>
    <t>PDF: Table not tagged</t>
  </si>
  <si>
    <t>Content updates automatically on input</t>
  </si>
  <si>
    <t xml:space="preserve">Inappropriate label for button  </t>
  </si>
  <si>
    <t>Missing captions for the video</t>
  </si>
  <si>
    <t>Invisible content read by screen reader</t>
  </si>
  <si>
    <t>Missing keyboard support for carousel controls</t>
  </si>
  <si>
    <t>Informative image defined through CSS</t>
  </si>
  <si>
    <t>Role and state not defined</t>
  </si>
  <si>
    <t>Inappropriate label for button</t>
  </si>
  <si>
    <t>Word: Heading levels not specified</t>
  </si>
  <si>
    <t>PPT : Insufficient colour contrast</t>
  </si>
  <si>
    <t>PDF: Incorrect table structure</t>
  </si>
  <si>
    <t>Unclear functionality of  button</t>
  </si>
  <si>
    <t>Missing labels for form controls</t>
  </si>
  <si>
    <t>Note: Unnecessary audio description for video</t>
  </si>
  <si>
    <t>Android Native App: Missing keyboard support for tabs</t>
  </si>
  <si>
    <t>Missing Skip to content link</t>
  </si>
  <si>
    <t xml:space="preserve">Word: Missing Styles for headings </t>
  </si>
  <si>
    <t>PDF: Color alone is used to convey information</t>
  </si>
  <si>
    <t>Tooltip content inaccessible for keyboard users</t>
  </si>
  <si>
    <t>Android Native App: Missing keyboard support for interactive element</t>
  </si>
  <si>
    <t>Missing textual description for informative image link</t>
  </si>
  <si>
    <t>Note: "Skip to main content" link placed incorrectly</t>
  </si>
  <si>
    <t>Word: Inappropriate heading structure</t>
  </si>
  <si>
    <t>Android Native App: Error messages difficult to locate</t>
  </si>
  <si>
    <t>Android Native App: Note: Tabular content not announced by screen reader correctly</t>
  </si>
  <si>
    <t>Landmark</t>
  </si>
  <si>
    <t>Annotation functionality inaccessible for screen reader &amp; keyboard-only users</t>
  </si>
  <si>
    <t>Incomplete button's label announced by screen reader</t>
  </si>
  <si>
    <t>Content announced twice for screen reader user</t>
  </si>
  <si>
    <t>Android Native App: Keyboard focus trap</t>
  </si>
  <si>
    <t>Incomplete alternate text for image link</t>
  </si>
  <si>
    <t>Missing link text</t>
  </si>
  <si>
    <t>PDF: Heading levels not specified</t>
  </si>
  <si>
    <t>Missing explicit association for form fields</t>
  </si>
  <si>
    <t>Deprecated mark-up used</t>
  </si>
  <si>
    <t>Android Native App: Missing keyboard support for checkboxes</t>
  </si>
  <si>
    <t>Missing alternate text for image</t>
  </si>
  <si>
    <t>Native App: Heading not defined</t>
  </si>
  <si>
    <t>Tab’s state not defined</t>
  </si>
  <si>
    <t>Missing label for video</t>
  </si>
  <si>
    <t>Element type and state not defined</t>
  </si>
  <si>
    <t>Android Native App: Missing keyboard support for Google map locator</t>
  </si>
  <si>
    <t>Missing text alternative for  images</t>
  </si>
  <si>
    <t>Identical link text</t>
  </si>
  <si>
    <t xml:space="preserve">Android Native App: Heading defined inappropriately </t>
  </si>
  <si>
    <t>Functionality inaccessible for assistive technology user</t>
  </si>
  <si>
    <t>Missing label for slider</t>
  </si>
  <si>
    <t>State defined inappropriately</t>
  </si>
  <si>
    <t>Android Native App: Missing keyboard support for radio buttons</t>
  </si>
  <si>
    <t>Inappropriate alt text for image button</t>
  </si>
  <si>
    <t>Lengthy link text</t>
  </si>
  <si>
    <t>Unclear tab functionality</t>
  </si>
  <si>
    <t>Inappropriate and identical label for Radio button</t>
  </si>
  <si>
    <t>Note: State not announced by default</t>
  </si>
  <si>
    <t>Android Native App: Non-interactive element receives keyboard focus</t>
  </si>
  <si>
    <t>PDF: Links not defined</t>
  </si>
  <si>
    <t>Identical and non-descriptive label for buttons</t>
  </si>
  <si>
    <t>Note: Content overlapped by default</t>
  </si>
  <si>
    <t>Android Native App: Missing keyboard support for button</t>
  </si>
  <si>
    <t xml:space="preserve">Empty alt attribute provided for image link </t>
  </si>
  <si>
    <t>CSS</t>
  </si>
  <si>
    <t>Dynamically updating content not accessible for screen reader users</t>
  </si>
  <si>
    <t>Inappropriate and identical label for buttons</t>
  </si>
  <si>
    <t>Quote not marked-up</t>
  </si>
  <si>
    <t>Sensory</t>
  </si>
  <si>
    <t>No text alternative for complex image</t>
  </si>
  <si>
    <t>Math</t>
  </si>
  <si>
    <t>Observation: Content not read out accurately</t>
  </si>
  <si>
    <t>inappropriate label for slider</t>
  </si>
  <si>
    <t>Slider inaccessible for keyboard users</t>
  </si>
  <si>
    <t>No text Equivalent for SVG image link</t>
  </si>
  <si>
    <t>PageTitle</t>
  </si>
  <si>
    <t>No mechanism is provided to close modal dialog</t>
  </si>
  <si>
    <t>Non-descriptive labels for buttons</t>
  </si>
  <si>
    <t>Pop-Over inaccessible for keyboard-only and screen reader users</t>
  </si>
  <si>
    <t>Readingorder</t>
  </si>
  <si>
    <t>Non Modal dialog inaccessible fro screen reader user</t>
  </si>
  <si>
    <t>Error messages difficult to locate</t>
  </si>
  <si>
    <t>Buttons inaccessible for screen reader users</t>
  </si>
  <si>
    <t>Inaccurate alternate text for informative image link</t>
  </si>
  <si>
    <t>Inappropriate label for input field</t>
  </si>
  <si>
    <t>Note: Subscript text not read correctly by screen reader</t>
  </si>
  <si>
    <t>Missing label for image button</t>
  </si>
  <si>
    <t>AccessibleName</t>
  </si>
  <si>
    <t>Unclear functionality of expand/collapse links</t>
  </si>
  <si>
    <t>Missing alt attribute for image button</t>
  </si>
  <si>
    <t>Loading message not announced for screen reader users</t>
  </si>
  <si>
    <t>Purpose of input field not identified programmatically</t>
  </si>
  <si>
    <t>Identical alternate text for image links</t>
  </si>
  <si>
    <t>HTML</t>
  </si>
  <si>
    <t>User’s session expires automatically</t>
  </si>
  <si>
    <t>Mandatory fields are not identified</t>
  </si>
  <si>
    <t>Text cannot be resized independently</t>
  </si>
  <si>
    <t>Redundant alternative text for image links</t>
  </si>
  <si>
    <t>Title</t>
  </si>
  <si>
    <t>Sort functionality inaccessible for screen reader users</t>
  </si>
  <si>
    <t>Missing Instruction for Date and Time Format</t>
  </si>
  <si>
    <t>Note: Content coded incorrectly</t>
  </si>
  <si>
    <t>Missing alt attribute for informative images</t>
  </si>
  <si>
    <t>Tabs inaccessible for screen reader users</t>
  </si>
  <si>
    <t>Custom drop-down inaccessible for screen reader user</t>
  </si>
  <si>
    <t>Missing alt attribute for decorative image</t>
  </si>
  <si>
    <t>Non-modal dialog inaccessible for keyboard-only and screen reader users</t>
  </si>
  <si>
    <t>Content not for announced for screen reader users</t>
  </si>
  <si>
    <t>Inappropriate textual description for image button</t>
  </si>
  <si>
    <t>Non-modal dialog available only on mouse hover</t>
  </si>
  <si>
    <t>Missing instruction for mandatory fields</t>
  </si>
  <si>
    <t>Functionality inaccessible for keyboard only and screen reader user</t>
  </si>
  <si>
    <t>Inappropriate label for form controls</t>
  </si>
  <si>
    <t>Missing textual description for image button</t>
  </si>
  <si>
    <t>Scroll functionality inaccessible for keyboard users</t>
  </si>
  <si>
    <t>Word: Image of Text used</t>
  </si>
  <si>
    <t>Slider inaccessible for keyboard and screen reader users</t>
  </si>
  <si>
    <t>Content not available using swipe</t>
  </si>
  <si>
    <t>Word: Inaccurate alternate text for Informative image</t>
  </si>
  <si>
    <t>Dropdowns gets activated on down-event</t>
  </si>
  <si>
    <t>Error message displayed one at a time</t>
  </si>
  <si>
    <t>Content gets added on focus</t>
  </si>
  <si>
    <t>Word: Missing alternate text for informative image</t>
  </si>
  <si>
    <t>Modal dialog inaccessible for keyboard-only and screen reader users</t>
  </si>
  <si>
    <t>PPT : Missing alternative text for image</t>
  </si>
  <si>
    <t>Functionality inaccessible for keyboard-only and screen reader user</t>
  </si>
  <si>
    <t>PDF: Form fields not tagged</t>
  </si>
  <si>
    <t>Note: Use of multiple &lt;header&gt; elements</t>
  </si>
  <si>
    <t>PPT : Image of text used</t>
  </si>
  <si>
    <t>Custom checkboxes not operable with a keyboard</t>
  </si>
  <si>
    <t>Native App:  Missing form label or ‘title’ attribute</t>
  </si>
  <si>
    <t>Content not available on mobile device (Landscape mode)</t>
  </si>
  <si>
    <t>PPT : Image not available</t>
  </si>
  <si>
    <t>Focus moves on input automatically</t>
  </si>
  <si>
    <t>Android Native App: Error messages not available for screen reader users</t>
  </si>
  <si>
    <t>Content not available on mobile device (Portrait mode)</t>
  </si>
  <si>
    <t>PPT : Inaccurate alternative text for decorative image</t>
  </si>
  <si>
    <t>Android Native App: Incomplete label for input field</t>
  </si>
  <si>
    <t>Content not available partially on mobile device</t>
  </si>
  <si>
    <t>PPT: Missing alternative text for image</t>
  </si>
  <si>
    <t>Unclear functionality of carousel controls</t>
  </si>
  <si>
    <t>Android Native App: Label not identified by screen reader</t>
  </si>
  <si>
    <t>Deprecated attribute used</t>
  </si>
  <si>
    <t>PPT : Missing alternative text</t>
  </si>
  <si>
    <t>Flashcard functionality inaccessible for screen reader users</t>
  </si>
  <si>
    <t>Android Native App: Missing label for form controls</t>
  </si>
  <si>
    <t>Note: Misleading instruction for screen reader users</t>
  </si>
  <si>
    <t>PDF: Image not identified</t>
  </si>
  <si>
    <t>Android Native App: Modal dialog inaccessible for keyboard-only and screen reader users</t>
  </si>
  <si>
    <t>Android Native App: Missing label for input field</t>
  </si>
  <si>
    <t>No mechanism is provided to control moving content</t>
  </si>
  <si>
    <t>PDF: Image of text used</t>
  </si>
  <si>
    <t>Android Native App: Loading message not announced for screen reader users</t>
  </si>
  <si>
    <t>Android Native App: Missing label for buttons</t>
  </si>
  <si>
    <t>Content announced inappropriately for screen reader users</t>
  </si>
  <si>
    <t>PDF: Decorative images are not artifacted</t>
  </si>
  <si>
    <t>Android Native App: Missing alternate way for switching pages</t>
  </si>
  <si>
    <t>Android Native App: Inappropriate label for button</t>
  </si>
  <si>
    <t>Android Native App: Slideshow not rendered correctly for screen reader users</t>
  </si>
  <si>
    <t>Android Native App: Element type not defined</t>
  </si>
  <si>
    <t>Word: Inaccessible content for screen reader users</t>
  </si>
  <si>
    <t>Android Native App: Video player controls not accessible for TalkBack users</t>
  </si>
  <si>
    <t>Android Native App: Missing label and Element type for image button</t>
  </si>
  <si>
    <t>Word: Missing alternate text for object</t>
  </si>
  <si>
    <t>Android Native App: Unclear functionality of search input field</t>
  </si>
  <si>
    <t>Android Native App: Inappropriate textual description for image button</t>
  </si>
  <si>
    <t>PPT : Information not available for screen reader users</t>
  </si>
  <si>
    <t>Android Native App: No means to control slideshow</t>
  </si>
  <si>
    <t>PPT : Invisible content read by screen reader</t>
  </si>
  <si>
    <t>Android Native App: Focus moves inappropriately</t>
  </si>
  <si>
    <t>PPT : Inaccurate Document Title</t>
  </si>
  <si>
    <t>PPT : Double spaces identified</t>
  </si>
  <si>
    <t>PPT : Inaccessible slide content</t>
  </si>
  <si>
    <t>PDF: Inappropriate Document Title</t>
  </si>
  <si>
    <t>PDF: Accessibility full check</t>
  </si>
  <si>
    <t>PDF: Untagged PDF document</t>
  </si>
  <si>
    <t>PDF: Inaccurate Document structure</t>
  </si>
  <si>
    <t>PDF: Content fails to reflow</t>
  </si>
  <si>
    <t>PDF: Header and Footer content not artifacted</t>
  </si>
  <si>
    <t>PDF: Bookmarks not defined</t>
  </si>
  <si>
    <t>PDF: Footnote not tagged</t>
  </si>
  <si>
    <t>PDF: Footer content not artifacted</t>
  </si>
  <si>
    <t>PDF : Inconsistent page numbers specified</t>
  </si>
  <si>
    <t>Android Native App: Invisible content read by screen reader</t>
  </si>
  <si>
    <t>iOS Native App: Text cannot be resized independently</t>
  </si>
  <si>
    <t>Android Native App: Non-interactive elements receive keyboard focus</t>
  </si>
  <si>
    <t>Android Native App: Content not available for screen reader users</t>
  </si>
  <si>
    <t>Android Native App: Content announced by screen reader inappropriately</t>
  </si>
  <si>
    <t>Android Native App: Screen orientation does not change</t>
  </si>
  <si>
    <t>Android Native App: Hidden content receives keyboard focus</t>
  </si>
  <si>
    <t xml:space="preserve">Issue name </t>
  </si>
  <si>
    <t>Description - Actual Result</t>
  </si>
  <si>
    <t>Suggestions</t>
  </si>
  <si>
    <t>Tested By</t>
  </si>
  <si>
    <t>Last Updated</t>
  </si>
  <si>
    <t>Updated By</t>
  </si>
  <si>
    <t>Last Reviewed</t>
  </si>
  <si>
    <t>Last Reviewed By</t>
  </si>
  <si>
    <t>Dynamic Content</t>
  </si>
  <si>
    <t xml:space="preserve">Web: BBBBB: Drag and drop functionality inaccessible for keyboard-only and screen reader users.
</t>
  </si>
  <si>
    <t>On "BBBBB" page, activating "BBBBB" button triggers a modal dialog. The drag and drop functionality to arrange the answers within this modal is not announced for screen reader users with any role or state information. Moreover, this functionality cannot be accessed with a keyboard. It can only be accessed using a mouse.
This restricts keyboard-only and screen reader users from accessing the drag and drop functionality.</t>
  </si>
  <si>
    <t>Keyboard-only and screen reader users should be able to drag the items and drop  them on the required location using a keyboard alone. Additionally, screen reader users should be informed when the element is moved in the droppable area.</t>
  </si>
  <si>
    <t>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 When mouse specific functionalities, such as drag-n-drop  are used the same need to be made accessible for keyboard-only and assistive technology users.</t>
  </si>
  <si>
    <t>Apply the following changes:
• Code the dragable elements (answers) using native HTML &lt;button&gt; element. Alternatively, specify role="button" for &lt;div&gt; element in which the answers are structured along with tabindex value of ‘0’ and scripts for making it operable using a keyboard as well as a mouse.
• Provide an off-screen text as "selected" as soon as any draggable element is selected to convey it;s state. This should be handled via scripting when an element is selected or deselected by users.
To place the text off-screen:
HTML: 
&lt;span class="off-screen"&gt; Selected &lt;/span&gt;
CSS:
.off-screen
{clip: rect(1px, 1px, 1px, 1px);
clip-path: inset(50%);
height: 1px;
width: 1px;
margin: -1px;
overflow: hidden;
padding: 0;
position: absolute;}
• As soon as any answer is selected, the focus should be shifted on the droppable area using JavaScript .focus() method. For keyboard-only users, the focus will be set to the first droppable area. The droppable &lt;div&gt; areas will also require tabindex=”0” value as soon as the draggable element is selected.
• Specify role="region" for the container which consists of droppable area and specify accessible name via the aria-label attribute for the region.
Also, provide a visual text to identify the droppable block. For example, "Drop - Answer for Question".
• Ensure keyboard support is implemented as below:
 o Escape key to cancel the entire functionality.
 o Enter key to drop an answer in the respective droppable area.
• Once, the draggable element is placed in the respective droppable areas, provide a visual feedback to the users. Make this alert available for the screen reader users by structuring the message within a &lt;div&gt; element and providing a role of alert to the div as soon as the message is displayed. Use ARIA live region properties to make the feedback available to screen reader users and set the politeness level to "assertive".
• When the action is completed or aborted, clean-up the interface by loading the default values and making the droppable area non-interactive. Also, move the focus to the first draggable element using javascript .focus() method, where the user can start again.
• Provide visual instructions on how to access the drag and drop functionality.</t>
  </si>
  <si>
    <t xml:space="preserve">2. Navigate to Course BBBBB
3. Navigate to BBBBB Interactive Assessment.
4. Press Tab to navigate to the draggable elements. 
5. Press Enter to select an element.
6. Observe that the elements can't be focused as well as selected with a keyboard.
7. Listen that screen reader does not announce the role and state for the draggable elements. </t>
  </si>
  <si>
    <t>2.1.1 Keyboard, 4.1.2 Name, Role, Value</t>
  </si>
  <si>
    <t>Complex</t>
  </si>
  <si>
    <t>Both</t>
  </si>
  <si>
    <t>Jayshree</t>
  </si>
  <si>
    <t>Priti</t>
  </si>
  <si>
    <t xml:space="preserve">Web: BBBBB: Button’s state defined inappropriately 
</t>
  </si>
  <si>
    <t>The state of "BBBBB" button's is inappropriately defined as pressed. However, label of the button changes on user interaction. As a result, screen reader users might get confused by listening to the state information.</t>
  </si>
  <si>
    <t>Button's state should not be announced for screen reader users.</t>
  </si>
  <si>
    <t>All the interactive elements must be accessible for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When state of an interactive element is not exposed appropriately to assistive technologies through code, users might not be able to interact with the element effectively.</t>
  </si>
  <si>
    <t>Remove “aria-pressed” attribute from the source code.</t>
  </si>
  <si>
    <t xml:space="preserve">2. Navigate to Course BBBBB.
3. Access the “BBBBB” button with screen reader running.
4. Listen that the screen reader announces toggle pressed state for the mentioned button.
</t>
  </si>
  <si>
    <t>4.1.2 Name, Role, Value</t>
  </si>
  <si>
    <t>AT</t>
  </si>
  <si>
    <t>Web: BBBBB: Content not available with browser's Zoom</t>
  </si>
  <si>
    <t>When low vision users view the content after zooming in, some content in the page  is not available. As a result, low vision users cannot access the mentioned content. For e.g. after zooming in to 200%, the footer content becomes unavailable in the page.</t>
  </si>
  <si>
    <t>All the content on the page should be available when user zoom in the page at 200%</t>
  </si>
  <si>
    <t>Flexible layouts should be used to display the page content. Dimensions for container elements used to display the page content should be defined using relative units, such as "%", "em", "rem" etc. to ensure that the content fits on the page when zoomed in. If content is not available when users zoom in, low vision users cannot access the content.</t>
  </si>
  <si>
    <t>Ensure that the page content is displayed using relative units for text and container so that users can access the page with zoom settings turned on. At the minimum, the page layouts should support up to 200% zoom.</t>
  </si>
  <si>
    <t>2. Navigate to course BBBBB.
3. Navigate to BBBBB.
4. Access the page with 200% zoom.</t>
  </si>
  <si>
    <t>1.4.4 Resize text</t>
  </si>
  <si>
    <t>Simple</t>
  </si>
  <si>
    <t>FT</t>
  </si>
  <si>
    <t>Tab order</t>
  </si>
  <si>
    <t>Web: BBBBB: Illogical tab order</t>
  </si>
  <si>
    <t xml:space="preserve">Illogical tabbing order was found on BBBBB video, the interactive elements receive the keyboard focus in the following illogical order: 
1. "BBBBB" button
2. Non interactive "BBBBB" text and "BBBBB" link
3. "BBBBB" button.
</t>
  </si>
  <si>
    <t>Keyboard only user should navigate the video in a logical order.</t>
  </si>
  <si>
    <t>Keyboard users and screen reader users use the ‘Tab’ key to move from one element to another on a web page. A logical tab order helps keyboard and screen reader users access the page easily. In the absence of a logical tab order, users who rely on a keyboard will get confused when they tab from one interactive element on a page to another. This will result in a poor experience for keyboard-only users.</t>
  </si>
  <si>
    <t>Mark the interactive element in the following logical order.
Ensure that the focus move to the popup which appear on activating info button when user activate info button.</t>
  </si>
  <si>
    <t>2. Navigate to course BBBBB.
3. Navigate to BBBBB.
4. Navigate the video using tab key.</t>
  </si>
  <si>
    <t>Medium</t>
  </si>
  <si>
    <t>Web:BBBBB: Incorrect placement of instruction</t>
  </si>
  <si>
    <t>On the page, the instruction such as "BBBBB" is placed at the end of the question.</t>
  </si>
  <si>
    <t>Instructions should be placed at the beginning of the question.</t>
  </si>
  <si>
    <t>Form instructions are provided to help users submit the form successfully. Such instructions should be placed at the beginning of the form to make sure that all users can identify the presence of the same. 
Form instructions when placed between form controls or after the form might go unidentified by screen reader users. Screen reader users navigate through the form using the tab key in Forms mode. In Forms mode, they can access only the label text (if explicitly associated with the input fields) and not any other surrounding text.</t>
  </si>
  <si>
    <t>Provide the instruction at the beginning of the Question content.</t>
  </si>
  <si>
    <t xml:space="preserve">2. Navigate to course BBBBB.
3. Navigate to BBBBB.
4. Inspect the "BBBBB" text.
</t>
  </si>
  <si>
    <t>3.3.2 Labels or Instructions</t>
  </si>
  <si>
    <t xml:space="preserve">Web: BBBBB: Custom input field inaccessible for screen reader users
</t>
  </si>
  <si>
    <t>As soon as user enter the text in the BBBBB input field in BBBBB tab, the suggestions gets dynamically displayed below. 
Although this interaction is easier to understand for sighted users, it is not intuitive for screen reader users.</t>
  </si>
  <si>
    <t>All the functionality must be accessible for the screen reader user.</t>
  </si>
  <si>
    <t>All the interactive elements must be accessible for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 effectively.
When text input fields have autocomplete functionality associated with them, screen reader users and keyboard-only users should be able to understand that a list of suggestions are available and they can use the standard keys (Arrow keys and Tab key) to navigate between the choices and select them using a keyboard.</t>
  </si>
  <si>
    <t>Apply the following changes:
• Inform the user through hidden text in the label that entering text into the form field will trigger a drop-down list of options.
For example: 
&lt;span class="offleft"&gt; Start typing, then use the up and down arrows to select an option from the list&lt;/span&gt;
CSS:
.offleft {position: absolute; left: -9999px;}
• Provide the number of suggestions found information through hidden text after the input field when user enters text in the input field.
&lt;span class="offleft" tabindex="-1" style="position: absolute; left: -999px;"&gt;10 matches found &lt;/span&gt;
• Each drop down option should be marked up as an ARIA button or link element. This will ensure that screen reader identifies the option as a link or button and users can press the “Enter” key to select the option.
• Mark-up the drop-down options using list elements such as &lt;ul&gt;, &lt;li&gt;, etc.</t>
  </si>
  <si>
    <r>
      <t>2. Navigate to course BBBBB.
3. Navigate to BBBBB.
4. Inspect the input field “BBBBB” in "</t>
    </r>
    <r>
      <rPr>
        <b/>
        <sz val="11"/>
        <color theme="1"/>
        <rFont val="Calibri"/>
        <family val="2"/>
      </rPr>
      <t>BBBBB</t>
    </r>
    <r>
      <rPr>
        <sz val="11"/>
        <color theme="1"/>
        <rFont val="Calibri"/>
        <family val="2"/>
      </rPr>
      <t xml:space="preserve">” tab.
</t>
    </r>
  </si>
  <si>
    <t>Audio-Video</t>
  </si>
  <si>
    <t xml:space="preserve">Web: BBBBB: Audio plays automatically
</t>
  </si>
  <si>
    <t>As soon as users try to access any chapter of the BBBBB section, audio starts playing. Similarly when users navigate between the slides (from the "BBBBB" tab), the slide contents load and audio starts playing. However, the mechanism is provided but the user have to tab over the page to access the  mechanism. This made it difficult for screen reader users to access the page's content as the screen reader and the audio sound is playing simultaneously.</t>
  </si>
  <si>
    <t>Audio should stop within 3 seconds when the page loads or mechanism should be available to pause/stop the audio.</t>
  </si>
  <si>
    <t>When the page loads, screen readers start reading the page content for their users. Users find it difficult to listen to their screen reader if there is other audio playing at the same time on the web page. As a result, screen reader users will find it very difficult to access the page content.</t>
  </si>
  <si>
    <t>Inform screen reader users in advance that on navigating to the next slide and on accessing any of the chapter will cause the audio to play automatically via a hidden instruction. In addition, provide users with an option to pause the audio with the "Esc" key.</t>
  </si>
  <si>
    <t>2. Navigate to course BBBBB.
3. Navigate to BBBBB.
4. Inspect the Audio.</t>
  </si>
  <si>
    <t>1.4.2 Audio Control</t>
  </si>
  <si>
    <t>Web: BBBBB: Language not identified</t>
  </si>
  <si>
    <t>The default language used for the course is not specified in the HTML code.</t>
  </si>
  <si>
    <t>The primary language is specified in the HTML code.</t>
  </si>
  <si>
    <t>User agents can provide content more accurately when the language of a web page is identified. For instance, screen readers can load the right pronunciation and web browsers can display characters and scripts correctly. Screen readers and Braille displays might interpret and convey the information incorrectly if the language is not defined through code.</t>
  </si>
  <si>
    <t>In the source code of the page define the primary language via the "lang" attribute.</t>
  </si>
  <si>
    <t>2. Navigate to course BBBBB.
3. Navigate to BBBBB.
4. Inspect the source code of the page.</t>
  </si>
  <si>
    <t>3.1.1 Language of Page</t>
  </si>
  <si>
    <t>Web: Note: BBBBB: Separator announced by screen reader</t>
  </si>
  <si>
    <t>The screen reader announces "separator" for the Horizontal bar as it is defined using &lt;hr&gt; tag in the "BBBBB" modal dialog (that becomes available on activating "BBBBB" button).</t>
  </si>
  <si>
    <t>The horizontal bar should not be identified by the screen reader.</t>
  </si>
  <si>
    <t>The horizontal bar should be defined using CSS instead of &lt;hr&gt; tag to ensure that it is not identified by a screen reader. Define a border via CSS class to include a horizontal line separator. Alternatively, specify role="presentation" to &lt;hr&gt; tag.</t>
  </si>
  <si>
    <t>2. Navigate to course BBBBB.
3. Navigate to BBBBB.
4. Navigate to modal dialog that becomes available on activating "BBBBB" button and observe the horizontal bar.</t>
  </si>
  <si>
    <t>Web: BBBBB: Video player inaccessible for keyboard-only and screen reader users</t>
  </si>
  <si>
    <t>The video player used on the page cannot be operated via keyboard. This made it difficult for keyboard- only and screen reader users to access the functionality associated with it.
Additionally, labels are not provided for video controls.</t>
  </si>
  <si>
    <t>The video controls should receive keyboard focus and must be keyboard accessible as well.</t>
  </si>
  <si>
    <t>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t>
  </si>
  <si>
    <t xml:space="preserve">Ensure that all controls on the HTML 5 video player embedded in the website can be accessed by the keyboard-only and screen reader users in all browsers. 
More information on how to make the HTML 5 Video Player controls keyboard accessible is available at https://github.com/paypal/accessible-html5-video-player
Also, add descriptive label for the video controls via “aria-label” attribute. </t>
  </si>
  <si>
    <t>2. Navigate to BBBBB.
3. Navigate to BBBBB.
4. Inspect the video controls.</t>
  </si>
  <si>
    <t>2.1.1 Keyboard</t>
  </si>
  <si>
    <t>Web: BBBBB: Radio buttons grouped inappropriately</t>
  </si>
  <si>
    <t>The aria-label value was provided inappropriately as "BBBBB" for the radio buttons in the question content.  This created confusion in the minds of screen reader users about the purpose of the radio button.</t>
  </si>
  <si>
    <t>Grouping of form controls should help screen reader understand the related information effectively.</t>
  </si>
  <si>
    <t>Assistive technologies, such as screen readers identify each form control on the basis of their label. This is found very useful by users as it not only helps them to understand the purpose of the form control but also helps them to differentiate one form control from another. When labels for form controls are inappropriate and fails to describe the purpose of the control, it becomes difficult for users to interact with the form controls.</t>
  </si>
  <si>
    <t>Provide "BBBBB" label for grouping via aria-label attribute.</t>
  </si>
  <si>
    <t xml:space="preserve">2. Navigate to BBBBB.
3. Navigate to BBBBB.
4. Inspect the radio buttons with screen reader running.
</t>
  </si>
  <si>
    <t>2.4.6 Headings and Labels</t>
  </si>
  <si>
    <t>Web:BBBBB: Missing keyboard support for image links</t>
  </si>
  <si>
    <t>Keyboard support is missing for the interactive image such as "BBBBB" in the main content area. This made it difficult for keyboard-only users and screen reader users to access the functionality associated with it.</t>
  </si>
  <si>
    <t>The interactive element should receive keyboard focus and must be operable with a keyboard as well.</t>
  </si>
  <si>
    <t>Ensure that all the page functionality is available for all users irrespective of the device being used.
Apply the following changes:
• Code the image link using the &lt;a&gt; element and include the “href” attribute in the source code. 
• Modify the scripts to ensure that the image links are accessible with a keyboard as well as a mouse to make the functionality accessible for keyboard-only users.</t>
  </si>
  <si>
    <t xml:space="preserve">2. Navigate to the BBBBB.
3.Navigate to BBBBB using "next" button.
4.Inspect the image such as "BBBBB" 
</t>
  </si>
  <si>
    <t>Web: BBBBB: Missing label for input field</t>
  </si>
  <si>
    <t>Label is not provided for the input field present below "BBBBB" section. As a result, screen reader users will not understand the purpose of the fields.</t>
  </si>
  <si>
    <t>A meaningful label should be announced for these input fields to the screen reader users.</t>
  </si>
  <si>
    <t>Each form control should have a unique label. In the absence of label, it becomes difficult for users especially screen reader users to understand the purpose of the form control and input the information.
In case of forms, where it is not possible to specify a label, include a 'title' attribute describing the purpose of the input field.
Title attribute is specified for form input fields where it is not possible to assign labels due to web page layout and design. WCAG 2.1 allows authors to specify descriptive title attributes for form controls for which labels cannot be assigned. This will help to make the purpose of form controls meaningful for screen reader users.</t>
  </si>
  <si>
    <t>Provide unique and descriptive label for each form control using &lt;label&gt; element. This will help screen reader users to understand the purpose of the form control and input the details accordingly. Web pages that lack label for form controls make it difficult for screen reader users to complete the form successfully.</t>
  </si>
  <si>
    <t xml:space="preserve">2. Navigate to the BBBBB.
3.Navigate to BBBBB page using "next" button.
4. Access the input field below "BBBBB" section with screen reader running.
</t>
  </si>
  <si>
    <t>Web: BBBBB: Button inaccessible for screen reader user</t>
  </si>
  <si>
    <t>The "BBBBB" image button in audio player inaccessible for screen reader users. This made it difficult for screen reader users to access the functionality associated with the same.</t>
  </si>
  <si>
    <t>Screen reader user should access all the interactive elements effectively.</t>
  </si>
  <si>
    <t>Ensure that all the interactive elements should be accessible for screen reader user.</t>
  </si>
  <si>
    <t xml:space="preserve">2. Navigate to the BBBBB
3. Access "BBBBB" button  in audio player with screen reader running.
</t>
  </si>
  <si>
    <t xml:space="preserve">Web: BBBBB: No text equivalent for SVG image </t>
  </si>
  <si>
    <t>On Quiz &gt; 8.1 The Problem in Sociological Perspective page, the "correct", "incorrect" image are presented in SVG format does not have a text alternative provided. As no text equivalent is provided for this image, the information it contain is not available to screen reader users.</t>
  </si>
  <si>
    <t>Screen reader should read the textual description for the image.</t>
  </si>
  <si>
    <t>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Image  are elements which are a part of page navigation. As a result, alternate text must be provided for screen reader users to be able to access image .</t>
  </si>
  <si>
    <t>Apply the following changes:
• Set the ARIA role of the SVG element as “img”.
• Add a textual description of the image via the &lt;title&gt; element and a detailed textual description via the &lt;desc&gt; element within the &lt;svg&gt; element.</t>
  </si>
  <si>
    <t xml:space="preserve">2. Navigate to the BBBBB
3. Inspect "BBBBB"  and " BBBBB" images.
</t>
  </si>
  <si>
    <t>1.1.1 Non-text Content</t>
  </si>
  <si>
    <t>Web: BBBBB: Inappropriate use of &lt;blockquote&gt;element</t>
  </si>
  <si>
    <t xml:space="preserve">The &lt;blockquote&gt; element is incorrectly used to mark-up content "BBBBB" below the section “BBBBB" that does not represent a quote.
As a result, screen reader users will get confused while reading the text as the text does not represent a quote.
</t>
  </si>
  <si>
    <t>Blockquote should be used appropriately.</t>
  </si>
  <si>
    <t>Using the &lt;blockquote&gt; and &lt;q&gt; element provides structure to the document. Screen readers and other devices can then make the structure perceivable to the user, for example using a different visual presentation e.g. bolding the text, for different types of structures or by using a different voice or pitch in an auditory presentation. When content that does not constitute a quote is marked with &lt;blockquote&gt; element, screen reader users may find it difficult to understand the structure of the page content.</t>
  </si>
  <si>
    <t>Apply the following changes:
• Remove the &lt;blockquote&gt; element. from the “BBBBB" content and marked the same using &lt;p&gt; element.
• Mark up the quote text using &lt;q&gt; element.</t>
  </si>
  <si>
    <t xml:space="preserve">2. Navigate to the Contents &gt;Chapter 4 : Alcohol and Other Drugs &gt;4.6.1 Nicotines
3. Inspect the text "Said by a high school girl to a reporter " below the section “Thinking Critically about Social Problems"
</t>
  </si>
  <si>
    <t>Web: BBBBB: Content not hidden for screen reader users</t>
  </si>
  <si>
    <t>The content such as "BBBBB" and "BBBBB"  in the main content area should be hidden. Since link for "Full Alternative Text Description" is provided the table information is read out twice was found confusing for screen reader users to understand.</t>
  </si>
  <si>
    <t>The content which is unnecessary from the screen reader point of view should be hidden for the screen reader.</t>
  </si>
  <si>
    <t>When unnecessary content is read out by screen readers, users will get confused and might find the information irrelevant as they have not tried to access the hidden content.</t>
  </si>
  <si>
    <t>Hide the above content from screen reader users by specifying aria-hidden = “true” in the page source.</t>
  </si>
  <si>
    <t xml:space="preserve">2. Navigate to the BBBBB
3. Inspect the content "BBBBB" and "BBBBB".
</t>
  </si>
  <si>
    <t>Web: BBBBB: Content not available for screen reader users</t>
  </si>
  <si>
    <t>When screen reader users navigate the page, the content such as “Match the description with the policy of dominant groups toward minority groups.” is not available for screen readers.</t>
  </si>
  <si>
    <t>All informative content should be available for screen reader user.</t>
  </si>
  <si>
    <t xml:space="preserve">When content is not available for screen reader users, the screen reader users cannot access the information conveyed by the content. </t>
  </si>
  <si>
    <t xml:space="preserve">Remove aria-hidden attribute for the mentioned content in the source code of the page. </t>
  </si>
  <si>
    <t>2. Navigate to the BBBBB.
3. Navigate "BBBBB" by using "Next" button. 
4. Access the “BBBBB” content with screen reader running.</t>
  </si>
  <si>
    <t>ZoomText:BBBBB: Informative image gets pixelated</t>
  </si>
  <si>
    <t>Informative image available on BBBBB page gets pixelated. For instance, the image present below the BBBBB section gets blur when zoomed in using ZoomText magnifier. It creates difficulty for ZoomText users to see and understand the information conveyed by the image.</t>
  </si>
  <si>
    <t>The text in the image should be clear and not get pixelated when zoomed using ZoomText magnifier.</t>
  </si>
  <si>
    <t>Images of text should be avoided as the images become pixilated and blur when zoomed in. Users with low vision, who use screen magnifiers, might find the text displayed using images difficult to read.</t>
  </si>
  <si>
    <t>Ensure that informative images are clearly visible to all users even when it is zoomed in.</t>
  </si>
  <si>
    <t xml:space="preserve">2. Navigate to the BBBBB.
3. Access the mentioned image using ZoomText.
</t>
  </si>
  <si>
    <t>Web: BBBBB: State not defined</t>
  </si>
  <si>
    <t xml:space="preserve">The state "swap/flip" is not identified for "BBBBB" and "BBBBB" buttons in the "BBBBB" section to the screen reader users. As a result, screen reader users cannot access the links effectively.
</t>
  </si>
  <si>
    <t xml:space="preserve">Screen reader will identify the  "swap/flip" states effectively. </t>
  </si>
  <si>
    <t>Ensure that state of "swap" and "flip" buttons are available to screen reader users. The value of state changes as per user interaction.</t>
  </si>
  <si>
    <t>2. Navigate to the BBBBB.
3. Inspect the "BBBBB" and "BBBBB" buttons in the "BBBBB" section with screen reader running.</t>
  </si>
  <si>
    <t>Web: BBBBB: Inappropriate iframe title</t>
  </si>
  <si>
    <t>Inappropriate title "BBBBB" is provided for audio (URL: BBBBB) in "BBBBB" section of the page.</t>
  </si>
  <si>
    <t>When appropriate and descriptive title is provided to iframe, screen reader users will understand the purpose of the iframe.</t>
  </si>
  <si>
    <t>Assistive technologies, such as screen readers identify the iframe using the name and title attribute values. Screen reader users should be able to distinguish one iframe from other especially if more than one iframe exists on the page. Screen readers allow the users to jump from one iframe to another. Appropriate iframe name and title helps screen reader users to understand the iframe content and navigate between iframes easily.</t>
  </si>
  <si>
    <t>Add appropriate title for the iframe used to display the audio player.</t>
  </si>
  <si>
    <t xml:space="preserve">2. Navigate to the BBBBB.
3.Navigate to BBBBB using "next" button.
4. Inspect the iframe containing audio with screen reader running. 
</t>
  </si>
  <si>
    <t>Web: BBBBB: Inaccurate alternate text is specified for image</t>
  </si>
  <si>
    <t>Alternate text was found to be inaccurate on modal dialog which become available on activating interactive images on the page. For instance, alternate text of an informative image is provided as "image" in modal dialog (which become available on activating "BBBBB" image) which does not provide the same information that is visually conveyed by the image.</t>
  </si>
  <si>
    <t>Accurate and descriptive alternate text should be provided for the image that is indicative of the image purpose.</t>
  </si>
  <si>
    <t>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t>
  </si>
  <si>
    <t>Ensure that the alternate text for the images is descriptive of the image’s purpose. For instance specify alternate text as "A black and white photo shows three Indian men pulling a rickshaw with a British man sitting on it." for the discussed image.</t>
  </si>
  <si>
    <t xml:space="preserve">2. Navigate to the BBBBB.
3.Navigate to BBBBB using "next" button.
4.Activate "BBBBB" interactive image. 
5.Inspect the image in modal dialog.
</t>
  </si>
  <si>
    <t>Web: BBBBB: ARIA role defined inappropriately</t>
  </si>
  <si>
    <t>The role=”banner” is defined for &lt;div&gt; element containing the "BBBBB" text. This created confusion in the minds of screen reader users about the content structure.</t>
  </si>
  <si>
    <t xml:space="preserve">All the interactive elements must be accessible for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 effectively.
When role is defined inappropriately, screen reader users may find it difficult to understand the content structure of the page content. </t>
  </si>
  <si>
    <t>Remove "banner" role from the source code of the &lt;div&gt; element.</t>
  </si>
  <si>
    <t>2. Navigate to the BBBBB.
3. Inspect the content "BBBBB" text.</t>
  </si>
  <si>
    <t>ZoomText: BBBBB: Text difficult to read</t>
  </si>
  <si>
    <t>The  text such as "BBBBB", "BBBBB", etc. which become available on expanding accordion links such as "BBBBB", "BBBBB" etc. in "BBBBB" section are displayed using italic text. It creates difficulty for ZoomText users to read the text.</t>
  </si>
  <si>
    <t>The text should be easily read by ZoomText users.</t>
  </si>
  <si>
    <t>On the web, designers often make use of different fonts, font styles, font sizes to display textual  information to their users. Use of italic text  are commonly used on the web page. However if italic text are used to display text in paragraphs it becomes difficult for low vision users who use screen magnifiers to access web content to read the text.</t>
  </si>
  <si>
    <t>It is recommended to avoid use of all shadow background/italic letters to display paragraphs of text.</t>
  </si>
  <si>
    <t xml:space="preserve">2. Navigate to the BBBBB.
3. Inspect the text such as "BBBBB", "BBBBB" etc. which become available on expanding accordion links such as "BBBBB", "BBBBB" etc. in "BBBBB" section.
</t>
  </si>
  <si>
    <t>Web: BBBBB: Unclear functionality of links</t>
  </si>
  <si>
    <t xml:space="preserve">The functionality associated with the "BBBBB", "BBBBB", "BBBBB" etc. links present is unclear for screen reader users. Visually, on activating the links, the content get expanded dynamically below on the page. Even though the dynamically updating content is easier to understand for sighted users, the same is not intuitive for blind users to understand. </t>
  </si>
  <si>
    <t xml:space="preserve">Screen reader should identify the functionality associated with links. </t>
  </si>
  <si>
    <t>When users click on a link, they expect to move to different page, tab or window or even to a section within a page. If dynamic functionality is associated with links or buttons, ensure that user’s focus moves to the updated content and inform users about the functionality to orient them about the same in advance. Screen reader users need to understand the element’s role in order to understand the functionality or purpose of such elements. Screen readers render web page content in a linear order for their users resulting in very often users going unaware about dynamic updates being made to the page.</t>
  </si>
  <si>
    <t>Set the “aria-expanded” attribute to “false” for the links when the links are in the collapsed state. Ensure that the value of the “aria-expanded” attribute changes on user interaction via scripting.</t>
  </si>
  <si>
    <t>2. Navigate to the BBBBB.
3. Access the "BBBBB", "BBBBB", "BBBBB" etc. links with screen reader running.</t>
  </si>
  <si>
    <t>Web: BBBBB: Unclear functionality of button</t>
  </si>
  <si>
    <t>The "BBBBB", "BBBBB", "BBBBB" and "BBBBB" buttons present in the main content area of the  page is unclear for screen reader users. Visually, on activating the button, content updates above and below and the focus remains on the button itself. Although the dynamic change in the content is easier to understand for sighted users, it is not intuitive for blind users.</t>
  </si>
  <si>
    <t>The button functionality should be clear, so that screen reader users will able to understand its purpose.</t>
  </si>
  <si>
    <t>When users click on a button, they expect to move to different page, tab or window. If dynamic functionality is associated with an element, ensure that user’s focus moves to the updated content and inform users about the functionality to orient them about the same in advance. Screen reader users need to understand the control's role in order to understand the functionality or purpose of such controls. Screen readers render web page content in a linear order for their users resulting in very often users going unaware about dynamic updates being made to the page.</t>
  </si>
  <si>
    <t>Provide a hidden instruction “Clicking on the following button will update the content above and below.” before the "BBBBB", "BBBBB", "BBBBB", and "BBBBB" buttons on the page using CSS to orient screen reader users about dynamically updating content.</t>
  </si>
  <si>
    <t>2. Navigate to the BBBBB.
3. Access the mentioned buttons when screen reader running.</t>
  </si>
  <si>
    <t>Web: BBBBB: Landmark role defined inappropriately</t>
  </si>
  <si>
    <t>The ARIA landmark roles were used incorrectly which resulted in confusing experience for screen reader user. For example, "BBBBB" and "BBBBB" are used incorrectly to code the question and answer regions in the main content area of the page.</t>
  </si>
  <si>
    <t>Appropriate landmark role should be identified for different region.</t>
  </si>
  <si>
    <t>Landmark roles are defined to help users navigate to different sections of a web page quickly. Different user agents provide users with means to navigate to web page landmarks. ARIA landmark roles are defined based on their location on a web page. For example, a web page can have only 1 banner or main landmark.
When landmark roles are not defined correctly, it becomes very frustrating for assistive technology users, such as screen reader users to navigate to different sections of the page quickly. This also leads to a poor user experience for screen reader users and acts as frustration rather than assistance in navigation for them.</t>
  </si>
  <si>
    <t>Mark the "BBBBB" and "BBBBB" with appropriate label.</t>
  </si>
  <si>
    <t>2. Navigate to course BBBBB
3.  Click on BBBBB. 
4. Select "BBBBB" of BBBBB.
5. inspect the mentioned landmark.</t>
  </si>
  <si>
    <t>2.4.1 Bypass Blocks</t>
  </si>
  <si>
    <t>Web: BBBBB: Landmark role defined unnecessarily</t>
  </si>
  <si>
    <t xml:space="preserve">The region containing text such as "BBBBB" and "BBBBB" is coded as navigation region unnecessarily  which resulted in a confusing experience for screen reader users. </t>
  </si>
  <si>
    <t>Remove the navigation region from the source code of the page.</t>
  </si>
  <si>
    <t>2. Navigate to course BBBBB
3.  Click on BBBBB 
4. Select "BBBBB" of BBBBB.
5. Inspect the mentioned landmark.</t>
  </si>
  <si>
    <t>ZoomText: BBBBB: Use of all capital letters</t>
  </si>
  <si>
    <r>
      <t>The paragraph  of text such as "</t>
    </r>
    <r>
      <rPr>
        <b/>
        <sz val="11"/>
        <color theme="1"/>
        <rFont val="Calibri"/>
        <family val="2"/>
      </rPr>
      <t>BBBBB</t>
    </r>
    <r>
      <rPr>
        <sz val="11"/>
        <color theme="1"/>
        <rFont val="Calibri"/>
        <family val="2"/>
      </rPr>
      <t>" etc. in the question content area left region have been displayed using all capital letters. This made it difficult for ZoomText users to read the content fluently.</t>
    </r>
  </si>
  <si>
    <t>When a paragraph of is written in small letters (except the first letter of each sentence and abbreviations), low vision users can read the content fluently.</t>
  </si>
  <si>
    <t>On the web designers often make use of different fonts, font styles, font sizes to display textual  information to their users. All capital letters are commonly used in the navigation areas of a web page. However if all capital letters are used to display paragraphs of text it becomes difficult for low vision users who use screen magnifiers to access web content to read the text.</t>
  </si>
  <si>
    <t>It is recommended to avoid use of all capital letters to display paragraphs of text. If required use tags, such as &lt;strong&gt; or use symbols, such as "!" to emphasize the textual content rather then using all capital letters.</t>
  </si>
  <si>
    <t>2. Navigate to course ACCSS. QA MASTER Lame, Intermediate &amp; Advanced Coding, 2e
3.  Click on BBBBB
4. Select "BBBBB" of BBBBB.
5.  Access the mentioned text with ZoomText.</t>
  </si>
  <si>
    <t>ZoomText: BBBBB: Separator not clearly visible</t>
  </si>
  <si>
    <t>Separators used in the main content area is not clearly visible for screen magnifier (ZoomText) users in internet explorer on Windows 10 operating system.</t>
  </si>
  <si>
    <t>When the separator is visible clearly, screen magnifier users will able to differentiate different sections from each other.</t>
  </si>
  <si>
    <t>Content separator are used to separate information displayed in different section of the page. Content separator, such as border, background color, etc. are commonly used on the web it is essential that this content separator are distinctly visible to help low vision users. Low vision user access the internet with help of screen magnification tool with high level  of magnification, it is important to use distinctly visible separator so that user can different between different section easily.</t>
  </si>
  <si>
    <t xml:space="preserve">Ensure that the separator is clearly visible when users view the page using a screen magnifier. </t>
  </si>
  <si>
    <t>2. Navigate to course ACCSS. QA MASTER Lame, Intermediate &amp; Advanced Coding, 2e
3.  Click on BBBBB
4. Select "BBBBB" of BBBBB.
5. Access the separator with ZoomText.</t>
  </si>
  <si>
    <t xml:space="preserve">Web: BBBBB: Skip link does not work
</t>
  </si>
  <si>
    <t>The “Skip to navigation” link was provided in the header section. This allow users to quickly navigate to the beginning of the navigation area. However, skip to navigation link do not work correctly. On clicking the link, the focus remains on the link itself for keyboard-only users.</t>
  </si>
  <si>
    <t>Users can access the links and navigate to the respective section quickly.</t>
  </si>
  <si>
    <t>In-page links are added on a page to help users navigate to specific content of the page quickly. 
In-page links are added to help keyboard-only users to jump to sections of the page quickly. Thus, it is essential to add working in-page links so users can access the links and navigate to the respective section quickly.</t>
  </si>
  <si>
    <t>Add “id” attribute in the source code. This will ensure that they work correctly.</t>
  </si>
  <si>
    <t xml:space="preserve">2. Navigate to BBBBB.
3.  Click on BBBBB.
4. Select "BBBBB" of BBBBB.
5. Access the separator with ZoomText.
</t>
  </si>
  <si>
    <t xml:space="preserve">Web: BBBBB: Unclear functionality of slider 
</t>
  </si>
  <si>
    <t>The functionality associated with The "BBBBB" slider present below the "BBBBB" section  is unclear for screen reader users. As the users change the value of the sliders, the content gets updated dynamically below. Although the dynamic change in the content is easier to understand for sighted users, it is not intuitive for blind users.
Moreover, incomplete description such as "BBBBB" is provided for a graph to display important information.</t>
  </si>
  <si>
    <t>Screen reader users must be informed when the content has been updated.</t>
  </si>
  <si>
    <t>The functionality of controls that dynamically add or update content on the page should be indicated to screen reader users. This will enable screen reader users to interact with such controls effectively and access the added or updated content.
When static content is displayed on a page, screen reader can read the information for their users. However, when content is added dynamically, screen readers will not know that there is new content available on the page. In addition, screen readers will not know where the new content is displayed and thus will not be able to inform about the same to their users.</t>
  </si>
  <si>
    <t>Ensure that screen reader users are aware of the information that is updated below and are able to access the information. Use appropriate ARIA Live region attributes and set the politeness level to "polite" to make information accessible for screen reader users. Alternatively, specify role for the element (used for displaying the graph information) as "status" which has an implicit aria-live value of "polite". Ensure that the graph information gets updated when user interact with slider.</t>
  </si>
  <si>
    <t>2.  Navigate to BBBBB.
3. Navigate to "BBBBB"  using ""next"" button.
3. Access "BBBBB" slider in the main content area with screen reader running.</t>
  </si>
  <si>
    <t>App: BBBBB: Element type not Defined</t>
  </si>
  <si>
    <t>The element type such as image link is not specified for the image present below the "BBBBB" text in the main content area. Screen reader users identified the interactive elements as image.
This resulted in screen reader users not being able to understand that there is some functionality associated with the mentioned element.</t>
  </si>
  <si>
    <t>Screen reader should announce appropriate element type.</t>
  </si>
  <si>
    <t>Element type must be specified for all actionable elements. This assists screen reader users to understand that such elements are actionable and they need to double tap in order to activate the element. In the absence of element type, screen reader typically identifies the element as plain text.</t>
  </si>
  <si>
    <t>Specify element type as image link for  image present below the "BBBBB" .This will enable screen reader users understand that it is a image link and they need to double tap in order to activate it.</t>
  </si>
  <si>
    <t xml:space="preserve">2.  Navigate to BBBBB.
3. Navigate to "BBBBB"  using "next" button.
4.Inspect image present below the "BBBBB" text.
</t>
  </si>
  <si>
    <t>Web: BBBBB: List mark-up used incorrectly</t>
  </si>
  <si>
    <t>The "BBBBB" image button in modal dialog which become available on activating interactive image in the main content area is incorrectly included in the list mark up. As a result, screen reader users found it difficult to understand the information effectively.</t>
  </si>
  <si>
    <t>In the mentioned example, move the list item containing "BBBBB" image button outside list mark-up.</t>
  </si>
  <si>
    <t>2.  Navigate to BBBBB.
3. Navigate to "BBBBB" using "next" button. 
4. Inspect "BBBBB" button in the modal dialog that becomes available on activating "BBBBB" interactive image.</t>
  </si>
  <si>
    <t>Web: BBBBB: Missing heading mark -up</t>
  </si>
  <si>
    <t>The text "BBBBB" (that becomes available on activating page "BBBBB" button) in the main content area is not marked up using html heading mark-up. This resulted in screen reader users finding it difficult to understand the page content structure.</t>
  </si>
  <si>
    <t>Appropriate heading structure enables screen reader users to understand the webpage structure as well as navigate through the webpage easily.</t>
  </si>
  <si>
    <t>Headings are used to add structure to the webpage. Appropriate heading structure enables screen reader users to understand the webpage structure. Use headings in the correct sequence; such as h2 should follow h1, h3 should follow h2 and so on. 
Making text appear as headings visually by changing the font size or making the text strong will not be identified as a heading by a screen reader. In the absence of appropriate heading level mark-up, screen reader will treat it as a piece of text and important structure information will not be made available to the users.
In addition, screen reader users have a tendency to skim through the webpages using heading level navigation. Appropriate heading structure enables screen reader users to understand the webpage structure as well as navigate through the webpage easily.</t>
  </si>
  <si>
    <t xml:space="preserve">Mark-up the mentioned text using appropriate HTML headings. In addition, use heading levels as per specification such as &lt;h1&gt; should be followed by &lt;h2&gt;, &lt;h3&gt; and so on. </t>
  </si>
  <si>
    <t xml:space="preserve">2.  Navigate to BBBBB.
3. Inspect text "BBBBB" (that becomes available on activating page "BBBBB" button).
</t>
  </si>
  <si>
    <t>Web: Video: Insufficient color contrast for states of user interface controls</t>
  </si>
  <si>
    <t>The color for user interface controls with their adjacent colours on mouse hover with an insufficient contrast ratio were found on the page. Following are the instances affected:
• The #FFFFFF border of "BBBBB" and "BBBBB" slider controls has a color contrast ratio of 2.3:1 with #00B7FF inner and outer background.
• The #FFFFFF border of "BBBBB" slider control has a color contrast ratio of 2.3:1 with #00B7FF inner background.
• The #00B7FF "BBBBB" slider control has a color contrast ratio of 1.0:1 with #00B7FF inner background.
• The #00B7FF "BBBBB" slider control has a color contrast ratio of 1.9:1 with #777777 outer background.</t>
  </si>
  <si>
    <t xml:space="preserve">The user interface controls should have sufficient color contrast ratio with their adjacent colours.
</t>
  </si>
  <si>
    <t>User Interface controls should have sufficient contrast with the adjacent colors on different states, i.e. hover, focus and active. This helps low vision users to identify the state of different user interface controls easily. All non-text elements, such as key images, user interface controls in different states (hover, active and focus) should have a contrast ratio of  3:1.This will ensure that users with color deficiencies and low vision can access the controls with ease.</t>
  </si>
  <si>
    <t>For all states of user interface controls, ensure that the color contrast for controls with their adjacent colors is 3:1.</t>
  </si>
  <si>
    <t>2.  Navigate to BBBBB.
3.On hover inspect the controls of "BBBBB", "BBBBB" and "BBBBB" sliders controls with their adjacent colors using CCA.</t>
  </si>
  <si>
    <t>1.4.11 Non-text Contrast</t>
  </si>
  <si>
    <t>Web: BBBBB: Non-interactive elements receive keyboard focus</t>
  </si>
  <si>
    <r>
      <t xml:space="preserve">Non interactive &lt;div&gt; element containing the text "BBBBB" receives keyboard focus.
Inaccurate use of the 'tabindex' attribute in the HTML code of the page is the source of the problem. In fact, ‘tabindex’ attribute has been incorrectly specified for the non-focusable elements.
This resulted in keyboard-only users having to go pass an additional tab stop while navigating between the page content.
</t>
    </r>
    <r>
      <rPr>
        <b/>
        <sz val="11"/>
        <color theme="1"/>
        <rFont val="Calibri"/>
        <family val="2"/>
      </rPr>
      <t>Note</t>
    </r>
    <r>
      <rPr>
        <sz val="11"/>
        <color theme="1"/>
        <rFont val="Calibri"/>
        <family val="2"/>
      </rPr>
      <t>: Users with mobility impairments (who find it difficult to control the mouse) rely on a keyboard to interact with a web page's content and functionality.</t>
    </r>
  </si>
  <si>
    <t>When the keyboard-only and screen reader users navigate through the main content area of the page, only the interactive element should receive keyboard focus.</t>
  </si>
  <si>
    <t>Keyboard users and screen reader users use the 'Tab' key to move from one element to another on a web page. A logical tab order helps keyboard and screen reader users access the page easily. In the absence of a logical tab order, users who rely on a keyboard will get confused when they tab from one interactive element on a page to another. This will result in a poor experience for keyboard-only users.</t>
  </si>
  <si>
    <t>Remove the 'tabindex' attribute from the non-focusable &lt;div&gt; element in the page source.</t>
  </si>
  <si>
    <t xml:space="preserve">2.  Navigate to BBBBB.
3. Navigate to "BBBBB" using "next" button.
4. Navigate the page using tab key. </t>
  </si>
  <si>
    <t>Web: BBBBB: Identical label for button</t>
  </si>
  <si>
    <t>Identical label “BBBBB” is provided for submit buttons for various question.</t>
  </si>
  <si>
    <t>Labels of buttons should be descriptive and unique, so that screen reader users will understand the purpose of buttons.</t>
  </si>
  <si>
    <t>Assistive technologies, such as screen readers identify each form control on the basis of their label. This is found very useful by users as it not only helps them to understand the purpose of the button but also differentiate one button from another. 
Button label enables users to understand the purpose of the button. Identical and non-descriptive button labels make it difficult for the screen reader users to understand the functionality associated with each button.</t>
  </si>
  <si>
    <t xml:space="preserve">Provide unique and descriptive labels for the buttons using aria-label attribute. </t>
  </si>
  <si>
    <t xml:space="preserve">2.  Navigate to BBBBB.
3. Inspect the "BBBBB" buttons for various questions.
</t>
  </si>
  <si>
    <t>Web and iOS App: BBBBB: Missing Keyboard Support for Button</t>
  </si>
  <si>
    <t xml:space="preserve">Keyboard support is missing for interactive images. For instance, keyboard support is missing for the interactive image such as "BBBBB", "BBBBB" etc. in the main content area. This made it difficult for keyboard-only users and screen reader users to access the functionality associated with it. </t>
  </si>
  <si>
    <t xml:space="preserve">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
Element type must be specified for all actionable elements. This assists screen reader users to understand that such elements are actionable and they need to double tap in order to activate the actionable element. In the absence of element type, screen reader typically identifies the element as plain text. </t>
  </si>
  <si>
    <t>Apply the following changes:
• Replace the tabindex="-1" to tabindex="0" in the source code of the button element.
• Modify the scripts to ensure that the image links are accessible with a keyboard as well as a mouse to make the functionality accessible for keyboard-only users.
• Ensure that the screen reader announces the button text as “BBBBB” at a time.</t>
  </si>
  <si>
    <t xml:space="preserve">2.  Navigate to BBBBB.
3. Inspect the "BBBBB", "BBBBB" etc. button.
</t>
  </si>
  <si>
    <t>Web: BBBBB: Color alone used to convey information</t>
  </si>
  <si>
    <t>Colour (#0057B0, #F78D0E, #3E3B3B) alone is used to indicate the "BBBBB", "BBBBB", "BBBBB" information on the graph. Users who suffer from colour deficiencies will not be able to differentiate between the colour and will have no way to easily identify the selected option.</t>
  </si>
  <si>
    <t>When symbols, text or pattern is used along with color to convey important information it is easy to understand for people with learning disabilities.</t>
  </si>
  <si>
    <t>Users with visual impairments, such as colorblind users and blind users will find it difficult to understand information that is conveyed using color alone. When color is used to convey important information, it is essential that information is also available in at least one additional form, such as patterns, symbols, text etc. 
Information conveyed with the help of color is easy to understand for people with learning disabilities. However, if color alone is used people with visual impairments will find it difficult to understand the information. Thus, it is essential to supplement color with symbols, text, patterns etc.</t>
  </si>
  <si>
    <t xml:space="preserve">In the discussed example along with color use additional visual cues (e.g. different patterns, symbols, etc.) to indicate the information and provide appropriate legends explaining the meaning of the various visual cues. </t>
  </si>
  <si>
    <t xml:space="preserve">2.  Navigate to BBBBB. 
3. Navigate to "BBBBB" using "next" button.
4. Inspect "BBBBB" graph.
</t>
  </si>
  <si>
    <t>1.4.1 Use of Color</t>
  </si>
  <si>
    <t>Android App: BBBBB: Incomplete textual description for informative image</t>
  </si>
  <si>
    <t>An alternate text for a complex image was found to be incomplete. Alternate text for the complex image was specified as “BBBBB ...” which does not provide all the information that is visually conveyed by the image.
As a result, screen reader users were presented with incomplete alternate textual information.</t>
  </si>
  <si>
    <t>A complete text alternative of the image should be available for screen reader users.</t>
  </si>
  <si>
    <t xml:space="preserve">It is advisable to provide complete and descriptive alternate text that is indicative of the image purpose.
Alternatively, specify a short description of the complex image in alt attribute and brief textual description of the complex image. The text equivalent can be located on a separate page and a link or button can be provided besides the image to help users access the alternate text of a image. </t>
  </si>
  <si>
    <t>2.  Navigate to BBBBB.
3. Navigate to "BBBBB" using "next" button.
4. Access the informative images such as "BBBBB" interactive element.</t>
  </si>
  <si>
    <t>Android App: BBBBB: Figure: Note: Content not available by default</t>
  </si>
  <si>
    <t>When user activate the interactive element such as "BBBBB" and "BBBBB" in the main content area a pop-over gets displayed on the screen. However, the content in the pop-over is not displayed by default for users. This made it difficult for users to access the page content and functionality.</t>
  </si>
  <si>
    <t>All the content on the page should be available for all user.</t>
  </si>
  <si>
    <t xml:space="preserve">2.  Navigate to BBBBB.
3. Activate the interactive image such as "BBBBB" and "BBBBB" and inspect the pop-over.
</t>
  </si>
  <si>
    <t>Android App: BBBBB: Missing label for image button</t>
  </si>
  <si>
    <t>The image button (available on activating "BBBBB") in the main content area lack textual description. Blind users will be unable to identify the purpose of the button and interact with the button.</t>
  </si>
  <si>
    <t xml:space="preserve">When descriptive label is provided to button, screen reader users will understand the purpose of the button effectively. </t>
  </si>
  <si>
    <t>Alternate text provides the information conveyed through images, image links and image buttons to the users in the form of text. Alternate text is helpful for users with visual disabilities, learning disabilities, users browsing with text browsers etc. to understand the information conveyed using images, image links and image buttons. Provide meaningful and descriptive alternate text for images that describes the purpose of the image buttons.</t>
  </si>
  <si>
    <t>Specify a descriptive label for the button to orient screen reader users about the functionality associated with the mentioned button.</t>
  </si>
  <si>
    <t>2.  Navigate to BBBBB.
3. Access the image button in the main content area.</t>
  </si>
  <si>
    <t>App: BBBBB: Element type defined inappropriately</t>
  </si>
  <si>
    <t>Element type image is specified inappropriately for "BBBBB" video. Screen reader announces it as a "graphic" in Android/TalkBack and "image" in iOS/VoiceOver. 
As a result, screen reader announced the image button inappropriately.</t>
  </si>
  <si>
    <t>Element type should be defined appropriately for all interactive element.</t>
  </si>
  <si>
    <t xml:space="preserve">Element type must be specified for all actionable elements. This assists VoiceOver users to understand that such elements are actionable and they need to double tap in order to activate the element. In the absence of element type, VoiceOver typically identifies the element as plain text.
If element type is not defined correctly, assistive technology users, such as VoiceOver users will not be able to interact with the element effectively.   </t>
  </si>
  <si>
    <t>Specify element type as image button for "BBBBB". This will enable screen reader users understand that it is a button and they need to double tap in order to activate it.</t>
  </si>
  <si>
    <t>2.  Navigate to BBBBB.
3. Access the "BBBBB" video with screen reader running.</t>
  </si>
  <si>
    <t xml:space="preserve">iOS App: BBBBB: Inappropriate label for button  </t>
  </si>
  <si>
    <t>Inappropriate label "BBBBB" is provided for the "BBBBB BBBBB" button in the "BBBBB"  video.
As a result, screen reader users will not understand the purpose of the button.</t>
  </si>
  <si>
    <t>When descriptive label is provided to the button, screen reader users will understand the purpose of the button.</t>
  </si>
  <si>
    <t>Form control label enables users to understand the purpose of the form control. Inappropriate form control labels make it difficult for the screen reader users to understand the functionality associated to the form control effectively.</t>
  </si>
  <si>
    <t>Provide appropriate label as "Playback speed" for the button.</t>
  </si>
  <si>
    <t>2.  Navigate to BBBBB.
3. Navigate to "BBBBB" using "next" button.
4. Access the "BBBBB" video through screen reader running.</t>
  </si>
  <si>
    <t>iOS App: BBBBB: Video: Focus moves inappropriately</t>
  </si>
  <si>
    <t>When user activate "BBBBB" button in non-modal dialog (that becomes available on activating video "BBBBB" on "BBBBB" screen), the screen reader's focus moves to the "BBBBB button" instead of image which triggered the non-modal dialog.</t>
  </si>
  <si>
    <t>The focus should move appropriately to the interactive image that triggered the non-modal dialog</t>
  </si>
  <si>
    <t>When users interact with elements, such as buttons or links with a keyboard, they expect some action to happen. This gives users an indication on what change to expect when they activate a button or a link. However if on activating a button if user's focus changes unexpectedly, it results in a confusing experience for keyboard-only and screen reader users.</t>
  </si>
  <si>
    <t>Modify the script to ensure that the screen reader focus moves to respective interactive video when user activate "BBBBB" button in the non-modal dialog.</t>
  </si>
  <si>
    <r>
      <t xml:space="preserve">2.  Navigate to </t>
    </r>
    <r>
      <rPr>
        <b/>
        <sz val="11"/>
        <color theme="1"/>
        <rFont val="Calibri"/>
        <family val="2"/>
      </rPr>
      <t>BBBBB.</t>
    </r>
    <r>
      <rPr>
        <sz val="11"/>
        <color theme="1"/>
        <rFont val="Calibri"/>
        <family val="2"/>
      </rPr>
      <t xml:space="preserve">
3. Navigate to "BBBBB" using "next" button.
4. Activate "BBBBB" video and access the "BBBBB" button on non-modal dialog with VoiceOver running.
</t>
    </r>
  </si>
  <si>
    <t>App: BBBBB: Content not available for screen reader users</t>
  </si>
  <si>
    <t>The content such as “BBBBB” and "BBBBB" images (which becomes available after submitting the question) is not available for VoiceOver user.</t>
  </si>
  <si>
    <t>The content which is necessary from the screen reader point of view should be available for the screen reader.</t>
  </si>
  <si>
    <t>All the important screen content needs to be coded using appropriate mark up to ensure that different user agents can identify the same. User agents, such as screen readers rely on appropriate mark up in order to read the content displayed on screen for their users. If screen content is displayed as scanned images the same cannot be identified by screen readers resulting in users missing out on important information.</t>
  </si>
  <si>
    <t>Ensure that the above-mentioned content is available for VoiceOver user.</t>
  </si>
  <si>
    <t xml:space="preserve"> 2.  Navigate to BBBBB
3. Navigate to "BBBBB" using "next" button.
4. Access the “BBBBB” text and "BBBBB" images content available on the screen. </t>
  </si>
  <si>
    <t>App: BBBBB: Identical and Non-descriptive link text</t>
  </si>
  <si>
    <t>The identical and non-descriptive link text "BBBBB" in the main content area did not describe the destination. As a result, screen reader users failed to understand the purpose of the link.</t>
  </si>
  <si>
    <t>When unique and descriptive link text is provided for the link, the screen reader users will understand the purpose of the link.</t>
  </si>
  <si>
    <t>Link text on a screen should be unique and descriptive. It is essential to provide meaningful and unique link text to enable screen reader users to understand the link information. If Inappropriate link text is provided for the link, the screen reader user will not be able to understand the purpose of the link.</t>
  </si>
  <si>
    <t>Provide descriptive link text such as "BBBBB" for the mentioned link.</t>
  </si>
  <si>
    <t>2. Navigate to BBBBB.
3. Navigate to "BBBBB" using "next" button.
3. Inspect the text "BBBBB" in the main content area with screen reader running.</t>
  </si>
  <si>
    <t>2.4.4 Link Purpose (In Context)</t>
  </si>
  <si>
    <t>Web: BBBBB: Hidden content receives keyboard focus</t>
  </si>
  <si>
    <t>The Hidden links such as "BBBBB" and "BBBBB", etc. receives keyboard focus when user tabs through the main content area of the screen. This resulted in a confusing experience for keyboard-only users while accessing the screen.</t>
  </si>
  <si>
    <t>Keyboard users will not have to tab stop to hidden content.</t>
  </si>
  <si>
    <t>On screen visual focus indication helps users find out about their location on a screen. This is found very helpful by users with low vision, elderly users, keyboard-only users and users with mobility impairments. In the absence of focus indication, users would find it difficult to access the web page information. However when hidden content of a screen receives keyboard focus, it becomes very difficult for sighted keyboard-only users to understand which links they are currently on and leads to a poor user experience.</t>
  </si>
  <si>
    <t>Ensure that content becomes visible when it receives focus.</t>
  </si>
  <si>
    <t xml:space="preserve">2.  Navigate to BBBBB section.
3. Navigate through the page using "Tab" key.
</t>
  </si>
  <si>
    <t>Android App: BBBBB: List mark-up used unnecessarily</t>
  </si>
  <si>
    <t>List mark-up is used unnecessarily for text "BBBBB" in the main content area.</t>
  </si>
  <si>
    <t>When list mark-up is removed from the mentioned content, screen reader users will not have to listen additional unnecessary list mark-up information.</t>
  </si>
  <si>
    <t>List mark-up enables screen reader users to identify number of list items. On the basis of appropriate list mark-up, screen reader announces beginning and end of a list. This helps users in interpreting the information effectively. A sighted user can understand the relationship between the textual information on the basis of its visual presentation, such as indentation. However, a screen reader relies on appropriate mark-up, such as &lt;li&gt;, &lt;ul&gt; and &lt;ol&gt; to interpret related information effectively.
When list mark-up is used unnecessarily, screen reader will identify the presence of list for the content that does not visually constitute a list.</t>
  </si>
  <si>
    <t>Remove the list mark-up used for displaying the discussed content.</t>
  </si>
  <si>
    <t xml:space="preserve">2.  Navigate to BBBBB.
3. Navigate to "BBBBB" using "next" button. 
4. Access the text "BBBBB" in the main content area
</t>
  </si>
  <si>
    <t>iOS App: BBBBB: Button's state not defined</t>
  </si>
  <si>
    <t xml:space="preserve">The disabled state of the buttons such as “BBBBB ...”, “BBBBB...”, and "BBBBB..." is not defined for screen reader users. Even though the state appears to be disabled visually, the button's state is not programmatically defined in the source code for the benefit of screen reader users. </t>
  </si>
  <si>
    <t>The state of the buttons should be announced to screen reader user.</t>
  </si>
  <si>
    <t>Ensure that the state of disabled button is announced as disabled.</t>
  </si>
  <si>
    <t>2.  Navigate to BBBBB.
3. Click on "BBBBB" and select radio buttons and check the state of mentioned buttons through screen reader running.</t>
  </si>
  <si>
    <t>Web: BBBBB: Invisible content read by screen reader</t>
  </si>
  <si>
    <t>The "BBBBB..." and "BBBBB..." links are announced by the screen reader in the main content area. However, the links are not visible on the page. This resulted in a confusing experience for screen reader users.</t>
  </si>
  <si>
    <t>Screen reader should skip the invisible content while navigating the page</t>
  </si>
  <si>
    <t xml:space="preserve">When hidden content is read out by screen readers, users will get confused and might find the information irrelevant as they have not tried to access the hidden content.  </t>
  </si>
  <si>
    <t>Ensure that the content that should not be available to users, is hidden through the CSS display:none property rather than hiding it off-screen via CSS.</t>
  </si>
  <si>
    <t xml:space="preserve">2.  Navigate to BBBBB.
3. Navigate the video with screen reader running.
</t>
  </si>
  <si>
    <t xml:space="preserve">Web: BBBBB: Missing labels for form controls
</t>
  </si>
  <si>
    <t>The "BBBBB" frame contains a slider that lacks textual description. Blind users will be unable to identify the purpose of the control and interact with the form control.
In Android and iOS, the slider gets available in the modal dialog when users activate "BBBBB" interactive element.</t>
  </si>
  <si>
    <t>The interactive elements should be given proper and descriptive labels so that screen reader users can identify the purpose of the audio control buttons.</t>
  </si>
  <si>
    <t xml:space="preserve">Each form control should have a unique label. In the absence of label, it becomes difficult for users especially screen reader users to understand the purpose of the form control and interact with the form control. In the case of form controls, where it is not possible to specify a label, include a description via either the 'title' attribute or via aria-label property. 
Title attribute or aria-label can be specified for form input fields where it is not possible to assign labels due to web page layout and design. WCAG 2.1 allows authors to specify descriptive ‘title’ attributes or aria-label property for form controls for which labels cannot be assigned. This will help to make the purpose of form controls meaningful for screen reader users.
In addition to title attributes, ARIA properties, such as aria-label or aria-labelledby can also be used to assign labels for form controls.  </t>
  </si>
  <si>
    <t>Add descriptive label as "BBBBB" for the slider via “aria-label” attribute</t>
  </si>
  <si>
    <t xml:space="preserve">2.  Navigate to BBBBB.
3. Inspect "BBBBB" interactive element in the main content area.
</t>
  </si>
  <si>
    <t>Web: BBBBB: Focus not clearly visible</t>
  </si>
  <si>
    <t>When accessing the page through the keyboard, it is not possible to visually identify user’s current location on the menu items such as "BBBBB", "BBBBB", "BBBBB", "BBBBB", etc. (that becomes available on activating "BBBBB" and "BBBBB" button). Focus indicator is not clearly visible as the user tabs through using a keyboard.</t>
  </si>
  <si>
    <t>When the keyboard-only users navigate through the above-discussed content, there should be a clear visual indication to user when their focus moves from one interactive element to another.</t>
  </si>
  <si>
    <t>On screen, visual focus indication helps users find out about their location on the page. This is found very helpful by users with low vision, elderly users, keyboard-only users and users with mobility impairments. In the absence of clear focus indication, users would find it difficult to access the page information.</t>
  </si>
  <si>
    <t>Provide clear visual indication to user when their focus moves from one interactive element to another. This will help all users while accessing the page content especially users with visual, mobility and learning impairments.</t>
  </si>
  <si>
    <t xml:space="preserve">2. Navigate to BBBBB.
3. Inspect the menu items such as "BBBBB", "BBBBB" etc. </t>
  </si>
  <si>
    <t>2.4.7 Focus Visible</t>
  </si>
  <si>
    <t>Web: BBBBB: Empty heading found in page source code</t>
  </si>
  <si>
    <t>Empty heading (available in the “BBBBB” tab) was included in the main content area of the Contact Us page.</t>
  </si>
  <si>
    <t>Web page should not have empty headings in source code.</t>
  </si>
  <si>
    <t>Headings are used to add structure to the web page. Appropriate heading structure enables screen reader users to understand the web page structure. Use headings in the correct sequence; such as h2 should follow h1, h3 should follow h2 and so on. 
When empty headings are provided on the page, screen readers may identify the presence of a heading that doesn’t exist and users may think that they are missing out on some content.</t>
  </si>
  <si>
    <t>Remove the empty heading elements from the source code of the pages.</t>
  </si>
  <si>
    <t xml:space="preserve">2. Navigate to course BBBBB.
3. Navigate to BBBBB.
4. Click on "BBBBB" button.
5. Inspect the empty headings in the source code of the page.
</t>
  </si>
  <si>
    <t>App: BBBBB: Missing textual description for informative image</t>
  </si>
  <si>
    <t>Across all the tested screens of the app, textual description was not provided for the informative image on non-modal dialog.
For example, on  "BBBBB" screen, textual description was not provided for the informative image (that becomes available on clicking "BBBBB ..." image). As a result, screen reader users will not understand the purpose of the image.</t>
  </si>
  <si>
    <t>The screen reader should announce the alternate text for the informative image.</t>
  </si>
  <si>
    <t>Alternate text provides the information conveyed through images to the users in the form of text. Alternate text is helpful for users with visual disabilities, learning disabilities to understand the information conveyed using images. Provide meaningful, accurate and descriptive alternate text for images that describes the purpose of the image. As a result, clear and descriptive alternate text must be provided for screen reader users to be able to access image.</t>
  </si>
  <si>
    <t>Ensure that the alternate text for the images is descriptive of the image’s purpose. For instance, in the above example it is advisable to provide alternate text as "BBBBB ..." for the image.</t>
  </si>
  <si>
    <t>2. Navigate to the BBBBB.
3. Navigate to "BBBBB" screen.
3. Click on the "BBBBB ..." image and access the image with screen reader running.</t>
  </si>
  <si>
    <t>Web: BBBBB: Image of text used</t>
  </si>
  <si>
    <t>Images of text were used to display important information. For instance, the text such as "BBBBB" were displayed using image of text.</t>
  </si>
  <si>
    <t>Text created as an image when presented using plain text can be customized as per user preferences and thus the text becomes easy to read by low vision users and the text is available for screen reader users.</t>
  </si>
  <si>
    <t>Often text is created as an image to enhance the presentation of the slide content. However, text when created as an image, makes it difficult for low vision users to read the information. Text created as an image becomes pixelated and blur when zoomed in. Thus it becomes difficult for users with low vision who use screen magnifiers to access the document content.</t>
  </si>
  <si>
    <t>Use of images of text should be avoided (except for logo types, maps, diagrams etc.) to ensure that the text does not become pixilated when zoomed in. Thus it is recommended to specify the information as plain text and use styles for formatting effects.</t>
  </si>
  <si>
    <t xml:space="preserve">2. Navigate to course BBBBB.
3. Navigate to BBBBB.
4. Inspect the "BBBBB" image.
</t>
  </si>
  <si>
    <t>1.4.5 Images of Text</t>
  </si>
  <si>
    <t>Web: BBBBB: Audio controls are not accessible for screen reader users</t>
  </si>
  <si>
    <t xml:space="preserve">Audio controls such as "BBBBB/BBBBB",etc.... are not accessible for  screen reader users.
</t>
  </si>
  <si>
    <t>Audio controls should be accessible for screen reader user.</t>
  </si>
  <si>
    <t>Ensure that audio controls functionalities is accessible for all users.</t>
  </si>
  <si>
    <t xml:space="preserve">2. Navigate to the BBBBB.
3.Navigate to "BBBBB" using "next" button.
4.Inspect the audio player content.
</t>
  </si>
  <si>
    <t>Illogical tabbing order was found on "BBBBB" page, the interactive elements receives the keyboard focus in the following illogical order: 
1. "BBBBB" button
2. Non interactive "BBBBB ..." text and "BBBBB ..." link
3. "BBBBB" button.</t>
  </si>
  <si>
    <t>2. Navigate to course BBBBB.
3. Navigate to "BBBBB" page.
4. Navigate the video using tab key.</t>
  </si>
  <si>
    <t>2. Navigate to course  BBBBB.
3. Navigate to " BBBBB" page.
4. Inspect the video controls.</t>
  </si>
  <si>
    <t>Web: BBBBB: Inappropriate heading structure</t>
  </si>
  <si>
    <t xml:space="preserve">Heading structure was found to be inappropriate on "BBBBB" popup. The texts such as "BBBBB" is defined as H1 and "BBBBB", "BBBBB"  is defined as H2 in the popup( that becomes available on activating “BBBBB” button) in the main content area. As a result, screen reader users found it difficult to understand the page's content structure. </t>
  </si>
  <si>
    <t xml:space="preserve">2. Navigate to course BBBBB.
3. Navigate to "BBBBB" page.
4. Select "BBBBB" button and inspect the text such as "BBBBB", "BBBBB", " BBBBB". 
</t>
  </si>
  <si>
    <t>AAA</t>
  </si>
  <si>
    <t>2.4.10 Section Headings</t>
  </si>
  <si>
    <t xml:space="preserve">Heading structure was found to be inappropriate on the "BBBBB" page.
For example, the text "BBBBB" is marked as H2.As a result, screen reader users found it difficult to understand the page's content structure. </t>
  </si>
  <si>
    <t xml:space="preserve">Headings are used to add structure to the webpage. Appropriate heading structure enables screen reader users to understand the webpage structure. Use headings in the correct sequence; such as h2 should follow h1, h3 should follow h2 and so on. 
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In addition, screen reader users have a tendency to skim through the webpages using heading level navigation. Appropriate heading structure enables screen reader users to understand the webpage structure as well as navigate through the webpage easily. </t>
  </si>
  <si>
    <t>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In the above example, define the heading structure on the page as given below:</t>
  </si>
  <si>
    <t xml:space="preserve">2. Navigate to course BBBBB.
3. Navigate to "BBBBB" page.
4. Inspect the "BBBBB" text.
</t>
  </si>
  <si>
    <t>Web: BBBBB : Missing 'alt'attribute for image link</t>
  </si>
  <si>
    <t>An ‘alt’ attribute was not provided for the "BBBBB" logo image link in the main content area of the  page. As a result, the purpose of the image link was not clear for screen reader users.  In the absence of the alt attribute, screen reader reads the file path of the image links (VoiceOver reads as "BBBBB_BBBBB.gif" for the "BBBBB" image link.)</t>
  </si>
  <si>
    <t>Screen reader should announce alternate text of the image.</t>
  </si>
  <si>
    <t>Alternate text provides the information conveyed through images, image links and image buttons to the users in the form of text. Alternate text is helpful for users with visual disabilities, learning disabilities, users browsing with text browsers etc. to understand the information conveyed using images, image links and image buttons. Provide meaningful and descriptive alternate text for images that describes the purpose of the image link.</t>
  </si>
  <si>
    <t>Provide alternate text to image using the 'alt' attribute. Ensure that the alternate text is descriptive of the purpose of the image links.</t>
  </si>
  <si>
    <t xml:space="preserve">2. Navigate to course BBBBB.
3. Navigate to "BBBBB" page.
4. Inspect the "BBBBB" image link.
</t>
  </si>
  <si>
    <t>Web: BBBBB: Missing alt attribute for image</t>
  </si>
  <si>
    <t>The 'alt' attribute was not provided for the "BBBBB" image on the page.</t>
  </si>
  <si>
    <t>‘Alt’ attribute is a compulsory attribute for the image element (tag) as per W3C specification. In the absence of the attribute will result in HTML validator generating an error.
Unique and descriptive alternate text should be specified for informative images and functional image links using the ‘alt’ attribute of the &lt;img&gt; element. In case of decorative images, specify an empty alt for the image to ensure that screen reader does not identify the same.</t>
  </si>
  <si>
    <t>Provide alternate text to the image using the alt attribute. Ensure that the alternate text is descriptive of the image’s purpose.</t>
  </si>
  <si>
    <t xml:space="preserve">2. Navigate to course BBBBB.
3. Navigate to "BBBBB" page.
4. Inspect the "BBBBB" image.
</t>
  </si>
  <si>
    <t>On "BBBBB" page, when user activates radio button, the button gets checked and when user submit the question the button gets disabled. However the state of the button such as the selected or disabled is not announced for VoiceOver users.</t>
  </si>
  <si>
    <t>The checked/disabled state of the radio button should be announced to screen reader user as per user interaction.</t>
  </si>
  <si>
    <t>All the interactive elements must be accessible for assistive technology users such as screen reader user.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When state of an interactive element is not exposed to assistive technologies, users might not be able to interact with the element effectively.</t>
  </si>
  <si>
    <t>Ensure that state of the radio buttons is announced for VoiceOver user.</t>
  </si>
  <si>
    <t>2. Navigate to the BBBBB.
3. Navigate to "BBBBB" screen using next button.
4. Select "BBBBB" button and access the radio buttons.</t>
  </si>
  <si>
    <t xml:space="preserve">The functionality associated with the "BBBBB", "BBBBB","BBBBB",etc.. links present on the "BBBBB" page is unclear for screen reader users. Visually, on activating the links, the content get expanded dynamically below on the page. Even though the dynamically updating content is easier to understand for sighted users, the same is not intuitive for blind users to understand. </t>
  </si>
  <si>
    <t>2. Navigate to the BBBBB.
3. Access the "BBBBB","BBBBB","BBBBB",etc.. text with screen reader running.</t>
  </si>
  <si>
    <t>The text such as "BBBBB", "BBBBB", etc. which become available on expanding accordion links such as "BBBBB", "BBBBB" etc. in "BBBBB" section are displayed using italic text. It creates difficulty for ZoomText users to read the text.</t>
  </si>
  <si>
    <t xml:space="preserve">On the web, designers often make use of different fonts, font styles, font sizes to display textual  information to their users. Use of italic text  are commonly used on the web page. However if italic text are used to display text in paragraphs it becomes difficult for low vision users who use screen magnifiers to access web content to read the text. </t>
  </si>
  <si>
    <t xml:space="preserve">2. Navigate to the BBBBB.
3. Inspect the text such as "BBBBB", "BBBBB", etc. which become available on expanding accordion links such as "BBBBB", "BBBBB" etc. in "BBBBB" section
</t>
  </si>
  <si>
    <t>Web: BBBBB: Non-descriptive link text</t>
  </si>
  <si>
    <t>Non-descriptive link text "BBBBB" in the main content did not describe the destination. This made it difficult for screen reader users to understand the purpose of the link.</t>
  </si>
  <si>
    <t>When descriptive text is provided for the link, the screen reader users will understand the purpose of the link.</t>
  </si>
  <si>
    <t xml:space="preserve">Link text on a web page should be unique and descriptive. A screen reader presents all the links on a web page in the form of a list. As a result, users will access only the link text and not the surrounding information. Thus, it is essential to provide meaningful and unique link text to enable screen reader users to understand the link information when read out of context.   </t>
  </si>
  <si>
    <t>It is advisable to provide descriptive and unique text for presenting links. This will ensure that screen reader users can understand the purpose of the links when read out of context. For example, specify “BBBBB BBBBB BBBBB...” as the link text via the “aria-label” property to make the information available only for screen reader users as shown below:</t>
  </si>
  <si>
    <t xml:space="preserve">2. Navigate to the BBBBB.
3. Inspect the "BBBBB ..." link text. 
</t>
  </si>
  <si>
    <t xml:space="preserve">The "BBBBB", "BBBBB" images are presented in SVG format does not have a text alternative provided. As no text equivalent is provided for this image, the information it contain is not available to screen reader users.
</t>
  </si>
  <si>
    <t xml:space="preserve">2. Navigate to the BBBBB.
3. Inspect "BBBBB"  and " BBBBB" image.
</t>
  </si>
  <si>
    <t>Web: BBBBB: Color alone used to distinguish link</t>
  </si>
  <si>
    <t>Color alone(#74797b) is used to identify "BBBBB ..."  link in modal dialog (that becomes available on clicking image link such as "BBBBB ..." and "BBBBB ...") from the surrounding text (#252525). Users with color deficiencies and low vision users will not be able to distinguish link from the surrounding text.</t>
  </si>
  <si>
    <t>When the link is underlined, users with color deficiency and low vision users will be able to identify the link.</t>
  </si>
  <si>
    <t>Users with color deficiencies may not be able to quickly identify links on the website. This is especially true for links displayed within paragraphs when color alone is used to differentiate links from the surrounding text. Therefore it is essential to underline links persistently or make sure that the underline appears when the links receive keyboard focus.</t>
  </si>
  <si>
    <t xml:space="preserve">To make it easy for all users to recognize links the best practice is to persistently underline them. </t>
  </si>
  <si>
    <t xml:space="preserve">2. Navigate to the BBBBB.
3. Activate image link and inspect the "BBBBB" link.
</t>
  </si>
  <si>
    <t>Web: BBBBB: Missing form label or ‘title’ attribute</t>
  </si>
  <si>
    <t>The "BBBBB ", "BBBBB" , "BBBBB", "​BBBBB", "BBBBB", "BBBBB" input fields in the main content area does not have label associated to it and the title attribute is not included in its source code either.
This made it difficult for users with visual impairments to understand the purpose of the input field.</t>
  </si>
  <si>
    <t>Screen reader should identify the purpose of input field.</t>
  </si>
  <si>
    <t xml:space="preserve">Each form control should have a unique label. In the absence of label, it becomes difficult for users especially screen reader users to understand the purpose of the form control and input information.
In case of forms, where it is not possible to specify a label, include a title attribute describing the purpose of the input field.
Title attribute is specified for form input fields where it is not possible to assign labels due to web page layout and design. WCAG 2.1 allows authors to specify descriptive title attributes for form controls for which labels cannot be assigned. This will help to make the purpose of form controls meaningful for screen reader users. In addition to title attributes, ARIA properties, such as aria-label or aria-labelledby can also be used to assign labels for form controls.
</t>
  </si>
  <si>
    <t xml:space="preserve">Provide unique and descriptive label for each form control using &lt;label&gt; element. This will help screen reader users to understand the purpose of each form control and input the details accordingly. Web pages that lack label for form controls make it difficult for screen reader users to complete the form successfully._x000D_
In addition, associate the label explicitly with the form control using the “for” and “id” attribute to ensure that assistive technologies identify the label for each form control correctly. </t>
  </si>
  <si>
    <t xml:space="preserve">2. Navigate to course BBBBB.
3.  Click on "BBBBB" available in the left navigation. 
4. Select "BBBBB "in the left navigation &gt;  BBBBB&gt;Activate "BBBBB" in the main content.
5. Inspect the mentioned input fields.
</t>
  </si>
  <si>
    <t>Web: Note: BBBBB: Informative image defined through CSS</t>
  </si>
  <si>
    <t xml:space="preserve">The images such as BBBBB(*) and BBBBB(X) is defined through CSS. As a result, these images are not available for users browsing the website with the Windows High Contrast setting turned on. </t>
  </si>
  <si>
    <t>The informative image should be displayed when high contrast mode are enabled and should be announced as per the meaningful alt provided.</t>
  </si>
  <si>
    <t>Images are defined through CSS to reduce the page load time. However, only decorative images that do not convey information or do not have any functionality associated to them must be defined through CSS. Alternate text needs to be specified for informative images and the same cannot be specified through CSS.</t>
  </si>
  <si>
    <t>Use CSS content property (with ::before and ::after pseudo-elements) or font: awesome icons to define the images to ensure that the image become visible when the Windows High Contrast Mode is turned on._x000D_
_x000D_
Alternatively, ensure all informative images must be implemented with the HTML &lt;img&gt; element and Provide empty alt attribute (alt=””) in its source code.</t>
  </si>
  <si>
    <t xml:space="preserve">2. Navigate to course BBBBB.
3.  Click on "BBBBB".
4. Select "BBBBB" of "BBBBB …".
5. Select Start Test and answer the questions
6. Select BBBBB&gt;BBBBB BBBBB.
7. Inspect "BBBBB (X)" and "BBBBB (*)" images with high contrast enabled
</t>
  </si>
  <si>
    <t>Web: Note: BBBBB:Image button defined through CSS</t>
  </si>
  <si>
    <t>The image buttons such as "BBBBB" and "BBBBB BBBBB" on the page is defined through CSS. As a result, this image button is not available for users browsing the website with the Windows High Contrast setting turned on.</t>
  </si>
  <si>
    <t xml:space="preserve">The informative image button should display even when colors are ignored or high contrast modes are enabled and should be announced as per the meaningful alt provided_x000D_
</t>
  </si>
  <si>
    <t xml:space="preserve">Images are defined through CSS to reduce the page load time. However, only decorative images that do not convey information or do not have any functionality associated to them must be defined through CSS. Alternate text needs to be specified for informative images and the same cannot be specified through CSS._x000D_
This will result in users of screen readers going unaware about the presence of these images and will not have access to their content. Moreover, users browsing the website with Windows High Contrast setting turned on will not be able to view these images as images defined through CSS are not visible when the Windows High Contrast mode is turned on. </t>
  </si>
  <si>
    <t>All informative images must be implemented with the HTML &lt;img&gt; element, rather than as CSS background images. If the above solution is not feasible, ensure the text describing the purpose of the image is included in the HTML mark-up and the same becomes visible when the high-contrast option is enabled.</t>
  </si>
  <si>
    <t>2. Navigate to course BBBBB.
3.  Click on "BBBBB" available in the left navigation. 
4. Select "BBBBB" in the left navigation
5. Navigate to "BBBBB"&gt;activate "BBBBB" in the main content.
5. Inspect "BBBBB" and "BBBBB BBBBB" image buttons on the page.</t>
  </si>
  <si>
    <t xml:space="preserve">Web: BBBBB: Bookmark links do not work
</t>
  </si>
  <si>
    <t xml:space="preserve">Bookmark links such as "BBBBB" , "BBBBB", "BBBBB" etc. available across all the tested the pages in the main content area. However, they do not work for screen reader users. On clicking the links, the screen reader focus remains on the link itself.
</t>
  </si>
  <si>
    <t>Users should be able to jump the desired location using the bookmarks links.</t>
  </si>
  <si>
    <t>In-page links are added on a page to help users navigate to specific content of the page quickly. _x000D_
In-page links are added to help screen reader users to jump to sections of the page quickly. Thus, it is essential to add working in-page links so users can access the links and navigate to the respective section quickly.</t>
  </si>
  <si>
    <t>Apply the following changes:
• Provide appropriate "href" value for the &lt;a&gt; elements matching with the "id" attribute value of the desired section. 
•Modify the script to ensure that the screen reader focus moves to updated content.</t>
  </si>
  <si>
    <t xml:space="preserve">2.  Navigate to BBBBB.
3. Navigate to "BBBBB" using "next" button.
4. Inspect the bookmarks links such as “BBBBB", “BBBBB", “BBBBB”, etc. 
</t>
  </si>
  <si>
    <t>The Hidden link such as "BBBBB" receives keyboard focus when user tabs through the main content area of the screen. This resulted in a confusing experience for keyboard-only users while accessing the screen.</t>
  </si>
  <si>
    <t xml:space="preserve">2.  Navigate to BBBBB.
3. Navigate to "BBBBB" using "next" button.
4. Navigate through the page using "Tab" key.
</t>
  </si>
  <si>
    <t xml:space="preserve">Android App: BBBBB: Content announced twice for screen reader user </t>
  </si>
  <si>
    <t xml:space="preserve">The textual description of the image "BBBBB BBBBB BBBBB …" (that becomes available on activating "BBBBB") is announced twice. However, this creates confusion for screen reader users.  </t>
  </si>
  <si>
    <t>The content should be announced only once appropriately.</t>
  </si>
  <si>
    <t>The content should not be read twice for the screen reader users.</t>
  </si>
  <si>
    <t xml:space="preserve">2.  Navigate to BBBBB.
3. Navigate to "BBBBB" using "next" button.
4. Activate the interactive image such as "BBBBB" and inspect the image .
</t>
  </si>
  <si>
    <t xml:space="preserve">Web: BBBBB: Incomplete button's label announced by screen reader
</t>
  </si>
  <si>
    <t>In complete label "BBBBB", "BBBBB" "BBBBB", "BBBBB"  etc. is announced for the buttons in the main content area. This made it difficult for screen reader users to understand the purpose of the buttons.</t>
  </si>
  <si>
    <t>When the screen reader users navigate to the button, a appropriate label will be announced for them such that its purpose will be understood.</t>
  </si>
  <si>
    <t>Assistive technologies, such as screen readers identify each form control on the basis of their label. This is found very useful by users as it not only helps them to understand the purpose of the button but also helps to differentiate one form control from another. 
Button label enables users to understand the purpose of the button. Inappropriate label provided for the button may create confusion in the minds of screen reader users.</t>
  </si>
  <si>
    <t xml:space="preserve">Provide appropriate label  for the button via “aria-label” attribute. </t>
  </si>
  <si>
    <t xml:space="preserve">2.  Navigate to BBBBB.
3. Inspect "BBBBB", "BBBBB" etc. buttons in the main content area.
</t>
  </si>
  <si>
    <t>The "BBBBB" image in the "BBBBB" menu (that becomes available on activating "BBBBB" button) is represented using SVG format and does not have a text alternative provided. As no text equivalent is provided for this image, the information it contain is not available to screen reader users.</t>
  </si>
  <si>
    <t xml:space="preserve">2.  Navigate to BBBBB.
3. Inspect ""BBBBB" image in the "BBBBB" menu (that becomes available on activating "BBBBB" button) and "BBBBB..." pie chart (available on selecting any answer from the radio buttons &gt; activating "Submit" button).
</t>
  </si>
  <si>
    <t>Web: BBBBB: Missing explicit association for form fields</t>
  </si>
  <si>
    <t>Explicit association is missing for the "BBBBB" and "BBBBB" radio buttons present in the main content area. In fact, the "for" and "id" association is between the form control and the label. As a result, users with visual and mobility impairments will find it difficult to access and thereby interact with these radio buttons.
Additionally, aria-label is provided unnecessarily for the radio buttons.</t>
  </si>
  <si>
    <t>The radio buttons should be associated with the respective label.</t>
  </si>
  <si>
    <t>Labels are specified for form controls to help users understand what information needs to be inputted. However, labels need to be explicitly associated with their respective form controls for assistive technologies to identify the same accurately and convey the same for the users.
Explicitly associating label with its form control benefits people with mobility impairments who find it difficult to click on tiny controls. When labels are explicitly associated with the form control, users can click on the label to select the form control. This makes the clicking area wider for users without affecting the presentation of the page. This association needs to be done programmatically through the code to ensure that assistive technologies can identify the same.</t>
  </si>
  <si>
    <t>Associate the label explicitly with the form control using the "for" and "id" attribute to ensure that assistive technologies identify the label for each form control correctly. Also, remove the aria-label attribute from the source code of the &lt;input&gt; element.</t>
  </si>
  <si>
    <t>2.  Navigate to BBBBB.
3. Inspect the "BBBBB" and "BBBBB" radio buttons.</t>
  </si>
  <si>
    <t>App: BBBBB: Link’s state defined inappropriately</t>
  </si>
  <si>
    <t xml:space="preserve">The functionality associated with the  "BBBBB", "BBBBB", "BBBBB" etc. (that become available after clicking on "BBBBB" link) links is unclear for screen reader users. Visually, on activating the links, the content get expanded dynamically below on the page. Even though the dynamically updating content is easier to understand for sighted users, the same is not intuitive for blind users to understand. </t>
  </si>
  <si>
    <t>Screen reader should identify the functionality associated with links.</t>
  </si>
  <si>
    <t>When users click on a link, they expect to move to different page, tab or window or even to a section within a page. If dynamic functionality is associated with links or buttons, ensure that user’s focus moves to the updated content and inform users about the functionality to orient them about the same in advance. Screen reader users need to understand the element’s role in order to understand the functionality or purpose of such elements. Screen readers render screen content in a linear order for their users resulting in very often users going unaware about dynamic updates being made to the page.</t>
  </si>
  <si>
    <t>2.  Navigate to BBBBB.
3. Navigate to "BBBBB" using "next" button.
4.Access "BBBBB", "BBBBB", "BBBBB" etc. link with screen reader user.</t>
  </si>
  <si>
    <t>Across all the tested screens of the app, textual description was not provided for the informative image.
For example, textual description was not provided for the informative image available in the "BBBBB ..." section. As a result, screen reader users will not understand the purpose of the interactive image.</t>
  </si>
  <si>
    <t>The screen reader should announce the alternate text for the interactive image.</t>
  </si>
  <si>
    <t>Ensure that the alternate text for the images is descriptive of the image’s purpose.</t>
  </si>
  <si>
    <t>2.  Navigate to BBBBB.
3. Inspect the interactive image link available in the "BBBBB ..." section.</t>
  </si>
  <si>
    <t>Web: BBBBB: Sensory characteristics used to convey information</t>
  </si>
  <si>
    <t>In modal dialog which appears after activating "BBBBB ..." interactive image, The values for "BBBBB ..." is indicated using a sensory characteristics that is "red". These value will not be understandable for users with visual impairments, such as blind, colour blind and deaf-blind users.</t>
  </si>
  <si>
    <t>When appropriate text is used along with sensory to convey important information it is easy to understand for people with visual impairments</t>
  </si>
  <si>
    <t>Screen reader users might get confuse when sensory characteristics, such as color, shape, size etc. are used to convey user interface instructions. A screen reader reads information as it is conveyed through code. It will inform users about the structure used to display the information on the basis of semantic mark-up. However, it does not identify color and convey the same to its users. This makes it difficult for visually impaired users to understand the instruction.</t>
  </si>
  <si>
    <t>Provide hidden legend text along the event information available in image.</t>
  </si>
  <si>
    <t>2.  Navigate to BBBBB ….
3. Navigate to "BBBBB ..." dialog by activating the "" triggering button. 
4. Inspect the mentioned instance.</t>
  </si>
  <si>
    <t>1.3.3 Sensory Characteristics</t>
  </si>
  <si>
    <t>Dynamic content</t>
  </si>
  <si>
    <t>Web: BBBBB: Unclear functionality of checkbox</t>
  </si>
  <si>
    <t>The functionality of checkboxes such as "BBBBB" and "BBBBB" is unclear for screen reader user. On activating checkbox the content updates and the focus remains on the checkbox itself. Although the dynamic change is easier to understand for sighted users, it is not intuitive for blind users.</t>
  </si>
  <si>
    <t xml:space="preserve">The checkbox functionality should be clear, so that screen reader users will able to understand its purpose._x000D_
</t>
  </si>
  <si>
    <t xml:space="preserve">When users click on a link or a button, they expect to move to different page, tab or window or even to a section within a page. If dynamic functionality is associated with links or buttons, ensure that user's focus moves to the updated content and inform users about the functionality to orient them about the same in advance. Screen reader users need to understand the element's role in order to understand the functionality or purpose of such elements. Screen readers render web page content in a linear order for their users resulting in very often users going unaware about dynamic updates being made to the page._x000D_
_x000D_
</t>
  </si>
  <si>
    <t xml:space="preserve">Apply the following changes:
• Provide a hidden instruction “Clicking on the following checkboxes will update the content below.” before the buttons on the page using CSS to orient screen reader users about dynamically updating content.
• Set the keyboard focus to the beginning of the dynamically added content by modifying the scripts. Use the JavaScript .focus() method along with tabindex = “-1” to achieve this.
</t>
  </si>
  <si>
    <t xml:space="preserve">2.  Navigate to BBBBB.
3. Navigate to BBBBB" using "next" button.
4. Inspect the checkboxes such as "BBBBB" and "BBBBB". 
</t>
  </si>
  <si>
    <t>App: BBBBB: Incomplete alternate text for image link</t>
  </si>
  <si>
    <t>An alternate text for a complex image link was found to be incomplete. Alternate text for the complex image was specified as “BBBBB ...” which does not provide all the information that is visually conveyed by the image link.
As a result, screen reader users were presented with incomplete alternate textual information.</t>
  </si>
  <si>
    <t xml:space="preserve">A complete text alternative of the image link should be available for screen reader users._x000D_
</t>
  </si>
  <si>
    <t xml:space="preserve">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image._x000D_
</t>
  </si>
  <si>
    <t xml:space="preserve">It is advisable to provide complete and descriptive alternate text that is indicative of the image purpose.
Alternatively, specify a short description of the complex image in alt attribute and brief textual description of the complex image. The text equivalent can be located on a separate page and a link or button can be provided besides the image to help users access the alternate text of a image. 
</t>
  </si>
  <si>
    <t>2.  Navigate to BBBBB.
3. Navigate to "BBBBB" using "next" button.
4. Access the screen through screen reader running.</t>
  </si>
  <si>
    <t>Web: BBBBB: Drag and drop functionality rendered incorrectly for Keyboard and Screen reader users</t>
  </si>
  <si>
    <t>The following issues are found with drag and drop functionality:
• The "BBBBB" dropdown and "BBBBB" button are provided as an alternative for the drag and drop functionality. Keyboard only and Screen reader users can access the dropdown and submit button. However , the option names are not specified in the dropdown list. As a result Keyboard only and Screen reader users cannot perform the functionality effectively.
• Radio button "BBBBB", "BBBBB" etc. are also provided as an alternate for the drag and drop functionality. However, the radio buttons are not visible on the page. As a result the hidden radio buttons receives keyboard focus but keyboard only user cannot perform the functionality.</t>
  </si>
  <si>
    <t xml:space="preserve">All the page functionality should be accessible  for screen reader users._x000D_
</t>
  </si>
  <si>
    <t xml:space="preserve">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 When mouse specific functionalities, such as drag-n-drop are used the same need to be made accessible for keyboard-only and assistive technology users._x000D_
</t>
  </si>
  <si>
    <t xml:space="preserve">Apply the following changes:
• Specify accurate options names such as "BBBBB", "BBBBB" etc. for the dropdown list.
• Provide appropriate label "BBBBB" for the dropdown list.
• Provide hidden instruction "Select an option from "BBBBB" dropdown list and activate the submit button to drop the term on the respective area of diagram. 
• Ensure that the instruction become visible when "BBBBB" dropdown list receives the keyboard focus.
• Remove the hidden radio buttons from the source code of the page.
</t>
  </si>
  <si>
    <t>Web: BBBBB: Deprecated mark-up used</t>
  </si>
  <si>
    <t>Deprecated mark-up i.e. &lt;u&gt; element is used to code the "BBBBB","BBBBB", etc. text. Assistive technology, such as screen reader will not perceive this piece of text as special text.</t>
  </si>
  <si>
    <t xml:space="preserve">Deprecated mark-up allows the screen reader users to perceive the piece of text as special text._x000D_
</t>
  </si>
  <si>
    <t xml:space="preserve">Assistive technologies will not perceive the text displayed using deprecated elements (such as &lt;u&gt;, &lt;font&gt;, etc.) as special content and will not place any emphasis on it. Assistive technologies, such as screen readers rely on semantic mark-up for interpreting and conveying web page information accurately for its users.
Assistive technologies provide their users with an option to configure different schemes for announcing emphasized text. When deprecated mark-up is used for displaying text, these schemes do not work as per user's configurations. This often results in users going unaware about the presence of emphasized text on the page.
</t>
  </si>
  <si>
    <t xml:space="preserve">Code the above-mentioned content using appropriate mark-up such as &lt;strong&gt;.
</t>
  </si>
  <si>
    <t xml:space="preserve">2. Navigate to the BBBBB.
3. Inspect "BBBBB", "BBBBB", etc. in the main content area. 
</t>
  </si>
  <si>
    <t>Android App: BBBBB: Element not defined</t>
  </si>
  <si>
    <t>The element type such as button is not specified for "BBBBB" and "BBBBB" interactive element in the video. Talkback identified the interactive elements as plain text. 
This resulted in screen reader users not being able to understand that there is some functionality associated with the mentioned element.</t>
  </si>
  <si>
    <t xml:space="preserve">TalkBack should announce appropriate element type._x000D_
</t>
  </si>
  <si>
    <t xml:space="preserve">Element type must be specified for all actionable elements. This assists screen reader users to understand that such elements are actionable and they need to double tap in order to activate the element. In the absence of element type, screen reader typically identifies the element as plain text._x000D_
</t>
  </si>
  <si>
    <t xml:space="preserve">Specify element type as button for "BBBBB", "BBBBB". This will enable TalkBack users understand that it is a button and they need to double tap in order to activate it.
</t>
  </si>
  <si>
    <t>2. Navigate to the BBBBB.
3. Activate the video and access the video controls.</t>
  </si>
  <si>
    <t>Android App: BBBBB: Missing label for informative image</t>
  </si>
  <si>
    <t>The image used on the "BBBBB" screen contains "BBBBB" image, which does not have alternate text associated with it. It is announced as "BBBBB BBBBB" for screen reader user. Blind users will be unable to identify the purpose of the informative image.</t>
  </si>
  <si>
    <t xml:space="preserve">Alternate text of the image should be announced for talkback user._x000D_
</t>
  </si>
  <si>
    <t xml:space="preserve">Alternate text provides the information conveyed through images, image links and image buttons to the users in the form of text. Alternate text is helpful for users with visual disabilities, learning disabilities, users browsing with text browsers etc. to understand the information conveyed using images, image links and image buttons. Provide meaningful and descriptive alternate text for images that describes the purpose of the image buttons.  
</t>
  </si>
  <si>
    <t xml:space="preserve">Add descriptive label for the image via the aria-label attribute. For example, provide the label as “BBBBB BBBBB BBBBB”.
</t>
  </si>
  <si>
    <t>2. Navigate to the BBBBB.
3. Access the “BBBBB BBBBB" image through TalkBack running.</t>
  </si>
  <si>
    <t>Web: BBBBB: List mark-up used unnecessarily</t>
  </si>
  <si>
    <t>List mark-up (&lt;ol&gt;) is used unnecessarily to code the content such as "BBBBB..."  in the main content area which does not constitute a list. As a result, screen reader users find it difficult to understand the information effectively.</t>
  </si>
  <si>
    <t xml:space="preserve">When list mark-up is removed from the mentioned content, screen reader users will not have to listen additional unnecessary list mark-up information._x000D_
</t>
  </si>
  <si>
    <t xml:space="preserve">List mark-up enables screen reader users to identify number of list items. On the basis of appropriate list mark-up, screen reader announces beginning and end of a list. This helps users in interpreting the information effectively. A sighted user can understand relationship between the textual information on the basis of its visual presentation, such as indentation. However, a screen reader relies on appropriate mark-up, such as &lt;li&gt;, &lt;ul&gt; and &lt;ol&gt; to interpret related information effectively._x000D_
When list mark-up is used unnecessarily, screen reader will identify presence of list for the content that does not visually constitute as a list._x000D_
</t>
  </si>
  <si>
    <t xml:space="preserve">Remove the list mark-up from the mentioned content._x000D_
</t>
  </si>
  <si>
    <t xml:space="preserve">2. Navigate to the BBBBB.
3. Inspect the text "BBBBB..." in the main content.
</t>
  </si>
  <si>
    <t>Web: Note: Math equation not correctly read by screen reader user</t>
  </si>
  <si>
    <t xml:space="preserve">Screen reader did not announce the math equation such as "BBBBB", "BBBBB", etc. properly. This is a bug found in most of the screen readers whereby even after using MathMl mark-up appropriately, the math equation is not read appropriately by screen readers. </t>
  </si>
  <si>
    <t xml:space="preserve">The math equation should be announced appropriately by screen readers._x000D_
</t>
  </si>
  <si>
    <t>To address this bug, the mentioned text needs to be hidden using aria-hidden "true" from screen reader users and include it in the form of hidden text where the math equation is spelled out correctly.</t>
  </si>
  <si>
    <t xml:space="preserve">2. Navigate to the BBBBB.
3.Inspect math equation such as "BBBBB", "BBBBB", etc. with screen reader running
</t>
  </si>
  <si>
    <t>Web: BBBBB: Inaccurate link text</t>
  </si>
  <si>
    <t>The "BBBBB" link is announced as "BBBBB BBBBB" link for screen reader user.</t>
  </si>
  <si>
    <t xml:space="preserve">Screen reader should announce link text accurately._x000D_
</t>
  </si>
  <si>
    <t xml:space="preserve">Link text on a web page should be unique and accurate. A screen reader presents all the links on a web page in the form of a list. As a result, users will access only the link text and not the surrounding information. Thus, it is essential to provide meaningful and unique link text to enable screen reader users to understand the link information when read out of context._x000D_
</t>
  </si>
  <si>
    <t xml:space="preserve">Provide link text as "BBBBB BBBBB" via aria-label property.
</t>
  </si>
  <si>
    <t>2. Navigate to the BBBBB.
3. Inspect the "BBBBB" link with screen reader running</t>
  </si>
  <si>
    <t>Web: BBBBB: Missing keyboard support</t>
  </si>
  <si>
    <t>Keyboard support is missing for the image links such as "BBBBB ...", "BBBBB ..." etc. in main content area. This made it difficult for keyboard-only users and screen reader users to access the functionality associated with it.</t>
  </si>
  <si>
    <t xml:space="preserve">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functionality._x000D_
</t>
  </si>
  <si>
    <t xml:space="preserve">Ensure that all the page functionality is available for all users irrespective of the device being used._x000D_
Apply the following changes:_x000D_
• Code the image link using the &lt;a&gt; element and include the “href” attribute in the source code. _x000D_
• Modify the scripts to ensure that the same are accessible with a keyboard as well as a mouse to make the functionality accessible for keyboard-only users._x000D_
</t>
  </si>
  <si>
    <t>2. Navigate to the BBBBB.
3. Navigate through the page using "Tab" key and activate the images links in the main content area.</t>
  </si>
  <si>
    <t>iOS App: BBBBB: Missing alternate text for image</t>
  </si>
  <si>
    <t>Across all the tested screens of the app, alternate text was not provided for informative image present above tap view link.
For instance, alternate text is not provided for  image  present below "BBBBB", "BBBBB", etc. on "BBBBB" screen.</t>
  </si>
  <si>
    <t xml:space="preserve">Screen reader should announce alternate text of image._x000D_
</t>
  </si>
  <si>
    <t xml:space="preserve">A text alternative must be provided for the visual components displayed using non-text elements such as informative images. Text alternative provides the information conveyed visually to the users in the form of text. Text alternative is helpful for users with visual disabilities, learning disabilities etc. to understand the information conveyed using images. Provide meaningful and descriptive text for the informative image.
</t>
  </si>
  <si>
    <t xml:space="preserve">Provide unique and descriptive alternate text describing the purpose of the image. _x000D_
</t>
  </si>
  <si>
    <t>2. Navigate to BBBBB.
3. Access the image present above "BBBBB" link.</t>
  </si>
  <si>
    <t>iOS App: BBBBB: Missing keyboard support</t>
  </si>
  <si>
    <t>Keyboard support is missing for the "BBBBB" image under "BBBBB" and "BBBBB". This made it difficult for users with mobility impairments who rely on a keyboard to access images.</t>
  </si>
  <si>
    <t xml:space="preserve">All the Application functionality should be accessible with different input devices used by the users. Users should be able to access the app’s functionality with touch, a keyboard or any other input device. Users with mobility impairments use a keyboard to access the app. Lack of keyboard access makes it difficult for users with mobility impairments to access the app’s functionality.
</t>
  </si>
  <si>
    <t xml:space="preserve">Ensure that the images are available for keyboard only and screen reader user.
</t>
  </si>
  <si>
    <t>2. Navigate to BBBBB.
3. Access the "BBBBB" image on the screen.</t>
  </si>
  <si>
    <t>iOS App: BBBBB: Note: Focus moves inappropriately</t>
  </si>
  <si>
    <t>When user activate hidden link "BBBBB" in non-modal dialog, screen reader user focus moves to the back button instead of the main content.</t>
  </si>
  <si>
    <t xml:space="preserve">The focus should move appropriately to the link that triggered the non-modal dialog.
</t>
  </si>
  <si>
    <t xml:space="preserve">When users interact with elements, such as buttons or links with a keyboard, they expect some action to happen. This gives users an indication on what change to expect when they activate a button or a link. However if on activating a button if user's focus changes unexpectedly, it results in a confusing experience for keyboard-only and screen reader users
</t>
  </si>
  <si>
    <t xml:space="preserve">Modify the script to ensure that the focus moves to link when user activate back button in the non-modal dialog.
</t>
  </si>
  <si>
    <t>2. Navigate to BBBBB.
3. Activate  hidden link "BBBBB" Access the "BBBBB" button on the screen.</t>
  </si>
  <si>
    <t>Android App: BBBBB: Use of math equations</t>
  </si>
  <si>
    <t>Several instance were found across all the tested screen where screen reader does not announce the math equations properly . As a result, screen reader users could not understand the equations correctly.
For instance, screen reader does not announce the following equations properly on screen:
• "BBBBB" 
• "BBBBB", etc.</t>
  </si>
  <si>
    <t xml:space="preserve">The math equations should be announced properly to screen reader users. 
</t>
  </si>
  <si>
    <t xml:space="preserve">The math equations should be coded with MathML mark-up. When math equations are not defined accurately with appropriate mark-up, it becomes difficult for screen reader users to understand them. 
</t>
  </si>
  <si>
    <t xml:space="preserve">Hide the above-mentioned text using aria-hidden as true attribute from screen reader users. Include it in the form of hidden text where the equations are correctly announced to them (for e.g. BBBBB BBBBB)
</t>
  </si>
  <si>
    <t>2. Navigate to the BBBBB
3. Inspect the text such as "BBBBB","BBBBB" etc.</t>
  </si>
  <si>
    <t>Android App: BBBBB: State not defined</t>
  </si>
  <si>
    <t>The state "expand/collapse" is not identified for accordion links "BBBBB" and "BBBBB" (that becomes available after activating "BBBBB" link) to the screen reader users. As a result, screen reader users cannot access the links effectively.</t>
  </si>
  <si>
    <t xml:space="preserve">Screen reader will identify "BBBBB" and "BBBBB" as expand/collapse.
</t>
  </si>
  <si>
    <t xml:space="preserve">All the interactive elements must be accessible for assistive technology users such as screen reader user. When state of the element is not defined for the element screen reader identify it as plain text and cannot access the functionality associated to it.
</t>
  </si>
  <si>
    <t>Ensure that state of "BBBBB" and "BBBBB" are available to screen reader users. The value of state changes as per user interaction.</t>
  </si>
  <si>
    <t>2. Navigate to the BBBBB &gt; BBBBB &gt; BBBBB
3. Inspect the "BBBBB" and "BBBBB" text with screen reader running.</t>
  </si>
  <si>
    <t>Fahad L</t>
  </si>
  <si>
    <t>Web: BBBBB: Video not accessible for screen reader users</t>
  </si>
  <si>
    <t>Video inaccessible for screen reader users for VoiceOver users. While trying to access the video, screen readers focus moves to the question dialog (that appears when video over to "BBBBB" minutes) and then volume and then speed controls.</t>
  </si>
  <si>
    <t>Video should be accessible to screen reader users.</t>
  </si>
  <si>
    <t>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t>
  </si>
  <si>
    <t xml:space="preserve">Ensure that video and video controls shoulbe be accessible.
</t>
  </si>
  <si>
    <t xml:space="preserve">2. Navigate to the BBBBB.
3. Access the video through screen reader running.
</t>
  </si>
  <si>
    <t>App: BBBBB: State defined inappropriately</t>
  </si>
  <si>
    <t>The "BBBBB", "BBBBB", etc. content is displayed . However, the state is defined inappropriately as "disabled" for TalkBack users and "Dimmed" for VoiceOver uses.</t>
  </si>
  <si>
    <t xml:space="preserve">For text content state should not be define.
</t>
  </si>
  <si>
    <t xml:space="preserve">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When state of an interactive element is not exposed to assistive technologies appropriately through code, users might not be able to interact with the element effectively.
</t>
  </si>
  <si>
    <t xml:space="preserve">Remove the state such as "BBBBB" and "BBBBB" from the source code of iOS and Android respectively.
</t>
  </si>
  <si>
    <t>2. Navigate to the BBBBB.
3. Access the screen through screen reader running.</t>
  </si>
  <si>
    <t>Web: BBBBB: Role defined inappropriately</t>
  </si>
  <si>
    <t>Screen reader users will access the interactive element effectively.</t>
  </si>
  <si>
    <t xml:space="preserve">Assistive technologies rely on an element’s information, such as role, state and properties to convey the element information to their users. An element’s role helps assistive technology users to understand what key they need to press in order to interact with it. 
When appropriate role information is not specified accurately for a web page element, it becomes confusing for assistive technology users (especially screen reader users) and in some cases even difficult for users to interact with the functionality associated with the element.
Screen reader renders the content from the mark-up and present the functionality to its users in the way that users can understand. If appropriate mark-up is not used to represent the content, it may pose problems, and thereby make the content difficult to interpret for screen reader users.
</t>
  </si>
  <si>
    <t xml:space="preserve">Remove role="figure" from the source code of the links.
</t>
  </si>
  <si>
    <t xml:space="preserve">2. Navigate to the BBBBB.
4.Inspect interactive element (Bookmark) "BBBBB" present below "BBBBB". 
</t>
  </si>
  <si>
    <t>App: Note: State not announced by default</t>
  </si>
  <si>
    <t>On the BBBBB page, the "BBBBB", "BBBBB", etc. content is displayed .
When user swipes right Voiceover reads "BBBBB", "BBBBB". 
However, when user swipes left Voiceover reads "BBBBB" ,"BBBBB" heading, "BBBBB".
Similarly when user swipes right Talkback reads "BBBBB", "BBBBB". 
However, when user swipes left Talkback reads "BBBBB" ,"BBBBB" heading,  "BBBBB". Moreover ,the state of table index such as "BBBBB" is not announced by default for screen reader users.</t>
  </si>
  <si>
    <t xml:space="preserve">When users view the screen by default, the state of selected element in table index should be announced.
</t>
  </si>
  <si>
    <t>2. Navigate to the BBBBB
3.  Navigate through screen with screen reader running.</t>
  </si>
  <si>
    <t>Janaki</t>
  </si>
  <si>
    <t>Web: Note: BBBBB: Content overlapped by default</t>
  </si>
  <si>
    <t xml:space="preserve">When users view the screen by default, text  in the  main content area such as "BBBBB" present in section "BBBBB" gets overlapped with each other. This made it difficult for users to access the page content and functionality.      </t>
  </si>
  <si>
    <t xml:space="preserve">Content should not be overlapped
</t>
  </si>
  <si>
    <t>2. Navigate to the BBBBB.
3.  Navigate through screen and "BBBBB" present in section "BBBBB".</t>
  </si>
  <si>
    <t>Web: BBBBB: Use of multiple heading 1's &lt;h1&gt;</t>
  </si>
  <si>
    <t xml:space="preserve">Several instances were found where multiple &lt;h1&gt; was used across all the tested page. For instance, on the "BBBBB" page,  multiple &lt;h1&gt; elements (e.g. "BBBBB", "BBBBB", "BBBBB", etc.) were used. This made it difficult for screen reader users to understand the web page structure. </t>
  </si>
  <si>
    <t xml:space="preserve">When heading texts are marked up with appropriate heading elements, the screen reader user should understand the page structure effectively.
</t>
  </si>
  <si>
    <t xml:space="preserve">Heading 1 of a page describes the core content of the page. A web page generally should have only one heading at level 1 (h1) that is indicative of the page contents. Heading level 1 is used to indicate the main topic of the page. Use of more than one h1’s on a page can lead to confusion in the minds of users who rely on headings to understand the page content especially users with visual impairments.
</t>
  </si>
  <si>
    <t xml:space="preserve">It is recommended to use only one h1 on a web page. 
</t>
  </si>
  <si>
    <t>2. Navigate to BBBBB.
3. Inspect the mentioned content.</t>
  </si>
  <si>
    <t>Web: BBBBB: Incorrect table structure</t>
  </si>
  <si>
    <t>The table structure for the “BBBBB” table was found to be inappropriate. A single table is used to present summary of each chapter. As a result, screen reader users cannot understand the table structure effectively.</t>
  </si>
  <si>
    <t xml:space="preserve">The Structure of the table should be correctly identified for screen reader user.
</t>
  </si>
  <si>
    <t xml:space="preserve">Tables should be marked accurately. Data tables provide content in certain context. When the screen readers are informed about a table, they expect for table headers and data cells. Navigating through each cell enables them to identify and interpret tabular content. Table headers enable users identify the context of table data. Table headers are provided with &lt;th&gt; tags.
A screen reader reads the table information in a linear order reading one cell at a time. Thus it is essential to mark-up the table headers to help users interpret the table data correctly.
</t>
  </si>
  <si>
    <t xml:space="preserve">Apply the following changes:
• Summary table of each chapter should be provided as separate data table. Mark-up the content of "BBBBB", "BBBBB", etc. table using separate &lt;table&gt; element.
• Mark-up the content such as "BBBBB", "BBBBB", etc. using &lt;caption&gt; element.
• Include hidden text such as "BBBBB" and "BBBBB" and code it using &lt;th&gt; element for each table.
</t>
  </si>
  <si>
    <t>2. Navigate to BBBBB.
3. Inspect the table.</t>
  </si>
  <si>
    <t>The table structure for "BBBBB ..." and "BBBBB ..." table was found to be inappropriate. The text such as  "BBBBB ..." and "BBBBB ..." were incorrectly marked up as table header. As a result, screen reader users cannot understand the table structure effectively.</t>
  </si>
  <si>
    <t xml:space="preserve">Apply the following changes:
• Remove &lt;th&gt; element containing "BBBBB ..." and "BBBBB ..." text and code it using &lt;caption&gt; element.
• Mark-up the text such as "BBBBB", "BBBBB", etc. using &lt;th&gt; element and include scope attribute to the respective &lt;th&gt; element.
</t>
  </si>
  <si>
    <t>2. Navigate to BBBBB.
3. Inspect the tables.</t>
  </si>
  <si>
    <t>Page Title</t>
  </si>
  <si>
    <t>Web: BBBBB: Identical and inaccurate page titles</t>
  </si>
  <si>
    <t>Identical page title "BBBBB" is used for all the pages of "BBBBB" website. This made it difficult for screen reader users to identify the type of information made available on each page.</t>
  </si>
  <si>
    <t>The page title should be meaningful and descriptive that gives idea about the webpage.</t>
  </si>
  <si>
    <t xml:space="preserve">Page title is the first piece of information that a screen reader reads when the page loads. It enables users to identify the page content. Descriptive and meaningful page title gives users a brief idea about the information presented on a web page. Page title is also essential for users with learning disabilities, as it helps them to differentiate one web page from another.  </t>
  </si>
  <si>
    <t xml:space="preserve">Provide meaningful and unique title for each web page to enable users to identify the web page content. </t>
  </si>
  <si>
    <t>2. Navigate to BBBBB.
3. Inspect the page title with screen reader running.</t>
  </si>
  <si>
    <t>2.4.2 Page Titled</t>
  </si>
  <si>
    <t>Web: BBBBB: Note : Landmark role defined unnecessarily</t>
  </si>
  <si>
    <t>Several instances were found where &lt;aside&gt; element was incorrectly defined across all the tested page which resulted in a confusing experience for screen reader users.
For instance, &lt;aside&gt; element was defined for the following content on "BBBBB" page: 
•BBBBB
•BBBBB</t>
  </si>
  <si>
    <t>When landmark role is defined inappropriately, screen reader users may not be able to interact with the components effectively.</t>
  </si>
  <si>
    <t xml:space="preserve">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t>
  </si>
  <si>
    <t xml:space="preserve">Remove the &lt;aside&gt; element from the source code of the mentioned content and code it using &lt;div&gt; element.
</t>
  </si>
  <si>
    <t>2. Navigate to BBBBB.
3. Access the "BBBBB" page with screen reader running.</t>
  </si>
  <si>
    <t>Web: BBBBB: Missing text alternative for images</t>
  </si>
  <si>
    <t xml:space="preserve">Alternate text was not specified for the image on the BBBBB page. This will result in users with visual impairments not being able to access the information conveyed through the images. </t>
  </si>
  <si>
    <t xml:space="preserve">Screen reader users should be able to access the information conveyed by the images.
</t>
  </si>
  <si>
    <t xml:space="preserve">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However, if images are decorative then a descriptive alternate text is not required. Empty alternate text (alt="") should be specified for decorative images to ensure that screen reader skips the image.
</t>
  </si>
  <si>
    <t>Specify appropriate alternate text for the discussed image via the alt attribute.</t>
  </si>
  <si>
    <t>2. Navigate to BBBBB.
3. Inspect the image.</t>
  </si>
  <si>
    <t>Web: BBBBB: Quote not marked-up</t>
  </si>
  <si>
    <t xml:space="preserve">The quotes in the main content area "BBBBB BBBBB ..." are not marked-up using the &lt;q&gt; element. </t>
  </si>
  <si>
    <t>All quotations must be marked up using the &lt;q&gt; element.</t>
  </si>
  <si>
    <t xml:space="preserve">Using the &lt;q&gt; element provides structure to the document. Screen readers and other devices can then make the structure perceivable to the user, for example using a different visual presentation e.g. bolding the text, for different types of structures or by using a different voice or pitch in an auditory presentation. 
</t>
  </si>
  <si>
    <t xml:space="preserve">All quotations must be marked up using the &lt;q&gt; element.
</t>
  </si>
  <si>
    <t xml:space="preserve">2.  Navigate to BBBBB.
3. Inspect the quote text "BBBBB BBBBB ...".
</t>
  </si>
  <si>
    <t>Web: BBBBB: Tooltip content inaccessible for screen reader users</t>
  </si>
  <si>
    <t>When screen reader users navigate the page, the tooltip content available on clicking "BBBBB",  "BBBBB", "BBBBB", etc. are not announced for screen reader users.</t>
  </si>
  <si>
    <t xml:space="preserve">Users should be able to access the tooltip functionality with pointing device, such as a mouse, a keyboard or any other input device. </t>
  </si>
  <si>
    <t xml:space="preserve">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
</t>
  </si>
  <si>
    <t>Apply the following changes:
• Implement the text "BBBBB",  "BBBBB" etc.  with the &lt;a&gt; element and include the “href” attribute in its source.
• Include aria-describedby property in the source of the &lt;a&gt; element and reference the ‘id’ attribute value of the &lt;div&gt; of tooltip to the same.
• Modify the scripts to make the tooltip information available on hover as well as on focus.</t>
  </si>
  <si>
    <t>2.  Navigate to BBBBB &gt; BBBBB page.
3. Check the "BBBBB",  "BBBBB" etc. tooltips with screen reader running.</t>
  </si>
  <si>
    <t>Web: BBBBB: Missing label for slider</t>
  </si>
  <si>
    <t>A slider is used on the “BBBBB” page for video under BBBBB section that lack textual description. Blind users will be unable to identify the purpose of this slider effectively.</t>
  </si>
  <si>
    <t xml:space="preserve">When descriptive label is provided to slider , screen reader users will understand the purpose of the slider effectively. </t>
  </si>
  <si>
    <t xml:space="preserve">Each form control should have a unique label. In the absence of label, it becomes difficult for users especially screen reader users to understand the purpose of the form control and interact with the form control. In the case of form controls, where it is not possible to specify a label, include a description via either the 'title' attribute or via aria-label property. _x000D_
Title attribute or aria-label can be specified for form input fields where it is not possible to assign labels due to web page layout and design. WCAG 2.1 allows authors to specify descriptive ‘title’ attributes or aria-label property for form controls for which labels cannot be assigned. This will help to make the purpose of form controls meaningful for screen reader users. </t>
  </si>
  <si>
    <t xml:space="preserve">Add descriptive label for the video controls via “aria-label” attribute. </t>
  </si>
  <si>
    <t>2.  Navigate to BBBBB.
3.  Inspect slider for "BBBBB" video.</t>
  </si>
  <si>
    <t xml:space="preserve">Web: BBBBB: Video player not keyboard accessible
</t>
  </si>
  <si>
    <t xml:space="preserve">The video player used on the “BBBBB” page cannot be operated via the keyboard. </t>
  </si>
  <si>
    <t>The  video must be keyboard accessible.</t>
  </si>
  <si>
    <t>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functionality._x000D_
Users with mobility impairments and blind users completely rely on the keyboard to access web content. In the absence of keyboard support, these users will not be able to interact with the video player.</t>
  </si>
  <si>
    <t>Add the "controls" attribute for the &lt;video&gt; tag to ensure that the browser includes the default playback controls. More information about embedding HTML 5 &lt;video&gt; element can be found at:
https://developer.mozilla.org/en-US/docs/Web/HTML/Element/video
The native HTML &lt;video&gt; element does not necessarily include labels for all the player controls. Thus we recommend to embed an accessible HTML 5 video player. An example of an accessible HTML 5 video player can be found at:
https://www.paypal-engineering.com/2014/09/05/introducing-an-accessible-html5-video-player/</t>
  </si>
  <si>
    <t>2.  Navigate to BBBBB.
3. Access the video using keyboard.</t>
  </si>
  <si>
    <t>Web: BBBBB: Missing audio description for video</t>
  </si>
  <si>
    <t>Audio description has not been provided for the BBBBB video on the page. Thus users with visual impairments could not understand the important visual content conveyed in the video.</t>
  </si>
  <si>
    <t>Audio description should be announced to visually impaired users.</t>
  </si>
  <si>
    <t>Audio description is a narration of the information conveyed visually. It is a part of the soundtrack and describes any important visual content of the video. Audio description helps visually impaired users understand the video content when listening to the soundtrack.</t>
  </si>
  <si>
    <t>Add narrations in the videos wherever the visual content is conveyed to ensure that users with visual impairments and learning impairments can listen to the narration and understand the content.</t>
  </si>
  <si>
    <t>2.Navigate to BBBBB.
3. Navigate to "BBBBB" using next button.
4. Inspect the video in BBBBB section.</t>
  </si>
  <si>
    <t>1.2.5 Audio Description (Prerecorded)</t>
  </si>
  <si>
    <t>Web: BBBBB: Unclear link text</t>
  </si>
  <si>
    <t>The links "BBBBB", "BBBBB" etc. in the modal dialog (that becomes available on clicking "BBBBB ..." image link) do not clearly describe its purpose. Although it is easy for sighted users to identify the purpose of these links, screen reader users will find it confusing.</t>
  </si>
  <si>
    <t>The links will be announced with its descriptive labels so that screen reader users will identify their purpose.</t>
  </si>
  <si>
    <t>Link text on a web page should be unique and descriptive. A screen reader presents all the links on a web page in the form of a list. As a result, users will access only the link text and not the surrounding information. Thus it is essential to provide meaningful and unique link text to enable screen reader users to understand the link information when read out of context. If unclear link text is provided for the link, the screen reader user will not be able to understand the purpose of the link.</t>
  </si>
  <si>
    <t>In the above case it is recommended to specify "BBBBB", "BBBBB” as ‘aria-label’ within the &lt;a&gt; element.</t>
  </si>
  <si>
    <t>2.  Navigate to BBBBB.
3. Click on "BBBBB" image link.
4. Inspect the "BBBBB", "BBBBB" etc.. links in the modal dialog.</t>
  </si>
  <si>
    <t xml:space="preserve">Web: BBBBB: Incorrect table structure </t>
  </si>
  <si>
    <t>The table structure of the data table in the modal dialog (that becomes available on clicking the "BBBBB" image link) was found to be inappropriate. As a result, screen reader user found it difficult to interpret the table information.</t>
  </si>
  <si>
    <t>The Structure of the table should be correctly identified for screen reader user.</t>
  </si>
  <si>
    <t>Tables should be marked accurately. Data tables provide content in certain context. When the screen readers are informed about a table, they expect for table headers and data cells. Navigating through each cell enables them to identify and interpret tabular content. Table headers enable users identify the context of table data. Table headers are provided with &lt;th&gt; tags.
A screen reader reads the table information in a linear order reading one cell at a time. Thus it is essential to mark-up the table headers to help users interpret the table data correctly.</t>
  </si>
  <si>
    <t>Provide the individual table cells in a single table mark-up.</t>
  </si>
  <si>
    <t>2.  Navigate to BBBBB.
3. Activate "BBBBB" link and inspect the "BBBBB".</t>
  </si>
  <si>
    <t>App: BBBBB: Content not available for screen reader user.</t>
  </si>
  <si>
    <t xml:space="preserve">The content such as "BBBBB" is not announced by screen reader user. This made it difficult for screen reader users to access the content. 
</t>
  </si>
  <si>
    <t>When content is not available for screen reader users, the screen reader users cannot access the information conveyed by the content.</t>
  </si>
  <si>
    <t>Ensure that the above-discussed content is available for screen reader user.</t>
  </si>
  <si>
    <t>2.Navigate to BBBBB
3. Navigate to "BBBBB" screen using next button.
4. Access the "BBBBB ..." text.</t>
  </si>
  <si>
    <t>Reading order</t>
  </si>
  <si>
    <t>Web: BBBBB: Inaccurate reading order</t>
  </si>
  <si>
    <t>The reading order of the content is inaccurate.
For instance, screen reader read the content in the following order:
1. "BBBBB BBBBB" text
2. "BBBBB" text
3. "BBBBB" video
4. "BBBBB" text</t>
  </si>
  <si>
    <t>Screen reader should read the content in the correct order.</t>
  </si>
  <si>
    <t>A screen reader user reads the content on an app from left-to-right, and top-to-bottom order. If the content is not placed in a correct sequence in the source code of a app, it may distort the reading order for screen reader user, even though visually the content looks in a correct sequence.</t>
  </si>
  <si>
    <t>Place the content of screen in correct meaningful sequence.
1. "BBBBB" text
2.  "BBBBB BBBBB" text
3. "BBBBB" text
4.  "BBBBB" video</t>
  </si>
  <si>
    <t>2.Navigate to BBBBB.
3. Access the page using screen reader running.</t>
  </si>
  <si>
    <t>1.3.2 Meaningful Sequence</t>
  </si>
  <si>
    <t>App: BBBBB: Inappropriate alt text for image button</t>
  </si>
  <si>
    <t xml:space="preserve">The alt for the image button  present in the modal dialog (that become available on activating "BBBBB" and submitting the answer) is specified incorrectly as "BBBBB" (In Android) and "BBBBB" (in iOS)  which was found to be inappropriate by screen reader users. This created confusion in the minds of screen reader users about the purpose of the image buttons.
</t>
  </si>
  <si>
    <t>Complete and descriptive alternate text should be provided for the image button that is indicative of the image purpose.</t>
  </si>
  <si>
    <t>A text Alternative must be provided for the visual components displayed using non-text elements such as informative images. Text alternative provides the information conveyed visually to the users in the form of text. Text alternative is helpful for users with visual disabilities, learning disabilities etc. to understand the information conveyed using images. Provide meaningful and descriptive text for the informative image.</t>
  </si>
  <si>
    <t>Provide descriptive text for the image button as to make the information available for TalkBack and VoiceOver users._x000D_
_x000D_
More information on how to achieve it can be found at:_x000D_
https://developer.apple.com/library/content/documentation/General/Conceptual/Apple_News_Format_Ref/Logo.html</t>
  </si>
  <si>
    <t>2. Open the modal dialog by activating "BBBBB" button.
3. Submit the answer to the question.
4. Access the image button after the text "BBBBB" or "BBBBB".</t>
  </si>
  <si>
    <t>App: BBBBB: Observation: Content are announced inappropriately</t>
  </si>
  <si>
    <t xml:space="preserve">The text such as "BBBBB" and "BBBBB" is announced incorrectly as "BBBBB BBBBB BBBBB" and "BBBBB BBBBB" respectively for TalkBack users. This resulted confusing experience for talkback users.
</t>
  </si>
  <si>
    <t>The text such as "BBBBB" and "BBBBB" should be announced appropriately by talkback user.</t>
  </si>
  <si>
    <t>2.Navigate to BBBBB
3. Navigate to "BBBBB" screen using next button.
4. Activate BBBBB button and access the text "BBBBB/BBBBB"</t>
  </si>
  <si>
    <t>iOS App: BBBBB: Inappropriate and identical label for Radio button</t>
  </si>
  <si>
    <t xml:space="preserve">On "BBBBB" screen, even though the visual labels such as "BBBBB" ,"BBBBB" etc. are provided for the radio buttons.
VoiceOver announces "BBBBB BBBBB" for all radio buttons in the modal dialog (that become available on activating any BBBBB or "BBBBB" buttons). As a result, screen reader users will not understand the purpose of the radio buttons. 
</t>
  </si>
  <si>
    <t>When descriptive label is provided to the radio buttons, screen reader users will understand the purpose of the radio buttons.</t>
  </si>
  <si>
    <t xml:space="preserve">A label acts as an identifier for an element. Label helps users determine the purpose of an element. Unique, brief and descriptive labels should be specified for each element. _x000D_
A label should never include element type information as the element type information is announced by screen readers in the case of standard elements. Including element type information within the label will result in VoiceOver reading the element type information twice which might lead to an annoying experience for users. VoiceOver announces the label when users tap over an element. </t>
  </si>
  <si>
    <t>Add unique, appropriate and brief labels for each radio button to allow VoiceOver users to properly interact with different elements effectively as well as improve the overall user experience. Provide the same label as the visual label for the radio buttons.</t>
  </si>
  <si>
    <t>2. Open the modal dialog (that become available on activating any BBBBB or "BBBBB" buttons.
3. Access the radio buttons with VoiceOver running.</t>
  </si>
  <si>
    <t xml:space="preserve">Web: BBBBB: Content updates automatically on input
</t>
  </si>
  <si>
    <t>As soon as users select any checkbox in the modal dialog (that becomes available on clicking the image link below the "BBBBB" section) , the content get updated on the graph. Even though this functionality is easy to understand for sighted users but it is not intuitive for blind users to understand.</t>
  </si>
  <si>
    <t>When user click on any interactive element focus should move to the updated content and screen reader users should announced about the presence of the same.</t>
  </si>
  <si>
    <t>The functionality of controls that dynamically add or update content on the page should be indicated to screen reader users. This will enable screen reader users to interact with such controls effectively and access the added or updated content._x000D_
When static content is displayed on a page, screen reader can read the information for their users. However, when content is added dynamically, screen readers will not know that there is new content available on the page. In addition, screen readers will not know where the new content is displayed and thus will not be able to inform about the same to their users.</t>
  </si>
  <si>
    <t>Add an instruction before the checkboxes in the page source stating that "BBBBB BBBBB ...". In addition, use styles to hide this text to maintain the presentation of the page.</t>
  </si>
  <si>
    <t xml:space="preserve">2. Navigate to BBBBB.
3. Click on the image link below the "BBBBB" section.
4. Select the "BBBBB" and "BBBBB" checkboxes and access the modal dialog.
</t>
  </si>
  <si>
    <t>Web and App: BBBBB: Identical and non-descriptive label for buttons</t>
  </si>
  <si>
    <t xml:space="preserve">Identical and non-descriptive label "I" is provided for the image buttons in the modal dialog (that becomes available on activating "Image Viewer Preview" button). This made it difficult for screen reader users to understand the purpose of the image buttons.
</t>
  </si>
  <si>
    <t>When descriptive text is provided for the image button, the screen reader users will understand the purpose of the button.</t>
  </si>
  <si>
    <t>Assistive technologies, such as screen readers identify each form control on the basis of their label. This is found very useful by users as it not only helps them to understand the purpose of the button but also helps to differentiate one form control from another. _x000D_
Button label enables users to understand the purpose of the button. Inappropriate label provided for the button may create confusion in the minds of screen reader users.</t>
  </si>
  <si>
    <t xml:space="preserve">Provide unique and descriptive label as “BBBBB” and "BBBBB" for the buttons via “aria-label” attribute.  
</t>
  </si>
  <si>
    <t>2. Navigate to BBBBB.
3. Click on the "BBBBB" image link.
4. Inspect the ”BBBBB” buttons in the modal dialog.</t>
  </si>
  <si>
    <t>Web: BBBBB: Missing table headers for data table</t>
  </si>
  <si>
    <t xml:space="preserve">Row headers such as "BBBBB", "BBBBB", etc. in the modal dialog (that becomes available on clicking the image link below the "BBBBB" section) are not marked up as headers. In fact, these headers are marked up using the &lt;td&gt; elements.
</t>
  </si>
  <si>
    <t>When the complex data table is defined appropriately, screen reader users will be able to access and understand the data table content effectively.</t>
  </si>
  <si>
    <t xml:space="preserve">Tables should be marked accurately. Data tables provide content in certain context. When the screen readers are informed about a table, they expect for table headers and data cells. Navigating through each cell enables them to identify and interpret tabular content. Table headers enable users to identify the context of table data. Table headers are provided with &lt;th&gt; tags._x000D_
A screen reader reads the table information in a linear order reading one cell at a time. Thus it is essential to mark-up the table headers to help users interpret the table data correctly._x000D_
</t>
  </si>
  <si>
    <t>Mark up the above-mentioned headers using &lt;th&gt; elements.</t>
  </si>
  <si>
    <t xml:space="preserve">2. Navigate to BBBBB.
3. Click the image link below the "BBBBB" section.
4. Inspect the text "BBBBB", etc. in the table in the modal dialog.
</t>
  </si>
  <si>
    <t>Web: BBBBB: Inappropriate and identical label for buttons</t>
  </si>
  <si>
    <t xml:space="preserve">Inappropriate and identical labels “BBBBB” is provided for information "BBBBB" buttons in the modal dialog (that becomes available on clicking the "BBBBB" image link). This made it difficult for screen reader users to understand the purpose of the button.
</t>
  </si>
  <si>
    <t xml:space="preserve">When unique and descriptive label is provided to the button, screen reader users will understand the purpose of the button. </t>
  </si>
  <si>
    <t xml:space="preserve">Assistive technologies, such as screen readers identify each form control on the basis of their label. This is found very useful by users as it not only helps them to understand the purpose of the button but also helps to differentiate one form control from another. _x000D_
Button label enables users to understand the purpose of the button. Inappropriate label provided for the button may create confusion in the minds of screen reader users._x000D_
</t>
  </si>
  <si>
    <t>Provide descriptive label as “BBBBB”,BBBBB",etc... for the button via “aria-label” attribute.</t>
  </si>
  <si>
    <t>2. Navigate to BBBBB.
3. Click on the "BBBBB" image link in the main content area.
4. Inspect the information circle buttons.</t>
  </si>
  <si>
    <t>Web: BBBBB: Unclear functionality of  button</t>
  </si>
  <si>
    <t xml:space="preserve">The functionality of "BBBBB" button in the modal dialog (that becomes available on clicking the "BBBBB" image link in the main content area) is unclear for screen reader users. Visually, on activating the button, the content gets dynamically updated above and focus remains on the button itself.
Although the dynamic change in the content is easier to understand for sighted users, it is not intuitive for screen reader users.
</t>
  </si>
  <si>
    <t>When user click on any button focus should move to the dynamically updated content.</t>
  </si>
  <si>
    <t>Add an instruction before the button in the page source stating that "BBBBB BBBBB ...". In addition, use styles to hide this text to maintain the presentation of the page. Ensure that the focus moves to the updated content and screen reader users are announced about the presence of the update content.</t>
  </si>
  <si>
    <t>2. Navigate to BBBBB.
3. Click on the "BBBBB" image link in the main content area.
4. Inspect the mentioned image in the modal dialog.</t>
  </si>
  <si>
    <t>Web: BBBBB: Missing iframe title</t>
  </si>
  <si>
    <t xml:space="preserve">Title is missing for the iframe used to display the "BBBBB" in the modal dialog (that becomes available on clicking the "BBBBB" image link). As a result, screen reader users found it difficult to understand the purpose of the iframe.
</t>
  </si>
  <si>
    <t xml:space="preserve">When appropriate and descriptive title is provided to iframe, screen reader users will understand the purpose of the iframe._x000D_
</t>
  </si>
  <si>
    <t xml:space="preserve">Assistive technologies, such as screen readers identify the iframe using the name and title attribute values. Screen reader users should be able to distinguish one iframe from other especially if more than one iframe exists on the page. Screen readers allow the users to jump from one iframe to another. Appropriate iframe name and title helps screen reader users to understand the iframe content and navigate between iframes easily._x000D_
_x000D_
</t>
  </si>
  <si>
    <t xml:space="preserve">Add appropriate title for all the frames and iframes used across different webpages. 
For example, specify the title for the iframe as "BBBBB" via the title attribute of the &lt;iframe&gt; element.
</t>
  </si>
  <si>
    <t>2. Navigate to BBBBB.
3. Activate "BBBBB" image link.
4.Inspect the mentioned iframe in the modal dialog.</t>
  </si>
  <si>
    <t xml:space="preserve">The “BBBBB” instruction text in the modal dialog (that becomes available on clicking the "BBBBB" image link in the main content area) with sensory characteristics is used.
</t>
  </si>
  <si>
    <t xml:space="preserve">Appropriate instruction such as "BBBBB BBBBB ...", etc. buttons below for more information" should be specified to interpret the given information.
</t>
  </si>
  <si>
    <t xml:space="preserve">Screen reader users might get confuse when sensory characteristics, such as color, shape, size etc. are used to convey user interface instructions. A screen reader reads information as it is conveyed through code. It will inform users about the structure used to display the information on the basis of semantic mark-up. However, it does not identify color and convey the same to its users. This makes it difficult for visually impaired users to understand the instruction._x000D_
</t>
  </si>
  <si>
    <t xml:space="preserve">Apply the following changes:
• Hide the visual text "BBBBB" using CSS properties for screen reader users.
• Specify the instruction such as "BBBBB BBBBB ...", etc. buttons below for more information".
</t>
  </si>
  <si>
    <t>2. Navigate to BBBBB.
3. Click on the "BBBBB" image link in the main content area.
4. Access the instruction in the modal dialog.</t>
  </si>
  <si>
    <t xml:space="preserve">Web: BBBBB: Missing labels for audio controls
</t>
  </si>
  <si>
    <t xml:space="preserve">On all the tested  pages, the audio contains  “BBBBB” slider that lacks textual description. Blind users will be unable to identify the purpose of the control and interact with the audio control .
</t>
  </si>
  <si>
    <t xml:space="preserve">The interactive elements of the audio controls should be given proper and descriptive labels so that screen reader users can identify the purpose of the audio control buttons._x000D_
_x000D_
</t>
  </si>
  <si>
    <t xml:space="preserve">Each form control should have a unique label. In the absence of label, it becomes difficult for users especially screen reader users to understand the purpose of the form control and interact with the form control. In the case of form controls, where it is not possible to specify a label, include a description via either the 'title' attribute or via aria-label property. _x000D_
Title attribute or aria-label can be specified for form input fields where it is not possible to assign labels due to web page layout and design. WCAG 2.1 allows authors to specify descriptive ‘title’ attributes or aria-label property for form controls for which labels cannot be assigned. This will help to make the purpose of form controls meaningful for screen reader users._x000D_
 In addition to title attributes, ARIA properties, such as aria-label or aria-labelledby can also be used to assign labels for form controls.  _x000D_
</t>
  </si>
  <si>
    <t xml:space="preserve">Add descriptive label as "BBBBB BBBBB ..." for the Volume slider via “aria-label” attribute.
</t>
  </si>
  <si>
    <t xml:space="preserve">2. Navigate to BBBBB.
3. Inspect the “BBBBB” in the audio section.
</t>
  </si>
  <si>
    <t xml:space="preserve">Web: BBBBB: Slider inaccessible for screen reader users
</t>
  </si>
  <si>
    <t xml:space="preserve">The “BBBBB” and “BBBBB” slider is not accessible for screen reader user. This resulted in screen reader users not being able to access the functionality associated with it. 
</t>
  </si>
  <si>
    <t>Screen reader should be able to interact with slider.</t>
  </si>
  <si>
    <t xml:space="preserve">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effectively._x000D_
_x000D_
</t>
  </si>
  <si>
    <t xml:space="preserve">Ensure that the value of “BBBBB” and “BBBBB” changes on user interaction   is also available for screen reader users.
</t>
  </si>
  <si>
    <t xml:space="preserve">2. Navigate to BBBBB.
3. Inspect the “BBBBB” and “BBBBB”  in the audio section.
</t>
  </si>
  <si>
    <t xml:space="preserve">Web: BBBBB: Unnecessary alt text for decorative image 
</t>
  </si>
  <si>
    <t xml:space="preserve">Decorative images have been specified descriptive alternate text "BBBBB" and  "BBBBB" that becomes available when user activate "BBBBB" link, also descriptive alternate text "BBBBB" present in the "BBBBB" modal dialog (that becomes available on activating “BBBBB” button)  on the page which was found to be unnecessary by users with visual impairments.
</t>
  </si>
  <si>
    <t xml:space="preserve">If the alternate text is specified for image then the image should be informative. If decorative image contains alt text then screen reader will announce unnecessary information for users with visual impairments._x000D_
</t>
  </si>
  <si>
    <t xml:space="preserve">Provide empty alt attribute i.e., alt="" for decorative images.
</t>
  </si>
  <si>
    <t>2. Navigate to BBBBB.
3. Click on "BBBBB" link
4. Inspect the "BBBBB", "BBBBB" image.</t>
  </si>
  <si>
    <t xml:space="preserve">Web: BBBBB: Empty alt attribute provided for image link 
</t>
  </si>
  <si>
    <t xml:space="preserve">Empty "alt" attribute was provided for  image links  in "BBBBB" section. In the absence of the alternate text, screen reader reads the file path of the image link.
</t>
  </si>
  <si>
    <t xml:space="preserve">When alternate text is specified Screen reader will announce this image with a meaningful description. This will help users to understand the information conveyed via the image.
</t>
  </si>
  <si>
    <t xml:space="preserve">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However, if images are decorative then a descriptive alternate text is not required. Empty alternate text (alt="") should be specified for decorative images to ensure that screen reader skips the same._x000D_
_x000D_
</t>
  </si>
  <si>
    <t xml:space="preserve">Provide alternate text to the image link via "alt" attribute. Ensure that the alternate text is descriptive of the purpose of the image link. 
</t>
  </si>
  <si>
    <t xml:space="preserve">2. Navigate to BBBBB.
3. Inspect the image in "BBBBB" section.
</t>
  </si>
  <si>
    <t>Web: BBBBB : Inaccurate alternate text is specified for image</t>
  </si>
  <si>
    <t xml:space="preserve">Alternate text was found to be inaccurate in modal dialog that become available on activating interactive images on the page. For instance, alternate text of an informative image is provided as "BBBBB" in modal dialog (that becomes available on activating "BBBBB" image) which does not provide the same information that is visually conveyed by the image.
</t>
  </si>
  <si>
    <t xml:space="preserve">Provide empty alt attribute i.e., alt="" for decorative images._x000D_
</t>
  </si>
  <si>
    <t>Web: Note: BBBBB: Content defined through CSS</t>
  </si>
  <si>
    <t xml:space="preserve">Informative image of sliders (that becomes available when user clicks on the "BBBBB" and "BBBBB" button) in the main content area was defined through CSS. As a result, these image links are not available for users browsing the website with the Windows High Contrast setting turned on.
</t>
  </si>
  <si>
    <t xml:space="preserve">The informative image should display even when colors are ignored or high contrast modes are enabled._x000D_
</t>
  </si>
  <si>
    <t xml:space="preserve">Images are defined through CSS to reduce the page load time. However, only decorative images that do not convey information must be defined through CSS. Alternate text needs to be specified for informative images and the same cannot be specified through CSS._x000D_
This will result in users of screen readers going unaware about the presence of these images and will not have access to their content. Moreover, users browsing the website with Windows High Contrast setting turned on will not be able to view these images as images defined through CSS are not visible when the Windows High Contrast mode is turned on._x000D_
</t>
  </si>
  <si>
    <t xml:space="preserve">Apply the following changes:
•All informative images must be implemented with the HTML &lt;img&gt; element, rather than as CSS background images. If the above solution cannot be applied, ensure that a textual description is added for the image in the page mark-up and the same becomes visible when the Windows High Contrast Mode is turned on.
•Alternatively, use CSS content property (with ::before and ::after pseudo-elements) or font:awesome icons to define the image to ensure that the same become visible when the Windows High Contrast Mode is turned on and specify text as “BBBBB” via “aria-label” attribute.  
</t>
  </si>
  <si>
    <t>2. Navigate to BBBBB.
3. Inspect the slider.</t>
  </si>
  <si>
    <t>Web: BBBBB: Missing alt attribute for decorative image</t>
  </si>
  <si>
    <t xml:space="preserve">An alt attribute was missing in the source code of the images. As a result, screen  reader reads the file path of the images.
</t>
  </si>
  <si>
    <t>Screen reader should skip decorative images.</t>
  </si>
  <si>
    <t xml:space="preserve">An ‘alt’ attribute is a required attribute for "img" element as per W3C specifications. In the absence of the ‘alt’ attribute, HTML validator will generate an error. Decorative images are images that provide no information. They enhance the look and feel of a website._x000D_
Screen readers provide information about all the images on the web page whether any alternate text is specified or not. Empty ‘alt’ attribute of a decorative image enables the screen reader to skip the image. _x000D_
</t>
  </si>
  <si>
    <t xml:space="preserve">Provide alternate text for all the images using the ‘alt’ attribute. Ensure that the alternate text is descriptive of the image purpose. If the image is decorative, specify an empty alt attribute (alt = "") as given below:_x000D_
</t>
  </si>
  <si>
    <t>2. Navigate to BBBBB.
3. Navigate to "BBBBB" using tab key.
4. Activate the image link present in "BBBBB" section and inspect the image.</t>
  </si>
  <si>
    <t>Web: BBBBB: Missing keyboard access instruction</t>
  </si>
  <si>
    <t xml:space="preserve">Keyboard-only users will unable to access the tooltip content available in the graph.
Even though keyboard-only users can press the Tab key to navigate to graph and press left left/right and up/down arrow keys to access the tooltip content, all keyboard-only users will not know that they can press tab and left/right and up/down arrow keys  to interact with the tooltip content. Moreover, the information about "BBBBB", "BBBBB", "BBBBB", "BBBBB" is not included in tooltip content.
</t>
  </si>
  <si>
    <t xml:space="preserve">Instruction should be available for all user to access the functionality.
</t>
  </si>
  <si>
    <t xml:space="preserve">Keyboard-only users will usually be aware of basic keyboard access methods in their user agents when they come across interactive elements. When the page includes information that changes when users hover over different elements, keyboard users may not be aware about the keyboard access methods to access the information even though a method to access the same via keyboard is available._x000D_
</t>
  </si>
  <si>
    <t xml:space="preserve">Add an instruction on the modal dialog "BBBBB BBBBB ...” and place the instruction before the graph. Ensure that the information about "BBBBB", "BBBBB", "BBBBB", "BBBBB" is available for keyboard and screen reader user.
</t>
  </si>
  <si>
    <t>2. Navigate to BBBBB.
3. Navigate to "BBBBB" using tab key.
4. Activate the image link present in "BBBBB" section and access the tooltip in graph.</t>
  </si>
  <si>
    <t>Web: BBBBB: No text Equivalent for SVG image link</t>
  </si>
  <si>
    <t xml:space="preserve">The "BBBBB", "BBBBB" image (that become available on activating "BBBBB" links) are presented in SVG format does not have a text alternative provided. As no text equivalent is provided for this image, the information it contain is not available to screen reader users.
</t>
  </si>
  <si>
    <t>Screen reader should read the textual description for the image link.</t>
  </si>
  <si>
    <t xml:space="preserve">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_x000D_
Image  are elements which are a part of page navigation. As a result, alternate text must be provided for screen reader users to be able to access image ._x000D_
_x000D_
</t>
  </si>
  <si>
    <t xml:space="preserve">Apply the following changes:
• Set the ARIA role of the SVG element as “img”.
• Add a textual description of the image via the &lt;title&gt; element and a detailed textual description via the &lt;desc&gt; element within the &lt;svg&gt; element.
</t>
  </si>
  <si>
    <t>2.Click on "BBBBB" links.
3.Inspect the "BBBBB", "BBBBB" button.</t>
  </si>
  <si>
    <t>Web: BBBBB: Tooltip content inaccessible for keyboard users</t>
  </si>
  <si>
    <t xml:space="preserve">A tooltip for "BBBBB", "BBBBB", "BBBBB", etc. buttons on modal dialog (that becomes available on activating  "BBBBB") gets displayed when users hover the mouse on the "BBBBB" graph. The tooltip information is not available for keyboard-only and screen reader users.
</t>
  </si>
  <si>
    <t xml:space="preserve">Users should be able to access the page functionality with pointing device, such as a mouse, a keyboard or any other input device. _x000D_
</t>
  </si>
  <si>
    <t xml:space="preserve">Apply the following changes:
• Specify tabindex = “0” for the different points on the graph that display a tooltip. 
• Modify the script and include “onfocus” and “onblur” keyboard event handlers to make the tooltip information available on hover as well as on focus.
• Specify ARIA role "tooltip" for the &lt;span&gt; element used to display the tooltip text.
• Specify unique id for the &lt;span&gt; element used to display the tooltip text and reference it via the aria-describedby attribute of the different points in the graph. This will make the tooltip text available for screen reader users.
</t>
  </si>
  <si>
    <t>2.Click on "BBBBB".
3. Access the tooltip content on the graph.
4. Inspect the graph.</t>
  </si>
  <si>
    <t>Web: BBBBB: Slider inaccessible for keyboard users</t>
  </si>
  <si>
    <t xml:space="preserve">Keyboard-only users as well as screen reader users are unable to access the slider provided on the "BBBBB" modal dialog. This resulted in keyboard-only and screen reader users not being able to adjust the slider values.
</t>
  </si>
  <si>
    <t xml:space="preserve">Keyboard only and screen reader users should access the slider functionality
</t>
  </si>
  <si>
    <t xml:space="preserve">Apply the following changes:_x000D_
• Make sure that the slider can be activated using different input devices, such as a keyboard or a mouse._x000D_
• Add appropriate label for the slider to make sure that users with visual impairments can understand the purpose of the slider. _x000D_
• Implement the sliders using appropriate  ARIA roles, states and properties, such as: _x000D_
o Role=”slider”_x000D_
o Properties: aria-valuemin, aria-valuemax, aria-valuenow and aria-valuetext to define the minimum, maximum, current value and slider’s value in text (that can be understood by users)._x000D_
</t>
  </si>
  <si>
    <t>2. Navigate to BBBBB.
3. Navigate to "BBBBB" page using tab key.
4. Activate the image link present in  "BBBBB" section.
5. Inspect the slider in modal dialog</t>
  </si>
  <si>
    <t>Separator between the header &amp; main content area on all pages tested is not clearly visible for screen magnifier (ZoomText) users</t>
  </si>
  <si>
    <t xml:space="preserve">When the separator is visible clearly, screen magnifier users will able to differentiate different sections from each other._x000D_
</t>
  </si>
  <si>
    <t xml:space="preserve">Content separator are used to separate information displayed in different section of the page. Content separator, such as border, background color, etc. are commonly used on the web it is essential that this content separator are distinctly visible to help low vision users. Low vision user access the internet with help of screen magnification tool with high level  of magnification, it is important to use distinctly visible separator so that user can different between different section easily._x000D_
</t>
  </si>
  <si>
    <t xml:space="preserve">Ensure that the separator is clearly visible when users view the page using a screen magnifier. _x000D_
</t>
  </si>
  <si>
    <t>2. Navigate to BBBBB.
3. Inspect the separator used to distinguish header and main content area.</t>
  </si>
  <si>
    <t>Web: BBBBB: Inappropriate link text</t>
  </si>
  <si>
    <t xml:space="preserve">Inappropriate link text "BBBBB” is provided for BBBBB BBBBB ..." link. In fact, screen readers will announce the link text as “BBBBB" link. As a result, screen readers will find it difficult to understand the purpose of the link.
</t>
  </si>
  <si>
    <t xml:space="preserve">When appropriate link  text is provided for the link, the screen reader users will understand the purpose of the link._x000D_
</t>
  </si>
  <si>
    <t xml:space="preserve">Link text on a web page should be unique and descriptive. A screen reader presents all the links on a web page in the form of a list. As a result, users will access only the link text and not the surrounding information. Thus it is essential to provide meaningful and unique link text to enable screen reader users to understand the link information when read out of context. If Inappropriate link text is provided for the link, the screen reader user will not be able to understand the purpose of the link._x000D_
</t>
  </si>
  <si>
    <t xml:space="preserve">In the mentioned example, it is recommended to specify "BBBBB BBBBB BBBBB ...” as link text via ‘aria-label’ attribute within the &lt;a&gt; element.
</t>
  </si>
  <si>
    <t xml:space="preserve">2. Navigate to the BBBBB.
3. Navigate to the “BBBBB" link in the main content area .
</t>
  </si>
  <si>
    <t>Web: BBBBB: Annotation functionality inaccessible for screen reader &amp; keyboard-only users</t>
  </si>
  <si>
    <t xml:space="preserve">Following issues were found with regards to annotation functionality:
• Keyboard support is missing for annotation functionality. Infact keyboard-only and screen reader users cannot select the content and access the annotation pop-up. 
• However, they can not create a note that becomes available after selecting any text from image through the keyboard.
Screen reader users will not be aware about the annotation pop-up that will get displayed.
</t>
  </si>
  <si>
    <t xml:space="preserve">The annotation pop-up should be accessible for keyboard-only and screen reader users._x000D_
</t>
  </si>
  <si>
    <t xml:space="preserve">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 _x000D_
</t>
  </si>
  <si>
    <t xml:space="preserve">Annotation functionality that becomes available after selecting any text from image must also be available on focus when users navigate the content through the keyboard. Apply the following changes:
•Provide users with options to select text using the keyboard. Add keyboard shortcuts to enable users quickly turn On/Off the selection mode.
•Modify the script to include keyboard specific event handlers "onfocus" along with "onhover" to make the add annotation functionality available for keyboard only users.
When the annotation non-modal dialog is displayed, set the keyboard focus to the beginning of its content (tabindex="-1" can be used for this purpose).
</t>
  </si>
  <si>
    <t>2. Navigate to BBBBB section.
3. Select any text from the content with mouse pointer an observe the annotation functionality.</t>
  </si>
  <si>
    <t xml:space="preserve">Keyboard support is missing for "BBBBB" that become available when user enters the data in "BBBBB" input field which appears on activating search in "BBBBB" section of the page. Additionally, the "BBBBB" are announced as plain text for screen reader users. This made it difficult for keyboard-only and screen reader users to access the functionality associated with the "BBBBB".
</t>
  </si>
  <si>
    <t xml:space="preserve">Apply the following changes:
• Mark-up the "BBBBB" as an &lt;a&gt; element and include href attribute. This will ensure that screen reader identifies the option as a link and users can press the “Enter” key to select the option. Modify the scripts to ensure that the same are accessible with a keyboard as well as a mouse to make the functionality accessible for keyboard-only users.
• Inform the user through hidden text in the label that entering text into the form field will trigger a drop-down list of options.
For example: 
&lt;span class="offleft"&gt; Start typing, then use the up and down arrows to select an option from the list&lt;/span&gt;
CSS:
.offleft {position: absolute; left: -9999px;}
• Provide the number of suggestions found information through hidden text after the input field when user enters text in the input field.
&lt;span class="offleft" tabindex="-1" style="position: absolute; left: -999px;"&gt;10 matches found &lt;/span&gt;
• Mark-up the suggestions using list elements such as &lt;ul&gt;, &lt;li&gt;.
•Mark the text "BBBBB" and "BBBBB" as heading &lt;h2&gt;.
</t>
  </si>
  <si>
    <t>2. Navigate to BBBBB section.
3.  Activate "BBBBB" image button
4. Type any data in "BBBBB" input field.
5. Inspect the BBBBB populated below input field.</t>
  </si>
  <si>
    <t xml:space="preserve">Label is not provided for the "BBBBB" input field (available on activating BBBBB image button in the header section of the page). As a result, users with visual impairments who use a screen reader will not be able to understand the purpose of the input field.
</t>
  </si>
  <si>
    <t xml:space="preserve">When descriptive label is provided to input field, screen reader users will understand the purpose of the input field effectively._x000D_
</t>
  </si>
  <si>
    <t xml:space="preserve">Each form control should have a unique label. In the absence of label, it becomes difficult for users especially screen reader users to understand the purpose of the form control and input information._x000D_
In case of forms, where it is not possible to specify a label, include a title attribute describing the purpose of the input field._x000D_
Title attribute is specified for form input fields where it is not possible to assign labels due to web page layout and design. WCAG 2.1 allows authors to specify descriptive title attributes for form controls for which labels cannot be assigned. This will help to make the purpose of form controls meaningful for screen reader users. In addition to title attributes, ARIA properties, such as aria-label or aria-labelledby can also be used to assign labels for form controls._x000D_
</t>
  </si>
  <si>
    <t xml:space="preserve">Provide unique and descriptive label for each form control using &lt;label&gt; element. This will help screen reader users to understand the purpose of each form control and input the details accordingly. Web pages that lack label for form controls make it difficult for screen reader users to complete the form successfully.
In addition, associate the label explicitly with the form control using the “for” and “id” attribute to ensure that assistive technologies identify the label for each form control correctly. 
</t>
  </si>
  <si>
    <t>2. Navigate to BBBBB content.
3. Activate "BBBBB" image button and inspect the input field.</t>
  </si>
  <si>
    <t>iOS App: BBBBB: Pop-Over inaccessible for keyboard-only and screen reader users</t>
  </si>
  <si>
    <t xml:space="preserve">Pop-over (that becomes available on activating "BBBBB" interactive elements) gets displayed dynamically on the screen. The following issues were found with regards to the pop-over:
• The hidden background content of the screen is available for keyboard-only and screen reader users.
• Screen reader users are not aware of the Pop-Over content. In fact, Screen reader users are not informed that a Pop-Over is displayed on the screen and they have no means to distinguish between the Pop-Over content and the content of the screen behind it.
</t>
  </si>
  <si>
    <t xml:space="preserve">The pop-over content should be available for screen reader and keyboard only users._x000D_
</t>
  </si>
  <si>
    <t xml:space="preserve">When pop-over gets displayed on the screen, ensure that the keyboard-only and screen reader user's focus moves at the beginning of the pop-over content. This will help users access the pop-over content without accessing the content of the original screen._x000D_
When hidden content is available for keyboard-only and screen reader users, users will have to pass through the content of the original screen before accessing the pop-over content._x000D_
</t>
  </si>
  <si>
    <t xml:space="preserve">Apply the following changes:_x000D_
• Modify the scripts to ensure that the pop-up content is available on focus as well as on hover. onfocus and onblur keyboard handlers can be used to ensure that the pop-up is available for keyboard only users. _x000D_
• Specify key listeners to make sure that the pop-up becomes visible when users press the Tab and Up/Down Arrow keys._x000D_
• Add a hidden instruction for the benefit of screen reader users to inform them about the presence of the pop-up. Add an instruction, such as "Press the tab key to access the Pop up content. This instruction should be placed after every movie image link in the page source._x000D_
•In the page source code, move the pop-up content immediately after the link that triggers it. _x000D_
•Add the text "pop-up content starts" and "pop-up content ends" at the beginning and at the end of the pop-up content to assist blind users. Position this text off-screen via CSS._x000D_
</t>
  </si>
  <si>
    <t xml:space="preserve">2. Navigate to the BBBBB section.
3. Access the link "BBBBB".
</t>
  </si>
  <si>
    <t>iOS App: BBBBB: Tab’s state not defined</t>
  </si>
  <si>
    <t>The functionality of the "BBBBB" ,"BBBBB", "BBBBB BBBBB", "BBBBB" etc. tabs on the screen, is unclear for VoiceOver users. The state "selected" is not programmatically defined for the selected tab.Additionally, on activating the tabs, the content gets dynamically updated below. 
Although the dynamic change in the content is easier to understand for sighted users, it is not intuitive for blind users.</t>
  </si>
  <si>
    <t xml:space="preserve">The tabs should be accessible for screen reader users and should announce number of tabs available and state "selected" appropriately._x000D_
</t>
  </si>
  <si>
    <t xml:space="preserve">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effectively._x000D_
In the case of tabs, assistive technology should be able to inform their users about the functionality of tabs and the currently selected tab. In addition, as users navigate from one tab to another they must be able to understand that the tab is currently not selected and they need to select it in order to access the information. This will enable users to interact with the tabs effectively. _x000D_
_x000D_
</t>
  </si>
  <si>
    <t xml:space="preserve">Ensure that the button is announced as selected when it is in selected state._x000D_
</t>
  </si>
  <si>
    <t>2. Navigate to the BBBBB section.
3. Access the "BBBBB" ,"BBBBB", "BBBBB", etc. button.</t>
  </si>
  <si>
    <t xml:space="preserve">Web: BBBBB: Link state defined inappropriately </t>
  </si>
  <si>
    <t>When screen reader user navigate using tab key, the  links such as "BBBBB", "BBBBB", "BBBBB" and "BBBBB" (available on activating "BBBBB" button) is announced as selected by default. As a result, screen reader cannot access the link effectively.</t>
  </si>
  <si>
    <t xml:space="preserve">The state of the link will be identified appropriately.
</t>
  </si>
  <si>
    <t xml:space="preserve">All the interactive elements must be accessible for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effectively._x000D_
When state of an interactive element is not exposed appropriately to assistive technologies through code, users might not be able to interact with the element effectively._x000D_
_x000D_
</t>
  </si>
  <si>
    <t xml:space="preserve">Modify the script to ensure that the only selected link is  identified as selected._x000D_
</t>
  </si>
  <si>
    <t xml:space="preserve">2. Navigate to the "BBBBB" button.
3. Access the link with screen reader running.
</t>
  </si>
  <si>
    <t>Web: BBBBB: Functionality inaccessible for assistive technology user</t>
  </si>
  <si>
    <t>The "BBBBB" functionality is in accessible for assistive technology users. In fact, users are not able to select the content and access the non-modal dialog.</t>
  </si>
  <si>
    <t>Users will be able to select the text and access the non-modal dialog.</t>
  </si>
  <si>
    <t xml:space="preserve">All the page functionality should be accessible with different input devices used by the users. Users should be able to access the page functionality with pointing device, such as a mouse, a keyboard or any other input device. People with mobility impairments also use assistive technology such as voice recognition software and adaptive switches. If the web page functionality is coded in a way that it only works with the mouse interaction i.e. on hover, hover out etc. it become difficult for users who rely on different assistive technologies interact with the page's content and functionality._x000D_
_x000D_
</t>
  </si>
  <si>
    <t xml:space="preserve">Users can select the text using Caret Browsing mode. Press F7 to turn on Caret Browsing. Provide users with an instruction stating "Press F7 to select text".
Note: However in Google Chrome web browser, caret browsing is not working as expected on Chapters Page.
Alternatively, in order to fix this issue we recommend that the following changes are applied:
• Add two input fields to allow user to specify starting and ending point of the text selection.
• Specify label for the input field as "BBBBB" and "BBBBB" respectively.
• Add a Go/Submit button to allow users to submit the details.
As soon as user hits the go button, ensure that the text get selected and annotation non-modal dialog appear.
</t>
  </si>
  <si>
    <t xml:space="preserve">2. Navigate to BBBBB section.
3. Select any text using mouse pointer and inspect the non-modal dialog.
</t>
  </si>
  <si>
    <t>ZoomText: BBBBB: Dialog difficult to locate for ZoomText users</t>
  </si>
  <si>
    <t>When ZoomText users select any text on the page, an annotation dialog appears on the right corner of the respected row. This dialog is difficult to locate for ZoomText users due to significant amount of gap between the selected text and the dialog.</t>
  </si>
  <si>
    <t xml:space="preserve">When ZoomText user select any text, updated content should appear near the selected text so that user can access it easily.
</t>
  </si>
  <si>
    <t xml:space="preserve">Too much spacing between any interactive text and its resulting updated content or dialog creates difficulty for screen magnifier users to navigate and access the updated content or dialog.
</t>
  </si>
  <si>
    <t xml:space="preserve">Provide the "BBBBB" dialog near the selected text.
</t>
  </si>
  <si>
    <t>2. Navigate to the BBBBB section.
4. Select any text using mouse pointer and inspect the annotation dialog.</t>
  </si>
  <si>
    <t xml:space="preserve">Web: BBBBB: Buttons inaccessible for screen reader users
</t>
  </si>
  <si>
    <t xml:space="preserve">The "BBBBB" button in audio player (url:"BBBBB) is inaccessible for screen reader users. This made it difficult for screen reader users to access the button.
</t>
  </si>
  <si>
    <t xml:space="preserve">Screen reader should be able to access the play button.
 </t>
  </si>
  <si>
    <t xml:space="preserve">Modify the scripts to ensure that the play button is accessible for all users._x000D_
</t>
  </si>
  <si>
    <t xml:space="preserve">2. Navigate to BBBBB section.
3. Inspect the "BBBBB" button with screen reader running.
</t>
  </si>
  <si>
    <t>Web: BBBBB: Missing Text Transcript</t>
  </si>
  <si>
    <t xml:space="preserve">Text transcript is missing for the video across the tested page. For instance, text transcript is missing for "BBBBB" video(url: BBBBB). In the absence of text transcript, the audio/video content of the video will be inaccessible for users with visual and hearing impairments (deaf-blind users).
</t>
  </si>
  <si>
    <t xml:space="preserve">All videos should have text transcript that conveys the intent and purpose of the video.
</t>
  </si>
  <si>
    <t xml:space="preserve">Text transcript is full textual description of the video including audio and visual content. Text transcript must be accurate and displayed on user’s request. Users can click a button to access the transcript. Text transcripts are helpful for users with hearing impairments, deaf-blind users, and low bandwidth users and also preferred by visually impaired users. _x000D_
_x000D_
</t>
  </si>
  <si>
    <t xml:space="preserve">Provide text transcripts for the video and ensure that the description is accurate. The text transcript can be displayed on a separate page and a link/button can be provided besides the video to help users access the same._x000D_
</t>
  </si>
  <si>
    <t>2. Navigate to BBBBB section.
3. Inspect the video.</t>
  </si>
  <si>
    <t>1.2.3 Audio Description or Media Alternative (Prerecorded)</t>
  </si>
  <si>
    <t>Web: BBBBB: Missing alternative for audio-only content</t>
  </si>
  <si>
    <t xml:space="preserve">Audio player(url: BBBBB) was found on BBBBB page. However, no alternate means to listen the audio is provided for users with hearing impairments. As a result, users with hearing impairments will not be able to access the audio content.
</t>
  </si>
  <si>
    <t xml:space="preserve">Audio content should be accessed by all user._x000D_
</t>
  </si>
  <si>
    <t xml:space="preserve">When a web page requires users to listen to some audio, provide the audio in alternate visual format to ensure users with hearing impairments can complete the activity as well._x000D_
</t>
  </si>
  <si>
    <t xml:space="preserve">Provide the audio information in the form of either a picture or sign language to enable users with hearing impairments access the audio content._x000D_
_x000D_
</t>
  </si>
  <si>
    <t xml:space="preserve">2. Navigate to BBBBB page.
3. Inspect the audio.
</t>
  </si>
  <si>
    <t>1.2.1 Audio-only and Video-only (Prerecorded)</t>
  </si>
  <si>
    <t>iOS App: BBBBB: Inappropriate label for button</t>
  </si>
  <si>
    <t xml:space="preserve">Inappropriate label "BBBBB" is provided for the "BBBBB" button in the modal dialog that becomes available on activating "BBBBB" link or "BBBBB", and "BBBBB" image. As a result, screen reader users will not understand the purpose of the button. 
</t>
  </si>
  <si>
    <t xml:space="preserve">When descriptive label is provided to the link, screen reader users will understand the purpose of the link.
</t>
  </si>
  <si>
    <t xml:space="preserve">Form control label enables users to understand the purpose of the form control. Inappropriate form control labels make it difficult for the screen reader users to understand the functionality associated to the form control effectively._x000D_
</t>
  </si>
  <si>
    <t xml:space="preserve">Provide appropriate label as "BBBBB" for the button.
</t>
  </si>
  <si>
    <t xml:space="preserve">2. Navigate to BBBBB section.
3. Activate  "BBBBB", "BBBBB", and "BBBBB" and Access the "BBBBB" link on the screen.
</t>
  </si>
  <si>
    <t xml:space="preserve">Web: BBBBB: Insufficient color contrast
</t>
  </si>
  <si>
    <t>Background/foreground color combinations with an insufficient contrast ratio was found on modal dialog which become available on activating interactive image. For instance, the #BBBBB "BBBBB"/"BBBBB" link text has an insufficient color contrast ratio of BBBBB with a #BBBBB background.
As a result, users with color deficiencies and low vision cannot access the content with ease.</t>
  </si>
  <si>
    <t xml:space="preserve">2.  Navigate to BBBBB section.
3. Click the image and check the color contrast of "BBBBB" link text in the modal dialog using CCA.
</t>
  </si>
  <si>
    <t>1.4.3 Contrast (Minimum)</t>
  </si>
  <si>
    <t>Web: BBBBB: Unclear tab functionality</t>
  </si>
  <si>
    <t>The functionality of the custom tabs (e.g. "BBBBB") in the main content area of  page is unclear for screen reader users. On activating the tabs, the content gets dynamically updated below in the main content area of the page. 
Although the dynamic change in the content is easier to understand for sighted users, it is not intuitive for blind users.</t>
  </si>
  <si>
    <t xml:space="preserve">TalkBack users must announce the tab functionality_x000D_
</t>
  </si>
  <si>
    <t xml:space="preserve">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effectively._x000D_
In the case of tabs, assistive technology should be able to inform their users about the functionality of tabs and the currently selected tab. In addition, as users navigate from one tab to another they must be able to understand that the tab is currently not selected and they need to select it in order to access the information. This will enable users to interact with the tabs effectively. _x000D_
</t>
  </si>
  <si>
    <t xml:space="preserve">Apply the following changes:
• Implement the tabs using appropriate list mark-up. 
• Set the role for the &lt;ul&gt; element as “tablist”.
• Set the role for each of the list item &lt;li&gt; as “presentation”. This will result in newer versions of browsers/screen readers ignoring the list and identifying the element as tab and older versions identifying the element as a list.
A working example of accessible tab functionality can be found at Gmail/Inbox.
</t>
  </si>
  <si>
    <t xml:space="preserve">2. Navigate to the BBBBB section.
3.Navigate to "BBBBB" using "next" button.
4.Click on "BBBBB" and Inspect "BBBBB" tab.
</t>
  </si>
  <si>
    <t>Web: Note: BBBBB: Subscript text not read correctly by screen reader</t>
  </si>
  <si>
    <t>On the “BBBBB" page, screen reader did not announce the subscript text , such as "BBBBB”  and "BBBBB" properly.  This is a bug found in most of the screen readers whereby even after using appropriate HTML elements, such as &lt;sub&gt;, the subscript text is not read appropriately by screen readers. To address this bug, the mentioned text needs to be hidden using aria-hidden "true" from screen reader users and include it in the form of hidden text where the subscript information is spelled out (e.g. "BBBBB subscript BBBBB").</t>
  </si>
  <si>
    <t xml:space="preserve">When the screen reader users navigate  the page, it is expected to read the formula correctly with subscript which will help them to understand the content properly._x000D_
_x000D_
</t>
  </si>
  <si>
    <t xml:space="preserve">2.  Navigate to BBBBB section
3. Navigate to "BBBBB" using "next" button.
4. Inspect the "BBBBB" and "BBBBB” text 
</t>
  </si>
  <si>
    <t>Web: BBBBB: Identical heading text</t>
  </si>
  <si>
    <t xml:space="preserve">Across the tested page, &lt;h1&gt; elements are present with identical heading text "BBBBB". The use of identical heading text makes it difficult for screen reader users to understand the web page structure.
</t>
  </si>
  <si>
    <t>Heading text should be unique and descriptive</t>
  </si>
  <si>
    <t xml:space="preserve">Headings are used to organize content on a webpage sections and sub-sections of a page are marked up using HTML headings, such as &lt;h1&gt;-&lt;h6&gt;.
Screen reader provides users with an option to jump from one heading to another. Users rely on their heading text to understand what content is available in a section of the page. If identical and non-descriptive heading text is used, screen reader users will get confused about the content being displayed in different sections of the page.
</t>
  </si>
  <si>
    <t xml:space="preserve">It is recommended to use unique and descriptive text for headings on a webpage.
Provide hidden text such as "BBBBB BBBBB" and "BBBBB BBBBB" along with "BBBBB" heading.
</t>
  </si>
  <si>
    <t>2.  Navigate to BBBBB section.
3.Inspect "BBBBB" text.</t>
  </si>
  <si>
    <t>Web: BBBBB: Missing list markup</t>
  </si>
  <si>
    <t xml:space="preserve">List mark-up is not used to present related information on the page. For instance, the related information such as “BBBBB” and “BBBBB”  are not marked as list items which visually looks like a list. As a result, screen reader users might find it difficult to navigate to the lists and different list items quickly.
</t>
  </si>
  <si>
    <t>Use appropriate list mark-up, such as &lt;li&gt;and &lt;ul&gt; to identify related information. In addition, if required apply styles to maintain the visual presentation of the web page.</t>
  </si>
  <si>
    <t>2. Navigate to BBBBB section.
3. Navigate to "BBBBB" page using next page button.
4. Activate the "BBBBB" button in video and inspect the mentioned content.</t>
  </si>
  <si>
    <t>Web: BBBBB: Focus not visible</t>
  </si>
  <si>
    <t>When accessing the page through the keyboard, it is not possible to visually identify the current location on "BBBBB" page such as "BBBBB", "BBBBB", etc. links in the modal dialog (that becomes available on clicking “BBBBB” interactive element). No focus indicator is visually available as the user tabs through the links using a keyboard.</t>
  </si>
  <si>
    <t xml:space="preserve">When the keyboard-only users navigate through the above-discussed content, there should be a clear visual indication to user when their focus moves from one interactive element to another.
</t>
  </si>
  <si>
    <t xml:space="preserve">Provide clear visual indication to user when their focus moves from one interactive element to another. This will help all users while accessing the page content especially users with visual, mobility and learning impairments.
</t>
  </si>
  <si>
    <t>2. Navigate to BBBBB section.
3. Activate "BBBBB" button.
4. Navigate to the "BBBBB", "BBBBB", etc. links and observe keyboard focus.</t>
  </si>
  <si>
    <t xml:space="preserve">Screen reader should identify the functionality associated with links. 
</t>
  </si>
  <si>
    <t xml:space="preserve">When users click on a link, they expect to move to different page, tab or window or even to a section within a page. If dynamic functionality is associated with links or buttons, ensure that user’s focus moves to the updated content and inform users about the functionality to orient them about the same in advance. Screen reader users need to understand the element’s role in order to understand the functionality or purpose of such elements. Screen readers render web page content in a linear order for their users resulting in very often users going unaware about dynamic updates being made to the page.
</t>
  </si>
  <si>
    <t xml:space="preserve">Set the “aria-expanded” attribute to “false” for the links when the links are in the collapsed state. Ensure that the value of the “aria-expanded” attribute changes on user interaction via scripting.
</t>
  </si>
  <si>
    <t>2. Navigate to the BBBBB section.
3. Access the "BBBBB", "BBBBB" etc. text with screen reader running.</t>
  </si>
  <si>
    <t xml:space="preserve">The element type such as image link is not specified for the image present below the "BBBBB" text in the main content area. Screen reader users identified the interactive elements as image.
This resulted in screen reader users not being able to understand that there is some functionality associated with the mentioned element.
</t>
  </si>
  <si>
    <t xml:space="preserve">Screen reader should announce appropriate element type.
</t>
  </si>
  <si>
    <t xml:space="preserve">Element type must be specified for all actionable elements. This assists screen reader users to understand that such elements are actionable and they need to double tap in order to activate the element. In the absence of element type, screen reader typically identifies the element as plain text. 
</t>
  </si>
  <si>
    <t xml:space="preserve">2.  Navigate to BBBBB section.
3. Navigate to "BBBBB" using "next" button.
4.Inspect image present below the "BBBBB" text.
</t>
  </si>
  <si>
    <t xml:space="preserve">The text "BBBBB"(available on activating "BBBBB" button) in the main content area  is not marked up using html heading mark-up. This resulted in screen reader users finding it difficult to understand the page content structure.
</t>
  </si>
  <si>
    <t xml:space="preserve">Appropriate heading structure enables screen reader users to understand the webpage structure as well as navigate through the webpage easily.
</t>
  </si>
  <si>
    <t xml:space="preserve">Headings are used to add structure to the webpage. Appropriate heading structure enables screen reader users to understand the webpage structure. Use headings in the correct sequence; such as h2 should follow h1, h3 should follow h2 and so on. 
Making text appear as headings visually by changing the font size or making the text strong will not be identified as a heading by a screen reader. In the absence of appropriate heading level mark-up, screen reader will treat it as a piece of text and important structure information will not be made available to the users.
In addition, screen reader users have a tendency to skim through the webpages using heading level navigation. Appropriate heading structure enables screen reader users to understand the webpage structure as well as navigate through the webpage easily.
</t>
  </si>
  <si>
    <t xml:space="preserve">Mark-up the mentioned text using appropriate HTML headings. In addition, use heading levels as per specification such as &lt;h1&gt; should be followed by &lt;h2&gt;, &lt;h3&gt; and so on. 
</t>
  </si>
  <si>
    <t xml:space="preserve">2.  Navigate to BBBBB section.
3. Inspect the text "BBBBB"  (available on activating "BBBBB" button).
</t>
  </si>
  <si>
    <t>Web: BBBBB: Missing textual description for informative image</t>
  </si>
  <si>
    <t>The textual description is not provided for the "BBBBB" image button in the "BBBBB" section.
This made it difficult for screen reader users to understand that the purpose of the button effectively.</t>
  </si>
  <si>
    <t>The screen reader should announce the alternate text for the informative image that describes its purpose.</t>
  </si>
  <si>
    <t xml:space="preserve">Alternate text provides the information conveyed through images to the users in the form of text. Alternate text is helpful for users with visual disabilities, learning disabilities to understand the information conveyed using images. Provide meaningful, accurate and descriptive alternate text for images that describes the purpose of the image. As a result, clear and descriptive alternate text must be provided for screen reader users to be able to access image.
</t>
  </si>
  <si>
    <t xml:space="preserve">Ensure that the alternate text for the images is descriptive of the image’s purpose. For instance, in the mentioned example it is advisable to provide alternate text as "BBBBB BBBBB BBBBB" for the image.
</t>
  </si>
  <si>
    <t>2. Navigate to BBBBB &gt; BBBBBinteractive elements and activate it.
3. Navigate to "BBBBB" using next page link.
4. Navigate to "BBBBB" section.
5. Access the textual description for the mentioned informative image.</t>
  </si>
  <si>
    <t>When screen reader users navigate the page, the content such as “BBBBB BBBBB BBBBB” is not available for screen readers.</t>
  </si>
  <si>
    <t xml:space="preserve">All informative content should be available for screen reader user. 
</t>
  </si>
  <si>
    <t xml:space="preserve">When content is not available for screen reader users, the screen reader users cannot access the information conveyed by the content. 
</t>
  </si>
  <si>
    <t xml:space="preserve">Remove aria-hidden attribute for the mentioned content in the source code of the page. 
</t>
  </si>
  <si>
    <t>2. Navigate to the BBBBB section.
3. Navigate "BBBBB" by using "Next" button. 
4. Access the “BBBBB” content with screen reader running.</t>
  </si>
  <si>
    <t xml:space="preserve">App: BBBBB: Text cannot be resized independently
</t>
  </si>
  <si>
    <t xml:space="preserve">Across the tested screen, the text does not resize according to the Large Text settings. Mobile device provides user with an option to increase the font size. This can be found via Settings &gt; General &gt; Accessibility &gt; Larger text in iOS and Settings &gt; Accessibility &gt; Font Size in Android. If the text fails to resize as per user preference, it will be difficult for low vision users to access the information. </t>
  </si>
  <si>
    <t xml:space="preserve">Text should resize according to the Large Text setting.
</t>
  </si>
  <si>
    <t xml:space="preserve">Low vision users prefer to access content on their mobile devices at a larger or largest font size. This helps them to access the information with ease. An iPhone provides users with an option to turn on "Larger Text" and access the information with ease. All the mobile apps developed for the iOS platform should adhere to the user preferences of "Larger Text" or provide users with an option to increase the text size within the app to allow them to access the information with ease. If an app fails to adhere to the user's preferences of Larger Text, it becomes difficult for low vision users to access the information.
</t>
  </si>
  <si>
    <t xml:space="preserve">It is recommended to use system fonts to ensure that they update as per user preferences. If the app makes use of custom fonts, ensure that accessibility preferences of users are adhered to. 
</t>
  </si>
  <si>
    <t>2. Navigate to BBBBB section.
3. Access the screen by changing the font size.</t>
  </si>
  <si>
    <t>The role such as tab, tablist and tabpanel are inappropriately defined for "BBBBB" and "BBBBB" accordions. As a result, screen reader cannot access the accordions effectively.</t>
  </si>
  <si>
    <t xml:space="preserve">Role should defined appropriately so that screen reader users understands the functionality properly.
</t>
  </si>
  <si>
    <t xml:space="preserve">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If appropriate mark-up is not used to represent the content, it may pose problems, and thereby make the content difficult to interpret for screen reader users.
</t>
  </si>
  <si>
    <t xml:space="preserve">Apply the following changes:
• Remove above mentioned roles from the source code.
• Remove the definition list such as &lt;dl&gt;, &lt;dt&gt; and &lt;dd&gt; from the source code of tabs.
• Code the text such as "Images" and "In-text citations and diagrams" using heading mark up &lt;h3&gt;.
</t>
  </si>
  <si>
    <t>2. Inspect the "BBBBB" and "BBBBB" tabs. with screen reader running.</t>
  </si>
  <si>
    <t>Web: BBBBB: ARIA role and attribute defined inappropriately</t>
  </si>
  <si>
    <t>The role=”button”, aria-label= "BBBBB" and aria-label="BBBBB" is defined inappropriately for &lt;span&gt; element containing the time duration "BBBBB". This created confusion for screen reader users about the functionality of the interactive element.</t>
  </si>
  <si>
    <t xml:space="preserve">Screen reader users will interpret the content as plain text.
</t>
  </si>
  <si>
    <t xml:space="preserve">Assistive technologies rely on an element’s information, such as role, state and properties to convey the element information to their users. An element’s role helps assistive technology users to understand what key they need to press in order to interact with it.
When appropriate role information is not specified accurately for a web page element, it becomes confusing for assistive technology users (especially screen reader users) and in some cases even difficult for users to interact with the functionality associated with the element.
Screen reader renders the content from the mark-up and present the functionality to its users in the way that users can understand. If appropriate mark-up is not used to represent the content, it may pose problems, and thereby make the content difficult to interpret for screen reader users.
</t>
  </si>
  <si>
    <t xml:space="preserve">Apply the following:
• Remove role="button" from the source code for the mentioned content.
• Remove aria-label attribute from the source code and provide hidden text such as "BBBBB" and "BBBBB".
</t>
  </si>
  <si>
    <t>2. Navigate to BBBBB.
3. Navigate to "BBBBB" page using "BBBBB" button.
4. "Activate "BBBBB" button below "BBBBB" text.
5. Access the time duration in video with screen reader running.</t>
  </si>
  <si>
    <t>Web: Note: BBBBB: Content coded incorrectly</t>
  </si>
  <si>
    <t>The code is displayed such as "BBBBB" instead of text "BBBBB". This made it difficult for users to access the content effectively.</t>
  </si>
  <si>
    <t xml:space="preserve">The code of the mentioned text should not be displayed on the screen.
</t>
  </si>
  <si>
    <t>2. Navigate to "BBBBB" button
3. Activate the image below the heading "BBBBB" interactive image button.
4. Access the modal dialog with screen reader running.</t>
  </si>
  <si>
    <t>Video plays automatically</t>
  </si>
  <si>
    <t>Video</t>
  </si>
  <si>
    <t>Web: BBBBB: Video plays automatically</t>
  </si>
  <si>
    <t>On the screen, video below the heading "BBBBB" in the main content area starts to play automatically when user reaches to that particular section. As a result, it becomes annoying experience for keyboard-only and screen reader users to interact with the video player effectively</t>
  </si>
  <si>
    <t xml:space="preserve">Video should start after activating the play button.
</t>
  </si>
  <si>
    <t xml:space="preserve">When the page loads, screen readers start reading the page content for their users. Users find it difficult to listen to their screen reader if there is other audio/video playing at a time on the screen. As a result, screen reader users will find it very difficult to access the screen content.
</t>
  </si>
  <si>
    <t>It is recommended to play the video only on user's request.</t>
  </si>
  <si>
    <t>2. Navigate to "BBBBB" screen using "Next" button.
3. Inspect the video below the heading "BBBBB".</t>
  </si>
  <si>
    <t>2.2.2 Pause Stop Hide</t>
  </si>
  <si>
    <t>Web &amp; Android App: BBBBB: Dynamically updating content not accessible for screen reader users</t>
  </si>
  <si>
    <t>As soon as users start typing in the input field in "BBBBB" section, the value of the characters entered "BBBBB characters" gets automatically updated below. Although this functionality is easy to understand for sighted users, it may not be intuitive for blind users.</t>
  </si>
  <si>
    <t xml:space="preserve">All the dynamic updated content should be accessible for screen reader user.
</t>
  </si>
  <si>
    <t xml:space="preserve">All the interactive elements must be accessible for the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 effectively.
When content gets updated dynamically on a page, it is essential to make the information available for all users including assistive technology users. Assistive technologies, such as screen readers access web page information in a linear order as it has been included in the page source and any content that gets dynamically updated on the page often goes unnoticed by users with visual impairments.
</t>
  </si>
  <si>
    <t xml:space="preserve">Apply the following changes:
• Post an accessibility notification via "UIAccessibilityPostNotification" function for dynamically updating content.
• Ensure that the dynamically updating content should announced for screen reader via the UIAccessibilityAnnouncementNotification.
For Android,
Ensure that the dynamically updating content should announced for screen reader via the "announceForAccessiblity" property.
</t>
  </si>
  <si>
    <t>2. Navigate to BBBBB section.
3. Navigate to "BBBBB" page using "Next page" button.
4. Navigate to the input field in "BBBBB" section and start typing.</t>
  </si>
  <si>
    <t>Web and App: BBBBB: No mechanism is provided to close non-modal dialog</t>
  </si>
  <si>
    <t>Non-modal dialog (that becomes available on activating "BBBBB", "BBBBB" etc. links in the main content area) gets displayed on the screen. No functionality is provided to close the non-modal dialog. As a result, keyboard-only and screen reader users were not able to close the non-modal dialog.
However, it is rendered as a modal dialog in Android and iOS App.</t>
  </si>
  <si>
    <t xml:space="preserve">The mechanism should be provided for keyboard-only and screen reader user to close the dialog.
</t>
  </si>
  <si>
    <t xml:space="preserve">Keyboard only users and screen reader users rely on a keyboard and touch to access the app. Users should be able to move pass the all screen content and element using the keyboard and touch. When focus traps on any element of a content, it is difficult for user to access the remaining sections of the screen. Thus it will stop user from accessing the screen content.
</t>
  </si>
  <si>
    <t xml:space="preserve">Provide a "Close" button in the dialog for keyboard-only and screen reader users.
</t>
  </si>
  <si>
    <t>2. Navigate to BBBBB &gt; BBBBB &gt; BBBBB.
2. Activate the mentioned links and access the non-modal dialog.</t>
  </si>
  <si>
    <t>Text Spacing</t>
  </si>
  <si>
    <t>Web: BBBBB: Text spacing not working</t>
  </si>
  <si>
    <t>When custom styles are applied, there is no change in the visual of the main content area. This will result in users with low vision and users with learning impairments finding it difficult to read the text.</t>
  </si>
  <si>
    <t xml:space="preserve">Text spacing should work effectively.
</t>
  </si>
  <si>
    <t xml:space="preserve">Fixed dimensions used for text spacing, line spacing, paragraph spacing by web page authors can not be readable for users with low vision or users with learning impairments. These users have a tendency to browse the web using custom style sheets where spacing is defined to meet their needs. A web page should not override user defined styles and thereby make it possible for users to access the content with ease. If the web page overrides user styles, it might become difficult for users to access the content. 
When user styles are applied, text on a web page should not get cut off vertically, overlap with other piece of text and even not remain fixed. Text should be displayed as per the user styles to ensure that users with learning impairments and low vision users can access the content with ease.
</t>
  </si>
  <si>
    <t xml:space="preserve">Apply the following changes:-
• Ensure that all the page content and functionality is available when text spacing styles are applied by users. Moreover text spacing should be applied in the main content on activating Text spacing.
• Define the text and container sizes using percent (%), em and rem units. In addition use relative units  for defining CSS line-height, letter-spacing etc. properties and ensure that user's text spacing styles are not overridden.
</t>
  </si>
  <si>
    <t>2. Navigate to BBBBB section.
3. Activate text spacing and observe the content.</t>
  </si>
  <si>
    <t>1.4.12 Text Spacing</t>
  </si>
  <si>
    <t>Web: BBBBB: Unclear functionality of slider</t>
  </si>
  <si>
    <t>The functionality associated with the "BBBBB", "BBBBB", etc.  sliders present in the main content area is unclear for screen reader users. As the users change the value of the sliders, the content gets updated dynamically in the graph. Although the dynamic change in the content is easier to understand for sighted users, it is not intuitive for blind users.</t>
  </si>
  <si>
    <t xml:space="preserve">Screen reader users must be informed when the content has been updated.
</t>
  </si>
  <si>
    <t xml:space="preserve">The functionality of controls that dynamically add or update content on the page should be indicated to screen reader users. This will enable screen reader users to interact with such controls effectively and access the added or updated content.
When static content is displayed on a page, screen reader can read the information for their users. However, when content is added dynamically, screen readers will not know that there is new content available on the page. In addition, screen readers will not know where the new content is displayed and thus will not be able to inform about the same to their users. 
</t>
  </si>
  <si>
    <t xml:space="preserve">Ensure that screen reader users are aware of the information that is updated and are able to access the information. Use appropriate ARIA Live region attributes and set the politeness level to "polite" to make information accessible for screen reader users. Alternatively, specify role for the element (used for displaying the graph information) as "status" which has an implicit aria-live value of "polite". Ensure that the graph information gets updated when user interact with slider.
</t>
  </si>
  <si>
    <t>2. Navigate to BBBBB section.
3. Access the mentioned sliders in the main content area with screen reader running.</t>
  </si>
  <si>
    <t>Accessible Name</t>
  </si>
  <si>
    <t>Web: BBBBB: Accessible name does not match with visual label</t>
  </si>
  <si>
    <t>Accessible name "BBBBB" does not match with the visual label for the "BBBBB" input field in the main content area of the page. This will result in speech recognition users and text-to-speech users finding it confusing while interacting with the input field.</t>
  </si>
  <si>
    <t>Accessible name and Visual label of the input field should match with each other such that speech recognition users can use the visual labels effectively while giving voice commands.</t>
  </si>
  <si>
    <t xml:space="preserve">Textual labels of user interface elements should have accessible names that match with their visual labels. Accessible names that are defined programmatically in the mark-up are rendered by assistive technologies, such as screen readers, speech recognition systems, text-to-speech systems for their users. Speech recognition users will look at the visual label and give command to their assistive technology. If accessible name and visual label of an user interface element do not match, users will find it difficult to give  commands to their assistive technologies. Similarly, text-to-speech users will have an indifferent reading experience when visual label and accessible names do not match.
</t>
  </si>
  <si>
    <t xml:space="preserve">Apply the following changes:
• Remove "aria-label" attribute from the source code of the input field.
• Associate the label explicitly with the form control using the "for" and "id" attribute to ensure that assistive technologies identify the label for each form control correctly.
</t>
  </si>
  <si>
    <t>2. Navigate to BBBBB section.
3. Inspect the "BBBBB" input field.</t>
  </si>
  <si>
    <t>2.5.3 Label in Name</t>
  </si>
  <si>
    <t>The "BBBBB" and "BBBBB" buttons present in the main content area of the page are unclear for screen reader users. Visually, on activating the buttons, content updates in the "BBBBB" and "BBBBB" listboxes and the focus remains on the button itself. Although the dynamic change in the content is easier to understand for sighted users, it is not intuitive for blind users.</t>
  </si>
  <si>
    <t xml:space="preserve">The button functionality should be clear, so that screen reader users will able to understand its purpose.
</t>
  </si>
  <si>
    <t xml:space="preserve">When users click on a button, they expect to move to different page, tab or window. If dynamic functionality is associated with an element, ensure that user’s focus moves to the updated content and inform users about the functionality to orient them about the same in advance. Screen reader users need to understand the control's role in order to understand the functionality or purpose of such controls. Screen readers render web page content in a linear order for their users resulting in very often users going unaware about dynamic updates being made to the page.
</t>
  </si>
  <si>
    <t xml:space="preserve"> Ensure that screen reader users are aware of the information that is updated and are able to access the information. Use appropriate ARIA Live region attributes and set the politeness level to "polite" to make information accessible for screen reader users.
</t>
  </si>
  <si>
    <t>2. Navigate to BBBBB section.
3. Move items between containers of "BBBBB" and "BBBBB" by accessing "BBBBB" and "BBBBB" buttons with screen reader running.</t>
  </si>
  <si>
    <t>The "BBBBB", "BBBBB", "BBBBB", "BBBBB" and "BBBBB" form fields (that becomes available in the modal dialog on activating BBBBB button) does not have label associated to it and the title attribute is not included in its source code either.
This made it difficult for users with visual impairments to understand the purpose of the input field.
Additionally, text such as "BBBBB", "BBBBB",etc.. is defined as H2 inappropriately.</t>
  </si>
  <si>
    <t xml:space="preserve">Screen reader should identify the purpose of input field.
</t>
  </si>
  <si>
    <t xml:space="preserve">Apply the following changes:
• Replace the &lt;h2&gt; heading element with &lt;label&gt; element for text such as "Activity title", "Description", etc. in the source code.
• Provide unique and descriptive label for each form control using &lt;label&gt; element. This will help screen reader users to understand the purpose of each form control and input the details accordingly. Web pages that lack label for form controls make it difficult for screen reader users to complete the form successfully.
• Associate the label explicitly with the form control using the “for” and “id” attribute to ensure that assistive technologies identify the label for each form control correctly.
</t>
  </si>
  <si>
    <t xml:space="preserve">Apply the following changes:
• Replace the &lt;h2&gt; heading element with &lt;label&gt; element for text such as "BBBBB", "BBBBB", etc. in the source code.
• Provide unique and descriptive label for each form control using &lt;label&gt; element. This will help screen reader users to understand the purpose of each form control and input the details accordingly. Web pages that lack label for form controls make it difficult for screen reader users to complete the form successfully.
• Associate the label explicitly with the form control using the “for” and “id” attribute to ensure that assistive technologies identify the label for each form control correctly.
</t>
  </si>
  <si>
    <t>2. Navigate to BBBBB.
3. Activate "BBBBB" link.
4. Inspect "BBBBB:", "BBBBB", "BBBBB", "BBBBB" and "BBBBB" form fields.</t>
  </si>
  <si>
    <t>Web: BBBBB: Insufficient color contrast for user interface controls</t>
  </si>
  <si>
    <t>The #BBBBB border of "BBBBB" input field in modal dialog (which appears when user activate "BBBBB" link) has a contrast ratio of BBBBB with #BBBBB background.
As a result, users with color deficiencies and low vision cannot access the controls with ease.</t>
  </si>
  <si>
    <t>The user interface controls should have sufficient color contrast ratio with their adjacent colours.</t>
  </si>
  <si>
    <t>For all  user interface controls, ensure that the color contrast for controls with their adjacent colors is 3:1.</t>
  </si>
  <si>
    <t>2. Navigate to BBBBB section.
3. Click the "BBBBB" link.
4. Check the color contrast for mentioned input field using CCA.</t>
  </si>
  <si>
    <t>Web: BBBBB: Content fails to reflow</t>
  </si>
  <si>
    <t>The content failed to reflow when viewed at 320X256 viewport size. Following are the instances affected:
• The "BBBBB" present in BBBBB area gets overlapped with text such as "BBBBB" and "BBBBB".
• The text "BBBBB" present in main section area becomes partially unavailable.
• Horizontal scroll bar gets added and the content is not displayed in a single column.
This will result in low vision users finding it difficult to access the content when zoomed in.
Similar issue found on following pages:
• BBBBB
• BBBBB</t>
  </si>
  <si>
    <t xml:space="preserve">All the content on the page should be available when user zoom in the page at 400%.
</t>
  </si>
  <si>
    <t>Low vision users access content by using browser's zoom option turned on. Users have a tendency to zoom in up to 300-400%. Content at high zoom levels gets reflowed and is displayed in a single column.
Low vision users find it very helpful to access content displayed in a single column as they do not have to scroll both ways; horizontally and vertically in order to read it. If the web page content fails to reflow when browser zoom is turned on, it becomes very difficult for low vision users to access the content. The content should not get overlapped and should not get cut off when users zoom in at high levels and the content should reflow and displayed in a single column. Additionally, all the content should be available for the users.</t>
  </si>
  <si>
    <t>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t>
  </si>
  <si>
    <t>2. Navigate to the "BBBBB" section of the main content.
3. View the page at 320X256 viewport size.</t>
  </si>
  <si>
    <t>Web: BBBBB: inappropriate label for slider</t>
  </si>
  <si>
    <t>Inappropriate label "BBBBB BBBBB" is provided for the "BBBBB" slider in the videos across the tested pages.
 As a result, screen reader users will not understand the purpose of the slider.</t>
  </si>
  <si>
    <t xml:space="preserve">When appropriate label is provided to the slider, screen reader users will understand the purpose of the slider.
</t>
  </si>
  <si>
    <t xml:space="preserve"> Form control label enables users to understand the purpose of the form control. Inappropriate form control labels make it difficult for the screen reader users to understand the functionality associated to the form control effectively.
</t>
  </si>
  <si>
    <t xml:space="preserve">Provide appropriate label as "BBBBB" for the slider.
</t>
  </si>
  <si>
    <t>2. Navigate to BBBBB section.
3. Navigate to "BBBBB" page using next page button.
4. Navigate to the video "BBBBB" and inspect the "BBBBB BBBBB" button with screen reader running.</t>
  </si>
  <si>
    <t>Web: BBBBB: Role defined unnecessarily</t>
  </si>
  <si>
    <t>Role "button" has been defined unnecessarily for "BBBBB" and "BBBBB" present in the video player. As a result, screen reader users found it difficult to access the content.</t>
  </si>
  <si>
    <t xml:space="preserve">When role are defined appropriately it helps screen reader users to understand the functionality associated with it.
</t>
  </si>
  <si>
    <t xml:space="preserve">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t>
  </si>
  <si>
    <t xml:space="preserve">Remove role="button" from the &lt;span&gt; element.
</t>
  </si>
  <si>
    <t>2. Navigate to BBBBB section.
3. Navigate to "BBBBB" page using next page button.
4. Inspect the "BBBBB" and "BBBBB" in the video.</t>
  </si>
  <si>
    <t>Web: BBBBB: Non-descriptive labels for buttons</t>
  </si>
  <si>
    <t>Non-descriptive labels such as "BBBBB" and "BBBBB" are provided for the "BBBBB" and "BBBBB BBBBB" buttons (that becomes available after activating "BBBBB" menu) in the header section. This made it difficult for screen reader users to understand the purpose of the buttons.</t>
  </si>
  <si>
    <t xml:space="preserve">Screen reader should announce appropriate &amp; descriptive label for the image button.
</t>
  </si>
  <si>
    <t xml:space="preserve">Alternate text provides the information conveyed through images, image links and image buttons to the users in the form of text. Alternate text is helpful for users with visual
disabilities, learning disabilities, users browsing with text browsers etc. to understand the information conveyed using images, image links and image buttons. Provide meaningful and descriptive alternate text for images that describes the purpose of the image.
</t>
  </si>
  <si>
    <t>Provide appropriate label using aria-label attribute for the image buttons.</t>
  </si>
  <si>
    <t>2. Navigate to BBBBB section.
3. Activate the "BBBBB" image button.
4. Inspect the "BBBBB" and "BBBBB" buttons.</t>
  </si>
  <si>
    <t>Web: BBBBB: Error messages difficult to locate</t>
  </si>
  <si>
    <t>When the users submit an empty form, error message “BBBBB" gets dynamically above the form and keyboard focus moves at the beginning of the main content area. 
As a result, screen reader users were unaware about the occurrence of the error.</t>
  </si>
  <si>
    <t xml:space="preserve">The error message which gets displayed dynamically should be available for screen reader user.
</t>
  </si>
  <si>
    <t>Error messages or validation messages of forms are pointers that enable users identify the mistakes and rectify them. As a result, error messages should be accurate and descriptive so that users are able to provide correct information and submit the form without any problem.
Error messages and form submission messages must be placed at the beginning of the form to ensure that all users can access the same.
Screen reader users are likely to miss the error messages when displayed between form fields. In fact, these users generally tab through form fields without reading any of the text surrounding them (with the exception of labels).</t>
  </si>
  <si>
    <t>Set the focus to the input field with error using JavaScript focus() method.</t>
  </si>
  <si>
    <t>2. Navigate to BBBBB section.
3. Activate "BBBBB" button
4. Inspect the error message with screen reader running.</t>
  </si>
  <si>
    <t>3.3.1 Error Identification</t>
  </si>
  <si>
    <t>iOS App: BBBBB: Content announced inappropriately</t>
  </si>
  <si>
    <t>When VoiceOver user interact with "BBBBB" slider, the value of slider gets changed however the same is not announced for VoiceOver user. This made it difficult for VoiceOver user to access the slider effectively.</t>
  </si>
  <si>
    <t xml:space="preserve">The updated content should be announced appropriately for screen reader users.
</t>
  </si>
  <si>
    <t xml:space="preserve">When content available is not appropriately rendered for VoiceOver, the VoiceOver users cannot access the functionality associated with it.
</t>
  </si>
  <si>
    <t xml:space="preserve">Apply the following changes:
• Ensure that the value of "BBBBB" slider gets changes on user interaction.
• Provide a "BBBBB" button in the modal dialog for keyboard-only and screen reader users. 
• Ensure that the when user activate "BBBBB" button, screen reader and keyboard only users focus move to the "BBBBB" button.
</t>
  </si>
  <si>
    <t>2. Navigate to BBBBB section.
3. Activate the "BBBBB” button.
4. Access the "BBBBB” slider with VoiceOver running.</t>
  </si>
  <si>
    <t>App: BBBBB: Inappropriate label for input field</t>
  </si>
  <si>
    <t>Inappropriate label "BBBBB" and "BBBBB" is provided for the "BBBBB BBBBB" and "BBBBB BBBBB" input fields in the modal dialog (that becomes available on activating "BBBBB" button). As a result, screen reader users will not understand the purpose of the input field.</t>
  </si>
  <si>
    <t xml:space="preserve">When descriptive label is provided to the input field, screen reader users will understand the purpose of the input field.
</t>
  </si>
  <si>
    <t xml:space="preserve">Form control label enables users to understand the purpose of the form control. Inappropriate form control labels make it difficult for the screen reader users to understand the functionality associated to the form control effectively.
</t>
  </si>
  <si>
    <t>For Android, 
Provide appropriate label as "BBBBB" and "BBBBB" for the mentioned input fields using "android:contentDescription"attribute.
For iOS,
Add unique, appropriate and brief label for each element to allow VoiceOver users to properly interact with different elements effectively as well as improve the overall user experience. This can be done either through Interface Builder or at run time using “accessibilityLabel” property.
Specify the label as “BBBBB” and “BBBBB” for the input field .</t>
  </si>
  <si>
    <t>2. Navigate to BBBBB section
3. Activate BBBBB button
4. Activate BBBBB button
5. Activate "BBBBB" interactive element.
6. Access the "BBBBB" and "BBBBB" input field with screen reader running.</t>
  </si>
  <si>
    <t>Web: BBBBB: ARIA attribute defined inappropriately</t>
  </si>
  <si>
    <t xml:space="preserve">The aria-label= "BBBBB" is defined inappropriately  for &lt;span&gt; element containing the "BBBBB" checkbox in the modal dialog (that becomes available after activating "BBBBB" button in the header section). As a result, the label of the "BBBBB" checkbox is announced twice for screen reader users.
</t>
  </si>
  <si>
    <t xml:space="preserve">The label of the mentioned checkbox should be read out only once.
</t>
  </si>
  <si>
    <t xml:space="preserve">Remove aria-label attribute from the source code.
</t>
  </si>
  <si>
    <t>2. Navigate to BBBBB section.
3. Activate the "BBBBB" image button.
4. Activate "BBBBB" tab.
5. Activate "BBBBB" button.
6. Inspect the "BBBBB" checkbox in the modal dialog with screen reader running</t>
  </si>
  <si>
    <t>Web:BBBBB: Content not available on text spacing</t>
  </si>
  <si>
    <t xml:space="preserve">When custom styles are applied, the content such as "BBBBB" text and "BBBBB" link are not available. This will result in users with low vision and users with learning impairments finding it difficult to read the text.
</t>
  </si>
  <si>
    <t>Fixed dimensions used for text spacing, line spacing, paragraph spacing by web page authors cannot be readable for users with low vision or users with learning impairments. These users have a tendency to browse the web using custom style sheets where spacing is defined to meet their needs. A web page should not override user defined styles and thereby make it possible for users to access the content with ease. If the web page overrides user styles, it might become difficult for users to access the content.
When user styles are applied, text on a web page should not get cut off vertically, overlap with other piece of text and even not remain fixed. Text should be displayed as per the user styles to ensure that users with learning impairments and low vision users
 can access the content with ease.</t>
  </si>
  <si>
    <t xml:space="preserve">Apply the following changes:
• Ensure that all the page content and functionality is available when text spacing styles are applied by users. Moreover text spacing should be applied in the main content on activating Text spacing.
• Define the text and container sizes using percent (%), em and rem units. In addition use relative units for defining CSS line-height, letter-spacing etc. properties and ensure that user's text spacing styles are not overridden.
</t>
  </si>
  <si>
    <t>2. Activate "BBBBB"  button from the header section.
3. Activate "BBBBB" link from left navigation pane.
4. Activate the text spacing link and observe the mentioned content.</t>
  </si>
  <si>
    <t>App: BBBBB: No mechanism is provided to close modal dialog</t>
  </si>
  <si>
    <t>Modal dialog (that becomes available on activating “BBBBB” and “BBBBB”  links in the main content area) gets displayed on the screen. No functionality is provided to close the modal dialog. As a result, keyboard-only and screen reader users were not able to close the modal dialog and access the background screen in Android and iOS App.</t>
  </si>
  <si>
    <t xml:space="preserve">The mechanism should be provided for keyboard-only and screen reader user to close the modal dialog. </t>
  </si>
  <si>
    <t>Provide a "BBBBB" button in the modal dialog for keyboard-only and screen reader users.</t>
  </si>
  <si>
    <t>2. Activate the “BBBBB” and “BBBBB” links .
3. Access the modal dialog with screen reader running.</t>
  </si>
  <si>
    <t>Web: BBBBB: Non Modal dialog inaccessible for screen reader user</t>
  </si>
  <si>
    <t xml:space="preserve">When the "BBBBB" button is activated, a non-modal dialog gets displayed on the screen. The following issues were found with regards to the non-modal dialog:
• Focus directly moves on the "BBBBB" button for screen reader users when the non-modal dialog is displayed.
• Screen reader users are not aware of the non-modal dialog. In fact, blind users are not informed that a non-modal dialog is displayed on the page, and they have no means to distinguish between the non-modal dialog content and the content of the page behind it.
</t>
  </si>
  <si>
    <t xml:space="preserve">Non-modal dialog should be accessible for all users.
</t>
  </si>
  <si>
    <t>Keyboard-only users when interact with a non-modal dialog, can view the non-modal dialog on the screen. However, if there focus fails to move to the non-modal dialog content they are required to tab pass all the interactive functionality of the original page before they can move on the non-modal dialog. This will result in frustration for keyboard-only users while interacting with the web page. 
When web page content gets updated dynamically, ensure that the user’s focus moves to the updated section. This will help users access the non-modal dialog content without requiring to go through the content displayed on the original page from which they accessed the non-modal dialog.</t>
  </si>
  <si>
    <t xml:space="preserve">We recommend the following changes be applied:
• In the page source code, move the non-modal dialog content immediately after the checkbox that triggers it. 
• When the non-modal dialog is displayed, set the keyboard focus to the beginning of its content using JavaScript .focus() method. Additionally, tabindex="-1" can be used for this purpose.
• Add role="dialog" and aria-modal="false" for the &lt;div&gt; element containing the modal dialog content.
• Provide "aria-labelledby" attribute to the &lt;div&gt; element containing the modal dialog content.
• Specify "id" attribute with unique value to the &lt;div&gt; element containing the "BBBBB" heading and reference it via "aria-labelledby" attribute.
• Ensure that the focus moves back to the triggering element when the user activates the "Close" button.
</t>
  </si>
  <si>
    <t>2. Navigate to BBBBB section.
3. Activate the "BBBBB" button.
4. Access the non-modal dialog.</t>
  </si>
  <si>
    <t>Web:BBBBB: Insufficient color contrast for states of user interface controls</t>
  </si>
  <si>
    <t>The #BBBBB border of the focus indicator of the button "BBBBB" has a contrast ratio of BBBBB with #BBBBB background.
As a result, users with color deficiencies and low vision cannot access the controls with ease.</t>
  </si>
  <si>
    <t>2. Navigate to "BBBBB" section.
3. Navigate the page using tab key and check the color contrast of keyboard focus on "BBBBB" button in main content area of the page.</t>
  </si>
  <si>
    <t>Web: BBBBB: Content not available with browser zoom</t>
  </si>
  <si>
    <t xml:space="preserve">When low vision users view the page after zooming in, some content in the main content area is not available. As a result, low vision users cannot access the mentioned content. For e.g. after zooming in to 200%, the content such as "BBBBB", "BBBBB" etc. interactive elements become unavailable.
</t>
  </si>
  <si>
    <t xml:space="preserve">All the content on the page should be available when user zoom in the page at 200%.
</t>
  </si>
  <si>
    <t xml:space="preserve">Ensure that the page content is displayed using relative units for text and container so that users can access the page with zoom settings turned on. At the minimum, the page layouts should support up to 200% zoom.
</t>
  </si>
  <si>
    <t>2. Navigate to BBBBB section.
3. View the page at 200% zoom.</t>
  </si>
  <si>
    <t>iOS App: BBBBB: Content announced twice for screen reader user</t>
  </si>
  <si>
    <t xml:space="preserve">On the "BBBBB" screen, the question text "BBBBB" is announced twice. However, this creates confusion for VoiceOver users.
</t>
  </si>
  <si>
    <t xml:space="preserve">The content should be announced only once appropriately.
</t>
  </si>
  <si>
    <t xml:space="preserve">The content should not be read twice for the screen reader users.
</t>
  </si>
  <si>
    <t>2. Navigate to BBBBB section.
3. Access the Screen with VoiceOver running</t>
  </si>
  <si>
    <t>ZoomText: BBBBB: Tooltip content not accessible for low vision users</t>
  </si>
  <si>
    <t>Tool tip content (that becomes available on activating "BBBBB" link in the main content area) is not accessible for low vision users. When low vision users try to move their mouse on the tooltip in order to read it, the tooltip disappears. Thus low vision users found it difficult to access the tooltip content.</t>
  </si>
  <si>
    <t>Users should be able to access the tooltip functionality with pointing device, such as a mouse, a keyboard or any other input device.</t>
  </si>
  <si>
    <t>Low vision users access web page content at high magnification levels. At high magnification levels, all the page's content is not visible on the screen for users and they have to scroll in order to access the content. Information that is displayed when users hover over an element or information that is displayed when user's focus moves on an element should remain visible on the screen until user dismisses it. As low vision users will try to move their mouse or keyboard focus to the content displayed on hover or focus and as soon as their pointer moves from the element the content is no longer visible. This makes it difficult for low vision users to access the content.</t>
  </si>
  <si>
    <t xml:space="preserve">Modify the scripts associated with the tooltip content to ensure that it remains visible until user decides to dismiss the tooltip. This will enable low vision users to navigate to the tooltip content and dismiss it after accessing it.
</t>
  </si>
  <si>
    <t>2. Navigate to BBBBB section.
3. Activate the "BBBBB" button and try to move the mouse on tool tip content.</t>
  </si>
  <si>
    <t>1.4.13 Content on Hover or Focus</t>
  </si>
  <si>
    <t>Background/foreground color combinations with an insufficient contrast ratio was found on the page. For instance, the #BBBBB border of "BBBBB" and "BBBBB" radio buttons has a contrast ratio of BBBBB with the #BBBBB background.
As a result, users with color deficiencies and low vision cannot access the controls with ease.</t>
  </si>
  <si>
    <t>User Interface controls should have sufficient contrast with the adjacent colors on different states, i.e.default, hover, focus and active. This helps low vision users to identify the state of different user interface controls easily. All non-text elements, such as key images, user interface controls in different states (default,hover,active and focus) should have a contrast ratio of  3:1.This will ensure that users with color deficiencies and low vision can access the controls with ease.</t>
  </si>
  <si>
    <t>2. Navigate to BBBBB section.
3. Check the color contrast of the mentioned radio buttons border using CCA.</t>
  </si>
  <si>
    <t>Web: BBBBB: Unclear expand/collapse functionality of button</t>
  </si>
  <si>
    <t>The expand/collapse functionality associated with the "BBBBB" button is unclear for screen reader users. Visually, on activating the button, content gets expanded/collapsed below. Although the dynamic functionality is easier to understand for sighted users, it is not intuitive for blind users.</t>
  </si>
  <si>
    <t xml:space="preserve">The button functionality should be clear, so that screen reader users will able to understand its purpose._x000D_
</t>
  </si>
  <si>
    <t xml:space="preserve">When users click on a button, they expect to move to different page, tab or window. If dynamic functionality is associated with an element, ensure that user’s focus moves to the updated content and inform users about the functionality to orient them about the same in advance. Screen reader users need to understand the control's role in order to understand the functionality or purpose of such controls. Screen readers render web page content in a linear order for their users resulting in very often users going unaware about dynamic updates being made to the page._x000D_
</t>
  </si>
  <si>
    <t>Set the aria-expanded attribute to false for the mentioned button. Ensure that the value of the aria-expanded attribute changes on user interaction via scripting.</t>
  </si>
  <si>
    <t>2. Navigate to BBBBB section.
3. Inspect the "BBBBB" button.</t>
  </si>
  <si>
    <t>Web: BBBBB: Unclear functionality of expand/collapse links</t>
  </si>
  <si>
    <t>The functionality associated with the "BBBBB"  link below the section "BBBBB" is unclear for screen reader users. Visually, on activating the link, the content get expanded/collapsed dynamically below on the page. Even though the dynamically updating content is easier to understand for sighted users, the updating content  is not intuitive for blind users to understand.</t>
  </si>
  <si>
    <t xml:space="preserve">Screen reader should identify the functionality associated with expand/collapse links. _x000D_
</t>
  </si>
  <si>
    <t xml:space="preserve">When users click on a link, they expect to move to different page, tab or window or even to a section within a page. If dynamic functionality is associated with links or buttons, ensure that user’s focus moves to the updated content and inform users about the functionality to orient them about the functionality in advance. Screen reader users need to understand the element’s role in order to understand the functionality or purpose of such elements. Screen readers render web page content in a linear order for their users resulting in very often users going unaware about dynamic updates being made to the page._x000D_
</t>
  </si>
  <si>
    <t xml:space="preserve">Set the “aria-expanded” attribute to “false” for the links when the links are in the collapsed state. Ensure that the value of the “aria-expanded” attribute changes on user interaction via scripting._x000D_
_x000D_
</t>
  </si>
  <si>
    <t>2. Navigate to BBBBB &gt; BBBBB &gt; BBBBB &gt; BBBBB&gt; BBBBB &gt; BBBBB link and activate it.
3. Navigate to "BBBBB" link and activate it.
4. Access the "BBBBB"  link below the section "BBBBB".</t>
  </si>
  <si>
    <t>Web: BBBBB: Loading message not announced for screen reader users</t>
  </si>
  <si>
    <t>The loading icon that gets displayed on the page when users select "BBBBB" or "BBBBB" answer from the BBBBB interactive element present in the main content area is not rendered by screen readers. Thus screen reader users are not aware about "BBBBB" message being displayed on the page.</t>
  </si>
  <si>
    <t xml:space="preserve">The loading message should be announce for screen reader users._x000D_
</t>
  </si>
  <si>
    <t xml:space="preserve">Status messages are often used on the web to convey important information to the users. These messages are either displayed in text or even in the form of icons and images. Different type of status messages include information about errors occurred on a page, successful form submission, results of actions taken by users, progress of a task etc. These messages often get dynamically added on the page resulting in screen reader users going unaware about their presence on the page. Therefore it is essential that whenever a status message gets added on the page, it is made available for screen reader users._x000D_
</t>
  </si>
  <si>
    <t xml:space="preserve">Set "aria-live" attribute as "polite" for the loading message. This will ensure that screen readers will identify the message for their users as soon as it is displayed on the page._x000D_
</t>
  </si>
  <si>
    <t>2. Navigate to BBBBB section.
3. Navigate to "BBBBB"  link and activate it.
4. Select the "BBBBB" or "BBBBB" answer from the drop down interactive element.
5.Observe the "loading" icon displaying on the page.</t>
  </si>
  <si>
    <t>4.1.3 Status Messages</t>
  </si>
  <si>
    <t>Web: BBBBB: Keyboard focus Traps</t>
  </si>
  <si>
    <t>When users access the page, keyboard focus gets trapped in the BBBBB. This resulted in keyboard-only users not being able access the other content on the page.
Similarly it was also observed for "BBBBB" and "BBBBB" input field.</t>
  </si>
  <si>
    <t xml:space="preserve">The keyboard focus should not trap on any component and keyboard-only user should be able to navigate through the page content._x000D_
</t>
  </si>
  <si>
    <t xml:space="preserve">Keyboard only users and screen reader users rely on a keyboard to access the web page content. If users can tab to a web page and element using a keyboard, they should be able to move pass the element using the standard Tab or the Arrow keys. When keyboard focus traps on any element of a web page, it will not allow keyboard users to access the content of the remaining sections of the page. Thus it will stop keyboard-only users from accessing the web page functionality._x000D_
_x000D_
</t>
  </si>
  <si>
    <t xml:space="preserve">Ensure that keyboard focus does not get trapped on any component and users can navigate the page content with ease._x000D_
</t>
  </si>
  <si>
    <t>2. Navigate to BBBBB link and activate it.
3. Navigate the page using Tab key.</t>
  </si>
  <si>
    <t>2.1.2 No Keyboard Trap</t>
  </si>
  <si>
    <t>Web: BBBBB: Missing grouping of form controls</t>
  </si>
  <si>
    <t>The "BBBBB", "BBBBB", "BBBBB", "BBBBB",  etc. checkboxes are not programmatically grouped and associated with each other. However these relation is not reflected in the HTML code.
As a result, screen reader users cannot understand the purpose of these check boxes effectively.</t>
  </si>
  <si>
    <t xml:space="preserve">Form fields should be grouped so that it's purpose is understandable for screen reader user._x000D_
_x000D_
</t>
  </si>
  <si>
    <t xml:space="preserve">Radio buttons and checkboxes must be logically grouped using fieldset and legend elements. When screen reader users interact with radio buttons and checkboxes, they expect to hear the instructions associated with the radio buttons or checkboxes. However, if the same are not logically grouped, the screen readers will not announce the instructions, and only will announce labels (if provided)._x000D_
Form controls such as check boxes and radio buttons should be grouped together and associated with their respective instruction in the source code. This will enable screen reader users to interact with such form controls effectively._x000D_
</t>
  </si>
  <si>
    <t>Apply the following changes:
• Include the appropriate instruction text "BBBBB" within the &lt;legend&gt; element.
• Use the &lt;fieldset&gt; and &lt;legend&gt; elements to associate the checkboxes to the instruction.</t>
  </si>
  <si>
    <t>2. Navigate to BBBBB &gt; BBBBB &gt; BBBBB &gt; BBBBB &gt; BBBBB
3. Inspect the "BBBBB", "BBBBB", "BBBBB", "BBBBB", etc. checkboxes with screen reader running.</t>
  </si>
  <si>
    <t>Web: BBBBB: Purpose of input field not identified programmatically</t>
  </si>
  <si>
    <t>Purpose of the "BBBBB" and "BBBBB", etc. input fields was not identified programmatically for the "BBBBB" form on the BBBBB page. This will result in users with learning and mobility disabilities taking longer to fill in the details as they had to type the details instead of the values getting filled automatically.</t>
  </si>
  <si>
    <t xml:space="preserve">Users can fill up the form details easily without requiring to memorize the details or type them on each form._x000D_
</t>
  </si>
  <si>
    <t xml:space="preserve">Web forms that collect user information should have their purpose defined programmatically. This will help user agents, such as browsers, assistive technologies etc. to access this information and present it to users. By programmatically declaring the type of data required for an input field helps users with cognitive and mobility disabilities fill out forms easily. _x000D_
Labels and form instructions do provide guidance for filling up a form. However, labels and instruction are subject to change from one web form to another. By defining the input purpose programmatically via consistent autocomplete token values, users can fill up the form details easily without requiring to memorize the details or type them on each form._x000D_
_x000D_
</t>
  </si>
  <si>
    <t>Use HTML 5.2 autocomplete attribute to add token values for "BBBBB" and "BBBBB" fields. This will improve the browser's auto fill feature as well as can be used by plug-ins to fill in the details for users with mobility and cognitive impairments. For more information on how to implement this can be found at:
https://www.w3.org/WAI/WCAG21/Techniques/html/H98
https://www.w3.org/TR/WCAG21/#input-purposes</t>
  </si>
  <si>
    <t>2. Navigate to "BBBBB". "BBBBB", "BBBBB", etc. input fields in "BBBBB" form.</t>
  </si>
  <si>
    <t>1.3.5 Identify Input Purpose</t>
  </si>
  <si>
    <t>Web: BBBBB: Inaccurate alternate text for informative image link</t>
  </si>
  <si>
    <t>Alternate text provided to an informative image was found to be inaccurate.
For instance, alternate text for an informative image was provided as "BBBBB" and "BBBBB" in the main content area which does not provide the same information that is visually conveyed by the image.</t>
  </si>
  <si>
    <t xml:space="preserve">Screen reader should announce appropriate alternate text._x000D_
</t>
  </si>
  <si>
    <t xml:space="preserve">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Image links are elements which are a part of page navigation. As a result, clear and descriptive alternate text must be provided for screen reader users to be able to access image links._x000D_
</t>
  </si>
  <si>
    <t xml:space="preserve">Provide appropriate alternate for the mentioned images. Ensure that the alternate text for the images is descriptive of the image’s purpose._x000D_
</t>
  </si>
  <si>
    <t>2. BBBBB &gt; BBBBB &gt; BBBBB
3. Navigate to "BBBBB" screen using "Next" button.
3. Inspect the mentioned images with screen reader running.</t>
  </si>
  <si>
    <t>Web: BBBBB: Beginnings : Missing label for image button</t>
  </si>
  <si>
    <t>The "BBBBB" image button present in the main content area lacks textual description. Blind users will be unable to identify the purpose of the button and interact with the button.</t>
  </si>
  <si>
    <t xml:space="preserve">When descriptive label is provided to button, screen reader users will understand the purpose of the button effectively._x000D_
</t>
  </si>
  <si>
    <t xml:space="preserve">Alternate text provides the information conveyed through images, image links and image buttons to the users in the form of text. Alternate text is helpful for users with visual disabilities, learning disabilities, users browsing with text browsers etc. to understand the information conveyed using images, image links and image buttons. Provide meaningful and descriptive alternate text for images that describes the purpose of the image buttons._x000D_
_x000D_
</t>
  </si>
  <si>
    <t>Specify a descriptive label for the button via "aria-label" attribute to orient screen reader users about the functionality associated with the mentioned button.</t>
  </si>
  <si>
    <t>2. Navigate to Study Tools &gt; 1: Beginnings.
3. Inspect "back" image button.</t>
  </si>
  <si>
    <t>Web: BBBBB: User’s session expires automatically</t>
  </si>
  <si>
    <t>Once the user is logged in, their session expires without providing the users with any prior information and a means of stopping the expiry or adjusting or extending the session time. If a page has been inactive for a period of time, the session will expire.</t>
  </si>
  <si>
    <t xml:space="preserve">User's session should not expire without any warning._x000D_
</t>
  </si>
  <si>
    <t xml:space="preserve">People with disabilities and users of assistive technology take longer to complete on-line tasks, in particular the completion of forms._x000D_
Failure to inform users in advance and not allowing users to increase the time may result in the user having insufficient time to complete the task, rendering the service inaccessible._x000D_
</t>
  </si>
  <si>
    <t xml:space="preserve">We recommend that one of the following techniques be adopted:_x000D_
1. Turn off time limit – provide a mechanism, e.g. a button, to allow the user to turn off the time limit before encountering it (place the mechanism at the top of the page)._x000D_
2. Adjust time limit – provide the ability to adjust the set time limit. Allow the user to set the time limit to at least ten times the length of the default setting._x000D_
3. Extend time limit – allow the user to extend their session before the time expires. Warn the user before the time expires and allow the user to simply extend the time (for example, by activating a link or button). Allow the user to extend the time limit at least ten times._x000D_
</t>
  </si>
  <si>
    <t>2. Navigate to BBBBB &gt; BBBBB &gt; BBBBB &gt; BBBBB &gt; BBBBB &gt; BBBBB and activate it.
3. Observe that when page is inactive for a period of time, the session will expire.</t>
  </si>
  <si>
    <t>2.2.1 Timing Adjustable</t>
  </si>
  <si>
    <t>Keyboard-only users will unable to access the toolbar functions such as "BBBBB", "BBBBB", "BBBBB", etc. in BBBBB (that becomes available on activating "BBBBB" button). Even though keyboard-only users can press the Tab key to navigate to the BBBBB input field, all keyboard-only users will not know that they can press the "ALT+F10" to jump to the toolbar and "ALT+0" for Help.</t>
  </si>
  <si>
    <t xml:space="preserve">All keyboard users should able to access the functionality related keyboard.
</t>
  </si>
  <si>
    <t xml:space="preserve">Add an instruction on the page such as, "Press ALT+F10 to move focus to the toolbars and ALT+0 to view the help window". Place the instruction before the toolbar in the modal dialog._x000D_
</t>
  </si>
  <si>
    <t>2. Navigate to BBBBB and activate it.
3. Activate "BBBBB" button.
4. Access the BBBBB input field with screen reader running.</t>
  </si>
  <si>
    <t>Web: BBBBB: Mandatory fields are not identified</t>
  </si>
  <si>
    <t>On the page, there is no indication that the input fields such as "BBBBB" and "BBBBB" are mandatory. Users are informed of the field being mandatory in the form of an error after the input fields of the form are submitted.</t>
  </si>
  <si>
    <t xml:space="preserve">Mandatory fields should be identified for the users._x000D_
</t>
  </si>
  <si>
    <t xml:space="preserve">Screen reader users often prefer identifying mandatory form field information in advance to complete the form successfully and avoid error messages. Well-defined mandatory form fields are also helpful for users with mobility impairments as they can fill up the form with ease. In the absence of mandatory form field information, users might incorrectly fill up the form and thus might lead to frustration._x000D_
The best way to mark mandatory form fields is by including the information within the form labels as all users read the label before filling up the form details._x000D_
</t>
  </si>
  <si>
    <t xml:space="preserve">Provide the asterisk  within the label mark-up of the respective form fields. Additionally, provide the instruction explaining the meaning of the asterisk  such as “* denotes mandatory fields”. Place the instruction at the top of the form field to ensure all users can access the instruction._x000D_
</t>
  </si>
  <si>
    <t>2. Navigate to BBBBB &gt; BBBBB and activate it.
3. Inspect the "BBBBB" and "BBBBB" input fields.</t>
  </si>
  <si>
    <t>Web: BBBBB: Missing Instruction for Date and Time Format</t>
  </si>
  <si>
    <t>Instruction about the format for inputting the date and time in "BBBBB" input field (that becomes available on activating BBBBB &gt; BBBBB &gt; BBBBB &gt; BBBBB link) is not provided in the HTML mark-up. As a result, screen reader users found it difficult to identify the appropriate date format.</t>
  </si>
  <si>
    <t xml:space="preserve">Screen reader should be able to identify appropriate date format._x000D_
</t>
  </si>
  <si>
    <t xml:space="preserve">Screen reader users are likely to miss the instruction and may find it difficult to identify the format in which they need to input the date. In fact, these users generally tab through form fields without reading any of the text surrounding them (with the exception of labels)._x000D_
</t>
  </si>
  <si>
    <t xml:space="preserve">To help screen reader users submit the form successfully, it is recommended to include the instruction "Please enter date in MM/DD/YY at hh:mm format" using aria-label attribute._x000D_
</t>
  </si>
  <si>
    <t>2. Navigate to BBBBB and activate it.
3. Activate BBBBB &gt; BBBBB &gt; BBBBB &gt; BBBBB link.
4. Inspect the "BBBBB" input field.</t>
  </si>
  <si>
    <t>Deprecated mark-up i.e. &lt;font&gt; element is used to code the content such as "BBBBB" and "BBBBB" in the main content area of the page. Assistive technology, such as screen reader will not perceive the piece of text as special text.</t>
  </si>
  <si>
    <t xml:space="preserve">Ensure that mark-up is used according to HTML5 specifications_x000D_
</t>
  </si>
  <si>
    <t xml:space="preserve">Assistive technologies will not perceive the text displayed using deprecated elements as special content and will not place any emphasis on it. Assistive technologies, such as screen readers rely on semantic mark-up for interpreting and conveying web page information accurately for its users.
Assistive technologies provide their users with an option to configure different schemes for announcing emphasized text. When deprecated mark-up is used for displaying text, these schemes do not work as per user's configurations. This often results in users going unaware about the presence of emphasized text on the page.
</t>
  </si>
  <si>
    <t xml:space="preserve">Use CSS properties to maintain the presentation of the page._x000D_
</t>
  </si>
  <si>
    <t>2. Navigate to BBBBB &gt; BBBBB &gt; BBBBB &gt; BBBBB &gt; BBBBB &gt; BBBBB and activate it.
3. Inspect the text "BBBBB" and "BBBBB" in the main content area of the page.</t>
  </si>
  <si>
    <t>Web: BBBBB: Sort functionality inaccessible for screen reader users</t>
  </si>
  <si>
    <t>The sort functionality associated with the "BBBBB" and "BBBBB" link is inaccessible for screen reader users. Visually, on activating the links, the content get sorted dynamically below on the page. Even though the dynamically updating content is easier to understand for sighted users, the same is not intuitive for blind users to understand.</t>
  </si>
  <si>
    <t xml:space="preserve">The sort functionality should be accessible for keyboard-only and screen reader users._x000D_
</t>
  </si>
  <si>
    <t xml:space="preserve">When users click on a link, they expect to move to different page, tab or window or even to a section within a page. If dynamic functionality is associated with links or buttons, ensure that user’s focus moves to the updated content and inform users about the functionality to orient them about the same in advance. Screen reader users need to understand the element’s role in order to understand the functionality or purpose of such elements. Screen readers render web page content in a linear order for their users resulting in very often users going unaware about dynamic updates being made to the page._x000D_
</t>
  </si>
  <si>
    <t>Apply the following changes:
• Add role="grid" in the source code of &lt;table&gt; element.
• Add aria-sort="ascending" attribute in the source code of &lt;th&gt; element. Ensure that the value of the 'aria-sort' attribute changes on user interaction via scripting.
• Include role="button" and tabindex="0" attribute in the source code of &lt;a&gt; element containing "BBBBB" image and the "BBBBB", "BBBBB" text.
• Ensure that, the "BBBBB" image should be visually available for the sortable table headers.</t>
  </si>
  <si>
    <t>2. Navigate to Course Home &gt; Gradebook and activate it.
3. Inspect the "Name" and "Student ID" link in main content with screen reader running.</t>
  </si>
  <si>
    <t>Web: BBBBB &gt; BBBBB: Tabs inaccessible for screen reader users</t>
  </si>
  <si>
    <t>The tabs such as "BBBBB", "BBBBB", etc. in the non-modal dialog (that becomes available on clicking "BBBBB" button &gt; "BBBBB" link) on the tested video is inaccessible for screen reader user. This made it difficult for screen reader users to access the functionality associated with the tabs.
Similar instance are found on BBBBB &gt; BBBBB page.</t>
  </si>
  <si>
    <t xml:space="preserve">The functionality of tabs should be accessible for screen reader user._x000D_
</t>
  </si>
  <si>
    <t>Apply the following changes:
• Set the role for the &lt;div&gt; element containing tabs as "tablist".
• Set the role for the &lt;div&gt; element used for displaying “BBBBB”, “BBBBB”, etc. interactive elements as “tab”.
• Set the role for the &lt;div&gt; element used for displaying content related to “BBBBB”, “BBBBB”, etc. tabs as “tabpanel”.
• Set role="button" for the &lt;div&gt; element used "BBBBB", "BBBBB", etc. content.
• Provide hidden text as selected for BBBBB, BBBBB, etc. buttons.
A working example of accessible tab functionality can be found at:
https://www.w3.org/WAI/ARIA/apg/example-index/tabs/tabs-automatic.html
https://www.w3.org/WAI/ARIA/apg/example-index/tabs/tabs-manual.html</t>
  </si>
  <si>
    <t>2. Navigate to BBBBB &gt; BBBBB
3. Navigate to BBBBB &gt; BBBBB &gt; BBBBB
4. Navigate to "BBBBB" page using "Next page" button
5. Activate "BBBBB" button &gt; "BBBBB" link
6. Access the "BBBBB", "BBBBB", etc. tabs in the non-modal dialog with screen reader running.</t>
  </si>
  <si>
    <t>Web and App: BBBBB: Missing table mark up for data table</t>
  </si>
  <si>
    <t>The content such as "BBBBB", "BBBBB", etc. is presented using &lt;span&gt; element.
Additionally, screen reader read the content in inaccurate order. As a result, screen reader cannot access the data effectively.</t>
  </si>
  <si>
    <t xml:space="preserve">When the data table is defined appropriately, screen reader users will access the data effectively._x000D_
</t>
  </si>
  <si>
    <t>For Web,
Apply the following changes:
• Utilized table mark-up, such as &lt;table&gt;, &lt;tr&gt;, &lt;th&gt;, &lt;td&gt;, etc. to present the content as a data table.
• Code "BBBBB" text as table header and provide hidden table header such as "BBBBB".
For Android and iOS App, Code the mentioned content as table and provide table headers.</t>
  </si>
  <si>
    <t>2. Navigate to BBBBB page using next page button.
3. Inspect the "BBBBB", "BBBBB", etc. using screen reader running.</t>
  </si>
  <si>
    <t>App: BBBBB: Content not available using swipe</t>
  </si>
  <si>
    <t>The content such as "BBBBB" button is not available for screen reader user via swipe. The content is available with explore by touch only.</t>
  </si>
  <si>
    <t xml:space="preserve">Screen reader users should access all content available on the screen._x000D_
</t>
  </si>
  <si>
    <t xml:space="preserve">Screen readers, allow users with visual impairments to access content available in mobile apps as well as interact with different functionality available in the app. Users can access the content using keyboard and also by making use of different gestures, such as swipe right or left to read the next or previous item, tap once to select an item, double-tap to activate it etc._x000D_
</t>
  </si>
  <si>
    <t xml:space="preserve">For iOS and Android, Ensure that the content is available for users via swipe._x000D_
</t>
  </si>
  <si>
    <t>2. Navigate to BBBBB &gt; BBBBB &gt; BBBBB &gt; BBBBB page using "BBBBB" button
3. Access the BBBBB section.
4. Access the screen with screen reader running.</t>
  </si>
  <si>
    <t>Web: BBBBB: Non-modal dialog inaccessible for keyboard-only and screen reader users</t>
  </si>
  <si>
    <t>When the "BBBBB" button is activated, a non-modal dialog gets displayed on the screen. The following issues were found with regards to the non-modal dialog:
• Even though non-modal dialog gets displayed, the content of the non-modal dialog is available at the end of the header section for keyboard-only and screen reader users. This resulted in users with mobility and visual impairments who rely on a keyboard to tab pass all the content on the header section before they can interact with the non-modal dialog content.
• Focus directly moves on the "BBBBB" button for screen reader users when the non-modal dialog is displayed.
• Screen reader users are not aware of the non-modal dialog. In fact, blind users are not informed that a non-modal dialog is displayed on the page, and they have no means to distinguish between the non-modal dialog content and the content of the page behind it.</t>
  </si>
  <si>
    <t xml:space="preserve">Non-modal dialog should be accessible for all users._x000D_
</t>
  </si>
  <si>
    <t xml:space="preserve">Keyboard-only users when interact with a Non-modal dialog, can view the Non-modal dialog on the screen. However, if there focus fails to move to the Non-modal dialog content they are required to tab pass all the interactive functionality of the original page before they can move on the Non-modal dialog. This will result in frustration for keyboard-only users while interacting with the web page. 
When web page content gets updated dynamically, ensure that the user’s focus moves to the updated section. This will help users access the Non-modal dialog content without requiring to go through the content displayed on the original page from which they accessed the Non-modal dialog.
</t>
  </si>
  <si>
    <t>We recommend the following changes be applied:
• In the page source code, move the non-modal dialog content immediately after the checkbox that triggers it. 
• When the non-modal dialog is displayed, set the keyboard focus to the beginning of its content using JavaScript .focus() method. Additionally, tabindex="-1" can be used for this purpose.
• Add role="dialog" and aria-modal="false" for the &lt;div&gt; element containing the modal dialog content.
• Provide "aria-labelledby" attribute to the &lt;div&gt; element containing the modal dialog content.
• Specify "id" attribute with unique value to the &lt;div&gt; element containing the "BBBBB" heading and reference it via "aria-labelledby" attribute.
• Ensure that the focus moves back to the triggering element when the user activates the "Close" button.</t>
  </si>
  <si>
    <t>2. Navigate to BBBBB &gt; BBBBB.
3. Launch url "BBBBB".
4. Access the non-modal dialog that becomes available on activating "BBBBB" &gt; "BBBBB" button and "BBBBB" button.</t>
  </si>
  <si>
    <t>Web: Non-modal dialog available only on mouse hover</t>
  </si>
  <si>
    <t>Keyboard support is missing for the Non-modal dialog content that becomes available when users hover over "BBBBB" image links in the main content area.
This made it difficult for keyboard-only and screen reader users to access the Non-modal dialog content.</t>
  </si>
  <si>
    <t>Keyboard-only users when interact with a Non-modal dialog, can view the Non-modal dialog on the screen. However, if there focus fails to move to the Non-modal dialog content they are required to tab pass all the interactive functionality of the original page before they can move on the Non-modal dialog. This will result in frustration for keyboard-only users while interacting with the web page. 
When web page content gets updated dynamically, ensure that the user’s focus moves to the updated section. This will help users access the Non-modal dialog content without requiring to go through the content displayed on the original page from which they accessed the Non-modal dialog.</t>
  </si>
  <si>
    <t>Apply the following changes:
• Modify the scripts to ensure that the Non-modal dialog content is available on focus as well as on hover. onfocus and onblur keyboard handlers can be used to ensure that the Non-modal dialog is available for keyboard only users. 
• Specify key listeners to make sure that the Non-modal dialog becomes visible when users press the Tab and Up/Down Arrow keys.
• Add a hidden instruction for the benefit of screen reader users to inform them about the presence of the Non-modal dialog. Add an instruction, such as "Press the tab key to access the Pop up content. This instruction should be placed before the image link in the page source.
• In the page source code, move the Non-modal dialog content immediately after the image link that triggers it. 
• Specify role="dialog" and aria-modal="false" for the container in which the dialog content is coded.</t>
  </si>
  <si>
    <t>Web: BBBBB: Content gets added on focus</t>
  </si>
  <si>
    <t>As user navigates the page using "Tab" key, the "BBBBB" interactive element receives keyboard focus and modal dialog gets displayed. However the screen reader users are not informed that content gets updated dynamically. Although the dynamic change is easier to understand for sighted users, it may not be intuitive for screen reader users.</t>
  </si>
  <si>
    <t xml:space="preserve">The content should be available on user interaction rather than on focus._x000D_
</t>
  </si>
  <si>
    <t xml:space="preserve">The functionality of controls that dynamically add or update content on the page should be indicated to screen reader users. This will enable screen reader users to interact with such controls effectively and access the added or updated content._x000D_
_x000D_
When static content is displayed on a page, screen reader can read the information for their users. However, when content is added dynamically, screen readers will not know that there is new content available on the page. In addition, screen readers will not know where the new content is displayed and thus will not be able to inform about the same to their users. _x000D_
</t>
  </si>
  <si>
    <t xml:space="preserve">Ensure that the page content does not get updated when the mentioned instance receives the keyboard focus. The content should be available only when user activate via "Enter" key._x000D_
</t>
  </si>
  <si>
    <t>2. Navigate to BBBBB &gt; BBBBB and activate it
3. Activate BBBBB &gt; BBBBB.
4. Access the "BBBBB" interactive element using Tab key.</t>
  </si>
  <si>
    <t>3.2.1 On Focus</t>
  </si>
  <si>
    <t>Web: BBBBB: Functionality inaccessible for keyboard only and screen reader user</t>
  </si>
  <si>
    <t>The functionality provided for the user on "BBBBB" and "BBBBB" (that becomes available on activating "BBBBB" button in the BBBBB area). However this functionality is inaccessible for keyboard and screen reader user. Keyboard support is missing for the "BBBBB" and "BBBBB" buttons.</t>
  </si>
  <si>
    <t xml:space="preserve">The interactive element should receive keyboard focus and must be keyboard accessible as well._x000D_
</t>
  </si>
  <si>
    <t xml:space="preserve">Ensure that all the page functionality is available for all users irrespective of the device being used._x000D_
• Modify the scripts to ensure that the button are accessible with a keyboard as well as a mouse to make the functionality accessible for keyboard-only users._x000D_
• Move the focus to the updated content on user interaction._x000D_
_x000D_
</t>
  </si>
  <si>
    <t>2. Navigate to BBBBB &gt; BBBBB link and activate it
3. Activate the "BBBBB" button and Inspect the "BBBBB" and "BBBBB" button.</t>
  </si>
  <si>
    <t>Web: BBBBB: Custom drop-down inaccessible for screen reader user</t>
  </si>
  <si>
    <t>Custom drop-down "BBBBB" is inaccessible for screen reader users. The options of dropdown are announced as plain text for screen reader users. As a result, screen reader users are not being able to access the functionality associated with dropdown.</t>
  </si>
  <si>
    <t xml:space="preserve">The dropdown functionality should be accessible for screen reader user_x000D_
</t>
  </si>
  <si>
    <t xml:space="preserve">All the interactive elements must be accessible for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 effectively._x000D_
_x000D_
</t>
  </si>
  <si>
    <t>Use the native &lt;select&gt; and &lt;option&gt; for the mentioned drop-down. so that it can be accessed by keyboard-only and screen reader users.
Additionally, provide label "BBBBB" using aria-label attribute for the drop-down.</t>
  </si>
  <si>
    <t>2. Navigate to BBBBB &gt; BBBBB &gt; BBBBB &gt; BBBBB &gt; BBBBB &gt; BBBBB link and activate it.
3. Navigate to "BBBBB" link and activate it.
4. Access the "BBBBB" dropdown with screen reader running.</t>
  </si>
  <si>
    <t>Web: BBBBB: Layout table announced for screen reader users</t>
  </si>
  <si>
    <t>A table in main content area are used for layout purpose. However, screen reader announces the table which resulted in screen reader users misinterpreting the table as a data table.</t>
  </si>
  <si>
    <t xml:space="preserve">The layout table should not announced to screen reader users._x000D_
</t>
  </si>
  <si>
    <t xml:space="preserve">Tables are used on the web to either display tabular information or place content and the same are referred to as data tables and layout tables respectively. Table mark-up, such as &lt;th&gt;, &lt;caption&gt; and summary attribute are used for data tables. Avoid use of data table mark-up for marking up layout tables as it will confuse screen reader users._x000D_
Data table mark-up when used for layout tables can confuse screen reader users as they will misinterpret the table as data table and use the keystrokes specific to data table reading for accessing the information._x000D_
</t>
  </si>
  <si>
    <t>Hide the layout table with adding role="presentation" to the &lt;table&gt; elements in the source code.</t>
  </si>
  <si>
    <t>2. Navigate to BBBBB &gt; BBBBB link and activate it.
3. Access the layout table with screen reader running.</t>
  </si>
  <si>
    <t>Web: BBBBB: Scroll functionality inaccessible for keyboard users</t>
  </si>
  <si>
    <t>The scroll bar present in the modal dialog (that becomes available on activating the "BBBBB" button) is inaccessible for keyboard users. This made it difficult for keyboard-only users to access the scroll functionality.</t>
  </si>
  <si>
    <t xml:space="preserve">Keyboard only and screen reader users should access the scroll functionality._x000D_
</t>
  </si>
  <si>
    <t xml:space="preserve">All the page functionality should be accessible with different input devices used by the users. Users should be able to access the page functionality with pointing device, such as a mouse, a keyboard or any other input device. Users with visual impairments and mobility impairments use a keyboard to access the internet. Lack of keyboard access makes it difficult for users with visual and mobility impairments to access web page functionality._x000D_
_x000D_
</t>
  </si>
  <si>
    <t>Ensure that all the page functionality is available for all users irrespective of the device being used.
Provide tabindex="0", role="region" and aria-label="scroll" for the &lt;div&gt; element containing the scrollable area. Additionally, provide visual instruction such as "Use arrow keys to scroll the content".</t>
  </si>
  <si>
    <t>2. Navigate to BBBBB &gt; BBBBB &gt; BBBBB &gt; BBBBB &gt; BBBBB &gt; BBBBB &gt; BBBBB &gt; BBBBB.
3. Activate the "BBBBB" button.
4. Try to Access the scroll using keyboard.</t>
  </si>
  <si>
    <t>Web: BBBBB: Inappropriate label for region</t>
  </si>
  <si>
    <t>The label "BBBBB" is provided inappropriately for the main region which is found to be confusing for screen reader users.</t>
  </si>
  <si>
    <t xml:space="preserve">Appropriate landmarks should be defined, so that screen reader can navigate to different section._x000D_
</t>
  </si>
  <si>
    <t xml:space="preserve">Landmark roles are defined to help users navigate to different sections of a web page quickly. Different user agents provide users with means to navigate to web page landmarks. Landmark roles are defined based on their location on a web page. Landmarks should be labeled appropriately for effective use._x000D_
This also leads to a poor user experience for screen reader users and acts as frustration rather than assistance in navigation for them._x000D_
</t>
  </si>
  <si>
    <t>Provide appropriate label i.e. BBBBB via "aria-label" attribute for the &lt;div&gt; element with role="main".</t>
  </si>
  <si>
    <t>2. Activate "BBBBB" link from the left navigation pane.
3. Navigate to the main content of the page with screen reader running.</t>
  </si>
  <si>
    <t>When low vision users view the page at 1024x768 with 200% zoom, some content (that becomes available after activating interactive image in the main content area) is partially unavailable.
For example, the content such as "BBBBB", "BBBBB", etc. present in the modal dialog becomes unavailable.
This will result in low vision users finding it difficult to access the content when zoomed in.
Similar issue found on following pages:
• BBBBB
• BBBBB</t>
  </si>
  <si>
    <t xml:space="preserve">All the page content should be visible when zoomed-in._x000D_
</t>
  </si>
  <si>
    <t xml:space="preserve">Low vision users access content by using browser's zoom option turned on. Users have a tendency to zoom in from 200% up to 300-400%. Content at high zoom levels gets reflowed and is displayed in a single column._x000D_
Low vision users find it very helpful to access content displayed in a single column as they do not have to scroll both ways; horizontally and vertically in order to read it. If the web page content fails to reflow when browser zoom is turned on, it becomes very difficult for low vision users to access the content. The content should not get overlapped and should not get cut off when users zoom in at high levels and the content should reflow and displayed in a single column. Additionally, all the content should be available for low vision users._x000D_
_x000D_
</t>
  </si>
  <si>
    <t xml:space="preserve">Flexible layouts should be used to display the page content. Dimensions for container elements used to display the page content should be defined using relative units, such as "%", "em", "rem" etc. to ensure that the content fits on the page when zoomed in.
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
</t>
  </si>
  <si>
    <t>2. Navigate to BBBBB interactive elements and activate it.
3. Navigate to "BBBBB" section.
4. Install "Web Developer" extension in your Chrome/Firefox browser in Windows Machine.
5. Click on "Web Developer" extension.
6. Navigate to Resize &gt; 1024x768 interactive elements and activate it.
7. View the page at 200% zoom.</t>
  </si>
  <si>
    <t>Web: BBBBB: Note: Use of multiple &lt;header&gt; elements</t>
  </si>
  <si>
    <t>The &lt;header&gt; element is incorrectly defined twice on the page which resulted in a confusing experience for screen reader users. For example, a &lt;header&gt; element is used in the header section and another &lt;header&gt; element is used in the main content area.
Note: Screen reader identifies the &lt;header&gt; element as “banner” landmark for its users. A page can have only 1 banner.</t>
  </si>
  <si>
    <t xml:space="preserve">A single &lt;header&gt; element should be use on a page._x000D_
</t>
  </si>
  <si>
    <t xml:space="preserve">Landmark roles are defined to help users navigate to different sections of a web page quickly. Different user agents provide users with means to navigate to web page landmarks. ARIA landmark roles are defined based on their location on a web page. For example, a web page can have only 1 banner or main landmark._x000D_
When landmark roles are not defined correctly, it becomes very frustrating for assistive technology users, such as screen reader users to navigate to different sections of the page quickly. This also leads to a poor user experience for screen reader users and acts as frustration rather than assistance in navigation for them._x000D_
_x000D_
</t>
  </si>
  <si>
    <t xml:space="preserve">Remove &lt;header&gt; element provided in the main content area in the page source._x000D_
</t>
  </si>
  <si>
    <t>2. Navigate to "BBBBB" link in BBBBB pane &gt; Activate "BBBBB" link.
3. Sign in BBBBB page using Username: BBBBB and Password: BBBBB credentials
4. Activate "BBBBB" link of BBBBB page
5. Navigate to BBBBB &gt; BBBBB and BBBBB&gt; BBBBB &gt; BBBBB
6. Navigate the page with screen reader running.</t>
  </si>
  <si>
    <t>Web: BBBBB: Slider inaccessible for keyboard and screen reader users</t>
  </si>
  <si>
    <t>The "BBBBB" (that becomes available on activating "BBBBB" button &gt; "BBBBB" interactive element) is inaccessible for keyboard and screen reader users. 
This made it difficult for keyboard and screen reader users to access the functionality associated with it.</t>
  </si>
  <si>
    <t>The slider should be accessible for all the users.</t>
  </si>
  <si>
    <t>Apply the following changes:
• Implement the sliders using appropriate ARIA roles, states and properties, such as:
o Role=”slider”
o Properties: aria-valuemin, aria-valuemax and aria-valuenow to define the minimum, maximum and current value.
• Provide tabindex=”0” to make it accessible for keyboard-only and screen reader users.</t>
  </si>
  <si>
    <t>2. Navigate to BBBBB &gt; BBBBB &gt; BBBBB &gt; BBBBB &gt; BBBBB &gt; BBBBB &gt; BBBBB &gt; BBBBB.
3. Activate "BBBBB" button &gt; "BBBBB" interactive element.
4. Access the BBBBB.</t>
  </si>
  <si>
    <t>Web: BBBBB: Missing Skip to content link</t>
  </si>
  <si>
    <t>“Skip to content” link is not available on the page.</t>
  </si>
  <si>
    <t>The skip to main content link should be provided for users to navigate to the respective section quickly.</t>
  </si>
  <si>
    <t>Skip links are added on a page to help users navigate to main content of the page quickly by jumping over the repetitive navigation links displayed at the top of each web page of a website.
Keyboard-only users and screen reader users benefit by using skip links as they can quickly access the core content of a web page. Visible skip links should be provided at the top of each web page of a website to help users quickly access the core content of
 the page. If this clutters the web page design then provide hidden skip links and make them visible when they receive keyboard focus.</t>
  </si>
  <si>
    <t>In order to assist sighted keyboard-only users, it is recommended that a “Skip to content” link be provided. This link can be always visible, or it can be positioned off-screen and be displayed when it receives keyboard focus. Add the following code on the website’s pages:
Link:
&lt;a href="#content"&gt;Skip to content&lt;/a&gt;
Anchor:
&lt;a name="content" id="content"&gt;&lt;/a&gt;</t>
  </si>
  <si>
    <t>2. Check if "Skip to main content" link is present or not.</t>
  </si>
  <si>
    <t>Web: BBBBB: Text gets overlapped</t>
  </si>
  <si>
    <t>The label text such as "BBBBB" and "BBBBB" gets overlapped on their radio buttons when users try to access the page with text spacing styles turned on. This will result in users with low vision and users with learning impairments finding it difficult to read the text.</t>
  </si>
  <si>
    <t xml:space="preserve">The users should be able to render all the information available on the page.
</t>
  </si>
  <si>
    <t>Fixed dimensions used for text spacing, line spacing, paragraph spacing by web page authors can not be readable for users with low vision or users with learning impairments. These users have a tendency to browse the web using custom style sheets
 where spacing is defined to meet their needs. A web page should not override user defined styles and thereby make it possible for users to access the content with ease. If the web page overrides user styles, it might become difficult for users to access the content.
When user styles are applied, text on a web page should not get cut off vertically, overlap with other piece of text and even not remain fixed. Text should be displayed as per the user styles to ensure that users with learning impairments and low vision users can access the content with ease.</t>
  </si>
  <si>
    <t>Define the text and container sizes using percent (%), em and rem units. In addition use relative units  for defining CSS line-height, letter-spacing etc. properties and ensure that user's text spacing styles are not overridden.</t>
  </si>
  <si>
    <t>2. Navigate to BBBBB page using BBBBB button.
3. Activate the "Text Spacing" bookmarklet and observe the mentioned content gets overlapped.</t>
  </si>
  <si>
    <t xml:space="preserve">1.4.12 Text Spacing </t>
  </si>
  <si>
    <t>Web: BBBBB: Content not available on mobile device</t>
  </si>
  <si>
    <t>The "BBBBB" interactive element is not available in landscape mode. As a result, mobile users will miss out important information on the screen.</t>
  </si>
  <si>
    <t>The information should be available in all modes.</t>
  </si>
  <si>
    <t>When the screen orientation is not restricted to portrait mode, users with dexterity impairments, who have mounted their device on a wheelchair will be able to use the content in their preferred orientation. Moreover, low vision users will be able to view content in the landscape orientation.
When screen orientation is fixed to either landscape or portrait mode, users with dexterity impairments, and low vision users may find it difficult to access the screen effectively.</t>
  </si>
  <si>
    <t>Use CSS media queries to ensure that all the page content is available in both landscape and portrait orientations.
Use media query "@media screen and (orientation: Portrait)" to display the content in both the orientations. Ensure that the value of orientation gets updated as per user interaction.</t>
  </si>
  <si>
    <t>2. Navigate to BBBBB page using BBBBB button.
3. Change the orientations of the devices from portrait mode to landscape mode and observe the mentioned content is not available.</t>
  </si>
  <si>
    <t>1.3.4 Orientation</t>
  </si>
  <si>
    <t>The content "BBBBB" is not available in portrait mode. As a result, mobile users will miss out important information on the screen.</t>
  </si>
  <si>
    <t>2. Navigate to BBBBB page using BBBBB button.
3. Observe in portrait mode that the mentioned content is not available.</t>
  </si>
  <si>
    <t>Web: BBBBB: Content not available partially on mobile device</t>
  </si>
  <si>
    <t>The content such as "BBBBB" buttons are not available partially in portrait mode.
As a result, mobile users will miss out important information on the screen.</t>
  </si>
  <si>
    <t>When the screen orientation is not restricted to portrait mode, users with dexterity impairments, who have mounted their device on a wheelchair will be able to use the content in their preferred orientation. Moreover, low vision users will be able to view content in the landscape orientation.
When screen orientation is fixed to either landscape or portrait mode, users with dexterity impairments, and low vision users may find it difficult to access the screen effectively.
When content requires a particular orientation, users who have a mounted device on a wheelchairs or those who are otherwise unable to change the orientation of the device, will be unable to interact with or access content in a particular orientation.</t>
  </si>
  <si>
    <t>2. Navigate to BBBBB page using BBBBB button.
3. Observe in portrait mode that the mentioned content is partially available.</t>
  </si>
  <si>
    <t>ZoomText: BBBBB: Note: Button difficult to identify</t>
  </si>
  <si>
    <t>The interactive elements such as "BBBBB...", "BBBBB..." etc. (that becomes available on activating BBBBB &gt; BBBBB button) are not identified as button visually for low vision (ZoomText) users. It creates difficulty for ZoomText users to identify and access the buttons.</t>
  </si>
  <si>
    <t>The interactive elements should be identified as button visually.</t>
  </si>
  <si>
    <t>On the web, designers often make use of different fonts, font styles, font sizes to display textual information for both interactive and non-interactive elements to their users. It becomes difficult for low vision users who use screen magnifiers to access web content to read the non-interactive elements and to access the interactive elements.</t>
  </si>
  <si>
    <t>Ensure that the mentioned buttons visually look like button so that ZoomText users can identify and access the buttons.</t>
  </si>
  <si>
    <t>2. Activate "BBBBB" button.
3. Navigate to "BBBBB" search field and type "BBBBB".
4. From the search results activate "BBBBB" button &gt; "BBBBB" button.
5. Activate "BBBBB" button.
6. Activate BBBBB&gt; BBBBB button.
7. Access the "BBBBB...", "BBBBB..." etc. buttons with ZoomText running.</t>
  </si>
  <si>
    <t>Web: BBBBB: Missing 'alt' attribute for image button</t>
  </si>
  <si>
    <t>The 'alt' attribute was not provided for the "BBBBB" interactive image below heading "BBBBB".</t>
  </si>
  <si>
    <t>‘Alt’ attribute is a compulsory attribute for the image element (tag) as per W3C specification. In the absence of the attribute will result in HTML validator generating an error.
Unique and descriptive alternate text should be specified for informative images and functional image buttons using the ‘alt’ attribute of the &lt;img&gt; element. In case of decorative images, specify an empty alt for the image to ensure that screen reader does not identify the same.</t>
  </si>
  <si>
    <t>Provide alternate text to the image using the 'alt' attribute. Ensure that the alternate text is descriptive of the image’s purpose.</t>
  </si>
  <si>
    <t>2. Navigate to BBBBB.
3. Inspect the interactive image below heading "BBBBB".</t>
  </si>
  <si>
    <t>Web: Video: Missing captions for the video</t>
  </si>
  <si>
    <t>Captions are missing for the videos which become visible when user clicks on the "BBBBB" and "BBBBB" buttons below “BBBBB”, “BBBBB”, “BBBBB”, etc. sections. In the absence of captions, the audio content of the video will be inaccessible for users with hearing impairments.</t>
  </si>
  <si>
    <t>When captions are synchronized with the video it  helps users watch the video and read the caption text to understand the audio.</t>
  </si>
  <si>
    <t>Captions are textual description of the audio content of a synchronized video. Captions are generally displayed at the bottom of the screen. Captions are different from sub-titles as sub-titles include textual description of the spoken word whereas captions include description for all the audio content including background sounds. 
Captions are mainly of two types, Open captions and Close captions. It is a good practice to provide Close captions and provide users with an option to access if required. Captions must be synchronized with the video to help users access the content effectively and enjoy the experience.
Captions are provided to help users with hearing impairments access the audio information of a video. Since users with hearing impairments cannot listen to the audio, they rely on captions to understand the audio content. Captions when synchronized with the video helps users watch the video and read the caption text to understand the audio.</t>
  </si>
  <si>
    <t>Add synchronized captions for all videos whose audio content communicates information not included in the visual component.</t>
  </si>
  <si>
    <t>2. Navigate to BBBBB.
3. Activate the "BBBBB" interactive element and access the video.</t>
  </si>
  <si>
    <t>1.2.2 Captions (Prerecorded)</t>
  </si>
  <si>
    <t>Web: Video: Note: Unnecessary audio description for video</t>
  </si>
  <si>
    <t>Audio description such as "BBBBB..." is unnecessarily announced at 'BBBBB'. Thus users with visual impairments could get inappropriate information from the video.</t>
  </si>
  <si>
    <t>Ensure that appropriate audio description are provided at proper time duration or it should be ensured that the unnecessary audio description is removed from the video if not required.</t>
  </si>
  <si>
    <t>Web: BBBBB: Missing heading mark-up</t>
  </si>
  <si>
    <t xml:space="preserve">The html heading mark-up is missing on BBBBB page.
This resulted in screen reader users finding it difficult to understand the page content structure.
</t>
  </si>
  <si>
    <t xml:space="preserve">Users should be provided with atleast one Heading with level 1 on webpage. </t>
  </si>
  <si>
    <r>
      <t xml:space="preserve">Provide hidden heading as "BBBBB" using &lt;h1&gt; element.
</t>
    </r>
    <r>
      <rPr>
        <b/>
        <sz val="11"/>
        <rFont val="Calibri"/>
        <family val="2"/>
      </rPr>
      <t>HTML:</t>
    </r>
    <r>
      <rPr>
        <sz val="11"/>
        <rFont val="Calibri"/>
        <family val="2"/>
      </rPr>
      <t xml:space="preserve">
&lt;h1 class=".sr-only"&gt;Harkins store&lt;/h1&gt;
</t>
    </r>
    <r>
      <rPr>
        <b/>
        <sz val="11"/>
        <rFont val="Calibri"/>
        <family val="2"/>
      </rPr>
      <t>CSS:</t>
    </r>
    <r>
      <rPr>
        <sz val="11"/>
        <rFont val="Calibri"/>
        <family val="2"/>
      </rPr>
      <t xml:space="preserve">
.sr-only {
position: absolute;
left: -9999px;
}</t>
    </r>
  </si>
  <si>
    <t>2. Navigate to BBBBB and activate it.
3. Observe that Heading level 1 is not present on the page.</t>
  </si>
  <si>
    <t>Web: BBBBB: Note: "Skip To Main Content" link placed incorrectly</t>
  </si>
  <si>
    <t>The "Skip to main content" link is available across the website. However, it is not placed at the beginning of the webpage, it is provided after "BBBBB" link on the page.</t>
  </si>
  <si>
    <t>The "Skip to main content" links should be present at the beginning of each web page across the website.</t>
  </si>
  <si>
    <t>Skip links are added on a page to help users navigate to main content of the page quickly by jumping over the repetitive navigation links displayed at the top of each web page of a website.
Keyboard-only users and screen reader users benefit by using skip links as they can quickly access the core content of a web page. Visible skip links should be provided at the top of each web page of a website to help users quickly access the core content of the page. If this clutters the web page design then provide hidden skip links and make them visible when they receive keyboard focus.</t>
  </si>
  <si>
    <t>Place the "BBBBB" link at the beginning of each web page across the website.</t>
  </si>
  <si>
    <t>2. Navigate to BBBBB and activate it.
3. Observe that "Skip to main content" link is not present at the beginning of each web page across the website.</t>
  </si>
  <si>
    <t>Web: BBBBB: Dropdowns gets activated on down-event</t>
  </si>
  <si>
    <t>As soon as users press the left mouse button down on the "BBBBB", "BBBBB" and "BBBBB" dropdowns in the BBBBB in the BBBBB section, the options become visible. Similarly, the dropdown options become visible when users touch the arrow icon on the mobile environments. This will create problems for users who have unintentionally touched the dropdown and have no means to cancel the activation.</t>
  </si>
  <si>
    <t>Dropdowns should not get activated on down-event</t>
  </si>
  <si>
    <t xml:space="preserve">User interface controls should get activated when users press and release the left mouse button or when they lift their finger after touching on an user interface element. If user interface element gets activated before user releases the  left mouse button or lifts their finger on a touch device, they might unintentionally activate the element. This can lead to frustration for users with learning and mobility impairments. </t>
  </si>
  <si>
    <t>User interface elements should get activated on up-event and not on down-event.</t>
  </si>
  <si>
    <t>2. Navigate to BBBBB and activate it.
3. Access the "BBBBB", "BBBBB" and "BBBBB" dropdowns in the BBBBB form in the BBBBB section.</t>
  </si>
  <si>
    <t>2.5.2 Pointer Cancellation</t>
  </si>
  <si>
    <t>The feedback messages that are available on several pages of BBBBB website are difficult to locate. For example, on BBBBB page when user activate "BBBBB" or "BBBBB" buttons in the main content area, the feedback message "BBBBB" or "BBBBB" gets displayed dynamically in the BBBBB of the page. As a result, screen reader users are unaware about the occurrence of the feedback message.</t>
  </si>
  <si>
    <t xml:space="preserve">The feedback message which gets displayed dynamically should be available for screen reader user.
</t>
  </si>
  <si>
    <t xml:space="preserve">Feedback messages or validation messages of forms are pointers that enable users identify the mistakes and rectify them. As a result, error messages should be accurate and descriptive so that users are able to provide correct information and submit
 the form without any problem.
Error messages and form submission messages must be placed at the beginning of the form to ensure that all users can access the error message.
Screen reader users are likely to miss the error messages when displayed between form fields. In fact, these users generally tab through form fields without reading any of the text surrounding them (with the exception of labels).
When error messages get dynamically added on or around the form fields, screen readers should be informed about the error being added on the page to ensure that users are aware about the errors. </t>
  </si>
  <si>
    <t>Apply the following changes:
• Provide empty &lt;div&gt; element by default (for feedback message when not visible on page) in the source code.
• Along with the role alert, use aria-atomic = "true" for the &lt;div&gt; element containing feedback messages.
• Use CSS display: none property to hide the feedback message when not visible on the page, make sure that it changes to display: block when feedback messages are visible on the page.
• For more information on how to implement this can be found at:
https://www.w3.org/WAI/ARIA/apg/example-index/alert/alert.html</t>
  </si>
  <si>
    <t>2. Navigate to BBBBB link and activate it.
3. Activate "BBBBB" button
4. Inspect the feedback message with screen reader running.</t>
  </si>
  <si>
    <t>Web: BBBBB: Identical alternate text for image links</t>
  </si>
  <si>
    <t>An identical alternate text i.e. "BBBBB" is provided for the thumbnail image links of the product in the main content area which failed to convey accurate information conveyed by the image links.
As a result, screen reader users were presented with inaccurate textual information.</t>
  </si>
  <si>
    <t>Image links should have descriptive and unique alternate text to benefit screen reader users.</t>
  </si>
  <si>
    <t>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Image links are elements which are a part of page navigation. As a result, clear and descriptive alternate text must be provided for screen reader users to be able to access image links.</t>
  </si>
  <si>
    <t>Ensure that the alternate text for the image links is descriptive of the image's purpose. Provide unique and descriptive textual description for image links using 'alt' attribute.</t>
  </si>
  <si>
    <t>2. Navigate to BBBBB and activate it.
3. Inspect the code of image link and observe the mentioned image links are specified with identical alternate text.</t>
  </si>
  <si>
    <t>Web: BBBBB: Inaccurate page title</t>
  </si>
  <si>
    <t>Inaccurate page title “BBBBB” is provided to “BBBBB” page. This made it difficult for screen reader users to identify the type of information made available on the page.</t>
  </si>
  <si>
    <t>Accurate page title enable users to identify the web page content.</t>
  </si>
  <si>
    <t xml:space="preserve">Page title is the first piece of information that a screen reader reads when the web page loads. It enables users to identify the page content. Descriptive and meaningful page title gives users a brief idea about the information presented on a web page. Page title is also essential for users with learning disabilities, as it helps them to differentiate one web page from another.  </t>
  </si>
  <si>
    <r>
      <t>Provide meaningful and unique title for each page to enable users to identify the web page content.
&lt;</t>
    </r>
    <r>
      <rPr>
        <b/>
        <sz val="11"/>
        <color theme="1"/>
        <rFont val="Calibri"/>
        <family val="2"/>
      </rPr>
      <t>title</t>
    </r>
    <r>
      <rPr>
        <sz val="11"/>
        <color theme="1"/>
        <rFont val="Calibri"/>
        <family val="2"/>
      </rPr>
      <t>&gt;Resolve a Lawsuit - Accessible Art Gallery&lt;</t>
    </r>
    <r>
      <rPr>
        <b/>
        <sz val="11"/>
        <color theme="1"/>
        <rFont val="Calibri"/>
        <family val="2"/>
      </rPr>
      <t>/title</t>
    </r>
    <r>
      <rPr>
        <sz val="11"/>
        <color theme="1"/>
        <rFont val="Calibri"/>
        <family val="2"/>
      </rPr>
      <t>&gt;</t>
    </r>
  </si>
  <si>
    <t xml:space="preserve">2. Navigate to the BBBBB page.
3. Inspect the page title.
</t>
  </si>
  <si>
    <t>Web: BBBBB: Missing page title</t>
  </si>
  <si>
    <t>The BBBBB page does not present a title. In fact, the source code of the page includes an empty &lt;title&gt; element.</t>
  </si>
  <si>
    <t>Page title enable users to identify the web page content.</t>
  </si>
  <si>
    <t>Page title is the first piece of information that a screen reader reads when the web page loads. When a title is not provided for a page, its URL is displayed instead. This may make it difficult for many users to identify the content of the page.</t>
  </si>
  <si>
    <r>
      <t xml:space="preserve">Provide meaningful and unique title for each web page to enable users to identify the web page content.
</t>
    </r>
    <r>
      <rPr>
        <b/>
        <sz val="11"/>
        <rFont val="Calibri"/>
        <family val="2"/>
      </rPr>
      <t xml:space="preserve">
</t>
    </r>
    <r>
      <rPr>
        <sz val="11"/>
        <rFont val="Calibri"/>
        <family val="2"/>
      </rPr>
      <t>&lt;title&gt;</t>
    </r>
    <r>
      <rPr>
        <b/>
        <sz val="11"/>
        <rFont val="Calibri"/>
        <family val="2"/>
      </rPr>
      <t>Dog Training</t>
    </r>
    <r>
      <rPr>
        <sz val="11"/>
        <rFont val="Calibri"/>
        <family val="2"/>
      </rPr>
      <t>&lt;/title&gt;</t>
    </r>
  </si>
  <si>
    <t>2. Navigate to My Shelf&gt;College Algebra&gt;Start Reading&gt;Table of Contents&gt;Cover page
3. Inspect the page title with screen reader running.</t>
  </si>
  <si>
    <t>Web: BBBBB: Missing link text</t>
  </si>
  <si>
    <t>The Screen reader identified empty link text announced as “BBBBB" on the BBBBB page. Due to this, screen reader users could not understand the purpose of these links.</t>
  </si>
  <si>
    <t>Link should have descriptive text such that it is accessible.</t>
  </si>
  <si>
    <t xml:space="preserve">Screen reader users identify the functionality of each link from the link text. Moreover, when screen reader users click on a link, they expect to move to different page, tab or window or even to section within a page. In the absence of link text screen reader users will get confuse and might believe some content is not read out for them. </t>
  </si>
  <si>
    <t xml:space="preserve">Specify unique and descriptive text for each link on the page. If there is no functionality associated with the link, specify tabindex=“-1” and “display:none” CSS property to ensure that the link is not available for keyboard-only and screen reader users. </t>
  </si>
  <si>
    <t>2. Navigate to BBBBB page.
3. Listen that “BBBBB" is read out for screen reader users.</t>
  </si>
  <si>
    <t>ZoomText: BBBBB: Separator not used</t>
  </si>
  <si>
    <t>No separator is used between main content area and footer section for screen magnifier (ZoomText) users.</t>
  </si>
  <si>
    <t>When the separator is used and visible clearly, screen magnifier users will able to differentiate different sections from each other.</t>
  </si>
  <si>
    <t>Content separator are used to separate information displayed in different section of the page. Content separator, such as border, background color, etc. are commonly used on the web it is essential that this content separator are distinctly visible to help
 low vision users. Low vision user access the internet with help of screen magnification tool with high level  of magnification, it is important to use distinctly visible separator so that user can different between different section easily.</t>
  </si>
  <si>
    <t>Ensure that the separator is used and clearly visible when users view the page using a screen magnifier.</t>
  </si>
  <si>
    <t>2. Navigate to BBBBB from the left navigation pane.
3. Access the page using ZoomText and observe that separator is used or not.</t>
  </si>
  <si>
    <t>Web: BBBBB: Redundant alternative text for image links</t>
  </si>
  <si>
    <t>On the BBBBB page, Screen reader reads out redundant information (image links and textual links) which point to the identical destination pages. 
For example, screen reader reads the image and textual links as "BBBBB", "BBBBB","BBBBB" etc. This can be time consuming and frustrating for users to listen.</t>
  </si>
  <si>
    <t xml:space="preserve">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Image links are elements which are a part of page navigation. As a result, alternate text must be provided for screen reader users to be able to access image links. However, when image link and textual link point to the identical destination, the redundant alt-text is read out, leading to unnecessary repetition.
</t>
  </si>
  <si>
    <t>Apply the following changes:
• Ideally alternate text must be provided to all image links using the alt attribute. In this instance, since the image and the textual link point to the identical destination page, include empty ‘alt’ attribute. 
• Include the image and the text of the link in a single &lt;a&gt; element instead of separate &lt;a&gt; elements and use CSS if necessary to maintain the presentation of the content.
&lt;a class="thumb-link" href="/office/office-chairs/aeron-chair/2195348.html?lang=en_US" title="Aeron&amp;reg; Chair" data-gtmdata="{&amp;quot;id&amp;quot;:&amp;quot;2195348&amp;quot;,&amp;quot;name&amp;quot;:&amp;quot;Aeron&amp;reg; Chair&amp;quot;,&amp;quot;category&amp;quot;:&amp;quot;Office/Office Chairs&amp;quot;,&amp;quot;categoryID&amp;quot;:&amp;quot;office-chairs&amp;quot;}"&gt;
&lt;img class="front" src="//s7d2.scene7.com/is/image/HermanMillerStore/b2c_3x4crop?$image_src=HermanMillerStore/AeronChair_defaultfront&amp;amp;$b2c_360x480_jpeg$" alt="" srcset="//s7d2.scene7.com/is/image/HermanMillerStore/b2c_3x4crop?$image_src=HermanMillerStore/AeronChair_defaultfront2x&amp;amp;$b2c_1200x1600_jpeg$ 2x"&gt;
&lt;img class="back" src="//s7d2.scene7.com/is/image/HermanMillerStore/b2c_3x4crop?$image_src=HermanMillerStore/AeronChair_defaultback&amp;amp;$b2c_360x480_jpeg$" alt="" onerror="this.onerror=null;this.src='//s7d2.scene7.com/is/image/HermanMillerStore/b2c_3x4crop?$image_src=HermanMillerStore/AeronChair_defaultfront&amp;amp;$b2c_360x480_jpeg$';this.srcset='//s7d2.scene7.com/is/image/HermanMillerStore/b2c_3x4crop?$image_src=HermanMillerStore/AeronChair_defaultfront2x&amp;amp;$b2c_1200x1600_jpeg$';" srcset="//s7d2.scene7.com/is/image/HermanMillerStore/b2c_3x4crop?$image_src=HermanMillerStore/AeronChair_defaultback2x&amp;amp;$b2c_1200x1600_jpeg$ 2x"&gt;
(...)
&lt;h3&gt;Aeron Chair&lt;/h3&gt;
&lt;/a&gt;</t>
  </si>
  <si>
    <t>2. Navigate to BBBBB and activate it.
3. Inspect the code of image link and observe the mentioned image links are specified with redundant alternate text.</t>
  </si>
  <si>
    <t>Web: BBBBB: Insufficient color contrast for informative images</t>
  </si>
  <si>
    <t>Some informative images with insufficient color contrast were found: 
• The #858585 for "BBBBB" Informative image in the main content area has insufficient color contrast ratio of 1.5:1 with #66B2C8 background.
• The #323232 for "BBBBB" Informative image in the footer area has insufficient color contrast ratio of 1.8:1 with #146075 background.
As a result, users with color deficiencies and low vision cannot access the controls with ease.</t>
  </si>
  <si>
    <t>Each informative images should have sufficient color contrast ratio with its background.</t>
  </si>
  <si>
    <t>All the non text content of a web page including informative images, user interface controls and their different states such as hover, focus,active,etc. should be displayed using sufficient contrast between foreground/background and adjacent colors to make sure that people with low vision and those with color deficiencies can access them.
WCAG 2.1 has outlined the contrast requirement for non text content as 3:1.</t>
  </si>
  <si>
    <t>For all informative images, ensure that the contrast between foreground, background or adjacent colors is 3:1 to make the image's information accessible for users with low vision and color-blindness.</t>
  </si>
  <si>
    <t>2.  Navigate to BBBBB
3. Navigate to the BBBBB and activate it.
4. Inspect the "BBBBB" interactive element using CCA.</t>
  </si>
  <si>
    <t>Web: BBBBB: Missing instruction for mandatory fields</t>
  </si>
  <si>
    <t>On the Check Out page, although the asterisk * is provided for the mandatory fields in the form , the instruction stating the meaning of the asterisk * is not provided.</t>
  </si>
  <si>
    <t>Instructions should be provided alone with aterisk * for identifying mandatory fields at the beginning of the form.</t>
  </si>
  <si>
    <t>Users with learning impaired and new internet users may find it difficult to identify mandatory form field information in advance to complete the form successfully and avoid error messages.
Well-defined mandatory form fields are also helpful for users with mobility impairments as they can fill up the form with ease. In the absence of mandatory form field information, users might incorrectly fill up the form and thus might lead to frustration.
The best way to mark mandatory form fields is by including the information within the form labels and is visible as all users read the label before filling up the form details.</t>
  </si>
  <si>
    <t>Provide the instruction explaining the meaning of the asterisk * such as “* denotes mandatory fields”. Place the instruction at the top of the form to ensure all users can access the instructions.</t>
  </si>
  <si>
    <t>2. Activate the "BBBBB &gt; BBBBB" links.
3. Enter "BBBBB" and activate the "BBBBB" button.
4. Activate "BBBBB" button.
5. Enter "BBBBB" and activate "BBBBB" button.
6. Activate "BBBBB" button.
7. Access the "BBBBB" form.</t>
  </si>
  <si>
    <t>Web: BBBBB: Inappropriate label for form controls</t>
  </si>
  <si>
    <t>Incomplete labels "BBBBB", "BBBBB", "BBBBB", "BBBBB", "BBBBB" and "BBBBB" were provided for form fields in "BBBBB" section of the "BBBBB" page . As a result, screen reader users will not understand the purpose of the form controls effectively.</t>
  </si>
  <si>
    <t>All form fields need to have complete and descriptive label for the screen reader users.</t>
  </si>
  <si>
    <t>Form control label enables users to understand the purpose of the form control. Incomplete form control labels make it difficult for the screen reader users to understand the functionality associated to the form control effectively.</t>
  </si>
  <si>
    <t>Provide complete and descriptive labels "BBBBB", "BBBBB", "BBBBB", "BBBBB", etc. for the mentioned form controls.</t>
  </si>
  <si>
    <t>2.  Navigate to BBBBB &gt; BBBBB &gt; BBBBB &gt; BBBBB 
3. Navigate to the BBBBB and activate it.
4. Inspect the "BBBBB", "BBBBB", "BBBBB", "BBBBB", "BBBBB" and "BBBBB" form controls.</t>
  </si>
  <si>
    <t>Web: BBBBB: Missing alt attribute for informative images</t>
  </si>
  <si>
    <t xml:space="preserve">The "alt" attribute is not provided for the "BBBBB" logo and "BBBBB" image in the lightbox (that becomes available on clicking "BBBBB" link).
As a result, the HTML validator generated the following error:
• Error: required attribute "ALT" not specified.
</t>
  </si>
  <si>
    <t xml:space="preserve">The image should have "alt" attribute with appropriate alternate text.
</t>
  </si>
  <si>
    <t>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The "alt" attribute is a compulsory attribute for the image element (tag) as per W3C specification. In the absence of the attribute will result in HTML validator generating an error.
Unique and descriptive alternate text should be specified for informative images and functional image links using "alt" attribute of the &lt;img&gt; element. In case of decorative images, specify an empty alt for the image to ensure that screen reader does not identify the image.</t>
  </si>
  <si>
    <t>Provide alternate text for all the informative images using "alt" attribute. Ensure that the alternate text is descriptive of the image purpose.
&lt;img class="acs-feedback__logo" src="https://answ-cld-res.cloudinary.com/image/upload/v1481744090/fk2mef8udohpoxujrtk0.jpg" alt="LabCorp"&gt;</t>
  </si>
  <si>
    <t>2.  Navigate to BBBBB
3. Navigate to the BBBBB and activate it.
4. Inspect the "BBBBB" logo and "BBBBB" image in the lightbox (that becomes available on clicking "BBBBB" link).</t>
  </si>
  <si>
    <t xml:space="preserve">The "alt" attribute is missing in the source code of the decorative image with src value as "BBBBB" in the main content area of the page. 
As a result, the HTML validator generated the following error:
• Error: required attribute "ALT" not specified. </t>
  </si>
  <si>
    <t xml:space="preserve">The image should have empty "alt" attribute.
</t>
  </si>
  <si>
    <t xml:space="preserve">An ‘alt’ attribute is a required attribute for "img" element as per W3C specifications. In the absence of the ‘alt’ attribute, HTML validator will generate an error. Decorative images are images that provide no information. They enhance the look and feel of a website.
Screen readers provide information about all the images on the web page whether any alternate text is specified or not. Empty ‘alt’ attribute of a decorative image enables the screen reader to skip the image. </t>
  </si>
  <si>
    <t>Provide alternate text for all the images using the ‘alt’ attribute. Ensure that the alternate text is descriptive of the image purpose. If the image is decorative, specify an empty alt attribute (alt = "") as given below:
&lt;img alt="" src="/dmslivecafe/2/84074/AboutUsBanner.jpg"&gt;</t>
  </si>
  <si>
    <t>2.  Navigate to BBBBB 
3. Navigate to the BBBBB and activate it.
4. Inspect the mentioned instance.</t>
  </si>
  <si>
    <t>Web: BBBBB: Text gets cut off</t>
  </si>
  <si>
    <t>Upper portion of the words "BBBBB" in the "BBBBB" dropdown list gets cut off when users try to access the page with text spacing styles turned on. This will result in users with low vision and users with learning impairments finding it difficult to read the text.</t>
  </si>
  <si>
    <t>Fixed dimensions used for text spacing, line spacing, paragraph spacing by web page authors can not be readable for users with low vision or users with learning impairments. These users have a tendency to browse the web using custom style sheets where spacing is defined to meet their needs. A web page should not override user defined styles and thereby make it possible for users to access the content with ease. If the web page overrides user styles, it might become difficult for users to access the content. 
When user styles are applied, text on a web page should not get cut off vertically, overlap with other piece of text and even not remain fixed. Text should be displayed as per the user styles to ensure that users with learning impairments and low vision users can access the content with ease.</t>
  </si>
  <si>
    <t>Web: BBBBB: Content overlaps with browser's Zoom</t>
  </si>
  <si>
    <t>When low vision users view the BBBBB page after zooming in using the browser’s zoom, some content in main content area gets overlapped on other content. This made it difficult for low vision users to access the page content and functionality.</t>
  </si>
  <si>
    <t>The page content and functionality needs to be present and work accurately when page is zoomed upto 200%</t>
  </si>
  <si>
    <t>Flexible layouts should be used to display the page content. Dimensions for container elements used to display the page content should be defined using relative units, such as "%", "em", "rem" etc. to ensure that the content fits on the page when zoomed in. If content gets overlapped when users zoom in, it becomes very difficult for low vision users to access the content.</t>
  </si>
  <si>
    <t>2.  Navigate to BBBBB 
3. Navigate to the BBBBB and activate it.
4. Zoom the page upto 200% and observe the content and functionality of the page.</t>
  </si>
  <si>
    <t>1.4.4 Resize Text</t>
  </si>
  <si>
    <t>Web: BBBBB: Identical and Non-descriptive link text</t>
  </si>
  <si>
    <t>Web pages included links with identical and non-descriptive text that lead to different destination pages, which failed to convey the purpose of the links when read out of context.
These required screen reader users to activate the link in order to understand which page will be displayed on activating the link.
For example, identical and non-descriptive text  "BBBBB" is provided for links present in main content area, which failed to describe the pages they pointed to.</t>
  </si>
  <si>
    <t>Link text on a web page should be unique and descriptive. A screen reader presents all the links on a web page in the form of a list. As a result, users will access only the link text and not the surrounding information. Thus, it is essential
 to provide meaningful and unique link text to enable screen reader users to understand the link information when read out of context. 
If identical link text is used to present link information, ensure that all the links with identical text lead to the identical destination. This will help to avoid confusion for all users including users with visual and learning disabilities.</t>
  </si>
  <si>
    <t>Apply the following changes:
• Specify "aria-labelledby" attribute to &lt;a&gt; element containing “BBBBB” text.
• Specify "id" attribute with unique value to &lt;a&gt; element containing "BBBBB” text, &lt;h3&gt; element containing “BBBBB” text  respectively.
• Reference all the id attribute values (of &lt;a&gt; and &lt;h3&gt; elements respectively) via "aria-labelledby" attribute respectively.
&lt;h3 id="st"&gt;&lt;a href="https://10458-1027.ixactcontactwebsites.com/ixact-the-offer-with-strings-attached/"&gt;The Offer With Strings Attached&lt;/a&gt;&lt;/h3&gt;
(...)
&lt;a id ="cr1" aria-labelledby="cr1 st "class="read-more" href="https://10458-1027.ixactcontactwebsites.com/ixact-the-offer-with-strings-attached/"&gt;Continue Reading&lt;/a&gt;
(...)
&lt;h3 id="sh"&gt;&lt;a href="https://10458-1027.ixactcontactwebsites.com/ixact-understanding-the-costs-of-selling-a-home/"&gt;Understanding the Costs of Selling a Home&lt;/a&gt;&lt;/h3&gt;</t>
  </si>
  <si>
    <t>2.  Navigate to BBBBB
3. Navigate to BBBBB using "BBBBB" button.
3. Inspect the text "BBBBB" in the main content area with screen reader running.</t>
  </si>
  <si>
    <t>Web: BBBBB: Modal dialog inaccessible for keyboard-only and screen reader users</t>
  </si>
  <si>
    <t>Activating the "BBBBB" interactive element triggers a modal dialog. Following issues were found for the modal dialog:
• Even though modal dialog is visible at the center of the screen, modal dialog content is available at the end of the page for keyboard-only and screen reader users. This required in users with mobility and visual impairments who rely on a keyboard to tab pass the content on the page before they can interact with the modal dialog.
• Keyboard focus does not remain within the boundaries of the modal dialog. So, focus moves on the background content when users press "Shift" + "Tab" keys from the first interactive element or "Tab" key from the last interactive element of the modal dialog.
• Screen reader users found it difficult to distinguish between background and the modal dialog content. When screen reader users navigate through the modal dialog using the virtual cursor (up and down arrow keys), the background content is read out thereby creating a confusing experience for the users.
• Keyboard support is missing for the interactive "BBBBB" (Close) image.</t>
  </si>
  <si>
    <t>The modal dialog should be accessible for screen reader and keyboard only users.</t>
  </si>
  <si>
    <t>Keyboard-only users when interact with a modal dialog, can view the modal dialog on the screen. However, if there focus fails to move to the modal dialog content they are required to tab pass all the interactive functionality of the original page before they can move on the modal dialog. This will result in frustration for keyboard-only users while interacting with the web page. _x000D_
When web page content gets updated dynamically, ensure that the user’s focus moves to the updated section. This will help users access the modal dialog content without requiring to go through the content displayed on the original page from which they accessed the modal dialog.</t>
  </si>
  <si>
    <t>Apply the following changes:
• Set the keyboard focus to first interactive element such as "BBBBB" (Close) image button of the modal dialog using the javascript .focus().
• Add role="dialog" and "aria-labelledby" attribute to the &lt;div&gt; element containing the modal dialog content.
• Specify "id" attribute with unique value to the &lt;div&gt; element containing the "BBBBB" heading and reference it via "aria-labelledby" attribute.
• Ensure that the background content is not available and only the content displayed in the modal dialog is available for keyboard-only and screen reader users:
• Use aria-hidden =”true” and tabindex="-1" to hide the background content from screen readers. Ensure that "aria-hidden" attribute is removed from  the page source when user closes the modal dialog.
• Modify the scripts to ensure that the Tab and Shift + Tab keystrokes wrap the keyboard focus inside the modal dialog in all browsers.
• Include role="button" and tabindex="0" in the source code of &lt;div&gt; element containing "X" (Close) image.
• Modify the scripts to ensure that the functionality is accessible with a keyboard as well as a mouse.
For information on creating accessible modal dialog refer https://www.w3.org/WAI/ARIA/apg/example-index/dialog-modal/dialog.html</t>
  </si>
  <si>
    <t xml:space="preserve">2. Navigate to  BBBBB 
3. Navigate to the "BBBBB" screen using "BBBBB" button.
4. Access the modal dialog with keyboard and screen reader running. </t>
  </si>
  <si>
    <t>Web: BBBBB: Definition list mark-up used unnecessarily</t>
  </si>
  <si>
    <t>Definition list is used unnecessarily for the content such as "BBBBB", "BBBBB", "BBBBB", "BBBBB", "BBBBB", "BBBBB", etc. in footer section which do not constitute a list.</t>
  </si>
  <si>
    <t>Screen reader should announce the content as per the semantics provided through code.</t>
  </si>
  <si>
    <t>List mark-up enables screen reader users to identify number of list items. On the basis of appropriate list mark-up, screen reader announces beginning and end of a list. This helps users in interpreting the information effectively. A sighted user can understand relationship between the textual information on the basis of its visual presentation, such as indentation. However, a screen reader relies on appropriate mark-up, such as &lt;li&gt;, &lt;ul&gt; and &lt;ol&gt; to interpret related information effectively.
When list mark-up is used unnecessarily, screen reader will identify presence of list for the content that does not visually constitute a heading. Moreover, in the above example screen reader will not identify the text as a heading.</t>
  </si>
  <si>
    <t>Remove the definition list mark-up from the mentioned content. CSS can be used to maintain the presentation of the page if required.
&lt;div class="copyright-book-details-text"&gt;
&lt;div&gt;Organic Chemistry, 9e&lt;div&gt;
&lt;div&gt;Wade&lt;div&gt;&lt;div&gt;qualityten61862&lt;div&gt;
&lt;div&gt;Ends: 06/30/2021&lt;div&gt;
&lt;/div&gt;</t>
  </si>
  <si>
    <t>2. Activate BBBBB link from the left navigation pane.
3. Inspect the "BBBBB", "BBBBB", "BBBBB", "BBBBB", "BBBBB", "BBBBB",etc. in footer section.</t>
  </si>
  <si>
    <t>Web: BBBBB: Inappropriate textual description for image button</t>
  </si>
  <si>
    <t>Inappropriate textual description "BBBBB" is provided for "BBBBB" image button in the header area.
As a result, screen reader users will not understand the purpose of the image button.</t>
  </si>
  <si>
    <t>When textual description is provided to the image button, screen reader users will understand the purpose of the image button.</t>
  </si>
  <si>
    <t>Provide textual description "BBBBB" for the image button using "aria-label" attribute.
&lt;div id="icon-hamburger" class="pull-left"&gt;
&lt;button type="button" class="ov-toggle" ng-click="changeState();sendToGA('menu-hamburger')" aria-haspopup="true" aria-expanded="true" aria-label="Menu"&gt;
&lt;span class="fa fa-bars"&gt;&lt;/span&gt;
&lt;span class="menu-text ng-binding" ng-bind="translations.menu"&gt;Menu&lt;/span&gt;
&lt;/button&gt;
&lt;/div&gt;</t>
  </si>
  <si>
    <t>2. Navigate to BBBBB and activate it.
3. Inspect the "BBBBB" image button in header section of the page.</t>
  </si>
  <si>
    <t>Web: BBBBB: Identical link text</t>
  </si>
  <si>
    <t>The identical link text "BBBBB" in the main content area that lead to different destination pages. As a result, screen reader users failed to understand the purpose of the link.</t>
  </si>
  <si>
    <t>Link text on a screen should be unique and descriptive. It is essential to provide meaningful and unique link text to enable screen reader users to understand the link information. If Inappropriate link text is provided for the link,
 the screen reader user will not be able to understand the purpose of the link.</t>
  </si>
  <si>
    <t xml:space="preserve">It is advisable to provide descriptive and unique text for presenting links. This will ensure that screen reader users can understand the purpose of the links when read out of context. </t>
  </si>
  <si>
    <t>2. Navigate to "BBBBB" and activate it.
3. Inspect the "BBBBB" link with screen reader running.</t>
  </si>
  <si>
    <t>Web: BBBBB: Note: Informative image defined through CSS</t>
  </si>
  <si>
    <t>The BBBBB images in main content area is defined through CSS. As a result, these images are not clearly available for users browsing the website with the Windows High Contrast setting turned on.</t>
  </si>
  <si>
    <t>Use CSS content property (with ::before and ::after pseudo-elements) or font: awesome icons to define the images to ensure that the image become visible when the Windows High Contrast Mode is turned on.
Alternatively, ensure all informative images must be implemented with the HTML &lt;img&gt; element and Provide empty alt attribute (alt=””) in its source code.
&lt;div class="dijit dijitReset dijitInline dijitRadio" role="presentation" widgetid="dijit_form_RadioButton_0" style=""&gt;
&lt;img src="../tdx/images/controls/mcroundtile.png" alt=" "&gt;
&lt;input type="radio" role="radio" aria-checked="false" class="dijitReset dijitCheckBoxInput" data-dojo-attach-point="focusNode" data-dojo-attach-event="ondijitclick:_onClick" tabindex="0" id="dijit_form_RadioButton_0" value="" name="M1_value" aria-disabled="false" aria-label="A. log Subscript a Baseline x equals StartFraction log Subscript b Baseline x Over log Subscript b Baseline a EndFraction" style="user-select: none;"&gt;
&lt;/div&gt;</t>
  </si>
  <si>
    <t>2. Navigate to BBBBB.
3. Inspect the BBBBB in main content area with high contrast enabled.</t>
  </si>
  <si>
    <t>Web: BBBBB: Heading mark-up used unnecessarily</t>
  </si>
  <si>
    <t>The text as "BBBBB" in the main content area is marked up as heading unnecessarily. However, the text does not constitute as a heading. This created confusion in the minds of screen reader
 users about the content structure.</t>
  </si>
  <si>
    <t>Appropriate heading structure enables screen reader users to understand the screen structure as well as navigate through the screen easily.</t>
  </si>
  <si>
    <t xml:space="preserve">Headings are used to add structure to the document. Appropriate heading structure enables screen reader users to understand the document structure. Use headings in the correct sequence; such as h2 should follow h1, h3 should follow h2 and so
 on.
When content that does not constitute as a heading is marked up as a heading, screen reader users may find it difficult to understand the content structure of the screen. </t>
  </si>
  <si>
    <t>Remove the heading mark-up from the mentioned text.
&lt;p id="main-content" tabindex="-1"&gt;Martin Gay Beginning &amp;amp; Intermediate Algebra with IR 6e a11y&lt;/p&gt;</t>
  </si>
  <si>
    <t>2. Navigate to BBBBB and activate it.
3. Inspect the heading text "BBBBB".</t>
  </si>
  <si>
    <t>Web: BBBBB: Deprecated attribute used</t>
  </si>
  <si>
    <t>Deprecated mark-up i.e. "summary" attribute is used to provide information such as "BBBBB" on the page.</t>
  </si>
  <si>
    <t>Deprecated attribute should not be used on page.</t>
  </si>
  <si>
    <t>Summary attribute is provided for complex data tables in order to orient screen reader users about how the data is organized in the table. This helps them to interpret the table data easily. The 'summary' attribute is deprecated in HTML 5 and thus it is recommended not to use it.
Information conveyed using the summary attribute is important and thus should be made available through other methods. Additionally, provide the information only for complex data tables and not for simple data tables as well as layout tables. Adding the information for simple data tables and layout tables increases the cognitive overload of information for screen reader users and thus should be avoided to improve the user experience.</t>
  </si>
  <si>
    <t>Remove the "summary" attribute from the source code of the page. Alternatively, remove "summary" attribute and provide the "View All Course Materials provides you with access to all of the content that your instructor has made available to you, not just those activities that are assigned." information using &lt;p&gt; element before the &lt;table&gt; element use "aria-describedby" attribute within &lt;table&gt; element to associated the text. Use "id" attribute within the &lt;p&gt; element.</t>
  </si>
  <si>
    <t>2. Activate "BBBBB" link from the left navigation pane.
3. Inspect the table in main content area.</t>
  </si>
  <si>
    <t>When the users submit an empty form on activating "BBBBB" button, the error message “BBBBB" in the modal dialog (that becomes available on activating "BBBBB" button) gets dynamically added below the input field.
As a result, screen reader users were unaware about the occurrence of the error.</t>
  </si>
  <si>
    <t>Provide unique value for the “aria-describedby” and “id” attributes to associate the input field and error messages respectively to ensure that screen reader users identify the error messages.
&lt;input aria-describedby="value" type="text" tabindex="3" placeholder=""&gt;
(…)
&lt;p id="value"&gt;You need to enter a x value for a new point&lt;/p&gt;</t>
  </si>
  <si>
    <t>2. Navigate to BBBBB
3. Activate the "BBBBB" &gt; "BBBBB" button
4. Access the BBBBB with screen reader running.</t>
  </si>
  <si>
    <t>Web: BBBBB: Note: Misleading instruction for screen reader users</t>
  </si>
  <si>
    <t>On the BBBBB page, the instruction "BBBBB" is provided and there is no "BBBBB" button on the page. As a result, this instruction was misleading for screen reader users.</t>
  </si>
  <si>
    <t>The instruction should be as per the component on the page.</t>
  </si>
  <si>
    <t>2. Navigate to BBBBB, BBBBB, BBBBB and BBBBB and activate it.
3. Check the instruction "BBBBB" given on the page.</t>
  </si>
  <si>
    <t>Web: BBBBB: Functionality inaccessible for keyboard-only and screen reader user</t>
  </si>
  <si>
    <t>Functionality provided for users to move the points on the graph, "BBBBB", "BBBBB", "BBBBB" and "BBBBB" buttons is inaccessible for keyboard and screen reader users. Additionally, there is BBBBB and BBBBB functionality provided for the graph. As a result, keyboard and screen reader users cannot access the interactive graph and its functionality.</t>
  </si>
  <si>
    <t>Keyboard and screen reader users will be able to access the interactive graph effectively.</t>
  </si>
  <si>
    <t>Ensure that all the page functionality is available for all users irrespective of the device being used.
• Code the draggable points on the graph, "BBBBB", "BBBBB" and "BBBBB" using button elements and provide descriptive labels for them.
• Modify the scripts to ensure that the buttons are accessible with a keyboard as well as a mouse to make the functionality accessible for keyboard-only users.
• Provide buttons for BBBBB and BBBBB the graph so that keyboard users can access these functionalities.
• Ensure that screen reader users are aware of the information that is updated on the graph when users drag the points and access the buttons and are able to access the information. Use appropriate ARIA Live region attributes and set the politeness level to "polite" to make information accessible for screen reader users.
Alternatively, specify role for the element (used for displaying the graph information) as "status" which has an implicit aria-live value of "polite". Ensure that the graph information gets updated on user interaction.</t>
  </si>
  <si>
    <t>2. Navigate to BBBBB and activate it
3. Navigate to BBBBB
4. Access the BBBBB on the page using keyboard and screen reader.</t>
  </si>
  <si>
    <t>Non-descriptive labels such as "BBBBB", "BBBBB" and "BBBBB" are provided for the slideshow controls in the main content area. This made it difficult for screen reader users to understand the purpose of the buttons.</t>
  </si>
  <si>
    <t>Screen reader should announce appropriate &amp; descriptive label for the button.</t>
  </si>
  <si>
    <t>Assistive technologies, such as screen readers identify each form control on the basis of their label. This is found very useful by users as it not only helps them to understand the purpose of the button but also helps to differentiate one form control from another.
Button label enables users to understand the purpose of the button. Inappropriate label provided for the button may create confusion in the minds of screen reader users.</t>
  </si>
  <si>
    <t>Provide descriptive label as "BBBBB", "BBBBB" etc. using aria-label attribute for the buttons.
&lt;ol class="mini-nav__navigation-list"&gt;
&lt;li class="mini-nav__navigation-item"&gt;
&lt;button aria-label="1 of 3 slides" class="mini-nav__navigation--number active" type="button" value="0"&gt;
&lt;span class="MiniNav__SlideNumbers-sc-28pm99-4 fZANjr"&gt;1&lt;/span&gt;
&lt;/button&gt;
&lt;/li&gt;
&lt;li class="mini-nav__navigation-item"&gt;
&lt;button aria-label="2 of 3 slides" class="mini-nav__navigation--number" type="button" value="1"&gt;
&lt;span class="MiniNav__SlideNumbers-sc-28pm99-4 fZANjr"&gt;2&lt;/span&gt;
&lt;/button&gt;
&lt;/li&gt;
&lt;li class="mini-nav__navigation-item"&gt;
&lt;button aria-label="3 of 3 slides" class="mini-nav__navigation--number" type="button" value="2"&gt;
&lt;span class="MiniNav__SlideNumbers-sc-28pm99-4 fZANjr"&gt;3&lt;/span&gt;
&lt;/button&gt;
&lt;/li&gt;
&lt;/ol&gt;</t>
  </si>
  <si>
    <t>2. Navigate to the BBBBB with screen reader running.</t>
  </si>
  <si>
    <t>Web: BBBBB: Change of language not identified</t>
  </si>
  <si>
    <t>The text "BBBBB" and "BBBBB" present in the main content area is in a different language. The non-English content has not been identified through the HTML code.</t>
  </si>
  <si>
    <t>Screen readers will convey the information in the specified language correctly.</t>
  </si>
  <si>
    <t>Primary and secondary language of web page content must be defined programmatically through the HTML mark-up to ensure that user agents, such as web browsers, screen readers, braille displayers etc. can render the information correctly for their users. If on a website all the information is displayed in English language and some parts of information is displayed in Arabic, French or any other languages, user agents need to know about both the primary and secondary languages respectively in order to interpret the information accurately.
When the primary language and secondary language is not defined through the HTML mark-up, user agents, such as screen readers and Braille displays, might convey the information in other languages incorrectly.</t>
  </si>
  <si>
    <t>Add "hreflang" attribute in the &lt;a&gt; element of "BBBBB" and "BBBBB" links in the source code.</t>
  </si>
  <si>
    <t>2. Access the "BBBBB" and "BBBBB" links with screen reader running.</t>
  </si>
  <si>
    <t>3.1.2 Change of Language</t>
  </si>
  <si>
    <t>Web: BBBBB: Missing keyboard support for carousel controls</t>
  </si>
  <si>
    <t>Keyboard support is missing for the functionality associated with the carousel controls such as "BBBBB" and "BBBBB" in the main content area. This made it difficult for keyboard-only and screen reader users to access the functionality associated with it. Additionally, textual description is not provided for the carousel controls in the source code of the page.</t>
  </si>
  <si>
    <t>Ensure that all the page functionality is available for all users irrespective of the device being used.
Apply the following changes:
• Code the carousel controls with &lt;a&gt; element and include the ‘href’ attribute in their source code to make the functionality accessible for keyboard-only and screen reader users.
• Modify the scripts to ensure that the carousel controls are accessible with a keyboard as well as a mouse.
• Add role "region" and aria-label="Carousel" attribute to the &lt;div&gt; element containing the carousel content.
• Add ARIA live properties such as  aria-live="polite" to &lt;div&gt; element containing the carousel content to ensure that the screen reader announces the updated content.
• Provide textual description such as "BBBBB" and "BBBBB" via "aria-label" property.</t>
  </si>
  <si>
    <t>2. Inspect the "Next" and "Previous" carousal controls.</t>
  </si>
  <si>
    <t>Web: BBBBB: Lengthy link text</t>
  </si>
  <si>
    <t>The entire sections such as "BBBBB...", "BBBBB...", "BBBBB....", etc. below the section "BBBBB" (that becomes available on activating "BBBBB" button) are marked using role="link".
As a result, screen reader users have to listen to the entire section content at a stretch when they try to access the links.</t>
  </si>
  <si>
    <t>When appropriate link text is provided for the link, the screen reader users will understand the purpose of the link.</t>
  </si>
  <si>
    <t>Link text on a web page should be unique and descriptive. Screen reader users rely on link text to understand the purpose of links. When screen reader users encounter a link on a web page, they decide on the basis of its textual description whether they want to follow the link or not. Screen reader users often access links in the form of a list where only the link text is available and not the surrounding text.
When lengthy text is used to present links, users might have to listen to additional information which leads to a frustrating experience for them.</t>
  </si>
  <si>
    <t xml:space="preserve">Apply the following changes:
• Remove the entire description except for “BBBBB” heading from the link.
• Provide role=presentation to the &lt;ul&gt; and &lt;li&gt; element.
</t>
  </si>
  <si>
    <t>2. Navigate to the"BBBBB...", "BBBBB...", "BBBBB....", etc. below the section "BBBBB" (that become available on activating BBBBB button) in the main content area.</t>
  </si>
  <si>
    <t>Web: BBBBB: No mechanism is provided to control moving content</t>
  </si>
  <si>
    <t>No functionality is provided to play/pause the moving "BBBBB" on the page.</t>
  </si>
  <si>
    <t>The "play/ pause" mechanism should be provided so that people with attention deficit disorders do not find it difficult to concentrate.</t>
  </si>
  <si>
    <t>Moving content is often used on web pages to attract user’s attention. However, users should be provided with an option to control the movement as it might be found distracting by users with learning impairments. If moving content and static content are provided, people with attention deficit disorders find it difficult to concentrate while reading the static content of the page.</t>
  </si>
  <si>
    <t>Ensure the movement stops automatically after five seconds.
Alternatively, provide users with an option to control the moving content through start, stop and pause buttons or links.</t>
  </si>
  <si>
    <t>2. Navigate to BBBBB and activate it
3. Navigate to BBBBB
4. Check the moving "BBBBB".</t>
  </si>
  <si>
    <t>Web: BBBBB: Incomplete page title</t>
  </si>
  <si>
    <t>Incomplete page title “BBBBB” is used for Content page. This made it difficult for screen reader users to identify the type of information made available on the page.</t>
  </si>
  <si>
    <t xml:space="preserve">The page title should be meaningful and descriptive that gives idea about the webpage._x000D_
</t>
  </si>
  <si>
    <t xml:space="preserve">Page title is the first piece of information that a screen reader reads when the page loads. It enables users to identify the page content. Descriptive and meaningful page title gives users a brief idea about the information presented on a web page. Page title is also essential for users with learning disabilities, as it helps them to differentiate one web page from another._x000D_
</t>
  </si>
  <si>
    <t xml:space="preserve">Provide meaningful and unique title for each page to enable users to identify the web page content._x000D_
</t>
  </si>
  <si>
    <t>Web: BBBBB: Error message displayed one at a time</t>
  </si>
  <si>
    <t>On submitting the “BBBBB” form with errors, (that becomes available when user clicks on "BBBBB" button below the sections "BBBBB" and "BBBBB"), single error message is displayed at a time. This leads to frustration for users with visual and mobility impairments as each time user rectifies an error and submits the form another error is displayed.</t>
  </si>
  <si>
    <t>All the errors should be available at once for the users.</t>
  </si>
  <si>
    <t>Error messages serve as a pointer to help users correct their mistakes and submit the form successfully. Error messages should be easy to understand and locate to help users with visual and mobility impairments input the form details accurately. All the fields with error should be displayed together to ensure that all users can access the errors. Displaying one error at a time can frustrate users as they get annoyed when they find out about another error on rectifying the previously displayed error.</t>
  </si>
  <si>
    <t>Apply the following changes:
• When the form is submitted with errors, display all error messages at the top of the form.
• Set the focus to the first error message in the list using JavaScript focus() method. Alternatively, use a JavaScript dialog box to inform users that error messages are listed at the top of the form.</t>
  </si>
  <si>
    <t>2. Activate BBBBB link from the left navigation pane.
3. Activate the "BBBBB" button to submit the form.</t>
  </si>
  <si>
    <t>Web: BBBBB: Content announced inappropriately for screen reader users</t>
  </si>
  <si>
    <t>The "BBBBB" information in the main content area, is announced inappropriately by screen reader. For example, the points and round information is read out all together. As a result, screen reader users cannot access the information effectively.</t>
  </si>
  <si>
    <t>The Content should be announced appropriately for screen reader users</t>
  </si>
  <si>
    <t>Apply the following changes:
• Provide the role="presentation" or aria-hidden="true" attribute to hide the current content.
• For the beneficial of screen reader users, provide the points and round information in the hidden tabular format.</t>
  </si>
  <si>
    <t>2. Activate BBBBB link from the left navigation pane.
3. Access the BBBBB information in the main content area with screen reader running.</t>
  </si>
  <si>
    <t>pending</t>
  </si>
  <si>
    <t>Web: BBBBB: Text gets overlapped and cut off</t>
  </si>
  <si>
    <t>The content such as "BBBBB" and "BBBBB" gets overlapped and the text "BBBBB" gets cut off when users try to access the page with text spacing styles turned on. This will result in users with low vision and users with learning impairments finding it difficult to read the text.</t>
  </si>
  <si>
    <t>Fixed dimensions used for text spacing, line spacing, paragraph spacing by web page authors can not be readable for users with low vision or users with learning impairments. These users have a tendency to browse the web using custom style sheets
 where spacing is defined to meet their needs. A web page should not override user defined styles and thereby make it possible for users to access the content with ease. If the web page overrides user styles, it might become difficult for users to access the
 content.
When user styles are applied, text on a web page should not get cut off vertically, overlap with other piece of text and even not remain fixed. Text should be displayed as per the user styles to ensure that users with learning impairments and low vision users
 can access the content with ease.</t>
  </si>
  <si>
    <t>Define the text and container sizes using percent (%), em and rem units.
In addition use relative units  for defining CSS line-height, letter-spacing etc. properties and ensure that user's text spacing styles are not overridden.</t>
  </si>
  <si>
    <t>2. Activate BBBBB link from the left navigation pane.
3. Apply Text spacing bookmarklet and observe the page.</t>
  </si>
  <si>
    <t>Web: BBBBB: Custom checkboxes not operable with a keyboard</t>
  </si>
  <si>
    <t>The custom checkboxes "BBBBB" (that becomes available on activating "BBBBB" button) and "BBBBB" (that becomes available on activating "BBBBB" button) are not accessible via keyboard. This resulted in keyboard-only and screen reader users not being able to interact with the checkboxes.</t>
  </si>
  <si>
    <t>Checkbox should be accessible to keyboard users.</t>
  </si>
  <si>
    <t>Replace the custom checkbox with the standard checkbox by using the input type="checkbox".
Alternatively, use appropriate ARIA roles and attributes to code the custom checkbox. A working example of custom checkbox can be found at:
https://www.w3.org/TR/wai-aria-practices-1.1/examples/checkbox/checkbox-1/checkbox-1.html.</t>
  </si>
  <si>
    <t>2. Activate BBBBB link from the left navigation pane.
3. Activate "BBBBB" button in map section.
4. Access the mentioned checkboxes.</t>
  </si>
  <si>
    <t>Web: BBBBB: Custom input field inaccessible for screen reader users</t>
  </si>
  <si>
    <t>As soon as user starts entering data in the "BBBBB" input fields, the suggestions are automatically populated below the input field. Although this interaction is easier to understand for sighted users, it is not intuitive for screen reader users.</t>
  </si>
  <si>
    <t>Input field should be accessible to screen reader users.</t>
  </si>
  <si>
    <t>Apply the following changes:
• Inform the user through hidden text in the label that entering text into the form field will trigger a dropdown list of options.
For example: 
&lt;span class="offleft"&gt; Start typing, then use the up and down arrows to select an option from the list&lt;/span&gt;
CSS:
.offleft {position: absolute; left: -9999px;}
• Provide the number of suggestions found information through hidden text after the input field when user enters text in the input field.
&lt;span class="offleft" tabindex="-1" style="position: absolute; left: -999px;"&gt;5 matches found &lt;/span&gt;
• Each drop down option should be marked up as an ARIA button or link element. This will ensure that screen reader identifies the option as a link or button and users can press the “Enter” key to select the option.
• Move the list of suggestions after the input field in the source code of the page.
• Mark-up the suggestions with appropriate list mark-up such as &lt;ul&gt; and &lt;li&gt; elements.</t>
  </si>
  <si>
    <t>2. Activate BBBBB link from the left navigation pane.
3. Access the mentioned input fields.</t>
  </si>
  <si>
    <t>Web: BBBBB: Directional reference used to convey information</t>
  </si>
  <si>
    <t>On the page, the directional text such as "BBBBB" directional text is used for referring the drag and drop information.</t>
  </si>
  <si>
    <t>Directions such as left, right, etc. should not be used to represent instructions.</t>
  </si>
  <si>
    <t>Screen reader users might get confuse when directional reference is used to convey web page information. A screen reader reads information in a linear order (left-to-right and top-to-bottom). This makes it difficult for screen reader users to understand the information.</t>
  </si>
  <si>
    <t>Hide the mentioned text using aria-hidden="true" attribute. Provide hidden instruction as "BBBBB". for screen reader user.</t>
  </si>
  <si>
    <t>2. Navigate to BBBBB.
3. Access the mentioned instruction.</t>
  </si>
  <si>
    <t>Web: BBBBB: ARIA Role and state defined inappropriately</t>
  </si>
  <si>
    <t>The role “tab" is defined to &lt;div&gt; elements containing the accordion tabs "BBBBB", "BBBBB" etc. inappropriately. Additionally, role "button" is provided in the source code of the accordion tabs.
As a result, the screen reader (JAWS) announces "button" and the screen reader (NVDA) announces "tab" and "button" for the accordion tab. Moreover, "aria-expanded" attribute is not defined in the source code of the accordion tabs by default. As a result, screen reader users will not understand the state of the accordion by default.</t>
  </si>
  <si>
    <t>Users should be able to interact with interactive elements effectively.</t>
  </si>
  <si>
    <t>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When role and state of an interactive element are not exposed to assistive technologies appropriately through code, users might not be able to interact with the element effectively.</t>
  </si>
  <si>
    <t>Apply the following changes:
• Remove role “tab" from the div element containing the accordion tabs.
• Remove role "button" from the &lt;a&gt; element and define role "tab" to &lt;a&gt; element of the accordion tabs.
• Set "aria-expanded" attribute to "false" to the accordion tabs by default. Ensure that the value of "aria-expanded" attribute gets updated as per user interaction via scripting.
&lt;div id="heading-14541" class="panel-heading"&gt;
&lt;h3 class="panel-title"&gt;
&lt;a id="faq-title-14541" class="faq-title" role="tab" data-toggle="collapse" data-parent="#accordion" href="#collapse-14541" aria-controls="collapse-14541" data-nodeid="14541" aria-expanded="False"&gt; How do I cancel an existing appointment? &lt;/a&gt;
&lt;/h3&gt;
&lt;/div&gt;</t>
  </si>
  <si>
    <t>2. Navigate to BBBBB section.
3. Access the mentioned accordions.</t>
  </si>
  <si>
    <t>Web: BBBBB: Role and state not defined</t>
  </si>
  <si>
    <t>The role such as  link or button is not defined for the "BBBBB" interactive image elements present in the main content area. Additionally, the state "expanded/collapsed" is not programmatically defined for the interactive elements. As a result, the interactive elements are announced as plain text by the screen reader.</t>
  </si>
  <si>
    <t>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When role and state of an interactive element is not exposed to assistive technologies through code, users might not be able to interact with the element effectively.</t>
  </si>
  <si>
    <t>Apply the following changes:
• Include image within &lt;a&gt; element and provide href attribute in the source code.
• Specify "aria-labelledby" attribute to &lt;a&gt; element containing "BBBBB" text. 
• Include the "BBBBB" text in a separate &lt;span&gt; element.
• Specify "id" attribute with unique value to &lt;span&gt; element containing "BBBBB" text. 
• Reference both the id attribute values (of &lt;span&gt; containing "BBBBB" text, &lt;span&gt; containing "BBBBB" text) using "aria-labelledby" attribute. 
&lt;a aria-labelledby="img_collapse_1_NA mn0011" href="#"&gt;
&lt;img id="img_collapse_1_NA" onclick="fiduciaryCollapse('1', 'NA');" style="padding-right: 4px; display: inline;" title="Hide details" src="./P22_files/icon-minus-circle-sm-1x.png" alt="Hide details"&gt;
&lt;/a&gt;
(...)
&lt;span id="mn0011"&gt;Stcok Investments&lt;/span&gt;</t>
  </si>
  <si>
    <t>2. Navigate to BBBBB section.
3. Access the mentioned interactive element.</t>
  </si>
  <si>
    <t>Web:Note:BBBBB Inappropriate label for navigation region</t>
  </si>
  <si>
    <t>Inappropriate label "BBBBB" is provided for the navigation region containing "BBBBB", "BBBBB", etc. links in the footer section.
As a result, screen reader users have to listen to additional information unnecessarily.</t>
  </si>
  <si>
    <t>The navigation regions should be read rendered with appropriate label.</t>
  </si>
  <si>
    <t>Provide appropriate label as "BBBBB" for the navigation region using "aria-label" attribute.
&lt;div class="small-12 columns show-for-medium" style="margin-top: 5rem;"&gt;
&lt;nav role="navigation" aria-label="Footer"&gt;
(...)
&lt;/nav&gt;&lt;/div&gt;</t>
  </si>
  <si>
    <t>2. Navigate to footer section.
3. Access the mentioned instance.</t>
  </si>
  <si>
    <t>Date selector widget is provided (that becomes available on activating "BBBBB" interactive element). Following issues are found with the Date selector widget:
• The content "BBBBB", "BBBBB", "BBBBB", "BBBBB", etc. is not identified and announced by the screen reader. 
• Element type such as "button" is not defined for the dates "BBBBB", "BBBBB", etc.
• The state such as "selected" and "disabled" are not defined for the current and disabled dates respectively.</t>
  </si>
  <si>
    <t>All the functionality must be accessible for the assistive technology users such as screen reader users correctly._x000D_
When the functionality is not available for screen reader users correctly, they cannot access the functionality effectively.</t>
  </si>
  <si>
    <t>Apply the following changes:
• Provide a date input field to allow a user to enter a date manually on the screen. Alternatively, provide a button which lead to a pop-over containing the date input field.
• Provide descriptive label "BBBBB" for the input field via "android:hint" property.</t>
  </si>
  <si>
    <t>As soon as users enter 16th  digit in "BBBBB" and 4th digit in "BBBBB" input fields, the focus moves to the next input field automatically.
This might create confusion in the minds of screen reader users.</t>
  </si>
  <si>
    <t>When the screen reader focus moves automatically on inputting data in form controls, screen reader users might get confused.</t>
  </si>
  <si>
    <t>Ensure that the focus does not move on the next input field and remains on the respective input field itself when users enter the maximum digits in the input field.</t>
  </si>
  <si>
    <t>3.2.2 On Input</t>
  </si>
  <si>
    <t>Android App: BBBBB:  Invisible content read by screen reader</t>
  </si>
  <si>
    <t>The "BBBBB" and "BBBBB" form fields are announced by the screen reader after "BBBBB" form field by default. However, the form fields are not visible on the screen.
This created confusion in the minds of screen reader users.
Moreover, the hidden form fields receive the keyboard focus inappropriately.</t>
  </si>
  <si>
    <t>The content that is not visible on the screen should not be announced by TalkBack as it will create confusion in the minds of users. Thus, it is essential that such content should not be available for Talkback users as well.</t>
  </si>
  <si>
    <t>Apply the following changes:_x000D_
• Set "Android:focusable" property to "false" for the hidden content. Ensure that the value of "Android:focusable" property gets updated as per user interaction._x000D_
• Set "android:importantForAccessibility" property to "no" for the hidden content. Ensure that the value of "android:importantForAccessibility" property gets updated as per user interaction.</t>
  </si>
  <si>
    <t>A
AA</t>
  </si>
  <si>
    <t>2.4.4 Link Purpose (In Context), 4.1.2 Name, Role, Value</t>
  </si>
  <si>
    <t>Web: BBBBB: Unclear functionality of carousel controls</t>
  </si>
  <si>
    <t>On activating the carousel controls (that becomes available on clicking "BBBBB" link) the content of the respective carousel gets dynamically updated. Although the dynamic change in the content is easier to understand for sighted users, it is not intuitive for blind users. As a result, screen reader users cannot interact with the carousel content effectively.</t>
  </si>
  <si>
    <t>The functionality of controls that dynamically add or update content on the page should be indicated to screen reader users. This will enable screen reader users to interact with such controls effectively and access the added or updated content.
When static content is displayed on a page, screen reader can read the information for their users. However, when content is added dynamically, screen readers will not know that there is new content available on the page. In addition, screen readers will not know where the new content is displayed and thus will not be able to inform about the new content to their users.</t>
  </si>
  <si>
    <t>Apply the following changes:
• Add role "region" and aria-label="Carousel" attribute to the &lt;div&gt; element containing the carousel content.
• Add ARIA live properties such as  aria-live="polite" to &lt;div&gt; element containing the carousel content to ensure that the screen reader announces the updated content.</t>
  </si>
  <si>
    <t>Web: BBBBB: Invalid HTML code - Nesting</t>
  </si>
  <si>
    <r>
      <t xml:space="preserve">Several instances were found where elements were not nested properly when checked with the NU HTML Checker.
Following are the instances:
• The BBBBB element was found as the child element of BBBBB element.
• The BBBBB element was found as the child element of BBBBB element
This may result in user agents, including assistive technologies, to not accurately interpret and parse content.
</t>
    </r>
    <r>
      <rPr>
        <b/>
        <sz val="11"/>
        <color theme="1"/>
        <rFont val="Calibri"/>
        <family val="2"/>
      </rPr>
      <t>Note:</t>
    </r>
    <r>
      <rPr>
        <sz val="11"/>
        <color theme="1"/>
        <rFont val="Calibri"/>
        <family val="2"/>
      </rPr>
      <t xml:space="preserve">
The HTML code of the tested page does not validate against the HTML 5 specifications and it presents BBBBB errors and BBBBB warnings.</t>
    </r>
  </si>
  <si>
    <t xml:space="preserve">2. Navigate to BBBBB section.
3.Validate the page mark-up using NU HTML checker.
</t>
  </si>
  <si>
    <t>Web: BBBBB: Invalid HTML code - Duplicate ID</t>
  </si>
  <si>
    <r>
      <t xml:space="preserve">Few instances were found where duplicate ID attribute values were specified for two different elements when checked with the NU HTML Checker.
Following Duplicate ID's were found:
• BBBBB
• BBBBB
• BBBBB
• BBBBB
• BBBBB
This may result in user agents, including assistive technologies, to not accurately interpret and parse content.
</t>
    </r>
    <r>
      <rPr>
        <b/>
        <sz val="11"/>
        <color theme="1"/>
        <rFont val="Calibri"/>
        <family val="2"/>
      </rPr>
      <t>Note:</t>
    </r>
    <r>
      <rPr>
        <sz val="11"/>
        <color theme="1"/>
        <rFont val="Calibri"/>
        <family val="2"/>
      </rPr>
      <t xml:space="preserve">
The HTML code of the tested page does not validate against the HTML 5 specifications and it presents BBBBB errors and BBBBB warnings.</t>
    </r>
  </si>
  <si>
    <t>Unique 'id' attribute values should be defined for each HTML elements.</t>
  </si>
  <si>
    <t xml:space="preserve">Ensure that unique ID attributes are used across the page.  </t>
  </si>
  <si>
    <t>2. Navigate to BBBBB section.
3.Validate the page mark-up using NU HTML checker.</t>
  </si>
  <si>
    <t>Web: BBBBB: Invalid HTML code - Stray start/end tag</t>
  </si>
  <si>
    <r>
      <t xml:space="preserve">Several instances of stray start/end tag was found  when checked with the NU HTML Checker.
Following are the instances:
• The stray end element BBBBB was found after BBBBB element.
• The stray start element BBBBB was found before BBBBB element.
This may result in user agents, including assistive technologies, to not accurately interpret and parse content.
</t>
    </r>
    <r>
      <rPr>
        <b/>
        <sz val="11"/>
        <color theme="1"/>
        <rFont val="Calibri"/>
        <family val="2"/>
      </rPr>
      <t>Note:</t>
    </r>
    <r>
      <rPr>
        <sz val="11"/>
        <color theme="1"/>
        <rFont val="Calibri"/>
        <family val="2"/>
      </rPr>
      <t xml:space="preserve">
The HTML code of the tested page does not validate against the HTML 5 specifications and it presents BBBBB errors and BBBBB warnings.</t>
    </r>
  </si>
  <si>
    <t>HTML elements should have proper starting and ending tags.</t>
  </si>
  <si>
    <t xml:space="preserve">Valid HTML mark-up is essential for the website content to be displayed accurately across different browsers. In the absence of valid HTML mark-up, some web browsers may not render the content correctly or present a correct object model to assistive technology. Therefore, it is essential that mark-up of all the pages is valid.
However, in order to satisfy this success criterion, it is sufficient that the following three main requirements are met:
• All elements are nested properly.
• All elements have starting and ending tags.
• Within each page, the values of the id attributes are unique.
 </t>
  </si>
  <si>
    <t>Ensure that mentioned instance have appropriate starting tag and if not needed it should be removed from source code.</t>
  </si>
  <si>
    <t>Web: BBBBB: Button receives focus twice</t>
  </si>
  <si>
    <t>The "BBBBB" button in left navigation receives focus twice for keyboard-only and screen reader users. Keyboard-only and screen reader users might get confused when they are presented with more than one trigger point to activate an interactive element.</t>
  </si>
  <si>
    <t>The interactive elements should receive focus only once.</t>
  </si>
  <si>
    <t>When interactive element does not receives focus properly, keyboard-only and screen reader will fails to understand functionality associated with interactive element effectively.</t>
  </si>
  <si>
    <t>Apply the following changes:
• Replace the &lt;button&gt; element with &lt;span&gt; element containing class="BBBBB" i.e. the internal nested &lt;button&gt; in the source code.
• Remove aria-label="BBBBB" and tabindex="0" from the &lt;button&gt; element containing class="BBBBB_01" i.e. the internal nested &lt;button&gt; from the source code.</t>
  </si>
  <si>
    <t>2. Navigate to Table of Contents in left navigation &gt; Contents &gt;BBBBB &gt; BBBBB interactive elements and activate it.
3. Navigate the mentioned button using tab key.</t>
  </si>
  <si>
    <t>2.4.3 Focus Order, 4.1.2 Name Role Value</t>
  </si>
  <si>
    <t>Web: BBBBB: Button receives focus thrice</t>
  </si>
  <si>
    <t>The "BBBBB" button present in non-modal dialog (that becomes available on activating "BBBBB" button in the header area) receives focus thrice for keyboard-only and screen reader users. Keyboard-only and screen reader users might get confused when they are presented with more than one trigger point to activate an interactive element.
Additionally, the label of the "BBBBB" button is inappropriate. For example, the label of the created note is "BBBBB BBBBB BBBBB" in the non-modal dialog.</t>
  </si>
  <si>
    <t>Apply the following changes:
• Update the label as "BBBBB" for the &lt;div&gt; element containing notecard (The format of the label is as follows: Notecard - Chapter Name - Note).
• Remove the role="button" and tabindex="0" from the &lt;div&gt; element containing class="BBBBB" in the source code.
• Remove tabindex="0" from the &lt;div&gt; element containing class="BBBBB" and from the &lt;span&gt; element containing tabindex="0" in the source code.</t>
  </si>
  <si>
    <t>2. Navigate to Table of Contents in left navigation &gt; Contents &gt; BBBBB &gt; BBBBB BBBBB interactive elements and activate it.
3. Activate the "BBBBB" button.
4. Navigate the "BBBBB" using tab key.</t>
  </si>
  <si>
    <t>2.4.3 Focus Order, 4.1.2 Name Role Value, 2.4.6 Headings and Labels</t>
  </si>
  <si>
    <t>Web: BBBBB: Flashcard functionality inaccessible for screen reader users</t>
  </si>
  <si>
    <t>The functionality associated with flashcards is inaccessible for screen reader users.
Following are the related issues:
• The "Favourite" button is not available for screen reader users.
• The role and attributes such as "link" and "aria-describedby" are defined unnecessary for the flashcard content.
• On activating "Flashcard" the 'aria-pressed' attribute value does not updates on user interaction.
As a result, screen reader users cannot access flashcard content effectively.</t>
  </si>
  <si>
    <t>All the page functionality should be accessible for screen reader users.</t>
  </si>
  <si>
    <t>Apply the following changes:
• Remove the "Favourite" button from the &lt;div&gt; element containing role="button" for the flashcard from the source code.
• Place the "Favourite" button after the &lt;div&gt; element containing flashcard. If required use CSS to maintain webpage presentation.
• Remove the role and attributes such as "link" and "aria-describedby" from the source code of &lt;div&gt; element.
• Ensure that the 'aria-pressed' attribute is added when the "Flashcard" button is activated and not when the page is loaded.
• Update the aria-label="Favourite Icon" to aria-label="Favourite" in the source code.</t>
  </si>
  <si>
    <t>2. Navigate to Table of Contents in left navigation &gt; Contents &gt; BBBBB &gt; BBBBB BBBBB interactive elements and activate it.
3. Activate the "Flashcard&gt; View All" interactive elements.
4. Access the flashcard functionality with screen reader running.</t>
  </si>
  <si>
    <t>Web: BBBBB: Missing alt attribute for image button</t>
  </si>
  <si>
    <t>The "alt" attribute is not provided for the "BBBBB" button present in non-modal dialog (that becomes available on activating "BBBBB" buttons).
As a result, the HTML validator generated the following error:
• Error: required attribute "ALT" not specified.</t>
  </si>
  <si>
    <t>The image should have "alt" attribute.</t>
  </si>
  <si>
    <t>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The "alt" attribute is a compulsory attribute for the image element (tag) as per W3C specification. In the absence of the attribute will result in HTML validator generating an error.
Unique and descriptive alternate text should be specified for informative images and functional image links using "alt" attribute of the &lt;img&gt; element. In case of decorative images, specify an empty alt for the image to ensure that screen reader does not identify the image.</t>
  </si>
  <si>
    <t>Provide alternate text for all the informative images using "alt" attribute. Ensure that the alternate text is descriptive of the image purpose.
In this case, provide empty alt attribute for the &lt;img&gt; element as given below:</t>
  </si>
  <si>
    <t>2. Navigate to Table of contents&gt; Contents&gt; BBBBB &gt; BBBBB&gt; BBBBB interactive elements and activate it.
3. Activate the "BBBBB" buttons.
4. Inspect the "BBBBB" button.</t>
  </si>
  <si>
    <t>Web and App: Global: Missing textual description for image button</t>
  </si>
  <si>
    <t>The textual description is not provided for the "Close" button (that becomes available on activating "Flashcard&gt; Practice&gt; All items&gt; Next&gt; Flip&gt; Needs work&gt; Next&gt; Submit&gt; Complete" interactive elements).
As a result, screen reader users will not understand the purpose of the image button.</t>
  </si>
  <si>
    <t>Textual description of button should be descriptive and unique, so that screen reader users will understand the purpose of button.</t>
  </si>
  <si>
    <t>For Web:
Provide unique and descriptive label for the mentioned buttons using aria-label attribute.
For Android App:
Specify appropriate labels for each element in the app to allow TalkBack users interact with different elements effectively as well as improve the overall user experience.
For example, in the mentioned case specify "BBBBB" as the Label for the button using “android:contentDescription” property.</t>
  </si>
  <si>
    <t>2. Navigate to Table of contents&gt; BBBBB &gt; BBBBB interactive elements and activate it.
3. Activate the "BBBBB" interactive elements.
4. Access the "BBBBB" button and listen that the textual description is not read out for the image button.</t>
  </si>
  <si>
    <t>Word: BBBBB: Inaccessible content for screen reader users</t>
  </si>
  <si>
    <t>The content "BBBBB ..." is not available for screen reader users as the content is provided using a textbox. 
As a result, screen reader users cannot access the mentioned content.</t>
  </si>
  <si>
    <t xml:space="preserve">Screen reader users should be able to access the mentioned content. </t>
  </si>
  <si>
    <t xml:space="preserve">When the content is provided using a textbox, the content is not available for screen reader users. 
The informative content should be available for screen reader users. </t>
  </si>
  <si>
    <t xml:space="preserve">Specify the information as plain text and use styles for formatting effects. </t>
  </si>
  <si>
    <t>2. Access "BBBBB..." content with screen reader.</t>
  </si>
  <si>
    <t>Word: BBBBB: Heading levels not specified</t>
  </si>
  <si>
    <t>The text "BBBBB" is not defined using heading style. 
This made it difficult for users with visual impairments, who use a screen reader to understand the document structure.</t>
  </si>
  <si>
    <t xml:space="preserve">Heading level 1 style should be provided for the heading. </t>
  </si>
  <si>
    <t>Headings are used to add structure to the document. Appropriate heading structure enables screen reader users to understand the document structure. Use headings in the correct sequence; such as h2 should follow h1, h3 should follow h2 and so on. 
Screen reader users have a tendency to skim through the document using heading level navigation. Appropriate heading structure enables screen reader users to understand the document structure as well as navigate through the document easily.</t>
  </si>
  <si>
    <t>Use appropriate heading styles to define headings in a Word document. 
• H1: BBBBB 
To provide the heading style, perform the following steps: 
1. Select the text for which heading style needs to be specified. 
2. Click on the Home tab. 
3. Click on the Styles drop-down from the Styles group. 
4. Select the appropriate heading style that needs to be applied from the Styles pane.</t>
  </si>
  <si>
    <t>2. Select "BBBBB" text. 
3. Click on the Home tab. 
4. Click on the Styles drop-down from the Styles group. 
5. Check for heading style in the Styles pane.</t>
  </si>
  <si>
    <t>Word: BBBBB: Document title not specified</t>
  </si>
  <si>
    <t xml:space="preserve">The title is not specified for the document. This made it difficult for screen reader users to identify the type of information made available in the word Document.
</t>
  </si>
  <si>
    <t xml:space="preserve">Accurate and descriptive Document title should be specified. </t>
  </si>
  <si>
    <t xml:space="preserve">Title is the first piece of information that a screen reader reads when a document or file is accessed. On the basis of the title, users with visual impairments are able to anticipate the file contents. Title also helps screen reader users in differentiating one file from another while switching between applications. If a file includes incomplete, inaccurate title or no title, it becomes difficult for screen reader users to understand the file contents. </t>
  </si>
  <si>
    <t xml:space="preserve">Specify descriptive title for the file that is indicative of the file’s contents, such as "BBBBB". 
To add title for a Word file, perform the following steps: 
1. Click on File &gt; Info 
2. Click on Properties drop-down. 
3. Select Show Document Panel. 
4. Click on Title &gt; Add Title. 
5. Specify descriptive Title that is indicative of the file’s contents. 
6. Click on Ok. </t>
  </si>
  <si>
    <t xml:space="preserve">2. Click on File &gt; Info 
3. Check for document title in the Title field in Properties group. </t>
  </si>
  <si>
    <t>Word: BBBBB: Image of Text used</t>
  </si>
  <si>
    <t>Image of text was used to display important information. For example, the text such as "BBBBB" was displayed using image of text in the footer section of the document.</t>
  </si>
  <si>
    <t>Use of images of text should be avoided (except for logo types, maps, diagrams etc.) to ensure that the text does not become pixilated when zoomed in. Thus, it is recommended to specify the information as plain text and use styles for formatting effects.
in the mentioned example, specify the mentioned content as a plain text on page 1.</t>
  </si>
  <si>
    <t>2. Access the image containing the text "BBBBB".</t>
  </si>
  <si>
    <t>Word: BBBBB: Inaccurate alternate text for Informative image</t>
  </si>
  <si>
    <t>Inaccurate alternate text "BBBBB" was provided for the logo image in the header section of the document.</t>
  </si>
  <si>
    <t>Accurate alternate text should be provided for the image.</t>
  </si>
  <si>
    <t>Alternate text provides the information conveyed through images to the users in the form of text. Alternate text is helpful for users with visual disabilities, learning disabilities, users browsing with etc. to understand the information conveyed using images. Provide meaningful and descriptive alternate text for images that describes the purpose of the image.</t>
  </si>
  <si>
    <t>Provide alternate text, such as “BBBBB” for the mentioned image.
Alternate text can be specified for images in Word by performing the following steps:
1. Right-click the image and click Format.
2. Click Alt Text.
3. Specify the alternate text for the image in the Description text box.
4. Click Close.</t>
  </si>
  <si>
    <t>2. Access the BBBBB image in the header section.</t>
  </si>
  <si>
    <t>Word: BBBBB: Missing alternate text for informative image</t>
  </si>
  <si>
    <t>Alternative text is not specified for the "BBBBB" image in the footer section of  the document. As a result, screen reader users could not access the information conveyed by the image.</t>
  </si>
  <si>
    <t>Images in their default form are not accessible for people with visual impairments and learning impairments. Alternate textual descriptions must be specified for all informative images to make the information conveyed by the image available for all users. 
Images that are included for solely decorative purpose do not require descriptive alternate text. Thus for decorative images, Description field of the Alt Text tab should be left blank. This will inform screen readers to skip the image. 
Similarly for images whose information is included in the surrounding text, alternate text is not required. Specifying descriptive alternate text for such images will result in screen reader users requiring to listen to repetitive information. 
Thus it is essential to specify unique and complete alternate textual description for all informative images that present information which is not available in the file content.</t>
  </si>
  <si>
    <t xml:space="preserve">Provide alternate text, such as "BBBBB"  for the mentioned image.
Alternate text can be specified for images in Word by performing the following steps:
1. Right-click the image and click Format.
2. Click Alt Text.
3. Specify the alternate text for the image in the Description text box.
4. Click Close.
</t>
  </si>
  <si>
    <t>2. Access the mentioned image in the footer section.</t>
  </si>
  <si>
    <t>Word: BBBBB: Missing alternate text for object</t>
  </si>
  <si>
    <t>Alternative text is not specified for the "BBBBB" logo object. As a result, screen reader users could not access the information conveyed by the object.</t>
  </si>
  <si>
    <t>The information should be available to all users.</t>
  </si>
  <si>
    <t>Objects in their default form are not accessible for people with visual impairments and learning impairments. Alternate textual descriptions must be specified for all informative objects to make the information conveyed by the object available for all users. 
Objects that are included for solely decorative purpose do not require descriptive alternate text. Thus for objects, Description field of the Alt Text tab should be left blank. This will inform screen readers to skip the image. 
Similarly for objects whose information is included in the surrounding text, alternate text is not required. Specifying descriptive alternate text for such objects will result in screen reader users requiring to listen to repetitive information. 
Thus it is essential to specify unique and complete alternate textual description for all informative objects that present information which is not available in the file content.</t>
  </si>
  <si>
    <t>Provide alternate text, such as "BBBBB"  for the mentioned Object.
Alternate text can be specified for objects, right click the object &gt; Click format object &gt; Click alt text pane &gt; enter alt text in description box.</t>
  </si>
  <si>
    <t>2. Access the "BBBBB" logo object.</t>
  </si>
  <si>
    <t xml:space="preserve">Word: BBBBB: Missing Styles for headings </t>
  </si>
  <si>
    <t>The text "BBBBB","BBBBB", "BBBBB", "BBBBB", etc. on the pages are not defined using heading styles within the Document.
This made it difficult for users with visual impairments, who use a screen reader to understand the document structure.</t>
  </si>
  <si>
    <t>Appropriate heading style should be provided to main document structure.</t>
  </si>
  <si>
    <t xml:space="preserve">Headings are used to add structure to the document. Appropriate heading structure enables screen reader users to understand the document structure. Use headings in the correct sequence; such as h2 should follow h1, h3 should follow h2 and so on.
Screen reader users have a tendency to skim through the document using heading level navigation. Appropriate heading structure enables screen reader users to understand the document structure as well as navigate through the document easily.
</t>
  </si>
  <si>
    <t>Use appropriate heading styles to define headings in a Word document.
• H1: BBBBB
Styles for headings can be specified by performing the following steps:
1. Select the text for which heading style needs to be specified.
2. Click on the Home tab. 
3. Click on the Styles drop-down from the Styles group.
4. Select the appropriate heading style that needs to be applied from the Styles pane.</t>
  </si>
  <si>
    <t>2. Access the mentioned text on the document.</t>
  </si>
  <si>
    <t>Word: BBBBB: Inappropriate heading structure</t>
  </si>
  <si>
    <t>Heading structure was found to be inappropriate on the document. For example, headings such as  "BBBBB","BBBBB", etc. were defined as H1 instead of H2. Additionally, headings "BBBBB","BBBBB",etc.... are defined as H3 instead of H4</t>
  </si>
  <si>
    <t xml:space="preserve">Appropriate heading structure  will enable screen reader users to understand the document structure effectively. </t>
  </si>
  <si>
    <t xml:space="preserve">Headings are used to add structure to the document. Appropriate heading structure enables screen reader users to understand the document structure. Use headings in the correct sequence; such as h2 should follow h1, h3 should follow h2 and so on.
Screen reader users have a tendency to skim through the document using heading level navigation. Appropriate heading structure enables screen reader users to understand the document structure as well as navigate through the document easily.
</t>
  </si>
  <si>
    <t>Use appropriate styles (h1-h6) to define headings in a Word document.
• H2: BBBBB</t>
  </si>
  <si>
    <t>Word: BBBBB: Complex data table defined incorrectly</t>
  </si>
  <si>
    <t>Complex data Table is not defined correctly in "BBBBB" Section. The table headers and sub-table headers are not defined.</t>
  </si>
  <si>
    <t>Appropriate Table style will enable screen readers users to interpret the table data correctly.</t>
  </si>
  <si>
    <t xml:space="preserve">Tables should be marked accurately. Data tables provide content in certain context. When screen readers inform users about a table, they expect for table headers and data cells. Navigating through each cell enables them to identify and interpret tabular content. Table headers enable users identify the context of table data. 
A screen reader reads the table information in a linear order reading one cell at a time. Thus it is essential to mark-up the table headers to help users interpret the table data correctly.
</t>
  </si>
  <si>
    <t>Apply the following changes:
• Split the complex data table into different simple data tables.
• Remove the text such as "BBBBB", "BBBBB" etc. out of the data table.
• Define "BBBBB", "BBBBB" etc. as headings using heading  styles.
• Remove content such as "BBBBB...","BBBBB...", etc. out of the data table.
• Provide header style to the headers of the data tables.
Styles for headers of the table can be specified by performing the following steps:
1. Select the text for which header style needs to be specified.
2. Click on the Design tab. 
3. Select the Header Row checkbox from the Table Style Options group.
4. Select the text for which header style needs to be specified.
5. Right click and select table properties option.
6. Select the Row tab from the table properties dialog box.
7. Select the “Repeat at header row at the top of each page” checkbox from the options.</t>
  </si>
  <si>
    <t>2. Access the mentioned table.</t>
  </si>
  <si>
    <t>PPT: BBBBB: Inaccurate reading order</t>
  </si>
  <si>
    <t>On slide BBBBB content is read out in the following inaccurate order:
1. Title "BBBBB"
2. Text "BBBBB"
3. Graphic image</t>
  </si>
  <si>
    <t>Screen reader must read the slide content in a linear order from left to right and top to bottom.</t>
  </si>
  <si>
    <t>Screen reader reads the slide content in a linear order from left to right and top to bottom. Content might appear logical visually but when read with a screen reader, can result in an incorrect order. This will make it difficult for screen reader users to interpret the information.
The reading order in PowerPoint is determined by the order shown in the selection pane. The order is from the bottom to the top for the list of elements. Use the buttons in the selection pane to arrange the items properly.</t>
  </si>
  <si>
    <t xml:space="preserve">It is recommended to adjust the order to ensure that the content is read out in a logical order by the screen reader. The correct reading order is as follows:
1. Title 1 "BBBBB"
2. Text "BBBBB"
3. Graphic image
</t>
  </si>
  <si>
    <t>2.Navigate to BBBBB.
3. Access the slide using screen reader running.</t>
  </si>
  <si>
    <t>PPT: BBBBB: Insufficient colour contrast</t>
  </si>
  <si>
    <t>Some background/foreground color combinations with an insufficient contrast ratio was found across the tested document.
For instance, the #BBBBB "BBBBB", "BBBBB"  has an insufficient color contrast ratio of 2.6:1 with a #BBBBB background.
As a result, users with color deficiencies and low vision cannot access the content with ease.</t>
  </si>
  <si>
    <t xml:space="preserve">The text should have a sufficient color contrast with their background. </t>
  </si>
  <si>
    <t xml:space="preserve">Two colors are considered to have good visibility if the contrast ratio between foreground text and background is sufficient. Text used on slides should have sufficient contrast with its background to ensure that users with color deficiencies and low vision can read it. All the important content of a presentation including text, charts, graphs, tables and images of text etc. should be displayed using sufficient contrast between foreground/background colors to make sure that all users can read it. 
On all slides, ensure that each text/background color combination presents a contrast ratio of at least 4.5:1 for small text and 3:1 for text that is at least 18 points or bold 14 points. </t>
  </si>
  <si>
    <t xml:space="preserve">For text, ensure that each foreground/background color combination presents sufficient contrast to make the text information accessible for users with color-blindness. </t>
  </si>
  <si>
    <t>2. Navigate to Slide BBBBB: BBBBB.
3. Inspect the image using CCA.</t>
  </si>
  <si>
    <t>PPT: BBBBB: Missing Slide Titles</t>
  </si>
  <si>
    <t>Across the "BBBBB" PPT title is missing for the slides. This will create confusion in the minds of screen reader users about the contents displayed on each of these slides.</t>
  </si>
  <si>
    <t>When appropriate and descriptive title is provided screen reader users will be able to determine document content easily.</t>
  </si>
  <si>
    <t>Slide title is the first piece of information that a screen reader reads when a slide is accessed. On the basis of the title, users with visual impairments are able to anticipate the slide contents. Slide title also helps screen reader users in differentiating one slide from another while switching between slides. If identical titles are provided for different slides, it becomes difficult for screen reader users to understand the slide contents.</t>
  </si>
  <si>
    <t>It is recommended to specify descriptive and appropriate title for the each slide.</t>
  </si>
  <si>
    <t>2. Navigate to Slide BBBBB, BBBBB, BBBBB.
3. Access the slide title.</t>
  </si>
  <si>
    <t>PPT: BBBBB: Identical Slide Titles</t>
  </si>
  <si>
    <t>Across the BBBBB pages of PPT, identical title "BBBBB" is provided for Slide BBBBB. This will create confusion in the minds of screen reader users about the contents displayed on each of these slides.</t>
  </si>
  <si>
    <t>It is recommended to specify the slide title as given below:
For example:
For slide BBBBB - "BBBBB"
For slide BBBBB - "BBBBB"
For slide BBBBB - "BBBBB", etc.</t>
  </si>
  <si>
    <t>2. Navigate to Slide BBBBB, BBBBB, BBBBB, BBBBB, BBBBB.
3. Access the slide title.</t>
  </si>
  <si>
    <t>PPT: BBBBB: Missing table headers</t>
  </si>
  <si>
    <t>Table headers are not defined for the tables on most of the slides making it difficult for screen reader users to understand the table information. For example, the table headers are not defined as table in "BBBBB" section on slide BBBBB. Similar instance found on Slide BBBBB, and BBBBB.</t>
  </si>
  <si>
    <t>When appropriate table headers are provided screen reader users will be able to determine table structure easily.</t>
  </si>
  <si>
    <t>Tables should be marked accurately. Data tables provide content in certain context. When the data table is marked with appropriate data table mark-up, screen readers inform users about a table and they expect for table headers and data cells. Navigating through each cell enables them to identify and interpret tabular content. Table headers enable users identify the context of table data. Table headers are provided with &lt;th&gt; tags.
A screen reader reads the table information in a linear order reading one cell at a time. Thus it is essential to mark-up the table headers to help users interpret the table data correctly.</t>
  </si>
  <si>
    <t>It is recommended to specify the table headers:
For example:
For slide BBBBB - "BBBBB", "BBBBB" and "BBBBB"
For slide BBBBB - "BBBBB" and "BBBBB"
For slide BBBBB - "BBBBB","BBBBB","BBBBB" and "BBBBB".</t>
  </si>
  <si>
    <t>2. Navigate to Slide BBBBB, BBBBB, and BBBBB.
3. Access the table structure.</t>
  </si>
  <si>
    <t>PPT: BBBBB: Missing alternative text for image</t>
  </si>
  <si>
    <t>Alternative text is not specified for informative image "BBBBB" PPT. For instance, the image present in the main content area such as "BBBBB" does not have alternative text specified. As a result, screen reader users could not access the information conveyed by the images.</t>
  </si>
  <si>
    <t>Alternate text should be provided for all the informative images.</t>
  </si>
  <si>
    <t>Images in their default form are not accessible for people with visual impairments and learning impairments. Alternate textual descriptions must be specified for all informative images to make the information conveyed by the image available for all users.
Images that are included for solely decorative purpose do not require descriptive alternate text. Thus for decorative images, Description field of the Alt Text tab should be left blank. This will inform screen readers to skip the image.
Similarly for images whose information is included in the surrounding text, alternate text is not required. Specifying descriptive alternate text for such images will result in screen reader users requiring to listen to repetitive information.
Thus it is essential to specify unique and complete alternate textual description for all informative images that present information which is not available in the slide contents.</t>
  </si>
  <si>
    <t>Provide unique and complete alternate textual description for the mentioned image. If the images are decorative mark the images as decorative.</t>
  </si>
  <si>
    <t>2. Navigate to slide BBBBB.
3. Access the image present in the main content area.</t>
  </si>
  <si>
    <t>PPT: BBBBB: Information not available for screen reader users</t>
  </si>
  <si>
    <t>The "BBBBB" information on the slide is not available for screen reader users. As a result, screen reader users are not aware about the information on the slide. The content is included via the Master slide. This resulted in the content not being identified by screen readers for their users.</t>
  </si>
  <si>
    <t>The informative content should be available for screen reader users.</t>
  </si>
  <si>
    <t>When the content is included via the Master slide, screen reader does not identify it. Content that should not be available for screen reader users should be included via the Master slide.</t>
  </si>
  <si>
    <t>It is recommended to include the content on the slide using a Normal slide.</t>
  </si>
  <si>
    <t>2. Navigate to Slide BBBBB: BBBBB.
3. Access the text.</t>
  </si>
  <si>
    <t>PPT: BBBBB: Invisible content read by screen reader</t>
  </si>
  <si>
    <t>Across the tested slides of PPT, invisible content such as "BBBBB", "BBBBB", "BBBBB" in Slide BBBBB.  As a result, screen reader users may find it difficult to understand the data table content effectively.</t>
  </si>
  <si>
    <t>Hidden content should not be render to the screen reader users.</t>
  </si>
  <si>
    <t>When hidden content is read out by screen readers, users will get confused and might find the information irrelevant as they have not tried to access the hidden content.</t>
  </si>
  <si>
    <t>It is recommended to remove the hidden content from the PPT.</t>
  </si>
  <si>
    <t>2. Navigate to Slide BBBBB: BBBBB.
3. Access the PPT by using JAWS 2019.</t>
  </si>
  <si>
    <t>PPT: BBBBB: Image of text used</t>
  </si>
  <si>
    <t>Images of text were used to display important information on Slide BBBBB. The text such as "BBBBB..." was displayed using image of text.</t>
  </si>
  <si>
    <t xml:space="preserve">Text created as an image when presented using plain text can be customized as per user preferences and thus the text becomes easy to read by low vision users and the text is available for screen reader users.
</t>
  </si>
  <si>
    <t>Often text is created as an image to enhance the presentation of the slide content. However, text when created as an image, makes it difficult for low vision users to read the information. Text created as an image becomes pixelated and blur when zoomed in. Thus it becomes difficult for users with low vision who use screen magnifiers to access the presentation content.</t>
  </si>
  <si>
    <t>Use of images of text should be avoided (except for logo types, maps, diagrams etc.) to ensure that the text does not become pixilated when zoomed in. Thus it is recommended to specify the information as plain text.</t>
  </si>
  <si>
    <t>2. Navigate to slide BBBBB.
3. Access the image below "BBBBB" text.</t>
  </si>
  <si>
    <t>PPT: BBBBB: Image not available</t>
  </si>
  <si>
    <t>On the slide BBBBB, the "BBBBB" logo image is not available for screen reader users.
The image is included via the Master slide. This resulted in the content not being identified by screen readers for their users.
Similar instance was found on BBBBB PPT.</t>
  </si>
  <si>
    <t>It is recommended to include the content on the slide using a Normal slide only on first slide.</t>
  </si>
  <si>
    <t>2. Navigate to Slide BBBBB.
3. Access the "BBBBB" image logo.</t>
  </si>
  <si>
    <t>PPT: BBBBB: Inaccurate alternative text for decorative image</t>
  </si>
  <si>
    <t>Alternate text for decorative image was inaccurately specified as “BBBBB” on Slide BBBBB.</t>
  </si>
  <si>
    <t>A decorative image contains alternate text then screen reader will announce unnecessary information for users with visual impairments.</t>
  </si>
  <si>
    <t>Provide empty alternate text for the above mentioned image and mark it as decorative image.</t>
  </si>
  <si>
    <t>Alternative text is not specified for informative image. For instance, the image present in the main content area "BBBBB" does not have alternative text specified. As a result, screen reader users could not access the information conveyed by the images.</t>
  </si>
  <si>
    <t>Provide unique and complete alternate textual description for the mentioned image.
Alternate text can be specified for images in a PowerPoint presentation by performing the following steps:
1. Right-click the image and click Format.
2. Click Alt Text.
3. Specify the alternate text for the image in the Description text box.
4. Click Close</t>
  </si>
  <si>
    <t>PPT: BBBBB: Inaccurate Document Title</t>
  </si>
  <si>
    <t>Inaccurate document title is specified for the document. For e.g. title "BBBBB" is specified for the "BBBBB" PPT file.</t>
  </si>
  <si>
    <t>Accurate and unique title must be provided for the document, so that users with visual impairments are able to anticipate the file contents.</t>
  </si>
  <si>
    <t>Title is the first piece of information that a screen reader reads when a document or file is accessed. On the basis of the title, users with visual impairments are able to anticipate the file contents. Title also helps screen reader users in differentiating one file from another while switching between applications. If a file includes inaccurate title or no title, it becomes difficult for screen reader users to understand the file contents.</t>
  </si>
  <si>
    <t>It is recommended to specify the appropriate title for the discussed file.
To add title for a PowerPoint presentation file, perform the following steps:
1. Click on File &gt; Info and then Options.
2. Click on Properties drop-down.
3. Select Show Document Panel.
4. Click on Title &gt; Add Title.
5. Specify descriptive Title that is indicative of the file’s contents.
6. Click on Ok.</t>
  </si>
  <si>
    <t>2. Click on File &gt; Click on Properties drop-down &gt; Advanced Properties &gt; Summary Tab
2. Access the document title.</t>
  </si>
  <si>
    <t>PPT: BBBBB: List not defined</t>
  </si>
  <si>
    <t>List not defined for the related content across the tested pages of PPT document. For instance on slide BBBBB, the content such as
1. BBBBB
2. BBBBB
3. BBBBB</t>
  </si>
  <si>
    <t>When list tags are provided for the mentioned content, screen reader will identify number of list items and interpret the information effectively to users.</t>
  </si>
  <si>
    <t>Lists are used to display content in a simpler format. Screen readers such as JAWS inform the users about the beginning/end of a list and number of items in a list.
Appropriate mark-up enables assistive technologies to pass on the list information to the user.</t>
  </si>
  <si>
    <t>It is recommended to apply List format for highlighted content.
1. BBBBB
2. BBBBB
3. BBBBB
4. BBBBB
5. BBBBB
6. BBBBB
7. BBBBB</t>
  </si>
  <si>
    <t>2. Navigate to Slide BBBBB: BBBBB
3. Access the list items.</t>
  </si>
  <si>
    <t>PPT: BBBBB: Missing alternative text</t>
  </si>
  <si>
    <t>Alternative text is not specified for informative image on Slide BBBBB. For instance, the "BBBBB" image does not have alternative text specified. As a result, screen reader users could not access the information conveyed by the images.</t>
  </si>
  <si>
    <t>Provide unique and complete alternate textual description for the mentioned image.</t>
  </si>
  <si>
    <t>2. Navigate to Slide BBBBB.
3. Access the "BBBBB".</t>
  </si>
  <si>
    <t>PPT: BBBBB: Use of math equation</t>
  </si>
  <si>
    <t>Screen reader does not announce the equation such as "BBBBB", etc. properly. As a result, screen reader users could not understand the equation correctly.
Similar issue is found on slide BBBBB.</t>
  </si>
  <si>
    <t>The screen reader should announce the math equation correctly.</t>
  </si>
  <si>
    <t>The math equations should be added with Math Type. When math equations are not defined accurately, it becomes difficult for screen reader users to understand them.</t>
  </si>
  <si>
    <t>In order to make the math equations available for screen reader users accurately, it is recommended to insert the equation using MathType by the Design Science Group. Moreover, screen reader users need to have MathPlayer and MathType installed on their Windows PC running Microsoft Office 365. More information and details on how to read equations can be found at: https://www.dessci.com/en/products/mathplayer/manual.htm</t>
  </si>
  <si>
    <t>2. Navigate to slide BBBBB.
3. Access the "BBBBB", etc. equations on the slide.</t>
  </si>
  <si>
    <t>PPT: BBBBB: Double spaces identified</t>
  </si>
  <si>
    <t>The text such as "BBBBB" and "BBBBB" has double spaces between them.</t>
  </si>
  <si>
    <t>Double spacing between two characters or two words should be avoided.</t>
  </si>
  <si>
    <t>Extra spacing between characters and words lead to an additional listening for screen reader users.</t>
  </si>
  <si>
    <t>It is recommended to remove double spaces from the mentioned content.</t>
  </si>
  <si>
    <t>2. Navigate to BBBBB and activate it.
3. Navigate to slide 6.
4. Access the mentioned text on the slide.</t>
  </si>
  <si>
    <t>PPT: BBBBB: Inaccessible slide content</t>
  </si>
  <si>
    <t>On the tested slide BBBBB, the "BBBBB" logo image is not available for screen reader users. The image is included via the Master slide. This resulted in the content not being identified by screen readers for their users.</t>
  </si>
  <si>
    <t>2. Navigate to slide BBBBB.
3. Access the "BBBBB" logo image.</t>
  </si>
  <si>
    <t>PDF: BBBBB: Inappropriate document title</t>
  </si>
  <si>
    <t>Inappropriate title was specified as "BBBBB" for the PDF document. Additionally, the document title was not set.
This made it difficult for screen reader users to identify the type of information made available in the pdf.</t>
  </si>
  <si>
    <t>Title should be appropriate, meaningful and descriptive.</t>
  </si>
  <si>
    <t>Title is the first piece of information that a screen reader reads when the file loads. Title should be meaningful and descriptive for screen reader users to understand the document content. Unique and descriptive title should be specified for each PDF file.</t>
  </si>
  <si>
    <t>Provide appropriate, meaningful and descriptive title for the PDF file.
To set the title, select "Document Title" option from the "show" drop down list available in the "Initial View" tab of the Document Properties dialog box.</t>
  </si>
  <si>
    <t>2. Click on "File" option and navigate to "Properties" option and activate it
3. Observe the Title on Description tab of "Document Properties" dialog.</t>
  </si>
  <si>
    <t>PDF: BBBBB: Accessibility full check</t>
  </si>
  <si>
    <t>The document was checked for errors using Adobe Acrobat Professional’s Accessibility Full Check utility and it generated "Tagged PDF - Failed", "Primary Language - Failed", "Title - Failed", "Tagged content - Failed", etc. errors.</t>
  </si>
  <si>
    <t>Screen reader users should be able to access the document effectively.</t>
  </si>
  <si>
    <t>Adobe Acrobat Professional provides with an option to check a document for Accessibility errors. By solving this error, authors can ensure that document is accessible for all users including screen reader users._x000D_
A document with no errors is more likely to be accessible then a document with errors.</t>
  </si>
  <si>
    <t>Check the document using Accessibility Full Check utility and ensure that it has no errors.</t>
  </si>
  <si>
    <t>2. Click on "More tools" option in the right panel.
3. Navigate to "Accessibility" option and activate it.
4. Navigate to "Full Check" option and activate it. 
5. After activating "full check" option, a  dialog appears "Accessibility option"  and click on "start checking" button.
6."Accessibility checker" panel appears on left side and observe the errors and warnings.</t>
  </si>
  <si>
    <t>PDF: BBBBB: Untagged PDF document</t>
  </si>
  <si>
    <t>The document was untagged. A dialog box stating “Reading Untagged document” appears for screen reader users as soon as they open the document.</t>
  </si>
  <si>
    <t>All the content of the document should be tagged using appropriate tags.</t>
  </si>
  <si>
    <t>PDF document content should be tagged in a way that the structural information is provided to the users. When a PDF document is not tagged, the content is not available properly for screen reader users.</t>
  </si>
  <si>
    <t>All the content of a document including text, decorative lines, images and even blank spaces must be tagged using appropriate tags. Tag the document to ensure that screen reader users do not get this dialog box and are able to access the content effectively.</t>
  </si>
  <si>
    <t>2.Open "BBBBB" Untagged PDF 
document with "Adobe acrobat Pro DC" software.
3. Access "Reading Untagged Document" dialog appears.</t>
  </si>
  <si>
    <t>PDF: BBBBB: Language of the document not specified</t>
  </si>
  <si>
    <t>Language of the document was not specified for the PDF document.</t>
  </si>
  <si>
    <t>Language should be specified for the PDF Document.</t>
  </si>
  <si>
    <t>User agents can provide content more accurately when the language of a PDF document is identified. For instance, screen readers can load the right pronunciation and PDF Readers can display characters and scripts correctly. Screen readers and Braille displays might interpret and convey the information incorrectly if the language is not specified. Document language helps assistive technologies identify the language of the content and convey content information to the users.</t>
  </si>
  <si>
    <t>Use Document Properties to define the language of the document.</t>
  </si>
  <si>
    <t>2. Click on "File" option._x000D_
_x000D_
3. Navigate to "Properties" option and activate it and "Document Properties" dialog appears._x000D_
_x000D_
4. Navigate to "Advanced" Tab and activate it. _x000D_
_x000D_
5. Navigate to "Language" dropdown and observe whether language is selected or not.</t>
  </si>
  <si>
    <t>PDF: BBBBB: List not defined</t>
  </si>
  <si>
    <t>List not defined for the related content across the tested pages of PDF document. For instance on page 1, the content such as  "BBBBB ...", "BBBBB...", etc. are not tagged using list markup.</t>
  </si>
  <si>
    <t>Lists are used to display content in a simpler format. Screen readers such as JAWS inform the users about the beginning/end of a list and number of items in a list. _x000D_
Appropriate mark-up enables assistive technologies to pass on the list information to the user.</t>
  </si>
  <si>
    <t>Use the &lt;L&gt;, &lt;LI&gt;, &lt;Lbl&gt; and &lt;LBody&gt; tags to define lists in a PDF document.</t>
  </si>
  <si>
    <t>2. Navigate to Page 1.
3. Inspect "BBBBB ...", "BBBBB...", etc. text.</t>
  </si>
  <si>
    <t>PDF: BBBBB: Heading not defined</t>
  </si>
  <si>
    <t>Heading not defined across the tested pages of PDF document. For instance on page 1, the content such as "BBBBB" are not tagged as heading.</t>
  </si>
  <si>
    <t>When headings are tagged with appropriate heading tags, the screen reader will understand the content structure effectively.</t>
  </si>
  <si>
    <t>Headings are used to add structure to the document. Appropriate heading structure enables screen reader users to understand the document structure. Use headings in the correct sequence; such as h2 should follow h1, h3 should follow h2 and so on. Screen reader users have a tendency to skim through the document using heading level navigation. Appropriate heading structure enables screen reader users to understand the document structure as well as navigate through the document easily.</t>
  </si>
  <si>
    <t>Use appropriate heading levels (H1-H6) to tag all the headings of the document.</t>
  </si>
  <si>
    <t>2. Navigate to Page 1.
3. Inspect the text such as "BBBBB".</t>
  </si>
  <si>
    <t>PDF: BBBBB: Inaccurate Document structure</t>
  </si>
  <si>
    <t>The PDF was an untagged document. As a result, document structure of the PDF file is inaccurate.</t>
  </si>
  <si>
    <t>The Structure of a document must be appropriate.</t>
  </si>
  <si>
    <t>Document structure is very essential for assistive technology users. On the basis of document structure, assistive technologies such as screen readers will read the content for their users. A logical document structure will ensure that content is read out in a meaningful sequence for screen reader users. In the absence of logical document structure, screen reader users will find it difficult to interpret the content as the content might not be read out in a correct sequence.</t>
  </si>
  <si>
    <t xml:space="preserve">To set the document structure apply the following steps:_x000D_
1. Select Page Thumbnails from left panel._x000D_
2. Right click on the Page Thumbnails and select Page Properties._x000D_
3. Choose "Use Document Structure"  from the options._x000D_
</t>
  </si>
  <si>
    <t>2. Click on "Page thumbnails" option in left panel and right click on thumbnails._x000D_
_x000D_
3. Navigate to "Page Properties" option and activate it._x000D_
_x000D_
4. Observe whether "Use Document structure" radio button is selected or not in the "Page Properties" dialog.</t>
  </si>
  <si>
    <t>PDF: BBBBB: Math equation not tagged</t>
  </si>
  <si>
    <t>Math equations was found which were not tagged. For instance, the equations such as "BBBBB", "BBBBB", etc. on the page was not marked up using appropriate tag.</t>
  </si>
  <si>
    <t>The math equations should be added using &lt;Formula&gt; tag with appropriate alternate text. When math equations are not defined accurately, it becomes difficult for screen reader users to understand them.</t>
  </si>
  <si>
    <t>In order to make the math equations available for screen reader users accurately, define the math equations using &lt;Formula&gt; tag and provide appropriate alternate text.</t>
  </si>
  <si>
    <t>2. Navigate to page1._x000D_
_x000D_
3. Inspect math equations</t>
  </si>
  <si>
    <t>PDF: BBBBB: Content fails to reflow</t>
  </si>
  <si>
    <t>The page content failed to reflow when viewed after turning on "Reflow" option of Adobe Acrobat Reader. This will result in low vision users finding it difficult to access the content in the reflow mode.</t>
  </si>
  <si>
    <t>Low vision users finding easy to access the content in the reflow mode.</t>
  </si>
  <si>
    <t>Tag the content correctly to ensure that the reading order of the content is logical. This will ensure that the content is reflowed correctly in the reflow mode.</t>
  </si>
  <si>
    <t>2. Click on "View" option._x000D_
_x000D_
3. Navigate to "Zoom" option and activate "Reflow".</t>
  </si>
  <si>
    <t>PDF: BBBBB: Note: Header and Footer content not artifacted</t>
  </si>
  <si>
    <t>Content displayed in the header and footer section is tagged on the document. This resulted in visually impaired users being able to access the header and footer information repeatedly.</t>
  </si>
  <si>
    <t>The content is repetitive in nature, it should be available only once for visually impaired users.</t>
  </si>
  <si>
    <t>PDF document content should be tagged in a way that the content is provided to the users. If the content is not tagged, it may not be available for screen reader users._x000D_
If repetitive content is provided in the document, the content should be available only once for screen reader users.</t>
  </si>
  <si>
    <t>Artifact the repetitive headers and footers so that it is not rendered multiple times.
Non-distinct headers and footers should be made pagination artifacts.
1. Select the object in the tags tree
2. Right click or press the applications key
3. Choose artifact
4. Check the pagination radio button
5. Activate the Ok button
Note: As we don’t have access to full file of BBBBB pdf, we will recommend to Artifact the repetitive headers and footers so that it is not rendered multiple times. It should be available only once for screen reader users.</t>
  </si>
  <si>
    <t>2. Navigate to page BBBBB.
3. Inspect header and footer content.</t>
  </si>
  <si>
    <t>PDF: BBBBB: Form fields not tagged</t>
  </si>
  <si>
    <t>Form fields in the PDF document are not tagged resulting in assistive technology users finding it difficult to input the details.</t>
  </si>
  <si>
    <t>All form fields need to accessible for the screen reader users.</t>
  </si>
  <si>
    <t>In PDF, all the content available in the file must be tagged using appropriate tags, such as headings, lists, text fields, links, buttons etc. On the basis of the tags used, assistive technologies recognize these elements for their users. In the case of form fields, each form field should have a unique label. In the absence of label, it becomes difficult for users especially screen reader users to understand the purpose of the form field and input the details.</t>
  </si>
  <si>
    <t>To create form fields using Adobe Acrobat DC apply the following steps:
1. In the tools, from the "Forms &amp; Signature" section select "Prepare Form".
2. Right Click and select Properties.
• In the "Text Field Properties" dialog box, set the "Name" and "Tooltip" properties for the labels.
•  In the "Check Box Properties" dialog box, set the "Name" and "Tooltip" properties for the labels.
3. Ensure that the name property of the label is not identical for two form fields</t>
  </si>
  <si>
    <t>2. Navigate to page BBBBB.
3. Inspect form fields.</t>
  </si>
  <si>
    <t>PDF: BBBBB: Bookmarks not defined</t>
  </si>
  <si>
    <t xml:space="preserve">Bookmarks was not defined for the document. This made it difficult for users with visual impairments to navigate to the respective section of the document quickly._x000D_
</t>
  </si>
  <si>
    <t>When proper bookmarks are added, the screen reader user will easily navigate to different sections of the document.</t>
  </si>
  <si>
    <t>Bookmarks are specified to enable users navigate to different sections of the document quickly. Bookmarks are mainly beneficial for users with visual impairments as they rely on them to navigate the document.</t>
  </si>
  <si>
    <t>It is recommended to add bookmarks to enable users with visual impairments navigate to different sections of the document quickly and easily.</t>
  </si>
  <si>
    <t>2. Activate bookmarks option from left panel and observe bookmarks section</t>
  </si>
  <si>
    <t>2.4.5 Multiple Ways</t>
  </si>
  <si>
    <t>PDF: BBBBB : Image not identified</t>
  </si>
  <si>
    <t>Images was found across PDF tested pages except on page BBBBB, BBBBB and BBBBB which were not tagged. As a result, screen reader fails to identify the images.</t>
  </si>
  <si>
    <t>The screen reader should identify the images and appropriate alternate text must be announced to them.</t>
  </si>
  <si>
    <t>PDF document content should be tagged in a way that the content is provided to the users. If the content is not tagged, it may not be available for screen reader users.</t>
  </si>
  <si>
    <t>Tag the images with &lt;figure&gt; tag and provide alternate text for the  image.</t>
  </si>
  <si>
    <t>2. Inspect the images</t>
  </si>
  <si>
    <t>PDF: BBBBB: Table not tagged</t>
  </si>
  <si>
    <t>Data tables was found on page BBBBB and BBBBB which were not tagged. This made it difficult for screen reader to access the table effectively.</t>
  </si>
  <si>
    <t>The screen reader access the table effectively.</t>
  </si>
  <si>
    <t>Data tables provide content in certain context. When the screen reader users are informed about a table, they expect for table headers and data cells. Navigating through each cell enables them to identify and interpret tabular content. Appropriate table tags should be used to display tabular information to help users with visual impairments interpret the information easily.</t>
  </si>
  <si>
    <t>Mark the data tables using &lt;Table&gt;, &lt;TR&gt;, &lt;TH&gt; and &lt;TD&gt; tags. Mark table headers such as "BBBBB", "BBBBB" with &lt;TH&gt; tag.</t>
  </si>
  <si>
    <t>2. Inspect the tables.</t>
  </si>
  <si>
    <t>Several instances were found wherein the content displayed as a list visually was not identified as a list for screen reader users in the PDF file.
For example, on page BBBBB the following information is not defined using list tags:
(i) BBBBB.
(ii) BBBBB.
(iii) BBBBB.
(iv) BBBBB.
(v) BBBBB.</t>
  </si>
  <si>
    <t xml:space="preserve">Lists are used to display content in a simpler format. Screen readers such as JAWS inform the users about the beginning/end of a list and number of items in a list. _x000D_
Appropriate mark-up enables assistive technologies to pass on the list information to the user._x000D_
</t>
  </si>
  <si>
    <t>2. Navigate to Page BBBBB.
3. Access the text such as "BBBBB", "BBBBB", etc.</t>
  </si>
  <si>
    <t>PDF: BBBBB: Color alone is used to convey information</t>
  </si>
  <si>
    <t>Colors are used to convey the information in "BBBBB" image. Users with color deficiencies will not be able to differentiate between the colors and will have no way to easily identify the information.</t>
  </si>
  <si>
    <t>Users with visual impairments, such as colorblind users and blind users will find it difficult to understand information that is conveyed using color alone. When color is used to convey important information, it is essential that information is also available in at least one additional form, such as patterns, symbols, text etc. _x000D_
Information conveyed with the help of color is easy to understand for people with learning disabilities. However, if color alone is used people with visual impairments will find it difficult to understand the information. Thus, it is essential to supplement color with symbols, text, patterns etc.</t>
  </si>
  <si>
    <t>Use additional visual cues (e.g. different patterns) to indicate the information of the image.</t>
  </si>
  <si>
    <t>2. Navigate to Page BBBBB.
3. Access the "BBBBB" image.</t>
  </si>
  <si>
    <t>1.4.1 Use of color</t>
  </si>
  <si>
    <t>PDF: BBBBB: Image of text used</t>
  </si>
  <si>
    <t>Images of text were used to display important information. For instance, the text such as "BBBBB" on  page 6 was displayed using image of text.</t>
  </si>
  <si>
    <t>Often text is created as an image to enhance the presentation of the page content. However, text when created as an image, makes it difficult for low vision users to read the information. Text created as an image becomes pixelated and blur when zoomed in. Thus it becomes difficult for users with low vision who use screen magnifiers to access the page content.</t>
  </si>
  <si>
    <t>2. Navigate to page BBBBB and Access "BBBBB" text in the image.</t>
  </si>
  <si>
    <t>PDF: BBBBB: Links not defined</t>
  </si>
  <si>
    <t>The keyboard and screen reader user were unable to identify the links on page BBBBB and page BBBBB. It appeared as simple text content rather than actual link.
For example, following are instances of page BBBBB:
• BBBBB
• BBBBB
• BBBBB</t>
  </si>
  <si>
    <t>Links should be accessible for the keyboard and screen reader users.</t>
  </si>
  <si>
    <t>Appropriate link tags enable screen readers to identify the presence of links and enable users to activate links in the PDF document. It also helps other keyboard users to use the link in the PDF document.</t>
  </si>
  <si>
    <t>Links need to be tagged using &lt;Link&gt; tag with appropriate Link-OBJR property. The &lt;Link&gt; tag should be used to include the link text and Link-OBJR property is used to include the reference URL.</t>
  </si>
  <si>
    <t xml:space="preserve">2. Access the links on present on page BBBBB and page BBBBB.
</t>
  </si>
  <si>
    <t>PDF: BBBBB: Footnote not tagged</t>
  </si>
  <si>
    <t>The footnotes present in the PDF document were not tagged. This resulted in visually impaired users being unable to access the related content.</t>
  </si>
  <si>
    <t>Visually impaired users must able to access the related content.</t>
  </si>
  <si>
    <t>Footnotes are an additional piece of information available at the bottom of a page. Appropriate tags enable screen reader user to identify the related information.</t>
  </si>
  <si>
    <t xml:space="preserve">Use &lt;reference&gt; tag for the footnote and &lt;note&gt; tag for the footnote content. Additionally, provide footnote in the "Actual text" input field option in "Object Properties window".
Apply the following to provide actual text
(i)    Right-click on the footnote tag in the tags tree
(ii)    Choose Properties
(iii)    In the object properties window, provide actual text
</t>
  </si>
  <si>
    <t>2. Navigate to Page BBBBB.
3. Access the footnote content "BBBBB"</t>
  </si>
  <si>
    <t>PDF: BBBBB: Footer content not artifacted</t>
  </si>
  <si>
    <t>Content displayed in the footer section is tagged on the document. This resulted in visually impaired users being able to access the header and footer information repeatedly.</t>
  </si>
  <si>
    <t>PDF document content should be tagged in a way that the content is provided to the users. If the content is not tagged, it may not be available for screen reader users.
If repetitive content is provided in the document, the content should be available only once for screen reader users.</t>
  </si>
  <si>
    <t>Artifact the repetitive headers and footers so that it is not rendered multiple times.
Non-distinct headers and footers should be made pagination artifacts.
1. Select the object in the tags tree
2. Right click or press the applications key
3. Choose artifact
4. Check the pagination radio button
5. Activate the Ok button
Note: As we don’t have access to full file of "Tutor Exercises 9e pdf, we will recommend to Artifact the repetitive headers and footers so that it is not rendered multiple times. It should be available only once for screen reader users.</t>
  </si>
  <si>
    <t>2. Navigate to page BBBBB.
3. Inspect Footer content.</t>
  </si>
  <si>
    <t>PDF: BBBBB: Incorrect table structure</t>
  </si>
  <si>
    <t>Data table was found on page BBBBB which was not tagged with table header. This made it difficult for screen reader to access the table effectively.</t>
  </si>
  <si>
    <t>Mark table headers such as "BBBBB" and "BBBBB" with &lt;TH&gt; tag and empty table header with &lt;TD&gt; tag.</t>
  </si>
  <si>
    <t>2. Inspect the table.</t>
  </si>
  <si>
    <t>PDF: BBBBB: List markup used incorrectly</t>
  </si>
  <si>
    <t>Few lists in the document are defined inappropriately.
For example, on page BBBBB the "BBBBB...", "BBBBB..." and "BBBBB...." are tagged as separate lists instead of single list in “BBBBB” section. As a result, screen reader users might not understand the content structure effectively.</t>
  </si>
  <si>
    <t>When a screen reader user encounters content in list format, important information such as number of list items is first announced. A screen reader also reads out list item prefix, such as bullet, numbers, alphabets etc. In addition, users are also alerted when the list ends.</t>
  </si>
  <si>
    <t>Ensure that all lists are properly tagged as list elements within a single list (L) tag. Each list item (LI) element must be present as a child element of the List.</t>
  </si>
  <si>
    <t>2. Navigate to Page BBBBB.
3. Access the text such as "BBBBB...", "BBBBB...", etc.</t>
  </si>
  <si>
    <t>2. Click on "File" option.
3. Navigate to "Properties" option and activate it and "Document Properties" dialog appears.
4. Navigate to "Advanced" Tab and activate it.
5. Navigate to "Language" dropdown and observe whether language is selected or not.</t>
  </si>
  <si>
    <t>Data tables was found on page BBBBB, BBBBB, BBBBB which were not tagged. This made it difficult for screen reader to access the table effectively.</t>
  </si>
  <si>
    <t>Mark the data tables using &lt;Table&gt;, &lt;TR&gt;, &lt;TH&gt; and &lt;TD&gt; tags.
Mark table headers such as "BBBBB", "BBBBB", "BBBBB" with &lt;TH&gt; tag.</t>
  </si>
  <si>
    <t>PDF: BBBBB: Decorative images are not artifacted</t>
  </si>
  <si>
    <t>Decorative image is identified on the tested document. This resulted in visually impaired users being able to access the image.</t>
  </si>
  <si>
    <t>Decorative image should be skipped for screen reader users.</t>
  </si>
  <si>
    <t>Alternate text is provided to help users understand the information conveyed through an image. Alternate text is required by users with visual impairments to understand the purpose of the image. In the absence of an appropriate alternate text, screen reader users will find it difficult to interpret the image information.
If images are used for decorative purpose, then artifact the image to ensure that the screen reader skips the images.</t>
  </si>
  <si>
    <t>Artifact all the decorative images to ensure that the screen reader skips the decorative images.</t>
  </si>
  <si>
    <t>2. Inspect the image.</t>
  </si>
  <si>
    <t>PDF: BBBBB: Inconsistent page numbers specified</t>
  </si>
  <si>
    <t>The page numbers in the PDF document are not consistent with the page numbers displayed in the PDF viewer page controls. As a result, assistive technology user
will find it difficult to locate the page in the document.
For example, the page number in the document are specified as "BBBBB", "BBBBB", "BBBBB" etc. whereas those displayed in the Adobe Reader page navigation toolbar are "BBBBB","BBBBB",etc..</t>
  </si>
  <si>
    <t xml:space="preserve">The page numbers displayed on the document and page navigation toolbar should be identical. This will provide a consistent navigation experience for users with visual and learning disabilities. </t>
  </si>
  <si>
    <t>Page numbers displayed in the PDF viewer page controls should have the same page numbers as the document. Consistency in presenting the document's
page numbers will help make navigating the document more predictable and understandable. Some documents include page number as roman numbers, different patterns of numbering is followed in front matter of a document, core content etc.  
If consistent page numbers are not provided, assistive technology users will find it difficult to locate the page in the document.</t>
  </si>
  <si>
    <t>Ensure that the page number in the document is identical as in the page number available in PDF viewer page controls.
Tag the page numbers as "BBBBB", "BBBBB", etc. respectively in the PDF document.</t>
  </si>
  <si>
    <t>2. Navigate to page BBBBB.
3. Inspect the page numbers in PDF viewer page controls.</t>
  </si>
  <si>
    <t>3.2.3 Consistent Navigation</t>
  </si>
  <si>
    <t>PDF: BBBBB: Document title not specified</t>
  </si>
  <si>
    <t>Title is missing for the PDF document .This made it difficult for screen reader users to identify the type of information made available in the pdf.</t>
  </si>
  <si>
    <t xml:space="preserve">Title is the first piece of information that a screen reader reads when the file loads. Title should be meaningful and descriptive for screen reader users to understand the document content. Unique and descriptive title should be specified for each PDF file.
 In addition, avoid use of excessive punctuations in the title text as it becomes annoying for screen reader users to listen to the title information when too many punctuations are used. </t>
  </si>
  <si>
    <t>Specify descriptive title for the file that is indicative of the file’s contents.
To set the title, select "Document Title" option from the drop down list available in the "Initial View" tab of the Document Properties dialog.</t>
  </si>
  <si>
    <t>2. Open "BBBBB" tagged PDF document with "Adobe acrobat Pro DC" software.
3. Click on "File" option and navigate to "Properties" option and activate it
4. Observe the Title on Description tab of "Document Properties" dialog.</t>
  </si>
  <si>
    <t>Native App: Role not defined</t>
  </si>
  <si>
    <t>App : BBBBB : Role not defined</t>
  </si>
  <si>
    <t>Role is not defined for the interactive images present in the main content area. This made it difficult for screen reader users to access the functionality associated with it.</t>
  </si>
  <si>
    <t>When role is defined appropriately for the interactive element, screen reader user will interact with the element effectively.</t>
  </si>
  <si>
    <t xml:space="preserve">All the interactive elements must be accessible for assistive technology users such as screen reader uses.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components effectively.
When role of an interactive element is not exposed to assistive technologies through code, users might not be able to interact with the element effectively.  </t>
  </si>
  <si>
    <t>For Android:
Specify element type as button for the interactive elements. This will enable TalkBack users understand that it is a button and they need to double tap in order to activate it.
For iOS:
Specify trait as “button” for the interactive elements. This will enable VoiceOver users to understand that this is a button and that they need to double tap in order to activate it. This can be done either through Interface Builder or at run time using “UIAccessibilityTraits”.
More information on how to update the property can be found at:
https://developer.apple.com/reference/uikit/uiaccessibility/accessibility_traits</t>
  </si>
  <si>
    <t>2. Navigate to BBBBB section
3. Navigate to "BBBBB" using "Next" button.
4. Access the mentioned interactive element with screen reader running.</t>
  </si>
  <si>
    <t>App : BBBBB : Heading not defined</t>
  </si>
  <si>
    <t>The text "BBBBB" in the main content area  is not marked up using html heading mark-up. This resulted in screen reader users finding it difficult to understand the page content structure.</t>
  </si>
  <si>
    <t>For Android:
Specify attribute as “android:accessibilityHeading” for the mentioned text. This will enable TalkBack users to understand that it is a heading.
For iOS:
Specify trait as “heading” for the mentioned text. This will enable VoiceOver users to understand that it is a heading. This can be done either through Interface Builder or at run time using "UIAccessibilityTraitHeader".</t>
  </si>
  <si>
    <t>2. Navigate to BBBBB
3. Inspect text "BBBBB".</t>
  </si>
  <si>
    <t>Android App: BBBBB : Invisible content read by screen reader</t>
  </si>
  <si>
    <t>The "BBBBB'" invisible content is announced by the screen reader in the main content area before "BBBBB BBBBB" text. This resulted in a confusing experience for screen reader users.</t>
  </si>
  <si>
    <t xml:space="preserve">The screen reader should not announce the invisible content. </t>
  </si>
  <si>
    <t>The above information can be hidden from talkback users by using the “android:importantForAccessibility” and “android:focusable” properties.</t>
  </si>
  <si>
    <t>2.  Navigate to BBBBB.
3. Navigate through the content with screen reader running.</t>
  </si>
  <si>
    <t xml:space="preserve">iOS App: BBBBB: Text cannot be resized independently
</t>
  </si>
  <si>
    <t xml:space="preserve">Across the tested screen, the text does not resize according to the Large Text settings. Mobile device provides user with an option to increase the font size. This can be found via Settings &gt; General &gt; Accessibility &gt; Display &amp; Text Size &gt; Larger text. If the text fails to resize as per user preference, it will be difficult for low vision users to access the information. </t>
  </si>
  <si>
    <t>2. Navigate to BBBBB
3. Access the screen by changing the font size.</t>
  </si>
  <si>
    <t>Android App: Global: Non-interactive elements receive keyboard focus</t>
  </si>
  <si>
    <t>Non interactive text "BBBBB" receives keyboard focus.
This resulted in keyboard-only users having to go pass an additional tab stop while navigating between the page content.
Note: Users with mobility impairments (who find it difficult to control the mouse) rely on a keyboard to interact with a screen content and functionality.</t>
  </si>
  <si>
    <t>When the keyboard-only and screen reader users navigate through the main content area of the screen, only the interactive element should receive keyboard focus.</t>
  </si>
  <si>
    <t>Keyboard users and screen reader users use the 'Tab' key to move from one element to another on a screen. A logical tab order helps keyboard and screen reader users access the screen easily. In the absence of a logical tab order, users who rely on a keyboard will get confused when they tab from one interactive element on a screen to another. This will result in a poor experience for keyboard-only users.</t>
  </si>
  <si>
    <t>Set "android:focusable" property to "false" for the non-interactive text elements.</t>
  </si>
  <si>
    <t xml:space="preserve">2. Navigate the screen using tab key. </t>
  </si>
  <si>
    <t xml:space="preserve">App: BBBBB: Missing form label or ‘title’ attribute
</t>
  </si>
  <si>
    <t>The "BBBBB" input fields in the main content area does not have label associated to it and the title attribute is not included in its source code either.
This made it difficult for users with visual impairments to understand the purpose of the input field.</t>
  </si>
  <si>
    <t>For Android:
Provide appropriate label as "BBBBB" for input field using android:labelFor attribute.
For iOS: 
Provide appropriate label as "BBBBB" for input field using accessibilityLabel property.</t>
  </si>
  <si>
    <t xml:space="preserve">2. Navigate to BBBBB.
3. Inspect the mentioned input fields.
</t>
  </si>
  <si>
    <t>Android App: BBBBB: Missing keyboard support for tabs</t>
  </si>
  <si>
    <t xml:space="preserve">Following issues are found with the tabs:
• Keyboard support is not provided for "BBBBBB", "BBBBB", "BBBBB", etc. tabs. The containers of the tabs receive the keyboard focus when users access the content using "Tab" key via keyboard. However, the functionality associated with the tabs does not work on activating the containers of the tabs.
This made it difficult for users with mobility impairments who rely on a keyboard to access the functionality associated with the tabs.
• The element type such as "button" is not defined for the tabs. Thus, screen reader users were not able to identify the element as a button and fail to understand the functionality associated with it.
</t>
  </si>
  <si>
    <t>All the app functionality should be accessible with different input devices used by the users. Users should be able to access the app’s functionality with touch, a keyboard or any other input device. Users with visual impairments and mobility impairments use a keyboard to access the internet. Lack of keyboard access makes it difficult for users with visual and mobility impairments to access the app’s functionality.</t>
  </si>
  <si>
    <t>Apply the following changes:
• Remove the container elements "ViewGroup" of the tabs.
• Define element type as button for "BBBBB", "BBBBB", "BBBBB", etc. tabs. This will enable users with mobility impairments to access the functionality associated with the tabs. In addition, this will enable screen reader users to understand that it is a button and they need to double tap in order to activate it.
• Specify text as “Selected" with the text, such as "BBBBBB", "BBBBB", "BBBBB", etc. in the “android:contentDescription” property for the buttons when they are in the selected state. Ensure that the value of “android:contentDescription” property gets updated as per user interaction.</t>
  </si>
  <si>
    <t>Following issues are found with "BBBBB" and "BBBBB" interactive elements:
• Keyboard support is not provided for the interactive elements. The containers of the interactive elements receive the keyboard focus when users access the content using "Tab" key via keyboard. However, the functionality associated with the interactive elements does not work on activating the containers of the interactive elements.
This made it difficult for users with mobility impairments who rely on a keyboard to access the functionality associated with the interactive elements.
• element type and label are not defined for the interactive elements.
• When screen reader users navigate through the screen, the screen reader announces the inappropriate labels "BBBBB" and "BBBBB" provided for the containers of the interactive elements.</t>
  </si>
  <si>
    <t>All the app functionality should be accessible with different input devices used by the users. Users should be able to access the app’s functionality with touch, a keyboard or any other input device. Users with visual impairments and mobility impairments use a keyboard to access the internet. Lack of keyboard access makes it difficult for users with visual and mobility impairments to access the app’s functionality.
Labels should describe the element’s function to help users interact with the app’s user interface elements effectively. Provide brief, unique and accurate labels for each element of the app. For elements, such as text fields and buttons TalkBack treat its value as the label.To ensure that TalkBack users are not presented with identical information, clear label should be specified.</t>
  </si>
  <si>
    <t>Apply the following changes:
• Remove the container elements "ViewGroup" of the interactive elements.
• Define element type as button for "BBBBB" and "BBBBB" interactive elements. This will enable users with mobility impairments to access the functionality associated with the interactive elements. In addition, this will enable screen reader users to understand that it is a button and they need to double tap in order to activate it.
• Specify labels as "BBBBB" and "BBBBB" in “android:contentDescription” property for the buttons.</t>
  </si>
  <si>
    <t>2.1.1 Keyboard, 1.1.1 Non-text Content, 4.1.2 Name, Role, Value</t>
  </si>
  <si>
    <t>Android Native App: Informative image not available for screen reader users</t>
  </si>
  <si>
    <t>Image</t>
  </si>
  <si>
    <t>Android App: BBBBB: Informative image not available for screen reader users</t>
  </si>
  <si>
    <t>The "BBBBB" logo image is not identified and announced by the screen reader.
As a result, screen reader users cannot access the information conveyed by the image.</t>
  </si>
  <si>
    <t>All the content must be accessible for the assistive technology users such as screen reader users._x000D_
When the content is not available for screen reader users, they cannot access the information conveyed by the content._x000D_
A text Alternative must be provided for the visual components displayed using non-text elements such as informative images. Text alternative provides the information conveyed visually to the users in the form of text. Text alternative is helpful for users with visual disabilities, learning disabilities etc. to understand the information conveyed using images. Provide meaningful and descriptive text for the informative image.</t>
  </si>
  <si>
    <t>Apply the following changes:
• Set "android:importantForAccessibility" property to "yes" for the image.
• Specify descriptive textual description "BBBBB" for the image via “android:contentDescription” property.</t>
  </si>
  <si>
    <t>Android App: BBBBB: Error messages not available for screen reader users</t>
  </si>
  <si>
    <t>When the form is submitted empty, the error messages "BBBBB" and "BBBBB" get displayed. However, the error messages are not identified and announced by the screen reader.
As a result, screen reader users cannot access the error messages.
In addition, the error messages gets displayed one at a time.</t>
  </si>
  <si>
    <t>All the content must be accessible for the assistive technology users such as screen reader users._x000D_
When the content is not available for screen reader users, they cannot access the information conveyed by the content._x000D_
Error messages or validation messages of forms are pointers that enable users identify the mistakes and rectify them. As a result, error messages should be accurate and descriptive so that users are able to provide correct information and submit the form without any problem._x000D_
Error messages and form submission messages must be placed at the beginning of the form to ensure that all users can access the error messages.</t>
  </si>
  <si>
    <t>Apply the following changes:
• Provide all error messages together at a time.
• Set "android:importantForAccessibility" property to "yes" for the error messages.
• Post a notification for the error messages using "announceForAccessibility()" method for making the error messages available for screen reader users.</t>
  </si>
  <si>
    <t>Android App: BBBBB: Modal dialog inaccessible for keyboard-only and screen reader users</t>
  </si>
  <si>
    <t>Modal dialog across the tested screens of the app are inaccessible for keyboard-only and screen reader users. 
For example, Modal dialog (that becomes available on activating "BBBBB" interactive element) gets displayed dynamically on the screen. The following issues were found with regards to the Modal dialog:
•  Even though modal dialog content is visible at the center of the screen, it is available at the bottom of the screen for keyboard-only and screen reader users.
• Screen reader users are not aware of the modal dialog content. In fact, Screen reader users are not informed that a modal dialog is displayed on the screen and they have no means to distinguish between the modal dialog content and the content of the screen behind it.</t>
  </si>
  <si>
    <t>When modal dialog gets displayed on the screen, ensure that the keyboard-only and screen reader user's focus moves at the beginning of the modal dialog content. This will help users access the modal dialog content without accessing the content of the original screen.
When hidden content is available for keyboard-only and screen reader users, users will have to pass through the content of the original screen before accessing the modal dialog content.</t>
  </si>
  <si>
    <t>To make the modal dialog accessible , apply the following changes:
• Ensure that the focus moves at the beginning of the modal dialog when the modal dialog gets  displayed.
• Users need to be informed that the modal dialog is displayed or dismissed from the screen. This can be achieved by:
1. Posting an  accessibility notification via "announceForAccessibility()" method.
2. Specifying the content that the screen reader should announce via the UIAccessibilityAnnouncementNotification.
• Ensure that the background content is not available for keyboard-only and screen reader users.
o Set "android:importantForAccessibility" property to "no" for the background content when the modal dialog is displayed on the screen. Ensure that "android:importantForAccessibility" property is set to “yes” when the modal dialog is closed by the user.
o Set "Android:focusable" property to "false" for the interactive background elements when the modal dialog is displayed on the screen. Ensure that  "Android:focusable" property is set to "true" for the interactive background elements when the modal dialog is closed by the user.</t>
  </si>
  <si>
    <t>Android App: BBBBB:  Content not available for screen reader users</t>
  </si>
  <si>
    <t>The text "BBBBB" is not identified and announced by the screen reader.
As a result, screen reader users cannot access the mentioned content.</t>
  </si>
  <si>
    <t>All the content must be accessible for the assistive technology users such as screen reader users._x000D_
When the content is not available for screen reader users, they cannot access the information conveyed by the content.</t>
  </si>
  <si>
    <t>Set "android:importantForAccessibility" property to "yes" for the text.</t>
  </si>
  <si>
    <t>Android App: BBBBB: Content announced by screen reader inappropriately</t>
  </si>
  <si>
    <t>Following issues are found with the content:
• When screen reader users navigate the screen by swiping, the focus moves on the container of the content and the screen reader announces the content "BBBBB", "BBBBB", "BBBBB", etc. which is visible on the screen altogether. Further, when screen reader users navigate the screen by swiping, the content "BBBBB", "BBBBB", etc. is skipped and not identified by the screen reader.
As a result, screen reader users cannot understand and access the content correctly.
• The non-interactive container of the content receives the keyboard focus for keyboard-only users which is inappropriate.</t>
  </si>
  <si>
    <t>All the content must be accessible for the assistive technology users such as screen reader users correctly._x000D_
When the content is not available for screen reader users correctly, they cannot understand and access the information conveyed by the content effectively.</t>
  </si>
  <si>
    <t>Apply the following changes:
• Set "android:focusable" property to "false"  for the non-interactive element "ViewGroup" of the container.
• Set "android:importantForAccessibility" property to "yes" for the content "BBBBB", "BBBBB", etc.</t>
  </si>
  <si>
    <t>4.1.2 Name, Role, Value, 2.4.3 Focus Order</t>
  </si>
  <si>
    <t>Android App: BBBBB: Error messages difficult to locate</t>
  </si>
  <si>
    <t>When users submit the form with "BBBBB" form field empty, the error message "BBBBB" gets dynamically displayed and the focus moves on "BBBBB" interactive element for screen reader users.
Additionally, when users submit the form with ""BBBBB" and "BBBBB" form fields empty, the error messages "BBBBB" get displayed dynamically and the focus moves on  "BBBBB" interactive element for screen reader users. Moreover, the error messages are displayed one at a time.
As a result, screen reader users were unaware about the occurrence of errors.</t>
  </si>
  <si>
    <t>Error messages or validation messages of forms are pointers that enable users identify the mistakes and rectify them. As a result, error messages should be accurate and descriptive so that users are able to provide correct information and submit the form without any problem._x000D_
Error messages and form submission messages must be placed at the beginning of the form to ensure that all users can access the error messages.</t>
  </si>
  <si>
    <t>Apply the following changes:
• Provide all error messages together at a time.
• Ensure that the focus moves on the first form field with error when user submits the form with errors.
• When the form field with error receives the focus, post a notification for the respective error message using "announceForAccessibility()" method for making the error message available for screen reader users.</t>
  </si>
  <si>
    <t>Android App: BBBBB:  Incomplete label for input field</t>
  </si>
  <si>
    <t>Incomplete label "BBBBB" is provided for "BBBBB" input field. As a result, screen reader users will not understand the purpose of the input field effectively.</t>
  </si>
  <si>
    <t>Form control label enables users to understand the purpose of the form control. Incomplete form control labels make it difficult for screen reader users to understand the purpose associated to the form control effectively.</t>
  </si>
  <si>
    <t>Provide descriptive label as "BBBBB" for the input field via "android:hint" property.</t>
  </si>
  <si>
    <t>Android App: BBBBB: Keyboard focus trap</t>
  </si>
  <si>
    <t>When keyboard-only users navigate to "BBBBB" interactive element, their focus gets trapped. It is not possible to tab pass "BBBBB" button. This resulted in keyboard-only  users not being able to access the interactive elements after "BBBBB" button.</t>
  </si>
  <si>
    <t>Keyboard only users rely on a keyboard to access the screen content. If users can tab to a screen element using a keyboard, they should be able to move pass the element using the standard Tab or the Arrow keys. When keyboard focus traps on any element of a screen, it will not allow keyboard users to access the content of the remaining sections of the screen. Thus it will stop keyboard-only users from accessing the screen functionality.</t>
  </si>
  <si>
    <t>Ensure that the keyboard focus does not get trapped on any element and users can navigate the screen content with ease.</t>
  </si>
  <si>
    <t>Android App: BBBBB: Label not identified by screen reader</t>
  </si>
  <si>
    <t>Following issues are found with "BBBBB" input field:
• The label "BBBBB" provided for "BBBBB" input field is not identified by the screen reader after user has entered data in the input field.
• The label "BBBBB" provided for the input field via “android:contentDescription” property is inappropriate.
• As soon as user starts entering data in the input field, the list of suggestions are automatically populated below the input field. 
However, screen reader users are not made aware of this functionality. Thus they might be unable to perform the search effectively.</t>
  </si>
  <si>
    <t>A label acts as an identifier for an element. Label helps users determine the purpose of an element. Unique, brief and descriptive labels should be specified for each element. _x000D_
A label should never include element type information as the element type is announced by screen readers in the case of standard elements. Including element type information within the label will result in Talkback reading the element type information twice which might lead to an annoying experience for users. Talkback announces the label when users tap over an element. In the absence of a label, Talkback will identify a edit field as unlabeled edit field.  _x000D_
The functionality of controls that dynamically add or update content on the screen should be indicated to screen reader users. This will enable screen reader users to interact with such controls effectively and access the added or updated content._x000D_
When static content is displayed on a screen, screen reader can read the information for their users. However, when content is added dynamically, screen readers will not know that there is new content available on the screen.</t>
  </si>
  <si>
    <t>Apply the following changes:
• Remove “android:contentDescription” property from the code of the input field.
• Add unique, appropriate and brief label for each element to allow screen reader users interact with different elements effectively as well as improve the overall user experience. To add the label, set the "android:hint" property of the input field as "BBBBB (Typing text will add suggestion(s) below)".</t>
  </si>
  <si>
    <t>1.3.1 Info and Relationships, 4.1.2 Name, Role, Value</t>
  </si>
  <si>
    <t>Android App: BBBBB: Loading message not announced for screen reader users</t>
  </si>
  <si>
    <t xml:space="preserve">The "loading" icon that gets displayed on the screen when users activate the respective interactive elements is not rendered by the screen reader across the tested screens of the app. 
For example, the "loading" icon that gets displayed on the screen when users activate "BBBBB", "BBBBB", etc. radio buttons OF "BBBBB" check boxes of "BBBBB" BBBBB" and  "BBBBB", "BBBBB", etc. check boxes of "BBBBB" is not rendered by the screen reader.
Thus, screen reader users are not aware about "loading" message being displayed on the screen. </t>
  </si>
  <si>
    <t xml:space="preserve">Status messages are often used on the app to convey important information to the users. These messages are either displayed in text or even in the form of icons and images. Different type of status messages include information about errors occurred on a screen, successful form submission, results of actions taken by users, progress of a task etc. These messages often get dynamically added on the screen resulting in screen reader users going unaware about their presence on the screen. Therefore it is essential that whenever a status message gets added on the screen, it is made available for screen reader users. </t>
  </si>
  <si>
    <t xml:space="preserve">Apply the following changes:
• Post an  accessibility notification via "announceForAccessibility()" method.
• Specify the text "Loading" that the screen reader should announce via the UIAccessibilityAnnouncementNotification.
</t>
  </si>
  <si>
    <t>Android App: BBBBB:  Missing alternate way for switching pages</t>
  </si>
  <si>
    <t>Screen reader users can switch pages of the slideshow by swiping with two fingers. However, screen reader users with motor impairments may find it difficult to  switch the pages.
Additionally, slideshow controls are inaccessible for screen reader users.</t>
  </si>
  <si>
    <t xml:space="preserve">Multipath gesture interactions are found difficult to carry out by screen reader users with fine motor._x000D_
If a screen includes Multipath gesture interactions, it is recommended to provide users with an option to carry out the task with simple interactions. </t>
  </si>
  <si>
    <t>Provide Previous and Next buttons to switch pages for the benefit of screen reader users with fine motor.</t>
  </si>
  <si>
    <t>2.5.1 Pointer Gestures</t>
  </si>
  <si>
    <t>Android App: BBBBB: Missing keyboard support for checkboxes</t>
  </si>
  <si>
    <t>Following issues are found with the check boxes:
• Keyboard support is not provided for "BBBBB", "BBBBB", "BBBBB", etc. check boxes of "BBBBB" and "BBBBB", "BBBBB", "BBBBB", etc. check boxes of "BBBBB". The containers of the check boxes receive the keyboard focus when users access the content using "Tab" key via keyboard. However, the functionality associated with the check boxes does not work on activating the containers of the check boxes.
This made it difficult for users with mobility impairments who rely on a keyboard to access the functionality associated with the check boxes.
• The element type such as "checkbox" is not defined for the checkboxes. Thus, screen reader users were not able to identify the element as a check box and fail to understand the functionality associated with it.
• Labels are not specified for the check boxes of color.
• When screen reader users navigate through the screen, the screen reader announces the inappropriate labels "BBBBB", "BBBBB", "BBBBB", etc. and "BBBBB", "BBBBB", "BBBBB", "BBBBB", etc. provided for the containers of the checkboxes.</t>
  </si>
  <si>
    <t>All the app functionality should be accessible with different input devices used by the users. Users should be able to access the app’s functionality with touch, a keyboard or any other input device. Users with visual impairments and mobility impairments use a keyboard to access the internet. Lack of keyboard access makes it difficult for users with visual and mobility impairments to access the app’s functionality._x000D_
Labels should describe the element’s function to help users interact with the app’s user interface elements effectively. Provide brief, unique and accurate labels for each element of the app. For elements, such as text fields and buttons TalkBack treat its value as the label. To ensure that TalkBack users are not presented with identical information, clear label should be specified. Label can be specified through “android:contentDescription” property.</t>
  </si>
  <si>
    <t>Apply the following changes:
• Remove the container elements "ViewGroup" of the check boxes.
• Specify element type as checkbox for "BBBBB", "BBBBB", "BBBBB", "BBBBB", "BBBBB", "BBBBB", etc. check boxes. This will enable users with mobility impairments to access the functionality associated with the check boxes. In addition, this will enable screen reader users to understand that it is a check box and they need to double tap in order to select/deselect it.
• Specify labels as "BBBBB", "BBBBB", "BBBBB", "BBBBB", "BBBBB", "BBBBB", etc. in “android:contentDescription” property for the check boxes.</t>
  </si>
  <si>
    <t>2.1.1 Keyboard, 1.3.1 Info and Relationships, 4.1.2 Name, Role, Value</t>
  </si>
  <si>
    <t>Android App: BBBBB: Missing keyboard support for Google map locator</t>
  </si>
  <si>
    <t>Keyboard support is not provided for the Google Map locator "BBBBB". This made it difficult for users with mobility impairments who rely on a keyboard to access the functionality associated with the locator.</t>
  </si>
  <si>
    <t>Apply the following changes:_x000D_
• Set "Android:focusable" property to "true" for the Google Map locator and ensure that the Google Map locator is accessible for keyboard-only users._x000D_
• Set "android:importantForAccessibility" property to "no" for the Google Map locator to make it unavailable for screen reader users.</t>
  </si>
  <si>
    <t>Android App: BBBBB:  Missing keyboard support for radio buttons</t>
  </si>
  <si>
    <t>Following issues are found with the radio buttons:
• Keyboard support is not provided for "BBBBB" and  "BBBBB" radio buttons. The containers of the radio buttons receive the keyboard focus when users access the content using "Tab" key via keyboard. However, the functionality associated with the radio buttons does not work on activating the containers of the radio buttons.
This made it difficult for users with mobility impairments who rely on a keyboard to access the functionality associated with the radio buttons.
• The element type such as "radio button" is not defined for the radio buttons. Thus screen reader users were not able to identify the element as a radio button and fail to understand the functionality associated with it.
• Labels are not specified for the radio buttons.
• When screen reader users navigate through the screen, the screen reader announces the inappropriate label "BBBBB" and "BBBBB"  provided for the containers of the radio buttons.</t>
  </si>
  <si>
    <t xml:space="preserve">All the app functionality should be accessible with different input devices used by the users. Users should be able to access the app’s functionality with touch, a keyboard or any other input device. Users with visual impairments and mobility impairments use a keyboard to access the internet. Lack of keyboard access makes it difficult for users with visual and mobility impairments to access the app’s functionality._x000D_
Labels should describe the element’s function to help users interact with the app’s user interface elements effectively. Provide brief, unique and accurate labels for each element of the app. For elements, such as text fields and buttons TalkBack treat its value as the label. To ensure that TalkBack users are not presented with identical information, clear label should be specified. </t>
  </si>
  <si>
    <t>Apply the following changes:
• Remove the container elements "ViewGroup" of the radio buttons.
• Specify element type as radiobutton for "BBBBB" and  "BBBBB" radio buttons. This will enable users with mobility impairments to access the functionality associated with the radio buttons. In addition, this will enable screen reader users to understand that it is a radio button and they need to double tap in order to select it.
• Specify labels "BBBBB" and  "BBBBB" in the “android:contentDescription” property for the radio buttons.</t>
  </si>
  <si>
    <t>Android App: BBBBB:  Missing label for form controls</t>
  </si>
  <si>
    <t>Labels are not specified for "BBBBB", "BBBBB", "Phone Number", "Email", "Password", etc. input fields. As a result, screen reader users will not understand the purpose of the input fields.
Similarly, labels are not specified for form controls (that become available on activating "BBBBB" interactive element).</t>
  </si>
  <si>
    <t>A label acts as an identifier for an element. Label helps users determine the purpose of an element. Unique, brief and descriptive labels should be specified for each element. _x000D_
A label should never include element type information as the element type is announced by screen readers in the case of standard elements. Including element type information within the label will result in Talkback reading the element type information twice which might lead to an annoying experience for users. TalkBack announces the label when users tap over an element. In the absence of a label, TalkBack will identify a edit field as unlabeled edit field.</t>
  </si>
  <si>
    <t>Add unique, appropriate and brief label for each element to allow screen reader users interact with different elements effectively as well as improve the overall user experience. To add the label, set the "android:hint" property of the input fields as "BBBBB", "BBBBB", etc. respectively.</t>
  </si>
  <si>
    <t>Android App: BBBBB:  Missing label for input field</t>
  </si>
  <si>
    <t>The Label is not provided for "BBBBB" input field. As a result, screen reader users will not understand the purpose of the input field.</t>
  </si>
  <si>
    <t xml:space="preserve">A label acts as an identifier for an element. Label helps users determine the purpose of an element. Unique, brief and descriptive labels should be specified for each element. _x000D_
A label should never include element type information as the element type is announced by screen readers in the case of standard elements. Including element type information within the label will result in Talkback reading the element type information twice which might lead to an annoying experience for users. TalkBack announces the label when users tap over an element. In the absence of a label, TalkBack will identify a edit field as unlabeled edit field.  _x000D_
</t>
  </si>
  <si>
    <t>Add unique, appropriate and brief label for each element to allow screen reader users interact with different elements effectively as well as improve the overall user experience. To add the label, set the "android:hint" property of the input field as "BBBBBB".</t>
  </si>
  <si>
    <t>Android App: BBBBB: Non-interactive element receives keyboard focus</t>
  </si>
  <si>
    <t>The non-interactive element "BBBBB" of the container containing the Google Map receives the keyboard focus.
This resulted in keyboard-only users having to go pass an additional tab stop while navigating between the screen content.</t>
  </si>
  <si>
    <t>Keyboard users use the ‘Tab’ key to move from one element to another on a screen. A logical tab order helps keyboard and screen reader users access the screen easily. In the absence of a logical tab order, users who rely on a keyboard will get confused when they tab from one interactive element on a screen to another. This will result in a poor experience for keyboard-only users.</t>
  </si>
  <si>
    <t>Set "android:focusable" property to "false"  for the non-interactive element "BBBBB" of the container.</t>
  </si>
  <si>
    <t>Android App: BBBBB: Note: Tabular content not announced by screen reader correctly</t>
  </si>
  <si>
    <t>The tabular content provided on the screen of BBBBB (that becomes available on activating "BBBBB"), is not announced by the screen reader in a correct manner as the tabular content is not defined as a data table.
As a result, screen reader users may find it difficult to understand the tabular content effectively.</t>
  </si>
  <si>
    <t>Data tables provide content in certain context. When data table content is not announced in a correct manner, screen reader users cannot understand the table header and data relationship effectively.</t>
  </si>
  <si>
    <t>Due to technology limitation in Android, tabular content cannot be defined as data table.
However, in order to fix the issue, specify text such as "BBBBB", "BBBBB", "BBBBB", etc. for the text view of the text such as "BBBBB ", "BBBBB ", etc. respectively via  “android:contentDescription” property.</t>
  </si>
  <si>
    <t>Android App: BBBBB: Screen orientation does not change</t>
  </si>
  <si>
    <t>When users view the screen in the landscape orientation, the screen orientation does not change to the landscape mode. The screen is restricted to portrait orientation.
As a result, users with dexterity impairments, who have a mounted device and view the screen in landscape orientation, will not be able to access the app effectively.</t>
  </si>
  <si>
    <t>Set "android:screenOrientation" to "fullSensor"</t>
  </si>
  <si>
    <t>Android App: BBBBB: Slideshow not rendered correctly for screen reader users</t>
  </si>
  <si>
    <t>The functionality associated with the slideshow wherein users can switch pages by swiping with two fingers, is not indicated for screen reader users._x000D_
Additionally, the slideshow controls are inaccessible for screen reader users._x000D_
As a result, screen reader users are not aware about the functionality and cannot access the content provided in the slideshow effectively.</t>
  </si>
  <si>
    <t>Ensure that the screen reader announces _x000D_
"Swipe with two fingers to switch pages" when users access the slideshow content._x000D_
Refer the slideshow provided on My Studio screen for the implementation.</t>
  </si>
  <si>
    <t>Android App: BBBBB:  Missing label for buttons</t>
  </si>
  <si>
    <t>Label is not provided for "BBBBB" button. As a result, the TalkBack users will not understand the purpose of button.</t>
  </si>
  <si>
    <t>Labels should describe the element’s function to help users interact with the app’s user interface elements effectively. Provide brief, unique and accurate labels for each element of the app. For elements, such as text fields and buttons TalkBack treat its value as the label. To ensure that TalkBack users are not presented with identical information, clear label should be specified. Label can be specified through “android:contentDescription” property.</t>
  </si>
  <si>
    <t>Specify appropriate labels for each element in the app to allow TalkBack users interact with different elements effectively as well as improve the overall user experience.
For example, in the mentioned case specify "BBBBB" as the Label for the button using “android:contentDescription” property.</t>
  </si>
  <si>
    <t>Android App: BBBBB:  Inappropriate label for button</t>
  </si>
  <si>
    <t>The label for "BBBBB" / "BBBBB" button is specified incorrectly as "BBBBB". This created confusion in the minds of TalkBack users about the purpose of the button.</t>
  </si>
  <si>
    <t>Provide label such as "BBBBB" / "BBBBB" using "android:contentDescription" property.  Ensure that the value of the "android:contentDescription" property changes on user interaction.</t>
  </si>
  <si>
    <t>Android App: BBBBB:  Element type not defined</t>
  </si>
  <si>
    <t>The element type such as "radio button" is not specified for "BBBBB", "BBBBB", etc interactive elements. TalkBack identified the interactive elements as plain text. 
This resulted in TalkBack users not being able to understand that there is some functionality associated with the above-mentioned elements.</t>
  </si>
  <si>
    <t>Element type must be specified for all actionable elements. This assists TalkBack users to understand that such elements are actionable and they need to double tap in order to activate the actionable element. In the absence of element type, TalkBack typically identifies the element as plain text.</t>
  </si>
  <si>
    <t>To create each radio button option  for "BBBBB", "BBBBB", etc., create a RadioButton in the layout. However, because radio buttons are mutually exclusive, you must group them together inside a RadioGroup. By grouping them together, the system ensures that only one radio button can be selected at a time using double tap in order to select/de-select it.
For more information refer to:
https://developer.android.com/guide/topics/ui/controls/radiobutton</t>
  </si>
  <si>
    <t>Android App: BBBBB: Video player controls not accessible for TalkBack users</t>
  </si>
  <si>
    <t>The controls of the video player are available only for a short time for TalkBack users. As a result TalkBack user find it difficult to access the video control.</t>
  </si>
  <si>
    <t>All the interactive elements must be accessible for assistive technology users such as TalkBack uses. When native HTML elements are used basic information about an element, such as name, role, state and value is exposed to assistive technologies by default. However, for other technologies this information needs to be made available for assistive technologies so users can interact with the interactive elements (video player controls) effectively across all browsers.</t>
  </si>
  <si>
    <t>Ensure that all controls of the video player embedded on the screen are accessible for all users across.</t>
  </si>
  <si>
    <t>Heading</t>
  </si>
  <si>
    <t xml:space="preserve">Android App: BBBBB:  Heading defined inappropriately </t>
  </si>
  <si>
    <t>The text such as "BBBBB" and "BBBBB", is marked up as heading. However, the text does not constitute as a heading. This created confusion in the minds of TalkBack users about the content structure.</t>
  </si>
  <si>
    <t>Headings are used to add structure to the screen. Appropriate heading structure enables TalkBack users to understand the screen structure. _x000D_
When content that does not constitute a heading is marked up as a heading, TalkBack users may find it difficult to understand the content structure of the screen.</t>
  </si>
  <si>
    <t>Set the android:accessibilityHeading attribute to 'false' for "BBBBB" and "BBBBB" text.</t>
  </si>
  <si>
    <t>Android App: BBBBB:  Unclear functionality of search input field</t>
  </si>
  <si>
    <t>On typing any keywords in the "BBBBB" text field (that becomes available on activating "BBBBB" image button), suggested results get displayed below. However, TalkBack users are not made aware of this functionality. Thus they might not be able to make use of the suggestions and thereby perform the task effectively.</t>
  </si>
  <si>
    <t xml:space="preserve">The functionality of controls that dynamically add or update content on the screen should be indicated to TalkBack users. This will enable TalkBack users to interact with such controls effectively and access the added or updated content._x000D_
When static content is displayed on a screen, TalkBack can read the information for their users. However, when content is added dynamically, TalkBack will not know that there is new content available on the screen.  </t>
  </si>
  <si>
    <t>Include instruction text as “Typing any keyword will add suggestion(s) below” via the “android:contentDescription” property to make TalkBack users aware of the list of suggestions being displayed on the screen.</t>
  </si>
  <si>
    <t>Android App: BBBBB:  Missing label and Element type for image button</t>
  </si>
  <si>
    <t>The label is not provided for the "BBBBB" and "BBBBB" interactive elements.
Moreover, element type such as "button" is not defined for the interactive elements. As a result, the TalkBack failed to identify the interactive elements as button.</t>
  </si>
  <si>
    <t>Labels should describe the element’s function to help users interact with the app’s user interface elements effectively. Provide brief, unique and accurate labels for each element of the app. For elements, such as text fields and buttons TalkBack treat its value as the label. To ensure that TalkBack users are not presented with identical information, clear label should be specified. Label can be specified through “android:contentDescription” property._x000D_
Element type must be specified for all actionable elements. This assists TalkBack users to understand that such elements are actionable and they need to double tap in order to activate the actionable element. In the absence of element type, TalkBack typically identifies the element as plain text.</t>
  </si>
  <si>
    <t>Apply the following changes:
• Code the tabs using &lt;tablayout&gt; in the layout XML file.
• Provide text such as "BBBBB Tab 1 of 2" and "BBBBB seed Tab 2 of 2" in "android:contentDescription" property of the tabs.
For more information on implementing accessible tabs refer:
https://developer.android.com/reference/android/widget/TabWidget
https://developer.android.com/reference/android/widget/TabWidget</t>
  </si>
  <si>
    <t>Android App: BBBBB: No means to control slideshow</t>
  </si>
  <si>
    <t>A slideshow is provided in the main content area of the screen, but no means was provided for users to Pause and Play the slideshow.</t>
  </si>
  <si>
    <t>Slideshow content should be accessible for all users.</t>
  </si>
  <si>
    <t>Slideshow content is often used on screen to attract user’s attention. However, users should be provided with an option to control the movement as it might be found distracting by users with learning impairments. If moving content and static content are provided, people with attention deficit disorders find it difficult to concentrate while reading the static content of the screen.</t>
  </si>
  <si>
    <t>Apply the following changes:
• Provide users with an option to control the slideshow through play and pause buttons.
• Provide label such as "BBBBB"/ "BBBBB" using "android:contentDescription" property.  Ensure that the value of the "android:contentDescription" property changes on user interaction.</t>
  </si>
  <si>
    <t>Android App: BBBBB: Focus moves inappropriately</t>
  </si>
  <si>
    <t>When the screen "BBBBB" screen appears, the focus moves inappropriately on the "BBBBB" button instead of moving on the "BBBBB" button respectively.</t>
  </si>
  <si>
    <t>Focus should be updated correctly at the desired location on the screen.</t>
  </si>
  <si>
    <t>When the screen reader focus moves automatically at incorrect location on the screen, screen reader users might get confused.</t>
  </si>
  <si>
    <t>Use android:nextFocus() to update the focus correctly on the first element of the screen i.e. "BBBBB" button.</t>
  </si>
  <si>
    <t>Android App: BBBBB:  Inappropriate textual description for image button</t>
  </si>
  <si>
    <t>The label for the "BBBBB" / "BBBBB" button is specified incorrectly as "BBBBB". This created confusion in the minds of TalkBack users about the purpose of the button.</t>
  </si>
  <si>
    <t>Textual description should be appropriate and describe the purpose of image button.</t>
  </si>
  <si>
    <t>Textual description for the image buttons should describe the element’s function to help users interact with the app’s user interface elements effectively. Provide brief, unique and accurate textual description for each element of the app. For elements, such as text fields and buttons TalkBack treat its value as the label for textual description. To ensure that TalkBack users are not presented with identical information, clear label should be specified. This can be specified through “android:contentDescription” property.</t>
  </si>
  <si>
    <t>Android App: BBBBB:  Missing keyboard support for button</t>
  </si>
  <si>
    <t>When keyboard-only users try to navigate using the TAB key to reach "BBBBB" and "BBBBB" buttons, they don't receive programmatic focus.
This made it difficult for users with mobility impairments who rely on a keyboard to access the functionality associated with these buttons.</t>
  </si>
  <si>
    <t>All keyboard users should able to access the functionality related to button.</t>
  </si>
  <si>
    <t>Apply the following changes:
• Remove the container elements "ViewGroup" of the interactive elements.
• Define element type as button for Back and Filter interactive elements. This will enable users with mobility impairments to access the functionality associated with the interactive elements. In addition, this will enable screen reader users to understand that it is a button and they need to double tap in order to activate it.
• Specify labels as "BBBBB" and "BBBBB" in “android:contentDescription” property for the buttons.</t>
  </si>
  <si>
    <t>Hidden content receives keyboard focus at end of the screen. This resulted in a confusing experience for keyboard-only users while navigating the screen.</t>
  </si>
  <si>
    <t>On screen visual focus indication helps users find out about their location on a screen. This is found very helpful by users with low vision, elderly users, keyboard-only users and users with mobility impairments. In the absence of focus indication, users would find it difficult to access the screen information. However when hidden content of a screen receives keyboard focus, it becomes very difficult for sighted keyboard-only users to understand which links they are currently on and leads to a poor user experience.</t>
  </si>
  <si>
    <t>Ensure that the hidden content does not receives keyboard focus. This can be done by setting the  android:importantForAccessibility="no" for the hidden elements.</t>
  </si>
  <si>
    <t>Type of Feedback</t>
  </si>
  <si>
    <t xml:space="preserve"> Feedback For</t>
  </si>
  <si>
    <t>Remarks</t>
  </si>
  <si>
    <t>Feedback by</t>
  </si>
  <si>
    <t>Additional Training Needed</t>
  </si>
  <si>
    <t>Tester Wise Data</t>
  </si>
  <si>
    <t>Status Wise Data</t>
  </si>
  <si>
    <t>Issue Type Wise Data</t>
  </si>
  <si>
    <t>Issue Repetition Data</t>
  </si>
  <si>
    <t>Tester Issue Level Wise Data</t>
  </si>
  <si>
    <t>Page Wise Issue Data</t>
  </si>
  <si>
    <t>Unit of Testing</t>
  </si>
  <si>
    <t>Automated Tools</t>
  </si>
  <si>
    <t>Technology</t>
  </si>
  <si>
    <t>Environments</t>
  </si>
  <si>
    <t>Issue Type</t>
  </si>
  <si>
    <t>Regression</t>
  </si>
  <si>
    <t>HolidayList</t>
  </si>
  <si>
    <t>ProjectStatus</t>
  </si>
  <si>
    <t>QC</t>
  </si>
  <si>
    <t>Time</t>
  </si>
  <si>
    <t>New Issue</t>
  </si>
  <si>
    <t>AbilityNet</t>
  </si>
  <si>
    <t>Fixed</t>
  </si>
  <si>
    <t>Not Started</t>
  </si>
  <si>
    <t>Positive</t>
  </si>
  <si>
    <t>Blocker</t>
  </si>
  <si>
    <t>1 - Critical - showstopper</t>
  </si>
  <si>
    <t>Before 5 pm</t>
  </si>
  <si>
    <t>Bug - One Bug type on every page</t>
  </si>
  <si>
    <t>Journey</t>
  </si>
  <si>
    <t>PDF</t>
  </si>
  <si>
    <t>Code</t>
  </si>
  <si>
    <t>ADA</t>
  </si>
  <si>
    <t>Not Fixed</t>
  </si>
  <si>
    <t>WCAG 2.0</t>
  </si>
  <si>
    <t>Improvement</t>
  </si>
  <si>
    <t>Before 7 pm</t>
  </si>
  <si>
    <t>Audit</t>
  </si>
  <si>
    <t>Flow</t>
  </si>
  <si>
    <t>Mobile App</t>
  </si>
  <si>
    <t>Instance Missed</t>
  </si>
  <si>
    <t>Partially Fixed</t>
  </si>
  <si>
    <t>Delivered</t>
  </si>
  <si>
    <t>Before 9 pm</t>
  </si>
  <si>
    <t>Audit - No Code</t>
  </si>
  <si>
    <t>EPUB</t>
  </si>
  <si>
    <t>LevelAccess</t>
  </si>
  <si>
    <t>Out of Scope</t>
  </si>
  <si>
    <t>On-Hold</t>
  </si>
  <si>
    <t>After 9 pm</t>
  </si>
  <si>
    <t>Bug &amp; Audit</t>
  </si>
  <si>
    <t>PPT</t>
  </si>
  <si>
    <t>New Issue - QA</t>
  </si>
  <si>
    <t>VA</t>
  </si>
  <si>
    <t>Instance Not Found</t>
  </si>
  <si>
    <t>Billed</t>
  </si>
  <si>
    <t>4 - Low - cosmetic or usability</t>
  </si>
  <si>
    <t>Bug - De-Duped</t>
  </si>
  <si>
    <t>Web and Mobile App</t>
  </si>
  <si>
    <t>Documentation</t>
  </si>
  <si>
    <t>Otter</t>
  </si>
  <si>
    <t>Non-Billable</t>
  </si>
  <si>
    <t>QA2 Needed</t>
  </si>
  <si>
    <t>Funka</t>
  </si>
  <si>
    <t>Guide</t>
  </si>
  <si>
    <t>Peer Review</t>
  </si>
  <si>
    <t>Freshdirect</t>
  </si>
  <si>
    <t>AT Support Needed</t>
  </si>
  <si>
    <t>LearningMate</t>
  </si>
  <si>
    <t>Project Coordinator</t>
  </si>
  <si>
    <t>Converge</t>
  </si>
  <si>
    <t>BB</t>
  </si>
  <si>
    <t>Digita11y</t>
  </si>
  <si>
    <t>Methodize</t>
  </si>
  <si>
    <t>Accel Events</t>
  </si>
  <si>
    <t>Altudo</t>
  </si>
  <si>
    <t>Dedicon</t>
  </si>
  <si>
    <t>Rangam</t>
  </si>
  <si>
    <t>Map India</t>
  </si>
  <si>
    <t>LRN</t>
  </si>
  <si>
    <t>Storyboard That</t>
  </si>
  <si>
    <t>Bill Kasdorf</t>
  </si>
  <si>
    <t>Execeleron</t>
  </si>
  <si>
    <t>PanOpen</t>
  </si>
  <si>
    <t>Fulgent Genetics</t>
  </si>
  <si>
    <t>Kognity AB</t>
  </si>
  <si>
    <t>Savvas</t>
  </si>
  <si>
    <t>Walmart</t>
  </si>
  <si>
    <t xml:space="preserve">Pearson VUE  </t>
  </si>
  <si>
    <t>FMR</t>
  </si>
  <si>
    <t>VMware</t>
  </si>
  <si>
    <t>FT Testing</t>
  </si>
  <si>
    <t>AT Testing</t>
  </si>
  <si>
    <t>FT Report</t>
  </si>
  <si>
    <t>AT Report</t>
  </si>
  <si>
    <t>ATQA</t>
  </si>
  <si>
    <t>FTQA</t>
  </si>
  <si>
    <t>AT Support</t>
  </si>
  <si>
    <t>Report Fixing</t>
  </si>
  <si>
    <t>LA Audit</t>
  </si>
  <si>
    <t>LA Audit QA</t>
  </si>
  <si>
    <t>LA Module Setup</t>
  </si>
  <si>
    <t>FT Design Review</t>
  </si>
  <si>
    <t>AT Design Review Support</t>
  </si>
  <si>
    <t>Design QA</t>
  </si>
  <si>
    <t>Design Review Fixing</t>
  </si>
  <si>
    <t>Bug Report</t>
  </si>
  <si>
    <t>Bug Report Complex</t>
  </si>
  <si>
    <t>Audit Report</t>
  </si>
  <si>
    <t>LA Complex</t>
  </si>
  <si>
    <t>LA</t>
  </si>
  <si>
    <t>AE PI</t>
  </si>
  <si>
    <t>AE Pre</t>
  </si>
  <si>
    <t>AE ToolQA</t>
  </si>
  <si>
    <t>Bug PPT Testing</t>
  </si>
  <si>
    <t>Design Review</t>
  </si>
  <si>
    <t>VPAT</t>
  </si>
  <si>
    <t>VPAT Documentation</t>
  </si>
  <si>
    <t>VPAT Fixes</t>
  </si>
  <si>
    <t>VPAT QA</t>
  </si>
  <si>
    <t>Total</t>
  </si>
  <si>
    <t xml:space="preserve">Project Review </t>
  </si>
  <si>
    <t>Acceptance Scales</t>
  </si>
  <si>
    <t>1</t>
  </si>
  <si>
    <t>2</t>
  </si>
  <si>
    <t>3</t>
  </si>
  <si>
    <t>4</t>
  </si>
  <si>
    <t>5</t>
  </si>
  <si>
    <t>Sales vs Actual</t>
  </si>
  <si>
    <t>More than 125%</t>
  </si>
  <si>
    <t>105-125%</t>
  </si>
  <si>
    <t>105 to 95%</t>
  </si>
  <si>
    <t>95 to 75%</t>
  </si>
  <si>
    <t>&lt;75%</t>
  </si>
  <si>
    <t xml:space="preserve">Project Team </t>
  </si>
  <si>
    <t>Project Details</t>
  </si>
  <si>
    <t>Details</t>
  </si>
  <si>
    <t>More than 20%</t>
  </si>
  <si>
    <t>15-20%</t>
  </si>
  <si>
    <t>10-15%</t>
  </si>
  <si>
    <t>10-5%</t>
  </si>
  <si>
    <t>0-5%</t>
  </si>
  <si>
    <t>Project Name</t>
  </si>
  <si>
    <t>Project Manager</t>
  </si>
  <si>
    <t>Self QC scores</t>
  </si>
  <si>
    <t>80-85%</t>
  </si>
  <si>
    <t>86-90%</t>
  </si>
  <si>
    <t>90-95%</t>
  </si>
  <si>
    <t>96-100%</t>
  </si>
  <si>
    <t>Client Name</t>
  </si>
  <si>
    <t>Associate</t>
  </si>
  <si>
    <t>Perfect Issues- Regression</t>
  </si>
  <si>
    <t>Less than 80%</t>
  </si>
  <si>
    <t xml:space="preserve">Total Issues </t>
  </si>
  <si>
    <t>TL</t>
  </si>
  <si>
    <t>Perfect Issues- Fresh</t>
  </si>
  <si>
    <t>Less than 50%</t>
  </si>
  <si>
    <t>50-65%</t>
  </si>
  <si>
    <t>66-80%</t>
  </si>
  <si>
    <t>81-89%</t>
  </si>
  <si>
    <t>90-100%</t>
  </si>
  <si>
    <t>Delivered Issues</t>
  </si>
  <si>
    <t>Total Team Members</t>
  </si>
  <si>
    <t>More than 15%</t>
  </si>
  <si>
    <t>15-11%</t>
  </si>
  <si>
    <t>10-7%</t>
  </si>
  <si>
    <t>6-3%</t>
  </si>
  <si>
    <t>&lt;3%</t>
  </si>
  <si>
    <t>Overall Project Score</t>
  </si>
  <si>
    <t>Review Score</t>
  </si>
  <si>
    <t>Project Feedback</t>
  </si>
  <si>
    <t>Less than 60%</t>
  </si>
  <si>
    <t>61-75%</t>
  </si>
  <si>
    <t>76-90%</t>
  </si>
  <si>
    <t>91-95%</t>
  </si>
  <si>
    <t>&gt;95%</t>
  </si>
  <si>
    <t>Feeling</t>
  </si>
  <si>
    <t>Project Planning</t>
  </si>
  <si>
    <t>Data</t>
  </si>
  <si>
    <t>Score</t>
  </si>
  <si>
    <t>Overall Project</t>
  </si>
  <si>
    <t>Sales Hours</t>
  </si>
  <si>
    <t>Wastage Regression</t>
  </si>
  <si>
    <t>More than 7%</t>
  </si>
  <si>
    <t>7-5%</t>
  </si>
  <si>
    <t>4-3%</t>
  </si>
  <si>
    <t>2-1%</t>
  </si>
  <si>
    <t>&lt;1%</t>
  </si>
  <si>
    <t>Difference Sales Vs Actual</t>
  </si>
  <si>
    <t>Scores</t>
  </si>
  <si>
    <t>Exhausted</t>
  </si>
  <si>
    <t>Project Quality</t>
  </si>
  <si>
    <t>Stressed</t>
  </si>
  <si>
    <t>Total Wastage</t>
  </si>
  <si>
    <t>Learnt a great deal</t>
  </si>
  <si>
    <t>Engaged</t>
  </si>
  <si>
    <t>QC Scores</t>
  </si>
  <si>
    <t>Ecstatic</t>
  </si>
  <si>
    <t>Total New Issues</t>
  </si>
  <si>
    <t>Score System</t>
  </si>
  <si>
    <t>Scales</t>
  </si>
  <si>
    <t>Scope Clarity</t>
  </si>
  <si>
    <t>Poor</t>
  </si>
  <si>
    <t>Time Management</t>
  </si>
  <si>
    <t>Fair</t>
  </si>
  <si>
    <t>Team Coomunication</t>
  </si>
  <si>
    <t>Average</t>
  </si>
  <si>
    <t xml:space="preserve">Feeling </t>
  </si>
  <si>
    <t>Very Good</t>
  </si>
  <si>
    <t>Exceptional</t>
  </si>
  <si>
    <t>Problem Areas</t>
  </si>
  <si>
    <t>Action Needed</t>
  </si>
  <si>
    <t>Lessons Learned</t>
  </si>
  <si>
    <t>The "hamburger menu" image button present in the header section is not visible in High contrast mode.</t>
  </si>
  <si>
    <t>Ensure that the "hamburger menu" image button is clearly visible when the High Contrast Mode is turned on.</t>
  </si>
  <si>
    <t>url was missing in ss</t>
  </si>
  <si>
    <t>Marketing_95a
Marketing_95b</t>
  </si>
  <si>
    <t>P27, P30</t>
  </si>
  <si>
    <t>Non-interactive elements receive keyboard focus</t>
  </si>
  <si>
    <t>Part 4 and Part 5</t>
  </si>
  <si>
    <t>Recommendation Tab 1 of 1</t>
  </si>
  <si>
    <t>Recommended Learning Objectives is given h3</t>
  </si>
  <si>
    <t>Question 1 is not announcinng sleected state</t>
  </si>
  <si>
    <t>"Missing kb support in main content Confirm on another ipad"</t>
  </si>
  <si>
    <t>P26. P31</t>
  </si>
  <si>
    <t>Learning Objectives, Ch 1 Marketing: (...) given as h3</t>
  </si>
  <si>
    <t>Content not available by default</t>
  </si>
  <si>
    <t>p14</t>
  </si>
  <si>
    <t>The #6A7070 "jayshree.sharma@pearson.com" link text has an insufficient color contrast ratio of 4.4:1 with a #E5F1F5 background.
As a result, users with color deficiencies and low vision cannot access the content with ease.</t>
  </si>
  <si>
    <t xml:space="preserve">This text will have a contrast ratio against the page background of 4.5:1 or greater.
</t>
  </si>
  <si>
    <t>2. Navigate to Course Home interactive element and activate it.
3. Navigate to "Hi, Kotler Student Four" button and activate it.
4. Check the color contrast of mentioned link text using CCA.</t>
  </si>
  <si>
    <t>rewritten from List mark-up used incorrectly</t>
  </si>
  <si>
    <t>Assignment results from 10/06/23 (...)</t>
  </si>
  <si>
    <t>for "reset" and "Done" Button which gets avilable after activing  Captions settings  button</t>
  </si>
  <si>
    <t>1.5x, 2x, play speed gets dynamically updated which does not gets announced for sr users</t>
  </si>
  <si>
    <t>&lt;ul class="pop-list"&gt;&lt;a href="#" class="pop-menu dropdown-item" role="button"&gt;Account&lt;li class="pop-details"&gt;&lt;div class="pop-name"&gt; VPAT Auditor &lt;/div&gt;&lt;div class="pop-email"&gt; coursewareqadelops@gmail.com&lt;/div&gt;&lt;/li&gt;&lt;/a&gt;&lt;/ul&gt;</t>
  </si>
  <si>
    <t>Remove the list mark-up from the mentioned button.
&lt;div class="pop-list"&gt;&lt;a href="#" class="pop-menu dropdown-item" role="button"&gt;Account&lt;div class="pop-details"&gt;&lt;div class="pop-name"&gt; VPAT Auditor &lt;/div&gt;&lt;div class="pop-email"&gt; coursewareqadelops@gmail.com&lt;/div&gt;&lt;/div&gt;&lt;/a&gt;&lt;/div&gt;</t>
  </si>
  <si>
    <t>The "Account VPAT Auditor coursewareqadelops@gmail.com" button which become available on activating "Hi, VPAT Auditor" button present in the header section is marked up using list unnecessarily. As a result, screen reader users found it difficult to understand the information effectively.</t>
  </si>
  <si>
    <t>2. Navigate to the Course Home interactive element and activate it..
3. Activate "Hi, VPAT Auditor" button.
4. Access the mentioned button with screen reader running.</t>
  </si>
  <si>
    <t>Marketing_94_list</t>
  </si>
  <si>
    <t>Marketing_97color</t>
  </si>
  <si>
    <t>p15</t>
  </si>
  <si>
    <t>Great job meassage which gets avilable when correct answer is given is diffcult to locate.</t>
  </si>
  <si>
    <t>P2, P6</t>
  </si>
  <si>
    <t>2. Navigate to Course Home interactive element and activate it.
3.Validate the header section mark-up using NU HTML checker.</t>
  </si>
  <si>
    <t>getting different
copy pasted from other project</t>
  </si>
  <si>
    <t>Instance was found where elements were not nested properly when checked with the NU HTML Checker.
For instance, the &lt;a&gt; element was found as the child element of &lt;ul&gt; element.
This may result in user agents, including assistive technologies, to not accurately interpret and parse content.
Note:
The HTML code of the header section does not validate against the HTML 5 specifications and it presents 8 errors and 1 warnings.</t>
  </si>
  <si>
    <t>Marketing_96child</t>
  </si>
  <si>
    <t>The content failed to reflow when viewed at 320X256 viewport size. Following are the instances affected:
• The "No announcements during the selected timeframe." present in main content area get overlaps with same text.
• The header text "AQA_VPAT_Kotler_Principles of Marketing 19e" present in main section area becomes partially unavailable.
• The text such as "Kotler/Armstrong/Balasubramanian, Principles of Marketing, 19e" overlaps with decorative image.
• Content is not displayed in a single column.
This will result in low vision users finding it difficult to access the content when zoomed in.
Similar issue found on "Multimedia Library Mainpage" page</t>
  </si>
  <si>
    <t>updated reco and ss</t>
  </si>
  <si>
    <t>Marketing_26a,
Marketing_26b,
Marketing_26c,
Marketing_26d</t>
  </si>
  <si>
    <t>&lt;div id="editor" class="pageEditor pgeEditorCustom" contenteditable="" ondragenter="event.preventDefault(); event.dataTransfer.dropEffect = 'none'" ondragover="event.preventDefault(); event.dataTransfer.dropEffect = 'none'"&gt;
&lt;p&gt;&lt;br&gt;
&lt;/p&gt;
&lt;/div&gt;</t>
  </si>
  <si>
    <t>Apply the following changes:
• Provide unique and descriptive label for the mentioned input field using &lt;label&gt; tag.
• Specify "id" attribute with unique value to &lt;label&gt; tag.
• Specify "aria-labelledby" attribute in the source code of the input field.
• Reference "id" attribute value of &lt;label&gt; tag to "aria-labelledby" attribute of the input field.
&lt;label id="a1"&gt;Your response&lt;/label&gt;
&lt;div id="editor" aria-labelledby="a1" class="pageEditor pgeEditorCustom" contenteditable="" ondragenter="event.preventDefault(); event.dataTransfer.dropEffect = 'none'" ondragover="event.preventDefault(); event.dataTransfer.dropEffect = 'none'"&gt;
&lt;p&gt;&lt;br&gt;
&lt;/p&gt;
&lt;/div&gt;</t>
  </si>
  <si>
    <t>P2,
P3,
p4,
P5,
P6,
P7,
P8</t>
  </si>
  <si>
    <t>heading navigation content "AQA_VPAT_Kotler_Principles of Marketing 19e" partially visisble - Known issue - ACDS-266997</t>
  </si>
  <si>
    <t>2. Navigate to the Student To-do list &gt; Do Homework &gt; Chapter 3 Case Study Library Assignment &gt; Ch 03 Case Study Library Assignment &gt; Question interactive element and activate it.
3. Access the mentioned input field with screen reader running.</t>
  </si>
  <si>
    <t>Known issue - ACDS-266997</t>
  </si>
  <si>
    <t>Marketing_116label</t>
  </si>
  <si>
    <t>Media share and Video Quiz</t>
  </si>
  <si>
    <t>Placement of Check answer</t>
  </si>
  <si>
    <t>Incorrect</t>
  </si>
  <si>
    <t>now getting error</t>
  </si>
  <si>
    <t>Web: Kotler | Ch 1 Video Assignment : Dynamically updating content not accessible for screen reader users</t>
  </si>
  <si>
    <t>When users activate the "Playback rate" button in main content area the speed of video gets updated dynamically which does not gets announced for screen reader users.Although this functionality is easy to understand for sighted users, it may not be intuitive for blind users.</t>
  </si>
  <si>
    <t xml:space="preserve">Apply the following changes:
• Post an accessibility notification via "UIAccessibilityPostNotification" function for dynamically updating content.
• Ensure that the dynamically updating content should announced for screen reader via the UIAccessibilityAnnouncementNotification.
</t>
  </si>
  <si>
    <t>2. Navigate to mentioned instance and observe the dynamic change.</t>
  </si>
  <si>
    <t>Marketing_53</t>
  </si>
  <si>
    <t>Batch 1</t>
  </si>
  <si>
    <t>no</t>
  </si>
  <si>
    <t>Standard Features - Kotler || MyLab Tour for students: Web: Inappropriate heading structure</t>
  </si>
  <si>
    <t>Standard Features - Kotler || Ch 03 Case Study Library Assignment -  Questions: Web: Insufficient color contrast</t>
  </si>
  <si>
    <t>Standard Feature - Kotler ||Case Study - Questions: Web: Missing form label or "title" attribute</t>
  </si>
  <si>
    <t>Standard Feature - Kotler || Ch 03 Case Study Library Assignment - Questions: Web: Button's state is not defined</t>
  </si>
  <si>
    <t>Standard Feature - Kotler ||Case Study Library: Web: Missing description list mark-up</t>
  </si>
  <si>
    <t>Standard Feature - Kotler || MyLab Marketing - Global : Web: Invalid HTML code - Nesting</t>
  </si>
  <si>
    <t>Standard Feature - Kotler || MyLab Marketing - Global: Observation || Web: Image button not visible in Windows high contrast mode</t>
  </si>
  <si>
    <t>Standard Feature - Kotler || MyLab Marketing - Global: Web: List mark-up used unnecessary</t>
  </si>
  <si>
    <t xml:space="preserve">Standard Feature - Kotler || Chapter 9 Homework: Question 5: Web: Insufficient color contrast
</t>
  </si>
  <si>
    <t>"The questions" text is marked-up as &lt;h2&gt; inappropriately</t>
  </si>
  <si>
    <t>Heading structure is found to be inappropriate on the page. Text such as "The Question" is coded as &lt;h2&gt; which does not match the visual hierarchy on the page.
As a result, screen reader users found it difficult to understand the page content structure.</t>
  </si>
  <si>
    <t>&lt;h2 class="questions-panel-title"&gt;The questions&lt;/h2&gt;</t>
  </si>
  <si>
    <t>The heading levels should be announced as per the visual hierarchy by screen reader to understand the page structure for their users.</t>
  </si>
  <si>
    <t>Mark-up the mentioned text using appropriate HTML headings. In addition, use heading levels as per specification such as &lt;h1&gt; should be followed by &lt;h2&gt;, &lt;h3&gt; and so on. 
&lt;h2 class="summary-comment"&gt;How you did&lt;/h2&gt;</t>
  </si>
  <si>
    <t>2. Navigate to the Student To-do list &gt; Do Homework &gt; Ch 1 Video Assignment &gt; Play video and attend Questions  and find Quiz Summary.
3. Inspect the mentioned text.</t>
  </si>
  <si>
    <t>Marketing_105heading</t>
  </si>
  <si>
    <t>ss with sr o/p
P24 validity check pending</t>
  </si>
  <si>
    <t>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&lt;h3 class="questions-panel-title"&gt;The questions&lt;/h3&gt;</t>
  </si>
  <si>
    <t xml:space="preserve"> Windows_11, Chrome, JAWS, Firefox, NVDA, Accessibility, Audit, Marketing, MLM-XL, MLVISION, MyLab, US, VPAT</t>
  </si>
  <si>
    <t>Windows: 11
iOS: 15
Android OS: 10</t>
  </si>
  <si>
    <t>Standard Feature - Kotler || MyLab Marketing - Global ||Web:  Insufficient color contrast</t>
  </si>
  <si>
    <t>&lt;div class="simplebar-content" style="padding: 0px;"&gt;
&lt;div class="question-section"&gt;&lt;div class="question"&gt;question 1&lt;/div&gt;&lt;div class="question-title"&gt;Since its founding, the Walt Disney company has __________,&lt;/div&gt;&lt;div class="answer-section"&gt;&lt;div class="answer-container"&gt;&lt;div&gt;&lt;svg focusable="false" class="p-la-icon-18" aria-hidden="true"&gt;&lt;use href="#single-correct-18"&gt;&lt;/use&gt;&lt;/svg&gt;&lt;/div&gt;&lt;div class="answer"&gt;expanded to include a wide variety of franchises&lt;/div&gt;&lt;/div&gt;&lt;div class="result d-flex"&gt;&lt;div class="result-text"&gt;Correct&lt;/div&gt;&lt;button class="timestampNavigationButton"&gt;&lt;span class="timestamp"&gt;3:28&lt;/span&gt;&lt;svg focusable="false" class="p-la-icon-18" aria-hidden="true"&gt;&lt;use href="#next-16"&gt;&lt;/use&gt;&lt;/svg&gt;&lt;/button&gt;&lt;/div&gt;&lt;/div&gt;&lt;/div&gt;
(...)
&lt;/div&gt;</t>
  </si>
  <si>
    <t>When related items are structured using HTML list tags, screen reader users can identify the list and list items effectively.</t>
  </si>
  <si>
    <t>Use appropriate list mark-up, such as &lt;li&gt;and &lt;ul&gt; to identify related information. In addition, if required apply styles to maintain the visual presentation of the web page.
&lt;ul class="simplebar-content" style="padding: 0px;"&gt;
&lt;li class="question-section"&gt;&lt;div class="question"&gt;question 1&lt;/div&gt;&lt;div class="question-title"&gt;Since its founding, the Walt Disney company has __________,&lt;/div&gt;&lt;div class="answer-section"&gt;&lt;div class="answer-container"&gt;&lt;div&gt;&lt;svg focusable="false" class="p-la-icon-18" aria-hidden="true"&gt;&lt;use href="#single-correct-18"&gt;&lt;/use&gt;&lt;/svg&gt;&lt;/div&gt;&lt;div class="answer"&gt;expanded to include a wide variety of franchises&lt;/div&gt;&lt;/div&gt;&lt;div class="result d-flex"&gt;&lt;div class="result-text"&gt;Correct&lt;/div&gt;&lt;button class="timestampNavigationButton"&gt;&lt;span class="timestamp"&gt;3:28&lt;/span&gt;&lt;svg focusable="false" class="p-la-icon-18" aria-hidden="true"&gt;&lt;use href="#next-16"&gt;&lt;/use&gt;&lt;/svg&gt;&lt;/button&gt;&lt;/div&gt;&lt;/div&gt;&lt;/li&gt;
(...)
&lt;/ul&gt;</t>
  </si>
  <si>
    <t>SS is pending</t>
  </si>
  <si>
    <t>2. Navigate to the Student To-do list &gt; Do Homework &gt; Ch 1 Video Assignment &gt; Play video and attend Questions  and find Quiz Summary.
3. Inspect the mentioned content.</t>
  </si>
  <si>
    <t>Marketing_107</t>
  </si>
  <si>
    <t>"Prove Mastery" logo is hidden</t>
  </si>
  <si>
    <t>Web: Kotler | Podcast Assignment Mainpage - Question 1: Inaccurate reading order</t>
  </si>
  <si>
    <t>P24 validity check pendng</t>
  </si>
  <si>
    <t>N/A</t>
  </si>
  <si>
    <t>Kotler | Ch 1 Video Assignment: Web: Observation: Page not available</t>
  </si>
  <si>
    <t>The "Ch 1 Video Assignment" page opens in new window. However when user paste the url in new tab to check following issue we are getting "403 Error Unauthorized Access" error.
• Reflow
• Resize
•  Text spacing
Similar issue is found on following page:
• Kotler | Ch 1 Video Assignment - Question1
• Kotler | Ch 1 Video Assignment - Quiz Summary</t>
  </si>
  <si>
    <t>The page should will be available for users.</t>
  </si>
  <si>
    <t xml:space="preserve">Ensure that the page is 
</t>
  </si>
  <si>
    <t xml:space="preserve">The text such as "How you did" visually appears to be heading on the page. This text is not marked-up using HTML heading.
This resulted in screen reader users finding it difficult to understand the page content structure.
</t>
  </si>
  <si>
    <t>The text such as "How you did" visually appears to be heading on the page. This text is not marked-up using HTML heading.
This resulted in screen reader users finding it difficult to understand the page content structure.
Similar instance was found on "Kotler || Podcast Assignment - Question 1" page.</t>
  </si>
  <si>
    <t>List mark-up is not used to present related information programmatically. For example, content such as "QUESTION 1
Since its founding, the Walt Disney company ...", "QUESTION 2
Disney’s strategy of appealing to multiple different ..." and so on is not marked as list items which visually looks like a list. As a result, screen reader users might find it difficult to navigate to the lists and different list items quickly.
Similar instance was found on "Kotler || Podcast Assignment - Question 1" page.</t>
  </si>
  <si>
    <t>Standard Feature - Kotler || Video Quiz Summary: Web: Inappropriate heading structure</t>
  </si>
  <si>
    <t>ACDS-241543-nachiket</t>
  </si>
  <si>
    <t>Updated priority</t>
  </si>
  <si>
    <t>Heading structure is found to be inappropriate on the modal. Text such as "The Question" is coded as &lt;h2&gt; which does not match the visual hierarchy on the page.
As a result, screen reader users found it difficult to understand the page content structure.
Similar instance was found on "Kotler || Podcast Assignment - Question 1" page.</t>
  </si>
  <si>
    <t>Discussed with manisha and jayshree
invalid issue</t>
  </si>
  <si>
    <t>ACDS-265696-nachiket</t>
  </si>
  <si>
    <t>&lt;button class="p-la-btn p-la-btn-lg p-la-btn-primary" type="button"&gt;Check Answer&lt;/button&gt;
(…)
&lt;div class="simplebar-content" style="padding: 0px;"&gt;
&lt;p class="ms-ng-question-title"&gt;According to Bruce Friedrich, how is the global production of meat is affecting the stability of the planet?&lt;/p&gt;
(...)
&lt;div&gt;
&lt;div class="ls-container"&gt;
&lt;input type="radio" id="answer-0237c7db-e37a-4575-ad51-430cfe141a09" value="0237c7db-e37a-4575-ad51-430cfe141a09"&gt;
&lt;label class="" for="answer-0237c7db-e37a-4575-ad51-430cfe141a09"&gt;&lt;span class="answer-selected"&gt;A.&amp;nbsp;Global production of meat could potentially lead to a major economic recession. &lt;/span&gt;&lt;/label&gt;
(...)
&lt;div&gt;
(...)
&lt;/div&gt;</t>
  </si>
  <si>
    <t>2. Navigate to the Student To-do list &gt; Do Homework &gt;  Ch 02 Podcast Assignment &gt; Play video and attend Question 1.
3. Access the page using screen reader running.</t>
  </si>
  <si>
    <t>Marketing_269</t>
  </si>
  <si>
    <t>Place the content of screen in correct meaningful sequence.
1"According to Bruce Friedrich, how is the global production of meat is affecting the stability of the planet?" text
2. "A. Global production of meat could potentially lead to a major economic recession. 1 of 4" radio button
3. "B. Not only is global meat production a major factor of climate change, it poses a major threat to the health of people worldwide. 2 of 4" radio button (...)
4. "Check Answer" Button</t>
  </si>
  <si>
    <t>The reading order of the content is inaccurate.
For instance, screen reader read the content in the following order:
1. "Check Answer" Button
2. "According to Bruce Friedrich, how is the global production of meat is affecting the stability of the planet?" text
3. "A. Global production of meat could potentially lead to a major economic recession. 1 of 4" radio button
4. "B. Not only is global meat production a major factor of climate change, it poses a major threat to the health of people worldwide. 2 of 4" radio button (...)
Similar instance is found on the "Video Quiz Summary" page.</t>
  </si>
  <si>
    <t>Standard Feature - Marketing || Video Quiz Summary: Web: Modal dialog inaccessible for keyboard-only and screen reader users</t>
  </si>
  <si>
    <t>Following issues are found for the modal dialog:
• Even though modal dialog is visible at the center of the screen, modal dialog content is available at the end of the page for keyboard-only and screen reader users. This required in users with mobility and visual impairments who rely on a keyboard to tab pass the content on the page before they can interact with the modal dialog.
• Keyboard focus does not remain within the boundaries of the modal dialog. So, focus moves on the background content when users press "Shift" + "Tab" keys from the first interactive element or "Tab" key from the last interactive element of the modal dialog.
• Screen reader users found it difficult to distinguish between background and the modal dialog content. When screen reader users navigate through the modal dialog using the virtual cursor (up and down arrow keys), the background content is read out thereby creating a confusing experience for the users.
Similar issues found in these page:
Podcast Quiz Summary</t>
  </si>
  <si>
    <t>Apply the following changes:
• Ensure that the focus moves to the beginning of the modal dialog.
• Specify "id" attribute with unique value to the &lt;div&gt; element containing the "How you did" text and reference it via "aria-labelledby" attribute of the modal dialog.
• Ensure that the background content is not available and only the content displayed in the modal dialog is available for keyboard-only and screen reader users:
• Use aria-hidden =”true” and tabindex="-1" to hide the background content from screen readers. Ensure that "aria-hidden" attribute is removed from  the page source when user closes the modal dialog.
• Modify the scripts to ensure that the Tab and Shift + Tab keystrokes wrap the keyboard focus inside the modal dialog in all browsers.
For information on creating accessible modal dialog refer https://www.w3.org/WAI/ARIA/apg/example-index/dialog-modal/dialog.html</t>
  </si>
  <si>
    <t>2. Navigate to the Student To-do list &gt; Do Homework &gt; Ch 1 Video Assignment &gt; Play video and attend Questions  and find Quiz Summary.
3. Access the modal dialog with the keyboard.</t>
  </si>
  <si>
    <t>Can be report</t>
  </si>
  <si>
    <t>add ss with sr o/p</t>
  </si>
  <si>
    <t>collapse menu and check for all pages
for p2
the overlapping instance and scroll bar
pls check in known it is there or not 
and in Entire Course To Date tab
along with above some content is partially unavailable
by default also that content is partially available
No reflow issue for P4 P8
Known issue</t>
  </si>
  <si>
    <t>ACDS-160337</t>
  </si>
  <si>
    <t>ACDS-265686-nachiket</t>
  </si>
  <si>
    <t xml:space="preserve">Keyboard focus is not restricted in the "Video Quiz Summary" modal dialog. Hence, focus moves on to the background content when users press Shift + Tab keys from the first interactive element or Tab key from the last interactive element of the modal dialog. Same behaviour is observed when users navigate using virtual cursor (up and down arrow keys) of screen reader as the background content is read out thereby creating a confusing experience for the screen reader and keyboard-only users.
Similar issues found on Kotler || Podcast Quiz Summary page
</t>
  </si>
  <si>
    <t>Marketing_104</t>
  </si>
  <si>
    <t>Batch 2</t>
  </si>
  <si>
    <t>Web: Kotler | Podcast Assignment Mainpage: Use of multiple heading 1's &lt;h1&gt;</t>
  </si>
  <si>
    <t xml:space="preserve">The text "Media share" and "Video Quiz" are marked using &lt;h1&gt; in main content area. This made it difficult for screen reader users to understand the web page structure. </t>
  </si>
  <si>
    <t>&lt;h1&gt;Video Quiz&lt;/h1&gt;
(...)
&lt;h1 class="sr-only"&gt;MediaShare&lt;/h1&gt;</t>
  </si>
  <si>
    <t>It is recommended to use only one h1 on a web page. Remove &lt;h1&gt; from Video Quiz
&lt;p&gt;Video Quiz&lt;/p&gt;
(...)
&lt;h1 class="sr-only"&gt;MediaShare&lt;/h1&gt;</t>
  </si>
  <si>
    <t>2. Inspect the mentioned instances using screen reader running.</t>
  </si>
  <si>
    <t>Marketing_267</t>
  </si>
  <si>
    <t>Batch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</si>
</sst>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09]d\-mmm\-yy;@"/>
    <numFmt numFmtId="165" formatCode="[$-409]dd\-mmm\-yy;@"/>
    <numFmt numFmtId="166" formatCode="0.000"/>
    <numFmt numFmtId="167" formatCode="[$-F400]h:mm:ss\ AM/PM"/>
    <numFmt numFmtId="168" formatCode="dd\-mmm"/>
  </numFmts>
  <fonts count="2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0"/>
      <name val="Trebuchet MS"/>
      <family val="2"/>
    </font>
    <font>
      <sz val="10"/>
      <name val="Arial"/>
      <family val="2"/>
    </font>
    <font>
      <sz val="12"/>
      <color theme="1"/>
      <name val="Calibri"/>
      <family val="2"/>
      <scheme val="minor"/>
    </font>
    <font>
      <sz val="8"/>
      <name val="Calibri"/>
      <family val="2"/>
      <scheme val="minor"/>
    </font>
    <font>
      <sz val="11"/>
      <color rgb="FFFF0000"/>
      <name val="Calibri"/>
      <family val="2"/>
      <scheme val="minor"/>
    </font>
    <font>
      <sz val="11"/>
      <color rgb="FF000000"/>
      <name val="Calibri"/>
      <family val="2"/>
      <scheme val="minor"/>
    </font>
    <font>
      <sz val="11"/>
      <color rgb="FF172B4D"/>
      <name val="Calibri"/>
      <family val="2"/>
    </font>
    <font>
      <sz val="11"/>
      <color theme="1"/>
      <name val="Calibri"/>
      <family val="2"/>
    </font>
    <font>
      <sz val="11"/>
      <name val="Calibri"/>
      <family val="2"/>
    </font>
    <font>
      <b/>
      <sz val="11"/>
      <color theme="1"/>
      <name val="Calibri"/>
      <family val="2"/>
    </font>
    <font>
      <sz val="11"/>
      <color rgb="FF000000"/>
      <name val="Calibri"/>
      <family val="2"/>
    </font>
    <font>
      <b/>
      <sz val="11"/>
      <name val="Calibri"/>
      <family val="2"/>
    </font>
    <font>
      <b/>
      <sz val="16"/>
      <color theme="1"/>
      <name val="Calibri"/>
      <family val="2"/>
      <scheme val="minor"/>
    </font>
    <font>
      <sz val="11"/>
      <name val="Calibri"/>
      <family val="2"/>
      <scheme val="minor"/>
    </font>
    <font>
      <b/>
      <sz val="12"/>
      <name val="Calibri"/>
      <family val="2"/>
      <scheme val="minor"/>
    </font>
    <font>
      <sz val="14"/>
      <color theme="1"/>
      <name val="Apple Color Emoji"/>
    </font>
    <font>
      <sz val="11"/>
      <color rgb="FFFFFF00"/>
      <name val="Calibri"/>
      <family val="2"/>
      <scheme val="minor"/>
    </font>
    <font>
      <u/>
      <sz val="11"/>
      <color theme="10"/>
      <name val="Calibri"/>
      <family val="2"/>
      <scheme val="minor"/>
    </font>
    <font>
      <b/>
      <sz val="14"/>
      <color theme="1"/>
      <name val="Calibri"/>
      <family val="2"/>
      <scheme val="minor"/>
    </font>
    <font>
      <b/>
      <sz val="11"/>
      <color rgb="FF000000"/>
      <name val="Calibri"/>
      <family val="2"/>
      <scheme val="minor"/>
    </font>
    <font>
      <sz val="11"/>
      <color rgb="FF444444"/>
      <name val="Calibri"/>
      <family val="2"/>
    </font>
  </fonts>
  <fills count="11">
    <fill>
      <patternFill patternType="none"/>
    </fill>
    <fill>
      <patternFill patternType="gray125"/>
    </fill>
    <fill>
      <patternFill patternType="solid">
        <fgColor rgb="FFFFFF00"/>
        <bgColor indexed="64"/>
      </patternFill>
    </fill>
    <fill>
      <patternFill patternType="solid">
        <fgColor theme="0" tint="-0.14999847407452621"/>
        <bgColor theme="0" tint="-0.14999847407452621"/>
      </patternFill>
    </fill>
    <fill>
      <patternFill patternType="solid">
        <fgColor theme="2"/>
        <bgColor indexed="64"/>
      </patternFill>
    </fill>
    <fill>
      <patternFill patternType="solid">
        <fgColor theme="0" tint="-0.14999847407452621"/>
        <bgColor indexed="64"/>
      </patternFill>
    </fill>
    <fill>
      <patternFill patternType="solid">
        <fgColor theme="0"/>
        <bgColor indexed="64"/>
      </patternFill>
    </fill>
    <fill>
      <patternFill patternType="solid">
        <fgColor rgb="FFDDEBF7"/>
        <bgColor rgb="FFDDEBF7"/>
      </patternFill>
    </fill>
    <fill>
      <patternFill patternType="solid">
        <fgColor theme="0" tint="-0.249977111117893"/>
        <bgColor indexed="64"/>
      </patternFill>
    </fill>
    <fill>
      <patternFill patternType="solid">
        <fgColor rgb="FFFFFF00"/>
        <bgColor rgb="FF000000"/>
      </patternFill>
    </fill>
    <fill>
      <patternFill patternType="solid">
        <fgColor rgb="FF92D050"/>
        <bgColor indexed="64"/>
      </patternFill>
    </fill>
  </fills>
  <borders count="48">
    <border>
      <left/>
      <right/>
      <top/>
      <bottom/>
      <diagonal/>
    </border>
    <border>
      <left/>
      <right/>
      <top style="thin">
        <color theme="1"/>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indexed="64"/>
      </right>
      <top/>
      <bottom/>
      <diagonal/>
    </border>
    <border>
      <left/>
      <right/>
      <top/>
      <bottom style="thin">
        <color theme="1"/>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top style="thin">
        <color indexed="64"/>
      </top>
      <bottom style="medium">
        <color indexed="64"/>
      </bottom>
      <diagonal/>
    </border>
    <border>
      <left style="thin">
        <color rgb="FF9BC2E6"/>
      </left>
      <right style="thin">
        <color rgb="FF9BC2E6"/>
      </right>
      <top style="thin">
        <color rgb="FF9BC2E6"/>
      </top>
      <bottom style="thin">
        <color rgb="FF9BC2E6"/>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thin">
        <color indexed="64"/>
      </bottom>
      <diagonal/>
    </border>
  </borders>
  <cellStyleXfs count="16">
    <xf numFmtId="0" fontId="0" fillId="0" borderId="0"/>
    <xf numFmtId="9" fontId="5" fillId="0" borderId="0" applyFont="0" applyFill="0" applyBorder="0" applyAlignment="0" applyProtection="0"/>
    <xf numFmtId="0" fontId="9" fillId="0" borderId="0"/>
    <xf numFmtId="0" fontId="9" fillId="0" borderId="0"/>
    <xf numFmtId="0" fontId="10" fillId="0" borderId="0"/>
    <xf numFmtId="0" fontId="5" fillId="0" borderId="0"/>
    <xf numFmtId="9" fontId="10" fillId="0" borderId="0" applyFont="0" applyFill="0" applyBorder="0" applyAlignment="0" applyProtection="0"/>
    <xf numFmtId="0" fontId="4" fillId="0" borderId="0"/>
    <xf numFmtId="0" fontId="1" fillId="0" borderId="0"/>
    <xf numFmtId="9"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43" fontId="5" fillId="0" borderId="0" applyFont="0" applyFill="0" applyBorder="0" applyAlignment="0" applyProtection="0"/>
    <xf numFmtId="0" fontId="25" fillId="0" borderId="0" applyNumberFormat="0" applyFill="0" applyBorder="0" applyAlignment="0" applyProtection="0"/>
  </cellStyleXfs>
  <cellXfs count="218">
    <xf numFmtId="0" fontId="0" fillId="0" borderId="0" xfId="0"/>
    <xf numFmtId="0" fontId="0" fillId="0" borderId="0" xfId="0" applyProtection="1">
      <protection locked="0"/>
    </xf>
    <xf numFmtId="0" fontId="0" fillId="0" borderId="0" xfId="0" applyAlignment="1">
      <alignment wrapText="1"/>
    </xf>
    <xf numFmtId="0" fontId="0" fillId="0" borderId="3" xfId="0" applyBorder="1"/>
    <xf numFmtId="0" fontId="0" fillId="0" borderId="0" xfId="0" applyAlignment="1">
      <alignment horizontal="left" vertical="top" wrapText="1"/>
    </xf>
    <xf numFmtId="0" fontId="0" fillId="0" borderId="0" xfId="0" applyAlignment="1">
      <alignment vertical="top"/>
    </xf>
    <xf numFmtId="0" fontId="7" fillId="0" borderId="3" xfId="0" applyFont="1" applyBorder="1"/>
    <xf numFmtId="0" fontId="0" fillId="0" borderId="0" xfId="0" applyAlignment="1">
      <alignment horizontal="left" vertical="top"/>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center" vertical="center"/>
    </xf>
    <xf numFmtId="0" fontId="7" fillId="0" borderId="3" xfId="0" applyFont="1" applyBorder="1" applyAlignment="1">
      <alignment horizontal="center" vertical="center" wrapText="1"/>
    </xf>
    <xf numFmtId="0" fontId="0" fillId="0" borderId="14" xfId="0" applyBorder="1" applyAlignment="1">
      <alignment horizontal="center" vertical="center"/>
    </xf>
    <xf numFmtId="0" fontId="7" fillId="3" borderId="15" xfId="0" applyFont="1" applyFill="1" applyBorder="1" applyAlignment="1">
      <alignment horizontal="left" vertical="center" wrapText="1"/>
    </xf>
    <xf numFmtId="164" fontId="0" fillId="0" borderId="0" xfId="0" applyNumberFormat="1"/>
    <xf numFmtId="0" fontId="6" fillId="0" borderId="16"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5" xfId="0" applyBorder="1" applyAlignment="1">
      <alignment horizontal="center" vertical="center"/>
    </xf>
    <xf numFmtId="0" fontId="0" fillId="2" borderId="0" xfId="0" applyFill="1"/>
    <xf numFmtId="0" fontId="0" fillId="0" borderId="0" xfId="0" pivotButton="1"/>
    <xf numFmtId="0" fontId="0" fillId="0" borderId="0" xfId="0" applyAlignment="1">
      <alignment horizontal="left"/>
    </xf>
    <xf numFmtId="165" fontId="0" fillId="0" borderId="0" xfId="0" applyNumberFormat="1"/>
    <xf numFmtId="0" fontId="7" fillId="0" borderId="20" xfId="0" applyFont="1" applyBorder="1"/>
    <xf numFmtId="165" fontId="7" fillId="0" borderId="19" xfId="0" applyNumberFormat="1" applyFont="1" applyBorder="1"/>
    <xf numFmtId="165" fontId="0" fillId="0" borderId="19" xfId="0" applyNumberFormat="1" applyBorder="1"/>
    <xf numFmtId="2" fontId="0" fillId="0" borderId="0" xfId="0" applyNumberFormat="1"/>
    <xf numFmtId="0" fontId="6" fillId="0" borderId="0" xfId="0" applyFont="1"/>
    <xf numFmtId="0" fontId="0" fillId="2" borderId="14" xfId="0" applyFill="1" applyBorder="1" applyAlignment="1">
      <alignment horizontal="center" vertical="center"/>
    </xf>
    <xf numFmtId="0" fontId="0" fillId="2" borderId="3" xfId="0" applyFill="1" applyBorder="1" applyAlignment="1">
      <alignment horizontal="center" vertical="center"/>
    </xf>
    <xf numFmtId="164" fontId="0" fillId="2" borderId="0" xfId="0" applyNumberFormat="1" applyFill="1" applyAlignment="1">
      <alignment horizontal="center" vertical="center"/>
    </xf>
    <xf numFmtId="0" fontId="12" fillId="0" borderId="0" xfId="0" applyFont="1"/>
    <xf numFmtId="0" fontId="0" fillId="4" borderId="0" xfId="0" applyFill="1" applyAlignment="1">
      <alignment horizontal="center" vertical="center"/>
    </xf>
    <xf numFmtId="0" fontId="0" fillId="2" borderId="21" xfId="0" applyFill="1" applyBorder="1" applyAlignment="1" applyProtection="1">
      <alignment vertical="top"/>
      <protection locked="0"/>
    </xf>
    <xf numFmtId="9" fontId="0" fillId="2" borderId="21" xfId="0" applyNumberFormat="1" applyFill="1" applyBorder="1" applyAlignment="1" applyProtection="1">
      <alignment vertical="top"/>
      <protection locked="0"/>
    </xf>
    <xf numFmtId="0" fontId="0" fillId="0" borderId="25" xfId="0" applyBorder="1"/>
    <xf numFmtId="0" fontId="0" fillId="0" borderId="14" xfId="0" applyBorder="1" applyAlignment="1" applyProtection="1">
      <alignment horizontal="center" vertical="center"/>
      <protection locked="0"/>
    </xf>
    <xf numFmtId="164" fontId="0" fillId="0" borderId="0" xfId="0" applyNumberFormat="1" applyAlignment="1">
      <alignment horizontal="center" vertical="center"/>
    </xf>
    <xf numFmtId="0" fontId="0" fillId="0" borderId="0" xfId="0" applyAlignment="1">
      <alignment horizontal="center" vertical="center"/>
    </xf>
    <xf numFmtId="16" fontId="0" fillId="0" borderId="0" xfId="0" applyNumberFormat="1"/>
    <xf numFmtId="2" fontId="0" fillId="3" borderId="26" xfId="0" applyNumberFormat="1" applyFill="1" applyBorder="1"/>
    <xf numFmtId="0" fontId="0" fillId="0" borderId="0" xfId="0" applyAlignment="1">
      <alignment horizontal="left" indent="1"/>
    </xf>
    <xf numFmtId="0" fontId="3" fillId="0" borderId="0" xfId="0" applyFont="1" applyAlignment="1">
      <alignment vertical="top"/>
    </xf>
    <xf numFmtId="0" fontId="0" fillId="0" borderId="14" xfId="0" applyBorder="1" applyAlignment="1">
      <alignment horizontal="left" vertical="center"/>
    </xf>
    <xf numFmtId="0" fontId="13" fillId="0" borderId="0" xfId="0" applyFont="1"/>
    <xf numFmtId="1" fontId="0" fillId="0" borderId="0" xfId="0" applyNumberFormat="1"/>
    <xf numFmtId="0" fontId="3" fillId="0" borderId="0" xfId="0" applyFont="1" applyAlignment="1">
      <alignment horizontal="left" vertical="top" wrapText="1"/>
    </xf>
    <xf numFmtId="165" fontId="2" fillId="0" borderId="0" xfId="0" applyNumberFormat="1"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applyAlignment="1">
      <alignment horizontal="left" vertical="top" wrapText="1"/>
    </xf>
    <xf numFmtId="0" fontId="1" fillId="0" borderId="0" xfId="0" applyFont="1" applyAlignment="1">
      <alignment vertical="top" wrapText="1"/>
    </xf>
    <xf numFmtId="165" fontId="1" fillId="0" borderId="0" xfId="0" applyNumberFormat="1" applyFont="1" applyAlignment="1">
      <alignment vertical="top" wrapText="1"/>
    </xf>
    <xf numFmtId="0" fontId="16" fillId="0" borderId="3" xfId="0" applyFont="1" applyBorder="1" applyAlignment="1">
      <alignment horizontal="left" vertical="top" wrapText="1"/>
    </xf>
    <xf numFmtId="0" fontId="18" fillId="0" borderId="3" xfId="0" applyFont="1" applyBorder="1" applyAlignment="1">
      <alignment horizontal="left" vertical="top" wrapText="1"/>
    </xf>
    <xf numFmtId="0" fontId="15" fillId="6" borderId="3" xfId="0" applyFont="1" applyFill="1" applyBorder="1" applyAlignment="1">
      <alignment horizontal="left" vertical="top" wrapText="1"/>
    </xf>
    <xf numFmtId="0" fontId="16" fillId="6" borderId="3" xfId="0" applyFont="1" applyFill="1" applyBorder="1" applyAlignment="1">
      <alignment horizontal="left" vertical="top" wrapText="1"/>
    </xf>
    <xf numFmtId="0" fontId="15" fillId="0" borderId="3" xfId="7" applyFont="1" applyBorder="1" applyAlignment="1">
      <alignment horizontal="left" vertical="top" wrapText="1"/>
    </xf>
    <xf numFmtId="0" fontId="0" fillId="0" borderId="19" xfId="0" applyBorder="1" applyAlignment="1">
      <alignment horizontal="left" vertical="top" wrapText="1"/>
    </xf>
    <xf numFmtId="0" fontId="0" fillId="0" borderId="27" xfId="0" applyBorder="1"/>
    <xf numFmtId="0" fontId="0" fillId="0" borderId="4" xfId="0" applyBorder="1"/>
    <xf numFmtId="0" fontId="0" fillId="0" borderId="29" xfId="0" applyBorder="1"/>
    <xf numFmtId="0" fontId="0" fillId="0" borderId="19" xfId="0" applyBorder="1"/>
    <xf numFmtId="9" fontId="0" fillId="0" borderId="3" xfId="0" applyNumberFormat="1" applyBorder="1"/>
    <xf numFmtId="0" fontId="0" fillId="0" borderId="5" xfId="0" applyBorder="1"/>
    <xf numFmtId="0" fontId="6" fillId="0" borderId="27" xfId="0" applyFont="1" applyBorder="1"/>
    <xf numFmtId="0" fontId="6" fillId="0" borderId="4" xfId="0" applyFont="1" applyBorder="1"/>
    <xf numFmtId="0" fontId="6" fillId="0" borderId="29" xfId="0" applyFont="1" applyBorder="1"/>
    <xf numFmtId="9" fontId="0" fillId="0" borderId="5" xfId="0" applyNumberFormat="1" applyBorder="1"/>
    <xf numFmtId="1" fontId="0" fillId="0" borderId="5" xfId="0" applyNumberFormat="1" applyBorder="1"/>
    <xf numFmtId="0" fontId="0" fillId="0" borderId="28" xfId="0" applyBorder="1"/>
    <xf numFmtId="0" fontId="0" fillId="0" borderId="14" xfId="0" applyBorder="1"/>
    <xf numFmtId="0" fontId="0" fillId="0" borderId="15" xfId="0" applyBorder="1"/>
    <xf numFmtId="0" fontId="0" fillId="0" borderId="30" xfId="0" applyBorder="1"/>
    <xf numFmtId="1" fontId="0" fillId="0" borderId="14" xfId="0" applyNumberFormat="1" applyBorder="1"/>
    <xf numFmtId="16" fontId="0" fillId="0" borderId="14" xfId="0" applyNumberFormat="1" applyBorder="1"/>
    <xf numFmtId="1" fontId="0" fillId="0" borderId="15" xfId="0" applyNumberFormat="1" applyBorder="1"/>
    <xf numFmtId="9" fontId="0" fillId="0" borderId="15" xfId="0" applyNumberFormat="1" applyBorder="1"/>
    <xf numFmtId="9" fontId="0" fillId="0" borderId="3" xfId="1" applyFont="1" applyBorder="1"/>
    <xf numFmtId="9" fontId="0" fillId="0" borderId="0" xfId="1" applyFont="1"/>
    <xf numFmtId="0" fontId="6" fillId="0" borderId="31" xfId="0" applyFont="1" applyBorder="1"/>
    <xf numFmtId="0" fontId="6" fillId="0" borderId="32" xfId="0" applyFont="1" applyBorder="1"/>
    <xf numFmtId="0" fontId="6" fillId="0" borderId="33" xfId="0" applyFont="1" applyBorder="1"/>
    <xf numFmtId="0" fontId="0" fillId="3" borderId="17" xfId="0" applyFill="1" applyBorder="1"/>
    <xf numFmtId="9" fontId="6" fillId="3" borderId="15" xfId="1" applyFont="1" applyFill="1" applyBorder="1"/>
    <xf numFmtId="0" fontId="6" fillId="3" borderId="34" xfId="0" applyFont="1" applyFill="1" applyBorder="1"/>
    <xf numFmtId="0" fontId="0" fillId="0" borderId="17" xfId="0" applyBorder="1"/>
    <xf numFmtId="9" fontId="6" fillId="0" borderId="15" xfId="1" applyFont="1" applyBorder="1"/>
    <xf numFmtId="0" fontId="6" fillId="0" borderId="34" xfId="0" applyFont="1" applyBorder="1"/>
    <xf numFmtId="0" fontId="0" fillId="0" borderId="11" xfId="0" applyBorder="1"/>
    <xf numFmtId="9" fontId="6" fillId="0" borderId="35" xfId="1" applyFont="1" applyBorder="1"/>
    <xf numFmtId="0" fontId="6" fillId="0" borderId="13" xfId="0" applyFont="1" applyBorder="1"/>
    <xf numFmtId="9" fontId="6" fillId="0" borderId="0" xfId="1" applyFont="1" applyFill="1" applyBorder="1"/>
    <xf numFmtId="9" fontId="6" fillId="0" borderId="3" xfId="1" applyFont="1" applyFill="1" applyBorder="1"/>
    <xf numFmtId="0" fontId="6" fillId="0" borderId="5" xfId="0" applyFont="1" applyBorder="1"/>
    <xf numFmtId="0" fontId="0" fillId="3" borderId="19" xfId="0" applyFill="1" applyBorder="1"/>
    <xf numFmtId="0" fontId="0" fillId="3" borderId="5" xfId="0" applyFill="1" applyBorder="1"/>
    <xf numFmtId="9" fontId="6" fillId="0" borderId="14" xfId="1" applyFont="1" applyFill="1" applyBorder="1"/>
    <xf numFmtId="0" fontId="6" fillId="0" borderId="15" xfId="0" applyFont="1" applyBorder="1"/>
    <xf numFmtId="166" fontId="0" fillId="0" borderId="0" xfId="0" applyNumberFormat="1"/>
    <xf numFmtId="0" fontId="0" fillId="3" borderId="28" xfId="0" applyFill="1" applyBorder="1"/>
    <xf numFmtId="0" fontId="0" fillId="3" borderId="15" xfId="0" applyFill="1" applyBorder="1"/>
    <xf numFmtId="0" fontId="18" fillId="7" borderId="36" xfId="0" applyFont="1" applyFill="1"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6" fillId="0" borderId="27" xfId="0" applyFont="1" applyBorder="1" applyAlignment="1">
      <alignment horizontal="left" vertical="top" wrapText="1"/>
    </xf>
    <xf numFmtId="0" fontId="6" fillId="0" borderId="4" xfId="0" applyFont="1" applyBorder="1" applyAlignment="1">
      <alignment horizontal="left" vertical="top" wrapText="1"/>
    </xf>
    <xf numFmtId="0" fontId="6" fillId="0" borderId="29" xfId="0" applyFont="1" applyBorder="1" applyAlignment="1">
      <alignment horizontal="left" vertical="top" wrapText="1"/>
    </xf>
    <xf numFmtId="0" fontId="21" fillId="0" borderId="3" xfId="0" applyFont="1" applyBorder="1" applyAlignment="1">
      <alignment horizontal="left" vertical="top" wrapText="1"/>
    </xf>
    <xf numFmtId="0" fontId="0" fillId="0" borderId="0" xfId="0" applyAlignment="1" applyProtection="1">
      <alignment horizontal="center" vertical="center"/>
      <protection locked="0"/>
    </xf>
    <xf numFmtId="0" fontId="13" fillId="9" borderId="21" xfId="0" applyFont="1" applyFill="1" applyBorder="1" applyAlignment="1">
      <alignment horizontal="left" vertical="top" wrapText="1"/>
    </xf>
    <xf numFmtId="0" fontId="13" fillId="9" borderId="23" xfId="0" applyFont="1" applyFill="1" applyBorder="1" applyAlignment="1">
      <alignment horizontal="left" vertical="top" wrapText="1"/>
    </xf>
    <xf numFmtId="9" fontId="13" fillId="9" borderId="21" xfId="0" applyNumberFormat="1" applyFont="1" applyFill="1" applyBorder="1" applyAlignment="1">
      <alignment vertical="top"/>
    </xf>
    <xf numFmtId="0" fontId="13" fillId="9" borderId="23" xfId="0" applyFont="1" applyFill="1" applyBorder="1" applyAlignment="1">
      <alignment vertical="top" wrapText="1"/>
    </xf>
    <xf numFmtId="0" fontId="13" fillId="9" borderId="21" xfId="0" applyFont="1" applyFill="1" applyBorder="1" applyAlignment="1">
      <alignment vertical="top" wrapText="1"/>
    </xf>
    <xf numFmtId="0" fontId="13" fillId="9" borderId="22" xfId="0" applyFont="1" applyFill="1" applyBorder="1" applyAlignment="1">
      <alignment horizontal="left" vertical="top" wrapText="1"/>
    </xf>
    <xf numFmtId="0" fontId="13" fillId="9" borderId="24" xfId="0" applyFont="1" applyFill="1" applyBorder="1" applyAlignment="1">
      <alignment vertical="top" wrapText="1"/>
    </xf>
    <xf numFmtId="0" fontId="13" fillId="9" borderId="22" xfId="0" applyFont="1" applyFill="1" applyBorder="1" applyAlignment="1">
      <alignment vertical="top" wrapText="1"/>
    </xf>
    <xf numFmtId="0" fontId="13" fillId="9" borderId="3" xfId="0" applyFont="1" applyFill="1" applyBorder="1" applyAlignment="1">
      <alignment horizontal="left" vertical="center"/>
    </xf>
    <xf numFmtId="0" fontId="0" fillId="0" borderId="3" xfId="0" applyBorder="1" applyAlignment="1">
      <alignment vertical="top" wrapText="1"/>
    </xf>
    <xf numFmtId="0" fontId="15" fillId="0" borderId="3" xfId="0" applyFont="1" applyBorder="1" applyAlignment="1">
      <alignment horizontal="left" vertical="top" wrapText="1"/>
    </xf>
    <xf numFmtId="0" fontId="0" fillId="0" borderId="4" xfId="0" applyBorder="1" applyAlignment="1">
      <alignment horizontal="left" vertical="top" wrapText="1"/>
    </xf>
    <xf numFmtId="0" fontId="16" fillId="0" borderId="3" xfId="2" applyFont="1" applyBorder="1" applyAlignment="1">
      <alignment horizontal="left" vertical="top" wrapText="1"/>
    </xf>
    <xf numFmtId="0" fontId="15" fillId="0" borderId="3" xfId="2" applyFont="1" applyBorder="1" applyAlignment="1">
      <alignment horizontal="left" vertical="top" wrapText="1"/>
    </xf>
    <xf numFmtId="0" fontId="16" fillId="6" borderId="3" xfId="2" applyFont="1" applyFill="1" applyBorder="1" applyAlignment="1">
      <alignment horizontal="left" vertical="top" wrapText="1"/>
    </xf>
    <xf numFmtId="165" fontId="15" fillId="0" borderId="3" xfId="0" applyNumberFormat="1" applyFont="1" applyBorder="1" applyAlignment="1">
      <alignment horizontal="left" vertical="top" wrapText="1"/>
    </xf>
    <xf numFmtId="0" fontId="18" fillId="0" borderId="3" xfId="3" applyFont="1" applyBorder="1" applyAlignment="1">
      <alignment horizontal="left" vertical="top" wrapText="1"/>
    </xf>
    <xf numFmtId="0" fontId="0" fillId="6" borderId="3" xfId="0" applyFill="1" applyBorder="1" applyAlignment="1">
      <alignment horizontal="left" vertical="top" wrapText="1"/>
    </xf>
    <xf numFmtId="0" fontId="14" fillId="0" borderId="3" xfId="0" applyFont="1" applyBorder="1" applyAlignment="1">
      <alignment horizontal="left" vertical="top" wrapText="1"/>
    </xf>
    <xf numFmtId="0" fontId="21" fillId="0" borderId="3" xfId="0" applyFont="1" applyBorder="1" applyAlignment="1">
      <alignment vertical="top" wrapText="1"/>
    </xf>
    <xf numFmtId="0" fontId="15" fillId="6" borderId="3" xfId="2" applyFont="1" applyFill="1" applyBorder="1" applyAlignment="1">
      <alignment horizontal="left" vertical="top" wrapText="1"/>
    </xf>
    <xf numFmtId="0" fontId="1" fillId="0" borderId="25" xfId="0" applyFont="1" applyBorder="1" applyAlignment="1">
      <alignment horizontal="left" vertical="top" wrapText="1"/>
    </xf>
    <xf numFmtId="0" fontId="1" fillId="0" borderId="20" xfId="0" applyFont="1" applyBorder="1" applyAlignment="1">
      <alignment horizontal="left" vertical="top" wrapText="1"/>
    </xf>
    <xf numFmtId="0" fontId="15" fillId="0" borderId="37" xfId="0" applyFont="1" applyBorder="1" applyAlignment="1">
      <alignment horizontal="left" vertical="top" wrapText="1"/>
    </xf>
    <xf numFmtId="0" fontId="15" fillId="0" borderId="38" xfId="0" applyFont="1" applyBorder="1" applyAlignment="1">
      <alignment horizontal="left" vertical="top" wrapText="1"/>
    </xf>
    <xf numFmtId="0" fontId="21" fillId="0" borderId="38" xfId="0" applyFont="1" applyBorder="1" applyAlignment="1">
      <alignment horizontal="left" vertical="top" wrapText="1"/>
    </xf>
    <xf numFmtId="0" fontId="18" fillId="0" borderId="38" xfId="0" applyFont="1" applyBorder="1" applyAlignment="1">
      <alignment horizontal="left" vertical="top" wrapText="1"/>
    </xf>
    <xf numFmtId="165" fontId="15" fillId="0" borderId="38" xfId="0" applyNumberFormat="1" applyFont="1" applyBorder="1" applyAlignment="1">
      <alignment horizontal="left" vertical="top" wrapText="1"/>
    </xf>
    <xf numFmtId="0" fontId="15" fillId="0" borderId="39" xfId="0" applyFont="1" applyBorder="1" applyAlignment="1">
      <alignment horizontal="left" vertical="top" wrapText="1"/>
    </xf>
    <xf numFmtId="0" fontId="15" fillId="0" borderId="40" xfId="0" applyFont="1" applyBorder="1" applyAlignment="1">
      <alignment horizontal="left" vertical="top" wrapText="1"/>
    </xf>
    <xf numFmtId="0" fontId="15" fillId="0" borderId="12" xfId="0" applyFont="1" applyBorder="1" applyAlignment="1">
      <alignment horizontal="left" vertical="top" wrapText="1"/>
    </xf>
    <xf numFmtId="0" fontId="15" fillId="6" borderId="40" xfId="0" applyFont="1" applyFill="1" applyBorder="1" applyAlignment="1">
      <alignment horizontal="left" vertical="top" wrapText="1"/>
    </xf>
    <xf numFmtId="0" fontId="16" fillId="0" borderId="40" xfId="0" applyFont="1" applyBorder="1" applyAlignment="1">
      <alignment horizontal="left" vertical="top" wrapText="1"/>
    </xf>
    <xf numFmtId="0" fontId="16" fillId="6" borderId="40" xfId="0" applyFont="1" applyFill="1" applyBorder="1" applyAlignment="1">
      <alignment horizontal="left" vertical="top" wrapText="1"/>
    </xf>
    <xf numFmtId="0" fontId="15" fillId="0" borderId="40" xfId="7" applyFont="1" applyBorder="1" applyAlignment="1">
      <alignment horizontal="left" vertical="top" wrapText="1"/>
    </xf>
    <xf numFmtId="0" fontId="0" fillId="0" borderId="40" xfId="0" applyBorder="1" applyAlignment="1">
      <alignment horizontal="left" vertical="top" wrapText="1"/>
    </xf>
    <xf numFmtId="0" fontId="21" fillId="0" borderId="40" xfId="0" applyFont="1" applyBorder="1" applyAlignment="1">
      <alignment horizontal="left" vertical="top" wrapText="1"/>
    </xf>
    <xf numFmtId="165" fontId="15" fillId="0" borderId="12" xfId="0" applyNumberFormat="1" applyFont="1" applyBorder="1" applyAlignment="1">
      <alignment horizontal="left" vertical="top" wrapText="1"/>
    </xf>
    <xf numFmtId="0" fontId="15" fillId="6" borderId="41" xfId="0" applyFont="1" applyFill="1" applyBorder="1" applyAlignment="1">
      <alignment horizontal="left" vertical="top" wrapText="1"/>
    </xf>
    <xf numFmtId="0" fontId="15" fillId="0" borderId="42" xfId="0" applyFont="1" applyBorder="1" applyAlignment="1">
      <alignment horizontal="left" vertical="top" wrapText="1"/>
    </xf>
    <xf numFmtId="0" fontId="15" fillId="6" borderId="42" xfId="0" applyFont="1" applyFill="1" applyBorder="1" applyAlignment="1">
      <alignment horizontal="left" vertical="top" wrapText="1"/>
    </xf>
    <xf numFmtId="165" fontId="15" fillId="0" borderId="42" xfId="0" applyNumberFormat="1" applyFont="1" applyBorder="1" applyAlignment="1">
      <alignment horizontal="left" vertical="top" wrapText="1"/>
    </xf>
    <xf numFmtId="165" fontId="15" fillId="0" borderId="13" xfId="0" applyNumberFormat="1" applyFont="1" applyBorder="1" applyAlignment="1">
      <alignment horizontal="left" vertical="top" wrapText="1"/>
    </xf>
    <xf numFmtId="0" fontId="18" fillId="0" borderId="3" xfId="0" applyFont="1" applyBorder="1" applyAlignment="1">
      <alignment vertical="top" wrapText="1"/>
    </xf>
    <xf numFmtId="0" fontId="18" fillId="0" borderId="3" xfId="0" applyFont="1" applyBorder="1" applyAlignment="1">
      <alignment wrapText="1"/>
    </xf>
    <xf numFmtId="0" fontId="3" fillId="0" borderId="0" xfId="0" applyFont="1" applyAlignment="1">
      <alignment horizontal="left" vertical="top"/>
    </xf>
    <xf numFmtId="0" fontId="15" fillId="0" borderId="0" xfId="0" applyFont="1" applyAlignment="1">
      <alignment horizontal="left" vertical="top" wrapText="1"/>
    </xf>
    <xf numFmtId="0" fontId="22" fillId="5" borderId="4" xfId="0" applyFont="1" applyFill="1" applyBorder="1" applyAlignment="1">
      <alignment vertical="top" wrapText="1"/>
    </xf>
    <xf numFmtId="0" fontId="1" fillId="0" borderId="0" xfId="0" applyFont="1" applyAlignment="1">
      <alignment vertical="top"/>
    </xf>
    <xf numFmtId="0" fontId="15" fillId="2" borderId="3" xfId="0" applyFont="1" applyFill="1" applyBorder="1" applyAlignment="1">
      <alignment horizontal="left" vertical="top" wrapText="1"/>
    </xf>
    <xf numFmtId="0" fontId="16" fillId="2" borderId="40" xfId="0" applyFont="1" applyFill="1" applyBorder="1" applyAlignment="1">
      <alignment horizontal="left" vertical="top" wrapText="1"/>
    </xf>
    <xf numFmtId="0" fontId="16" fillId="2" borderId="3" xfId="0" applyFont="1" applyFill="1" applyBorder="1" applyAlignment="1">
      <alignment horizontal="left" vertical="top" wrapText="1"/>
    </xf>
    <xf numFmtId="164" fontId="0" fillId="0" borderId="0" xfId="0" applyNumberFormat="1" applyAlignment="1">
      <alignment wrapText="1"/>
    </xf>
    <xf numFmtId="164" fontId="0" fillId="2" borderId="0" xfId="0" applyNumberFormat="1" applyFill="1"/>
    <xf numFmtId="2" fontId="0" fillId="2" borderId="0" xfId="0" applyNumberFormat="1" applyFill="1"/>
    <xf numFmtId="2" fontId="0" fillId="3" borderId="0" xfId="0" applyNumberFormat="1" applyFill="1"/>
    <xf numFmtId="167" fontId="24" fillId="2" borderId="0" xfId="0" applyNumberFormat="1" applyFont="1" applyFill="1" applyAlignment="1">
      <alignment horizontal="center" vertical="center"/>
    </xf>
    <xf numFmtId="0" fontId="0" fillId="2" borderId="0" xfId="0" applyFill="1" applyAlignment="1">
      <alignment horizontal="center" vertical="center"/>
    </xf>
    <xf numFmtId="0" fontId="15" fillId="2" borderId="40" xfId="0" applyFont="1" applyFill="1" applyBorder="1" applyAlignment="1">
      <alignment horizontal="left" vertical="top" wrapText="1"/>
    </xf>
    <xf numFmtId="0" fontId="15" fillId="6" borderId="14" xfId="0" applyFont="1" applyFill="1" applyBorder="1" applyAlignment="1">
      <alignment horizontal="left" vertical="top" wrapText="1"/>
    </xf>
    <xf numFmtId="0" fontId="6" fillId="0" borderId="0" xfId="0" applyFont="1" applyAlignment="1">
      <alignment horizontal="center" vertical="center"/>
    </xf>
    <xf numFmtId="0" fontId="0" fillId="0" borderId="47" xfId="0" applyBorder="1" applyAlignment="1">
      <alignment horizontal="center" vertical="center"/>
    </xf>
    <xf numFmtId="0" fontId="0" fillId="3" borderId="9" xfId="0" applyFill="1" applyBorder="1" applyAlignment="1">
      <alignment horizontal="center" vertical="center"/>
    </xf>
    <xf numFmtId="0" fontId="0" fillId="3" borderId="2" xfId="0" applyFill="1" applyBorder="1" applyAlignment="1">
      <alignment horizontal="center" vertical="center"/>
    </xf>
    <xf numFmtId="0" fontId="0" fillId="3" borderId="18" xfId="0" applyFill="1" applyBorder="1" applyAlignment="1">
      <alignment horizontal="center" vertical="center"/>
    </xf>
    <xf numFmtId="0" fontId="0" fillId="3" borderId="1" xfId="0" applyFill="1" applyBorder="1" applyAlignment="1">
      <alignment horizontal="center" vertical="center"/>
    </xf>
    <xf numFmtId="0" fontId="18" fillId="0" borderId="0" xfId="0" applyFont="1" applyAlignment="1">
      <alignment horizontal="center" vertical="center"/>
    </xf>
    <xf numFmtId="0" fontId="0" fillId="0" borderId="0" xfId="0" applyAlignment="1">
      <alignment horizontal="center" vertical="center" wrapText="1"/>
    </xf>
    <xf numFmtId="43" fontId="0" fillId="0" borderId="0" xfId="14" applyFont="1" applyAlignment="1">
      <alignment horizontal="center" vertical="center"/>
    </xf>
    <xf numFmtId="0" fontId="23" fillId="0" borderId="0" xfId="0" applyFont="1" applyAlignment="1">
      <alignment horizontal="center" vertical="center"/>
    </xf>
    <xf numFmtId="0" fontId="0" fillId="3" borderId="0" xfId="0" applyFill="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3" xfId="0" applyBorder="1" applyAlignment="1">
      <alignment horizontal="center" vertical="center"/>
    </xf>
    <xf numFmtId="0" fontId="6" fillId="5" borderId="20" xfId="0" applyFont="1" applyFill="1" applyBorder="1" applyAlignment="1">
      <alignment vertical="top" wrapText="1"/>
    </xf>
    <xf numFmtId="0" fontId="6" fillId="5" borderId="20" xfId="0" applyFont="1" applyFill="1" applyBorder="1" applyAlignment="1">
      <alignment horizontal="left" vertical="top" wrapText="1"/>
    </xf>
    <xf numFmtId="0" fontId="26" fillId="0" borderId="0" xfId="0" applyFont="1"/>
    <xf numFmtId="0" fontId="6" fillId="10" borderId="20" xfId="0" applyFont="1" applyFill="1" applyBorder="1" applyAlignment="1">
      <alignment vertical="top" wrapText="1"/>
    </xf>
    <xf numFmtId="0" fontId="0" fillId="0" borderId="3" xfId="0" applyBorder="1" applyAlignment="1">
      <alignment horizontal="left" vertical="center"/>
    </xf>
    <xf numFmtId="0" fontId="0" fillId="0" borderId="3" xfId="0" applyBorder="1" applyAlignment="1">
      <alignment horizontal="center" vertical="center"/>
    </xf>
    <xf numFmtId="168" fontId="0" fillId="0" borderId="3" xfId="0" applyNumberFormat="1" applyBorder="1" applyAlignment="1">
      <alignment horizontal="center" vertical="center"/>
    </xf>
    <xf numFmtId="0" fontId="0" fillId="0" borderId="5" xfId="0" applyBorder="1" applyAlignment="1">
      <alignment horizontal="center" vertical="center"/>
    </xf>
    <xf numFmtId="168" fontId="0" fillId="0" borderId="14" xfId="0" applyNumberFormat="1" applyBorder="1" applyAlignment="1">
      <alignment horizontal="center" vertical="center"/>
    </xf>
    <xf numFmtId="0" fontId="8" fillId="4" borderId="27" xfId="0" applyFont="1" applyFill="1" applyBorder="1" applyAlignment="1">
      <alignment horizontal="center" vertical="center" wrapText="1"/>
    </xf>
    <xf numFmtId="0" fontId="8" fillId="4" borderId="4"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18" fillId="0" borderId="3" xfId="0" applyFont="1" applyBorder="1" applyAlignment="1">
      <alignment vertical="center" wrapText="1"/>
    </xf>
    <xf numFmtId="0" fontId="25" fillId="0" borderId="3" xfId="15" applyBorder="1" applyAlignment="1">
      <alignment horizontal="left" vertical="center"/>
    </xf>
    <xf numFmtId="16" fontId="0" fillId="0" borderId="3" xfId="0" applyNumberFormat="1" applyBorder="1" applyAlignment="1">
      <alignment horizontal="center" vertical="center"/>
    </xf>
    <xf numFmtId="0" fontId="18" fillId="0" borderId="14" xfId="0" applyFont="1" applyBorder="1" applyAlignment="1">
      <alignment vertical="center" wrapText="1"/>
    </xf>
    <xf numFmtId="14" fontId="0" fillId="0" borderId="0" xfId="0" applyNumberFormat="1"/>
    <xf numFmtId="0" fontId="0" fillId="0" borderId="37"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13" fillId="0" borderId="3" xfId="0" applyFont="1" applyBorder="1" applyAlignment="1">
      <alignment horizontal="left" vertical="top" wrapText="1"/>
    </xf>
    <xf numFmtId="0" fontId="0" fillId="0" borderId="12" xfId="0" applyBorder="1" applyAlignment="1">
      <alignment horizontal="left" vertical="top"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13" fillId="0" borderId="42" xfId="0" applyFont="1" applyBorder="1" applyAlignment="1">
      <alignment horizontal="left" vertical="top" wrapText="1"/>
    </xf>
    <xf numFmtId="0" fontId="0" fillId="0" borderId="13" xfId="0" applyBorder="1" applyAlignment="1">
      <alignment horizontal="left" vertical="top" wrapText="1"/>
    </xf>
    <xf numFmtId="0" fontId="28" fillId="0" borderId="0" xfId="0" applyFont="1"/>
    <xf numFmtId="0" fontId="13" fillId="0" borderId="38" xfId="0" applyFont="1" applyBorder="1" applyAlignment="1">
      <alignment horizontal="left" vertical="top" wrapText="1"/>
    </xf>
    <xf numFmtId="0" fontId="0" fillId="0" borderId="0" xfId="0" applyAlignment="1">
      <alignment vertical="top" wrapText="1"/>
    </xf>
    <xf numFmtId="0" fontId="0" fillId="0" borderId="0" xfId="0" applyNumberFormat="1"/>
    <xf numFmtId="0" fontId="20" fillId="8" borderId="7" xfId="0" applyFont="1" applyFill="1" applyBorder="1" applyAlignment="1">
      <alignment horizontal="center"/>
    </xf>
    <xf numFmtId="0" fontId="20" fillId="8" borderId="8" xfId="0" applyFont="1" applyFill="1" applyBorder="1" applyAlignment="1">
      <alignment horizontal="center"/>
    </xf>
    <xf numFmtId="0" fontId="20" fillId="8" borderId="6" xfId="0" applyFont="1" applyFill="1" applyBorder="1" applyAlignment="1">
      <alignment horizontal="center"/>
    </xf>
  </cellXfs>
  <cellStyles count="16">
    <cellStyle name="Comma" xfId="14" builtinId="3"/>
    <cellStyle name="Hyperlink" xfId="15" builtinId="8"/>
    <cellStyle name="Normal" xfId="0" builtinId="0"/>
    <cellStyle name="Normal 2" xfId="2" xr:uid="{00000000-0005-0000-0000-000002000000}"/>
    <cellStyle name="Normal 3" xfId="3" xr:uid="{00000000-0005-0000-0000-000003000000}"/>
    <cellStyle name="Normal 3 2" xfId="5" xr:uid="{00000000-0005-0000-0000-000004000000}"/>
    <cellStyle name="Normal 4" xfId="4" xr:uid="{00000000-0005-0000-0000-000005000000}"/>
    <cellStyle name="Normal 4 2" xfId="7" xr:uid="{C32FAC50-962F-49F0-82AF-F9543B179D2B}"/>
    <cellStyle name="Normal 4 2 2" xfId="10" xr:uid="{467803DC-F0F1-437F-BB17-9393DA445DBC}"/>
    <cellStyle name="Normal 4 2 3" xfId="13" xr:uid="{2F72A826-6EED-447D-950A-46B70DE25A16}"/>
    <cellStyle name="Normal 4 3" xfId="11" xr:uid="{234CD223-BC82-4FA7-B93B-07F9636A3EAB}"/>
    <cellStyle name="Normal 4 4" xfId="8" xr:uid="{1776869D-031B-4242-B934-53E788355C99}"/>
    <cellStyle name="Percent" xfId="1" builtinId="5"/>
    <cellStyle name="Percent 2" xfId="6" xr:uid="{00000000-0005-0000-0000-000007000000}"/>
    <cellStyle name="Percent 2 2" xfId="12" xr:uid="{CCBFF41D-ECC9-4D8E-8893-02EF53BD558A}"/>
    <cellStyle name="Percent 2 3" xfId="9" xr:uid="{7D06B670-04ED-43F9-B53B-4BB704196869}"/>
  </cellStyles>
  <dxfs count="420">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rgb="FF333333"/>
        <name val="Segoe UI"/>
        <family val="2"/>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border diagonalUp="0" diagonalDown="0">
        <left/>
        <right style="thin">
          <color indexed="64"/>
        </right>
        <top style="thin">
          <color indexed="64"/>
        </top>
        <bottom/>
        <vertical/>
        <horizontal/>
      </border>
    </dxf>
    <dxf>
      <border outline="0">
        <top style="thin">
          <color indexed="64"/>
        </top>
      </border>
    </dxf>
    <dxf>
      <border diagonalUp="0" diagonalDown="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ttom style="medium">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ttom style="thin">
          <color indexed="64"/>
        </bottom>
      </border>
    </dxf>
    <dxf>
      <font>
        <b val="0"/>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outline="0">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ont>
        <b val="0"/>
        <i val="0"/>
        <strike val="0"/>
        <condense val="0"/>
        <extend val="0"/>
        <outline val="0"/>
        <shadow val="0"/>
        <u val="none"/>
        <vertAlign val="baseline"/>
        <sz val="11"/>
        <color theme="1"/>
        <name val="Calibri"/>
        <scheme val="minor"/>
      </font>
      <alignment horizontal="center" vertical="center" textRotation="0" indent="0" justifyLastLine="0" shrinkToFit="0" readingOrder="0"/>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none"/>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left style="medium">
          <color indexed="64"/>
        </left>
        <right style="medium">
          <color indexed="64"/>
        </right>
        <top/>
        <bottom/>
        <vertical/>
        <horizontal/>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numFmt numFmtId="164" formatCode="[$-409]d\-mmm\-yy;@"/>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solid">
          <fgColor theme="0" tint="-0.14999847407452621"/>
          <bgColor theme="0" tint="-0.14999847407452621"/>
        </patternFill>
      </fill>
      <alignment horizontal="center" vertical="center" textRotation="0" wrapText="0" indent="0" justifyLastLine="0" shrinkToFit="0" readingOrder="0"/>
    </dxf>
    <dxf>
      <alignment horizontal="center" vertical="center" textRotation="0" wrapText="0" indent="0" justifyLastLine="0" shrinkToFit="0" readingOrder="0"/>
    </dxf>
    <dxf>
      <fill>
        <patternFill patternType="solid">
          <fgColor theme="4" tint="0.79998168889431442"/>
          <bgColor theme="4" tint="0.79998168889431442"/>
        </patternFill>
      </fill>
      <alignment horizontal="center" vertical="center" textRotation="0" indent="0" justifyLastLine="0" shrinkToFit="0" readingOrder="0"/>
    </dxf>
    <dxf>
      <border diagonalUp="0" diagonalDown="0">
        <left style="medium">
          <color indexed="64"/>
        </left>
        <right style="medium">
          <color indexed="64"/>
        </right>
        <top style="medium">
          <color indexed="64"/>
        </top>
        <bottom style="medium">
          <color indexed="64"/>
        </bottom>
      </border>
    </dxf>
    <dxf>
      <fill>
        <patternFill patternType="solid">
          <fgColor theme="4" tint="0.79998168889431442"/>
          <bgColor theme="4" tint="0.79998168889431442"/>
        </patternFill>
      </fil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numFmt numFmtId="164" formatCode="[$-409]d\-mmm\-yy;@"/>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fill>
        <patternFill patternType="none">
          <fgColor indexed="64"/>
          <bgColor auto="1"/>
        </patternFill>
      </fill>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border diagonalUp="0" diagonalDown="0" outline="0">
        <left/>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medium">
          <color indexed="64"/>
        </left>
        <right/>
        <top style="thin">
          <color indexed="64"/>
        </top>
        <bottom style="thin">
          <color indexed="64"/>
        </bottom>
      </border>
    </dxf>
    <dxf>
      <border outline="0">
        <right style="medium">
          <color indexed="64"/>
        </right>
        <top style="medium">
          <color indexed="64"/>
        </top>
        <bottom style="thin">
          <color indexed="64"/>
        </bottom>
      </border>
    </dxf>
    <dxf>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ill>
        <patternFill patternType="solid">
          <fgColor theme="0" tint="-0.14999847407452621"/>
          <bgColor theme="0" tint="-0.14999847407452621"/>
        </patternFill>
      </fill>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5" formatCode="[$-409]dd\-mmm\-yy;@"/>
      <border diagonalUp="0" diagonalDown="0">
        <left/>
        <right style="thin">
          <color indexed="64"/>
        </right>
        <top style="thin">
          <color indexed="64"/>
        </top>
        <bottom style="thin">
          <color indexed="64"/>
        </bottom>
        <vertical/>
        <horizontal/>
      </border>
    </dxf>
    <dxf>
      <numFmt numFmtId="165" formatCode="[$-409]dd\-mmm\-yy;@"/>
      <border diagonalUp="0" diagonalDown="0">
        <left/>
        <right style="thin">
          <color indexed="64"/>
        </right>
        <top style="thin">
          <color indexed="64"/>
        </top>
        <bottom style="thin">
          <color indexed="64"/>
        </bottom>
        <vertical/>
        <horizontal/>
      </border>
    </dxf>
    <dxf>
      <border outline="0">
        <left style="thin">
          <color indexed="64"/>
        </left>
      </border>
    </dxf>
    <dxf>
      <font>
        <b/>
        <i val="0"/>
        <strike val="0"/>
        <condense val="0"/>
        <extend val="0"/>
        <outline val="0"/>
        <shadow val="0"/>
        <u val="none"/>
        <vertAlign val="baseline"/>
        <sz val="12"/>
        <color theme="1"/>
        <name val="Calibri"/>
        <family val="2"/>
        <scheme val="minor"/>
      </font>
      <border diagonalUp="0" diagonalDown="0" outline="0">
        <left style="thin">
          <color indexed="64"/>
        </left>
        <right style="thin">
          <color indexed="64"/>
        </right>
        <top/>
        <bottom/>
      </border>
    </dxf>
    <dxf>
      <font>
        <strike val="0"/>
        <outline val="0"/>
        <shadow val="0"/>
        <u val="none"/>
        <vertAlign val="baseline"/>
        <sz val="11"/>
        <name val="Calibri"/>
        <family val="2"/>
        <scheme val="none"/>
      </font>
      <alignment horizontal="left" vertical="top" textRotation="0" wrapText="1" indent="0" justifyLastLine="0" shrinkToFit="0" readingOrder="0"/>
    </dxf>
    <dxf>
      <font>
        <strike val="0"/>
        <outline val="0"/>
        <shadow val="0"/>
        <u val="none"/>
        <vertAlign val="baseline"/>
        <sz val="11"/>
        <name val="Calibri"/>
        <family val="2"/>
        <scheme val="none"/>
      </font>
      <alignment horizontal="left" vertical="top" textRotation="0" wrapText="1" indent="0" justifyLastLine="0" shrinkToFit="0" readingOrder="0"/>
    </dxf>
    <dxf>
      <font>
        <strike val="0"/>
        <outline val="0"/>
        <shadow val="0"/>
        <u val="none"/>
        <vertAlign val="baseline"/>
        <sz val="11"/>
        <name val="Calibri"/>
        <family val="2"/>
        <scheme val="none"/>
      </font>
      <numFmt numFmtId="165" formatCode="[$-409]dd\-mmm\-yy;@"/>
      <alignment horizontal="left" vertical="top"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numFmt numFmtId="165" formatCode="[$-409]dd\-mmm\-yy;@"/>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name val="Calibri"/>
        <family val="2"/>
        <scheme val="none"/>
      </font>
      <alignment horizontal="left" vertical="top"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family val="2"/>
        <scheme val="none"/>
      </font>
      <alignment horizontal="left" vertical="top" textRotation="0" wrapText="1" indent="0" justifyLastLine="0" shrinkToFit="0" readingOrder="0"/>
    </dxf>
    <dxf>
      <border>
        <bottom style="thin">
          <color indexed="64"/>
        </bottom>
      </border>
    </dxf>
    <dxf>
      <font>
        <b/>
        <i val="0"/>
        <strike val="0"/>
        <condense val="0"/>
        <extend val="0"/>
        <outline val="0"/>
        <shadow val="0"/>
        <u val="none"/>
        <vertAlign val="baseline"/>
        <sz val="12"/>
        <color auto="1"/>
        <name val="Calibri"/>
        <family val="2"/>
        <scheme val="minor"/>
      </font>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bottom/>
      </border>
    </dxf>
    <dxf>
      <fill>
        <patternFill>
          <bgColor rgb="FFF4B084"/>
        </patternFill>
      </fill>
    </dxf>
    <dxf>
      <fill>
        <patternFill>
          <bgColor rgb="FFF4B084"/>
        </patternFill>
      </fill>
    </dxf>
    <dxf>
      <fill>
        <patternFill>
          <bgColor rgb="FFF4B084"/>
        </patternFill>
      </fill>
    </dxf>
    <dxf>
      <fill>
        <patternFill>
          <bgColor rgb="FFF4B084"/>
        </patternFill>
      </fill>
    </dxf>
    <dxf>
      <fill>
        <patternFill>
          <bgColor rgb="FF00B0F0"/>
        </patternFill>
      </fill>
    </dxf>
    <dxf>
      <font>
        <color rgb="FF9C0006"/>
      </font>
      <fill>
        <patternFill>
          <bgColor rgb="FFFFC7CE"/>
        </patternFill>
      </fill>
    </dxf>
    <dxf>
      <font>
        <color rgb="FF9C0006"/>
      </font>
      <fill>
        <patternFill>
          <bgColor rgb="FFFFC7CE"/>
        </patternFill>
      </fill>
    </dxf>
    <dxf>
      <fill>
        <patternFill>
          <bgColor rgb="FFF4B084"/>
        </patternFill>
      </fill>
    </dxf>
    <dxf>
      <font>
        <color rgb="FF9C0006"/>
      </font>
      <fill>
        <patternFill>
          <bgColor rgb="FFFFC7CE"/>
        </patternFill>
      </fill>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border>
        <bottom style="thin">
          <color indexed="64"/>
        </bottom>
      </border>
    </dxf>
    <dxf>
      <font>
        <b/>
      </font>
      <alignment horizontal="left" vertical="top" textRotation="0" wrapText="1" indent="0" justifyLastLine="0" shrinkToFit="0" readingOrder="0"/>
      <border diagonalUp="0" diagonalDown="0" outline="0">
        <left style="thin">
          <color indexed="64"/>
        </left>
        <right style="thin">
          <color indexed="64"/>
        </right>
        <top/>
        <bottom/>
      </border>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top" textRotation="0" wrapText="1" indent="0" justifyLastLine="0" shrinkToFit="0" readingOrder="0"/>
      <border diagonalUp="0" diagonalDown="0">
        <left style="thin">
          <color indexed="64"/>
        </left>
        <right style="thin">
          <color indexed="64"/>
        </right>
        <top style="thin">
          <color indexed="64"/>
        </top>
        <bottom/>
        <vertical/>
        <horizontal/>
      </border>
    </dxf>
    <dxf>
      <border outline="0">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top" textRotation="0" wrapText="1" indent="0" justifyLastLine="0" shrinkToFit="0" readingOrder="0"/>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medium">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color rgb="FF000000"/>
      </font>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u val="none"/>
        <color rgb="FF000000"/>
      </font>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left" vertical="top" textRotation="0" wrapText="1" indent="0" justifyLastLine="0" shrinkToFit="0" readingOrder="0"/>
      <border diagonalUp="0" diagonalDown="0" outline="0">
        <left style="medium">
          <color indexed="64"/>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none">
          <fgColor indexed="64"/>
          <bgColor auto="1"/>
        </patternFill>
      </fill>
      <alignment horizontal="lef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bottom/>
      </border>
    </dxf>
    <dxf>
      <fill>
        <patternFill>
          <bgColor rgb="FFF4B084"/>
        </patternFill>
      </fill>
    </dxf>
    <dxf>
      <fill>
        <patternFill>
          <bgColor rgb="FF00B0F0"/>
        </patternFill>
      </fill>
    </dxf>
    <dxf>
      <fill>
        <patternFill>
          <bgColor rgb="FFF4B084"/>
        </patternFill>
      </fill>
    </dxf>
    <dxf>
      <fill>
        <patternFill>
          <bgColor rgb="FFFFFF00"/>
        </patternFill>
      </fill>
    </dxf>
    <dxf>
      <fill>
        <patternFill>
          <bgColor rgb="FF00B0F0"/>
        </patternFill>
      </fill>
    </dxf>
    <dxf>
      <fill>
        <patternFill>
          <bgColor rgb="FFF4B084"/>
        </patternFill>
      </fill>
    </dxf>
    <dxf>
      <fill>
        <patternFill>
          <bgColor rgb="FF00B0F0"/>
        </patternFill>
      </fill>
    </dxf>
    <dxf>
      <fill>
        <patternFill>
          <bgColor rgb="FFFFFF00"/>
        </patternFill>
      </fill>
    </dxf>
    <dxf>
      <fill>
        <patternFill>
          <bgColor rgb="FFFFFF00"/>
        </patternFill>
      </fill>
    </dxf>
    <dxf>
      <fill>
        <patternFill>
          <bgColor rgb="FF00B0F0"/>
        </patternFill>
      </fill>
    </dxf>
    <dxf>
      <fill>
        <patternFill>
          <bgColor rgb="FFFFFF00"/>
        </patternFill>
      </fill>
    </dxf>
    <dxf>
      <fill>
        <patternFill>
          <bgColor rgb="FFFFFF00"/>
        </patternFill>
      </fill>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dd\-mmm"/>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i val="0"/>
        <strike val="0"/>
        <condense val="0"/>
        <extend val="0"/>
        <outline val="0"/>
        <shadow val="0"/>
        <u val="none"/>
        <vertAlign val="baseline"/>
        <sz val="10"/>
        <color auto="1"/>
        <name val="Trebuchet MS"/>
        <family val="2"/>
        <scheme val="none"/>
      </font>
      <fill>
        <patternFill patternType="solid">
          <fgColor indexed="64"/>
          <bgColor theme="2"/>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vertical="top" indent="0"/>
    </dxf>
    <dxf>
      <alignment vertical="top" indent="0"/>
    </dxf>
    <dxf>
      <alignment vertical="top" indent="0"/>
    </dxf>
    <dxf>
      <font>
        <b/>
        <i val="0"/>
        <strike val="0"/>
        <condense val="0"/>
        <extend val="0"/>
        <outline val="0"/>
        <shadow val="0"/>
        <u val="none"/>
        <vertAlign val="baseline"/>
        <sz val="11"/>
        <color theme="1"/>
        <name val="Calibri"/>
        <family val="2"/>
        <scheme val="minor"/>
      </font>
    </dxf>
    <dxf>
      <alignment horizontal="center" vertical="center" textRotation="0" wrapText="0" indent="0" justifyLastLine="0" shrinkToFit="0" readingOrder="0"/>
    </dxf>
    <dxf>
      <numFmt numFmtId="2" formatCode="0.00"/>
      <fill>
        <patternFill patternType="solid">
          <fgColor theme="0" tint="-0.14999847407452621"/>
          <bgColor theme="0" tint="-0.14999847407452621"/>
        </patternFill>
      </fill>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top/>
        <bottom style="thin">
          <color theme="1"/>
        </bottom>
        <vertical/>
        <horizontal/>
      </border>
    </dxf>
    <dxf>
      <alignment horizontal="center" vertical="center" textRotation="0" wrapText="0" indent="0" justifyLastLine="0" shrinkToFit="0" readingOrder="0"/>
    </dxf>
    <dxf>
      <fill>
        <patternFill patternType="solid">
          <fgColor indexed="64"/>
          <bgColor theme="2"/>
        </patternFill>
      </fill>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solid">
          <fgColor indexed="64"/>
          <bgColor theme="2"/>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numFmt numFmtId="0" formatCode="General"/>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numFmt numFmtId="0" formatCode="General"/>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numFmt numFmtId="0" formatCode="General"/>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numFmt numFmtId="0" formatCode="General"/>
      <fill>
        <patternFill patternType="none">
          <fgColor indexed="64"/>
          <bgColor indexed="65"/>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numFmt numFmtId="0" formatCode="General"/>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font>
        <strike val="0"/>
        <outline val="0"/>
        <shadow val="0"/>
        <u val="none"/>
        <vertAlign val="baseline"/>
        <sz val="11"/>
        <color rgb="FFFFFF00"/>
        <name val="Calibri"/>
        <family val="2"/>
        <scheme val="minor"/>
      </font>
      <numFmt numFmtId="167" formatCode="[$-F400]h:mm:ss\ AM/PM"/>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font>
        <strike val="0"/>
        <outline val="0"/>
        <shadow val="0"/>
        <u val="none"/>
        <vertAlign val="baseline"/>
        <sz val="11"/>
        <color rgb="FFFFFF00"/>
        <name val="Calibri"/>
        <family val="2"/>
        <scheme val="minor"/>
      </font>
      <numFmt numFmtId="164" formatCode="[$-409]d\-mmm\-yy;@"/>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4" formatCode="[$-409]d\-mmm\-yy;@"/>
      <fill>
        <patternFill patternType="solid">
          <fgColor indexed="64"/>
          <bgColor rgb="FFFFFF00"/>
        </patternFill>
      </fill>
      <alignment horizontal="center" vertical="center" textRotation="0" wrapText="0" indent="0" justifyLastLine="0" shrinkToFit="0" readingOrder="0"/>
    </dxf>
    <dxf>
      <numFmt numFmtId="164" formatCode="[$-409]d\-mmm\-yy;@"/>
      <alignment horizontal="center" vertical="center" textRotation="0" wrapText="0" indent="0" justifyLastLine="0" shrinkToFit="0" readingOrder="0"/>
    </dxf>
    <dxf>
      <numFmt numFmtId="164" formatCode="[$-409]d\-mmm\-yy;@"/>
      <fill>
        <patternFill patternType="solid">
          <fgColor indexed="64"/>
          <bgColor rgb="FFFFFF00"/>
        </patternFill>
      </fill>
      <alignment horizontal="center" vertical="center" textRotation="0" wrapText="0" indent="0" justifyLastLine="0" shrinkToFit="0" readingOrder="0"/>
    </dxf>
    <dxf>
      <fill>
        <patternFill patternType="solid">
          <fgColor indexed="64"/>
          <bgColor rgb="FFFFFF00"/>
        </patternFill>
      </fill>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libri"/>
        <family val="2"/>
        <scheme val="minor"/>
      </font>
      <fill>
        <patternFill patternType="solid">
          <fgColor indexed="64"/>
          <bgColor rgb="FFFFFF0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protection locked="0" hidden="0"/>
    </dxf>
    <dxf>
      <protection locked="0" hidden="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border diagonalUp="0" diagonalDown="0" outline="0">
        <left/>
        <right style="thin">
          <color indexed="64"/>
        </right>
        <top/>
        <bottom/>
      </border>
    </dxf>
    <dxf>
      <fill>
        <patternFill patternType="none"/>
      </fill>
    </dxf>
    <dxf>
      <font>
        <b/>
        <i val="0"/>
        <strike val="0"/>
        <condense val="0"/>
        <extend val="0"/>
        <outline val="0"/>
        <shadow val="0"/>
        <u val="none"/>
        <vertAlign val="baseline"/>
        <sz val="12"/>
        <color theme="1"/>
        <name val="Calibri"/>
        <family val="2"/>
        <scheme val="minor"/>
      </font>
      <fill>
        <patternFill patternType="solid">
          <fgColor theme="0" tint="-0.14999847407452621"/>
          <bgColor theme="0" tint="-0.14999847407452621"/>
        </patternFill>
      </fill>
      <alignment horizontal="left" vertical="center" textRotation="0" wrapText="1" indent="0" justifyLastLine="0" shrinkToFit="0" readingOrder="0"/>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condense val="0"/>
        <extend val="0"/>
        <outline val="0"/>
        <shadow val="0"/>
        <u val="none"/>
        <vertAlign val="baseline"/>
        <sz val="11"/>
        <color theme="1"/>
        <name val="Calibri"/>
        <scheme val="minor"/>
      </font>
    </dxf>
    <dxf>
      <numFmt numFmtId="2" formatCode="0.00"/>
      <fill>
        <patternFill patternType="solid">
          <fgColor indexed="64"/>
          <bgColor theme="0" tint="-0.14999847407452621"/>
        </patternFill>
      </fill>
    </dxf>
    <dxf>
      <numFmt numFmtId="2" formatCode="0.00"/>
      <fill>
        <patternFill patternType="solid">
          <fgColor indexed="64"/>
          <bgColor rgb="FFFFFF00"/>
        </patternFill>
      </fill>
    </dxf>
    <dxf>
      <fill>
        <patternFill patternType="solid">
          <fgColor indexed="64"/>
          <bgColor theme="0" tint="-0.14999847407452621"/>
        </patternFill>
      </fill>
    </dxf>
    <dxf>
      <fill>
        <patternFill patternType="solid">
          <fgColor indexed="64"/>
          <bgColor rgb="FFFFFF00"/>
        </patternFill>
      </fill>
    </dxf>
    <dxf>
      <fill>
        <patternFill patternType="solid">
          <fgColor indexed="64"/>
          <bgColor theme="0" tint="-0.14999847407452621"/>
        </patternFill>
      </fill>
    </dxf>
    <dxf>
      <numFmt numFmtId="164" formatCode="[$-409]d\-mmm\-yy;@"/>
      <fill>
        <patternFill patternType="solid">
          <fgColor indexed="64"/>
          <bgColor rgb="FFFFFF00"/>
        </patternFill>
      </fill>
    </dxf>
    <dxf>
      <fill>
        <patternFill patternType="solid">
          <fgColor indexed="64"/>
          <bgColor theme="0" tint="-0.14999847407452621"/>
        </patternFill>
      </fill>
    </dxf>
    <dxf>
      <fill>
        <patternFill patternType="solid">
          <fgColor indexed="64"/>
          <bgColor rgb="FFFFFF00"/>
        </patternFill>
      </fill>
    </dxf>
    <dxf>
      <fill>
        <patternFill patternType="solid">
          <fgColor indexed="64"/>
          <bgColor rgb="FFFFFF00"/>
        </patternFill>
      </fill>
    </dxf>
    <dxf>
      <alignment horizontal="general" vertical="bottom" textRotation="0" wrapText="1" indent="0" justifyLastLine="0" shrinkToFit="0" readingOrder="0"/>
    </dxf>
  </dxfs>
  <tableStyles count="0" defaultTableStyle="TableStyleMedium2" defaultPivotStyle="PivotStyleLight16"/>
  <colors>
    <mruColors>
      <color rgb="FFF4B08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13</xdr:row>
      <xdr:rowOff>0</xdr:rowOff>
    </xdr:from>
    <xdr:to>
      <xdr:col>13</xdr:col>
      <xdr:colOff>304800</xdr:colOff>
      <xdr:row>14</xdr:row>
      <xdr:rowOff>120650</xdr:rowOff>
    </xdr:to>
    <xdr:sp macro="" textlink="">
      <xdr:nvSpPr>
        <xdr:cNvPr id="6145" name="avatar">
          <a:extLst>
            <a:ext uri="{FF2B5EF4-FFF2-40B4-BE49-F238E27FC236}">
              <a16:creationId xmlns:a16="http://schemas.microsoft.com/office/drawing/2014/main" id="{46C1B088-F455-42EC-AB5B-C99A5C0E8DC4}"/>
            </a:ext>
          </a:extLst>
        </xdr:cNvPr>
        <xdr:cNvSpPr>
          <a:spLocks noChangeAspect="1" noChangeArrowheads="1"/>
        </xdr:cNvSpPr>
      </xdr:nvSpPr>
      <xdr:spPr bwMode="auto">
        <a:xfrm>
          <a:off x="11836400" y="239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13</xdr:row>
      <xdr:rowOff>0</xdr:rowOff>
    </xdr:from>
    <xdr:to>
      <xdr:col>13</xdr:col>
      <xdr:colOff>304800</xdr:colOff>
      <xdr:row>14</xdr:row>
      <xdr:rowOff>120650</xdr:rowOff>
    </xdr:to>
    <xdr:sp macro="" textlink="">
      <xdr:nvSpPr>
        <xdr:cNvPr id="6146" name="avatar">
          <a:extLst>
            <a:ext uri="{FF2B5EF4-FFF2-40B4-BE49-F238E27FC236}">
              <a16:creationId xmlns:a16="http://schemas.microsoft.com/office/drawing/2014/main" id="{2DA0F0B7-5221-48DD-8BBB-06C5C9E89954}"/>
            </a:ext>
          </a:extLst>
        </xdr:cNvPr>
        <xdr:cNvSpPr>
          <a:spLocks noChangeAspect="1" noChangeArrowheads="1"/>
        </xdr:cNvSpPr>
      </xdr:nvSpPr>
      <xdr:spPr bwMode="auto">
        <a:xfrm>
          <a:off x="11836400" y="239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loudconvert_19" refreshedDate="45711.282420138887" createdVersion="6" refreshedVersion="7" minRefreshableVersion="3" recordCount="34" xr:uid="{FDAB1C46-FBCE-9D4A-ACA3-0D3C7848844B}">
  <cacheSource type="worksheet">
    <worksheetSource name="Production"/>
  </cacheSource>
  <cacheFields count="5">
    <cacheField name="Employee" numFmtId="0">
      <sharedItems containsBlank="1" count="9">
        <s v="kumar.reddy"/>
        <s v="naveen.lagishetty"/>
        <s v="harshada.morje"/>
        <s v="irfan.shaikh"/>
        <s v="prerna.rane"/>
        <s v="manasi.varma"/>
        <s v="dilip.dharia"/>
        <s v="manisha.prakash"/>
        <m u="1"/>
      </sharedItems>
    </cacheField>
    <cacheField name="Date" numFmtId="164">
      <sharedItems containsSemiMixedTypes="0" containsNonDate="0" containsDate="1" containsString="0" minDate="2023-10-09T00:00:00" maxDate="2023-10-20T00:00:00" count="9">
        <d v="2023-10-09T00:00:00"/>
        <d v="2023-10-10T00:00:00"/>
        <d v="2023-10-11T00:00:00"/>
        <d v="2023-10-12T00:00:00"/>
        <d v="2023-10-13T00:00:00"/>
        <d v="2023-10-16T00:00:00"/>
        <d v="2023-10-17T00:00:00"/>
        <d v="2023-10-19T00:00:00"/>
        <d v="2023-10-18T00:00:00" u="1"/>
      </sharedItems>
    </cacheField>
    <cacheField name="Process" numFmtId="0">
      <sharedItems containsDate="1" containsBlank="1" containsMixedTypes="1" minDate="2023-10-09T00:00:00" maxDate="2023-10-10T00:00:00" count="7">
        <s v="Testing"/>
        <s v="Meeting"/>
        <s v="Support"/>
        <s v="Report"/>
        <s v="QA"/>
        <m u="1"/>
        <d v="2023-10-09T00:00:00" u="1"/>
      </sharedItems>
    </cacheField>
    <cacheField name="No. of Hours" numFmtId="0">
      <sharedItems containsSemiMixedTypes="0" containsString="0" containsNumber="1" minValue="0.5" maxValue="6"/>
    </cacheField>
    <cacheField name="No. of Units" numFmtId="0">
      <sharedItems containsString="0" containsBlank="1" containsNumber="1" containsInteger="1" minValue="0" maxValue="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cloudconvert_19" refreshedDate="45711.28242048611" createdVersion="6" refreshedVersion="7" minRefreshableVersion="3" recordCount="999" xr:uid="{CE2BA8C2-4E71-4814-B04B-09C7A0DAD13E}">
  <cacheSource type="worksheet">
    <worksheetSource name="Final_Report"/>
  </cacheSource>
  <cacheFields count="59">
    <cacheField name="Page" numFmtId="0">
      <sharedItems containsBlank="1" count="43">
        <s v="P1"/>
        <s v="P2"/>
        <s v="P3"/>
        <s v="P4"/>
        <s v="P5"/>
        <s v="P6"/>
        <s v="P2, P6"/>
        <s v="P7"/>
        <s v="P8"/>
        <s v="P9"/>
        <s v="p12"/>
        <s v="p10"/>
        <s v="P13"/>
        <s v="p11"/>
        <m/>
        <s v="p14"/>
        <s v="p15"/>
        <s v="G1"/>
        <s v="P14_x000a_P15_x000a_P22_x000a_P23"/>
        <s v="P16_x000a_P24"/>
        <s v="P16"/>
        <s v="P17"/>
        <s v="P17_x000a_P18"/>
        <s v="P19"/>
        <s v="P20"/>
        <s v="P18"/>
        <s v="P21"/>
        <s v="P2,_x000a_P3,_x000a_p4,_x000a_P5,_x000a_P6,_x000a_P7,_x000a_P8"/>
        <s v="P2, P3, P4, P5, P6, P7, P8"/>
        <s v="P25"/>
        <s v="P26. P31"/>
        <s v="P27"/>
        <s v="P29"/>
        <s v="P27, P30"/>
        <s v="P30"/>
        <s v="P33"/>
        <s v="P34"/>
        <s v="P35"/>
        <s v="P22"/>
        <s v="P23"/>
        <s v="P26" u="1"/>
        <s v="P14_x000a_P15" u="1"/>
        <s v="P16, P23" u="1"/>
      </sharedItems>
    </cacheField>
    <cacheField name="Page Name" numFmtId="0">
      <sharedItems containsBlank="1"/>
    </cacheField>
    <cacheField name="URL Link" numFmtId="0">
      <sharedItems containsBlank="1" containsMixedTypes="1" containsNumber="1" containsInteger="1" minValue="0" maxValue="0"/>
    </cacheField>
    <cacheField name="Type of Issue" numFmtId="0">
      <sharedItems containsBlank="1" count="17">
        <s v="ARIA"/>
        <s v="Images"/>
        <s v="Keyboard"/>
        <s v="Colour"/>
        <s v="Content"/>
        <s v="Focus"/>
        <s v="Iframe"/>
        <s v="Table"/>
        <s v="Headings"/>
        <s v="Links"/>
        <s v="Forms"/>
        <s v="DynamicContent"/>
        <m/>
        <s v="List"/>
        <s v="TextSpacing"/>
        <s v="AudioVideo"/>
        <s v="Readingorder"/>
      </sharedItems>
    </cacheField>
    <cacheField name="Issue Name" numFmtId="0">
      <sharedItems containsBlank="1" containsMixedTypes="1" containsNumber="1" containsInteger="1" minValue="0" maxValue="0" count="58">
        <s v="ARIA attribute defined inappropriately"/>
        <s v="No text equivalent for SVG image "/>
        <s v="Missing Keyboard Support for Button"/>
        <s v="Color alone used to convey information"/>
        <s v="Element type defined inappropriately"/>
        <s v="Focus not clearly visible"/>
        <s v="Focus moves inappropriately"/>
        <s v="Insufficient color contrast for states of user interface controls"/>
        <s v="Inappropriate iframe title"/>
        <s v="Incorrect table structure"/>
        <s v="Inappropriate heading structure"/>
        <s v="Unclear link text"/>
        <s v="Identical heading text"/>
        <s v="Missing heading mark -up"/>
        <s v="Missing textual description for informative image"/>
        <s v="Feedback message difficult to locate"/>
        <s v="Role defined inappropriately"/>
        <s v="Skip link does not work"/>
        <s v="Content not available with browser zoom"/>
        <s v="Content fails to reflow"/>
        <s v="Heading mark-up used unnecessarily"/>
        <s v="Drag and drop functionality is inaccessible for keyboard-only and screen reader users"/>
        <s v="Text gets overlapped and cut off"/>
        <s v="Custom input field inaccessible for screen reader users"/>
        <s v="Insufficient color contrast"/>
        <s v="Missing iframe title"/>
        <s v="Non-interactive elements receive keyboard focus "/>
        <m/>
        <s v="Dynamically updating content not accessible for screen reader users"/>
        <s v="List mark-up used incorrectly"/>
        <s v="Image button not visible in Windows high contrast mode"/>
        <s v="Invalid HTML code - Nesting"/>
        <s v="Keyboard focus not restricted in modal dialog"/>
        <s v="Missing list markup"/>
        <s v="Focus not visible"/>
        <s v="Missing description list mark-up"/>
        <s v="Unnecessary alt text for decorative image "/>
        <s v="Missing Transcript"/>
        <s v="Missing grouping of form controls"/>
        <s v="State not defined"/>
        <s v="Missing form label or ‘title’ attribute"/>
        <s v="Observation: Content not available"/>
        <s v="Unclear functionality of expand/collapse buttons"/>
        <s v="No mechanism is provided to close non-modal dialog"/>
        <s v="Missing table mark up for data table"/>
        <s v="Text gets cut off"/>
        <s v="Link’s state defined inappropriately"/>
        <s v="Missing heading mark-up - H1"/>
        <s v="Content not hidden for screen reader users"/>
        <s v="Non-interactive elements receive keyboard focus"/>
        <s v="Unclear tab functionality"/>
        <s v="Missing keyboard support"/>
        <s v="ARIA role defined inappropriately"/>
        <s v="Content not for announced for screen reader users"/>
        <s v="Use of multiple heading 1's &lt;h1&gt;"/>
        <s v="Missing Text Transcript"/>
        <s v="Inaccurate reading order"/>
        <n v="0" u="1"/>
      </sharedItems>
    </cacheField>
    <cacheField name="Comments" numFmtId="0">
      <sharedItems containsBlank="1" longText="1"/>
    </cacheField>
    <cacheField name="Chrome/JAWS" numFmtId="0">
      <sharedItems containsBlank="1"/>
    </cacheField>
    <cacheField name="FF/NVDA" numFmtId="0">
      <sharedItems containsBlank="1"/>
    </cacheField>
    <cacheField name="Chrome/NVDA" numFmtId="0">
      <sharedItems containsBlank="1"/>
    </cacheField>
    <cacheField name="Mac/Safari/VO" numFmtId="0">
      <sharedItems containsBlank="1"/>
    </cacheField>
    <cacheField name="Mac/Chrome/VO" numFmtId="0">
      <sharedItems containsBlank="1"/>
    </cacheField>
    <cacheField name="iOS/VO" numFmtId="0">
      <sharedItems containsBlank="1"/>
    </cacheField>
    <cacheField name="Android/Talkback" numFmtId="0">
      <sharedItems containsBlank="1"/>
    </cacheField>
    <cacheField name="ZoomText" numFmtId="0">
      <sharedItems containsNonDate="0" containsString="0" containsBlank="1"/>
    </cacheField>
    <cacheField name="Dragon" numFmtId="0">
      <sharedItems containsNonDate="0" containsString="0" containsBlank="1"/>
    </cacheField>
    <cacheField name="Issue Tested By" numFmtId="0">
      <sharedItems containsBlank="1" count="6">
        <s v="naveen.lagishetty"/>
        <s v="irfan shaikh"/>
        <m/>
        <s v="nachiket.kulawade"/>
        <s v="Kumar.reddy"/>
        <s v="harshada.morje"/>
      </sharedItems>
    </cacheField>
    <cacheField name="Status" numFmtId="0">
      <sharedItems containsBlank="1" count="6">
        <s v="No QA Needed"/>
        <s v="Delete"/>
        <s v="approved"/>
        <m/>
        <s v="No QA nedded" u="1"/>
        <s v="To Be Approved" u="1"/>
      </sharedItems>
    </cacheField>
    <cacheField name="Testing - Reviewed By" numFmtId="0">
      <sharedItems containsBlank="1" containsMixedTypes="1" containsNumber="1" containsInteger="1" minValue="0" maxValue="0"/>
    </cacheField>
    <cacheField name="Move to Report" numFmtId="0">
      <sharedItems containsBlank="1"/>
    </cacheField>
    <cacheField name="Summary" numFmtId="0">
      <sharedItems containsBlank="1"/>
    </cacheField>
    <cacheField name="Issue Description" numFmtId="0">
      <sharedItems containsBlank="1" longText="1"/>
    </cacheField>
    <cacheField name="FinaIized - Issue Description" numFmtId="0">
      <sharedItems containsBlank="1" containsMixedTypes="1" containsNumber="1" containsInteger="1" minValue="0" maxValue="0" longText="1"/>
    </cacheField>
    <cacheField name="Code Snippet" numFmtId="0">
      <sharedItems containsBlank="1" longText="1"/>
    </cacheField>
    <cacheField name="FinaIized - Code Snippet" numFmtId="0">
      <sharedItems containsBlank="1" containsMixedTypes="1" containsNumber="1" containsInteger="1" minValue="0" maxValue="0" longText="1"/>
    </cacheField>
    <cacheField name="Expected Result" numFmtId="0">
      <sharedItems containsBlank="1" longText="1"/>
    </cacheField>
    <cacheField name="FinaIized - Expected Result" numFmtId="0">
      <sharedItems containsBlank="1" containsMixedTypes="1" containsNumber="1" containsInteger="1" minValue="0" maxValue="0" longText="1"/>
    </cacheField>
    <cacheField name="Rationale" numFmtId="0">
      <sharedItems containsBlank="1" longText="1"/>
    </cacheField>
    <cacheField name="Recommendation" numFmtId="0">
      <sharedItems containsBlank="1" longText="1"/>
    </cacheField>
    <cacheField name="FinaIized - Recommendation" numFmtId="0">
      <sharedItems containsBlank="1" containsMixedTypes="1" containsNumber="1" containsInteger="1" minValue="0" maxValue="0" longText="1"/>
    </cacheField>
    <cacheField name="Steps to Reproduce Start" numFmtId="0">
      <sharedItems containsBlank="1" longText="1"/>
    </cacheField>
    <cacheField name="Steps to Reproduce" numFmtId="0">
      <sharedItems containsBlank="1" longText="1"/>
    </cacheField>
    <cacheField name="FinaIized - Steps to Reproduce" numFmtId="0">
      <sharedItems containsBlank="1" containsMixedTypes="1" containsNumber="1" containsInteger="1" minValue="0" maxValue="0" longText="1"/>
    </cacheField>
    <cacheField name="WCAG 2.1 Conformance Level" numFmtId="0">
      <sharedItems containsBlank="1"/>
    </cacheField>
    <cacheField name="WCAG 2.1 Success Criteria" numFmtId="0">
      <sharedItems containsBlank="1"/>
    </cacheField>
    <cacheField name="ScreenShot Name" numFmtId="0">
      <sharedItems containsBlank="1"/>
    </cacheField>
    <cacheField name="Priority" numFmtId="0">
      <sharedItems containsBlank="1"/>
    </cacheField>
    <cacheField name="Tested On" numFmtId="0">
      <sharedItems containsBlank="1"/>
    </cacheField>
    <cacheField name="Components" numFmtId="0">
      <sharedItems/>
    </cacheField>
    <cacheField name="Labels" numFmtId="0">
      <sharedItems containsBlank="1"/>
    </cacheField>
    <cacheField name="Severity" numFmtId="0">
      <sharedItems containsBlank="1"/>
    </cacheField>
    <cacheField name="Issue Written By" numFmtId="0">
      <sharedItems containsBlank="1" count="6">
        <m/>
        <s v="naveen.lagishetty"/>
        <s v="irfan.shaikh"/>
        <s v="nachiket.kulawade"/>
        <s v="kumar.reddy"/>
        <s v="harshada.morje"/>
      </sharedItems>
    </cacheField>
    <cacheField name="Self QC" numFmtId="0">
      <sharedItems containsString="0" containsBlank="1" containsNumber="1" containsInteger="1" minValue="5" maxValue="5"/>
    </cacheField>
    <cacheField name="Writing Score " numFmtId="0">
      <sharedItems containsString="0" containsBlank="1" containsNumber="1" containsInteger="1" minValue="5" maxValue="5"/>
    </cacheField>
    <cacheField name="Tester's Comment" numFmtId="0">
      <sharedItems containsBlank="1"/>
    </cacheField>
    <cacheField name="BB Self QC" numFmtId="0">
      <sharedItems containsString="0" containsBlank="1" containsNumber="1" containsInteger="1" minValue="5" maxValue="5"/>
    </cacheField>
    <cacheField name="Reporting - Reviewed By" numFmtId="0">
      <sharedItems containsBlank="1" count="3">
        <m/>
        <s v="manasi.varma"/>
        <s v="manisha.prakash"/>
      </sharedItems>
    </cacheField>
    <cacheField name="Reviewers comment" numFmtId="0">
      <sharedItems containsBlank="1" longText="1"/>
    </cacheField>
    <cacheField name="Issue Level" numFmtId="0">
      <sharedItems containsBlank="1" count="4">
        <m/>
        <s v="Technical Issues"/>
        <s v="Detailing"/>
        <s v="Silly Mistakes"/>
      </sharedItems>
    </cacheField>
    <cacheField name="Self QC QA" numFmtId="0">
      <sharedItems containsString="0" containsBlank="1" containsNumber="1" containsInteger="1" minValue="5" maxValue="5"/>
    </cacheField>
    <cacheField name="Finalized" numFmtId="0">
      <sharedItems containsBlank="1" count="6">
        <m/>
        <s v="Delete - QA"/>
        <s v="Yes Perfect Issue"/>
        <s v="Approved after Fixing"/>
        <s v="To Be Approved"/>
        <s v="In Fixing" u="1"/>
      </sharedItems>
    </cacheField>
    <cacheField name="BB Self QC QA" numFmtId="0">
      <sharedItems containsNonDate="0" containsString="0" containsBlank="1"/>
    </cacheField>
    <cacheField name="Regression Status" numFmtId="0">
      <sharedItems containsNonDate="0" containsString="0" containsBlank="1"/>
    </cacheField>
    <cacheField name="Uploading Status" numFmtId="0">
      <sharedItems containsBlank="1"/>
    </cacheField>
    <cacheField name="Uploading comment" numFmtId="0">
      <sharedItems containsNonDate="0" containsString="0" containsBlank="1"/>
    </cacheField>
    <cacheField name="Issue Complexity" numFmtId="0">
      <sharedItems containsBlank="1" count="2">
        <e v="#N/A"/>
        <m/>
      </sharedItems>
    </cacheField>
    <cacheField name="Client Feedback" numFmtId="0">
      <sharedItems containsNonDate="0" containsString="0" containsBlank="1"/>
    </cacheField>
    <cacheField name="Client Feedback Level" numFmtId="0">
      <sharedItems containsNonDate="0" containsString="0" containsBlank="1" count="1">
        <m/>
      </sharedItems>
    </cacheField>
    <cacheField name="QC Percent" numFmtId="0" formula="IFERROR(('BB Self QC'/'Self QC')*100,0)" databaseField="0"/>
    <cacheField name="QA Percent" numFmtId="0" formula="IFERROR(('BB Self QC QA'/'Self QC QA')*100,0)"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
  <r>
    <x v="0"/>
    <x v="0"/>
    <x v="0"/>
    <n v="3"/>
    <n v="3"/>
  </r>
  <r>
    <x v="1"/>
    <x v="0"/>
    <x v="0"/>
    <n v="6"/>
    <n v="6"/>
  </r>
  <r>
    <x v="1"/>
    <x v="0"/>
    <x v="0"/>
    <n v="1"/>
    <n v="1"/>
  </r>
  <r>
    <x v="2"/>
    <x v="0"/>
    <x v="1"/>
    <n v="0.5"/>
    <n v="0"/>
  </r>
  <r>
    <x v="2"/>
    <x v="0"/>
    <x v="2"/>
    <n v="0.5"/>
    <n v="10"/>
  </r>
  <r>
    <x v="0"/>
    <x v="1"/>
    <x v="0"/>
    <n v="5"/>
    <n v="5"/>
  </r>
  <r>
    <x v="0"/>
    <x v="2"/>
    <x v="0"/>
    <n v="3"/>
    <n v="3"/>
  </r>
  <r>
    <x v="3"/>
    <x v="2"/>
    <x v="0"/>
    <n v="3"/>
    <n v="2"/>
  </r>
  <r>
    <x v="1"/>
    <x v="1"/>
    <x v="1"/>
    <n v="0.5"/>
    <n v="1"/>
  </r>
  <r>
    <x v="1"/>
    <x v="1"/>
    <x v="0"/>
    <n v="4"/>
    <n v="6"/>
  </r>
  <r>
    <x v="1"/>
    <x v="2"/>
    <x v="1"/>
    <n v="0.5"/>
    <n v="1"/>
  </r>
  <r>
    <x v="1"/>
    <x v="2"/>
    <x v="3"/>
    <n v="2"/>
    <n v="4"/>
  </r>
  <r>
    <x v="2"/>
    <x v="2"/>
    <x v="1"/>
    <n v="0.5"/>
    <n v="0"/>
  </r>
  <r>
    <x v="1"/>
    <x v="3"/>
    <x v="3"/>
    <n v="3"/>
    <n v="5"/>
  </r>
  <r>
    <x v="0"/>
    <x v="3"/>
    <x v="3"/>
    <n v="2"/>
    <n v="6"/>
  </r>
  <r>
    <x v="4"/>
    <x v="4"/>
    <x v="0"/>
    <n v="2"/>
    <n v="2"/>
  </r>
  <r>
    <x v="4"/>
    <x v="4"/>
    <x v="0"/>
    <n v="1"/>
    <n v="0"/>
  </r>
  <r>
    <x v="5"/>
    <x v="4"/>
    <x v="0"/>
    <n v="0.5"/>
    <n v="0"/>
  </r>
  <r>
    <x v="2"/>
    <x v="3"/>
    <x v="0"/>
    <n v="3"/>
    <n v="3"/>
  </r>
  <r>
    <x v="0"/>
    <x v="5"/>
    <x v="0"/>
    <n v="1"/>
    <n v="1"/>
  </r>
  <r>
    <x v="0"/>
    <x v="5"/>
    <x v="3"/>
    <n v="2.5"/>
    <n v="8"/>
  </r>
  <r>
    <x v="5"/>
    <x v="5"/>
    <x v="2"/>
    <n v="0.5"/>
    <n v="2"/>
  </r>
  <r>
    <x v="5"/>
    <x v="5"/>
    <x v="0"/>
    <n v="2"/>
    <n v="0"/>
  </r>
  <r>
    <x v="2"/>
    <x v="5"/>
    <x v="0"/>
    <n v="4"/>
    <n v="4"/>
  </r>
  <r>
    <x v="5"/>
    <x v="6"/>
    <x v="4"/>
    <n v="1"/>
    <n v="3"/>
  </r>
  <r>
    <x v="6"/>
    <x v="6"/>
    <x v="0"/>
    <n v="2"/>
    <n v="2"/>
  </r>
  <r>
    <x v="6"/>
    <x v="6"/>
    <x v="0"/>
    <n v="1"/>
    <n v="0"/>
  </r>
  <r>
    <x v="0"/>
    <x v="7"/>
    <x v="2"/>
    <n v="0.5"/>
    <m/>
  </r>
  <r>
    <x v="6"/>
    <x v="7"/>
    <x v="2"/>
    <n v="3"/>
    <n v="35"/>
  </r>
  <r>
    <x v="6"/>
    <x v="7"/>
    <x v="0"/>
    <n v="4.75"/>
    <n v="4"/>
  </r>
  <r>
    <x v="5"/>
    <x v="7"/>
    <x v="0"/>
    <n v="3.5"/>
    <n v="0"/>
  </r>
  <r>
    <x v="5"/>
    <x v="7"/>
    <x v="2"/>
    <n v="0.75"/>
    <n v="2"/>
  </r>
  <r>
    <x v="7"/>
    <x v="7"/>
    <x v="4"/>
    <n v="2.75"/>
    <n v="10"/>
  </r>
  <r>
    <x v="7"/>
    <x v="7"/>
    <x v="1"/>
    <n v="0.5"/>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
  <r>
    <x v="0"/>
    <s v="Left Navigation"/>
    <n v="0"/>
    <x v="0"/>
    <x v="0"/>
    <s v="Left navigation buttons aria-expand/collapse functionality is unclear - _x000a__x000a_Known issue - _x000a_ACDS-265656, _x000a_ACDS-262925_x000a_known check done valid- dilip"/>
    <s v="Applicable"/>
    <s v="Applicable"/>
    <s v="Applicable"/>
    <m/>
    <m/>
    <m/>
    <m/>
    <m/>
    <m/>
    <x v="0"/>
    <x v="0"/>
    <n v="0"/>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m/>
    <m/>
    <x v="0"/>
    <m/>
    <x v="0"/>
    <m/>
    <x v="0"/>
    <m/>
    <m/>
    <m/>
    <m/>
    <x v="0"/>
    <m/>
    <x v="0"/>
  </r>
  <r>
    <x v="0"/>
    <s v="Left Navigation"/>
    <n v="0"/>
    <x v="1"/>
    <x v="1"/>
    <s v="Left navigation &quot;Educator Hub-&gt;Instructor Resources&quot; when user acitvate it opens a page in new tab - _x000a_Known issue - ACDS-251421_x000a_known check done valid- dilip"/>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m/>
    <m/>
    <x v="0"/>
    <m/>
    <x v="0"/>
    <m/>
    <x v="0"/>
    <m/>
    <m/>
    <m/>
    <m/>
    <x v="0"/>
    <m/>
    <x v="0"/>
  </r>
  <r>
    <x v="0"/>
    <s v="Left Navigation"/>
    <n v="0"/>
    <x v="2"/>
    <x v="2"/>
    <s v="Left navigation elements has role=&quot;button&quot; so it should work with space and enter key but it works with only enter key."/>
    <s v="Applicable"/>
    <m/>
    <s v="Applicable"/>
    <m/>
    <m/>
    <m/>
    <m/>
    <m/>
    <m/>
    <x v="0"/>
    <x v="0"/>
    <m/>
    <s v="No"/>
    <s v="N/A"/>
    <s v="N/A"/>
    <s v="N/A"/>
    <m/>
    <n v="0"/>
    <s v="N/A"/>
    <s v="N/A"/>
    <s v="N/A"/>
    <s v="N/A"/>
    <s v="N/A"/>
    <m/>
    <s v="N/A"/>
    <s v="N/A"/>
    <s v="N/A"/>
    <s v="N/A"/>
    <m/>
    <m/>
    <s v="Windows: 11_x000a__x000a_MAC OS: 12_x000a__x000a_iOS: 15_x000a__x000a_Android OS: 10"/>
    <s v="N/A (Level N/A), Windows_11, Chrome, JAWS, NVDA, Accessibility, Audit, Marketing, MLM-XL, MLVISION, MyLab, US, VPAT"/>
    <e v="#VALUE!"/>
    <b v="0"/>
    <x v="0"/>
    <m/>
    <m/>
    <m/>
    <m/>
    <x v="0"/>
    <m/>
    <x v="0"/>
    <m/>
    <x v="0"/>
    <m/>
    <m/>
    <m/>
    <m/>
    <x v="0"/>
    <m/>
    <x v="0"/>
  </r>
  <r>
    <x v="1"/>
    <s v="Course Home - Calendar"/>
    <n v="0"/>
    <x v="3"/>
    <x v="3"/>
    <s v="Colour (#C0C0C0) alone is used to indicate the &quot;Gray text&quot; information on the table - _x000a__x000a_Known issue - ACDS-248696_x000a_known check done valid- dilip"/>
    <s v="Applicable"/>
    <m/>
    <s v="Applicable"/>
    <m/>
    <m/>
    <m/>
    <m/>
    <m/>
    <m/>
    <x v="0"/>
    <x v="0"/>
    <m/>
    <s v="No"/>
    <s v="N/A"/>
    <s v="N/A"/>
    <s v="N/A"/>
    <m/>
    <n v="0"/>
    <s v="N/A"/>
    <s v="N/A"/>
    <s v="N/A"/>
    <s v="N/A"/>
    <s v="N/A"/>
    <m/>
    <s v="N/A"/>
    <s v="N/A"/>
    <s v="N/A"/>
    <s v="N/A"/>
    <m/>
    <m/>
    <s v="Windows: 11_x000a__x000a_MAC OS: 12_x000a__x000a_iOS: 15_x000a__x000a_Android OS: 10"/>
    <s v="N/A (Level N/A), Windows_11, Chrome, JAWS, NVDA, Accessibility, Audit, Marketing, MLM-XL, MLVISION, MyLab, US, VPAT"/>
    <e v="#VALUE!"/>
    <b v="0"/>
    <x v="0"/>
    <m/>
    <m/>
    <s v=" Known issue - ACDS-248696"/>
    <m/>
    <x v="0"/>
    <m/>
    <x v="0"/>
    <m/>
    <x v="0"/>
    <m/>
    <m/>
    <m/>
    <m/>
    <x v="0"/>
    <m/>
    <x v="0"/>
  </r>
  <r>
    <x v="1"/>
    <s v="Course Home - Calendar"/>
    <n v="0"/>
    <x v="4"/>
    <x v="4"/>
    <s v="The &lt;article&gt; element was incorrectly defined on the tested page which resulted in a confusing experience for screen reader users - _x000a__x000a_Known issue - ACDS-248691_x000a_known check done valid- dilip"/>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48691"/>
    <m/>
    <x v="0"/>
    <m/>
    <x v="0"/>
    <m/>
    <x v="0"/>
    <m/>
    <m/>
    <m/>
    <m/>
    <x v="0"/>
    <m/>
    <x v="0"/>
  </r>
  <r>
    <x v="1"/>
    <s v="Course Home - Calendar"/>
    <n v="0"/>
    <x v="5"/>
    <x v="5"/>
    <s v="When user activate &quot;0%, Overall Score&quot; button it shows &quot;Show progress and scores&quot; toggle button where  focus outline is not clearly visible."/>
    <s v="Applicable"/>
    <m/>
    <s v="Applicable"/>
    <m/>
    <m/>
    <m/>
    <s v="Applicable"/>
    <m/>
    <m/>
    <x v="0"/>
    <x v="0"/>
    <m/>
    <s v="Yes"/>
    <s v="Web: Course Home - Calendar: Focus not clearly visible"/>
    <s v="When accessing the page through the keyboard, it is not possible to visually identify user’s current location on the menu items such as &quot;Show progress and scores&quot; toggle button (that becomes available on activating &quot;0%, Overall Score&quot; button). Focus indicator is not clearly visible as the user tabs through using a keyboard."/>
    <s v="When accessing the page through the keyboard, it is not possible to visually identify user’s current location on the menu items such as &quot;Show progress and scores&quot; toggle button (that becomes available on activating &quot;0%, Overall Score&quot; button). Focus indicator is not clearly visible as the user tabs through using a keyboard."/>
    <m/>
    <n v="0"/>
    <s v="When the keyboard-only users navigate through the above-discussed content, there should be a clear visual indication to user when their focus moves from one interactive element to another."/>
    <s v="When the keyboard-only users navigate through the above-discussed content, there should be a clear visual indication to user when their focus moves from one interactive element to another."/>
    <s v="On screen, visual focus indication helps users find out about their location on the page. This is found very helpful by users with low vision, elderly users, keyboard-only users and users with mobility impairments. In the absence of clear focus indication, users would find it difficult to access the page information."/>
    <s v="Provide clear visual indication to user when their focus moves from one interactive element to another. This will help all users while accessing the page content especially users with visual, mobility and learning impairments."/>
    <s v="Provide clear visual indication to user when their focus moves from one interactive element to another. This will help all users while accessing the page content especially users with visual, mobility and learning impairments."/>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Course Home &gt; Calendar interactive element and activate it._x000a__x000a_3. Navigate to &quot;0%, Overall Score&quot; button and activate._x000a__x000a_4. Navigate with tab key and oberve focus on &quot;Show progress and scores&quot; toggle button."/>
    <s v="2. Navigate to Course Home &gt; Calendar interactive element and activate it._x000a__x000a_3. Navigate to &quot;0%, Overall Score&quot; button and activate._x000a__x000a_4. Navigate with tab key and oberve focus on &quot;Show progress and scores&quot; toggle button."/>
    <s v="AA"/>
    <s v="2.4.7 Focus Visible"/>
    <s v="Marketing_7"/>
    <s v="Minor"/>
    <s v="Windows: 11_x000a__x000a_MAC OS: 12_x000a__x000a_iOS: 15_x000a__x000a_Android OS: 10"/>
    <s v="2.4.7 Focus Visible (Level AA), Windows_11, Chrome, JAWS, NVDA, TalkBack, Android Tablet, Accessibility, Audit, Marketing, MLM-XL, MLVISION, MyLab, US, VPAT"/>
    <s v="2.4.7, Accessibility, Audit, Marketing, MLM-XL, MLVISION, MyLab, US, VPAT "/>
    <s v="3 - Medium - minor functionality broken"/>
    <x v="1"/>
    <n v="5"/>
    <m/>
    <m/>
    <n v="5"/>
    <x v="1"/>
    <s v="issue is correct but we have flagged color issue it will solve focus problem also _x000a_"/>
    <x v="1"/>
    <n v="5"/>
    <x v="1"/>
    <m/>
    <m/>
    <m/>
    <m/>
    <x v="0"/>
    <m/>
    <x v="0"/>
  </r>
  <r>
    <x v="1"/>
    <s v="Course Home - Calendar"/>
    <n v="0"/>
    <x v="2"/>
    <x v="2"/>
    <s v="Calendar elements provided role=&quot;button&quot; where it works with only enter key not with space key."/>
    <s v="Applicable"/>
    <m/>
    <s v="Applicable"/>
    <m/>
    <m/>
    <m/>
    <m/>
    <m/>
    <m/>
    <x v="0"/>
    <x v="0"/>
    <m/>
    <s v="No"/>
    <s v="N/A"/>
    <s v="N/A"/>
    <s v="N/A"/>
    <m/>
    <n v="0"/>
    <s v="N/A"/>
    <s v="N/A"/>
    <s v="N/A"/>
    <s v="N/A"/>
    <s v="N/A"/>
    <m/>
    <s v="N/A"/>
    <s v="N/A"/>
    <s v="N/A"/>
    <s v="N/A"/>
    <m/>
    <m/>
    <s v="Windows: 11_x000a__x000a_MAC OS: 12_x000a__x000a_iOS: 15_x000a__x000a_Android OS: 10"/>
    <s v="N/A (Level N/A), Windows_11, Chrome, JAWS, NVDA, Accessibility, Audit, Marketing, MLM-XL, MLVISION, MyLab, US, VPAT"/>
    <e v="#VALUE!"/>
    <b v="0"/>
    <x v="0"/>
    <m/>
    <m/>
    <m/>
    <m/>
    <x v="0"/>
    <m/>
    <x v="0"/>
    <m/>
    <x v="0"/>
    <m/>
    <m/>
    <m/>
    <m/>
    <x v="0"/>
    <m/>
    <x v="0"/>
  </r>
  <r>
    <x v="1"/>
    <s v="Course Home - Calendar"/>
    <n v="0"/>
    <x v="4"/>
    <x v="4"/>
    <s v="&quot;Skip to main content&quot; difiend wrong place it creates a confusion to screen reader users - known issue - ACDS-149317, ACDS-161894"/>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149317, ACDS-161894"/>
    <m/>
    <x v="0"/>
    <m/>
    <x v="0"/>
    <m/>
    <x v="0"/>
    <m/>
    <m/>
    <m/>
    <m/>
    <x v="0"/>
    <m/>
    <x v="0"/>
  </r>
  <r>
    <x v="1"/>
    <s v="Course Home - Calendar"/>
    <n v="0"/>
    <x v="5"/>
    <x v="6"/>
    <s v="When user activate &quot;0%, Overall Score&quot; button it shows a popup menu where focus does not moves to the menu "/>
    <s v="Applicable"/>
    <m/>
    <s v="Applicable"/>
    <m/>
    <m/>
    <m/>
    <m/>
    <m/>
    <m/>
    <x v="0"/>
    <x v="1"/>
    <m/>
    <s v="No"/>
    <s v="N/A"/>
    <s v="N/A"/>
    <s v="N/A"/>
    <m/>
    <n v="0"/>
    <s v="N/A"/>
    <s v="N/A"/>
    <s v="N/A"/>
    <s v="N/A"/>
    <s v="N/A"/>
    <m/>
    <s v="N/A"/>
    <s v="N/A"/>
    <s v="N/A"/>
    <s v="N/A"/>
    <m/>
    <m/>
    <s v="Windows: 11_x000a__x000a_MAC OS: 12_x000a__x000a_iOS: 15_x000a__x000a_Android OS: 10"/>
    <s v="N/A (Level N/A), Windows_11, Chrome, JAWS, NVDA, Accessibility, Audit, Marketing, MLM-XL, MLVISION, MyLab, US, VPAT"/>
    <e v="#VALUE!"/>
    <b v="0"/>
    <x v="0"/>
    <m/>
    <m/>
    <m/>
    <m/>
    <x v="0"/>
    <m/>
    <x v="0"/>
    <m/>
    <x v="0"/>
    <m/>
    <m/>
    <m/>
    <m/>
    <x v="0"/>
    <m/>
    <x v="0"/>
  </r>
  <r>
    <x v="1"/>
    <s v="Course Home - Calendar"/>
    <n v="0"/>
    <x v="5"/>
    <x v="6"/>
    <s v="When user activate &quot;Help&quot; button it open a popup menu where focus does not moves to the menu and here using "/>
    <s v="Applicable"/>
    <m/>
    <s v="Applicable"/>
    <m/>
    <m/>
    <m/>
    <m/>
    <m/>
    <m/>
    <x v="0"/>
    <x v="1"/>
    <m/>
    <s v="No"/>
    <s v="N/A"/>
    <s v="N/A"/>
    <s v="N/A"/>
    <m/>
    <n v="0"/>
    <s v="N/A"/>
    <s v="N/A"/>
    <s v="N/A"/>
    <s v="N/A"/>
    <s v="N/A"/>
    <m/>
    <s v="N/A"/>
    <s v="N/A"/>
    <s v="N/A"/>
    <s v="N/A"/>
    <m/>
    <m/>
    <s v="Windows: 11_x000a__x000a_MAC OS: 12_x000a__x000a_iOS: 15_x000a__x000a_Android OS: 10"/>
    <s v="N/A (Level N/A), Windows_11, Chrome, JAWS, NVDA, Accessibility, Audit, Marketing, MLM-XL, MLVISION, MyLab, US, VPAT"/>
    <e v="#VALUE!"/>
    <b v="0"/>
    <x v="0"/>
    <m/>
    <m/>
    <m/>
    <m/>
    <x v="0"/>
    <m/>
    <x v="0"/>
    <m/>
    <x v="0"/>
    <m/>
    <m/>
    <m/>
    <m/>
    <x v="0"/>
    <m/>
    <x v="0"/>
  </r>
  <r>
    <x v="1"/>
    <s v="Course Home - Calendar"/>
    <n v="0"/>
    <x v="3"/>
    <x v="7"/>
    <s v="In &quot;Entire Course To Date&quot; tab under &quot;Current Assignment&quot; for each link has image link &quot;Circle&quot; blue and &quot;Square&quot; yellow where has insufficient color contrast"/>
    <s v="Applicable"/>
    <m/>
    <s v="Applicable"/>
    <m/>
    <m/>
    <m/>
    <s v="Applicable"/>
    <m/>
    <m/>
    <x v="0"/>
    <x v="0"/>
    <m/>
    <s v="Yes"/>
    <s v="Web: Course Home - Calendar: Insufficient color contrast for states of user interface controls"/>
    <s v="The color for user interface controls with their adjacent colours an insufficient contrast ratio were found on the page. Following are the instances affected:_x000a_• The foreground #3BA3BF for &quot;Circle Blue&quot; icon image provided to &quot;Chapter 2 Homework&quot;, &quot;Ch 20 NEW Mini Sim on Socially Responsible Marketing&quot; link has a color contrast ratio of 2.9:1 with #FFFFFF background._x000a_• The foreground #E39F00 for &quot;Square Yellow&quot; icon image provided to &quot;Chapter 2 quiz&quot; link has a color contrast ratio of 2.3:1 with #FFFFFF background."/>
    <s v="The color for user interface controls with their adjacent colours an insufficient contrast ratio were found on the page. Following are the instances affected:_x000a_• The foreground #3BA3BF for &quot;Circle Blue&quot; icon image provided to &quot;Chapter 2 Homework&quot;, &quot;Ch 20 NEW Mini Sim on Socially Responsible Marketing&quot; link has a color contrast ratio of 2.9:1 with #FFFFFF background._x000a_• The foreground #E39F00 for &quot;Square Yellow&quot; icon image provided to &quot;Chapter 2 quiz&quot; link has a color contrast ratio of 2.3:1 with #FFFFFF background."/>
    <m/>
    <n v="0"/>
    <s v="The user interface controls should have sufficient color contrast ratio with their adjacent colours._x000a_"/>
    <s v="The user interface controls should have sufficient color contrast ratio with their adjacent colours._x000a_"/>
    <s v="User Interface controls should have sufficient contrast with the adjacent colors on different states, i.e. hover, focus and active. This helps low vision users to identify the state of different user interface controls easily. All non-text elements, such as key images, user interface controls in different states (hover, active and focus) should have a contrast ratio of  3:1.This will ensure that users with color deficiencies and low vision can access the controls with ease."/>
    <s v="For all states of user interface controls, ensure that the color contrast for controls with their adjacent colors is 3:1."/>
    <s v="For all states of user interface controls, ensure that the color contrast for controls with their adjacent colors is 3:1."/>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Course Home &gt; Calendar interactive element and activate it._x000a__x000a_3.Inspect the controls of &quot;Chapter 2 Homework&quot;, &quot;Ch 20 NEW Mini Sim…&quot; and &quot;Chapter 2 quiz&quot; link icons (&quot;Circle&quot;, &quot;Square&quot;) with their adjacent colors using CCA."/>
    <s v="2. Navigate to Course Home &gt; Calendar interactive element and activate it._x000a__x000a_3.Inspect the controls of &quot;Chapter 2 Homework&quot;, &quot;Ch 20 NEW Mini Sim…&quot; and &quot;Chapter 2 quiz&quot; link icons (&quot;Circle&quot;, &quot;Square&quot;) with their adjacent colors using CCA."/>
    <s v="AA"/>
    <s v="1.4.11 Non-text Contrast"/>
    <s v="Marketing_12a, Marketing_ 12b"/>
    <s v="Major"/>
    <s v="Windows: 11_x000a__x000a_MAC OS: 12_x000a__x000a_iOS: 15_x000a__x000a_Android OS: 10"/>
    <s v="1.4.11 Non-text Contrast (Level AA), Windows_11, Chrome, JAWS, NVDA, TalkBack, Android Tablet, Accessibility, Audit, Marketing, MLM-XL, MLVISION, MyLab, US, VPAT"/>
    <s v="1.4.11, Accessibility, Audit, Marketing, MLM-XL, MLVISION, MyLab, US, VPAT "/>
    <s v="1 - Critical - showstopper"/>
    <x v="1"/>
    <n v="5"/>
    <n v="5"/>
    <m/>
    <n v="5"/>
    <x v="2"/>
    <s v="issue is invalid_x000a__x000a_manasi pls check this is known or not "/>
    <x v="1"/>
    <n v="5"/>
    <x v="1"/>
    <m/>
    <m/>
    <m/>
    <m/>
    <x v="0"/>
    <m/>
    <x v="0"/>
  </r>
  <r>
    <x v="2"/>
    <s v="Student Success Hub"/>
    <n v="0"/>
    <x v="6"/>
    <x v="8"/>
    <s v="Ifram has no title attirube. This issue applicable all the left navigation items_x000a__x000a_Known issue - ACDS-149081, ACDS-149081"/>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149081, ACDS-149081"/>
    <m/>
    <x v="0"/>
    <m/>
    <x v="0"/>
    <m/>
    <x v="0"/>
    <m/>
    <m/>
    <m/>
    <m/>
    <x v="0"/>
    <m/>
    <x v="0"/>
  </r>
  <r>
    <x v="3"/>
    <s v="MyLab Tour for students"/>
    <n v="0"/>
    <x v="7"/>
    <x v="9"/>
    <s v="In main content area below the heading &quot;Navigating your course&quot; a table element present where doesn't have caption_x000a__x000a_"/>
    <s v="Applicable"/>
    <s v="Applicable"/>
    <s v="Applicable"/>
    <s v="Applicable"/>
    <s v="Applicable"/>
    <s v="Applicable"/>
    <s v="Applicable"/>
    <m/>
    <m/>
    <x v="0"/>
    <x v="0"/>
    <m/>
    <s v="Yes"/>
    <s v="Web: MyLab Tour for students: Incorrect table structure"/>
    <s v="The table structure for the “Navigation course” table was found to be inappropriate. There is no table &lt;caption&gt; element provided. As a result, screen reader users cannot understand the table content effectively."/>
    <s v="The table structure for the “Navigation course” table was found to be inappropriate. There is no table &lt;caption&gt; element provided. As a result, screen reader users cannot understand the table content effectively."/>
    <s v="&lt;table class=&quot;body&quot; style=&quot;width:60%&quot;&gt;_x000a_&lt;tbody&gt;_x000a_&lt;tr style=&quot;height:30px;&quot;&gt;_x000a__x0009_&lt;th style=&quot;width:10%&quot;&gt;Element Name&lt;/th&gt;_x000a__x0009_&lt;th style=&quot;width:10%&quot;&gt;Previous Name&lt;br&gt;(if different)&lt;/th&gt;_x000a__x0009_&lt;th style=&quot;width:40%&quot;&gt;Description&lt;/th&gt;_x000a_&lt;/tr&gt;_x000a_(...)_x000a_&lt;/table_x000a_&lt;/table&gt;"/>
    <s v="&lt;table class=&quot;body&quot; style=&quot;width:60%&quot;&gt;_x000a_&lt;tbody&gt;_x000a_&lt;tr style=&quot;height:30px;&quot;&gt;_x000a__x0009_&lt;th style=&quot;width:10%&quot;&gt;Element Name&lt;/th&gt;_x000a__x0009_&lt;th style=&quot;width:10%&quot;&gt;Previous Name&lt;br&gt;(if different)&lt;/th&gt;_x000a__x0009_&lt;th style=&quot;width:40%&quot;&gt;Description&lt;/th&gt;_x000a_&lt;/tr&gt;_x000a_(...)_x000a_&lt;/table_x000a_&lt;/table&gt;"/>
    <s v="The Structure of the table should be correctly identified for screen reader user._x000a_"/>
    <s v="The Structure of the table should be correctly identified for screen reader user._x000a_"/>
    <s v="Tables should be marked accurately. Data tables provide content in certain context. When the screen readers are informed about a table, they expect for table headers and data cells. Navigating through each cell enables them to identify and interpret tabular content. Table headers enable users identify the context of table data. Table headers are provided with &lt;th&gt; tags._x000a_A screen reader reads the table information in a linear order reading one cell at a time. Thus it is essential to mark-up the table headers to help users interpret the table data correctly._x000a_"/>
    <s v="Apply the following change mark-up the content such as &quot;Navigating your course&quot; using &lt;caption&gt; element._x000a__x000a_&lt;table class=&quot;body&quot; style=&quot;width:60%&quot;&gt;_x000a_&lt;caption&gt;Navigating your course&lt;/caption&gt;_x000a_&lt;tbody&gt;_x000a_&lt;tr style=&quot;height:30px;&quot;&gt;_x000a__x0009_&lt;th style=&quot;width:10%&quot;&gt;Element Name&lt;/th&gt;_x000a__x0009_&lt;th style=&quot;width:10%&quot;&gt;Previous Name&lt;br&gt;(if different)&lt;/th&gt;_x000a__x0009_&lt;th style=&quot;width:40%&quot;&gt;Description&lt;/th&gt;_x000a_&lt;/tr&gt;_x000a_(...)_x000a_&lt;/table_x000a_&lt;/table&gt;"/>
    <s v="Apply the following change mark-up the content such as &quot;Navigating your course&quot; using &lt;caption&gt; element._x000a__x000a_&lt;table class=&quot;body&quot; style=&quot;width:60%&quot;&gt;_x000a_&lt;caption&gt;Navigating your course&lt;/caption&gt;_x000a_&lt;tbody&gt;_x000a_&lt;tr style=&quot;height:30px;&quot;&gt;_x000a__x0009_&lt;th style=&quot;width:10%&quot;&gt;Element Name&lt;/th&gt;_x000a__x0009_&lt;th style=&quot;width:10%&quot;&gt;Previous Name&lt;br&gt;(if different)&lt;/th&gt;_x000a__x0009_&lt;th style=&quot;width:40%&quot;&gt;Description&lt;/th&gt;_x000a_&lt;/tr&gt;_x000a_(...)_x000a_&lt;/table_x000a_&lt;/table&gt;"/>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Student Success Hub &gt; MyLab Tour for students interactive element and activate it._x000a__x000a_3. Inspect the &quot;Navigating your course&quot; table."/>
    <s v="2. Navigate to Student Success Hub &gt; MyLab Tour for students interactive element and activate it._x000a__x000a_3. Inspect the &quot;Navigating your course&quot; table."/>
    <s v="A"/>
    <s v="1.3.1 Info and Relationships"/>
    <s v="Marketing_14"/>
    <s v="Minor"/>
    <s v="Windows: 11_x000a__x000a_MAC OS: 12_x000a__x000a_iOS: 15_x000a__x000a_Android OS: 10"/>
    <s v="1.3.1 Info and Relationships (Level A), Windows_11, Chrome, JAWS, Firefox, NVDA, iOS Tablet, VoiceOver, macOS_12, Safari, TalkBack, Android Tablet, Accessibility, Audit, Marketing, MLM-XL, MLVISION, MyLab, US, VPAT"/>
    <s v="1.3.1, Accessibility, Audit, Marketing, MLM-XL, MLVISION, MyLab, US, VPAT "/>
    <s v="3 - Medium - minor functionality broken"/>
    <x v="1"/>
    <n v="5"/>
    <n v="5"/>
    <m/>
    <n v="5"/>
    <x v="2"/>
    <s v="invalid"/>
    <x v="1"/>
    <n v="5"/>
    <x v="1"/>
    <m/>
    <m/>
    <m/>
    <m/>
    <x v="0"/>
    <m/>
    <x v="0"/>
  </r>
  <r>
    <x v="4"/>
    <s v="Dynamic Study Modules"/>
    <n v="0"/>
    <x v="8"/>
    <x v="10"/>
    <s v="In iFrame heading text &quot;study better&quot; starts from h3"/>
    <s v="Applicable"/>
    <s v="Applicable"/>
    <s v="Applicable"/>
    <m/>
    <m/>
    <m/>
    <m/>
    <m/>
    <m/>
    <x v="0"/>
    <x v="1"/>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m/>
    <m/>
    <x v="0"/>
    <m/>
    <x v="0"/>
    <m/>
    <x v="0"/>
    <m/>
    <m/>
    <m/>
    <m/>
    <x v="0"/>
    <m/>
    <x v="0"/>
  </r>
  <r>
    <x v="4"/>
    <s v="Dynamic Study Modules"/>
    <n v="0"/>
    <x v="3"/>
    <x v="7"/>
    <s v="In main content area button text such as &quot;Access Dynamic Study Modules&quot; on focus has insufficnet color contrast_x000a__x000a_Fg: #FFFFFF, Bg: #808080, 3.9:1"/>
    <s v="Applicable"/>
    <m/>
    <s v="Applicable"/>
    <m/>
    <m/>
    <m/>
    <m/>
    <m/>
    <m/>
    <x v="0"/>
    <x v="1"/>
    <m/>
    <s v="No"/>
    <s v="N/A"/>
    <s v="N/A"/>
    <s v="N/A"/>
    <m/>
    <n v="0"/>
    <s v="N/A"/>
    <s v="N/A"/>
    <s v="N/A"/>
    <s v="N/A"/>
    <s v="N/A"/>
    <m/>
    <s v="N/A"/>
    <s v="N/A"/>
    <s v="N/A"/>
    <s v="N/A"/>
    <m/>
    <s v="Major"/>
    <s v="Windows: 11_x000a__x000a_MAC OS: 12_x000a__x000a_iOS: 15_x000a__x000a_Android OS: 10"/>
    <s v="N/A (Level N/A), Windows_11, Chrome, JAWS, NVDA, Accessibility, Audit, Marketing, MLM-XL, MLVISION, MyLab, US, VPAT"/>
    <e v="#VALUE!"/>
    <s v="1 - Critical - showstopper"/>
    <x v="1"/>
    <m/>
    <m/>
    <m/>
    <m/>
    <x v="0"/>
    <m/>
    <x v="0"/>
    <m/>
    <x v="0"/>
    <m/>
    <m/>
    <m/>
    <m/>
    <x v="0"/>
    <m/>
    <x v="0"/>
  </r>
  <r>
    <x v="4"/>
    <s v="Dynamic Study Modules"/>
    <n v="0"/>
    <x v="9"/>
    <x v="11"/>
    <s v="In main content area button text such as &quot;Access Dynamic Study Modules&quot; on click it opens a new windo where Screen reader users it doesn't announce._x000a__x000a_Here visually hidden text &quot;Opens a new window&quot; required for sr users - Known issue - ACDS-225990"/>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25990"/>
    <m/>
    <x v="0"/>
    <m/>
    <x v="0"/>
    <m/>
    <x v="0"/>
    <m/>
    <m/>
    <m/>
    <m/>
    <x v="0"/>
    <m/>
    <x v="0"/>
  </r>
  <r>
    <x v="5"/>
    <s v="Multimedia Library Mainpage"/>
    <n v="0"/>
    <x v="8"/>
    <x v="12"/>
    <s v="Identical heading text &quot;Multimedia Library&quot; found - Known issue - ACDS-264290_x000a__x000a__x000a_"/>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64290_x000a_"/>
    <m/>
    <x v="0"/>
    <m/>
    <x v="0"/>
    <m/>
    <x v="0"/>
    <m/>
    <m/>
    <m/>
    <m/>
    <x v="0"/>
    <m/>
    <x v="0"/>
  </r>
  <r>
    <x v="5"/>
    <s v="Multimedia Library Mainpage"/>
    <n v="0"/>
    <x v="8"/>
    <x v="13"/>
    <s v="Missing heading markup text such as &quot;Kotler/Armstrong/Balasubramanian, Principles of Marketing, 19e&quot; in main content area"/>
    <s v="Applicable"/>
    <s v="Applicable"/>
    <s v="Applicable"/>
    <m/>
    <m/>
    <m/>
    <m/>
    <m/>
    <m/>
    <x v="0"/>
    <x v="1"/>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m/>
    <m/>
    <x v="0"/>
    <m/>
    <x v="0"/>
    <m/>
    <x v="0"/>
    <m/>
    <m/>
    <m/>
    <m/>
    <x v="0"/>
    <m/>
    <x v="0"/>
  </r>
  <r>
    <x v="5"/>
    <s v="Multimedia Library Mainpage"/>
    <n v="0"/>
    <x v="1"/>
    <x v="14"/>
    <s v="In main content area after text &quot;Kotler/Armstrong/Balasubramanian, Principles of Marketing, 19e&quot; elment there is an image has missing textual description"/>
    <s v="Applicable"/>
    <s v="Applicable"/>
    <s v="Applicable"/>
    <m/>
    <m/>
    <m/>
    <m/>
    <m/>
    <m/>
    <x v="0"/>
    <x v="1"/>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m/>
    <m/>
    <x v="0"/>
    <m/>
    <x v="0"/>
    <m/>
    <x v="0"/>
    <m/>
    <m/>
    <m/>
    <m/>
    <x v="0"/>
    <m/>
    <x v="0"/>
  </r>
  <r>
    <x v="5"/>
    <s v="Multimedia Library Mainpage"/>
    <n v="0"/>
    <x v="10"/>
    <x v="15"/>
    <s v="In main content area wher sr user (&quot;Find Now&quot;) submit the form without inputs visually result text &quot;The Multimedia Library resources are not yet available for this course.&quot; appeared where sr focus is not taking. - Known issue - ACDS-265730"/>
    <s v="Applicable"/>
    <s v="Applicable"/>
    <s v="Applicable"/>
    <m/>
    <m/>
    <m/>
    <m/>
    <m/>
    <m/>
    <x v="0"/>
    <x v="0"/>
    <m/>
    <s v="No"/>
    <s v="Web: Multimedia Library Mainpage: Error messages difficult to locate"/>
    <s v="The feedback message is difficult to locate. For example, when user activate &quot;Find Now&quot; button in the main content area, the feedback message &quot;The Multimedia Library resources are not yet available for this course.&quot; gets displayed dynamically on the page which is not announced by the screen reader, as a result, screen reader users are unaware about the occurrence of the feedback message."/>
    <s v="The feedback message is difficult to locate. For example, when user activate &quot;Find Now&quot; button in the main content area, the feedback message &quot;The Multimedia Library resources are not yet available for this course.&quot; gets displayed dynamically on the page which is not announced by the screen reader, as a result, screen reader users are unaware about the occurrence of the feedback message."/>
    <m/>
    <n v="0"/>
    <s v="N/A"/>
    <s v="N/A"/>
    <s v="N/A"/>
    <s v="Apply the following changes:_x000a_• USe role alert and  aria-atomic = &quot;true&quot; for the &lt;div&gt; element containing feedback messages._x000a_• Use CSS display: none property to hide the feedback message when not visible on the page, make sure that it changes to display: block when feedback messages are visible on the page._x000a_• For more information on how to implement this can be found at:_x000a_https://www.w3.org/WAI/ARIA/apg/example-index/alert/alert.html"/>
    <s v="Apply the following changes:_x000a_• USe role alert and  aria-atomic = &quot;true&quot; for the &lt;div&gt; element containing feedback messages._x000a_• Use CSS display: none property to hide the feedback message when not visible on the page, make sure that it changes to display: block when feedback messages are visible on the page._x000a_• For more information on how to implement this can be found at:_x000a_https://www.w3.org/WAI/ARIA/apg/example-index/alert/alert.html"/>
    <m/>
    <s v="N/A"/>
    <s v="N/A"/>
    <s v="N/A"/>
    <s v="N/A"/>
    <m/>
    <s v="Minor"/>
    <s v="Windows: 11_x000a__x000a_MAC OS: 12_x000a__x000a_iOS: 15_x000a__x000a_Android OS: 10"/>
    <s v="N/A (Level N/A), Windows_11, Chrome, JAWS, Firefox, NVDA, Accessibility, Audit, Marketing, MLM-XL, MLVISION, MyLab, US, VPAT"/>
    <e v="#VALUE!"/>
    <s v="3 - Medium - minor functionality broken"/>
    <x v="1"/>
    <m/>
    <m/>
    <s v="Known issue - ACDS-265730"/>
    <m/>
    <x v="0"/>
    <m/>
    <x v="0"/>
    <m/>
    <x v="0"/>
    <m/>
    <m/>
    <m/>
    <m/>
    <x v="0"/>
    <m/>
    <x v="0"/>
  </r>
  <r>
    <x v="5"/>
    <s v="Multimedia Library Mainpage"/>
    <n v="0"/>
    <x v="0"/>
    <x v="16"/>
    <s v="In main content area &quot;Find Now&quot; element exposed as link element which incorect it should be exposed as button element, so role=&quot;button&quot; required._x000a__x000a_Similar instance is found in result content text such as &quot;Get Started with MyLab Marketing&quot; exposed as link element which is incorrect"/>
    <s v="Applicable"/>
    <s v="Applicable"/>
    <s v="Applicable"/>
    <s v="Applicable"/>
    <s v="Applicable"/>
    <s v="Applicable"/>
    <s v="Applicable"/>
    <m/>
    <m/>
    <x v="0"/>
    <x v="0"/>
    <m/>
    <s v="Yes"/>
    <s v="Web: Multimedia Library Mainpage: Role defined inappropriately"/>
    <s v="The role such as &quot;Find Now&quot; is defined inappropriately for the &lt;a&gt; element containing the across the tested pages. As a result, screen reader users found it difficult to understand the functionality effectively."/>
    <s v="The roles such as &quot;figure&quot; is defined inappropriately for the &lt;a&gt; element containing the  various bookmarks links such as &quot;BBBBB&quot;,&quot;BBBBB&quot;, &quot;BBBBB&quot; etc. across the tested pages. As a result, screen reader users found it difficult to understand the functionality effectively. "/>
    <s v="&lt;a href=&quot;javascript:__doPostBack('ctl00$ctl00$InsideForm$MasterContent$ButtonSearch','')&quot; id=&quot;ButtonSearch&quot; class=&quot;btn btn-primary &quot; style=&quot;cursor: pointer;&quot;&gt;Find Now_x000a_&lt;/a&gt;"/>
    <s v="&lt;a href=&quot;javascript:__doPostBack('ctl00$ctl00$InsideForm$MasterContent$ButtonSearch','')&quot; id=&quot;ButtonSearch&quot; class=&quot;btn btn-primary &quot; style=&quot;cursor: pointer;&quot;&gt;Find Now_x000a_&lt;/a&gt;"/>
    <s v="Screen reader users will access the interactive element effectively._x000a__x000a_Provide role=&quot;button&quot; to &lt;a&gt; element._x000a__x000a_&lt;a href=&quot;javascript:__doPostBack('ctl00$ctl00$InsideForm$MasterContent$ButtonSearch','')&quot; role=&quot;button&quot; id=&quot;ButtonSearch&quot; class=&quot;btn btn-primary &quot; style=&quot;cursor: pointer;&quot;&gt;Find Now_x000a_&lt;/a&gt;"/>
    <s v="Screen reader users will access the interactive element effectively._x000a__x000a_Provide role=&quot;button&quot; to &lt;a&gt; element._x000a__x000a_&lt;a href=&quot;javascript:__doPostBack('ctl00$ctl00$InsideForm$MasterContent$ButtonSearch','')&quot; role=&quot;button&quot; id=&quot;ButtonSearch&quot; class=&quot;btn btn-primary &quot; style=&quot;cursor: pointer;&quot;&gt;Find Now_x000a_&lt;/a&gt;"/>
    <s v="Assistive technologies rely on an element’s information, such as role, state and properties to convey the element information to their users. An element’s role helps assistive technology users to understand what key they need to press in order to interact with it. _x000a_When appropriate role information is not specified accurately for a web page element, it becomes confusing for assistive technology users (especially screen reader users) and in some cases even difficult for users to interact with the functionality associated with the element._x000a_Screen reader renders the content from the mark-up and present the functionality to its users in the way that users can understand. If appropriate mark-up is not used to represent the content, it may pose problems, and thereby make the content difficult to interpret for screen reader users._x000a_"/>
    <s v="Provide role=&quot;button&quot; to &lt;a&gt; element."/>
    <s v="Provide role=&quot;button&quot; to &lt;a&gt; element."/>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Student Success Hub &gt; Multimedia Library interactive element and activate it._x000a__x000a_3.Inspect interactive element &quot;Find Now&quot;. _x000a_"/>
    <s v="2. Navigate to Student Success Hub &gt; Multimedia Library interactive element and activate it._x000a__x000a_3.Inspect interactive element &quot;Find Now&quot;. _x000a_"/>
    <s v="A"/>
    <s v="4.1.2 Name, Role, Value"/>
    <s v="Marketing_22"/>
    <s v="Major"/>
    <s v="Windows: 11_x000a__x000a_MAC OS: 12_x000a__x000a_iOS: 15_x000a__x000a_Android OS: 10"/>
    <s v="4.1.2 Name, Role, Value (Level A), Windows_11, Chrome, JAWS, Firefox, NVDA, iOS Tablet, VoiceOver, macOS_12, Safari, TalkBack, Android Tablet, Accessibility, Audit, Marketing, MLM-XL, MLVISION, MyLab, US, VPAT"/>
    <s v="4.1.2, Accessibility, Audit, Marketing, MLM-XL, MLVISION, MyLab, US, VPAT "/>
    <s v="1 - Critical - showstopper"/>
    <x v="1"/>
    <n v="5"/>
    <n v="5"/>
    <m/>
    <n v="5"/>
    <x v="1"/>
    <s v="not an issue"/>
    <x v="1"/>
    <n v="5"/>
    <x v="1"/>
    <m/>
    <m/>
    <m/>
    <m/>
    <x v="0"/>
    <m/>
    <x v="0"/>
  </r>
  <r>
    <x v="5"/>
    <s v="Multimedia Library Mainpage"/>
    <n v="0"/>
    <x v="8"/>
    <x v="10"/>
    <s v="In main content area wher sr user (&quot;Find Now&quot;) submit the form with inputs below the form result gets updated wher heading structure is inappropriate._x000a__x000a_&quot;Chapter 0. Get Started With MyLab Marketing&quot; - H3 it should be H2_x000a__x000a_&quot;Get Started&quot; - H4 it should be H3"/>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m/>
    <m/>
    <x v="0"/>
    <m/>
    <x v="0"/>
    <m/>
    <x v="0"/>
    <m/>
    <m/>
    <m/>
    <m/>
    <x v="0"/>
    <m/>
    <x v="0"/>
  </r>
  <r>
    <x v="5"/>
    <s v="Multimedia Library Mainpage"/>
    <n v="0"/>
    <x v="9"/>
    <x v="17"/>
    <s v="There is a &quot;Skip to main content&quot; link present where it does not work. - Known issue - ACDS-220431"/>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20431"/>
    <m/>
    <x v="0"/>
    <m/>
    <x v="0"/>
    <m/>
    <x v="0"/>
    <m/>
    <m/>
    <m/>
    <m/>
    <x v="0"/>
    <m/>
    <x v="0"/>
  </r>
  <r>
    <x v="5"/>
    <s v="Multimedia Library Mainpage"/>
    <n v="0"/>
    <x v="4"/>
    <x v="18"/>
    <s v="Content gets overlaps and left navigation section available as front popup so behind the iFrame content is not clearly visisble. - Its a Global issue"/>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170037"/>
    <m/>
    <x v="0"/>
    <m/>
    <x v="0"/>
    <m/>
    <x v="0"/>
    <m/>
    <m/>
    <m/>
    <m/>
    <x v="0"/>
    <m/>
    <x v="0"/>
  </r>
  <r>
    <x v="6"/>
    <e v="#N/A"/>
    <e v="#N/A"/>
    <x v="4"/>
    <x v="19"/>
    <s v="When reflowing the page on 320x256 dimension content not clearly visible - Its a Global issue"/>
    <s v="Applicable"/>
    <s v="Applicable"/>
    <s v="Applicable"/>
    <m/>
    <m/>
    <s v="Not Applicable"/>
    <s v="Not Applicable"/>
    <m/>
    <m/>
    <x v="0"/>
    <x v="0"/>
    <m/>
    <s v="Yes"/>
    <s v="Web: Course Home - Calendar: Content fails to reflow"/>
    <s v="The content failed to reflow when viewed at 320X256 viewport size. Following are the instances affected:_x000a_• The &quot;No announcements during the selected timeframe.&quot; present in main content area get overlaps with same text._x000a_• The header text &quot;AQA_VPAT_Kotler_Principles of Marketing 19e&quot; present in main section area becomes partially unavailable._x000a_• The text such as &quot;Kotler/Armstrong/Balasubramanian, Principles of Marketing, 19e&quot; overlaps with decorative image._x000a_• Content is not displayed in a single column._x000a_This will result in low vision users finding it difficult to access the content when zoomed in._x000a__x000a_Similar issue found on &quot;Multimedia Library Mainpage&quot; page"/>
    <s v="The content failed to reflow when viewed at 320X256 viewport size. Following are the instances affected:_x000a_• The &quot;No announcements during the selected timeframe.&quot; present in main content area get overlaps with same text._x000a_• The header text &quot;AQA_VPAT_Kotler_Principles of Marketing 19e&quot; present in main section area becomes partially unavailable._x000a_• The text such as &quot;Kotler/Armstrong/Balasubramanian, Principles of Marketing, 19e&quot; overlaps with decorative image._x000a_• Content is not displayed in a single column._x000a_This will result in low vision users finding it difficult to access the content when zoomed in._x000a__x000a_Similar issue found on &quot;Multimedia Library Mainpage&quot; page"/>
    <m/>
    <n v="0"/>
    <s v="All the content on the page should be available when user zoom in the page at 400%._x000a_"/>
    <s v="All the content on the page should be available when user zoom in the page at 400%._x000a_"/>
    <s v="Low vision users access content by using browser's zoom option turned on. Users have a tendency to zoom in up to 300-400%. Content at high zoom levels gets reflowed and is displayed in a single column._x000a_Low vision users find it very helpful to access content displayed in a single column as they do not have to scroll both ways; horizontally and vertically in order to read it. If the web page content fails to reflow when browser zoom is turned on, it becomes very difficult for low vision users to access the content. The content should not get overlapped and should not get cut off when users zoom in at high levels and the content should reflow and displayed in a single column. Additionally, all the content should be available for the users."/>
    <s v="Ensure that all the page content is visible when zoomed in._x000a_Use relative units to define font and container sizes in CSS to ensure that page's content reflows correctly when zoomed in. In addition, use CSS media queries to display web page content correctly when zoomed in or viewed using different devices, such as mobile phones, tablets etc."/>
    <s v="Ensure that all the page content is visible when zoomed in._x000a_Use relative units to define font and container sizes in CSS to ensure that page's content reflows correctly when zoomed in. In addition, use CSS media queries to display web page content correctly when zoomed in or viewed using different devices, such as mobile phones, tablets etc."/>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Course Home &gt; Calendar interactive element and activate it._x000a__x000a_3. View the page at 320X256 viewport size."/>
    <s v="2. Navigate to Course Home &gt; Calendar interactive element and activate it._x000a__x000a_3. View the page at 320X256 viewport size."/>
    <s v="AA"/>
    <s v="1.4.10 Reflow"/>
    <s v="Marketing_26a,_x000a_Marketing_26b,_x000a_Marketing_26c,_x000a_Marketing_26d"/>
    <s v="Major"/>
    <s v="Windows: 11_x000a__x000a_MAC OS: 12_x000a__x000a_iOS: 15_x000a__x000a_Android OS: 10"/>
    <s v="1.4.10 Reflow (Level AA), Windows_11, Chrome, JAWS, Firefox, NVDA, Accessibility, Audit, Marketing, MLM-XL, MLVISION, MyLab, US, VPAT"/>
    <s v="1.4.10, Accessibility, Audit, Marketing, MLM-XL, MLVISION, MyLab, US, VPAT "/>
    <s v="1 - Critical - showstopper"/>
    <x v="1"/>
    <n v="5"/>
    <n v="5"/>
    <m/>
    <n v="5"/>
    <x v="2"/>
    <s v="collapse menu and check for all pages_x000a__x000a_for p2_x000a__x000a_the overlapping instance and scroll bar_x000a__x000a_pls check in known it is there or not _x000a__x000a_and in Entire Course To Date tab_x000a_along with above some content is partially unavailable_x000a__x000a_by default also that content is partially available_x000a__x000a_No reflow issue for P4 P8_x000a__x000a_Known issue"/>
    <x v="2"/>
    <n v="5"/>
    <x v="1"/>
    <m/>
    <m/>
    <m/>
    <m/>
    <x v="0"/>
    <m/>
    <x v="0"/>
  </r>
  <r>
    <x v="7"/>
    <s v="Print Offers"/>
    <n v="0"/>
    <x v="8"/>
    <x v="10"/>
    <s v="In iFrame heading text suchs as &quot;Purchase a Loose-Leaf Printed Textbook&quot; and &quot;Redeem a Prepaid Print Textbook&quot; heading marked as h3 which is inappropriate"/>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m/>
    <m/>
    <x v="0"/>
    <m/>
    <x v="0"/>
    <m/>
    <x v="0"/>
    <m/>
    <m/>
    <m/>
    <m/>
    <x v="0"/>
    <m/>
    <x v="0"/>
  </r>
  <r>
    <x v="8"/>
    <s v="eTextbook"/>
    <n v="0"/>
    <x v="8"/>
    <x v="10"/>
    <s v="In iFrame heading structure is in appropriate,_x000a__x000a_&quot;Get access to your textbook...&quot; - H1_x000a_&quot;anytime, anywhere, any way you want&quot; - H2_x000a_&quot;Principles of Marketing&quot; - H2"/>
    <s v="Applicable"/>
    <s v="Applicable"/>
    <s v="Applicable"/>
    <s v="Applicable"/>
    <s v="Applicable"/>
    <s v="Applicable"/>
    <s v="Applicable"/>
    <m/>
    <m/>
    <x v="0"/>
    <x v="0"/>
    <m/>
    <s v="Yes"/>
    <s v="Web: eTextbook: Inappropriate heading structure"/>
    <s v="Heading structure was found to be inappropriate. The texts such as &quot;Get access to your textbook...&quot; is defined as H1 and &quot;anytime, anywhere, any way you want&quot;, &quot;Principles of Marketing&quot; is defined as H2 in the main content area. As a result, screen reader users found it difficult to understand the page's content structure. "/>
    <s v="Heading structure was found to be inappropriate. The texts such as &quot;Get access to your textbook...&quot; is defined as H1 and &quot;anytime, anywhere, any way you want&quot;, &quot;Principles of Marketing&quot; is defined as H2 in the main content area. As a result, screen reader users found it difficult to understand the page's content structure. "/>
    <s v="&lt;h1&gt;Get access to your textbook...&lt;/h1&gt;_x000a_&lt;h2&gt;anytime, anywhere, any way you want&lt;/h2&gt;_x000a_&lt;h2&gt;&lt;i&gt;Principles of Marketing&lt;/i&gt;, 19e&lt;/h2&gt;"/>
    <s v="&lt;h1&gt;Get access to your textbook...&lt;/h1&gt;_x000a_&lt;h2&gt;anytime, anywhere, any way you want&lt;/h2&gt;_x000a_&lt;h2&gt;&lt;i&gt;Principles of Marketing&lt;/i&gt;, 19e&lt;/h2&gt;"/>
    <s v="Appropriate heading structure should be used on the page so that screen reader user can understand the structure._x000a__x000a_Replace &lt;h1&gt; to &lt;h3&gt; and &lt;h2&gt; to &lt;h4&gt;._x000a__x000a_&lt;h3&gt;Get access to your textbook...&lt;/h3&gt;_x000a_&lt;h4&gt;anytime, anywhere, any way you want&lt;/h4&gt;_x000a_&lt;h4&gt;&lt;i&gt;Principles of Marketing&lt;/i&gt;, 19e&lt;/h4&gt;"/>
    <s v="Appropriate heading structure should be used on the page so that screen reader user can understand the structure._x000a__x000a_Replace &lt;h1&gt; to &lt;h3&gt; and &lt;h2&gt; to &lt;h4&gt;._x000a__x000a_&lt;h3&gt;Get access to your textbook...&lt;/h3&gt;_x000a_&lt;h4&gt;anytime, anywhere, any way you want&lt;/h4&gt;_x000a_&lt;h4&gt;&lt;i&gt;Principles of Marketing&lt;/i&gt;, 19e&lt;/h4&gt;"/>
    <s v="Headings are used to add structure to the web page. Appropriate heading structure enables screen reader users to understand the page structure. Use headings in the correct sequence; such as h2 should follow h1, h3 should follow h2 and so on. Skipping heading levels will confuse screen reader users as to some information is not being read out to them. _x000a_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_x000a_In addition, screen reader users have a tendency to skim through the page using heading level navigation. Appropriate heading structure enables screen reader users to understand the page structure as well as navigate through the page easily."/>
    <s v="Use heading levels as per specification such as &lt;h1&gt; should be followed by &lt;h2&gt;, &lt;h3&gt; and so on._x000a_Even though this is required at WCAG 2.1 at Level AAA, it is recommended that the above issue be addressed as screen reader users rely on headings heavily to understand the page structure._x000a_In the above example, define the heading structure as given below:_x000a__x000a_"/>
    <s v="Use heading levels as per specification such as &lt;h1&gt; should be followed by &lt;h2&gt;, &lt;h3&gt; and so on._x000a_Even though this is required at WCAG 2.1 at Level AAA, it is recommended that the above issue be addressed as screen reader users rely on headings heavily to understand the page structure._x000a_In the above example, define the heading structure as given below:_x000a__x000a_"/>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eTextbook interactive element and activate it._x000a__x000a_3. Inspect the text such as &quot;Get access to your textbook...&quot;, &quot;anytime, anywhere, any way you want&quot;, &quot; Principles of Marketing&quot;. "/>
    <s v="2. Navigate to eTextbook interactive element and activate it._x000a__x000a_3. Inspect the text such as &quot;Get access to your textbook...&quot;, &quot;anytime, anywhere, any way you want&quot;, &quot; Principles of Marketing&quot;. "/>
    <s v="AAA"/>
    <s v="2.4.10 Section Headings"/>
    <s v="Marketing_28a, Marketing_28b"/>
    <s v="Major"/>
    <s v="Windows: 11_x000a__x000a_MAC OS: 12_x000a__x000a_iOS: 15_x000a__x000a_Android OS: 10"/>
    <s v="2.4.10 Section Headings (Level AAA), Windows_11, Chrome, JAWS, Firefox, NVDA, iOS Tablet, VoiceOver, macOS_12, Safari, TalkBack, Android Tablet, Accessibility, Audit, Marketing, MLM-XL, MLVISION, MyLab, US, VPAT"/>
    <s v="2.4.10, Accessibility, Audit, Marketing, MLM-XL, MLVISION, MyLab, US, VPAT "/>
    <s v="1 - Critical - showstopper"/>
    <x v="1"/>
    <n v="5"/>
    <n v="5"/>
    <m/>
    <n v="5"/>
    <x v="2"/>
    <s v="ACDS-241469"/>
    <x v="0"/>
    <m/>
    <x v="1"/>
    <m/>
    <m/>
    <m/>
    <m/>
    <x v="0"/>
    <m/>
    <x v="0"/>
  </r>
  <r>
    <x v="8"/>
    <s v="eTextbook"/>
    <n v="0"/>
    <x v="8"/>
    <x v="20"/>
    <s v="In iFrame heading text such as &quot;by Philip Kotler, Gary Armstrong &amp; Sridhar Balasubramanian&quot; code as h3 heading which is unnecessarily"/>
    <s v="Applicable"/>
    <s v="Applicable"/>
    <s v="Applicable"/>
    <s v="Applicable"/>
    <s v="Applicable"/>
    <s v="Applicable"/>
    <s v="Applicable"/>
    <m/>
    <m/>
    <x v="0"/>
    <x v="0"/>
    <m/>
    <s v="Yes"/>
    <s v="Web: eTextbook: Heading mark-up used unnecessarily"/>
    <s v="The text as &quot;by Philip Kotler, Gary Armstrong &amp; Sridhar Balasubramanian&quot; in the main content area is marked up as heading unnecessarily. However, the text does not constitute as a heading. This created confusion in the minds of screen reader_x000a_ users about the content structure."/>
    <s v="The text as &quot;by Philip Kotler, Gary Armstrong &amp; Sridhar Balasubramanian&quot; in the main content area is marked up as heading unnecessarily. However, the text does not constitute as a heading. This created confusion in the minds of screen reader_x000a_ users about the content structure."/>
    <s v="&lt;h3&gt;by Philip Kotler, Gary Armstrong &amp;amp; Sridhar Balasubramanian&lt;/h3&gt;"/>
    <s v="&lt;h3&gt;by Philip Kotler, Gary Armstrong &amp;amp; Sridhar Balasubramanian&lt;/h3&gt;"/>
    <s v="Appropriate heading structure enables screen reader users to understand the screen structure as well as navigate through the screen easily."/>
    <s v="Appropriate heading structure enables screen reader users to understand the screen structure as well as navigate through the screen easily."/>
    <s v="Headings are used to add structure to the document. Appropriate heading structure enables screen reader users to understand the document structure. Use headings in the correct sequence; such as h2 should follow h1, h3 should follow h2 and so_x000a_ on._x000a_When content that does not constitute as a heading is marked up as a heading, screen reader users may find it difficult to understand the content structure of the screen. "/>
    <s v="Remove the heading mark-up from the mentioned text._x000a_&lt;p&gt;by Philip Kotler, Gary Armstrong &amp;amp; Sridhar Balasubramanian&lt;/p&gt;"/>
    <s v="Remove the heading mark-up from the mentioned text._x000a_&lt;p&gt;by Philip Kotler, Gary Armstrong &amp;amp; Sridhar Balasubramanian&lt;/p&gt;"/>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eTextbook interactive element and activate it._x000a__x000a_3. Inspect the heading text &quot;by Philip Kotler, Gary Armstrong &amp; Sridhar Balasubramanian&quot;."/>
    <s v="2. Navigate to eTextbook interactive element and activate it._x000a__x000a_3. Inspect the heading text &quot;by Philip Kotler, Gary Armstrong &amp; Sridhar Balasubramanian&quot;."/>
    <s v="A"/>
    <s v="1.3.1 Info and Relationships"/>
    <s v="Marketing_29"/>
    <s v="Minor"/>
    <s v="Windows: 11_x000a__x000a_MAC OS: 12_x000a__x000a_iOS: 15_x000a__x000a_Android OS: 10"/>
    <s v="1.3.1 Info and Relationships (Level A), Windows_11, Chrome, JAWS, Firefox, NVDA, iOS Tablet, VoiceOver, macOS_12, Safari, TalkBack, Android Tablet, Accessibility, Audit, Marketing, MLM-XL, MLVISION, MyLab, US, VPAT"/>
    <s v="1.3.1, Accessibility, Audit, Marketing, MLM-XL, MLVISION, MyLab, US, VPAT "/>
    <s v="3 - Medium - minor functionality broken"/>
    <x v="1"/>
    <n v="5"/>
    <n v="5"/>
    <m/>
    <n v="5"/>
    <x v="2"/>
    <s v="ACDS-224670"/>
    <x v="0"/>
    <m/>
    <x v="1"/>
    <m/>
    <m/>
    <m/>
    <m/>
    <x v="0"/>
    <m/>
    <x v="0"/>
  </r>
  <r>
    <x v="9"/>
    <s v="Course Home - Document Sharing"/>
    <s v="https://mylabmastering.pearson.com/?courseId=12530108&amp;key=1540223697657138739132023#/DocSharing/813763a3-21c6-41d5-8e84-98acc6a32e05"/>
    <x v="11"/>
    <x v="21"/>
    <s v="the &quot;upload&quot; input field doesnt have keyboard support and drag and drop also inaccessible_x000a_ACDS-166109"/>
    <s v="Applicable"/>
    <m/>
    <s v="Applicable"/>
    <m/>
    <m/>
    <m/>
    <m/>
    <m/>
    <m/>
    <x v="1"/>
    <x v="1"/>
    <s v="prerna rane "/>
    <s v="No"/>
    <s v="N/A"/>
    <s v="N/A"/>
    <s v="N/A"/>
    <m/>
    <n v="0"/>
    <s v="N/A"/>
    <s v="N/A"/>
    <s v="N/A"/>
    <s v="N/A"/>
    <s v="N/A"/>
    <m/>
    <s v="N/A"/>
    <s v="N/A"/>
    <s v="N/A"/>
    <s v="N/A"/>
    <m/>
    <m/>
    <s v="Windows: 11_x000a__x000a_MAC OS: 12_x000a__x000a_iOS: 15_x000a__x000a_Android OS: 10"/>
    <s v="N/A (Level N/A), Windows_11, Chrome, JAWS, NVDA, Accessibility, Audit, Marketing, MLM-XL, MLVISION, MyLab, US, VPAT"/>
    <e v="#VALUE!"/>
    <b v="0"/>
    <x v="0"/>
    <m/>
    <m/>
    <m/>
    <m/>
    <x v="0"/>
    <s v="out of scope."/>
    <x v="0"/>
    <m/>
    <x v="0"/>
    <m/>
    <m/>
    <m/>
    <m/>
    <x v="0"/>
    <m/>
    <x v="0"/>
  </r>
  <r>
    <x v="10"/>
    <s v="Chapter 9 Homework: Question 1"/>
    <n v="0"/>
    <x v="4"/>
    <x v="22"/>
    <s v="content gets overlaps when resized. 200% zoom"/>
    <s v="Applicable"/>
    <m/>
    <m/>
    <m/>
    <m/>
    <m/>
    <m/>
    <m/>
    <m/>
    <x v="1"/>
    <x v="2"/>
    <s v="prerna rane "/>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m/>
    <m/>
    <x v="0"/>
    <m/>
    <x v="0"/>
    <m/>
    <x v="0"/>
    <m/>
    <m/>
    <m/>
    <m/>
    <x v="0"/>
    <m/>
    <x v="0"/>
  </r>
  <r>
    <x v="11"/>
    <s v="Accessibility Information"/>
    <s v="https://mylabmastering.pearson.com/?courseId=12530108&amp;key=1540223697657138739132023#/"/>
    <x v="8"/>
    <x v="10"/>
    <s v="ACDS-224671_x000a_heading &quot;Accessible Resources for Kotler/Armstrong/Balasubramanian, Principles of Marketing, 19e&quot; is marked as H1_x000a__x000a_&lt;h1 class=&quot;title&quot;&gt;Accessible Resources for Kotler/Armstrong/Balasubramanian, &lt;i&gt;Principles of Marketing&lt;/i&gt;, 19e&lt;/h1&gt;_x000a_&lt;h2 class=&quot;heading&quot;&gt;Accessibility Frequently Asked Questions (FAQs)&lt;/h2&gt;"/>
    <s v="Applicable"/>
    <m/>
    <m/>
    <m/>
    <m/>
    <m/>
    <m/>
    <m/>
    <m/>
    <x v="1"/>
    <x v="2"/>
    <s v="prerna rane "/>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m/>
    <m/>
    <x v="0"/>
    <m/>
    <x v="0"/>
    <m/>
    <x v="0"/>
    <m/>
    <m/>
    <m/>
    <m/>
    <x v="0"/>
    <m/>
    <x v="0"/>
  </r>
  <r>
    <x v="12"/>
    <s v="Chapter 9 Homework: Question 5"/>
    <n v="0"/>
    <x v="10"/>
    <x v="23"/>
    <s v="In iFrame there is an input field where it not coded as native element aria-label is &quot;enter your response here&quot; it creates a confusion for screen reader users - Known issue - ACDS-217946"/>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17946"/>
    <m/>
    <x v="0"/>
    <m/>
    <x v="0"/>
    <m/>
    <x v="0"/>
    <m/>
    <m/>
    <m/>
    <m/>
    <x v="0"/>
    <m/>
    <x v="0"/>
  </r>
  <r>
    <x v="12"/>
    <s v="Chapter 9 Homework: Question 5"/>
    <n v="0"/>
    <x v="3"/>
    <x v="24"/>
    <s v="In header section text such as &quot;Part 1 of 2&quot; has insufficinet color contrast._x000a__x000a_fg: #E3E9F3_x000a_bg: #007899_x000a_ratio: 4.2:1"/>
    <s v="Applicable"/>
    <m/>
    <s v="Applicable"/>
    <m/>
    <m/>
    <s v="Applicable"/>
    <s v="Applicable"/>
    <m/>
    <m/>
    <x v="0"/>
    <x v="0"/>
    <m/>
    <s v="Yes"/>
    <s v="Standard Feature - Kotler || Chapter 9 Homework: Question 5: Web: Insufficient color contrast_x000a__x000a__x000a_"/>
    <s v="Background/foreground color combinations with an insufficient contrast ratio was found on header navigation section. For instance, the #E3E9F3 foreground &quot;Part 1 of 2&quot; text has an insufficient color contrast ratio of 4.2:1 with a #007899 background._x000a_As a result, users with color deficiencies and low vision cannot access the content with ease."/>
    <s v="The #E3E9F3 &quot;Part 1 of 2&quot; text has an insufficient color contrast ratio of 4.2:1 with the #007899 background. As a result, users with color deficiencies and low vision cannot access the content with ease."/>
    <m/>
    <m/>
    <s v="This text will have a contrast ratio against the page background of 4.5:1 or greater._x000d__x000a_"/>
    <s v="This text will have a contrast ratio against the page background of 4.5:1 or greater."/>
    <s v="Two colors are considered to have good visibility if the contrast ratio between foreground text and background is sufficient. WCAG 2.1 has described the minimum contrast ratio for text that is less than 18 point (if not bold) and less than 14 point (if bold) to be 4.5:1 at Level AA and 7:1 at Level AAA."/>
    <s v="On all the pages, ensure that each text/background color combination presents a contrast ratio of at least 4.5:1._x000d__x000a_"/>
    <s v="On all the pages, ensure that each text/background color combination presents a contrast ratio of at least 4.5:1._x000d__x000a_"/>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 &gt; Do Homework&quot; link._x000a__x000a_3. Navigate to the main navigation and select &quot;Chapter 9 Homework&quot; link._x000a__x000a_4. Navigate to &quot;Start&quot; button and activate._x000a__x000a_5. Check the color contrast of &quot;Part 1 of 2&quot; text in the header section using CCA._x000a__x000a__x000a_"/>
    <s v="2. Navigate to the Student To-do list &gt; Do Homework &gt; Chapter 9 Homework &gt;  Question 5 interactive element and activate it._x000a__x000a_3. Navigate to mentioned text and check the color contrast using CCA._x000a__x000a_"/>
    <s v="AA"/>
    <s v="1.4.3 Contrast (Minimum)"/>
    <s v="Marketing_34"/>
    <s v="Major"/>
    <s v="Windows: 11_x000a__x000a_MAC OS: 12_x000a__x000a_iOS: 15_x000a__x000a_Android OS: 10"/>
    <s v="1.4.3 Contrast (Minimum) (Level AA), Windows_11, Chrome, JAWS, NVDA, iOS Tablet, VoiceOver, TalkBack, Android Tablet, Accessibility, Audit, Marketing, MLM-XL, MLVISION, MyLab, US, VPAT"/>
    <s v="1.4.3, Accessibility, Audit, Marketing, MLM-XL, MLVISION, MyLab, US, VPAT "/>
    <s v="1 - Critical - showstopper"/>
    <x v="1"/>
    <n v="5"/>
    <n v="5"/>
    <m/>
    <n v="5"/>
    <x v="2"/>
    <s v="str was updated by dilip later"/>
    <x v="0"/>
    <n v="5"/>
    <x v="2"/>
    <m/>
    <m/>
    <s v="Batch 1"/>
    <m/>
    <x v="0"/>
    <m/>
    <x v="0"/>
  </r>
  <r>
    <x v="11"/>
    <s v="Accessibility Information"/>
    <s v="https://mylabmastering.pearson.com/?courseId=12530108&amp;key=1540223697657138739132023#/"/>
    <x v="4"/>
    <x v="19"/>
    <s v="horizontal scroll bar given for reflow._x000a__x000a_ACDS-157007"/>
    <s v="Applicable"/>
    <m/>
    <m/>
    <m/>
    <m/>
    <m/>
    <m/>
    <m/>
    <m/>
    <x v="1"/>
    <x v="2"/>
    <s v="prerna rane "/>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m/>
    <m/>
    <x v="0"/>
    <m/>
    <x v="0"/>
    <m/>
    <x v="0"/>
    <m/>
    <m/>
    <m/>
    <m/>
    <x v="0"/>
    <m/>
    <x v="0"/>
  </r>
  <r>
    <x v="11"/>
    <s v="Accessibility Information"/>
    <s v="https://mylabmastering.pearson.com/?courseId=12530108&amp;key=1540223697657138739132023#/"/>
    <x v="6"/>
    <x v="25"/>
    <s v="iframe below &quot;accessibility information&quot; has no title attirube._x000a__x000a_ACDS-230904"/>
    <s v="Applicable"/>
    <m/>
    <m/>
    <m/>
    <m/>
    <m/>
    <m/>
    <m/>
    <m/>
    <x v="1"/>
    <x v="2"/>
    <s v="prerna rane "/>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m/>
    <m/>
    <x v="0"/>
    <m/>
    <x v="0"/>
    <m/>
    <x v="0"/>
    <m/>
    <m/>
    <m/>
    <m/>
    <x v="0"/>
    <m/>
    <x v="0"/>
  </r>
  <r>
    <x v="13"/>
    <s v="Student To-do list"/>
    <s v="https://mylabmastering.pearson.com/?courseId=12530108&amp;key=620406497315419132023#/"/>
    <x v="6"/>
    <x v="25"/>
    <s v="title is missing for the iframe below student to do list."/>
    <s v="Applicable"/>
    <m/>
    <m/>
    <m/>
    <m/>
    <m/>
    <m/>
    <m/>
    <m/>
    <x v="1"/>
    <x v="2"/>
    <s v="prerna rane "/>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m/>
    <m/>
    <x v="0"/>
    <s v="Known issue"/>
    <x v="0"/>
    <m/>
    <x v="0"/>
    <m/>
    <m/>
    <m/>
    <m/>
    <x v="0"/>
    <m/>
    <x v="0"/>
  </r>
  <r>
    <x v="10"/>
    <s v="Chapter 9 Homework: Question 1"/>
    <n v="0"/>
    <x v="2"/>
    <x v="26"/>
    <s v="non interactive element &quot;To create successful new​ products, a company must do which of the​ following?&quot; recieved keyboard focus."/>
    <s v="Applicable"/>
    <m/>
    <m/>
    <m/>
    <m/>
    <m/>
    <s v="Applicable"/>
    <m/>
    <m/>
    <x v="1"/>
    <x v="2"/>
    <s v="prerna rane "/>
    <s v="Yes"/>
    <s v="web : chapter 9: Question 1 : non-interactive elements receive keyboard focus."/>
    <s v="Non interactive &lt;div&gt; element containing the text &quot;To create successful new​ products, a company must do which of the​ following?&quot; receives keyboard focus.Inaccurate use of the 'tabindex' attribute in the HTML code of the page is the source of the problem. In fact, ‘tabindex’ attribute has been incorrectly specified for the non-focusable elements.This resulted in keyboard-only users having to go pass an additional tab stop while navigating between the page content.Note: Users with mobility impairments (who find it difficult to control the mouse) rely on a keyboard to interact with a web page's content and functionality."/>
    <s v="Non interactive &lt;div&gt; element containing the text &quot;To create successful new​ products, a company must do which of the​ following?&quot; receives keyboard focus.Inaccurate use of the 'tabindex' attribute in the HTML code of the page is the source of the problem. In fact, ‘tabindex’ attribute has been incorrectly specified for the non-focusable elements.This resulted in keyboard-only users having to go pass an additional tab stop while navigating between the page content.Note: Users with mobility impairments (who find it difficult to control the mouse) rely on a keyboard to interact with a web page's content and functionality."/>
    <s v="&lt;div class=&quot;dijitContentPane framePanel top dijitBorderContainer-child dijitBorderContainer-dijitContentPane dijitBorderContainerPane dijitAlignTop&quot; id=&quot;top&quot; widgetid=&quot;top&quot; role=&quot;presentation&quot; tabindex=&quot;0&quot; aria-description=&quot;Question content area top&quot; style=&quot;border-top: none; width: 1042px; height: 29px; left: 0px; top: 0px; position: absolute;&quot;&gt;&lt;h4 class=&quot;sr-only&quot; tabindex=&quot;-1&quot;&gt;Question content area top&lt;/h4&gt;&lt;div class=&quot;contentHolder&quot; id=&quot;contentHoldertop&quot;&gt;&lt;span class=&quot;step&quot; id=&quot;steppart1&quot;&gt;&lt;h5 class=&quot;sr-only&quot; tabindex=&quot;-1&quot; id=&quot;part1&quot;&gt;Part 1&lt;/h5&gt;&lt;div class=&quot;rvParagraph pNormal addblank&quot; style=&quot;font-size:13px&quot;&gt;&lt;span class=&quot;rvTxt fNormal&quot;&gt;To create successful new&lt;span class=&quot;wbr&quot;&gt;​&lt;/span&gt;&lt;span class=&quot;nowrap&quot;&gt; products,&lt;/span&gt; a company must do which of the&lt;span class=&quot;wbr&quot;&gt;​&lt;/span&gt;&lt;span class=&quot;nowrap&quot;&gt; following?&lt;/span&gt;&lt;/span&gt;&lt;/div&gt;&lt;/span&gt;&lt;/div&gt;&lt;/div&gt;"/>
    <s v="&lt;div class=&quot;dijitContentPane framePanel top dijitBorderContainer-child dijitBorderContainer-dijitContentPane dijitBorderContainerPane dijitAlignTop&quot; id=&quot;top&quot; widgetid=&quot;top&quot; role=&quot;presentation&quot; tabindex=&quot;0&quot; aria-description=&quot;Question content area top&quot; style=&quot;border-top: none; width: 1042px; height: 29px; left: 0px; top: 0px; position: absolute;&quot;&gt;&lt;h4 class=&quot;sr-only&quot; tabindex=&quot;-1&quot;&gt;Question content area top&lt;/h4&gt;&lt;div class=&quot;contentHolder&quot; id=&quot;contentHoldertop&quot;&gt;&lt;span class=&quot;step&quot; id=&quot;steppart1&quot;&gt;&lt;h5 class=&quot;sr-only&quot; tabindex=&quot;-1&quot; id=&quot;part1&quot;&gt;Part 1&lt;/h5&gt;&lt;div class=&quot;rvParagraph pNormal addblank&quot; style=&quot;font-size:13px&quot;&gt;&lt;span class=&quot;rvTxt fNormal&quot;&gt;To create successful new&lt;span class=&quot;wbr&quot;&gt;​&lt;/span&gt;&lt;span class=&quot;nowrap&quot;&gt; products,&lt;/span&gt; a company must do which of the&lt;span class=&quot;wbr&quot;&gt;​&lt;/span&gt;&lt;span class=&quot;nowrap&quot;&gt; following?&lt;/span&gt;&lt;/span&gt;&lt;/div&gt;&lt;/span&gt;&lt;/div&gt;&lt;/div&gt;"/>
    <s v="When the keyboard-only and screen reader users navigate through the main content area of the page, only the interactive element should receive keyboard focus."/>
    <s v="When the keyboard-only and screen reader users navigate through the main content area of the page, only the interactive element should receive keyboard focus."/>
    <s v="Keyboard users and screen reader users use the 'Tab' key to move from one element to another on a web page. A logical tab order helps keyboard and screen reader users access the page easily. In the absence of a logical tab order, users who rely on a keyboard will get confused when they tab from one interactive element on a page to another. This will result in a poor experience for keyboard-only users."/>
    <s v="Remove the 'tabindex' attribute from the non-focusable &lt;div&gt; element in the page source."/>
    <s v="Remove the 'tabindex' attribute from the non-focusable &lt;div&gt; element in the page source."/>
    <s v="URL:  _x000a_https://www.pearsonmylabandmastering.com/northamerica_x000a__x000a_Username: aqatorvpatstu5@mailinator.com_x000a_Password: Password1_x000a__x000a_Course Title: AQA_VPAT_Kotler_Principles of Marketing 19e_x000a_Course Id: auditor49388_x000a__x000a_1. Launch the above URL with the given credentials and navigate to the mentioned course"/>
    <s v="2. Navigate to the left panel and activate &quot;Student To-do list &gt; Do Homework &gt; Chapter 9 Homework&quot; link 3.navigate to main navigation and select &quot;Chapter 1 homework&quot; link. 4.navigate to &quot;question 1&quot; and try accessing through tab key."/>
    <s v="2. Navigate to the left panel and activate &quot;Student To-do list &gt; Do Homework &gt; Chapter 9 Homework&quot; link 3.navigate to main navigation and select &quot;Chapter 1 homework&quot; link. 4.navigate to &quot;question 1&quot; and try accessing through tab key."/>
    <s v="A"/>
    <s v="2.4.3 Focus Order"/>
    <s v="Marketing_38"/>
    <s v="Trivial"/>
    <s v="Windows: 11_x000a__x000a_MAC OS: 12_x000a__x000a_iOS: 15_x000a__x000a_Android OS: 10"/>
    <s v="2.4.3 Focus Order (Level A), Windows_11, Chrome, JAWS, TalkBack, Android Tablet, Accessibility, Audit, Marketing, MLM-XL, MLVISION, MyLab, US, VPAT"/>
    <s v="2.4.3, Accessibility, Audit, Marketing, MLM-XL, MLVISION, MyLab, US, VPAT "/>
    <s v="4 - Low - cosmetic or usability"/>
    <x v="2"/>
    <n v="5"/>
    <n v="5"/>
    <m/>
    <m/>
    <x v="0"/>
    <m/>
    <x v="0"/>
    <m/>
    <x v="0"/>
    <m/>
    <m/>
    <m/>
    <m/>
    <x v="0"/>
    <m/>
    <x v="0"/>
  </r>
  <r>
    <x v="10"/>
    <s v="Chapter 9 Homework: Question 1"/>
    <n v="0"/>
    <x v="0"/>
    <x v="0"/>
    <s v="all the options for the question has &quot;aria-hidden = true&quot;"/>
    <s v="Applicable"/>
    <m/>
    <m/>
    <m/>
    <m/>
    <m/>
    <m/>
    <m/>
    <m/>
    <x v="1"/>
    <x v="1"/>
    <s v="prerna rane "/>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m/>
    <m/>
    <x v="12"/>
    <x v="27"/>
    <m/>
    <m/>
    <m/>
    <m/>
    <m/>
    <m/>
    <m/>
    <m/>
    <m/>
    <m/>
    <x v="2"/>
    <x v="3"/>
    <m/>
    <m/>
    <m/>
    <m/>
    <m/>
    <m/>
    <m/>
    <m/>
    <m/>
    <m/>
    <m/>
    <m/>
    <m/>
    <m/>
    <m/>
    <m/>
    <m/>
    <m/>
    <m/>
    <m/>
    <s v="(Level ), Accessibility, Audit, Marketing, MLM-XL, MLVISION, MyLab, US, VPAT"/>
    <m/>
    <m/>
    <x v="0"/>
    <m/>
    <m/>
    <m/>
    <m/>
    <x v="0"/>
    <m/>
    <x v="0"/>
    <m/>
    <x v="0"/>
    <m/>
    <m/>
    <m/>
    <m/>
    <x v="1"/>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m/>
    <m/>
    <m/>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5"/>
    <s v="Video Assignment Page"/>
    <n v="0"/>
    <x v="5"/>
    <x v="5"/>
    <s v="for &quot;reset&quot; and &quot;Done&quot; Button which gets avilable after activing  Captions settings  button"/>
    <m/>
    <m/>
    <m/>
    <m/>
    <m/>
    <m/>
    <s v="Applicable"/>
    <m/>
    <m/>
    <x v="3"/>
    <x v="0"/>
    <m/>
    <s v="No"/>
    <s v="N/A"/>
    <s v="N/A"/>
    <s v="N/A"/>
    <m/>
    <n v="0"/>
    <s v="N/A"/>
    <s v="N/A"/>
    <s v="N/A"/>
    <s v="N/A"/>
    <s v="N/A"/>
    <m/>
    <s v="N/A"/>
    <s v="N/A"/>
    <s v="N/A"/>
    <s v="N/A"/>
    <m/>
    <m/>
    <s v="Windows: 11_x000a__x000a_MAC OS: 12_x000a__x000a_iOS: 15_x000a__x000a_Android OS: 10"/>
    <s v="N/A (Level N/A), TalkBack, Android Tablet, Accessibility, Audit, Marketing, MLM-XL, MLVISION, MyLab, US, VPAT"/>
    <e v="#VALUE!"/>
    <b v="0"/>
    <x v="0"/>
    <m/>
    <m/>
    <m/>
    <m/>
    <x v="0"/>
    <m/>
    <x v="0"/>
    <m/>
    <x v="0"/>
    <m/>
    <m/>
    <m/>
    <m/>
    <x v="0"/>
    <m/>
    <x v="0"/>
  </r>
  <r>
    <x v="15"/>
    <s v="Video Assignment Page"/>
    <n v="0"/>
    <x v="11"/>
    <x v="28"/>
    <s v="1.5x, 2x, play speed gets dynamically updated which does not gets announced for sr users"/>
    <s v="Not Applicable"/>
    <s v="Not Applicable"/>
    <s v="Not Applicable"/>
    <m/>
    <m/>
    <m/>
    <s v="Applicable"/>
    <m/>
    <m/>
    <x v="3"/>
    <x v="0"/>
    <m/>
    <s v="Yes"/>
    <s v="Web: Kotler | Ch 1 Video Assignment : Dynamically updating content not accessible for screen reader users"/>
    <s v="When users activate the &quot;Playback rate&quot; button in main content area the speed of video gets updated dynamically which does not gets announced for screen reader users.Although this functionality is easy to understand for sighted users, it may not be intuitive for blind users."/>
    <s v="When users activate the &quot;Playback rate&quot; button in main content area the speed of video gets updated dynamically which does not gets announced for screen reader users.Although this functionality is easy to understand for sighted users, it may not be intuitive for blind users."/>
    <m/>
    <n v="0"/>
    <s v="All the dynamic updated content should be accessible for screen reader user._x000a_"/>
    <s v="All the dynamic updated content should be accessible for screen reader user._x000a_"/>
    <s v="All the interactive elements must be accessible for the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 effectively._x000a_When content gets updated dynamically on a page, it is essential to make the information available for all users including assistive technology users. Assistive technologies, such as screen readers access web page information in a linear order as it has been included in the page source and any content that gets dynamically updated on the page often goes unnoticed by users with visual impairments._x000a_"/>
    <s v="Apply the following changes:_x000a_• Post an accessibility notification via &quot;UIAccessibilityPostNotification&quot; function for dynamically updating content._x000a_• Ensure that the dynamically updating content should announced for screen reader via the UIAccessibilityAnnouncementNotification._x000a__x000a__x000a_"/>
    <s v="Apply the following changes:_x000a_• Post an accessibility notification via &quot;UIAccessibilityPostNotification&quot; function for dynamically updating content._x000a_• Ensure that the dynamically updating content should announced for screen reader via the UIAccessibilityAnnouncementNotification._x000a__x000a__x000a_"/>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mentioned instance and observe the dynamic change."/>
    <s v="2. Navigate to mentioned instance and observe the dynamic change."/>
    <s v="A"/>
    <s v="4.1.2 Name, Role, Value"/>
    <s v="Marketing_53"/>
    <s v="Major"/>
    <s v="Windows: 11_x000a__x000a_MAC OS: 12_x000a__x000a_iOS: 15_x000a__x000a_Android OS: 10"/>
    <s v="4.1.2 Name, Role, Value (Level A), TalkBack, Android Tablet, Accessibility, Audit, Marketing, MLM-XL, MLVISION, MyLab, US, VPAT"/>
    <s v="4.1.2, Accessibility, Audit, Marketing, MLM-XL, MLVISION, MyLab, US, VPAT "/>
    <s v="1 - Critical - showstopper"/>
    <x v="3"/>
    <n v="5"/>
    <m/>
    <m/>
    <m/>
    <x v="0"/>
    <m/>
    <x v="0"/>
    <m/>
    <x v="0"/>
    <m/>
    <m/>
    <m/>
    <m/>
    <x v="0"/>
    <m/>
    <x v="0"/>
  </r>
  <r>
    <x v="16"/>
    <s v="Video: Question 1"/>
    <n v="0"/>
    <x v="10"/>
    <x v="15"/>
    <s v="Great job meassage which gets avilable when correct answer is given is diffcult to locate."/>
    <s v="Applicable"/>
    <s v="Applicable"/>
    <s v="Applicable"/>
    <m/>
    <m/>
    <m/>
    <s v="Applicable"/>
    <m/>
    <m/>
    <x v="3"/>
    <x v="0"/>
    <m/>
    <s v="No"/>
    <s v="N/A"/>
    <s v="N/A"/>
    <s v="N/A"/>
    <m/>
    <n v="0"/>
    <s v="N/A"/>
    <s v="N/A"/>
    <s v="N/A"/>
    <s v="N/A"/>
    <s v="N/A"/>
    <m/>
    <s v="N/A"/>
    <s v="N/A"/>
    <s v="N/A"/>
    <s v="N/A"/>
    <m/>
    <m/>
    <s v="Windows: 11_x000a__x000a_MAC OS: 12_x000a__x000a_iOS: 15_x000a__x000a_Android OS: 10"/>
    <s v="N/A (Level N/A), Windows_11, Chrome, JAWS, Firefox, NVDA, TalkBack, Android Tablet,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7"/>
    <e v="#N/A"/>
    <e v="#N/A"/>
    <x v="13"/>
    <x v="29"/>
    <s v="List mark-up used incorrectly for Account … and Sign out on expanding Hi robin lazrus"/>
    <s v="Applicable"/>
    <s v="Applicable"/>
    <s v="Applicable"/>
    <s v="Applicable"/>
    <s v="Applicable"/>
    <s v="Applicable"/>
    <s v="Applicable"/>
    <m/>
    <m/>
    <x v="4"/>
    <x v="0"/>
    <m/>
    <s v="Yes"/>
    <s v="Standard Feature - Kotler || MyLab Marketing - Global: Web: List mark-up used unnecessary"/>
    <s v="The &quot;aqamistvpatstu1a@mailinator.com&quot; and &quot;Sign out&quot; which become available on activating &quot;Hi, Lazrus Robin&quot; present in the header section is incorrectly included in the list markup. As a result, screen reader users found it difficult to understand the information effectively."/>
    <s v="The &quot;Account VPAT Auditor coursewareqadelops@gmail.com&quot; button which become available on activating &quot;Hi, VPAT Auditor&quot; button present in the header section is marked up using list unnecessarily. As a result, screen reader users found it difficult to understand the information effectively."/>
    <s v="&lt;ul class=&quot;pop-list&quot;&gt;_x000a_&lt;a href=&quot;#&quot; class=&quot;pop-menu dropdown-item&quot; role=&quot;button&quot;&gt;Account&lt;li class=&quot;pop-details&quot;&gt;&lt;div class=&quot;pop-name&quot;&gt; Kotler StudentFive &lt;/div&gt;&lt;div class=&quot;pop-email&quot;&gt; aqakotlervpatstu5@mailinator.com&lt;/div&gt;&lt;/li&gt;&lt;/a&gt;&lt;div&gt;&lt;/div&gt;&lt;div&gt;&lt;/div&gt;&lt;/ul&gt;"/>
    <s v="&lt;ul class=&quot;pop-list&quot;&gt;&lt;a href=&quot;#&quot; class=&quot;pop-menu dropdown-item&quot; role=&quot;button&quot;&gt;Account&lt;li class=&quot;pop-details&quot;&gt;&lt;div class=&quot;pop-name&quot;&gt; VPAT Auditor &lt;/div&gt;&lt;div class=&quot;pop-email&quot;&gt; coursewareqadelops@gmail.com&lt;/div&gt;&lt;/li&gt;&lt;/a&gt;&lt;/ul&gt;"/>
    <s v="When appropriate list mark-up is provided for the content, screen reader will identify number of list items and interpret the information effectively to users."/>
    <s v="When list mark-up is removed from the mentioned content, screen reader users will not have to listen additional unnecessary list mark-up information."/>
    <s v="List mark-up enables screen reader users to identify number of list items. On the basis of appropriate list mark-up, screen reader announces beginning and end of a list. This helps users in interpreting the information effectively. A sighted user can understand the relationship between the textual information on the basis of its visual presentation, such as indentation. However, a screen reader relies on appropriate mark-up, such as &lt;li&gt;, &lt;ul&gt; and &lt;ol&gt; to interpret related information effectively._x000a_When list mark-up is used unnecessarily, screen reader will identify the presence of list for the content that does not visually constitute a list."/>
    <s v="In the mentioned example, replace the &lt;li&gt; element containing &quot;Account … and Sign out&quot; with a &lt;div&gt; element._x000a_and code the list markup outside the &lt;a&gt; tag._x000a__x000a_HTML:_x000a_&lt;ul class=&quot;pop-list&quot;&gt;_x000a_&lt;li&gt;_x000a_&lt;a href=&quot;#&quot; class=&quot;pop-menu dropdown-item&quot; role=&quot;button&quot;&gt;Account&lt;div class=&quot;pop-details&quot;&gt;&lt;div class=&quot;pop-name&quot;&gt;  Kotler StudentFive&lt;/div&gt;&lt;div class=&quot;pop-email&quot;&gt; Jaqakotlervpatstu5@mailinator.com&lt;/div&gt;&lt;/div&gt;_x000a_&lt;/a&gt;_x000a_&lt;/li&gt;_x000a_&lt;/ul&gt;"/>
    <s v="Remove the list mark-up from the mentioned button._x000a__x000a_&lt;div class=&quot;pop-list&quot;&gt;&lt;a href=&quot;#&quot; class=&quot;pop-menu dropdown-item&quot; role=&quot;button&quot;&gt;Account&lt;div class=&quot;pop-details&quot;&gt;&lt;div class=&quot;pop-name&quot;&gt; VPAT Auditor &lt;/div&gt;&lt;div class=&quot;pop-email&quot;&gt; coursewareqadelops@gmail.com&lt;/div&gt;&lt;/div&gt;&lt;/a&gt;&lt;/div&gt;"/>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Course Home interactive element and activate it.._x000a__x000a_3. Inspect the mentioned content present in the header section."/>
    <s v="2. Navigate to the Course Home interactive element and activate it.._x000a__x000a_3. Activate &quot;Hi, VPAT Auditor&quot; button._x000a__x000a_4. Access the mentioned button with screen reader running."/>
    <s v="A"/>
    <s v="1.3.1 Info and Relationships"/>
    <s v="Marketing_94_list"/>
    <s v="Minor"/>
    <s v="Windows: 11_x000a__x000a_MAC OS: 12_x000a__x000a_iOS: 15_x000a__x000a_Android OS: 10"/>
    <s v="1.3.1 Info and Relationships (Level A), Windows_11, Chrome, JAWS, Firefox, NVDA, iOS Tablet, VoiceOver, macOS_12, Safari, TalkBack, Android Tablet, Accessibility, Audit, Marketing, MLM-XL, MLVISION, MyLab, US, VPAT"/>
    <s v="1.3.1, Accessibility, Audit, Marketing, MLM-XL, MLVISION, MyLab, US, VPAT "/>
    <s v="3 - Medium - minor functionality broken"/>
    <x v="4"/>
    <n v="5"/>
    <m/>
    <m/>
    <n v="5"/>
    <x v="2"/>
    <s v="rewritten from List mark-up used incorrectly"/>
    <x v="1"/>
    <n v="5"/>
    <x v="3"/>
    <m/>
    <m/>
    <s v="Batch 1"/>
    <m/>
    <x v="0"/>
    <m/>
    <x v="0"/>
  </r>
  <r>
    <x v="17"/>
    <e v="#N/A"/>
    <e v="#N/A"/>
    <x v="12"/>
    <x v="30"/>
    <s v="_x000a_The imag button &quot;Back/menu button &quot;  in left navigation region is not visible in Windows High contrast mode in Google Chrome."/>
    <s v="Applicable"/>
    <s v="Applicable"/>
    <s v="Applicable"/>
    <m/>
    <m/>
    <m/>
    <m/>
    <m/>
    <m/>
    <x v="4"/>
    <x v="0"/>
    <m/>
    <s v="Yes"/>
    <s v="Standard Feature - Kotler || MyLab Marketing - Global: Observation || Web: Image button not visible in Windows high contrast mode"/>
    <s v="The &quot;hamburger menu&quot; image button present in the main content area is not visible in Windows High contrast mode in Google Chrome."/>
    <s v="The &quot;hamburger menu&quot; image button present in the header section is not visible in High contrast mode."/>
    <m/>
    <m/>
    <s v="The content should be clearly visible with sufficient color contrast when high contrast mode is enabled."/>
    <s v="The content should be clearly visible with sufficient color contrast when high contrast mode is enabled."/>
    <m/>
    <s v="Ensure that the &quot;hamburger menu&quot; image button is clearly visible when the Windows High Contrast Mode is turned on."/>
    <s v="Ensure that the &quot;hamburger menu&quot; image button is clearly visible when the High Contrast Mode is turned on."/>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Course Home interactive element and activate it._x000a__x000a_3. Observe the &quot;hamburger menu&quot; image button with High contrast enabled."/>
    <s v="2. Navigate to the Course Home interactive element and activate it._x000a__x000a_3. Observe the &quot;hamburger menu&quot; image button with High contrast enabled."/>
    <m/>
    <m/>
    <s v="Marketing_95a_x000a_Marketing_95b"/>
    <s v="Trivial"/>
    <s v="Windows: 11"/>
    <s v=" Windows_11, Chrome, JAWS, Firefox, NVDA, Accessibility, Audit, Marketing, MLM-XL, MLVISION, MyLab, US, VPAT"/>
    <s v="Accessibility, Audit, Marketing, MLM-XL, MLVISION, MyLab, US, VPAT"/>
    <s v="4 - Low - cosmetic or usability"/>
    <x v="4"/>
    <n v="5"/>
    <m/>
    <m/>
    <n v="5"/>
    <x v="2"/>
    <s v="url was missing in ss"/>
    <x v="3"/>
    <n v="5"/>
    <x v="3"/>
    <m/>
    <m/>
    <s v="Batch 1"/>
    <m/>
    <x v="0"/>
    <m/>
    <x v="0"/>
  </r>
  <r>
    <x v="17"/>
    <e v="#N/A"/>
    <e v="#N/A"/>
    <x v="12"/>
    <x v="31"/>
    <s v="• The &lt;a&gt; element was found as the child element of &lt;ul&gt; element._x000a_• The &lt;div&gt; element was found as the child element of &lt;ul&gt; element_x000a_This may result in user agents, including assistive technologies, to not accurately interpret and parse content."/>
    <s v="Applicable"/>
    <s v="Applicable"/>
    <s v="Applicable"/>
    <s v="Applicable"/>
    <s v="Applicable"/>
    <s v="Not Applicable"/>
    <s v="Not Applicable"/>
    <m/>
    <m/>
    <x v="4"/>
    <x v="0"/>
    <m/>
    <s v="Yes"/>
    <s v="Standard Feature - Kotler || MyLab Marketing - Global : Web: Invalid HTML code - Nesting"/>
    <s v="Instances were found where elements were not nested properly when checked with the NU HTML Checker._x000a_Following are the instances:_x000a_• The &lt;a&gt; element was found as the child element of &lt;ul&gt; element._x000a_• The &lt;div&gt; element was found as the child element of &lt;ul&gt; element_x000a_This may result in user agents, including assistive technologies, to not accurately interpret and parse content._x000a__x000a_Note:_x000a_The HTML code of the tested pages does not validate against the HTML 5 specifications and it presents 10 errors and 1 warnings."/>
    <s v="Instance was found where elements were not nested properly when checked with the NU HTML Checker._x000a_For instance, the &lt;a&gt; element was found as the child element of &lt;ul&gt; element._x000a_This may result in user agents, including assistive technologies, to not accurately interpret and parse content._x000a__x000a_Note:_x000a_The HTML code of the header section does not validate against the HTML 5 specifications and it presents 8 errors and 1 warnings."/>
    <m/>
    <m/>
    <s v="HTML elements should be nested correctly."/>
    <s v="HTML elements should be nested correctly."/>
    <s v="Valid HTML mark-up is essential for the website content to be displayed accurately across different browsers. In the absence of valid HTML mark-up, some web browsers may not render the content correctly or present a correct object model to assistive technology. Therefore, it is essential that mark-up of all the pages is valid._x000a_However, in order to satisfy this success criterion, it is sufficient that the following three main requirements are met:_x000a_• All elements are nested properly._x000a_• All elements have starting and ending tags._x000a_• Within each page, the values of the id attributes are unique."/>
    <s v="Ensure that all elements are nested properly across the page._x000a_"/>
    <s v="Ensure that all elements are nested properly across the page._x000a_"/>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Course Home interactive element and activate it._x000a__x000a_3.Validate the page mark-up using NU HTML checker."/>
    <s v="2. Navigate to Course Home interactive element and activate it._x000a__x000a_3.Validate the header section mark-up using NU HTML checker."/>
    <s v="A"/>
    <s v="4.1.1 Parsing"/>
    <s v="Marketing_96child"/>
    <s v="Minor"/>
    <s v="Windows: 11_x000a__x000a_MAC OS: 12_x000a__x000a_iOS: 15_x000a__x000a_Android OS: 10"/>
    <s v="4.1.1 Parsing (Level A), Windows_11, Chrome, JAWS, Firefox, NVDA, macOS_12, Safari, VoiceOver, Accessibility, Audit, Marketing, MLM-XL, MLVISION, MyLab, US, VPAT"/>
    <s v="4.1.1, Accessibility, Audit, Marketing, MLM-XL, MLVISION, MyLab, US, VPAT "/>
    <s v="3 - Medium - minor functionality broken"/>
    <x v="4"/>
    <n v="5"/>
    <m/>
    <m/>
    <n v="5"/>
    <x v="2"/>
    <s v="getting different_x000a__x000a_copy pasted from other project"/>
    <x v="2"/>
    <n v="5"/>
    <x v="3"/>
    <m/>
    <m/>
    <s v="Batch 1"/>
    <m/>
    <x v="0"/>
    <m/>
    <x v="0"/>
  </r>
  <r>
    <x v="17"/>
    <e v="#N/A"/>
    <e v="#N/A"/>
    <x v="12"/>
    <x v="24"/>
    <s v="the #6A7070 &quot;jayshree.sharma@pearson.com&quot; link text has an insufficient color contrast ratio of 4.4:1 with a #E5F1F5 background."/>
    <s v="Applicable"/>
    <m/>
    <s v="Applicable"/>
    <m/>
    <m/>
    <s v="Not Applicable"/>
    <s v="Not Applicable"/>
    <m/>
    <m/>
    <x v="4"/>
    <x v="0"/>
    <m/>
    <s v="Yes"/>
    <s v="Standard Feature - Kotler || MyLab Marketing - Global ||Web:  Insufficient color contrast"/>
    <s v="Background/foreground color combinations with an insufficient contrast ratio were found in the header section which became available on activating Hi, J.S button. For instance, the #6A7070 &quot;jayshree.sharma@pearson.com&quot; link text has an insufficient color contrast ratio of 4.4:1 with a #E5F1F5 background._x000a_As a result, users with color deficiencies and low vision cannot access the content with ease."/>
    <s v="The #6A7070 &quot;jayshree.sharma@pearson.com&quot; link text has an insufficient color contrast ratio of 4.4:1 with a #E5F1F5 background._x000a_As a result, users with color deficiencies and low vision cannot access the content with ease."/>
    <m/>
    <m/>
    <s v="This text will have a contrast ratio against the page background of 4.5:1 or greater._x000a_"/>
    <s v="This text will have a contrast ratio against the page background of 4.5:1 or greater._x000a_"/>
    <s v="Two colors are considered to have good visibility if the contrast ratio between foreground text and background is sufficient. WCAG 2.1 has described the minimum contrast ratio for text that is less than 18 point (if not bold) and less than 14 point (if bold) to be 4.5:1 at Level AA and 7:1 at Level AAA."/>
    <s v="On all the pages, ensure that each text/background color combination presents a contrast ratio of at least 4.5:1._x000d__x000a_"/>
    <s v="On all the pages, ensure that each text/background color combination presents a contrast ratio of at least 4.5:1._x000d__x000a_"/>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Course Home interactive element and activate it._x000a__x000a_3. Navigate to Hi VPAT Audito Button activate it._x000a__x000a_4. Check the color contrast of mentioned link using CCA."/>
    <s v="2. Navigate to Course Home interactive element and activate it._x000a__x000a_3. Navigate to &quot;Hi, Kotler Student Four&quot; button and activate it._x000a__x000a_4. Check the color contrast of mentioned link text using CCA."/>
    <s v="AA"/>
    <s v="1.4.3 Contrast (Minimum)"/>
    <s v="Marketing_97color"/>
    <s v="Minor"/>
    <s v="Windows: 11_x000a__x000a_iOS: 15_x000a__x000a_Android OS: 10"/>
    <s v="1.4.3 Contrast (Minimum) (Level AA), Windows_11, Chrome, JAWS, NVDA, Accessibility, Audit, Marketing, MLM-XL, MLVISION, MyLab, US, VPAT"/>
    <s v="1.4.3, Accessibility, Audit, Marketing, MLM-XL, MLVISION, MyLab, US, VPAT "/>
    <s v="3 - Medium - minor functionality broken"/>
    <x v="4"/>
    <n v="5"/>
    <n v="5"/>
    <m/>
    <n v="5"/>
    <x v="2"/>
    <m/>
    <x v="0"/>
    <m/>
    <x v="2"/>
    <m/>
    <m/>
    <s v="Batch 1"/>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8"/>
    <s v="Video Assignment Page_x000a_Video: Question 1_x000a_"/>
    <e v="#N/A"/>
    <x v="4"/>
    <x v="19"/>
    <s v="The content failed to reflow when viewed at 320X256 viewport size._x000a_The heading such as &quot;Video quiz&quot;, &quot;Ch 01 Video Assignment&quot;, and text &quot;5 questions&quot; and so on becomes unavailable."/>
    <s v="Applicable"/>
    <s v="Applicable"/>
    <s v="Applicable"/>
    <s v="Applicable"/>
    <s v="Applicable"/>
    <s v="Not Applicable"/>
    <s v="Not Applicable"/>
    <m/>
    <m/>
    <x v="4"/>
    <x v="0"/>
    <m/>
    <s v="Yes"/>
    <s v="Standard Feature - Marketing || Video Assignment: Web: Content fails to reflow"/>
    <s v="Web page content failed to reflow when viewed at 320*256 viewport size. The &quot;Video Quiz&quot;, &quot;Ch 01 Video assignment&quot; heading , &quot;Start&quot; button and &quot;5 Question&quot;, &quot;In this assignment...&quot; text in the main content area are not available._x000a_This will result in low vision users finding it difficult to access the content when zoomed in._x000a__x000a__x000a_Similar issues found in these pages:_x000a_Video: Question 1_x000a_Podcast Assignment Mainpage_x000a_Question 1_x000a__x000a__x000a_"/>
    <s v="Web page content failed to reflow when viewed at 320*256 viewport size. The &quot;Video Quiz&quot;, &quot;Ch 01 Video assignment&quot; heading , &quot;Start&quot; button and &quot;5 Question&quot;, &quot;In this assignment...&quot; text in the main content area are not available._x000a_This will result in low vision users finding it difficult to access the content when zoomed in._x000a__x000a__x000a_Similar issues found in these pages:_x000a_Video: Question 1_x000a_Podcast Assignment Mainpage_x000a_Question 1_x000a__x000a__x000a_"/>
    <m/>
    <n v="0"/>
    <s v="All the content on the page should not overlap even when the page is viewed at 320 * 256 viewport. "/>
    <s v="All the content on the page should not overlap even when the page is viewed at 320 * 256 viewport. "/>
    <s v="Low vision users access content by using Adobe Acrobat Reader's reflow option turned on. The content in the reflow mode gets reflowed and is displayed in a single column._x000a_Low vision users find it very helpful to access content displayed in a single column as they do not have to scroll both ways; horizontally and vertically in order to read it. If the page content fails to reflow when the reflow option is turned on, it becomes very difficult for low vision users to access the content. The content should not get overlapped and should not get cut off in the reflow mode and the content should reflow and displayed in a single column. Additionally, all the content should be available for the users."/>
    <s v="Flexible layouts should be used to display the page content. Dimensions for container elements used to display the page content should be defined using relative units, such as &quot;%&quot;, &quot;em&quot;, &quot;rem&quot; etc. to ensure that the content fits on the page when zoomed in. _x000a__x000a_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
    <s v="Flexible layouts should be used to display the page content. Dimensions for container elements used to display the page content should be defined using relative units, such as &quot;%&quot;, &quot;em&quot;, &quot;rem&quot; etc. to ensure that the content fits on the page when zoomed in. _x000a__x000a_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All Assignments &gt;  Ch 01 Video Assignment link and activate it. _x000a__x000a_3. View the page at 320 * 256 viewport size._x000a_"/>
    <s v="2. Navigate to the left navigation and activate the &quot;Student To Do List&quot; link._x000a__x000a_3. Navigate to All Assignments &gt;  Ch 01 Video Assignment link and activate it. _x000a__x000a_3. View the page at 320 * 256 viewport size._x000a_"/>
    <s v="AA"/>
    <s v="1.4.10 Reflow"/>
    <s v="Marketing_100(a)_x000a_Marketing_100(b)"/>
    <s v="Major"/>
    <s v="Windows: 11_x000a__x000a_MAC OS: 12_x000a__x000a_iOS: 15_x000a__x000a_Android OS: 10"/>
    <s v="1.4.10 Reflow (Level AA), Windows_11, Chrome, JAWS, Firefox, NVDA, macOS_12, Safari, VoiceOver, Accessibility, Audit, Marketing, MLM-XL, MLVISION, MyLab, US, VPAT"/>
    <s v="1.4.10, Accessibility, Audit, Marketing, MLM-XL, MLVISION, MyLab, US, VPAT "/>
    <s v="1 - Critical - showstopper"/>
    <x v="4"/>
    <n v="5"/>
    <m/>
    <m/>
    <n v="5"/>
    <x v="2"/>
    <s v="now getting error"/>
    <x v="0"/>
    <m/>
    <x v="1"/>
    <m/>
    <m/>
    <m/>
    <m/>
    <x v="0"/>
    <m/>
    <x v="0"/>
  </r>
  <r>
    <x v="18"/>
    <e v="#N/A"/>
    <e v="#N/A"/>
    <x v="4"/>
    <x v="18"/>
    <s v="After zooming in to 200%, the content such as heading such as &quot;Video quiz&quot;, &quot;Ch 01 Video Assignment&quot;, and text &quot;5 questions&quot;  etc., and interactive elements become unavailable."/>
    <s v="Applicable"/>
    <s v="Applicable"/>
    <s v="Applicable"/>
    <s v="Applicable"/>
    <s v="Applicable"/>
    <s v="Not Applicable"/>
    <s v="Not Applicable"/>
    <m/>
    <m/>
    <x v="4"/>
    <x v="0"/>
    <m/>
    <s v="Yes"/>
    <s v="Standard Feature - Marketing || Video Assignment: Web: Content not available with browser zoom"/>
    <s v="When low vision users view the page after zooming in, some content is not available. For e.g. after zooming in to 200%, &quot;Video Quiz&quot;, &quot;Ch 01 Video assignment&quot; heading , &quot;Start&quot; button and &quot;5 Question&quot;, &quot;In this assignment...&quot; text in the main content area are not available._x000a_As a result, low vision users cannot access the mentioned content. _x000a__x000a_Similar issues found in these pages:_x000a_Video: Question 1_x000a_Podcast Assignment Mainpage_x000a_Question 1"/>
    <s v="When low vision users view the page after zooming in, some content is not available. For e.g. after zooming in to 200%, &quot;Video Quiz&quot;, &quot;Ch 01 Video assignment&quot; heading , &quot;Start&quot; button and &quot;5 Question&quot;, &quot;In this assignment...&quot; text in the main content area are not available._x000a_As a result, low vision users cannot access the mentioned content. _x000a__x000a_Similar issues found in these pages:_x000a_Video: Question 1_x000a_Podcast Assignment Mainpage_x000a_Question 1"/>
    <m/>
    <n v="0"/>
    <s v="All the content on the page should be available when user zoom in the page at 1024*768 or 200%._x000a_"/>
    <s v="All the content on the page should be available when user zoom in the page at 1024*768 or 200%._x000a_"/>
    <s v=" Flexible layouts should be used to display the page content. Dimensions for container elements used to display the page content should be defined using relative units, such as &quot;%&quot;, &quot;em&quot;, &quot;rem&quot; etc. to ensure that the content fits on the page when zoomed in. If content is not available when users zoom in, low vision users cannot access the content._x000a_"/>
    <s v="Ensure that the page content is displayed using relative units for text and container so that users can access the page with zoom settings turned on. At the minimum, the page layouts should support up to 200% zoom._x000a_"/>
    <s v="Ensure that the page content is displayed using relative units for text and container so that users can access the page with zoom settings turned on. At the minimum, the page layouts should support up to 200% zoom._x000a_"/>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All Assignments &gt;  Ch 01 Video Assignment link and activate it. _x000a__x000a_3. View the page at 1024 * 768 window size or 200% zoom"/>
    <s v="2. Navigate to the left navigation and activate the &quot;Student To Do List&quot; link._x000a__x000a_3. Navigate to All Assignments &gt;  Ch 01 Video Assignment link and activate it. _x000a__x000a_3. View the page at 1024 * 768 window size or 200% zoom"/>
    <s v="AA"/>
    <s v="1.4.4 Resize text"/>
    <s v="Marketing_101(a)_x000a_Marketing_101(b)"/>
    <s v="Major"/>
    <s v="Windows: 11_x000a__x000a_MAC OS: 12_x000a__x000a_iOS: 15_x000a__x000a_Android OS: 10"/>
    <s v="1.4.4 Resize text (Level AA), Windows_11, Chrome, JAWS, Firefox, NVDA, macOS_12, Safari, VoiceOver, Accessibility, Audit, Marketing, MLM-XL, MLVISION, MyLab, US, VPAT"/>
    <s v="1.4.4, Accessibility, Audit, Marketing, MLM-XL, MLVISION, MyLab, US, VPAT "/>
    <s v="1 - Critical - showstopper"/>
    <x v="4"/>
    <n v="5"/>
    <m/>
    <m/>
    <n v="5"/>
    <x v="2"/>
    <s v="now getting error"/>
    <x v="0"/>
    <m/>
    <x v="1"/>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9"/>
    <s v="Video Quiz Summary_x000a_Podcast Quiz Summary_x000a_"/>
    <e v="#N/A"/>
    <x v="2"/>
    <x v="32"/>
    <s v="On activating the &quot;Submit Quiz&quot; button, the &quot;Video Quiz Summary&quot; modal dialog appears, navigate using Tab, Shift + Tab key focus moves to background content"/>
    <s v="Applicable"/>
    <s v="Applicable"/>
    <s v="Applicable"/>
    <s v="Applicable"/>
    <s v="Applicable"/>
    <s v="Applicable"/>
    <s v="Not Applicable"/>
    <m/>
    <m/>
    <x v="4"/>
    <x v="0"/>
    <m/>
    <s v="Yes"/>
    <s v="Standard Feature - Marketing || Video Quiz Summary: Web: Modal dialog inaccessible for keyboard-only and screen reader users"/>
    <s v="Keyboard focus is not restricted in the &quot;Video Quiz Summary&quot; modal dialog. Hence, focus moves on to the background content when users press Shift + Tab keys from the first interactive element or Tab key from the last interactive element of the modal dialog. Same behaviour is observed when users navigate using virtual cursor (up and down arrow keys) of screen reader as the background content is read out thereby creating a confusing experience for the screen reader and keyboard-only users._x000a__x000a_Similar issues found on Kotler || Podcast Quiz Summary page_x000a_"/>
    <s v="Following issues are found for the modal dialog:_x000a_• Even though modal dialog is visible at the center of the screen, modal dialog content is available at the end of the page for keyboard-only and screen reader users. This required in users with mobility and visual impairments who rely on a keyboard to tab pass the content on the page before they can interact with the modal dialog._x000a_• Keyboard focus does not remain within the boundaries of the modal dialog. So, focus moves on the background content when users press &quot;Shift&quot; + &quot;Tab&quot; keys from the first interactive element or &quot;Tab&quot; key from the last interactive element of the modal dialog._x000a_• Screen reader users found it difficult to distinguish between background and the modal dialog content. When screen reader users navigate through the modal dialog using the virtual cursor (up and down arrow keys), the background content is read out thereby creating a confusing experience for the users._x000a__x000a_Similar issues found in these page:_x000a_Podcast Quiz Summary"/>
    <m/>
    <m/>
    <s v="Focus should be restricted in the modal dialog while navigating with a screen reader or keyboard."/>
    <s v="The modal dialog should be accessible for screen reader and keyboard only users."/>
    <s v="Keyboard-only users when interact with a modal dialog, can view the modal dialog on the screen. However, if there focus fails to move to the modal dialog content they are required to tab pass all the interactive functionality of the original page before they can move on the modal dialog. This will result in frustration for keyboard-only users while interacting with the web page. _x000d__x000a_When web page content gets updated dynamically, ensure that the user’s focus moves to the updated section. This will help users access the modal dialog content without requiring to go through the content displayed on the original page from which they accessed the modal dialog."/>
    <s v="Apply the following changes:_x000a_• Use aria-modal=&quot;true&quot;, aria-hidden=”true” and tabindex=&quot;-1&quot; to hide the background content from screen readers and keyboard-only users. Ensure that &quot;aria-hidden&quot; and tabindex=&quot;-1&quot; attributes are removed from the page source when user closes the modal dialog._x000a_• Modify the scripts to ensure that the Tab and Shift + Tab keystrokes wrap the keyboard focus inside the modal dialog in all browsers._x000a__x000a_For information on creating accessible modal dialog refer https://www.w3.org/WAI/ARIA/apg/example-index/dialog-modal/dialog.html"/>
    <s v="Apply the following changes:_x000a_• Ensure that the focus moves to the beginning of the modal dialog._x000a_• Specify &quot;id&quot; attribute with unique value to the &lt;div&gt; element containing the &quot;How you did&quot; text and reference it via &quot;aria-labelledby&quot; attribute of the modal dialog._x000a_• Ensure that the background content is not available and only the content displayed in the modal dialog is available for keyboard-only and screen reader users:_x000a_• Use aria-hidden =”true” and tabindex=&quot;-1&quot; to hide the background content from screen readers. Ensure that &quot;aria-hidden&quot; attribute is removed from  the page source when user closes the modal dialog._x000a_• Modify the scripts to ensure that the Tab and Shift + Tab keystrokes wrap the keyboard focus inside the modal dialog in all browsers._x000a__x000a_For information on creating accessible modal dialog refer https://www.w3.org/WAI/ARIA/apg/example-index/dialog-modal/dialog.html"/>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All Assignments &gt;  Ch 01 Video Assignment link and activate it. _x000a__x000a_4. Navigate to the &quot;Start&quot; button and activate and complete the questions._x000a__x000a_5. Using a Screen reader or Keyboard, activate &quot;Submit Quiz&quot; button_x000a__x000a_6. Observe the dialog appears._x000a__x000a_7. Try to navigate through the dialog content. Observe that the focus is not set onto the dialog._x000a_"/>
    <s v="2. Navigate to the Student To-do list &gt; Do Homework &gt; Ch 1 Video Assignment &gt; Play video and attend Questions  and find Quiz Summary._x000a__x000a_3. Access the modal dialog with the keyboard."/>
    <s v="A"/>
    <s v="2.1.1 Keyboard, 4.1.2 Name, Role, Value"/>
    <s v="Marketing_104"/>
    <s v="Major"/>
    <s v="Windows: 11_x000a__x000a_MAC OS: 12_x000a__x000a_iOS: 15_x000a__x000a_Android OS: 10"/>
    <s v="2.1.1 Keyboard, 4.1.2 Name, Role, Value (Level A), Windows_11, Chrome, JAWS, Firefox, NVDA, iOS Tablet, VoiceOver, macOS_12, Safari, Accessibility, Audit, Marketing, MLM-XL, MLVISION, MyLab, US, VPAT"/>
    <s v="2.1.1, Accessibility, Audit, Marketing, MLM-XL, MLVISION, MyLab, US, VPAT "/>
    <s v="1 - Critical - showstopper"/>
    <x v="4"/>
    <n v="5"/>
    <n v="5"/>
    <m/>
    <n v="5"/>
    <x v="2"/>
    <s v="add ss with sr o/p"/>
    <x v="0"/>
    <n v="5"/>
    <x v="3"/>
    <m/>
    <m/>
    <s v="Batch 2"/>
    <m/>
    <x v="0"/>
    <m/>
    <x v="0"/>
  </r>
  <r>
    <x v="19"/>
    <s v="Video Quiz Summary_x000a_Podcast Quiz Summary"/>
    <e v="#N/A"/>
    <x v="8"/>
    <x v="13"/>
    <s v="Text such as &quot;How you did&quot; missing heading mark-up"/>
    <s v="Applicable"/>
    <s v="Applicable"/>
    <s v="Applicable"/>
    <s v="Applicable"/>
    <s v="Applicable"/>
    <s v="Applicable"/>
    <s v="Applicable"/>
    <m/>
    <m/>
    <x v="4"/>
    <x v="0"/>
    <m/>
    <s v="Yes"/>
    <s v="Standard Feature - Marketing || Video Quiz Summary: Web: Missing heading mark-up"/>
    <s v="The text such as &quot;How you did&quot; visually appears to be heading on the page. This text is not marked-up using HTML heading._x000a_This resulted in screen reader users finding it difficult to understand the page content structure._x000a__x000a_"/>
    <s v="The text such as &quot;How you did&quot; visually appears to be heading on the page. This text is not marked-up using HTML heading._x000a_This resulted in screen reader users finding it difficult to understand the page content structure._x000a__x000a_Similar instance was found on &quot;Kotler || Podcast Assignment - Question 1&quot; page."/>
    <s v="&lt;div class=&quot;summary-comment&quot;&gt;How you did&lt;/div&gt;"/>
    <s v="&lt;div class=&quot;summary-comment&quot;&gt;How you did&lt;/div&gt;"/>
    <s v="Appropriate heading structure should be used on the page so that screen reader user can understand the structure."/>
    <s v="Appropriate heading structure should be used on the page so that screen reader user can understand the structure."/>
    <s v="Headings are used to add structure to the webpage. Appropriate heading structure enables screen reader users to understand the webpage structure. Use headings in the correct sequence; such as h2 should follow h1, h3 should follow h2 and so on. _x000a_Making text appear as headings visually by changing the font size or making the text strong will not be identified as a heading by a screen reader. In the absence of appropriate heading level mark-up, screen reader will treat it as a piece of text and important structure information will not be made available to the users._x000a_In addition, screen reader users have a tendency to skim through the webpages using heading level navigation. Appropriate heading structure enables screen reader users to understand the webpage structure as well as navigate through the webpage easily."/>
    <s v="Mark-up the mentioned text using appropriate HTML headings. In addition, use heading levels as per specification such as &lt;h1&gt; should be followed by &lt;h2&gt;, &lt;h3&gt; and so on. _x000a__x000a__x000a_HTML:_x000a_&lt;h2 class=&quot;summary-comment&quot;&gt;How you did&lt;/h2&gt;"/>
    <s v="Mark-up the mentioned text using appropriate HTML headings. In addition, use heading levels as per specification such as &lt;h1&gt; should be followed by &lt;h2&gt;, &lt;h3&gt; and so on. _x000a__x000a_&lt;h2 class=&quot;summary-comment&quot;&gt;How you did&lt;/h2&gt;"/>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All Assignments &gt;  Ch 01 Video Assignment link and activate it. _x000a__x000a_4. Navigate to the &quot;Start&quot; button and activate and complete the questions._x000a__x000a_5. Navigate to the &quot;Submit Quiz&quot; button and activate it._x000a__x000a_6. Navigate to mentioned text and inspect the code."/>
    <s v="2. Navigate to the Student To-do list &gt; Do Homework &gt; Ch 1 Video Assignment &gt; Play video and attend Questions  and find Quiz Summary._x000a__x000a_3. Inspect the mentioned text."/>
    <s v="A"/>
    <s v="1.3.1 Info and Relationships"/>
    <s v="Marketing_105heading"/>
    <s v="Minor"/>
    <s v="Windows: 11_x000a__x000a_MAC OS: 12_x000a__x000a_iOS: 15_x000a__x000a_Android OS: 10"/>
    <s v="1.3.1 Info and Relationships (Level A), Windows_11, Chrome, JAWS, Firefox, NVDA, iOS Tablet, VoiceOver, macOS_12, Safari, TalkBack, Android Tablet, Accessibility, Audit, Marketing, MLM-XL, MLVISION, MyLab, US, VPAT"/>
    <s v="1.3.1, Accessibility, Audit, Marketing, MLM-XL, MLVISION, MyLab, US, VPAT "/>
    <s v="3 - Medium - minor functionality broken"/>
    <x v="4"/>
    <n v="5"/>
    <n v="5"/>
    <m/>
    <n v="5"/>
    <x v="2"/>
    <s v="ss with sr o/p_x000a__x000a_P24 validity check pending"/>
    <x v="2"/>
    <n v="5"/>
    <x v="4"/>
    <m/>
    <m/>
    <s v="Batch 2"/>
    <m/>
    <x v="0"/>
    <m/>
    <x v="0"/>
  </r>
  <r>
    <x v="19"/>
    <s v="Video Quiz Summary_x000a_Podcast Quiz Summary"/>
    <e v="#N/A"/>
    <x v="13"/>
    <x v="33"/>
    <s v="List mark-up is missing for the Question summary "/>
    <s v="Applicable"/>
    <s v="Applicable"/>
    <s v="Applicable"/>
    <s v="Applicable"/>
    <s v="Applicable"/>
    <s v="Applicable"/>
    <s v="Applicable"/>
    <m/>
    <m/>
    <x v="4"/>
    <x v="0"/>
    <m/>
    <s v="Yes"/>
    <s v="Standard Feature - Marketing || Video Quiz Summary: Web: Missing ordered list mark-up"/>
    <s v="List mark-up is not used to present related information programmatically. For example, Video Quiz Summary questions i.e., &quot;Question 1&quot;, &quot;Since its founding..&quot;, and so on are not marked up as ordered list items which visually look like a list of related items. As a result, screen reader users will find it difficult to navigate to the list and different list items quickly."/>
    <s v="List mark-up is not used to present related information programmatically. For example, content such as &quot;QUESTION 1_x000a_Since its founding, the Walt Disney company ...&quot;, &quot;QUESTION 2_x000a_Disney’s strategy of appealing to multiple different ...&quot; and so on is not marked as list items which visually looks like a list. As a result, screen reader users might find it difficult to navigate to the lists and different list items quickly._x000a__x000a_Similar instance was found on &quot;Kotler || Podcast Assignment - Question 1&quot; page."/>
    <s v="&lt;div class=&quot;simplebar-content&quot; style=&quot;padding: 0px;&quot;&gt;_x000a_&lt;div class=&quot;question-section&quot;&gt;_x000a_&lt;div class=&quot;question&quot;&gt;question 1&lt;/div&gt;_x000a_&lt;div class=&quot;question-title&quot;&gt;Since its founding, the Walt Disney company has __________,&lt;/div&gt;&lt;div class=&quot;answer-section&quot;&gt;&lt;div class=&quot;answer-container&quot;&gt;&lt;div&gt;&lt;/div&gt;_x000a_&lt;div class=&quot;answer&quot;&gt;expanded to include a wide variety of franchises&lt;/div&gt;&lt;/div&gt;&lt;div class=&quot;result d-flex&quot;&gt;&lt;div class=&quot;result-text&quot;&gt;Correct&lt;/div&gt;&lt;button class=&quot;timestampNavigationButton&quot;&gt;&lt;span class=&quot;timestamp&quot;&gt;3:28&lt;/span&gt;&lt;/button&gt;&lt;/div&gt;&lt;/div&gt;&lt;/div&gt;_x000a_&lt;div class=&quot;question-section&quot;&gt;_x000a_&lt;div class=&quot;question&quot;&gt;question 2&lt;/div&gt;_x000a_&lt;div class=&quot;question-title&quot;&gt;Disney’s strategy of appealing to multiple different audiences demonstrates their __________.&lt;/div&gt;&lt;div class=&quot;answer-section&quot;&gt;&lt;div class=&quot;answer-container&quot;&gt;&lt;div&gt;&lt;&lt;/div&gt;&lt;div class=&quot;answer&quot;&gt;strategy for avoiding marketing myopia&lt;/div&gt;&lt;/div&gt;&lt;div class=&quot;result d-flex&quot;&gt;&lt;div class=&quot;result-text&quot;&gt;Correct&lt;/div&gt;&lt;button class=&quot;timestampNavigationButton&quot;&gt;&lt;span class=&quot;tmestamp&quot;&gt;3:28&lt;/span&gt;&lt;&lt;/button&gt;&lt;/div&gt;&lt;/div&gt;&lt;/div&gt;"/>
    <s v="&lt;div class=&quot;simplebar-content&quot; style=&quot;padding: 0px;&quot;&gt;_x000a_&lt;div class=&quot;question-section&quot;&gt;&lt;div class=&quot;question&quot;&gt;question 1&lt;/div&gt;&lt;div class=&quot;question-title&quot;&gt;Since its founding, the Walt Disney company has __________,&lt;/div&gt;&lt;div class=&quot;answer-section&quot;&gt;&lt;div class=&quot;answer-container&quot;&gt;&lt;div&gt;&lt;svg focusable=&quot;false&quot; class=&quot;p-la-icon-18&quot; aria-hidden=&quot;true&quot;&gt;&lt;use href=&quot;#single-correct-18&quot;&gt;&lt;/use&gt;&lt;/svg&gt;&lt;/div&gt;&lt;div class=&quot;answer&quot;&gt;expanded to include a wide variety of franchises&lt;/div&gt;&lt;/div&gt;&lt;div class=&quot;result d-flex&quot;&gt;&lt;div class=&quot;result-text&quot;&gt;Correct&lt;/div&gt;&lt;button class=&quot;timestampNavigationButton&quot;&gt;&lt;span class=&quot;timestamp&quot;&gt;3:28&lt;/span&gt;&lt;svg focusable=&quot;false&quot; class=&quot;p-la-icon-18&quot; aria-hidden=&quot;true&quot;&gt;&lt;use href=&quot;#next-16&quot;&gt;&lt;/use&gt;&lt;/svg&gt;&lt;/button&gt;&lt;/div&gt;&lt;/div&gt;&lt;/div&gt;_x000a_(...)_x000a_&lt;/div&gt;"/>
    <s v="When related items are structured using HTML list tags, screen reader users can identify the list and list items effectively. "/>
    <s v="When related items are structured using HTML list tags, screen reader users can identify the list and list items effectively."/>
    <s v="List mark-up enables screen reader users to identify number of list items. On the basis of appropriate list mark-up, screen reader announces beginning and end of a list. This helps users to navigate and interpret the information effectively._x000a_A sighted user can understand relationship between the textual information on the basis of its visual presentation, such as indentation. However, a screen reader relies on appropriate mark-up, such as &lt;li&gt;, &lt;ul&gt; and &lt;ol&gt; to interpret related information effectively._x000a_"/>
    <s v="Use appropriate list mark-up, such as &lt;ol&gt; and &lt;li&gt; to identify related information. In addition, consider applying styles to maintain the visual presentation of the page._x000a__x000a_HTML:_x000a_&lt;ol class=&quot;simplebar-content&quot; style=&quot;padding: 0px;&quot;&gt;_x000a_&lt;li class=&quot;question-section&quot;&gt;_x000a_&lt;div class=&quot;question&quot;&gt;question 1&lt;/div&gt;_x000a_&lt;div class=&quot;question-title&quot;&gt;Since its founding, the Walt Disney company has __________,&lt;/div&gt;_x000a_&lt;div class=&quot;answer-section&quot;&gt;_x000a_&lt;div class=&quot;answer-container&quot;&gt;&lt;div&gt;_x000a_&lt;/div&gt;_x000a_&lt;div class=&quot;answer&quot;&gt;expanded to include a wide variety of franchises&lt;/div&gt;&lt;/div&gt;&lt;div class=&quot;result d-flex&quot;&gt;&lt;div class=&quot;result-text&quot;&gt;Correct&lt;/div&gt;_x000a_&lt;button class=&quot;timestampNavigationButton&quot;&gt;&lt;span class=&quot;timestamp&quot;&gt;3:28&lt;/span&gt;&lt;/button&gt;&lt;/div&gt;&lt;/div&gt;_x000a_&lt;/li&gt;_x000a_&lt;li class=&quot;question-section&quot;&gt;_x000a_&lt;div class=&quot;question&quot;&gt;question 2&lt;/div&gt;_x000a_&lt;div class=&quot;question-title&quot;&gt;Disney’s strategy of appealing to multiple different audiences demonstrates their __________.&lt;/div&gt;_x000a_&lt;div class=&quot;answer-section&quot;&gt;&lt;div class=&quot;answer-container&quot;&gt;&lt;div&gt;&lt;/div&gt;&lt;div class=&quot;answer&quot;&gt;strategy for avoiding marketing myopia&lt;/div&gt;&lt;/div&gt;&lt;div class=&quot;result d-flex&quot;&gt;&lt;div class=&quot;result-text&quot;&gt;Correct&lt;/div&gt;_x000a_&lt;button class=&quot;timestampNavigationButton&quot;&gt;&lt;span class=&quot;timestamp&quot;&gt;3:28&lt;/span&gt;&lt;/button&gt;&lt;/div&gt;&lt;/div&gt;&lt;/li&gt;_x000a_(...)_x000a_&lt;/ol&gt;"/>
    <s v="Use appropriate list mark-up, such as &lt;li&gt;and &lt;ul&gt; to identify related information. In addition, if required apply styles to maintain the visual presentation of the web page._x000a__x000a_&lt;ul class=&quot;simplebar-content&quot; style=&quot;padding: 0px;&quot;&gt;_x000a_&lt;li class=&quot;question-section&quot;&gt;&lt;div class=&quot;question&quot;&gt;question 1&lt;/div&gt;&lt;div class=&quot;question-title&quot;&gt;Since its founding, the Walt Disney company has __________,&lt;/div&gt;&lt;div class=&quot;answer-section&quot;&gt;&lt;div class=&quot;answer-container&quot;&gt;&lt;div&gt;&lt;svg focusable=&quot;false&quot; class=&quot;p-la-icon-18&quot; aria-hidden=&quot;true&quot;&gt;&lt;use href=&quot;#single-correct-18&quot;&gt;&lt;/use&gt;&lt;/svg&gt;&lt;/div&gt;&lt;div class=&quot;answer&quot;&gt;expanded to include a wide variety of franchises&lt;/div&gt;&lt;/div&gt;&lt;div class=&quot;result d-flex&quot;&gt;&lt;div class=&quot;result-text&quot;&gt;Correct&lt;/div&gt;&lt;button class=&quot;timestampNavigationButton&quot;&gt;&lt;span class=&quot;timestamp&quot;&gt;3:28&lt;/span&gt;&lt;svg focusable=&quot;false&quot; class=&quot;p-la-icon-18&quot; aria-hidden=&quot;true&quot;&gt;&lt;use href=&quot;#next-16&quot;&gt;&lt;/use&gt;&lt;/svg&gt;&lt;/button&gt;&lt;/div&gt;&lt;/div&gt;&lt;/li&gt;_x000a_(...)_x000a_&lt;/ul&gt;"/>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All Assignments &gt;  Ch 01 Video Assignment link and activate it. _x000a__x000a_4. Navigate to the &quot;Start&quot; button and activate and complete the questions._x000a__x000a_5. Navigate to the &quot;Submit Quiz&quot; button and activate it._x000a__x000a_6. Using screen reader, navigate to mentioned text in &quot;Video Quiz Summary &quot; section._x000a__x000a_5. Listen that the list structure is not announced for the text."/>
    <s v="2. Navigate to the Student To-do list &gt; Do Homework &gt; Ch 1 Video Assignment &gt; Play video and attend Questions  and find Quiz Summary._x000a__x000a_3. Inspect the mentioned content."/>
    <s v="A"/>
    <s v="1.3.1 Info and Relationships"/>
    <s v="Marketing_106"/>
    <s v="Minor"/>
    <s v="Windows: 11_x000a__x000a_MAC OS: 12_x000a__x000a_iOS: 15_x000a__x000a_Android OS: 10"/>
    <s v="1.3.1 Info and Relationships (Level A), Windows_11, Chrome, JAWS, Firefox, NVDA, iOS Tablet, VoiceOver, macOS_12, Safari, TalkBack, Android Tablet, Accessibility, Audit, Marketing, MLM-XL, MLVISION, MyLab, US, VPAT"/>
    <s v="1.3.1, Accessibility, Audit, Marketing, MLM-XL, MLVISION, MyLab, US, VPAT "/>
    <s v="3 - Medium - minor functionality broken"/>
    <x v="4"/>
    <n v="5"/>
    <n v="5"/>
    <m/>
    <n v="5"/>
    <x v="2"/>
    <s v="P24 validity check pendng"/>
    <x v="3"/>
    <n v="5"/>
    <x v="2"/>
    <m/>
    <m/>
    <s v="Batch 2"/>
    <m/>
    <x v="0"/>
    <m/>
    <x v="0"/>
  </r>
  <r>
    <x v="20"/>
    <s v="Video Quiz Summary"/>
    <n v="0"/>
    <x v="8"/>
    <x v="10"/>
    <s v="&quot;The questions&quot; text is marked-up as &lt;h2&gt; inappropriately"/>
    <s v="Applicable"/>
    <s v="Applicable"/>
    <s v="Applicable"/>
    <s v="Applicable"/>
    <s v="Applicable"/>
    <s v="Applicable"/>
    <s v="Applicable"/>
    <m/>
    <m/>
    <x v="4"/>
    <x v="0"/>
    <m/>
    <s v="Yes"/>
    <s v="Standard Feature - Kotler || Video Quiz Summary: Web: Inappropriate heading structure"/>
    <s v="Heading structure is found to be inappropriate on the page. Text such as &quot;The Question&quot; is coded as &lt;h2&gt; which does not match the visual hierarchy on the page._x000a_As a result, screen reader users found it difficult to understand the page content structure."/>
    <s v="Heading structure is found to be inappropriate on the modal. Text such as &quot;The Question&quot; is coded as &lt;h2&gt; which does not match the visual hierarchy on the page._x000a_As a result, screen reader users found it difficult to understand the page content structure._x000a__x000a_Similar instance was found on &quot;Kotler || Podcast Assignment - Question 1&quot; page."/>
    <s v="&lt;h2 class=&quot;questions-panel-title&quot;&gt;The questions&lt;/h2&gt;"/>
    <s v="&lt;h2 class=&quot;questions-panel-title&quot;&gt;The questions&lt;/h2&gt;"/>
    <s v="The heading levels should be announced as per the visual hierarchy by screen reader to understand the page structure for their users."/>
    <s v="The heading levels should be announced as per the visual hierarchy by screen reader to understand the page structure for their users."/>
    <s v="Headings are used to add structure to the web page. Appropriate heading structure enables screen reader users to understand the page structure. Use headings in the correct sequence; such as h2 should follow h1, h3 should follow h2 and so on. Skipping heading levels will confuse screen reader users as to some information is not being read out to them. _x000a_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_x000a_In addition, screen reader users have a tendency to skim through the page using heading level navigation. Appropriate heading structure enables screen reader users to understand the page structure as well as navigate through the page easily."/>
    <s v="Use heading levels as per specification such as &lt;h1&gt; should be followed by &lt;h2&gt;, &lt;h3&gt; and so on._x000a_Even though this is required at WCAG 2.1 at Level AAA, it is recommended that the above issue be addressed as screen reader users rely on headings heavily to understand the page structure._x000a__x000a_&lt;h3 class=&quot;questions-panel-title&quot;&gt;The questions&lt;/h3&gt;"/>
    <s v="Use heading levels as per specification such as &lt;h1&gt; should be followed by &lt;h2&gt;, &lt;h3&gt; and so on._x000a_Even though this is required at WCAG 2.1 at Level AAA, it is recommended that the above issue be addressed as screen reader users rely on headings heavily to understand the page structure._x000a__x000a_&lt;h3 class=&quot;questions-panel-title&quot;&gt;The questions&lt;/h3&gt;"/>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Student To-do list &gt; Do Homework &gt; Ch 1 Video Assignment &gt; Play video and attend Questions  and find Quiz Summary._x000a__x000a_3. Inspect the mentioned text."/>
    <s v="2. Navigate to the Student To-do list &gt; Do Homework &gt; Ch 1 Video Assignment &gt; Play video and attend Questions  and find Quiz Summary._x000a__x000a_3. Inspect the mentioned text."/>
    <s v="A"/>
    <s v="1.3.1 Info and Relationships"/>
    <s v="Marketing_107"/>
    <s v="Trivial"/>
    <s v="Windows: 11_x000a__x000a_MAC OS: 12_x000a__x000a_iOS: 15_x000a__x000a_Android OS: 10"/>
    <s v="1.3.1 Info and Relationships (Level A), Windows_11, Chrome, JAWS, Firefox, NVDA, iOS Tablet, VoiceOver, macOS_12, Safari, TalkBack, Android Tablet, Accessibility, Audit, Marketing, MLM-XL, MLVISION, MyLab, US, VPAT"/>
    <s v="1.3.1, Accessibility, Audit, Marketing, MLM-XL, MLVISION, MyLab, US, VPAT "/>
    <s v="4 - Low - cosmetic or usability"/>
    <x v="4"/>
    <n v="5"/>
    <n v="5"/>
    <s v="SS is pending"/>
    <n v="5"/>
    <x v="2"/>
    <s v="Updated priority"/>
    <x v="3"/>
    <n v="5"/>
    <x v="2"/>
    <m/>
    <m/>
    <s v="Batch 2"/>
    <m/>
    <x v="0"/>
    <m/>
    <x v="0"/>
  </r>
  <r>
    <x v="21"/>
    <s v="Question 1"/>
    <n v="0"/>
    <x v="13"/>
    <x v="33"/>
    <s v="&quot;Help to solve this&quot;, &quot;Ask my instructor&quot; buttons_x000a__x000a_ACDS-152968"/>
    <m/>
    <s v="Applicable"/>
    <m/>
    <m/>
    <m/>
    <m/>
    <m/>
    <m/>
    <m/>
    <x v="4"/>
    <x v="0"/>
    <m/>
    <s v="No"/>
    <s v="N/A"/>
    <s v="N/A"/>
    <s v="N/A"/>
    <m/>
    <n v="0"/>
    <s v="N/A"/>
    <s v="N/A"/>
    <s v="N/A"/>
    <s v="N/A"/>
    <s v="N/A"/>
    <m/>
    <s v="N/A"/>
    <s v="N/A"/>
    <s v="N/A"/>
    <s v="N/A"/>
    <m/>
    <m/>
    <s v="Windows: 11_x000a__x000a_MAC OS: 12_x000a__x000a_iOS: 15_x000a__x000a_Android OS: 10"/>
    <s v="N/A (Level N/A), Windows_11, Firefox, NVDA, Accessibility, Audit, Marketing, MLM-XL, MLVISION, MyLab, US, VPAT"/>
    <e v="#VALUE!"/>
    <b v="0"/>
    <x v="0"/>
    <m/>
    <m/>
    <m/>
    <m/>
    <x v="0"/>
    <m/>
    <x v="0"/>
    <m/>
    <x v="0"/>
    <m/>
    <m/>
    <m/>
    <m/>
    <x v="0"/>
    <m/>
    <x v="0"/>
  </r>
  <r>
    <x v="22"/>
    <e v="#N/A"/>
    <e v="#N/A"/>
    <x v="8"/>
    <x v="13"/>
    <s v="&quot;AQA_VPAT_Kotler_Principles of Marketing 19e &quot; is not marked-up as heading"/>
    <m/>
    <s v="Applicable"/>
    <m/>
    <m/>
    <m/>
    <m/>
    <m/>
    <m/>
    <m/>
    <x v="4"/>
    <x v="0"/>
    <m/>
    <s v="No"/>
    <s v="N/A"/>
    <s v="N/A"/>
    <s v="N/A"/>
    <m/>
    <n v="0"/>
    <s v="N/A"/>
    <s v="N/A"/>
    <s v="N/A"/>
    <s v="N/A"/>
    <s v="N/A"/>
    <m/>
    <s v="N/A"/>
    <s v="N/A"/>
    <s v="N/A"/>
    <s v="N/A"/>
    <m/>
    <m/>
    <s v="Windows: 11_x000a__x000a_MAC OS: 12_x000a__x000a_iOS: 15_x000a__x000a_Android OS: 10"/>
    <s v="N/A (Level N/A), Windows_11, Firefox, NVDA, Accessibility, Audit, Marketing, MLM-XL, MLVISION, MyLab, US, VPAT"/>
    <e v="#VALUE!"/>
    <b v="0"/>
    <x v="0"/>
    <m/>
    <m/>
    <m/>
    <m/>
    <x v="0"/>
    <m/>
    <x v="0"/>
    <m/>
    <x v="0"/>
    <m/>
    <m/>
    <m/>
    <m/>
    <x v="0"/>
    <m/>
    <x v="0"/>
  </r>
  <r>
    <x v="23"/>
    <s v="Case Study Library Mainpage"/>
    <n v="0"/>
    <x v="2"/>
    <x v="34"/>
    <s v="&quot;Resume&quot; button"/>
    <m/>
    <s v="Applicable"/>
    <m/>
    <m/>
    <m/>
    <m/>
    <m/>
    <m/>
    <m/>
    <x v="4"/>
    <x v="0"/>
    <m/>
    <s v="No"/>
    <m/>
    <m/>
    <n v="0"/>
    <m/>
    <n v="0"/>
    <m/>
    <n v="0"/>
    <s v="N/A"/>
    <m/>
    <n v="0"/>
    <m/>
    <m/>
    <n v="0"/>
    <s v="N/A"/>
    <s v="N/A"/>
    <m/>
    <m/>
    <s v="Windows: 11_x000a__x000a_MAC OS: 12_x000a__x000a_iOS: 15_x000a__x000a_Android OS: 10"/>
    <s v="N/A (Level N/A), Windows_11, Firefox, NVDA, Accessibility, Audit, Marketing, MLM-XL, MLVISION, MyLab, US, VPAT"/>
    <e v="#VALUE!"/>
    <b v="0"/>
    <x v="0"/>
    <m/>
    <m/>
    <m/>
    <m/>
    <x v="0"/>
    <m/>
    <x v="0"/>
    <m/>
    <x v="0"/>
    <m/>
    <m/>
    <m/>
    <m/>
    <x v="0"/>
    <m/>
    <x v="0"/>
  </r>
  <r>
    <x v="23"/>
    <s v="Case Study Library Mainpage"/>
    <n v="0"/>
    <x v="13"/>
    <x v="35"/>
    <s v="&quot;Name&quot;, and &quot;Chapter Homework&quot; and so on in main content"/>
    <s v="Applicable"/>
    <s v="Applicable"/>
    <s v="Applicable"/>
    <s v="Applicable"/>
    <s v="Applicable"/>
    <s v="Applicable"/>
    <s v="Applicable"/>
    <m/>
    <m/>
    <x v="4"/>
    <x v="0"/>
    <m/>
    <s v="Yes"/>
    <s v="Standard Feature - Kotler ||Case Study Library: Web: Missing description list mark-up"/>
    <s v="List mark-up is not used to present related information programmatically. For example, text such as &quot;Name: Chapter 3 Case Study Library Assignment&quot;, &quot;Due: 12/31/23 11:59 pm&quot;, and &quot;Current Score: 0% (0 points out of 1)&quot; is not marked up as description list which visually looks like key and value pairs. As a result, screen reader users will find it difficult to navigate to the list and different list items quickly."/>
    <s v="List mark-up is not used to present related information programmatically. For example, text such as &quot;Name: Chapter 3 Case Study Library Assignment&quot;, &quot;Due: 12/31/23 11:59 pm&quot;, and &quot;Current Score: 0% (0 points out of 1)&quot; is not marked as list items which visually looks like a list. As a result, screen reader users might find it difficult to navigate to the lists and different list items quickly."/>
    <s v="&lt;div class=&quot;col-sm-6&quot;&gt;_x000a_ &lt;table class=&quot;table-homework-details &quot; role=&quot;presentation&quot;&gt;_x000a_&lt;tbody&gt;_x000a_&lt;tr id=&quot;ctl00_ctl00_InsideForm_MasterContent_TrAssignmentName&quot;&gt;_x000a_&lt;td&gt;Name:&lt;/td&gt;_x000a_&lt;td&gt;&lt;span id=&quot;ctl00_ctl00_InsideForm_MasterContent_LblName&quot;&gt;Chapter 3 Case Study Library Assignment&lt;/span&gt;&lt;/td&gt;_x000a_&lt;/tr&gt;_x000a_&lt;tr&gt;_x000a_&lt;td&gt;Due:&lt;/td&gt;_x000a_&lt;td title=&quot;MM/DD/YY&quot;&gt;&lt;span id=&quot;ctl00_ctl00_InsideForm_MasterContent_LblDateDue&quot;&gt;12/31/23 11:59pm&lt;/span&gt;&lt;/td&gt;_x000a_ &lt;/tr&gt;_x000a_ &lt;tr&gt;_x000a_ &lt;td&gt;&lt;span id=&quot;ctl00_ctl00_InsideForm_MasterContent_LblCurrentScore&quot;&gt;Current Score&lt;/span&gt;:&lt;/td&gt;_x000a_&lt;td&gt;&lt;span id=&quot;CurrentScore&quot;&gt;0% (0 points out of 1)&lt;/span&gt;&lt;/td&gt;_x000a_&lt;/tr&gt;_x000a_&lt;/tbody&gt;&lt;/table&gt;_x000a_ &lt;/div&gt;"/>
    <s v="&lt;div class=&quot;col-sm-6&quot;&gt;_x000a_ &lt;table class=&quot;table-homework-details &quot; role=&quot;presentation&quot;&gt;_x000a_&lt;tbody&gt;_x000a_&lt;tr id=&quot;ctl00_ctl00_InsideForm_MasterContent_TrAssignmentName&quot;&gt;_x000a_&lt;td&gt;Name:&lt;/td&gt;_x000a_&lt;td&gt;&lt;span id=&quot;ctl00_ctl00_InsideForm_MasterContent_LblName&quot;&gt;Chapter 3 Case Study Library Assignment&lt;/span&gt;&lt;/td&gt;_x000a_&lt;/tr&gt;_x000a_&lt;tr&gt;_x000a_&lt;td&gt;Due:&lt;/td&gt;_x000a_&lt;td title=&quot;MM/DD/YY&quot;&gt;&lt;span id=&quot;ctl00_ctl00_InsideForm_MasterContent_LblDateDue&quot;&gt;12/31/23 11:59pm&lt;/span&gt;&lt;/td&gt;_x000a_ &lt;/tr&gt;_x000a_ &lt;tr&gt;_x000a_ &lt;td&gt;&lt;span id=&quot;ctl00_ctl00_InsideForm_MasterContent_LblCurrentScore&quot;&gt;Current Score&lt;/span&gt;:&lt;/td&gt;_x000a_&lt;td&gt;&lt;span id=&quot;CurrentScore&quot;&gt;0% (0 points out of 1)&lt;/span&gt;&lt;/td&gt;_x000a_&lt;/tr&gt;_x000a_&lt;/tbody&gt;&lt;/table&gt;_x000a_ &lt;/div&gt;"/>
    <s v="The screen reader should announce the related items as a list with number of items."/>
    <s v="When related items are structured using HTML list tags, screen reader users can identify the list and list items effectively. "/>
    <s v="List mark-up enables screen reader users to identify number of list items. On the basis of appropriate list mark-up, screen reader announces beginning and end of a list. This helps users to navigate and interpret the information effectively._x000a_A sighted user can understand relationship between the textual information on the basis of its visual presentation, such as indentation. However, a screen reader relies on appropriate mark-up, such as &lt;li&gt;, &lt;ul&gt; and &lt;ol&gt; to interpret related information effectively._x000a_"/>
    <s v="Apply the following changes:_x000a_• Remove the &lt;table&gt; tag for the mentioned text._x000a_• Use appropriate description list mark-up, such as &lt;dl&gt;, &lt;dt&gt;  and &lt;dd&gt; to identify key and value pairs. In addition, consider applying styles to maintain the visual presentation of the page._x000a__x000a_HTML:_x000a_&lt;div class=&quot;col-sm-6&quot;&gt;_x000a_&lt;dl class=&quot;table-homework-details &quot;&gt;_x000a_&lt;dt&gt;Name:&lt;/dt&gt;_x000a_&lt;dd&gt;&lt;span id=&quot;ctl00_ctl00_InsideForm_MasterContent_LblName&quot;&gt;Chapter 3 Case Study Library Assignment&lt;/span&gt;&lt;/dd&gt;_x000a_&lt;dt&gt;Due:&lt;/dt&gt;_x000a_&lt;dd title=&quot;MM/DD/YY&quot;&gt;&lt;span id=&quot;ctl00_ctl00_InsideForm_MasterContent_LblDateDue&quot;&gt;12/31/23 11:59pm&lt;/span&gt;&lt;/dd&gt;_x000a_&lt;dt&gt;&lt;span id=&quot;ctl00_ctl00_InsideForm_MasterContent_LblCurrentScore&quot;&gt;Current Score&lt;/span&gt;:&lt;/dt&gt;_x000a_&lt;dd&gt;&lt;span id=&quot;CurrentScore&quot;&gt;0% (0 points out of 1)&lt;/span&gt;&lt;/dd&gt;_x000a_&lt;/dl&gt;_x000a_&lt;/div&gt;"/>
    <s v="Apply the following changes:_x000a_• Remove the &lt;table&gt; tag for the mentioned text._x000a_• Use appropriate description list mark-up, such as &lt;dl&gt;, &lt;dt&gt;  and &lt;dd&gt; to identify related information. In addition, if required apply styles to maintain the visual presentation of the web page._x000a__x000a_&lt;div class=&quot;col-sm-6&quot;&gt;_x000a_&lt;dl class=&quot;table-homework-details &quot;&gt;_x000a_&lt;dt&gt;Name:&lt;/dt&gt;_x000a_&lt;dd id=&quot;ctl00_ctl00_InsideForm_MasterContent_LblName&quot;&gt;Chapter 3 Case Study Library Assignment&lt;/dd&gt;_x000a_&lt;dt&gt;Due:&lt;/dt&gt;_x000a_&lt;dd title=&quot;MM/DD/YY&quot; id=&quot;ctl00_ctl00_InsideForm_MasterContent_LblDateDue&quot;&gt;12/31/23 11:59pm&lt;/dd&gt;_x000a_&lt;dt id=&quot;ctl00_ctl00_InsideForm_MasterContent_LblCurrentScore&quot;&gt;Current Score:&lt;/dt&gt;_x000a_&lt;dd id=&quot;CurrentScore&quot;&gt;0% (0 points out of 1)&lt;/dd&gt;_x000a_&lt;/dl&gt;_x000a_&lt;/div&gt;"/>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All Assignments &gt;  Chapter 3 Case Study Library Assignment link and activate it. _x000a__x000a_4. Using screen reader, navigate to mentioned text in &quot;Do Homework&quot; section._x000a__x000a_5. Listen that the description list structure is not announced for the text that represents key and value pairs."/>
    <s v="2. Navigate to the Student To-do list &gt; Do Homework &gt; Chapter 3 Case Study Library Assignment interactive element and activate it._x000a__x000a_3. Access the mentioned text with screen reader running."/>
    <s v="A"/>
    <s v="1.3.1 Info and Relationships"/>
    <s v="Marketing_111list"/>
    <s v="Major"/>
    <s v="Windows: 11_x000a__x000a_MAC OS: 12_x000a__x000a_iOS: 15_x000a__x000a_Android OS: 10"/>
    <s v="1.3.1 Info and Relationships (Level A), Windows_11, Chrome, JAWS, Firefox, NVDA, iOS Tablet, VoiceOver, macOS_12, Safari, TalkBack, Android Tablet, Accessibility, Audit, Marketing, MLM-XL, MLVISION, MyLab, US, VPAT"/>
    <s v="1.3.1, Accessibility, Audit, Marketing, MLM-XL, MLVISION, MyLab, US, VPAT "/>
    <s v="1 - Critical - showstopper"/>
    <x v="4"/>
    <n v="5"/>
    <m/>
    <m/>
    <n v="5"/>
    <x v="2"/>
    <s v="not showed sr o/p in ss so updated ss_x000a__x000a_Note: steps updated by dilip later"/>
    <x v="3"/>
    <n v="5"/>
    <x v="4"/>
    <m/>
    <m/>
    <s v="Batch 1"/>
    <m/>
    <x v="0"/>
    <m/>
    <x v="0"/>
  </r>
  <r>
    <x v="23"/>
    <s v="Case Study Library Mainpage"/>
    <n v="0"/>
    <x v="1"/>
    <x v="36"/>
    <s v="&quot;Needs Scorning&quot; and &quot;Business Stimulation&quot;"/>
    <s v="Applicable"/>
    <s v="Applicable"/>
    <s v="Applicable"/>
    <s v="Applicable"/>
    <s v="Applicable"/>
    <s v="Applicable"/>
    <s v="Applicable"/>
    <m/>
    <m/>
    <x v="4"/>
    <x v="0"/>
    <m/>
    <s v="Yes"/>
    <s v="Standard Feature - Marketing ||Case Study Library main page: Web: Unnecessary alt text for decorative image _x000a_"/>
    <s v="Decorative images have been given unnecessary textual descriptions such as &quot;Needs Scoring&quot; and &quot;Business Stimulation&quot; which does not convey any additional or important information to screen reader users."/>
    <s v="Decorative images have been given unnecessary textual descriptions such as &quot;Needs Scoring&quot; and &quot;Business Stimulation&quot; which does not convey any additional or important information to screen reader users."/>
    <s v="&lt;img id=&quot;img11&quot; src=&quot;/App_Themes/BusinessProduct/images/overview_inprogress.gif&quot; alt=&quot;Needs Scoring&quot; width=&quot;14&quot; height=&quot;14&quot; class=&quot;question-status&quot;&gt;_x000a_(…)_x000a_&lt;img src=&quot;../support/mmlib/images/BusinessSimulation.png&quot; hspace=&quot;2&quot; alt=&quot;Business Simulation&quot; title=&quot;Business Simulation&quot; class=&quot;mediaImage&quot;&gt;"/>
    <s v="&lt;img id=&quot;img11&quot; src=&quot;/App_Themes/BusinessProduct/images/overview_inprogress.gif&quot; alt=&quot;Needs Scoring&quot; width=&quot;14&quot; height=&quot;14&quot; class=&quot;question-status&quot;&gt;_x000a_(…)_x000a_&lt;img src=&quot;../support/mmlib/images/BusinessSimulation.png&quot; hspace=&quot;2&quot; alt=&quot;Business Simulation&quot; title=&quot;Business Simulation&quot; class=&quot;mediaImage&quot;&gt;"/>
    <s v="Decorative images should be skipped by the screen reader."/>
    <s v="Decorative images should be skipped by the screen reader."/>
    <s v="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However, if images are decorative then a descriptive alternate text is not required. Empty alternate text (alt=””) should be specified for decorative images to ensure that screen reader skips the same._x000d__x000a__x000d__x000a_"/>
    <s v="Provide empty alt attribute i.e., alt=&quot;&quot; for decorative images._x000a__x000a_HTML:_x000a_&lt;img id=&quot;img11&quot; src=&quot;/App_Themes/BusinessProduct/images/overview_inprogress.gif&quot; alt=&quot;&quot; width=&quot;14&quot; height=&quot;14&quot; class=&quot;question-status&quot;&gt;_x000a_(…)_x000a_&lt;img src=&quot;../support/mmlib/images/BusinessSimulation.png&quot; hspace=&quot;2&quot; alt=&quot;&quot; title=&quot;Business Simulation&quot; class=&quot;mediaImage&quot;&gt;_x000a__x000a_"/>
    <s v="Provide empty alt attribute i.e., alt=&quot;&quot; for decorative images._x000a__x000a_HTML:_x000a_&lt;img id=&quot;img11&quot; src=&quot;/App_Themes/BusinessProduct/images/overview_inprogress.gif&quot; alt=&quot;&quot; width=&quot;14&quot; height=&quot;14&quot; class=&quot;question-status&quot;&gt;_x000a_(…)_x000a_&lt;img src=&quot;../support/mmlib/images/BusinessSimulation.png&quot; hspace=&quot;2&quot; alt=&quot;&quot; title=&quot;Business Simulation&quot; class=&quot;mediaImage&quot;&gt;_x000a__x000a_"/>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All Assignments &gt;  Chapter 3 Case Study Library Assignment link and activate it. _x000a__x000a_4.  Inspect the code of the decorative images._x000a__x000a_5. Observe that &quot;alt&quot; attribute is specified for &lt;img&gt; tag of the decorative images."/>
    <s v="2. Navigate to the left navigation and activate the &quot;Student To Do List&quot; link._x000a__x000a_3. Navigate to All Assignments &gt;  Chapter 3 Case Study Library Assignment link and activate it. _x000a__x000a_4.  Inspect the code of the decorative images._x000a__x000a_5. Observe that &quot;alt&quot; attribute is specified for &lt;img&gt; tag of the decorative images."/>
    <s v="A"/>
    <s v="1.1.1 Non-text Content"/>
    <s v="Marketing_112"/>
    <s v="Minor"/>
    <s v="Windows: 11_x000a__x000a_MAC OS: 12_x000a__x000a_iOS: 15_x000a__x000a_Android OS: 10"/>
    <s v="1.1.1 Non-text Content (Level A), Windows_11, Chrome, JAWS, Firefox, NVDA, iOS Tablet, VoiceOver, macOS_12, Safari, TalkBack, Android Tablet, Accessibility, Audit, Marketing, MLM-XL, MLVISION, MyLab, US, VPAT"/>
    <s v="1.1.1, Accessibility, Audit, Marketing, MLM-XL, MLVISION, MyLab, US, VPAT "/>
    <s v="3 - Medium - minor functionality broken"/>
    <x v="4"/>
    <n v="5"/>
    <m/>
    <m/>
    <m/>
    <x v="1"/>
    <s v="Discussed with manisha and jayshree_x000a_invalid issue"/>
    <x v="1"/>
    <n v="5"/>
    <x v="1"/>
    <m/>
    <m/>
    <m/>
    <m/>
    <x v="0"/>
    <m/>
    <x v="0"/>
  </r>
  <r>
    <x v="24"/>
    <s v="Case Study - Brief"/>
    <n v="0"/>
    <x v="12"/>
    <x v="37"/>
    <m/>
    <m/>
    <s v="Applicable"/>
    <m/>
    <m/>
    <m/>
    <s v="Not Applicable"/>
    <m/>
    <m/>
    <m/>
    <x v="4"/>
    <x v="0"/>
    <m/>
    <s v="No"/>
    <s v="N/A"/>
    <s v="N/A"/>
    <s v="N/A"/>
    <m/>
    <n v="0"/>
    <s v="N/A"/>
    <s v="N/A"/>
    <s v="N/A"/>
    <s v="N/A"/>
    <s v="N/A"/>
    <m/>
    <s v="N/A"/>
    <s v="N/A"/>
    <s v="N/A"/>
    <s v="N/A"/>
    <m/>
    <m/>
    <s v="Windows: 11_x000a__x000a_MAC OS: 12_x000a__x000a_iOS: 15_x000a__x000a_Android OS: 10"/>
    <s v="N/A (Level N/A), Windows_11, Firefox, NVDA, Accessibility, Audit, Marketing, MLM-XL, MLVISION, MyLab, US, VPAT"/>
    <e v="#VALUE!"/>
    <b v="0"/>
    <x v="0"/>
    <m/>
    <m/>
    <m/>
    <m/>
    <x v="0"/>
    <m/>
    <x v="0"/>
    <m/>
    <x v="0"/>
    <m/>
    <m/>
    <m/>
    <m/>
    <x v="0"/>
    <m/>
    <x v="0"/>
  </r>
  <r>
    <x v="25"/>
    <s v="Question 1"/>
    <n v="0"/>
    <x v="10"/>
    <x v="38"/>
    <s v="&quot;Radio&quot; button_x000a__x000a_ACDS-151974_x000a_ACDS-187911_x000a__x000a_"/>
    <m/>
    <s v="Applicable"/>
    <m/>
    <m/>
    <m/>
    <m/>
    <m/>
    <m/>
    <m/>
    <x v="4"/>
    <x v="0"/>
    <m/>
    <s v="No"/>
    <s v="N/A"/>
    <s v="N/A"/>
    <s v="N/A"/>
    <m/>
    <n v="0"/>
    <s v="N/A"/>
    <s v="N/A"/>
    <s v="N/A"/>
    <s v="N/A"/>
    <s v="N/A"/>
    <m/>
    <s v="N/A"/>
    <s v="N/A"/>
    <s v="N/A"/>
    <s v="N/A"/>
    <m/>
    <m/>
    <s v="Windows: 11_x000a__x000a_MAC OS: 12_x000a__x000a_iOS: 15_x000a__x000a_Android OS: 10"/>
    <s v="N/A (Level N/A), Windows_11, Firefox, NVDA, Accessibility, Audit, Marketing, MLM-XL, MLVISION, MyLab, US, VPAT"/>
    <e v="#VALUE!"/>
    <b v="0"/>
    <x v="0"/>
    <m/>
    <m/>
    <m/>
    <m/>
    <x v="0"/>
    <m/>
    <x v="0"/>
    <m/>
    <x v="0"/>
    <m/>
    <m/>
    <m/>
    <m/>
    <x v="0"/>
    <m/>
    <x v="0"/>
  </r>
  <r>
    <x v="26"/>
    <s v="Case Study - Questions"/>
    <n v="0"/>
    <x v="0"/>
    <x v="39"/>
    <s v="Pressed state is not defined for button"/>
    <s v="Applicable"/>
    <s v="Applicable"/>
    <s v="Applicable"/>
    <s v="Applicable"/>
    <s v="Applicable"/>
    <s v="Applicable"/>
    <s v="Applicable"/>
    <m/>
    <m/>
    <x v="4"/>
    <x v="0"/>
    <m/>
    <s v="Yes"/>
    <s v="Standard Feature - Kotler || Ch 03 Case Study Library Assignment - Questions: Web: Button's state is not defined"/>
    <s v="The not pressed / pressed state is not programmatically defined for &quot;Bold&quot;, &quot;Italic&quot;, &quot;underline&quot; and so on buttons._x000a_This made it difficult for screen reader users to access the functionality associated with the buttons"/>
    <s v="The not pressed / pressed state is not programmatically defined for &quot;Bold&quot;, &quot;Italic&quot;, &quot;underline&quot; and so on buttons._x000a_This made it difficult for screen reader users to access the functionality associated with the buttons"/>
    <s v="&lt;button data-command-id=&quot;bold&quot; class=&quot;__toolbar-item&quot; title=&quot;Bold&quot; type=&quot;button&quot; aria-label=&quot;Bold&quot;&gt;B&lt;/button&gt;_x000a_&lt;button data-command-id=&quot;italic&quot; class=&quot;__toolbar-item&quot; title=&quot;Italic&quot; type=&quot;button&quot; aria-label=&quot;Italic&quot;&gt;&lt;i&gt;i&lt;/i&gt;&lt;/button&gt;_x000a_(…)"/>
    <s v="&lt;button data-command-id=&quot;bold&quot; class=&quot;__toolbar-item&quot; title=&quot;Bold&quot; type=&quot;button&quot; aria-label=&quot;Bold&quot;&gt;B&lt;/button&gt;"/>
    <s v="The screen reader must announce not pressed / pressed  states for the respective buttons."/>
    <s v="The screen reader must announce not pressed / pressed  states for the respective buttons."/>
    <s v="All the interactive elements must be accessible for assistive technology users such as screen reader user. When state of the element is not defined for the element screen reader identify it as plain text and cannot access the functionality associated to it."/>
    <s v="Set &quot;aria-pressed&quot; attribute to &quot;false&quot; for &quot;Bold&quot;, &quot;Italic&quot;, &quot;underline&quot; and so on buttons when the buttons are in not pressed state and to &quot;true&quot; when the buttons are in the pressed state. Ensure that the value of &quot;aria-pressed&quot; attribute changes on user interaction via scripting._x000a__x000a_HTML:_x000a_&lt;button data-command-id=&quot;bold&quot; class=&quot;__toolbar-item&quot; title=&quot;Bold&quot; type=&quot;button&quot; aria-pressed=&quot;false&quot; aria-label=&quot;Bold&quot;&gt;B&lt;/button&gt;_x000a_&lt;button data-command-id=&quot;italic&quot; class=&quot;__toolbar-item&quot; title=&quot;Italic&quot; type=&quot;button&quot; aria-pressed=&quot;false&quot; aria-label=&quot;Italic&quot;&gt;&lt;i&gt;i&lt;/i&gt;&lt;/button&gt;_x000a_(…)"/>
    <s v="Set &quot;aria-pressed&quot; attribute to &quot;false&quot; for &quot;Bold&quot;, &quot;Italic&quot;, &quot;underline&quot; and so on buttons when the buttons are in not pressed state. Ensure that the value of &quot;aria-pressed&quot; attribute changes on user interaction via scripting._x000a__x000a_&lt;button data-command-id=&quot;bold&quot; class=&quot;__toolbar-item&quot; title=&quot;Bold&quot; type=&quot;button&quot; aria-pressed=&quot;false&quot; aria-label=&quot;Bold&quot;&gt;B&lt;/button&gt;"/>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the &quot;Chapter 3 Case Study Library Assignment&quot; link and activate it._x000a__x000a_4. Navigate to the &quot;Question&quot; Tab and activate it._x000a__x000a_5. Using the screen reader, navigate to the mentioned button _x000a__x000a_6. Listen that not pressed / pressed states are not announced for the respective buttons."/>
    <s v="2. Navigate to the Student To-do list &gt; Do Homework &gt; Chapter 3 Case Study Library Assignment &gt; Ch 03 Case Study Library Assignment &gt; Question interactive element and activate it._x000a__x000a_3. Access the mentioned buttons with screen reader running."/>
    <s v="A"/>
    <s v="4.1.2 Name, Role, Value"/>
    <s v="Marketing_115state"/>
    <s v="Critical"/>
    <s v="Windows: 11_x000a__x000a_MAC OS: 12_x000a__x000a_iOS: 15_x000a__x000a_Android OS: 10"/>
    <s v="4.1.2 Name, Role, Value (Level A), Windows_11, Chrome, JAWS, Firefox, NVDA, iOS Tablet, VoiceOver, macOS_12, Safari, TalkBack, Android Tablet, Accessibility, Audit, Marketing, MLM-XL, MLVISION, MyLab, US, VPAT"/>
    <s v="4.1.2, Accessibility, Audit, Marketing, MLM-XL, MLVISION, MyLab, US, VPAT "/>
    <s v="1 - Critical - showstopper"/>
    <x v="4"/>
    <n v="5"/>
    <m/>
    <m/>
    <n v="5"/>
    <x v="2"/>
    <s v="code not shown in ss_x000a__x000a_after button span comes hence removed extra button juts kept 1"/>
    <x v="0"/>
    <n v="5"/>
    <x v="2"/>
    <m/>
    <m/>
    <s v="Batch 1"/>
    <m/>
    <x v="0"/>
    <m/>
    <x v="0"/>
  </r>
  <r>
    <x v="26"/>
    <s v="Case Study - Questions"/>
    <n v="0"/>
    <x v="10"/>
    <x v="40"/>
    <s v="&quot;Enter your response here&quot; form field"/>
    <s v="Applicable"/>
    <s v="Applicable"/>
    <s v="Applicable"/>
    <s v="Applicable"/>
    <s v="Applicable"/>
    <s v="Applicable"/>
    <s v="Applicable"/>
    <m/>
    <m/>
    <x v="4"/>
    <x v="0"/>
    <m/>
    <s v="Yes"/>
    <s v="Standard Feature - Kotler ||Case Study - Questions: Web: Missing form label or &quot;title&quot; attribute"/>
    <s v="The &quot;Enter your response here.&quot; input field does not have the label associated with it and the &quot;title&quot; attribute is not included in its source code either._x000a_As a result, screen reader users will not understand the purpose of the input field."/>
    <s v="The &quot;Enter your response here.&quot; input field does not have the label associated with it and the &quot;title&quot; attribute is not included in its source code either._x000a_As a result, screen reader users will not understand the purpose of the input field."/>
    <s v="&lt;div id=&quot;editor&quot; class=&quot;pageEditor pgeEditorCustom&quot; contenteditable=&quot;&quot; ondragenter=&quot;event.preventDefault(); event.dataTransfer.dropEffect = 'none'&quot; ondragover=&quot;event.preventDefault(); event.dataTransfer.dropEffect = 'none'&quot;&gt;_x000a__x0009__x0009__x0009__x0009_&lt;p&gt;&lt;br&gt;_x000a__x0009__x0009__x0009__x0009_&lt;/p&gt;_x000a__x0009__x0009__x0009_&lt;/div&gt;"/>
    <s v="&lt;div id=&quot;editor&quot; class=&quot;pageEditor pgeEditorCustom&quot; contenteditable=&quot;&quot; ondragenter=&quot;event.preventDefault(); event.dataTransfer.dropEffect = 'none'&quot; ondragover=&quot;event.preventDefault(); event.dataTransfer.dropEffect = 'none'&quot;&gt;_x000a_&lt;p&gt;&lt;br&gt;_x000a_&lt;/p&gt;_x000a_&lt;/div&gt;"/>
    <s v="The screen reader should announce the label for the input field."/>
    <s v="The screen reader should announce the label for the input field."/>
    <s v="Each form control should have a unique label. In the absence of label, it becomes difficult for users especially screen reader users to understand the purpose of the form control and input information._x000a_In case of forms, where it is not possible to specify a label, include a title attribute describing the purpose of the input field._x000a_Title attribute is specified for form input fields where it is not possible to assign labels due to web page layout and design. WCAG 2.1 allows authors to specify descriptive title attributes for form controls for which labels cannot be assigned. This will help to make the purpose of form controls meaningful for screen reader users. In addition to title attributes, ARIA properties, such as aria-label or aria-labelledby can also be used to assign labels for form controls._x000a__x000a_"/>
    <s v="Apply the following changes:_x000a_• Provide unique and descriptive label for the mentioned input field using &lt;label&gt; tag._x000a_• Associate the label explicitly with the input field using &quot;for&quot; and &quot;id&quot; attributes._x000a_• Specify &quot;id&quot; attribute with unique value to &lt;label&gt; tag._x000a_• Specify &quot;aria-labelledby&quot; attribute in the source code of the input field._x000a_• Reference &quot;id&quot; attribute value of &lt;label&gt; tag to &quot;aria-labelledby&quot; attribute of the input field._x000a__x000a_HTML:_x000a_&lt;label for=&quot;editor&quot; id=&quot;a1&quot;&gt;Enter your response here&lt;/label&gt;_x000a_&lt;div id=&quot;editor&quot; aria-labelledby=&quot;a1&quot; class=&quot;pageEditor pgeEditorCustom&quot; contenteditable=&quot;&quot; ondragenter=&quot;event.preventDefault(); event.dataTransfer.dropEffect = 'none'&quot; ondragover=&quot;event.preventDefault(); event.dataTransfer.dropEffect = 'none'&quot;&gt;_x000a__x0009__x0009__x0009__x0009__x0009__x0009__x0009__x000a_"/>
    <s v="Apply the following changes:_x000a_• Provide unique and descriptive label for the mentioned input field using &lt;label&gt; tag._x000a_• Specify &quot;id&quot; attribute with unique value to &lt;label&gt; tag._x000a_• Specify &quot;aria-labelledby&quot; attribute in the source code of the input field._x000a_• Reference &quot;id&quot; attribute value of &lt;label&gt; tag to &quot;aria-labelledby&quot; attribute of the input field._x000a__x000a_&lt;label id=&quot;a1&quot;&gt;Your response&lt;/label&gt;_x000a_&lt;div id=&quot;editor&quot; aria-labelledby=&quot;a1&quot; class=&quot;pageEditor pgeEditorCustom&quot; contenteditable=&quot;&quot; ondragenter=&quot;event.preventDefault(); event.dataTransfer.dropEffect = 'none'&quot; ondragover=&quot;event.preventDefault(); event.dataTransfer.dropEffect = 'none'&quot;&gt;_x000a_&lt;p&gt;&lt;br&gt;_x000a_&lt;/p&gt;_x000a_&lt;/div&gt;"/>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the &quot;Chapter 3 Case Study Library Assignment&quot; link and activate it._x000a__x000a_4. Navigate to the &quot;Question&quot; Tab and activate it._x000a__x000a_5. Navigate to the mentioned input field._x000a__x000a_6. Inspect the code and observe that the label or &quot;title&quot; attribute is not specified for the input field."/>
    <s v="2. Navigate to the Student To-do list &gt; Do Homework &gt; Chapter 3 Case Study Library Assignment &gt; Ch 03 Case Study Library Assignment &gt; Question interactive element and activate it._x000a__x000a_3. Access the mentioned input field with screen reader running."/>
    <s v="A"/>
    <s v="1.3.1 Info and Relationships"/>
    <s v="Marketing_116label"/>
    <s v="Critical"/>
    <s v="Windows: 11_x000a__x000a_MAC OS: 12_x000a__x000a_iOS: 15_x000a__x000a_Android OS: 10"/>
    <s v="1.3.1 Info and Relationships (Level A), Windows_11, Chrome, JAWS, Firefox, NVDA, iOS Tablet, VoiceOver, macOS_12, Safari, TalkBack, Android Tablet, Accessibility, Audit, Marketing, MLM-XL, MLVISION, MyLab, US, VPAT"/>
    <s v="1.3.1, Accessibility, Audit, Marketing, MLM-XL, MLVISION, MyLab, US, VPAT "/>
    <s v="1 - Critical - showstopper"/>
    <x v="4"/>
    <n v="5"/>
    <m/>
    <m/>
    <n v="5"/>
    <x v="2"/>
    <s v="updated reco and ss"/>
    <x v="2"/>
    <n v="5"/>
    <x v="3"/>
    <m/>
    <m/>
    <s v="Batch 1"/>
    <m/>
    <x v="0"/>
    <m/>
    <x v="0"/>
  </r>
  <r>
    <x v="26"/>
    <s v="Case Study - Questions"/>
    <n v="0"/>
    <x v="4"/>
    <x v="19"/>
    <s v="Closed caption, info and settings becomes unavailable when viewport 320*256 px"/>
    <m/>
    <s v="Applicable"/>
    <m/>
    <m/>
    <m/>
    <s v="Not Applicable"/>
    <m/>
    <m/>
    <m/>
    <x v="4"/>
    <x v="0"/>
    <m/>
    <s v="No"/>
    <m/>
    <m/>
    <n v="0"/>
    <m/>
    <n v="0"/>
    <m/>
    <n v="0"/>
    <m/>
    <m/>
    <n v="0"/>
    <m/>
    <m/>
    <n v="0"/>
    <s v="N/A"/>
    <s v="N/A"/>
    <m/>
    <m/>
    <s v="Windows: 11_x000a__x000a_MAC OS: 12_x000a__x000a_iOS: 15_x000a__x000a_Android OS: 10"/>
    <s v="N/A (Level N/A), Windows_11, Firefox, NVDA, Accessibility, Audit, Marketing, MLM-XL, MLVISION, MyLab, US, VPAT"/>
    <e v="#VALUE!"/>
    <b v="0"/>
    <x v="0"/>
    <m/>
    <m/>
    <m/>
    <m/>
    <x v="0"/>
    <m/>
    <x v="0"/>
    <m/>
    <x v="0"/>
    <m/>
    <m/>
    <m/>
    <m/>
    <x v="0"/>
    <m/>
    <x v="0"/>
  </r>
  <r>
    <x v="26"/>
    <s v="Case Study - Questions"/>
    <n v="0"/>
    <x v="3"/>
    <x v="24"/>
    <s v="&quot;Cancel&quot; button on selecting background color button"/>
    <s v="Applicable"/>
    <m/>
    <s v="Applicable"/>
    <m/>
    <m/>
    <s v="Applicable"/>
    <s v="Applicable"/>
    <m/>
    <m/>
    <x v="4"/>
    <x v="0"/>
    <m/>
    <s v="Yes"/>
    <s v="Standard Features - Kotler || Ch 03 Case Study Library Assignment -  Questions: Web: Insufficient color contrast"/>
    <s v="The &quot;Cancel&quot; button text with #D93F3F foreground color have insufficient color contrast ratio of 2.8:1 with #CFCFCF background color._x000a_This will make it difficult for people with low vision and color blindness to read standard text elements that have insufficient contrast."/>
    <s v="The #D93F3F &quot;Cancel&quot; link text (that become available on activating &quot;Fore color&quot; and &quot;Back color&quot; buttons) has an insufficient color contrast ratio of 3.1:1 with the #D9D9D9 background. As a result, users with color deficiencies and low vision cannot access the content with ease."/>
    <m/>
    <m/>
    <s v="This text will have a contrast ratio against the page background of 4.5:1 or greater._x000d__x000a_"/>
    <s v="This text will have a contrast ratio against the page background of 4.5:1 or greater."/>
    <s v="Two colors are considered to have good visibility if the contrast ratio between foreground text and background is sufficient. WCAG 2.1 has described the minimum contrast ratio for text that is less than 18 point (if not bold) and less than 14 point (if bold) to be 4.5:1 at Level AA and 7:1 at Level AAA."/>
    <s v="On all the pages, ensure that each text/background color combination presents a contrast ratio of at least 4.5:1._x000d__x000a_"/>
    <s v="On all the pages, ensure that each text/background color combination presents a contrast ratio of at least 4.5:1._x000d__x000a_"/>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left navigation and activate the &quot;Student To Do List&quot; link._x000a__x000a_3. Navigate to the &quot;Chapter 3 Case Study Library Assignment&quot; link and activate it._x000a__x000a_4. Navigate to the &quot;Question&quot; Tab and activate it._x000a__x000a_5. Navigate to the &quot;Fore color&quot; and &quot;Back color&quot; button and activate it._x000a__x000a_4. Use any color contrast testing tool to check the color contrast as per the mentioned foreground and background color._x000a__x000a_5. Observe that the color contrast between the foreground and the background color is insufficient on hover state."/>
    <s v="2. Navigate to the Student To-do list &gt; Do Homework &gt; Chapter 3 Case Study Library Assignment &gt; Ch 03 Case Study Library Assignment &gt; Question interactive element and activate it._x000a__x000a_3. Activate &quot;Fore color&quot; and &quot;Back color&quot; buttons._x000a__x000a_4. Navigate to mentioned text and check the color contrast using CCA._x000a__x000a_"/>
    <s v="AA"/>
    <s v="1.4.3 Contrast (Minimum)"/>
    <s v="Marketing_118"/>
    <s v="Major"/>
    <s v="Windows: 11_x000a__x000a_MAC OS: 12_x000a__x000a_iOS: 15_x000a__x000a_Android OS: 10"/>
    <s v="1.4.3 Contrast (Minimum) (Level AA), Windows_11, Chrome, JAWS, NVDA, iOS Tablet, VoiceOver, TalkBack, Android Tablet, Accessibility, Audit, Marketing, MLM-XL, MLVISION, MyLab, US, VPAT"/>
    <s v="1.4.3, Accessibility, Audit, Marketing, MLM-XL, MLVISION, MyLab, US, VPAT "/>
    <s v="1 - Critical - showstopper"/>
    <x v="4"/>
    <n v="5"/>
    <n v="5"/>
    <m/>
    <n v="5"/>
    <x v="2"/>
    <s v="updated desc bcz of consistency with other cca issue"/>
    <x v="0"/>
    <n v="5"/>
    <x v="2"/>
    <m/>
    <m/>
    <s v="Batch 1"/>
    <m/>
    <x v="0"/>
    <m/>
    <x v="0"/>
  </r>
  <r>
    <x v="27"/>
    <e v="#N/A"/>
    <e v="#N/A"/>
    <x v="4"/>
    <x v="19"/>
    <s v="heading navigation content &quot;AQA_VPAT_Kotler_Principles of Marketing 19e&quot; partially visisble - Known issue - ACDS-266997"/>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66997"/>
    <m/>
    <x v="0"/>
    <m/>
    <x v="0"/>
    <m/>
    <x v="0"/>
    <m/>
    <m/>
    <m/>
    <m/>
    <x v="0"/>
    <m/>
    <x v="0"/>
  </r>
  <r>
    <x v="14"/>
    <m/>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Kotler | Ch 1 Video Assignment: Web: Observation: Page not available"/>
    <m/>
    <s v="The &quot;Ch 1 Video Assignment&quot; page opens in new window. However when user paste the url in new tab to check following issue we are getting &quot;403 Error Unauthorized Access&quot; error._x000a_• Reflow_x000a_• Resize_x000a_•  Text spacing_x000a__x000a_Similar issue is found on following page:_x000a_• Kotler | Ch 1 Video Assignment - Question1_x000a_• Kotler | Ch 1 Video Assignment - Quiz Summary"/>
    <m/>
    <m/>
    <m/>
    <s v="The page should will be available for users."/>
    <m/>
    <s v="Ensure that the page is _x000a_"/>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0"/>
    <s v="Left Navigation"/>
    <n v="0"/>
    <x v="4"/>
    <x v="41"/>
    <s v="The text &quot;Mylab Math&quot; is not clearyly visible in High contrast mode"/>
    <s v="Applicable"/>
    <m/>
    <m/>
    <m/>
    <m/>
    <m/>
    <m/>
    <m/>
    <m/>
    <x v="0"/>
    <x v="0"/>
    <m/>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s v="Known issue-ACDS-232135"/>
    <m/>
    <x v="0"/>
    <m/>
    <x v="0"/>
    <m/>
    <x v="0"/>
    <m/>
    <m/>
    <m/>
    <m/>
    <x v="0"/>
    <m/>
    <x v="0"/>
  </r>
  <r>
    <x v="0"/>
    <s v="Left Navigation"/>
    <n v="0"/>
    <x v="13"/>
    <x v="33"/>
    <s v="List mark-up is missing for the content such as &quot;Manage Course&quot;,&quot;Course Home&quot;,&quot;Assignments&quot; and so on"/>
    <s v="Applicable"/>
    <m/>
    <m/>
    <m/>
    <m/>
    <m/>
    <m/>
    <m/>
    <m/>
    <x v="0"/>
    <x v="0"/>
    <m/>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s v="Known issue-ACDS-230276"/>
    <m/>
    <x v="0"/>
    <m/>
    <x v="0"/>
    <m/>
    <x v="0"/>
    <m/>
    <m/>
    <m/>
    <m/>
    <x v="0"/>
    <m/>
    <x v="0"/>
  </r>
  <r>
    <x v="1"/>
    <s v="Course Home - Calendar"/>
    <n v="0"/>
    <x v="8"/>
    <x v="20"/>
    <s v="The text &quot;AQA_VPAT_Kotler_Principles of Marketing 19e&quot; marked as &lt;h2&gt;  _x000a_Text such as &quot;Announcements (0)&quot;, &quot;Past Due Assignments (0)&quot;, &quot;Current Assignments (0)&quot; and &quot;Completed Assignments (0)&quot; are marked up as heading &lt;h3&gt; - Known issue - ACDS-151977_x000a__x000a_Heading mark-up used unnecessarily"/>
    <s v="Applicable"/>
    <m/>
    <m/>
    <m/>
    <m/>
    <m/>
    <m/>
    <m/>
    <m/>
    <x v="0"/>
    <x v="0"/>
    <m/>
    <s v="No"/>
    <s v="N/A"/>
    <s v="N/A"/>
    <s v="N/A"/>
    <m/>
    <n v="0"/>
    <s v="N/A"/>
    <s v="N/A"/>
    <s v="N/A"/>
    <s v="N/A"/>
    <s v="N/A"/>
    <m/>
    <s v="N/A"/>
    <s v="N/A"/>
    <s v="N/A"/>
    <s v="N/A"/>
    <m/>
    <m/>
    <s v="Windows: 11_x000a__x000a_MAC OS: 12_x000a__x000a_iOS: 15_x000a__x000a_Android OS: 10"/>
    <s v="N/A (Level N/A), Windows_11, Chrome, JAWS, Accessibility, Audit, Marketing, MLM-XL, MLVISION, MyLab, US, VPAT"/>
    <e v="#VALUE!"/>
    <b v="0"/>
    <x v="0"/>
    <m/>
    <m/>
    <s v="Known issue - ACDS-151977"/>
    <m/>
    <x v="0"/>
    <m/>
    <x v="0"/>
    <m/>
    <x v="0"/>
    <m/>
    <m/>
    <m/>
    <m/>
    <x v="0"/>
    <m/>
    <x v="0"/>
  </r>
  <r>
    <x v="0"/>
    <s v="Left Navigation"/>
    <n v="0"/>
    <x v="11"/>
    <x v="42"/>
    <s v="The expand collapsed state of the dropdowns &quot;Manage Course&quot;, &quot;Educator Hub&quot; and &quot;Course Hub&quot; is defiend inapproprietly and the screen reader does not announce the the state. - Known issue - ACDS-265656"/>
    <s v="Applicable"/>
    <s v="Applicable"/>
    <s v="Applicable"/>
    <m/>
    <m/>
    <m/>
    <m/>
    <m/>
    <m/>
    <x v="0"/>
    <x v="0"/>
    <m/>
    <s v="No"/>
    <s v="Web: Left Navigation: Unclear expand/collapse functionality of button"/>
    <s v="The expand/collapse functionality associated with the &quot;Manage Course&quot;, &quot;Educator Hub&quot;, &quot;Course Hub&quot;, etc. button is unclear for screen reader users. Visually, on activating the button, content gets expanded/collapsed below. Although the dynamic functionality is easier to understand for sighted users, it is not intuitive for blind users._x000a_Additionally, the aria-expanded=&quot;false&quot; attribute is incorrectly provided to the child &lt;div&gt; elemenent of &lt;a&gt; element containing &quot;Manage Course&quot;, &quot;Educator Hub&quot;, &quot;Course Hub&quot;, etc text."/>
    <s v="The expand/collapse functionality associated with the &quot;Manage Course&quot;, &quot;Educator Hub&quot;, &quot;Course Hub&quot;, etc. button is unclear for screen reader users. Visually, on activating the button, content gets expanded/collapsed below. Although the dynamic functionality is easier to understand for sighted users, it is not intuitive for blind users._x000a_Additionally, the aria-expanded=&quot;false&quot; attribute is incorrectly provided to the child &lt;div&gt; elemenent of &lt;a&gt; element containing &quot;Manage Course&quot;, &quot;Educator Hub&quot;, &quot;Course Hub&quot;, etc text."/>
    <s v="&lt;a class=&quot;left-nav-item&quot; type=&quot;button&quot; role=&quot;button&quot; aria-current=&quot;&quot; tabindex=&quot;0&quot;&gt;_x000a__x0009_&lt;div class=&quot;item-icon-leftnav&quot; aria-expanded=&quot;true&quot;&gt;&lt;/div&gt;_x000a__x0009_&lt;div class=&quot;item-name&quot;&gt;Manage Course&lt;/div&gt;_x000a__x0009_(...)_x000a_&lt;/a&gt;"/>
    <s v="&lt;a class=&quot;left-nav-item&quot; type=&quot;button&quot; role=&quot;button&quot; aria-current=&quot;&quot; tabindex=&quot;0&quot;&gt;_x000a__x0009_&lt;div class=&quot;item-icon-leftnav&quot; aria-expanded=&quot;true&quot;&gt;&lt;/div&gt;_x000a__x0009_&lt;div class=&quot;item-name&quot;&gt;Manage Course&lt;/div&gt;_x000a__x0009_(...)_x000a_&lt;/a&gt;"/>
    <s v="N/A"/>
    <s v="N/A"/>
    <s v="N/A"/>
    <s v="Set the &quot;aria-expanded&quot; attribute to &quot;false&quot; to the &lt;a&gt; element containing &quot;Manage Course&quot;, &quot;Educator Hub&quot;, &quot;Course Hub&quot;, etc text when the buttons are collapsed. Ensure that the value of the &quot;aria-expanded&quot; attribute changes to &quot;true&quot; when buttons expand on user interaction via scripting._x000a__x000a_&lt;a class=&quot;left-nav-item&quot; type=&quot;button&quot; role=&quot;button&quot; aria-current=&quot;&quot; tabindex=&quot;0&quot; aria-expanded=&quot;false&quot;&gt;_x000a__x0009_&lt;div class=&quot;item-icon-leftnav&quot;&gt;&lt;/div&gt;_x000a__x0009_&lt;div class=&quot;item-name&quot;&gt;Manage Course&lt;/div&gt;_x000a__x0009_(...)_x000a_&lt;/a&gt;"/>
    <s v="Set the &quot;aria-expanded&quot; attribute to &quot;false&quot; to the &lt;a&gt; element containing &quot;Manage Course&quot;, &quot;Educator Hub&quot;, &quot;Course Hub&quot;, etc text when the buttons are collapsed. Ensure that the value of the &quot;aria-expanded&quot; attribute changes to &quot;true&quot; when buttons expand on user interaction via scripting._x000a__x000a_&lt;a class=&quot;left-nav-item&quot; type=&quot;button&quot; role=&quot;button&quot; aria-current=&quot;&quot; tabindex=&quot;0&quot; aria-expanded=&quot;false&quot;&gt;_x000a__x0009_&lt;div class=&quot;item-icon-leftnav&quot;&gt;&lt;/div&gt;_x000a__x0009_&lt;div class=&quot;item-name&quot;&gt;Manage Course&lt;/div&gt;_x000a__x0009_(...)_x000a_&lt;/a&gt;"/>
    <m/>
    <s v="N/A"/>
    <s v="N/A"/>
    <s v="N/A"/>
    <s v="N/A"/>
    <m/>
    <s v="Major"/>
    <s v="Windows: 11_x000a__x000a_MAC OS: 12_x000a__x000a_iOS: 15_x000a__x000a_Android OS: 10"/>
    <s v="N/A (Level N/A), Windows_11, Chrome, JAWS, Firefox, NVDA, Accessibility, Audit, Marketing, MLM-XL, MLVISION, MyLab, US, VPAT"/>
    <e v="#VALUE!"/>
    <s v="1 - Critical - showstopper"/>
    <x v="1"/>
    <m/>
    <m/>
    <s v="Known issue - ACDS-265656"/>
    <m/>
    <x v="0"/>
    <m/>
    <x v="0"/>
    <m/>
    <x v="0"/>
    <m/>
    <m/>
    <m/>
    <m/>
    <x v="0"/>
    <m/>
    <x v="0"/>
  </r>
  <r>
    <x v="1"/>
    <s v="Course Home - Calendar"/>
    <n v="0"/>
    <x v="11"/>
    <x v="43"/>
    <s v="On activating the &quot;0%&quot; button, a non-modal appears on the page and no functionality provided to close non-modal dialog"/>
    <s v="Applicable"/>
    <m/>
    <s v="Applicable"/>
    <m/>
    <m/>
    <m/>
    <s v="Applicable"/>
    <m/>
    <m/>
    <x v="0"/>
    <x v="0"/>
    <m/>
    <s v="Yes"/>
    <s v="Web and App: Course Home: Calendar: No mechanism is provided to close non-modal dialog"/>
    <s v="Non-modal dialog (that becomes available on activating &quot;0%, Overall Score&quot;  button in the main content area) gets displayed on the screen. No functionality is provided to close the non-modal dialog. As a result, keyboard-only and screen reader users were not able to close the non-modal dialog."/>
    <s v="Non-modal dialog (that becomes available on activating &quot;0%, Overall Score&quot;  button in the main content area) gets displayed on the screen. No functionality is provided to close the non-modal dialog. As a result, keyboard-only and screen reader users were not able to close the non-modal dialog."/>
    <m/>
    <n v="0"/>
    <s v="The mechanism should be provided for keyboard-only and screen reader user to close the dialog._x000a_"/>
    <s v="The mechanism should be provided for keyboard-only and screen reader user to close the dialog._x000a_"/>
    <s v="Keyboard only users and screen reader users rely on a keyboard and touch to access the app. Users should be able to move pass the all screen content and element using the keyboard and touch. When focus traps on any element of a content, it is difficult for user to access the remaining sections of the screen. Thus it will stop user from accessing the screen content._x000a_"/>
    <s v="Provide a &quot;Close&quot; button in the dialog for keyboard-only and screen reader users._x000a_"/>
    <s v="Provide a &quot;Close&quot; button in the dialog for keyboard-only and screen reader users._x000a_"/>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Course Home &gt; Calendar interactive element and activate it._x000a__x000a_3. Activate the &quot;0%, Overall Score&quot; button and access the non-modal dialog."/>
    <s v="2. Navigate to Course Home &gt; Calendar interactive element and activate it._x000a__x000a_3. Activate the &quot;0%, Overall Score&quot; button and access the non-modal dialog."/>
    <s v="A"/>
    <s v="2.1.1 Keyboard, 4.1.2 Name, Role, Value"/>
    <s v="Marketing_205"/>
    <s v="Minor"/>
    <s v="Windows: 11_x000a__x000a_MAC OS: 12_x000a__x000a_iOS: 15_x000a__x000a_Android OS: 10"/>
    <s v="2.1.1 Keyboard, 4.1.2 Name, Role, Value (Level A), Windows_11, Chrome, JAWS, NVDA, TalkBack, Android Tablet, Accessibility, Audit, Marketing, MLM-XL, MLVISION, MyLab, US, VPAT"/>
    <s v="2.1.1, Accessibility, Audit, Marketing, MLM-XL, MLVISION, MyLab, US, VPAT "/>
    <s v="3 - Medium - minor functionality broken"/>
    <x v="1"/>
    <n v="5"/>
    <m/>
    <m/>
    <n v="5"/>
    <x v="2"/>
    <s v="it is not non-modal but expand collapse"/>
    <x v="1"/>
    <n v="5"/>
    <x v="1"/>
    <m/>
    <m/>
    <m/>
    <m/>
    <x v="0"/>
    <m/>
    <x v="0"/>
  </r>
  <r>
    <x v="1"/>
    <s v="Course Home - Calendar"/>
    <n v="0"/>
    <x v="7"/>
    <x v="44"/>
    <s v="Missing table markup for calendar elements - Known issue - ACDS-265729"/>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65729"/>
    <m/>
    <x v="0"/>
    <m/>
    <x v="0"/>
    <m/>
    <x v="0"/>
    <m/>
    <m/>
    <m/>
    <m/>
    <x v="0"/>
    <m/>
    <x v="0"/>
  </r>
  <r>
    <x v="3"/>
    <s v="MyLab Tour for students"/>
    <n v="0"/>
    <x v="8"/>
    <x v="10"/>
    <s v="Main content area page heading structure is not appropriate"/>
    <s v="Applicable"/>
    <s v="Applicable"/>
    <s v="Applicable"/>
    <s v="Applicable"/>
    <s v="Applicable"/>
    <s v="Applicable"/>
    <s v="Applicable"/>
    <m/>
    <m/>
    <x v="0"/>
    <x v="0"/>
    <m/>
    <s v="Yes"/>
    <s v="Standard Features - Kotler || MyLab Tour for students: Web: Inappropriate heading structure"/>
    <s v="Heading structure was found to be inappropriate on main section. The texts such as &quot;Take a Tour of MyLab Marketing&quot; is defined as H1 and &quot;Navigating Your Course&quot;, &quot;Where Can I Learn More?&quot;, &quot;Have Feedback for Pearson?&quot;  is defined as H2 in the main content area. As a result, screen reader users found it difficult to understand the page's content structure."/>
    <s v="Heading structure is found to be inappropriate on the page. The text such as &quot;Take a Tour of MyLab Marketing&quot; is defined as H1 and &quot;Navigating Your Course&quot;, &quot;Where Can I Learn More?&quot;, &quot;Have Feedback for Pearson?&quot;  is defined as H2 in the main content area. As a result, screen reader users found it difficult to understand the page's content structure."/>
    <s v="&lt;h1 class=&quot;title&quot;&gt;Take a Tour of MyLab Marketing&lt;/h1&gt;_x000a_&lt;h2 class=&quot;subtitle&quot;&gt;Navigating Your Course&lt;/h2&gt;_x000a_&lt;h2 class=&quot;subtitle&quot;&gt;Where Can I Learn More?&lt;/h2&gt;_x000a_&lt;h2 class=&quot;subtitle&quot;&gt;Have Feedback for Pearson?&lt;/h2&gt;"/>
    <s v="&lt;h1 class=&quot;title&quot;&gt;Take a Tour of MyLab Marketing&lt;/h1&gt;_x000a_(…)_x000a_&lt;h2 class=&quot;subtitle&quot;&gt;Navigating Your Course&lt;/h2&gt;_x000a_(…)_x000a_&lt;h2 class=&quot;subtitle&quot;&gt;Where Can I Learn More?&lt;/h2&gt;_x000a_(…)_x000a_&lt;h2 class=&quot;subtitle&quot;&gt;Have Feedback for Pearson?&lt;/h2&gt;"/>
    <s v="Appropriate heading structure should be used on the page so that screen reader user can understand the structure._x000a__x000a_Replace &lt;h1&gt; to &lt;h2&gt; and &lt;h2&gt; to &lt;h3&gt;._x000a__x000a_&lt;h2 class=&quot;title&quot;&gt;Take a Tour of MyLab Marketing&lt;/h2&gt;_x000a_&lt;h3 class=&quot;subtitle&quot;&gt;Navigating Your Course&lt;/h3&gt;_x000a_&lt;h3 class=&quot;subtitle&quot;&gt;Where Can I Learn More?&lt;/h3&gt;_x000a_&lt;h3 class=&quot;subtitle&quot;&gt;Have Feedback for Pearson?&lt;/h3&gt;"/>
    <s v="Appropriate heading structure should be used on the page so that screen reader user can understand the structure."/>
    <s v="Headings are used to add structure to the web page. Appropriate heading structure enables screen reader users to understand the page structure. Use headings in the correct sequence; such as h2 should follow h1, h3 should follow h2 and so on. Skipping heading levels will confuse screen reader users as to some information is not being read out to them. _x000a_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_x000a_In addition, screen reader users have a tendency to skim through the page using heading level navigation. Appropriate heading structure enables screen reader users to understand the page structure as well as navigate through the page easily."/>
    <s v="Use heading levels as per specification such as &lt;h1&gt; should be followed by &lt;h2&gt;, &lt;h3&gt; and so on._x000a_Even though this is required at WCAG 2.1 at Level AAA, it is recommended that the above issue be addressed as screen reader users rely on headings heavily to understand the page structure._x000a_In the above example, define the heading structure as given below:_x000a__x000a_"/>
    <s v="Use heading levels as per specification such as &lt;h1&gt; should be followed by &lt;h2&gt;, &lt;h3&gt; and so on._x000a_Even though this is required at WCAG 2.1 at Level AAA, it is recommended that the above issue be addressed as screen reader users rely on headings heavily to understand the page structure._x000a_In the above example, define the heading structure as given below:_x000a__x000a_&lt;h3 class=&quot;title&quot;&gt;Take a Tour of MyLab Marketing&lt;/h3&gt;_x000a_(…)_x000a_&lt;h4 class=&quot;subtitle&quot;&gt;Navigating Your Course&lt;/h4&gt;_x000a_(…)_x000a_&lt;h4 class=&quot;subtitle&quot;&gt;Where Can I Learn More?&lt;/h4&gt;_x000a_(…)_x000a_&lt;h4 class=&quot;subtitle&quot;&gt;Have Feedback for Pearson?&lt;/h4&gt;_x000a_"/>
    <s v="URL:  _x000a_https://www.pearsonmylabandmastering.com/northamerica_x000a__x000a_Username: Aqavpat-edu1_x000a_Password: AuditPa559338_x000a__x000a_Course Title: AQA_VPAT_Kotler_Principles of Marketing 19e_x000a_Course Id: auditor49388_x000a__x000a_1. Launch the above URL with the given credentials and navigate to the mentioned course"/>
    <s v="2. Navigate to Student Success Hub &gt; MyLab Tour for students interactive element and activate it._x000a__x000a_3. Navigate and inspect the text such as &quot;Take a Tour of MyLab Marketing&quot;, &quot;Navigating Your Course&quot;, &quot; Where Can I Learn More?&quot;, etc. _x000a_"/>
    <s v="2. Navigate to Student Success Hub &gt; MyLab Tour for students interactive element and activate it._x000a__x000a_3. Inspect the mentioned text."/>
    <s v="AAA"/>
    <s v="2.4.10 Section Headings"/>
    <s v="Marketing_207"/>
    <s v="Major"/>
    <s v="Windows: 11_x000a__x000a_MAC OS: 12_x000a__x000a_iOS: 15_x000a__x000a_Android OS: 10"/>
    <s v="2.4.10 Section Headings (Level AAA), Windows_11, Chrome, JAWS, Firefox, NVDA, iOS Tablet, VoiceOver, macOS_12, Safari, TalkBack, Android Tablet, Accessibility, Audit, Marketing, MLM-XL, MLVISION, MyLab, US, VPAT"/>
    <s v="2.4.10, Accessibility, Audit, Marketing, MLM-XL, MLVISION, MyLab, US, VPAT "/>
    <s v="1 - Critical - showstopper"/>
    <x v="1"/>
    <n v="5"/>
    <n v="5"/>
    <m/>
    <n v="5"/>
    <x v="2"/>
    <s v="added (…) in code_x000a__x000a_removed unnecessary content from expected_x000a__x000a_added correct code in reco_x000a__x000a_above done by me_x000a__x000a_fixing comment:_x000a_show screen reader output also in ss"/>
    <x v="2"/>
    <n v="5"/>
    <x v="3"/>
    <m/>
    <m/>
    <s v="Batch 1"/>
    <m/>
    <x v="0"/>
    <m/>
    <x v="0"/>
  </r>
  <r>
    <x v="1"/>
    <s v="Course Home - Calendar"/>
    <n v="0"/>
    <x v="14"/>
    <x v="45"/>
    <s v="In header secition text partially visisble using text spacing - Known issue - ACDS-254338"/>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54338"/>
    <m/>
    <x v="0"/>
    <m/>
    <x v="0"/>
    <m/>
    <x v="0"/>
    <m/>
    <m/>
    <m/>
    <m/>
    <x v="0"/>
    <m/>
    <x v="0"/>
  </r>
  <r>
    <x v="28"/>
    <e v="#N/A"/>
    <e v="#N/A"/>
    <x v="4"/>
    <x v="18"/>
    <s v="Header text is partially cut off and Left navigation section appears front and main content appears back side where main content completely not visisble and not able to activate any interactive elments - Known issue - ACDS-236055"/>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ACDS-236055"/>
    <m/>
    <x v="0"/>
    <m/>
    <x v="0"/>
    <m/>
    <x v="0"/>
    <m/>
    <m/>
    <m/>
    <m/>
    <x v="0"/>
    <m/>
    <x v="0"/>
  </r>
  <r>
    <x v="2"/>
    <s v="Student Success Hub"/>
    <n v="0"/>
    <x v="8"/>
    <x v="10"/>
    <s v="Page wise heading structue is not correct inside iframe heading start from h1 heading text such as &quot;Welcome to MyLab Marketing!&quot; - Known issue - ACDS-263283"/>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63283"/>
    <m/>
    <x v="0"/>
    <m/>
    <x v="0"/>
    <m/>
    <x v="0"/>
    <m/>
    <m/>
    <m/>
    <m/>
    <x v="0"/>
    <m/>
    <x v="0"/>
  </r>
  <r>
    <x v="12"/>
    <s v="Chapter 9 Homework: Question 5"/>
    <n v="0"/>
    <x v="4"/>
    <x v="18"/>
    <s v="Content not availabe at browser zoom at 200% - Known issue - ACDS-241758"/>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41758"/>
    <m/>
    <x v="0"/>
    <m/>
    <x v="0"/>
    <m/>
    <x v="0"/>
    <m/>
    <m/>
    <m/>
    <m/>
    <x v="0"/>
    <m/>
    <x v="0"/>
  </r>
  <r>
    <x v="12"/>
    <s v="Chapter 9 Homework: Question 5"/>
    <n v="0"/>
    <x v="4"/>
    <x v="19"/>
    <s v="Content not availabe with 320x256 viewport size fails to reflow - Known issue - ACDS-265676"/>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65676"/>
    <m/>
    <x v="0"/>
    <m/>
    <x v="0"/>
    <m/>
    <x v="0"/>
    <m/>
    <m/>
    <m/>
    <m/>
    <x v="0"/>
    <m/>
    <x v="0"/>
  </r>
  <r>
    <x v="12"/>
    <s v="Chapter 9 Homework: Question 5"/>
    <n v="0"/>
    <x v="9"/>
    <x v="46"/>
    <s v="Link state not defined on left navigation question screen reader gets confuse current active state - Known issue - ACDS-265696, ACDS-251249"/>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65696, ACDS-251249"/>
    <m/>
    <x v="0"/>
    <m/>
    <x v="0"/>
    <m/>
    <x v="0"/>
    <m/>
    <m/>
    <m/>
    <m/>
    <x v="0"/>
    <m/>
    <x v="0"/>
  </r>
  <r>
    <x v="12"/>
    <s v="Chapter 9 Homework: Question 5"/>
    <n v="0"/>
    <x v="8"/>
    <x v="47"/>
    <s v="Missing h1 heading text such as &quot;AQA_VPAT_Kotler_Principles of Marketing 19e&quot;  - Known issue - ACDS-223771"/>
    <s v="Applicable"/>
    <s v="Applicable"/>
    <s v="Applicable"/>
    <m/>
    <m/>
    <m/>
    <m/>
    <m/>
    <m/>
    <x v="0"/>
    <x v="0"/>
    <m/>
    <s v="No"/>
    <s v="N/A"/>
    <s v="N/A"/>
    <s v="N/A"/>
    <m/>
    <n v="0"/>
    <s v="N/A"/>
    <s v="N/A"/>
    <s v="N/A"/>
    <s v="N/A"/>
    <s v="N/A"/>
    <m/>
    <s v="N/A"/>
    <s v="N/A"/>
    <s v="N/A"/>
    <s v="N/A"/>
    <m/>
    <m/>
    <s v="Windows: 11_x000a__x000a_MAC OS: 12_x000a__x000a_iOS: 15_x000a__x000a_Android OS: 10"/>
    <s v="N/A (Level N/A), Windows_11, Chrome, JAWS, Firefox, NVDA, Accessibility, Audit, Marketing, MLM-XL, MLVISION, MyLab, US, VPAT"/>
    <e v="#VALUE!"/>
    <b v="0"/>
    <x v="0"/>
    <m/>
    <m/>
    <s v="Known issue - ACDS-223771"/>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29"/>
    <s v="Take a Quiz test"/>
    <n v="0"/>
    <x v="8"/>
    <x v="10"/>
    <s v="All Quizzes and Tests, ample Tests and Quizzes"/>
    <s v="Applicable"/>
    <m/>
    <m/>
    <s v="Applicable"/>
    <m/>
    <m/>
    <s v="Applicable"/>
    <m/>
    <m/>
    <x v="5"/>
    <x v="0"/>
    <m/>
    <s v="No"/>
    <s v="N/A"/>
    <s v="N/A"/>
    <s v="N/A"/>
    <m/>
    <n v="0"/>
    <s v="N/A"/>
    <s v="N/A"/>
    <s v="N/A"/>
    <s v="N/A"/>
    <s v="N/A"/>
    <m/>
    <s v="N/A"/>
    <s v="N/A"/>
    <s v="N/A"/>
    <s v="N/A"/>
    <m/>
    <m/>
    <s v="Windows: 11_x000a__x000a_MAC OS: 12_x000a__x000a_iOS: 15_x000a__x000a_Android OS: 10"/>
    <s v="N/A (Level N/A), Windows_11, Chrome, JAWS, macOS_12, Safari, VoiceOver, TalkBack, Android Tablet, Accessibility, Audit, Marketing, MLM-XL, MLVISION, MyLab, US, VPAT"/>
    <e v="#VALUE!"/>
    <b v="0"/>
    <x v="0"/>
    <m/>
    <m/>
    <s v="ACDS-265686-nachiket"/>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30"/>
    <e v="#N/A"/>
    <e v="#N/A"/>
    <x v="4"/>
    <x v="48"/>
    <s v="Vertical line in header"/>
    <m/>
    <m/>
    <m/>
    <s v="Not Applicable"/>
    <m/>
    <s v="Applicable"/>
    <s v="Not Applicable"/>
    <m/>
    <m/>
    <x v="5"/>
    <x v="0"/>
    <m/>
    <s v="No"/>
    <s v="N/A"/>
    <s v="N/A"/>
    <s v="N/A"/>
    <m/>
    <n v="0"/>
    <s v="N/A"/>
    <s v="N/A"/>
    <s v="N/A"/>
    <s v="N/A"/>
    <s v="N/A"/>
    <m/>
    <s v="N/A"/>
    <s v="N/A"/>
    <s v="N/A"/>
    <s v="N/A"/>
    <m/>
    <m/>
    <s v="Windows: 11_x000a__x000a_MAC OS: 12_x000a__x000a_iOS: 15_x000a__x000a_Android OS: 10"/>
    <s v="N/A (Level N/A), iOS Tablet, VoiceOver, Accessibility, Audit, Marketing, MLM-XL, MLVISION, MyLab, US, VPAT"/>
    <e v="#VALUE!"/>
    <b v="0"/>
    <x v="0"/>
    <m/>
    <m/>
    <s v="ACDS-241543-nachiket"/>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31"/>
    <s v="Question 1"/>
    <n v="0"/>
    <x v="2"/>
    <x v="49"/>
    <s v="Part 4 and Part 5"/>
    <s v="Applicable"/>
    <m/>
    <m/>
    <s v="Applicable"/>
    <m/>
    <s v="Applicable"/>
    <s v="Applicable"/>
    <m/>
    <m/>
    <x v="5"/>
    <x v="0"/>
    <m/>
    <s v="No"/>
    <s v="N/A"/>
    <s v="N/A"/>
    <s v="N/A"/>
    <m/>
    <n v="0"/>
    <s v="N/A"/>
    <s v="N/A"/>
    <s v="N/A"/>
    <s v="N/A"/>
    <s v="N/A"/>
    <m/>
    <s v="N/A"/>
    <s v="N/A"/>
    <s v="N/A"/>
    <s v="N/A"/>
    <m/>
    <m/>
    <s v="Windows: 11_x000a__x000a_MAC OS: 12_x000a__x000a_iOS: 15_x000a__x000a_Android OS: 10"/>
    <s v="N/A (Level N/A), Windows_11, Chrome, JAWS, iOS Tablet, VoiceOver, macOS_12, Safari, TalkBack, Android Tablet, Accessibility, Audit, Marketing, MLM-XL, MLVISION, MyLab, US, VPAT"/>
    <e v="#VALUE!"/>
    <b v="0"/>
    <x v="0"/>
    <m/>
    <m/>
    <m/>
    <m/>
    <x v="0"/>
    <m/>
    <x v="0"/>
    <m/>
    <x v="0"/>
    <m/>
    <m/>
    <m/>
    <m/>
    <x v="0"/>
    <m/>
    <x v="0"/>
  </r>
  <r>
    <x v="32"/>
    <s v="Study Plan Recommendations"/>
    <n v="0"/>
    <x v="11"/>
    <x v="50"/>
    <s v="Recommendation Tab 1 of 1"/>
    <s v="Not Applicable"/>
    <m/>
    <m/>
    <s v="Not Applicable"/>
    <m/>
    <s v="Applicable"/>
    <s v="Not Applicable"/>
    <m/>
    <m/>
    <x v="5"/>
    <x v="0"/>
    <m/>
    <s v="No"/>
    <s v="N/A"/>
    <s v="N/A"/>
    <s v="N/A"/>
    <m/>
    <n v="0"/>
    <s v="N/A"/>
    <s v="N/A"/>
    <s v="N/A"/>
    <s v="N/A"/>
    <s v="N/A"/>
    <m/>
    <s v="N/A"/>
    <s v="N/A"/>
    <s v="N/A"/>
    <s v="N/A"/>
    <m/>
    <m/>
    <s v="Windows: 11_x000a__x000a_MAC OS: 12_x000a__x000a_iOS: 15_x000a__x000a_Android OS: 10"/>
    <s v="N/A (Level N/A), iOS Tablet, VoiceOver, Accessibility, Audit, Marketing, MLM-XL, MLVISION, MyLab, US, VPAT"/>
    <e v="#VALUE!"/>
    <b v="0"/>
    <x v="0"/>
    <m/>
    <m/>
    <m/>
    <m/>
    <x v="0"/>
    <m/>
    <x v="0"/>
    <m/>
    <x v="0"/>
    <m/>
    <m/>
    <m/>
    <m/>
    <x v="0"/>
    <m/>
    <x v="0"/>
  </r>
  <r>
    <x v="32"/>
    <s v="Study Plan Recommendations"/>
    <n v="0"/>
    <x v="8"/>
    <x v="10"/>
    <s v="Recommended Learning Objectives is given h3"/>
    <s v="Applicable"/>
    <m/>
    <m/>
    <s v="Applicable"/>
    <m/>
    <s v="Applicable"/>
    <s v="Applicable"/>
    <m/>
    <m/>
    <x v="5"/>
    <x v="0"/>
    <m/>
    <s v="No"/>
    <s v="N/A"/>
    <s v="N/A"/>
    <s v="N/A"/>
    <m/>
    <n v="0"/>
    <s v="N/A"/>
    <s v="N/A"/>
    <s v="N/A"/>
    <s v="N/A"/>
    <s v="N/A"/>
    <m/>
    <s v="N/A"/>
    <s v="N/A"/>
    <s v="N/A"/>
    <s v="N/A"/>
    <m/>
    <m/>
    <s v="Windows: 11_x000a__x000a_MAC OS: 12_x000a__x000a_iOS: 15_x000a__x000a_Android OS: 10"/>
    <s v="N/A (Level N/A), Windows_11, Chrome, JAWS, iOS Tablet, VoiceOver, macOS_12, Safari, TalkBack, Android Tablet, Accessibility, Audit, Marketing, MLM-XL, MLVISION, MyLab, US, VPAT"/>
    <e v="#VALUE!"/>
    <b v="0"/>
    <x v="0"/>
    <m/>
    <m/>
    <m/>
    <m/>
    <x v="0"/>
    <m/>
    <x v="0"/>
    <m/>
    <x v="0"/>
    <m/>
    <m/>
    <m/>
    <m/>
    <x v="0"/>
    <m/>
    <x v="0"/>
  </r>
  <r>
    <x v="33"/>
    <e v="#N/A"/>
    <e v="#N/A"/>
    <x v="12"/>
    <x v="39"/>
    <s v="Question 1 is not announcinng sleected state"/>
    <s v="Applicable"/>
    <m/>
    <m/>
    <s v="Applicable"/>
    <m/>
    <s v="Applicable"/>
    <s v="Applicable"/>
    <m/>
    <m/>
    <x v="5"/>
    <x v="0"/>
    <m/>
    <s v="No"/>
    <s v="N/A"/>
    <s v="N/A"/>
    <s v="N/A"/>
    <m/>
    <n v="0"/>
    <s v="N/A"/>
    <s v="N/A"/>
    <s v="N/A"/>
    <s v="N/A"/>
    <s v="N/A"/>
    <m/>
    <s v="N/A"/>
    <s v="N/A"/>
    <s v="N/A"/>
    <s v="N/A"/>
    <m/>
    <m/>
    <s v="Windows: 11_x000a__x000a_MAC OS: 12_x000a__x000a_iOS: 15_x000a__x000a_Android OS: 10"/>
    <s v="N/A (Level N/A), Windows_11, Chrome, JAWS, iOS Tablet, VoiceOver, macOS_12, Safari, TalkBack, Android Tablet, Accessibility, Audit, Marketing, MLM-XL, MLVISION, MyLab, US, VPAT"/>
    <e v="#VALUE!"/>
    <b v="0"/>
    <x v="0"/>
    <m/>
    <m/>
    <s v="ACDS-265696-nachiket"/>
    <m/>
    <x v="0"/>
    <m/>
    <x v="0"/>
    <m/>
    <x v="0"/>
    <m/>
    <m/>
    <m/>
    <m/>
    <x v="0"/>
    <m/>
    <x v="0"/>
  </r>
  <r>
    <x v="34"/>
    <s v="Practice Define marketing and outline the steps in the marketing process: Question 1"/>
    <n v="0"/>
    <x v="2"/>
    <x v="51"/>
    <s v="&quot;Missing kb support in main content Confirm on another ipad&quot;"/>
    <m/>
    <m/>
    <m/>
    <m/>
    <m/>
    <s v="Applicable"/>
    <s v="Not Applicable"/>
    <m/>
    <m/>
    <x v="5"/>
    <x v="0"/>
    <m/>
    <s v="No"/>
    <s v="N/A"/>
    <s v="N/A"/>
    <s v="N/A"/>
    <m/>
    <n v="0"/>
    <s v="N/A"/>
    <s v="N/A"/>
    <s v="N/A"/>
    <s v="N/A"/>
    <s v="N/A"/>
    <m/>
    <s v="N/A"/>
    <s v="N/A"/>
    <s v="N/A"/>
    <s v="N/A"/>
    <m/>
    <m/>
    <s v="Windows: 11_x000a__x000a_MAC OS: 12_x000a__x000a_iOS: 15_x000a__x000a_Android OS: 10"/>
    <s v="N/A (Level N/A), iOS Tablet, VoiceOver,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m/>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35"/>
    <s v="Study Plan Progress"/>
    <n v="0"/>
    <x v="8"/>
    <x v="10"/>
    <s v="Learning Objectives, Ch 1 Marketing: (...) given as h3"/>
    <s v="Applicable"/>
    <m/>
    <m/>
    <s v="Applicable"/>
    <m/>
    <s v="Applicable"/>
    <m/>
    <m/>
    <m/>
    <x v="5"/>
    <x v="0"/>
    <m/>
    <s v="No"/>
    <s v="N/A"/>
    <s v="N/A"/>
    <s v="N/A"/>
    <m/>
    <n v="0"/>
    <s v="N/A"/>
    <s v="N/A"/>
    <s v="N/A"/>
    <s v="N/A"/>
    <s v="N/A"/>
    <m/>
    <s v="N/A"/>
    <s v="N/A"/>
    <s v="N/A"/>
    <s v="N/A"/>
    <m/>
    <m/>
    <s v="Windows: 11_x000a__x000a_MAC OS: 12_x000a__x000a_iOS: 15_x000a__x000a_Android OS: 10"/>
    <s v="N/A (Level N/A), Windows_11, Chrome, JAWS, iOS Tablet, VoiceOver, macOS_12, Safari, Accessibility, Audit, Marketing, MLM-XL, MLVISION, MyLab, US, VPAT"/>
    <e v="#VALUE!"/>
    <b v="0"/>
    <x v="0"/>
    <m/>
    <m/>
    <m/>
    <m/>
    <x v="0"/>
    <m/>
    <x v="0"/>
    <m/>
    <x v="0"/>
    <m/>
    <m/>
    <m/>
    <m/>
    <x v="0"/>
    <m/>
    <x v="0"/>
  </r>
  <r>
    <x v="36"/>
    <s v="Study Plan All Chapters"/>
    <n v="0"/>
    <x v="0"/>
    <x v="52"/>
    <s v="&quot;Prove Mastery&quot; logo is hidden"/>
    <m/>
    <m/>
    <m/>
    <s v="Applicable"/>
    <m/>
    <s v="Applicable"/>
    <m/>
    <m/>
    <m/>
    <x v="5"/>
    <x v="0"/>
    <m/>
    <s v="No"/>
    <s v="N/A"/>
    <s v="N/A"/>
    <s v="N/A"/>
    <m/>
    <n v="0"/>
    <s v="N/A"/>
    <s v="N/A"/>
    <s v="N/A"/>
    <s v="N/A"/>
    <s v="N/A"/>
    <m/>
    <s v="N/A"/>
    <s v="N/A"/>
    <s v="N/A"/>
    <s v="N/A"/>
    <m/>
    <m/>
    <s v="Windows: 11_x000a__x000a_MAC OS: 12_x000a__x000a_iOS: 15_x000a__x000a_Android OS: 10"/>
    <s v="N/A (Level N/A), iOS Tablet, VoiceOver, macOS_12, Safari, Accessibility, Audit, Marketing, MLM-XL, MLVISION, MyLab, US, VPAT"/>
    <e v="#VALUE!"/>
    <b v="0"/>
    <x v="0"/>
    <m/>
    <m/>
    <m/>
    <m/>
    <x v="0"/>
    <m/>
    <x v="0"/>
    <m/>
    <x v="0"/>
    <m/>
    <m/>
    <m/>
    <m/>
    <x v="0"/>
    <m/>
    <x v="0"/>
  </r>
  <r>
    <x v="36"/>
    <s v="Study Plan All Chapters"/>
    <n v="0"/>
    <x v="12"/>
    <x v="27"/>
    <s v="Content not available by default"/>
    <m/>
    <m/>
    <m/>
    <s v="Applicable"/>
    <m/>
    <s v="Applicable"/>
    <m/>
    <m/>
    <m/>
    <x v="5"/>
    <x v="0"/>
    <m/>
    <s v="No"/>
    <s v="N/A"/>
    <s v="N/A"/>
    <s v="N/A"/>
    <m/>
    <n v="0"/>
    <s v="N/A"/>
    <s v="N/A"/>
    <s v="N/A"/>
    <s v="N/A"/>
    <s v="N/A"/>
    <m/>
    <s v="N/A"/>
    <s v="N/A"/>
    <s v="N/A"/>
    <s v="N/A"/>
    <m/>
    <m/>
    <s v="Windows: 11_x000a__x000a_MAC OS: 12_x000a__x000a_iOS: 15_x000a__x000a_Android OS: 10"/>
    <s v="N/A (Level N/A), iOS Tablet, VoiceOver, macOS_12, Safari, Accessibility, Audit, Marketing, MLM-XL, MLVISION, MyLab, US, VPAT"/>
    <e v="#VALUE!"/>
    <b v="0"/>
    <x v="0"/>
    <m/>
    <m/>
    <m/>
    <m/>
    <x v="0"/>
    <m/>
    <x v="0"/>
    <m/>
    <x v="0"/>
    <m/>
    <m/>
    <m/>
    <m/>
    <x v="0"/>
    <m/>
    <x v="0"/>
  </r>
  <r>
    <x v="37"/>
    <s v="Student Gradebook Results Page"/>
    <n v="0"/>
    <x v="4"/>
    <x v="53"/>
    <s v="Assignment results from 10/06/23 (...)"/>
    <m/>
    <m/>
    <m/>
    <m/>
    <m/>
    <s v="Applicable"/>
    <m/>
    <m/>
    <m/>
    <x v="5"/>
    <x v="0"/>
    <m/>
    <s v="No"/>
    <s v="N/A"/>
    <s v="N/A"/>
    <s v="N/A"/>
    <m/>
    <n v="0"/>
    <s v="N/A"/>
    <s v="N/A"/>
    <s v="N/A"/>
    <s v="N/A"/>
    <s v="N/A"/>
    <m/>
    <s v="N/A"/>
    <s v="N/A"/>
    <s v="N/A"/>
    <s v="N/A"/>
    <m/>
    <m/>
    <s v="Windows: 11_x000a__x000a_MAC OS: 12_x000a__x000a_iOS: 15_x000a__x000a_Android OS: 10"/>
    <s v="N/A (Level N/A), iOS Tablet, VoiceOver,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38"/>
    <s v="Podcast Assignment Mainpage"/>
    <n v="0"/>
    <x v="8"/>
    <x v="54"/>
    <s v="Media share and Video Quiz"/>
    <s v="Applicable"/>
    <s v="Applicable"/>
    <s v="Applicable"/>
    <s v="Applicable"/>
    <s v="Applicable"/>
    <s v="Applicable"/>
    <s v="Applicable"/>
    <m/>
    <m/>
    <x v="5"/>
    <x v="0"/>
    <m/>
    <s v="Yes"/>
    <s v="Web: Kotler | Podcast Assignment Mainpage: Use of multiple heading 1's &lt;h1&gt;"/>
    <s v="The text &quot;Media share&quot; and &quot;Video Quiz&quot; are marked using &lt;h1&gt; in main content area. This made it difficult for screen reader users to understand the web page structure. "/>
    <s v="The text &quot;Media share&quot; and &quot;Video Quiz&quot; are marked using &lt;h1&gt; in main content area. This made it difficult for screen reader users to understand the web page structure. "/>
    <s v="&lt;h1&gt;Video Quiz&lt;/h1&gt;_x000a_(...)_x000a_&lt;h1 class=&quot;sr-only&quot;&gt;MediaShare&lt;/h1&gt;"/>
    <s v="&lt;h1&gt;Video Quiz&lt;/h1&gt;_x000a_(...)_x000a_&lt;h1 class=&quot;sr-only&quot;&gt;MediaShare&lt;/h1&gt;"/>
    <s v="When heading texts are marked up with appropriate heading elements, the screen reader user should understand the page structure effectively._x000a_"/>
    <s v="When heading texts are marked up with appropriate heading elements, the screen reader user should understand the page structure effectively._x000a_"/>
    <s v="Heading 1 of a page describes the core content of the page. A web page generally should have only one heading at level 1 (h1) that is indicative of the page contents. Heading level 1 is used to indicate the main topic of the page. Use of more than one h1’s on a page can lead to confusion in the minds of users who rely on headings to understand the page content especially users with visual impairments._x000a_"/>
    <s v="It is recommended to use only one h1 on a web page. Remove &lt;h1&gt; from Video Quiz_x000a_&lt;p&gt;Video Quiz&lt;/p&gt;_x000a_(...)_x000a_&lt;h1 class=&quot;sr-only&quot;&gt;MediaShare&lt;/h1&gt;"/>
    <s v="It is recommended to use only one h1 on a web page. Remove &lt;h1&gt; from Video Quiz_x000a_&lt;p&gt;Video Quiz&lt;/p&gt;_x000a_(...)_x000a_&lt;h1 class=&quot;sr-only&quot;&gt;MediaShare&lt;/h1&gt;"/>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Inspect the mentioned instances using screen reader running."/>
    <s v="2. Inspect the mentioned instances using screen reader running."/>
    <s v="AAA"/>
    <s v="2.4.10 Section Headings"/>
    <s v="Marketing_267"/>
    <s v="Minor"/>
    <s v="Windows: 11_x000a__x000a_MAC OS: 12_x000a__x000a_iOS: 15_x000a__x000a_Android OS: 10"/>
    <s v="2.4.10 Section Headings (Level AAA), Windows_11, Chrome, JAWS, Firefox, NVDA, iOS Tablet, VoiceOver, macOS_12, Safari, TalkBack, Android Tablet, Accessibility, Audit, Marketing, MLM-XL, MLVISION, MyLab, US, VPAT"/>
    <s v="2.4.10, Accessibility, Audit, Marketing, MLM-XL, MLVISION, MyLab, US, VPAT "/>
    <s v="3 - Medium - minor functionality broken"/>
    <x v="3"/>
    <n v="5"/>
    <m/>
    <m/>
    <m/>
    <x v="0"/>
    <m/>
    <x v="0"/>
    <m/>
    <x v="2"/>
    <m/>
    <m/>
    <s v="Batch 2.1"/>
    <m/>
    <x v="0"/>
    <m/>
    <x v="0"/>
  </r>
  <r>
    <x v="38"/>
    <s v="Podcast Assignment Mainpage"/>
    <n v="0"/>
    <x v="15"/>
    <x v="55"/>
    <s v="Can be report"/>
    <m/>
    <m/>
    <m/>
    <m/>
    <m/>
    <s v="Applicable"/>
    <m/>
    <m/>
    <m/>
    <x v="5"/>
    <x v="0"/>
    <m/>
    <s v="No"/>
    <s v="N/A"/>
    <s v="N/A"/>
    <s v="N/A"/>
    <m/>
    <n v="0"/>
    <s v="N/A"/>
    <s v="N/A"/>
    <s v="N/A"/>
    <s v="N/A"/>
    <s v="N/A"/>
    <m/>
    <s v="N/A"/>
    <s v="N/A"/>
    <s v="N/A"/>
    <s v="N/A"/>
    <m/>
    <m/>
    <s v="Windows: 11_x000a__x000a_MAC OS: 12_x000a__x000a_iOS: 15_x000a__x000a_Android OS: 10"/>
    <s v="N/A (Level N/A), iOS Tablet, VoiceOver, Accessibility, Audit, Marketing, MLM-XL, MLVISION, MyLab, US, VPAT"/>
    <e v="#VALUE!"/>
    <b v="0"/>
    <x v="0"/>
    <m/>
    <m/>
    <m/>
    <m/>
    <x v="0"/>
    <m/>
    <x v="0"/>
    <m/>
    <x v="0"/>
    <m/>
    <m/>
    <m/>
    <m/>
    <x v="0"/>
    <m/>
    <x v="0"/>
  </r>
  <r>
    <x v="39"/>
    <s v="Question 1"/>
    <n v="0"/>
    <x v="16"/>
    <x v="56"/>
    <s v="Placement of Check answer"/>
    <s v="Applicable"/>
    <s v="Applicable"/>
    <s v="Applicable"/>
    <s v="Applicable"/>
    <s v="Applicable"/>
    <s v="Applicable"/>
    <s v="Applicable"/>
    <m/>
    <m/>
    <x v="5"/>
    <x v="0"/>
    <m/>
    <s v="Yes"/>
    <s v="Web: Kotler | Podcast Assignment Mainpage - Question 1: Inaccurate reading order"/>
    <s v="The reading order of the content is inaccurate._x000a__x000a_For instance, screen reader read the content in the following order:_x000a_1. &quot;Check Answer&quot; Button_x000a_2. &quot;According to Bruce Friedrich, how is the global production of meat is affecting the stability of the planet?&quot; text_x000a_3. &quot;A. Global production of meat could potentially lead to a major economic recession. 1 of 4&quot; radio button_x000a_4. &quot;B. Not only is global meat production a major factor of climate change, it poses a major threat to the health of people worldwide. 2 of 4&quot; radio button (...)_x000a__x000a_Similar instance is found on the &quot;Video Quiz Summary&quot; page."/>
    <s v="The reading order of the content is inaccurate._x000a__x000a_For instance, screen reader read the content in the following order:_x000a_1. &quot;Check Answer&quot; Button_x000a_2. &quot;According to Bruce Friedrich, how is the global production of meat is affecting the stability of the planet?&quot; text_x000a_3. &quot;A. Global production of meat could potentially lead to a major economic recession. 1 of 4&quot; radio button_x000a_4. &quot;B. Not only is global meat production a major factor of climate change, it poses a major threat to the health of people worldwide. 2 of 4&quot; radio button (...)_x000a__x000a_Similar instance is found on the &quot;Video Quiz Summary&quot; page."/>
    <s v="&lt;button class=&quot;p-la-btn p-la-btn-lg p-la-btn-primary&quot; type=&quot;button&quot;&gt;Check Answer&lt;/button&gt;_x000a_(…)_x000a_&lt;div class=&quot;simplebar-content&quot; style=&quot;padding: 0px;&quot;&gt;_x000a_&lt;p class=&quot;ms-ng-question-title&quot;&gt;According to Bruce Friedrich, how is the global production of meat is affecting the stability of the planet?&lt;/p&gt;_x000a_(...)_x000a_&lt;div&gt;_x000a_&lt;div class=&quot;ls-container&quot;&gt;_x000a_&lt;input type=&quot;radio&quot; id=&quot;answer-0237c7db-e37a-4575-ad51-430cfe141a09&quot; value=&quot;0237c7db-e37a-4575-ad51-430cfe141a09&quot;&gt;_x000a_&lt;label class=&quot;&quot; for=&quot;answer-0237c7db-e37a-4575-ad51-430cfe141a09&quot;&gt;&lt;span class=&quot;answer-selected&quot;&gt;A.&amp;nbsp;Global production of meat could potentially lead to a major economic recession. &lt;/span&gt;&lt;/label&gt;_x000a_(...)_x000a_&lt;div&gt;_x000a_(...)_x000a_&lt;/div&gt;"/>
    <s v="&lt;button class=&quot;p-la-btn p-la-btn-lg p-la-btn-primary&quot; type=&quot;button&quot;&gt;Check Answer&lt;/button&gt;_x000a_(…)_x000a_&lt;div class=&quot;simplebar-content&quot; style=&quot;padding: 0px;&quot;&gt;_x000a_&lt;p class=&quot;ms-ng-question-title&quot;&gt;According to Bruce Friedrich, how is the global production of meat is affecting the stability of the planet?&lt;/p&gt;_x000a_(...)_x000a_&lt;div&gt;_x000a_&lt;div class=&quot;ls-container&quot;&gt;_x000a_&lt;input type=&quot;radio&quot; id=&quot;answer-0237c7db-e37a-4575-ad51-430cfe141a09&quot; value=&quot;0237c7db-e37a-4575-ad51-430cfe141a09&quot;&gt;_x000a_&lt;label class=&quot;&quot; for=&quot;answer-0237c7db-e37a-4575-ad51-430cfe141a09&quot;&gt;&lt;span class=&quot;answer-selected&quot;&gt;A.&amp;nbsp;Global production of meat could potentially lead to a major economic recession. &lt;/span&gt;&lt;/label&gt;_x000a_(...)_x000a_&lt;div&gt;_x000a_(...)_x000a_&lt;/div&gt;"/>
    <s v="Screen reader should read the content in the correct order."/>
    <s v="Screen reader should read the content in the correct order."/>
    <s v="A screen reader user reads the content on an app from left-to-right, and top-to-bottom order. If the content is not placed in a correct sequence in the source code of a app, it may distort the reading order for screen reader user, even though visually the content looks in a correct sequence."/>
    <s v="Place the content of screen in correct meaningful sequence._x000a__x000a_1&quot;According to Bruce Friedrich, how is the global production of meat is affecting the stability of the planet?&quot; text_x000a_2. &quot;A. Global production of meat could potentially lead to a major economic recession. 1 of 4&quot; radio button_x000a_3. &quot;B. Not only is global meat production a major factor of climate change, it poses a major threat to the health of people worldwide. 2 of 4&quot; radio button (...)_x000a_4. &quot;Check Answer&quot; Button"/>
    <s v="Place the content of screen in correct meaningful sequence._x000a__x000a_1&quot;According to Bruce Friedrich, how is the global production of meat is affecting the stability of the planet?&quot; text_x000a_2. &quot;A. Global production of meat could potentially lead to a major economic recession. 1 of 4&quot; radio button_x000a_3. &quot;B. Not only is global meat production a major factor of climate change, it poses a major threat to the health of people worldwide. 2 of 4&quot; radio button (...)_x000a_4. &quot;Check Answer&quot; Button"/>
    <s v="URL:  _x000a_https://www.pearsonmylabandmastering.com/northamerica_x000a__x000a_Username: aqakotlervpatstu4@mailinator.com_x000a_Password: Password1_x000a__x000a_Course Title: AQA_VPAT_Kotler_Principles of Marketing 19e_x000a_Course Id: auditor49388_x000a__x000a_1. Launch the above URL with the given credentials and navigate to the mentioned course"/>
    <s v="2. Navigate to the Student To-do list &gt; Do Homework &gt;  Ch 02 Podcast Assignment &gt; Play video and attend Question 1._x000a__x000a_3. Access the page using screen reader running."/>
    <s v="2. Navigate to the Student To-do list &gt; Do Homework &gt;  Ch 02 Podcast Assignment &gt; Play video and attend Question 1._x000a__x000a_3. Access the page using screen reader running."/>
    <s v="A"/>
    <s v="1.3.2 Meaningful Sequence"/>
    <s v="Marketing_269"/>
    <s v="Minor"/>
    <s v="Windows: 11_x000a__x000a_MAC OS: 12_x000a__x000a_iOS: 15_x000a__x000a_Android OS: 10"/>
    <s v="1.3.2 Meaningful Sequence (Level A), Windows_11, Chrome, JAWS, Firefox, NVDA, iOS Tablet, VoiceOver, macOS_12, Safari, TalkBack, Android Tablet, Accessibility, Audit, Marketing, MLM-XL, MLVISION, MyLab, US, VPAT"/>
    <s v="1.3.2, Accessibility, Audit, Marketing, MLM-XL, MLVISION, MyLab, US, VPAT "/>
    <s v="3 - Medium - minor functionality broken"/>
    <x v="5"/>
    <n v="5"/>
    <m/>
    <m/>
    <m/>
    <x v="0"/>
    <m/>
    <x v="0"/>
    <m/>
    <x v="2"/>
    <m/>
    <m/>
    <s v="Batch 2"/>
    <m/>
    <x v="0"/>
    <m/>
    <x v="0"/>
  </r>
  <r>
    <x v="39"/>
    <s v="Question 1"/>
    <n v="0"/>
    <x v="8"/>
    <x v="20"/>
    <s v="Incorrect"/>
    <m/>
    <m/>
    <m/>
    <m/>
    <m/>
    <s v="Applicable"/>
    <m/>
    <m/>
    <m/>
    <x v="5"/>
    <x v="0"/>
    <m/>
    <s v="No"/>
    <s v="N/A"/>
    <s v="N/A"/>
    <s v="N/A"/>
    <m/>
    <n v="0"/>
    <s v="N/A"/>
    <s v="N/A"/>
    <s v="N/A"/>
    <s v="N/A"/>
    <s v="N/A"/>
    <m/>
    <s v="N/A"/>
    <s v="N/A"/>
    <s v="N/A"/>
    <s v="N/A"/>
    <m/>
    <m/>
    <s v="Windows: 11_x000a__x000a_MAC OS: 12_x000a__x000a_iOS: 15_x000a__x000a_Android OS: 10"/>
    <s v="N/A (Level N/A), iOS Tablet, VoiceOver, Accessibility, Audit, Marketing, MLM-XL, MLVISION, MyLab, US, VPAT"/>
    <e v="#VALUE!"/>
    <b v="0"/>
    <x v="0"/>
    <m/>
    <m/>
    <s v="ACDS-160337"/>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r>
    <x v="14"/>
    <e v="#N/A"/>
    <e v="#N/A"/>
    <x v="12"/>
    <x v="27"/>
    <m/>
    <m/>
    <m/>
    <m/>
    <m/>
    <m/>
    <m/>
    <m/>
    <m/>
    <m/>
    <x v="2"/>
    <x v="3"/>
    <m/>
    <m/>
    <s v="N/A"/>
    <s v="N/A"/>
    <s v="N/A"/>
    <m/>
    <n v="0"/>
    <s v="N/A"/>
    <s v="N/A"/>
    <s v="N/A"/>
    <s v="N/A"/>
    <s v="N/A"/>
    <m/>
    <s v="N/A"/>
    <s v="N/A"/>
    <s v="N/A"/>
    <s v="N/A"/>
    <m/>
    <m/>
    <s v="Windows: 11_x000a__x000a_MAC OS: 12_x000a__x000a_iOS: 15_x000a__x000a_Android OS: 10"/>
    <s v="N/A (Level N/A), Accessibility, Audit, Marketing, MLM-XL, MLVISION, MyLab, US, VPAT"/>
    <e v="#VALUE!"/>
    <b v="0"/>
    <x v="0"/>
    <m/>
    <m/>
    <m/>
    <m/>
    <x v="0"/>
    <m/>
    <x v="0"/>
    <m/>
    <x v="0"/>
    <m/>
    <m/>
    <m/>
    <m/>
    <x v="0"/>
    <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6C8343-BFE1-4544-B825-691590A3F903}" name="PivotTable5"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G76:P101" firstHeaderRow="1" firstDataRow="2" firstDataCol="1"/>
  <pivotFields count="5">
    <pivotField axis="axisRow" showAll="0">
      <items count="10">
        <item m="1" x="8"/>
        <item x="0"/>
        <item x="1"/>
        <item x="2"/>
        <item x="3"/>
        <item x="4"/>
        <item x="5"/>
        <item x="6"/>
        <item x="7"/>
        <item t="default"/>
      </items>
    </pivotField>
    <pivotField axis="axisCol" showAll="0">
      <items count="10">
        <item x="0"/>
        <item x="1"/>
        <item x="2"/>
        <item x="3"/>
        <item x="4"/>
        <item x="5"/>
        <item x="6"/>
        <item m="1" x="8"/>
        <item x="7"/>
        <item t="default"/>
      </items>
    </pivotField>
    <pivotField axis="axisRow" showAll="0">
      <items count="8">
        <item m="1" x="5"/>
        <item x="0"/>
        <item m="1" x="6"/>
        <item x="1"/>
        <item x="2"/>
        <item x="3"/>
        <item x="4"/>
        <item t="default"/>
      </items>
    </pivotField>
    <pivotField dataField="1" showAll="0"/>
    <pivotField showAll="0"/>
  </pivotFields>
  <rowFields count="2">
    <field x="2"/>
    <field x="0"/>
  </rowFields>
  <rowItems count="24">
    <i>
      <x v="1"/>
    </i>
    <i r="1">
      <x v="1"/>
    </i>
    <i r="1">
      <x v="2"/>
    </i>
    <i r="1">
      <x v="3"/>
    </i>
    <i r="1">
      <x v="4"/>
    </i>
    <i r="1">
      <x v="5"/>
    </i>
    <i r="1">
      <x v="6"/>
    </i>
    <i r="1">
      <x v="7"/>
    </i>
    <i>
      <x v="3"/>
    </i>
    <i r="1">
      <x v="2"/>
    </i>
    <i r="1">
      <x v="3"/>
    </i>
    <i r="1">
      <x v="8"/>
    </i>
    <i>
      <x v="4"/>
    </i>
    <i r="1">
      <x v="1"/>
    </i>
    <i r="1">
      <x v="3"/>
    </i>
    <i r="1">
      <x v="6"/>
    </i>
    <i r="1">
      <x v="7"/>
    </i>
    <i>
      <x v="5"/>
    </i>
    <i r="1">
      <x v="1"/>
    </i>
    <i r="1">
      <x v="2"/>
    </i>
    <i>
      <x v="6"/>
    </i>
    <i r="1">
      <x v="6"/>
    </i>
    <i r="1">
      <x v="8"/>
    </i>
    <i t="grand">
      <x/>
    </i>
  </rowItems>
  <colFields count="1">
    <field x="1"/>
  </colFields>
  <colItems count="9">
    <i>
      <x/>
    </i>
    <i>
      <x v="1"/>
    </i>
    <i>
      <x v="2"/>
    </i>
    <i>
      <x v="3"/>
    </i>
    <i>
      <x v="4"/>
    </i>
    <i>
      <x v="5"/>
    </i>
    <i>
      <x v="6"/>
    </i>
    <i>
      <x v="8"/>
    </i>
    <i t="grand">
      <x/>
    </i>
  </colItems>
  <dataFields count="1">
    <dataField name="Hour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047F6A-CCD9-442D-AF06-EBFC1E78DA17}" name="PivotTable1"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W1:AC9" firstHeaderRow="1" firstDataRow="2" firstDataCol="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0"/>
        <item x="1"/>
        <item x="4"/>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7">
        <item x="0"/>
        <item x="4"/>
        <item x="1"/>
        <item m="1" x="5"/>
        <item x="2"/>
        <item x="3"/>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5"/>
  </rowFields>
  <rowItems count="7">
    <i>
      <x/>
    </i>
    <i>
      <x v="1"/>
    </i>
    <i>
      <x v="2"/>
    </i>
    <i>
      <x v="3"/>
    </i>
    <i>
      <x v="4"/>
    </i>
    <i>
      <x v="5"/>
    </i>
    <i t="grand">
      <x/>
    </i>
  </rowItems>
  <colFields count="1">
    <field x="49"/>
  </colFields>
  <colItems count="6">
    <i>
      <x/>
    </i>
    <i>
      <x v="1"/>
    </i>
    <i>
      <x v="2"/>
    </i>
    <i>
      <x v="4"/>
    </i>
    <i>
      <x v="5"/>
    </i>
    <i t="grand">
      <x/>
    </i>
  </colItems>
  <dataFields count="1">
    <dataField name="Count of Finalized" fld="4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C0D325-FE70-5545-8E90-FECFAE4C539A}" name="PivotTable7" cacheId="6"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G16:P41" firstHeaderRow="1" firstDataRow="2" firstDataCol="1"/>
  <pivotFields count="5">
    <pivotField axis="axisRow" showAll="0">
      <items count="10">
        <item m="1" x="8"/>
        <item x="0"/>
        <item x="1"/>
        <item x="2"/>
        <item x="3"/>
        <item x="4"/>
        <item x="5"/>
        <item x="6"/>
        <item x="7"/>
        <item t="default"/>
      </items>
    </pivotField>
    <pivotField axis="axisCol" showAll="0">
      <items count="10">
        <item x="0"/>
        <item x="1"/>
        <item x="2"/>
        <item x="3"/>
        <item x="4"/>
        <item x="5"/>
        <item x="6"/>
        <item m="1" x="8"/>
        <item x="7"/>
        <item t="default"/>
      </items>
    </pivotField>
    <pivotField axis="axisRow" showAll="0">
      <items count="8">
        <item m="1" x="5"/>
        <item x="0"/>
        <item m="1" x="6"/>
        <item x="1"/>
        <item x="2"/>
        <item x="3"/>
        <item x="4"/>
        <item t="default"/>
      </items>
    </pivotField>
    <pivotField showAll="0"/>
    <pivotField dataField="1" showAll="0"/>
  </pivotFields>
  <rowFields count="2">
    <field x="2"/>
    <field x="0"/>
  </rowFields>
  <rowItems count="24">
    <i>
      <x v="1"/>
    </i>
    <i r="1">
      <x v="1"/>
    </i>
    <i r="1">
      <x v="2"/>
    </i>
    <i r="1">
      <x v="3"/>
    </i>
    <i r="1">
      <x v="4"/>
    </i>
    <i r="1">
      <x v="5"/>
    </i>
    <i r="1">
      <x v="6"/>
    </i>
    <i r="1">
      <x v="7"/>
    </i>
    <i>
      <x v="3"/>
    </i>
    <i r="1">
      <x v="2"/>
    </i>
    <i r="1">
      <x v="3"/>
    </i>
    <i r="1">
      <x v="8"/>
    </i>
    <i>
      <x v="4"/>
    </i>
    <i r="1">
      <x v="1"/>
    </i>
    <i r="1">
      <x v="3"/>
    </i>
    <i r="1">
      <x v="6"/>
    </i>
    <i r="1">
      <x v="7"/>
    </i>
    <i>
      <x v="5"/>
    </i>
    <i r="1">
      <x v="1"/>
    </i>
    <i r="1">
      <x v="2"/>
    </i>
    <i>
      <x v="6"/>
    </i>
    <i r="1">
      <x v="6"/>
    </i>
    <i r="1">
      <x v="8"/>
    </i>
    <i t="grand">
      <x/>
    </i>
  </rowItems>
  <colFields count="1">
    <field x="1"/>
  </colFields>
  <colItems count="9">
    <i>
      <x/>
    </i>
    <i>
      <x v="1"/>
    </i>
    <i>
      <x v="2"/>
    </i>
    <i>
      <x v="3"/>
    </i>
    <i>
      <x v="4"/>
    </i>
    <i>
      <x v="5"/>
    </i>
    <i>
      <x v="6"/>
    </i>
    <i>
      <x v="8"/>
    </i>
    <i t="grand">
      <x/>
    </i>
  </colItems>
  <dataFields count="1">
    <dataField name="Unit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28AFF6-91EB-4FCD-B9AE-F2255CB1EE90}" name="PivotTable2"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L3:AM10" firstHeaderRow="1" firstDataRow="1" firstDataCol="1" rowPageCount="1" colPageCount="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x="2"/>
        <item x="0"/>
        <item x="1"/>
        <item x="4"/>
        <item x="5"/>
        <item x="3"/>
        <item t="default"/>
      </items>
    </pivotField>
    <pivotField axis="axisPage" showAll="0">
      <items count="7">
        <item x="3"/>
        <item m="1" x="5"/>
        <item x="0"/>
        <item x="1"/>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5"/>
  </rowFields>
  <rowItems count="7">
    <i>
      <x/>
    </i>
    <i>
      <x v="1"/>
    </i>
    <i>
      <x v="2"/>
    </i>
    <i>
      <x v="3"/>
    </i>
    <i>
      <x v="4"/>
    </i>
    <i>
      <x v="5"/>
    </i>
    <i t="grand">
      <x/>
    </i>
  </rowItems>
  <colItems count="1">
    <i/>
  </colItems>
  <pageFields count="1">
    <pageField fld="16" hier="-1"/>
  </pageFields>
  <dataFields count="1">
    <dataField name="Wastage" fld="4" subtotal="count" baseField="3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0040A5-351E-9849-B336-926F2A7CD9F6}" name="PivotTable11"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Q1:U5" firstHeaderRow="0" firstDataRow="1"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45"/>
  </rowFields>
  <rowItems count="4">
    <i>
      <x/>
    </i>
    <i>
      <x v="1"/>
    </i>
    <i>
      <x v="2"/>
    </i>
    <i t="grand">
      <x/>
    </i>
  </rowItems>
  <colFields count="1">
    <field x="-2"/>
  </colFields>
  <colItems count="4">
    <i>
      <x/>
    </i>
    <i i="1">
      <x v="1"/>
    </i>
    <i i="2">
      <x v="2"/>
    </i>
    <i i="3">
      <x v="3"/>
    </i>
  </colItems>
  <dataFields count="4">
    <dataField name="No. of Issues" fld="4" subtotal="count" baseField="0" baseItem="0"/>
    <dataField name="Self QC QA Score" fld="48" baseField="32" baseItem="0"/>
    <dataField name="BB Self QC QA Score" fld="50" baseField="32" baseItem="0"/>
    <dataField name="QA Percentage" fld="58" baseField="2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8362A0-0607-4BED-89AD-52EF9A3324D1}" name="PivotTable4" cacheId="19"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AZ1:BA8" firstHeaderRow="1" firstDataRow="1" firstDataCol="1"/>
  <pivotFields count="59">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2"/>
        <item x="0"/>
        <item x="1"/>
        <item x="4"/>
        <item x="5"/>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s>
  <rowFields count="1">
    <field x="15"/>
  </rowFields>
  <rowItems count="7">
    <i>
      <x/>
    </i>
    <i>
      <x v="1"/>
    </i>
    <i>
      <x v="2"/>
    </i>
    <i>
      <x v="3"/>
    </i>
    <i>
      <x v="4"/>
    </i>
    <i>
      <x v="5"/>
    </i>
    <i t="grand">
      <x/>
    </i>
  </rowItems>
  <colItems count="1">
    <i/>
  </colItems>
  <dataFields count="1">
    <dataField name="Count of Writing Score " fld="4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4A44D6-5D3E-4D0C-8B80-2CA846522928}" name="PivotTable3"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O3:AP10" firstHeaderRow="1" firstDataRow="1" firstDataCol="1" rowPageCount="1" colPageCount="1"/>
  <pivotFields count="5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2"/>
        <item x="0"/>
        <item x="1"/>
        <item x="4"/>
        <item x="5"/>
        <item x="3"/>
        <item t="default"/>
      </items>
    </pivotField>
    <pivotField axis="axisPage" dataField="1" showAll="0">
      <items count="7">
        <item x="3"/>
        <item m="1" x="5"/>
        <item x="0"/>
        <item x="1"/>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5"/>
  </rowFields>
  <rowItems count="7">
    <i>
      <x/>
    </i>
    <i>
      <x v="1"/>
    </i>
    <i>
      <x v="2"/>
    </i>
    <i>
      <x v="3"/>
    </i>
    <i>
      <x v="4"/>
    </i>
    <i>
      <x v="5"/>
    </i>
    <i t="grand">
      <x/>
    </i>
  </rowItems>
  <colItems count="1">
    <i/>
  </colItems>
  <pageFields count="1">
    <pageField fld="16" hier="-1"/>
  </pageFields>
  <dataFields count="1">
    <dataField name="New Issues" fld="16" subtotal="count" baseField="2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6B3D0B-255E-4A43-B4DA-F29E02DE5DD3}" name="PivotTable10"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K1:O8" firstHeaderRow="0" firstDataRow="1"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x="2"/>
        <item x="3"/>
        <item x="5"/>
        <item t="default"/>
      </items>
    </pivotField>
    <pivotField dataField="1"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40"/>
  </rowFields>
  <rowItems count="7">
    <i>
      <x/>
    </i>
    <i>
      <x v="1"/>
    </i>
    <i>
      <x v="2"/>
    </i>
    <i>
      <x v="3"/>
    </i>
    <i>
      <x v="4"/>
    </i>
    <i>
      <x v="5"/>
    </i>
    <i t="grand">
      <x/>
    </i>
  </rowItems>
  <colFields count="1">
    <field x="-2"/>
  </colFields>
  <colItems count="4">
    <i>
      <x/>
    </i>
    <i i="1">
      <x v="1"/>
    </i>
    <i i="2">
      <x v="2"/>
    </i>
    <i i="3">
      <x v="3"/>
    </i>
  </colItems>
  <dataFields count="4">
    <dataField name="No. of Issues" fld="4" subtotal="count" baseField="0" baseItem="0"/>
    <dataField name="Self QC Score" fld="41" baseField="0" baseItem="0"/>
    <dataField name="BB Self QC Score" fld="44" baseField="0" baseItem="0"/>
    <dataField name="QC Percentage" fld="57" baseField="27"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1E155F0-09A5-4478-A49E-C75753662711}" name="PivotTable42"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S1:AU9" firstHeaderRow="1" firstDataRow="2"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x="2"/>
        <item x="3"/>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2">
        <item x="0"/>
        <item t="default"/>
      </items>
    </pivotField>
    <pivotField dragToRow="0" dragToCol="0" dragToPage="0" showAll="0" defaultSubtotal="0"/>
    <pivotField dragToRow="0" dragToCol="0" dragToPage="0" showAll="0" defaultSubtotal="0"/>
  </pivotFields>
  <rowFields count="1">
    <field x="40"/>
  </rowFields>
  <rowItems count="7">
    <i>
      <x/>
    </i>
    <i>
      <x v="1"/>
    </i>
    <i>
      <x v="2"/>
    </i>
    <i>
      <x v="3"/>
    </i>
    <i>
      <x v="4"/>
    </i>
    <i>
      <x v="5"/>
    </i>
    <i t="grand">
      <x/>
    </i>
  </rowItems>
  <colFields count="1">
    <field x="56"/>
  </colFields>
  <colItems count="2">
    <i>
      <x/>
    </i>
    <i t="grand">
      <x/>
    </i>
  </colItems>
  <dataFields count="1">
    <dataField name="Count of Issue Name" fld="4"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0EFA9B-20A3-4671-93F2-E55558332D80}" name="PivotTable8"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rowHeaderCaption="Issue Writer" colHeaderCaption="Issue Complexity">
  <location ref="AL13:AO15" firstHeaderRow="1" firstDataRow="2"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dragToRow="0" dragToCol="0" dragToPage="0" showAll="0" defaultSubtotal="0"/>
    <pivotField dragToRow="0" dragToCol="0" dragToPage="0" showAll="0" defaultSubtotal="0"/>
  </pivotFields>
  <rowItems count="1">
    <i/>
  </rowItems>
  <colFields count="1">
    <field x="54"/>
  </colFields>
  <colItems count="3">
    <i>
      <x/>
    </i>
    <i>
      <x v="1"/>
    </i>
    <i t="grand">
      <x/>
    </i>
  </colItems>
  <dataFields count="1">
    <dataField name="Count of Issue Name" fld="4" subtotal="count" baseField="3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2DBDBA3-4C40-400F-A343-4B46E6D95F99}" name="PivotTable1"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7:F39" firstHeaderRow="1" firstDataRow="2"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7">
        <item x="3"/>
        <item m="1" x="5"/>
        <item x="0"/>
        <item x="1"/>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Fields count="1">
    <field x="16"/>
  </colFields>
  <colItems count="5">
    <i>
      <x/>
    </i>
    <i>
      <x v="2"/>
    </i>
    <i>
      <x v="3"/>
    </i>
    <i>
      <x v="5"/>
    </i>
    <i t="grand">
      <x/>
    </i>
  </colItems>
  <dataFields count="1">
    <dataField name="Sum of Issue Nam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BBFACE9-30A5-4FEE-96D0-20B6F3F875B1}" name="PivotTable51"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F11" firstHeaderRow="1" firstDataRow="2"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7">
        <item x="2"/>
        <item x="0"/>
        <item x="1"/>
        <item x="4"/>
        <item x="5"/>
        <item x="3"/>
        <item t="default"/>
      </items>
    </pivotField>
    <pivotField axis="axisCol" showAll="0">
      <items count="7">
        <item x="3"/>
        <item m="1" x="5"/>
        <item x="0"/>
        <item x="1"/>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5"/>
  </rowFields>
  <rowItems count="7">
    <i>
      <x/>
    </i>
    <i>
      <x v="1"/>
    </i>
    <i>
      <x v="2"/>
    </i>
    <i>
      <x v="3"/>
    </i>
    <i>
      <x v="4"/>
    </i>
    <i>
      <x v="5"/>
    </i>
    <i t="grand">
      <x/>
    </i>
  </rowItems>
  <colFields count="1">
    <field x="16"/>
  </colFields>
  <colItems count="5">
    <i>
      <x/>
    </i>
    <i>
      <x v="2"/>
    </i>
    <i>
      <x v="3"/>
    </i>
    <i>
      <x v="5"/>
    </i>
    <i t="grand">
      <x/>
    </i>
  </colItems>
  <dataFields count="1">
    <dataField name="Sum of Issue Nam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82888B3-722E-41EC-99E3-98E4E0297D79}" name="PivotTable53"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25:B43" firstHeaderRow="1" firstDataRow="1" firstDataCol="1"/>
  <pivotFields count="59">
    <pivotField showAll="0"/>
    <pivotField showAll="0"/>
    <pivotField showAll="0"/>
    <pivotField axis="axisRow" showAll="0">
      <items count="18">
        <item x="12"/>
        <item x="0"/>
        <item x="1"/>
        <item x="2"/>
        <item x="3"/>
        <item x="5"/>
        <item x="4"/>
        <item x="6"/>
        <item x="7"/>
        <item x="8"/>
        <item x="9"/>
        <item x="10"/>
        <item x="13"/>
        <item x="11"/>
        <item x="14"/>
        <item x="15"/>
        <item x="16"/>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Issue Nam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A1D38E4-6EB6-418A-BD4D-1BEA82227562}" name="PivotTable52"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J3:K8" firstHeaderRow="1" firstDataRow="1"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3"/>
        <item m="1" x="5"/>
        <item x="0"/>
        <item x="1"/>
        <item m="1"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6"/>
  </rowFields>
  <rowItems count="5">
    <i>
      <x/>
    </i>
    <i>
      <x v="2"/>
    </i>
    <i>
      <x v="3"/>
    </i>
    <i>
      <x v="5"/>
    </i>
    <i t="grand">
      <x/>
    </i>
  </rowItems>
  <colItems count="1">
    <i/>
  </colItems>
  <dataFields count="1">
    <dataField name="Sum of Issue Name"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EC3E94D-20B0-433E-B8B0-5DE5201EFED1}" name="PivotTable54"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3:F9" firstHeaderRow="1" firstDataRow="2"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x="2"/>
        <item x="3"/>
        <item x="5"/>
        <item t="default"/>
      </items>
    </pivotField>
    <pivotField showAll="0"/>
    <pivotField showAll="0"/>
    <pivotField showAll="0"/>
    <pivotField showAll="0"/>
    <pivotField showAll="0"/>
    <pivotField showAll="0"/>
    <pivotField showAll="0"/>
    <pivotField showAll="0"/>
    <pivotField axis="axisCol" showAll="0">
      <items count="7">
        <item h="1" x="0"/>
        <item x="4"/>
        <item x="1"/>
        <item m="1" x="5"/>
        <item x="2"/>
        <item x="3"/>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40"/>
  </rowFields>
  <rowItems count="5">
    <i>
      <x v="1"/>
    </i>
    <i>
      <x v="2"/>
    </i>
    <i>
      <x v="4"/>
    </i>
    <i>
      <x v="5"/>
    </i>
    <i t="grand">
      <x/>
    </i>
  </rowItems>
  <colFields count="1">
    <field x="49"/>
  </colFields>
  <colItems count="5">
    <i>
      <x v="1"/>
    </i>
    <i>
      <x v="2"/>
    </i>
    <i>
      <x v="4"/>
    </i>
    <i>
      <x v="5"/>
    </i>
    <i t="grand">
      <x/>
    </i>
  </colItems>
  <dataFields count="1">
    <dataField name="Count of Issue Name" fld="4"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E9A27EE-16F0-443A-A011-FC6D419D78A6}" name="PivotTable58"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U3:V80" firstHeaderRow="1" firstDataRow="1" firstDataCol="1"/>
  <pivotFields count="59">
    <pivotField showAll="0"/>
    <pivotField showAll="0"/>
    <pivotField showAll="0"/>
    <pivotField axis="axisRow" showAll="0">
      <items count="18">
        <item x="12"/>
        <item x="0"/>
        <item x="1"/>
        <item x="2"/>
        <item x="3"/>
        <item x="5"/>
        <item x="4"/>
        <item x="6"/>
        <item x="7"/>
        <item x="8"/>
        <item x="9"/>
        <item x="10"/>
        <item x="13"/>
        <item x="11"/>
        <item x="14"/>
        <item x="15"/>
        <item x="16"/>
        <item t="default"/>
      </items>
    </pivotField>
    <pivotField axis="axisRow" dataField="1" showAll="0">
      <items count="59">
        <item m="1" x="57"/>
        <item x="27"/>
        <item x="0"/>
        <item x="1"/>
        <item x="2"/>
        <item x="3"/>
        <item x="5"/>
        <item x="4"/>
        <item x="6"/>
        <item x="7"/>
        <item x="8"/>
        <item x="9"/>
        <item x="10"/>
        <item x="11"/>
        <item x="13"/>
        <item x="14"/>
        <item x="16"/>
        <item x="17"/>
        <item x="18"/>
        <item x="19"/>
        <item x="20"/>
        <item x="23"/>
        <item x="24"/>
        <item x="32"/>
        <item x="33"/>
        <item x="34"/>
        <item x="35"/>
        <item x="38"/>
        <item x="15"/>
        <item x="21"/>
        <item x="22"/>
        <item x="36"/>
        <item x="37"/>
        <item x="39"/>
        <item x="40"/>
        <item x="41"/>
        <item x="42"/>
        <item x="43"/>
        <item x="44"/>
        <item x="12"/>
        <item x="25"/>
        <item x="26"/>
        <item x="45"/>
        <item x="29"/>
        <item x="30"/>
        <item x="31"/>
        <item x="46"/>
        <item x="47"/>
        <item x="48"/>
        <item x="49"/>
        <item x="50"/>
        <item x="51"/>
        <item x="28"/>
        <item x="53"/>
        <item x="52"/>
        <item x="54"/>
        <item x="55"/>
        <item x="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2">
    <field x="3"/>
    <field x="4"/>
  </rowFields>
  <rowItems count="77">
    <i>
      <x/>
    </i>
    <i r="1">
      <x v="1"/>
    </i>
    <i r="1">
      <x v="22"/>
    </i>
    <i r="1">
      <x v="32"/>
    </i>
    <i r="1">
      <x v="33"/>
    </i>
    <i r="1">
      <x v="44"/>
    </i>
    <i r="1">
      <x v="45"/>
    </i>
    <i>
      <x v="1"/>
    </i>
    <i r="1">
      <x v="2"/>
    </i>
    <i r="1">
      <x v="16"/>
    </i>
    <i r="1">
      <x v="33"/>
    </i>
    <i r="1">
      <x v="54"/>
    </i>
    <i>
      <x v="2"/>
    </i>
    <i r="1">
      <x v="3"/>
    </i>
    <i r="1">
      <x v="15"/>
    </i>
    <i r="1">
      <x v="31"/>
    </i>
    <i>
      <x v="3"/>
    </i>
    <i r="1">
      <x v="4"/>
    </i>
    <i r="1">
      <x v="23"/>
    </i>
    <i r="1">
      <x v="25"/>
    </i>
    <i r="1">
      <x v="41"/>
    </i>
    <i r="1">
      <x v="49"/>
    </i>
    <i r="1">
      <x v="51"/>
    </i>
    <i>
      <x v="4"/>
    </i>
    <i r="1">
      <x v="5"/>
    </i>
    <i r="1">
      <x v="9"/>
    </i>
    <i r="1">
      <x v="22"/>
    </i>
    <i>
      <x v="5"/>
    </i>
    <i r="1">
      <x v="6"/>
    </i>
    <i r="1">
      <x v="8"/>
    </i>
    <i>
      <x v="6"/>
    </i>
    <i r="1">
      <x v="7"/>
    </i>
    <i r="1">
      <x v="18"/>
    </i>
    <i r="1">
      <x v="19"/>
    </i>
    <i r="1">
      <x v="30"/>
    </i>
    <i r="1">
      <x v="35"/>
    </i>
    <i r="1">
      <x v="48"/>
    </i>
    <i r="1">
      <x v="53"/>
    </i>
    <i>
      <x v="7"/>
    </i>
    <i r="1">
      <x v="10"/>
    </i>
    <i r="1">
      <x v="40"/>
    </i>
    <i>
      <x v="8"/>
    </i>
    <i r="1">
      <x v="11"/>
    </i>
    <i r="1">
      <x v="38"/>
    </i>
    <i>
      <x v="9"/>
    </i>
    <i r="1">
      <x v="12"/>
    </i>
    <i r="1">
      <x v="14"/>
    </i>
    <i r="1">
      <x v="20"/>
    </i>
    <i r="1">
      <x v="39"/>
    </i>
    <i r="1">
      <x v="47"/>
    </i>
    <i r="1">
      <x v="55"/>
    </i>
    <i>
      <x v="10"/>
    </i>
    <i r="1">
      <x v="13"/>
    </i>
    <i r="1">
      <x v="17"/>
    </i>
    <i r="1">
      <x v="46"/>
    </i>
    <i>
      <x v="11"/>
    </i>
    <i r="1">
      <x v="21"/>
    </i>
    <i r="1">
      <x v="27"/>
    </i>
    <i r="1">
      <x v="28"/>
    </i>
    <i r="1">
      <x v="34"/>
    </i>
    <i>
      <x v="12"/>
    </i>
    <i r="1">
      <x v="24"/>
    </i>
    <i r="1">
      <x v="26"/>
    </i>
    <i r="1">
      <x v="43"/>
    </i>
    <i>
      <x v="13"/>
    </i>
    <i r="1">
      <x v="29"/>
    </i>
    <i r="1">
      <x v="36"/>
    </i>
    <i r="1">
      <x v="37"/>
    </i>
    <i r="1">
      <x v="50"/>
    </i>
    <i r="1">
      <x v="52"/>
    </i>
    <i>
      <x v="14"/>
    </i>
    <i r="1">
      <x v="42"/>
    </i>
    <i>
      <x v="15"/>
    </i>
    <i r="1">
      <x v="56"/>
    </i>
    <i>
      <x v="16"/>
    </i>
    <i r="1">
      <x v="57"/>
    </i>
    <i t="grand">
      <x/>
    </i>
  </rowItems>
  <colItems count="1">
    <i/>
  </colItems>
  <dataFields count="1">
    <dataField name="Count of Issue Name" fld="4"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87F8366-3430-4AE4-A77D-884611BFEA65}" name="PivotTable57"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M22:R30" firstHeaderRow="1" firstDataRow="2"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4"/>
        <item x="2"/>
        <item x="3"/>
        <item x="5"/>
        <item t="default"/>
      </items>
    </pivotField>
    <pivotField showAll="0"/>
    <pivotField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40"/>
  </rowFields>
  <rowItems count="7">
    <i>
      <x/>
    </i>
    <i>
      <x v="1"/>
    </i>
    <i>
      <x v="2"/>
    </i>
    <i>
      <x v="3"/>
    </i>
    <i>
      <x v="4"/>
    </i>
    <i>
      <x v="5"/>
    </i>
    <i t="grand">
      <x/>
    </i>
  </rowItems>
  <colFields count="1">
    <field x="47"/>
  </colFields>
  <colItems count="5">
    <i>
      <x/>
    </i>
    <i>
      <x v="1"/>
    </i>
    <i>
      <x v="2"/>
    </i>
    <i>
      <x v="3"/>
    </i>
    <i t="grand">
      <x/>
    </i>
  </colItems>
  <dataFields count="1">
    <dataField name="Count of Issue Name" fld="4" subtotal="count" baseField="3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F6DB2C5-AD43-4498-AB85-61CABC104825}" name="PivotTable56"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M3:N9" firstHeaderRow="1" firstDataRow="1" firstDataCol="1"/>
  <pivotFields count="59">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4"/>
        <item x="1"/>
        <item m="1" x="5"/>
        <item x="2"/>
        <item x="3"/>
        <item t="default"/>
      </items>
    </pivotField>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49"/>
  </rowFields>
  <rowItems count="6">
    <i>
      <x/>
    </i>
    <i>
      <x v="1"/>
    </i>
    <i>
      <x v="2"/>
    </i>
    <i>
      <x v="4"/>
    </i>
    <i>
      <x v="5"/>
    </i>
    <i t="grand">
      <x/>
    </i>
  </rowItems>
  <colItems count="1">
    <i/>
  </colItems>
  <dataFields count="1">
    <dataField name="Count of Issue Name" fld="4" subtotal="count" baseField="4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D35ED5B-E915-49B0-816D-0EF0170FF1A1}" name="PivotTable55" cacheId="19" applyNumberFormats="0" applyBorderFormats="0" applyFontFormats="0" applyPatternFormats="0" applyAlignmentFormats="0" applyWidthHeightFormats="1" dataCaption="Values" updatedVersion="7" minRefreshableVersion="3" useAutoFormatting="1" itemPrintTitles="1" createdVersion="6" indent="0" outline="1" outlineData="1" multipleFieldFilters="0">
  <location ref="A23:B100" firstHeaderRow="1" firstDataRow="1" firstDataCol="1" rowPageCount="1" colPageCount="1"/>
  <pivotFields count="59">
    <pivotField axis="axisPage" showAll="0">
      <items count="44">
        <item x="14"/>
        <item x="0"/>
        <item x="1"/>
        <item x="2"/>
        <item x="3"/>
        <item x="4"/>
        <item x="5"/>
        <item x="7"/>
        <item x="8"/>
        <item x="9"/>
        <item x="10"/>
        <item x="11"/>
        <item x="12"/>
        <item x="13"/>
        <item m="1" x="41"/>
        <item x="15"/>
        <item x="16"/>
        <item x="19"/>
        <item x="21"/>
        <item x="22"/>
        <item x="23"/>
        <item x="24"/>
        <item x="25"/>
        <item x="28"/>
        <item x="26"/>
        <item x="17"/>
        <item x="18"/>
        <item x="29"/>
        <item m="1" x="40"/>
        <item x="31"/>
        <item x="30"/>
        <item x="33"/>
        <item x="32"/>
        <item x="34"/>
        <item x="35"/>
        <item x="36"/>
        <item x="37"/>
        <item x="6"/>
        <item x="27"/>
        <item x="20"/>
        <item m="1" x="42"/>
        <item x="38"/>
        <item x="39"/>
        <item t="default"/>
      </items>
    </pivotField>
    <pivotField showAll="0"/>
    <pivotField showAll="0"/>
    <pivotField axis="axisRow" showAll="0">
      <items count="18">
        <item x="12"/>
        <item x="0"/>
        <item x="1"/>
        <item x="2"/>
        <item x="3"/>
        <item x="5"/>
        <item x="4"/>
        <item x="6"/>
        <item x="7"/>
        <item x="8"/>
        <item x="9"/>
        <item x="10"/>
        <item x="13"/>
        <item x="11"/>
        <item x="14"/>
        <item x="15"/>
        <item x="16"/>
        <item t="default"/>
      </items>
    </pivotField>
    <pivotField axis="axisRow" dataField="1" showAll="0">
      <items count="59">
        <item m="1" x="57"/>
        <item x="27"/>
        <item x="0"/>
        <item x="1"/>
        <item x="2"/>
        <item x="3"/>
        <item x="5"/>
        <item x="4"/>
        <item x="6"/>
        <item x="7"/>
        <item x="8"/>
        <item x="9"/>
        <item x="10"/>
        <item x="11"/>
        <item x="13"/>
        <item x="14"/>
        <item x="16"/>
        <item x="17"/>
        <item x="18"/>
        <item x="19"/>
        <item x="20"/>
        <item x="23"/>
        <item x="24"/>
        <item x="32"/>
        <item x="33"/>
        <item x="34"/>
        <item x="35"/>
        <item x="38"/>
        <item x="15"/>
        <item x="21"/>
        <item x="22"/>
        <item x="36"/>
        <item x="37"/>
        <item x="39"/>
        <item x="40"/>
        <item x="41"/>
        <item x="42"/>
        <item x="43"/>
        <item x="44"/>
        <item x="12"/>
        <item x="25"/>
        <item x="26"/>
        <item x="45"/>
        <item x="29"/>
        <item x="30"/>
        <item x="31"/>
        <item x="46"/>
        <item x="47"/>
        <item x="48"/>
        <item x="49"/>
        <item x="50"/>
        <item x="51"/>
        <item x="28"/>
        <item x="53"/>
        <item x="52"/>
        <item x="54"/>
        <item x="55"/>
        <item x="5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2">
    <field x="3"/>
    <field x="4"/>
  </rowFields>
  <rowItems count="77">
    <i>
      <x/>
    </i>
    <i r="1">
      <x v="1"/>
    </i>
    <i r="1">
      <x v="22"/>
    </i>
    <i r="1">
      <x v="32"/>
    </i>
    <i r="1">
      <x v="33"/>
    </i>
    <i r="1">
      <x v="44"/>
    </i>
    <i r="1">
      <x v="45"/>
    </i>
    <i>
      <x v="1"/>
    </i>
    <i r="1">
      <x v="2"/>
    </i>
    <i r="1">
      <x v="16"/>
    </i>
    <i r="1">
      <x v="33"/>
    </i>
    <i r="1">
      <x v="54"/>
    </i>
    <i>
      <x v="2"/>
    </i>
    <i r="1">
      <x v="3"/>
    </i>
    <i r="1">
      <x v="15"/>
    </i>
    <i r="1">
      <x v="31"/>
    </i>
    <i>
      <x v="3"/>
    </i>
    <i r="1">
      <x v="4"/>
    </i>
    <i r="1">
      <x v="23"/>
    </i>
    <i r="1">
      <x v="25"/>
    </i>
    <i r="1">
      <x v="41"/>
    </i>
    <i r="1">
      <x v="49"/>
    </i>
    <i r="1">
      <x v="51"/>
    </i>
    <i>
      <x v="4"/>
    </i>
    <i r="1">
      <x v="5"/>
    </i>
    <i r="1">
      <x v="9"/>
    </i>
    <i r="1">
      <x v="22"/>
    </i>
    <i>
      <x v="5"/>
    </i>
    <i r="1">
      <x v="6"/>
    </i>
    <i r="1">
      <x v="8"/>
    </i>
    <i>
      <x v="6"/>
    </i>
    <i r="1">
      <x v="7"/>
    </i>
    <i r="1">
      <x v="18"/>
    </i>
    <i r="1">
      <x v="19"/>
    </i>
    <i r="1">
      <x v="30"/>
    </i>
    <i r="1">
      <x v="35"/>
    </i>
    <i r="1">
      <x v="48"/>
    </i>
    <i r="1">
      <x v="53"/>
    </i>
    <i>
      <x v="7"/>
    </i>
    <i r="1">
      <x v="10"/>
    </i>
    <i r="1">
      <x v="40"/>
    </i>
    <i>
      <x v="8"/>
    </i>
    <i r="1">
      <x v="11"/>
    </i>
    <i r="1">
      <x v="38"/>
    </i>
    <i>
      <x v="9"/>
    </i>
    <i r="1">
      <x v="12"/>
    </i>
    <i r="1">
      <x v="14"/>
    </i>
    <i r="1">
      <x v="20"/>
    </i>
    <i r="1">
      <x v="39"/>
    </i>
    <i r="1">
      <x v="47"/>
    </i>
    <i r="1">
      <x v="55"/>
    </i>
    <i>
      <x v="10"/>
    </i>
    <i r="1">
      <x v="13"/>
    </i>
    <i r="1">
      <x v="17"/>
    </i>
    <i r="1">
      <x v="46"/>
    </i>
    <i>
      <x v="11"/>
    </i>
    <i r="1">
      <x v="21"/>
    </i>
    <i r="1">
      <x v="27"/>
    </i>
    <i r="1">
      <x v="28"/>
    </i>
    <i r="1">
      <x v="34"/>
    </i>
    <i>
      <x v="12"/>
    </i>
    <i r="1">
      <x v="24"/>
    </i>
    <i r="1">
      <x v="26"/>
    </i>
    <i r="1">
      <x v="43"/>
    </i>
    <i>
      <x v="13"/>
    </i>
    <i r="1">
      <x v="29"/>
    </i>
    <i r="1">
      <x v="36"/>
    </i>
    <i r="1">
      <x v="37"/>
    </i>
    <i r="1">
      <x v="50"/>
    </i>
    <i r="1">
      <x v="52"/>
    </i>
    <i>
      <x v="14"/>
    </i>
    <i r="1">
      <x v="42"/>
    </i>
    <i>
      <x v="15"/>
    </i>
    <i r="1">
      <x v="56"/>
    </i>
    <i>
      <x v="16"/>
    </i>
    <i r="1">
      <x v="57"/>
    </i>
    <i t="grand">
      <x/>
    </i>
  </rowItems>
  <colItems count="1">
    <i/>
  </colItems>
  <pageFields count="1">
    <pageField fld="0" hier="-1"/>
  </pageFields>
  <dataFields count="1">
    <dataField name="Count of Issue Name" fld="4"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BF577AFA-2AE9-46DE-8449-A86DE0D4228A}" name="Plan" displayName="Plan" ref="A1:D79" headerRowDxfId="419" dataDxfId="418">
  <autoFilter ref="A1:D79" xr:uid="{BF577AFA-2AE9-46DE-8449-A86DE0D4228A}"/>
  <tableColumns count="4">
    <tableColumn id="1" xr3:uid="{F6238D0D-0500-471E-B354-0063D285B2D8}" name="Name" totalsRowLabel="Total" dataDxfId="417" totalsRowDxfId="416"/>
    <tableColumn id="2" xr3:uid="{3F661DCC-8079-47DE-A7DD-7E5D4F19740F}" name="Date" dataDxfId="415" totalsRowDxfId="414"/>
    <tableColumn id="3" xr3:uid="{910FF71F-99D6-40CF-A859-4C731E98BC96}" name="Process" dataDxfId="413" totalsRowDxfId="412"/>
    <tableColumn id="4" xr3:uid="{19255087-DA96-4B95-82E2-3AF510A20ADA}" name="Est Hours" totalsRowFunction="sum" dataDxfId="411" totalsRowDxfId="410"/>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BFC832C7-4941-440C-8EA6-733C0A8F5C24}" name="Project_View" displayName="Project_View" ref="F1:H4" totalsRowShown="0">
  <autoFilter ref="F1:H4" xr:uid="{BFC832C7-4941-440C-8EA6-733C0A8F5C24}"/>
  <tableColumns count="3">
    <tableColumn id="1" xr3:uid="{F2A43602-63E0-494C-87EE-987C894631B6}" name="Project Plan"/>
    <tableColumn id="2" xr3:uid="{937A3406-C5AA-43A8-80CB-754D9B915DAC}" name="%" dataDxfId="409"/>
    <tableColumn id="3" xr3:uid="{CFA1E043-C8FA-4280-9D27-556F55DEF8B7}" name="Hours" dataDxfId="408">
      <calculatedColumnFormula array="1">Project[Budgetted Hours by Sales]*G2</calculatedColumnFormula>
    </tableColumn>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60577-3DE6-684F-98D2-26F7A2510A7D}" name="Team" displayName="Team" ref="A17:B28" totalsRowShown="0" dataDxfId="405">
  <autoFilter ref="A17:B28" xr:uid="{4C38CA7C-A365-2145-B842-6CC703343170}"/>
  <tableColumns count="2">
    <tableColumn id="1" xr3:uid="{84734CE9-F69D-A146-BC29-ECCBA7B6C75E}" name="Name" dataDxfId="404"/>
    <tableColumn id="2" xr3:uid="{F7804601-971D-F646-B6C8-5A74762A9CB1}" name="Role" dataDxfId="403"/>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21ADA6-E30A-4342-A225-D30485CDAFC6}" name="Project" displayName="Project" ref="A1:AB3" totalsRowCount="1" headerRowDxfId="402" totalsRowDxfId="401">
  <autoFilter ref="A1:AB2" xr:uid="{848C4112-042A-8F41-A0AF-55FAE476510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39574FE3-1EA1-2F49-B4F7-77E4CF605A64}" name="Name of Project"/>
    <tableColumn id="2" xr3:uid="{F082408E-E756-5643-B9F6-D479FDE8BDCD}" name="Client" totalsRowDxfId="400"/>
    <tableColumn id="3" xr3:uid="{7B1651FD-DCF6-4144-9FAE-1EF2D133DA80}" name="Type of Report" totalsRowDxfId="399"/>
    <tableColumn id="25" xr3:uid="{6D29BF7D-5AB3-2F4C-93B3-20FD517C2829}" name="VPAT Needed" totalsRowDxfId="398"/>
    <tableColumn id="4" xr3:uid="{C9F59132-7BED-CA44-ACF6-D20238982486}" name="What are we Testing" totalsRowDxfId="397"/>
    <tableColumn id="5" xr3:uid="{39DDEA9F-57A7-DA49-B821-6300BF26A87F}" name="What is the Unit of Testing" totalsRowDxfId="396"/>
    <tableColumn id="6" xr3:uid="{177A4187-AB8E-B74C-8113-DCC70E3485B9}" name="No. of Units Being Tested as per project scope" totalsRowFunction="custom" dataDxfId="395" totalsRowDxfId="394">
      <totalsRowFormula>IF(I2=B11,"Units are correct",IF(I2&gt;B11,"Check why we testing LESS than needed","Check why we testing MORE than needed"))</totalsRowFormula>
    </tableColumn>
    <tableColumn id="7" xr3:uid="{D9590A27-54C0-A045-898B-07A77503DFE9}" name="No. of Units in URL Sheet" dataDxfId="393" totalsRowDxfId="392"/>
    <tableColumn id="8" xr3:uid="{2702C62A-848F-014B-AB7B-E66BD64CF01B}" name="Initial Stage Units" dataDxfId="391" totalsRowDxfId="390"/>
    <tableColumn id="17" xr3:uid="{2ED43455-1690-C54A-A1F0-0B0FF3D4E2B4}" name="Project Status" dataDxfId="389"/>
    <tableColumn id="21" xr3:uid="{72FA96D9-26C0-EA48-AEBB-EB4908732967}" name="Estimated Start Date" dataDxfId="388" totalsRowDxfId="387"/>
    <tableColumn id="22" xr3:uid="{0DB9E171-5CC2-D948-9B87-CE4F201D5A04}" name="Estimated Delivery Date" dataDxfId="386" totalsRowDxfId="385"/>
    <tableColumn id="14" xr3:uid="{61551CB7-B7A7-43CF-B0D2-89DD5F7E1035}" name="Delivered Date" dataDxfId="384" totalsRowDxfId="383"/>
    <tableColumn id="13" xr3:uid="{69368CE7-9556-4525-B8F6-909CD430E2BF}" name="Delivered Time" dataDxfId="382" totalsRowDxfId="381"/>
    <tableColumn id="15" xr3:uid="{2F226BA7-BF16-4F40-A06E-E347E70312A3}" name="Budgetted Hours by Sales" dataDxfId="380" totalsRowDxfId="379"/>
    <tableColumn id="27" xr3:uid="{EC5BED66-AF05-4E12-93E4-0F5029B9117D}" name="Additional Hours" dataDxfId="378" totalsRowDxfId="377">
      <calculatedColumnFormula>Project[[#This Row],[New Members]]*(Project[[#This Row],[Budgetted Hours by Sales]]*0.7%)</calculatedColumnFormula>
    </tableColumn>
    <tableColumn id="28" xr3:uid="{9DA1B08D-FA40-4764-B0AD-9FFCD247F04E}" name="New Members" dataDxfId="376" totalsRowDxfId="375"/>
    <tableColumn id="20" xr3:uid="{87A2104F-FD7F-45BC-A03A-1986E42977F6}" name="Total Team" dataDxfId="374" totalsRowDxfId="373">
      <calculatedColumnFormula>ROWS(Team[])</calculatedColumnFormula>
    </tableColumn>
    <tableColumn id="19" xr3:uid="{AF30D1BC-A1C3-4A70-A254-11971DE8C347}" name="Mentor" dataDxfId="372" totalsRowDxfId="371"/>
    <tableColumn id="18" xr3:uid="{763041D1-537C-4247-9C2B-D2FEE3AFFA51}" name="APM" dataDxfId="370" totalsRowDxfId="369"/>
    <tableColumn id="16" xr3:uid="{4B086A2F-DAEE-4DFB-AE2F-285089E6CC26}" name="Captain" dataDxfId="368" totalsRowDxfId="367"/>
    <tableColumn id="24" xr3:uid="{BAA883CB-BBC0-5B45-BFDE-45F760AB3FB0}" name="No. of Working Days" dataDxfId="366" totalsRowDxfId="365">
      <calculatedColumnFormula>NETWORKDAYS(Project[[#This Row],[Estimated Start Date]],Project[[#This Row],[Estimated Delivery Date]],HolidayList[])</calculatedColumnFormula>
    </tableColumn>
    <tableColumn id="23" xr3:uid="{0916E221-BB7A-4FB1-A29A-4DBB80B9813C}" name="Planned Hours" dataDxfId="364" totalsRowDxfId="363">
      <calculatedColumnFormula>SUM(Plan!D:D)</calculatedColumnFormula>
    </tableColumn>
    <tableColumn id="12" xr3:uid="{5AF5E7F5-79C2-4483-9AAA-92332647FA7F}" name="Actual Hours" dataDxfId="362" totalsRowDxfId="361">
      <calculatedColumnFormula>Production!H3</calculatedColumnFormula>
    </tableColumn>
    <tableColumn id="26" xr3:uid="{ECCCB5DD-B5A5-4FAF-9444-DC2D20FB0DCA}" name="Est VPAT" dataDxfId="360" totalsRowDxfId="359">
      <calculatedColumnFormula>IF(Project[[#This Row],[VPAT Needed]]=0,0,IF(Project[[#This Row],[VPAT Needed]]="WCAG 2.0",Variables!E55,Variables!E56))</calculatedColumnFormula>
    </tableColumn>
    <tableColumn id="9" xr3:uid="{455DC536-8A75-41AD-AFC8-ED2A0E26313A}" name="Total Issues">
      <calculatedColumnFormula>(COUNTA('Final Report'!BC:BC)-1)</calculatedColumnFormula>
    </tableColumn>
    <tableColumn id="10" xr3:uid="{B4BB4961-EB68-4908-A07B-EC6E33398959}" name="Total Issues Delivered">
      <calculatedColumnFormula>(COUNTIFS('Final Report'!AX:AX,"*Approved after Fixing*"))+(COUNTIFS('Final Report'!AX:AX,"*Yes Perfect Issue*"))+(COUNTIFS('Final Report'!AX:AX,"*New Issue - QA*"))+(COUNTIFS('Final Report'!AX:AX,"*New Issue*"))</calculatedColumnFormula>
    </tableColumn>
    <tableColumn id="11" xr3:uid="{E511B167-4EF5-42EB-94E8-5F7EE2AE020E}" name="Total Perfect Issues">
      <calculatedColumnFormula>COUNTIF('Final Report'!BK:BK,"*Perfect*")</calculatedColumnFormula>
    </tableColum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466EAFDA-8DD8-4C04-999C-0FA0BA60F9D9}" name="Table26" displayName="Table26" ref="A35:B36" insertRow="1" totalsRowShown="0" headerRowDxfId="358" dataDxfId="357">
  <autoFilter ref="A35:B36" xr:uid="{EA120531-4EF1-4B45-B8DC-9A004E3DE28A}"/>
  <tableColumns count="2">
    <tableColumn id="1" xr3:uid="{99219B61-3C53-497E-8E2E-52CC6F8E0994}" name="Steps to Reproduce Start for Web" dataDxfId="356"/>
    <tableColumn id="2" xr3:uid="{51E685AD-F4D2-42B5-B630-EB9C5CF560B3}" name="Steps to Reproduce Start for App" dataDxfId="355"/>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FBCEA82E-43D6-4CEE-A1CA-C98B7765CF65}" name="Keyword" displayName="Keyword" ref="D35:D36" totalsRowShown="0" dataDxfId="354">
  <autoFilter ref="D35:D36" xr:uid="{26BAEA0E-6E23-4D2A-964A-72D6778A82C1}"/>
  <tableColumns count="1">
    <tableColumn id="1" xr3:uid="{5EBB4829-108E-4DEC-9A47-EB2976A84A07}" name="Component Keyword" dataDxfId="35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528E3E5-5FBB-40F6-8B0F-3BD719572BBD}" name="Login" displayName="Login" ref="F35:F36" totalsRowShown="0" dataDxfId="352">
  <autoFilter ref="F35:F36" xr:uid="{E824C60F-072C-482F-9350-DD2F1D9F6695}"/>
  <tableColumns count="1">
    <tableColumn id="1" xr3:uid="{4594681F-9529-4238-A94B-6DAF2C25CF82}" name="Login" dataDxfId="351"/>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4E0761A-C82F-4B78-8E56-8BC1960902FE}" name="Labels" displayName="Labels" ref="H35:H36" totalsRowShown="0" dataDxfId="350">
  <autoFilter ref="H35:H36" xr:uid="{A4E0761A-C82F-4B78-8E56-8BC1960902FE}"/>
  <tableColumns count="1">
    <tableColumn id="1" xr3:uid="{8E5EECFB-F3EA-4450-9973-F60021F7C21E}" name="Labels" dataDxfId="349"/>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67643DEF-BDA5-495F-8789-36753BF6B16E}" name="Table95" displayName="Table95" ref="D42:D43" totalsRowShown="0" dataDxfId="348">
  <autoFilter ref="D42:D43" xr:uid="{67643DEF-BDA5-495F-8789-36753BF6B16E}"/>
  <tableColumns count="1">
    <tableColumn id="1" xr3:uid="{CB78C5FC-07E7-4C6A-83C8-5170585D6F84}" name="Tested on" dataDxfId="347"/>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B33B7A34-5FE6-4E4E-BD5C-16E556EBA36B}" name="Production" displayName="Production" ref="A1:E35" totalsRowShown="0">
  <tableColumns count="5">
    <tableColumn id="1" xr3:uid="{C24B5086-749E-7F43-BE26-5E65AF0BFDB0}" name="Employee"/>
    <tableColumn id="2" xr3:uid="{711A7547-EEF0-EA4A-8BA8-EDB5724D1EDC}" name="Date"/>
    <tableColumn id="3" xr3:uid="{B61BA0E3-2A26-484A-BBCE-B04497F536E8}" name="Process"/>
    <tableColumn id="4" xr3:uid="{7D8DA499-D0FA-D14D-BD68-B5652768EB9E}" name="No. of Hours"/>
    <tableColumn id="5" xr3:uid="{0AE2F67F-6A83-D24B-9FA8-AE8B9DF41514}" name="No. of Units"/>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AB20EDE-169A-49CA-853F-ED7D981D1815}" name="Timeline" displayName="Timeline" ref="G1:H7" totalsRowShown="0">
  <autoFilter ref="G1:H7" xr:uid="{D5402FE8-1744-4042-B6D9-9C06140338A8}"/>
  <tableColumns count="2">
    <tableColumn id="1" xr3:uid="{B7ED0CC4-235C-4143-B66C-B8B65B70CE92}" name="Timelines"/>
    <tableColumn id="2" xr3:uid="{269A14DD-6FE3-4624-9FBF-95BC213B5580}" name="Numbers"/>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86AA376-8783-4C49-81F0-EAD202C17A6C}" name="URL" displayName="URL" ref="A1:Q36" totalsRowShown="0" headerRowDxfId="346" dataDxfId="344" headerRowBorderDxfId="345" tableBorderDxfId="343" totalsRowBorderDxfId="342">
  <tableColumns count="17">
    <tableColumn id="1" xr3:uid="{ADDA5373-E11E-7540-A658-5E2C391A69F0}" name="Sr. No." dataDxfId="341"/>
    <tableColumn id="2" xr3:uid="{AF45B346-B0A7-0E42-80B3-AA21E04AF8FF}" name="Page Name " dataDxfId="340"/>
    <tableColumn id="3" xr3:uid="{7BC6A5A4-D8B7-C24A-B3FE-059F9DFFDCA8}" name="URL" dataDxfId="339"/>
    <tableColumn id="16" xr3:uid="{16C03196-BFFB-4FB0-95C7-9448B9E9621E}" name="Type" dataDxfId="338"/>
    <tableColumn id="4" xr3:uid="{CA4571FB-B375-E04E-AE78-CA8038573EA2}" name="Notes" dataDxfId="337"/>
    <tableColumn id="5" xr3:uid="{ABFEF66D-DEE1-4D49-B289-2A1352D75CA7}" name="Browser" dataDxfId="336"/>
    <tableColumn id="6" xr3:uid="{C825766D-47FF-2849-A4C9-EEF87C28BC5C}" name="Screen Reader" dataDxfId="335"/>
    <tableColumn id="7" xr3:uid="{B73C5C41-58E0-8943-A84F-E55239074D9E}" name="Magnification" dataDxfId="334"/>
    <tableColumn id="8" xr3:uid="{9F09B7C4-A84F-9D49-AD20-92BD12AA04C7}" name="Speech Recognition" dataDxfId="333"/>
    <tableColumn id="9" xr3:uid="{65D283AC-73E5-034D-B2E1-F0E8C08FA349}" name="Accessibility Settings" dataDxfId="332"/>
    <tableColumn id="17" xr3:uid="{B458534C-D262-4E9A-A76B-2D9A95BC2E37}" name="Mobile Tablet" dataDxfId="331"/>
    <tableColumn id="15" xr3:uid="{80FE28B0-C4ED-4CDA-87B5-AE3EEEC97F23}" name="FT Tester" dataDxfId="330"/>
    <tableColumn id="14" xr3:uid="{79BC3A16-36E8-4954-BDA9-D7672C02EF6C}" name="AT Tester" dataDxfId="329"/>
    <tableColumn id="10" xr3:uid="{C3A255B3-DD4B-524B-8C75-25DF2F590192}" name="FT QA" dataDxfId="328"/>
    <tableColumn id="11" xr3:uid="{935A2B01-7132-E840-9F08-BFF332C34E71}" name="AT QA" dataDxfId="327"/>
    <tableColumn id="12" xr3:uid="{519BC476-02EE-9E43-A3A9-39300CE44F73}" name="QA" dataDxfId="326"/>
    <tableColumn id="13" xr3:uid="{5FD5EE3D-0F00-CF41-8D24-5C13536B821B}" name="QA2" dataDxfId="325"/>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D72561-180A-E44E-965E-52A159E47134}" name="Final_Report" displayName="Final_Report" ref="A1:BE1000" totalsRowShown="0" headerRowDxfId="312" dataDxfId="310" headerRowBorderDxfId="311" tableBorderDxfId="309" totalsRowBorderDxfId="308">
  <autoFilter ref="A1:BE1000" xr:uid="{1BD72561-180A-E44E-965E-52A159E47134}">
    <filterColumn colId="15">
      <filters>
        <filter val="Kumar.reddy"/>
      </filters>
    </filterColumn>
    <filterColumn colId="16">
      <filters blank="1">
        <filter val="No QA Needed"/>
      </filters>
    </filterColumn>
    <filterColumn colId="18">
      <filters blank="1">
        <filter val="Yes"/>
      </filters>
    </filterColumn>
  </autoFilter>
  <tableColumns count="57">
    <tableColumn id="38" xr3:uid="{9D0EEED1-40C0-469F-BE5F-372C86C03AC1}" name="Page" dataDxfId="307"/>
    <tableColumn id="9" xr3:uid="{B0FC18E2-C42D-465E-96F7-0AF3EF94DDC0}" name="Page Name" dataDxfId="306">
      <calculatedColumnFormula>VLOOKUP(A2,URL[],2,0)</calculatedColumnFormula>
    </tableColumn>
    <tableColumn id="10" xr3:uid="{EF765C25-5594-4828-85D5-7CC35199E951}" name="URL Link" dataDxfId="305">
      <calculatedColumnFormula>VLOOKUP(A2,URL[],3,0)</calculatedColumnFormula>
    </tableColumn>
    <tableColumn id="5" xr3:uid="{3B91EFF5-54B3-F44A-BDC1-38C8D60295D5}" name="Type of Issue" dataDxfId="304"/>
    <tableColumn id="1" xr3:uid="{658F3AD1-D4FE-D141-910E-4645E083FD8A}" name="Issue Name" dataDxfId="303"/>
    <tableColumn id="33" xr3:uid="{C654EAB4-C1EB-4D64-A1FD-F925E6B2929B}" name="Comments" dataDxfId="302"/>
    <tableColumn id="32" xr3:uid="{DF77C009-F352-4DA4-B566-1E1B11B5CF01}" name="Chrome/JAWS" dataDxfId="301"/>
    <tableColumn id="31" xr3:uid="{C15678A1-BBE7-4E9F-9B9D-4D1D8030C4B0}" name="FF/NVDA" dataDxfId="300"/>
    <tableColumn id="46" xr3:uid="{9873E277-46BC-4D09-941D-737167824005}" name="Chrome/NVDA" dataDxfId="299"/>
    <tableColumn id="30" xr3:uid="{3FEDC8E1-9F03-4E03-B24B-7AF873642460}" name="Mac/Safari/VO" dataDxfId="298"/>
    <tableColumn id="47" xr3:uid="{815AE00C-CE3F-4B4D-A41D-5C9E03EEF17F}" name="Mac/Chrome/VO" dataDxfId="297"/>
    <tableColumn id="29" xr3:uid="{33639A28-2B96-4074-BEC7-C107D905F7B3}" name="iOS/VO" dataDxfId="296"/>
    <tableColumn id="28" xr3:uid="{0994FCB4-91AC-49E4-B684-E841A0629CAE}" name="Android/Talkback" dataDxfId="295"/>
    <tableColumn id="50" xr3:uid="{AD46FD57-9A4C-4C04-ACBC-801C82A5D091}" name="ZoomText" dataDxfId="294"/>
    <tableColumn id="51" xr3:uid="{D68BBC20-53A2-46B5-8AF0-0CBDAD0FA958}" name="Dragon" dataDxfId="293"/>
    <tableColumn id="42" xr3:uid="{5F837612-B56D-4FE0-B51F-70071998A843}" name="Issue Tested By" dataDxfId="292"/>
    <tableColumn id="43" xr3:uid="{A45985D2-B44A-4804-B81E-416A0BDE5A8F}" name="Status" dataDxfId="291"/>
    <tableColumn id="41" xr3:uid="{8F410247-2893-4579-865B-8FD6D8B9192A}" name="Testing - Reviewed By" dataDxfId="290"/>
    <tableColumn id="35" xr3:uid="{B96CD5FE-635F-44C8-8ACF-F392011E650B}" name="Move to Report" dataDxfId="289"/>
    <tableColumn id="2" xr3:uid="{D690DF85-D2B5-A348-BB91-53B2649CCE0E}" name="Summary" dataDxfId="288">
      <calculatedColumnFormula>IF(Final_Report[[#This Row],[Move to Report]]="Yes",VLOOKUP(E2,IssueVariable[],3,0),"N/A")</calculatedColumnFormula>
    </tableColumn>
    <tableColumn id="3" xr3:uid="{25300F24-DD33-D841-A79B-AC1060AF7BDD}" name="Issue Description" dataDxfId="287">
      <calculatedColumnFormula>IF(Final_Report[[#This Row],[Move to Report]]="Yes",VLOOKUP(E2,IssueVariable[],4,0),"N/A")</calculatedColumnFormula>
    </tableColumn>
    <tableColumn id="53" xr3:uid="{E42D7979-CE5E-4B22-86B0-5CFFAB7D4274}" name="FinaIized - Issue Description" dataDxfId="286">
      <calculatedColumnFormula>Final_Report[[#This Row],[Issue Description]]</calculatedColumnFormula>
    </tableColumn>
    <tableColumn id="25" xr3:uid="{EA4F1926-D043-438D-B6CB-3D808B5A8806}" name="Code Snippet" dataDxfId="285"/>
    <tableColumn id="54" xr3:uid="{7F3E4512-6E60-4799-942D-64A68A5E2DF7}" name="FinaIized - Code Snippet" dataDxfId="284">
      <calculatedColumnFormula>Final_Report[[#This Row],[Code Snippet]]</calculatedColumnFormula>
    </tableColumn>
    <tableColumn id="22" xr3:uid="{0926925B-FC02-4B3F-95D2-87994EF4A1ED}" name="Expected Result" dataDxfId="283">
      <calculatedColumnFormula>IF(Final_Report[[#This Row],[Move to Report]]="Yes",VLOOKUP(E2,IssueVariable[],5,0),"N/A")</calculatedColumnFormula>
    </tableColumn>
    <tableColumn id="55" xr3:uid="{4B44DC24-78A0-4502-AF37-A2C456504037}" name="FinaIized - Expected Result" dataDxfId="282">
      <calculatedColumnFormula>Final_Report[[#This Row],[Expected Result]]</calculatedColumnFormula>
    </tableColumn>
    <tableColumn id="21" xr3:uid="{76A53926-873C-453A-97B3-73D4EC6CA985}" name="Rationale" dataDxfId="281">
      <calculatedColumnFormula>IF(Final_Report[[#This Row],[Move to Report]]="Yes",VLOOKUP(E2,IssueVariable[],6,0),"N/A")</calculatedColumnFormula>
    </tableColumn>
    <tableColumn id="20" xr3:uid="{27BFB987-A003-410D-8E0C-06D43655AADF}" name="Recommendation" dataDxfId="280">
      <calculatedColumnFormula>IF(Final_Report[[#This Row],[Move to Report]]="Yes",VLOOKUP(E2,IssueVariable[],7,0),"N/A")</calculatedColumnFormula>
    </tableColumn>
    <tableColumn id="56" xr3:uid="{4CD10A27-E699-4A0E-B661-CE20D0827E3E}" name="FinaIized - Recommendation" dataDxfId="279">
      <calculatedColumnFormula>Final_Report[[#This Row],[Recommendation]]</calculatedColumnFormula>
    </tableColumn>
    <tableColumn id="4" xr3:uid="{C30FFB62-CDB2-7347-861D-613A46413FFB}" name="Steps to Reproduce Start" dataDxfId="278"/>
    <tableColumn id="19" xr3:uid="{837D63AB-C2AC-475D-A620-9A7599107176}" name="Steps to Reproduce" dataDxfId="277">
      <calculatedColumnFormula>IF(Final_Report[[#This Row],[Move to Report]]="Yes",VLOOKUP(E2,IssueVariable[],8,0),"N/A")</calculatedColumnFormula>
    </tableColumn>
    <tableColumn id="57" xr3:uid="{F267AF07-444B-45AC-9BA6-F79993A6F96B}" name="FinaIized - Steps to Reproduce" dataDxfId="276">
      <calculatedColumnFormula>Final_Report[[#This Row],[Steps to Reproduce]]</calculatedColumnFormula>
    </tableColumn>
    <tableColumn id="14" xr3:uid="{41220DE5-5BB3-4A01-B2EA-0AEC876012E7}" name="WCAG 2.1 Conformance Level" dataDxfId="275">
      <calculatedColumnFormula>IF(Final_Report[[#This Row],[Move to Report]]="Yes",VLOOKUP(E2,IssueVariable[],9,0),"N/A")</calculatedColumnFormula>
    </tableColumn>
    <tableColumn id="24" xr3:uid="{C7C3A693-AD26-4C8B-A31F-E1F6972CEE6F}" name="WCAG 2.1 Success Criteria" dataDxfId="274">
      <calculatedColumnFormula>IF(Final_Report[[#This Row],[Move to Report]]="Yes",VLOOKUP(E2,IssueVariable[],10,0),"N/A")</calculatedColumnFormula>
    </tableColumn>
    <tableColumn id="6" xr3:uid="{5CBD8D50-4B8B-EB4D-A2D3-2E78436EABBB}" name="ScreenShot Name" dataDxfId="273"/>
    <tableColumn id="40" xr3:uid="{72884320-6364-4815-B429-E189E2527DB4}" name="Priority" dataDxfId="272"/>
    <tableColumn id="26" xr3:uid="{76021339-B6C0-4DFF-BC3D-6E8F82F3A1D6}" name="Tested On" dataDxfId="271">
      <calculatedColumnFormula array="1">Table95[Tested on]</calculatedColumnFormula>
    </tableColumn>
    <tableColumn id="34" xr3:uid="{1B772002-AFC0-4322-852E-1D0B2EBD1495}" name="Components" dataDxfId="270">
      <calculatedColumnFormula array="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calculatedColumnFormula>
    </tableColumn>
    <tableColumn id="23" xr3:uid="{FCDEF177-9214-CE45-8A46-19D23B590E3D}" name="Labels" dataDxfId="269">
      <calculatedColumnFormula array="1">CONCATENATE(LEFT(AH2, SEARCH(" ", AH2) -1),", ",Labels[Labels])</calculatedColumnFormula>
    </tableColumn>
    <tableColumn id="49" xr3:uid="{4FFCA993-21C6-4072-AEC4-9AC2FFF06F30}" name="Severity" dataDxfId="268">
      <calculatedColumnFormula>IF(AJ2="Blocker","1 - Critical - showstopper",IF(AJ2="Critical","1 - Critical - showstopper",IF(AJ2="Major","1 - Critical - showstopper",IF(AJ2="Minor","3 - Medium - minor functionality broken",IF(AJ2="Trivial","4 - Low - cosmetic or usability")))))</calculatedColumnFormula>
    </tableColumn>
    <tableColumn id="16" xr3:uid="{3A21A846-C559-4D1B-96B0-66B1F9E71E1B}" name="Issue Written By" dataDxfId="267"/>
    <tableColumn id="36" xr3:uid="{F8A0A70A-B10C-4FA5-A019-FD1D79D4819B}" name="Self QC" dataDxfId="266"/>
    <tableColumn id="48" xr3:uid="{46EC0973-507A-458B-8771-BFD1BC025976}" name="Writing Score " dataDxfId="265"/>
    <tableColumn id="18" xr3:uid="{17DD65BC-7F25-44EA-911A-4F81D4E5A126}" name="Tester's Comment" dataDxfId="264"/>
    <tableColumn id="39" xr3:uid="{1B043823-8DB7-4209-8EE1-F5B046C5B5E8}" name="BB Self QC" dataDxfId="263"/>
    <tableColumn id="17" xr3:uid="{B78BDFCF-7DF1-497E-AD50-652C94046937}" name="Reporting - Reviewed By" dataDxfId="262"/>
    <tableColumn id="7" xr3:uid="{FC79DFB2-671B-FF4C-94DC-EC33E0A0EF15}" name="Reviewers comment" dataDxfId="261"/>
    <tableColumn id="8" xr3:uid="{549CC3EE-7F2D-A642-895B-A5086F237754}" name="Issue Level" dataDxfId="260"/>
    <tableColumn id="37" xr3:uid="{C30A2DE1-EA3B-4C19-95C3-7B5DAC20C044}" name="Self QC QA" dataDxfId="259"/>
    <tableColumn id="11" xr3:uid="{49C0ACA7-11B7-AB4F-928F-E91CB5A42A60}" name="Finalized" dataDxfId="258"/>
    <tableColumn id="44" xr3:uid="{2804254A-C50C-426B-8E48-1B1E19CA0F1A}" name="BB Self QC QA" dataDxfId="257"/>
    <tableColumn id="52" xr3:uid="{CA5481DC-E105-4BE8-8838-7B8B9A7CB870}" name="Regression Status" dataDxfId="256"/>
    <tableColumn id="12" xr3:uid="{FBB9C48F-E2F0-B14A-BEFF-FF5283BE328F}" name="Uploading Status" dataDxfId="255"/>
    <tableColumn id="13" xr3:uid="{D88773C6-6FB9-6D4C-AF15-E7DC189812F7}" name="Uploading comment" dataDxfId="254"/>
    <tableColumn id="45" xr3:uid="{07A47F37-2626-404F-A912-AC536B808986}" name="Issue Complexity" dataDxfId="253">
      <calculatedColumnFormula>VLOOKUP('Final Report'!D2,'Issue Variable'!A:N,11,FALSE)</calculatedColumnFormula>
    </tableColumn>
    <tableColumn id="15" xr3:uid="{1138C17E-2289-4711-B44E-5F8700E9147D}" name="Client Feedback" dataDxfId="252"/>
    <tableColumn id="27" xr3:uid="{49A617F2-7B61-4D1B-8FA9-1EA9C0A0898D}" name="Client Feedback Level" dataDxfId="251"/>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9740CF2-AE6D-4DE8-875C-CACE96262A43}" name="Distinct_Issues" displayName="Distinct_Issues" ref="B2:B32" totalsRowShown="0">
  <autoFilter ref="B2:B32" xr:uid="{D946DB0C-D719-48DD-A699-52414A7E661E}"/>
  <tableColumns count="1">
    <tableColumn id="1" xr3:uid="{DDCB6943-6762-4BAB-9253-5371CCDC2D70}" name="Distinct Issue Types"/>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52E56A17-4FA2-435D-B2D4-EC6A543AB9AC}" name="DynamicContent" displayName="DynamicContent" ref="D2:D53" totalsRowShown="0">
  <autoFilter ref="D2:D53" xr:uid="{D2F00AE0-220A-44E0-84A3-13CD5988272D}"/>
  <tableColumns count="1">
    <tableColumn id="1" xr3:uid="{0AB52180-5EC3-4715-97D8-30A918AF4BF5}" name="DynamicContent List"/>
  </tableColumns>
  <tableStyleInfo name="TableStyleLight9"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89B98C6-A5B8-4F9F-B860-79FD7668ECFD}" name="Forms" displayName="Forms" ref="F2:F51" totalsRowShown="0">
  <autoFilter ref="F2:F51" xr:uid="{9F6F595A-DAB3-4255-B128-B36DBAEB5279}"/>
  <tableColumns count="1">
    <tableColumn id="1" xr3:uid="{34FC768D-206E-4C9F-BA59-BA9D78EFA937}" name="Forms List"/>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92B02AD9-13B4-446C-AC3A-7F84E89FB687}" name="Magnification" displayName="Magnification" ref="H2:H4" totalsRowShown="0">
  <autoFilter ref="H2:H4" xr:uid="{29D269C7-E2F8-4A92-B5FB-3BC908C49126}"/>
  <tableColumns count="1">
    <tableColumn id="1" xr3:uid="{659FE3B2-E0D0-49F2-9C21-09C588494857}" name="Magnification List"/>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2DBCA29B-776D-47F8-B9FC-31D861C99084}" name="Taborder" displayName="Taborder" ref="J2:J3" totalsRowShown="0" dataDxfId="250" tableBorderDxfId="249">
  <autoFilter ref="J2:J3" xr:uid="{1D9D5299-31CB-44CA-80D5-DF0BD5AF5398}"/>
  <tableColumns count="1">
    <tableColumn id="1" xr3:uid="{322CA9DB-F4B2-48BD-92C6-746A5C3382D2}" name="Taborder List" dataDxfId="248"/>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92BAE34-6676-4F5D-B0F7-93E454A4A285}" name="AudioVideo" displayName="AudioVideo" ref="L2:L13" totalsRowShown="0">
  <autoFilter ref="L2:L13" xr:uid="{C713C3D4-48C9-49C7-ABC8-5E8974A61858}"/>
  <tableColumns count="1">
    <tableColumn id="1" xr3:uid="{53AB66ED-7ACC-4C21-ACE1-042E4959F17B}" name="AudioVideo List"/>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386DDDB-83BC-486F-BCE3-A484359794D6}" name="Language" displayName="Language" ref="N2:N6" totalsRowShown="0">
  <autoFilter ref="N2:N6" xr:uid="{CF2C2723-D5B9-4C1D-98AF-FEFF3E200E86}"/>
  <tableColumns count="1">
    <tableColumn id="1" xr3:uid="{32B0169F-111B-49DF-A2AF-63ACB389016A}" name="Language List"/>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BD9895D7-7B8D-470C-98D5-D6C13019F785}" name="Content" displayName="Content" ref="P2:P72" totalsRowShown="0">
  <autoFilter ref="P2:P72" xr:uid="{1220080E-4049-44D3-B123-27317692EE8A}"/>
  <tableColumns count="1">
    <tableColumn id="1" xr3:uid="{0EC689CD-643D-4A3D-A16C-AC8ADBA6EBC3}" name="Content List"/>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C877D5B4-318C-489A-9DFB-25CA4BF564A0}" name="Keyboard" displayName="Keyboard" ref="R2:R20" totalsRowShown="0" headerRowDxfId="247" dataDxfId="246">
  <autoFilter ref="R2:R20" xr:uid="{3654D29A-73EA-4D16-B186-037E099958A9}"/>
  <tableColumns count="1">
    <tableColumn id="1" xr3:uid="{24E2F555-0FB5-461B-8AB5-F41F12886F61}" name="Keyboard List" dataDxfId="245"/>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753C79F3-1208-4B6E-9653-4193374B96D6}" name="Images" displayName="Images" ref="T2:T47" totalsRowShown="0" headerRowDxfId="244" dataDxfId="243">
  <autoFilter ref="T2:T47" xr:uid="{170770B4-2F07-40F0-8F32-1755C53753D8}"/>
  <tableColumns count="1">
    <tableColumn id="1" xr3:uid="{C072B2A0-0D66-4B9C-BB49-350107099F6B}" name="Images List" dataDxfId="24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438A2C5B-A695-4281-95F1-3AED2F1A798F}" name="iframe" displayName="iframe" ref="V2:V4" totalsRowShown="0">
  <autoFilter ref="V2:V4" xr:uid="{74E0737D-E830-41E5-82DA-ECDAED98BF6B}"/>
  <tableColumns count="1">
    <tableColumn id="1" xr3:uid="{002CA3C3-26E3-45C5-94BE-B319202D4598}" name="Iframe List"/>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97F74ED7-E6A2-41D3-AFC9-75D64AF6B555}" name="ARIA" displayName="ARIA" ref="X2:X12" totalsRowShown="0" headerRowDxfId="241" dataDxfId="240">
  <autoFilter ref="X2:X12" xr:uid="{6D0B8E73-DD93-4210-8A0C-FB66162E07F7}"/>
  <tableColumns count="1">
    <tableColumn id="1" xr3:uid="{07D472CC-35FF-42AC-B648-6B146D3035D0}" name="ARIA List" dataDxfId="239"/>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AD3380D-956F-48B1-B6CA-36DBDA16046D}" name="ZoomText" displayName="ZoomText" ref="Z2:Z11" totalsRowShown="0" dataDxfId="238">
  <autoFilter ref="Z2:Z11" xr:uid="{59853CD1-0BC1-40E3-A2FD-3CC656DB61F2}"/>
  <tableColumns count="1">
    <tableColumn id="1" xr3:uid="{33406B3D-9A86-40A7-8C89-410BCA5C071E}" name="ZoomText List" dataDxfId="237"/>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18F85D9B-ACA6-41F2-80F4-7BCA0266A1C9}" name="Landmark" displayName="Landmark" ref="AB2:AB7" totalsRowShown="0" headerRowDxfId="236" dataDxfId="235">
  <autoFilter ref="AB2:AB7" xr:uid="{4CA0945D-9290-49AD-96AD-600FFCB7241F}"/>
  <tableColumns count="1">
    <tableColumn id="1" xr3:uid="{E938613F-06CE-4895-82DD-2C65DEC07807}" name="Landmark List" dataDxfId="234"/>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F9822047-22AE-420F-945C-D7412F751171}" name="Links" displayName="Links" ref="AD2:AD19" totalsRowShown="0" headerRowDxfId="233" dataDxfId="232">
  <autoFilter ref="AD2:AD19" xr:uid="{3F8589DE-822C-4266-98BC-575E8A3725FE}"/>
  <tableColumns count="1">
    <tableColumn id="1" xr3:uid="{8E78F604-46AC-4ADB-9CF2-51C14B6751C9}" name="Links List" dataDxfId="23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010AACF4-34B2-42E5-AFA5-C8D71B5FB6CB}" name="List" displayName="List" ref="AF2:AF11" totalsRowShown="0" headerRowDxfId="230" dataDxfId="229">
  <autoFilter ref="AF2:AF11" xr:uid="{40271C0E-F8F5-465F-8FDE-DF6AD9C6D00A}"/>
  <tableColumns count="1">
    <tableColumn id="1" xr3:uid="{D033F6AE-0C1F-4502-A208-481A04C59854}" name="List List" dataDxfId="228"/>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AB6A8F38-A379-4A92-889F-F29755EB4122}" name="Headings" displayName="Headings" ref="AH2:AH17" totalsRowShown="0" headerRowDxfId="227" dataDxfId="226">
  <autoFilter ref="AH2:AH17" xr:uid="{4EF9ACA1-6F8B-4615-99D6-D7C4D00028D0}"/>
  <tableColumns count="1">
    <tableColumn id="1" xr3:uid="{15EAC488-2515-4D21-A07C-31699C79B74E}" name="Headings List" dataDxfId="225"/>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C9EA908F-1411-4EC2-9448-88879395C42C}" name="Colour" displayName="Colour" ref="AJ2:AJ14" totalsRowShown="0" headerRowDxfId="224" dataDxfId="223">
  <autoFilter ref="AJ2:AJ14" xr:uid="{785BBEEA-C23A-43B7-8E85-70A359C8A4A8}"/>
  <tableColumns count="1">
    <tableColumn id="1" xr3:uid="{93C815D4-9EEF-4510-A18B-E52BC09E2D2F}" name="Colour List" dataDxfId="222"/>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EB26544-B45D-4097-98FD-A801687D95EB}" name="Focus" displayName="Focus" ref="AL2:AL7" totalsRowShown="0" headerRowDxfId="221" dataDxfId="220">
  <autoFilter ref="AL2:AL7" xr:uid="{D558D110-CD02-46D9-AA18-D9DCDE3BEFA8}"/>
  <tableColumns count="1">
    <tableColumn id="1" xr3:uid="{C96A1E39-F2DF-44EE-A336-1D7E1042AB72}" name="Focus List" dataDxfId="219"/>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C7542D47-FC32-41A8-A02A-3244C21147BA}" name="CSS" displayName="CSS" ref="AN2:AN5" totalsRowShown="0">
  <autoFilter ref="AN2:AN5" xr:uid="{D22AB8F2-54B9-4414-B6D1-639D08D8689A}"/>
  <tableColumns count="1">
    <tableColumn id="1" xr3:uid="{EF6385E4-E279-4E36-AF0F-CC96E8B551C0}" name="CSS List"/>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276FB8F1-ACFD-4B37-AA5E-389472CE071B}" name="Sesnsory" displayName="Sesnsory" ref="AP2:AP5" totalsRowShown="0">
  <autoFilter ref="AP2:AP5" xr:uid="{56D0C3AC-17CE-45B0-8306-B3C744F742F5}"/>
  <tableColumns count="1">
    <tableColumn id="1" xr3:uid="{2E955701-BBAB-4C40-A84F-857704D1F8A7}" name="Sensory List"/>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E5DAD905-1B6E-41AA-A383-1B5C647ED0A8}" name="Math" displayName="Math" ref="AR2:AR6" totalsRowShown="0" headerRowDxfId="218" dataDxfId="217">
  <autoFilter ref="AR2:AR6" xr:uid="{0D2CB05C-65C1-42B0-8FDD-711F4B1E2C37}"/>
  <tableColumns count="1">
    <tableColumn id="1" xr3:uid="{6BCF3341-778C-407A-832E-CF9EDAE1D273}" name="Math List" dataDxfId="216"/>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698A2DD2-9C86-466F-AF11-241E8BA07ABB}" name="Table" displayName="Table" ref="AT2:AT14" totalsRowShown="0" headerRowDxfId="215" dataDxfId="214">
  <autoFilter ref="AT2:AT14" xr:uid="{9D9E5B0B-7155-48BB-97F7-BE74986722DE}"/>
  <tableColumns count="1">
    <tableColumn id="1" xr3:uid="{6F9CB95F-4686-45A3-8D49-91C7A623BB3B}" name="Table List" dataDxfId="213"/>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A89DCB5B-1B1C-45CE-9AD1-7B0D7F13D6BE}" name="PageTitle" displayName="PageTitle" ref="AV2:AV6" totalsRowShown="0">
  <autoFilter ref="AV2:AV6" xr:uid="{C6C130A2-FA89-41E2-B7E9-BB2D5D14CFD3}"/>
  <tableColumns count="1">
    <tableColumn id="1" xr3:uid="{333748CF-2351-416D-8B0C-BB8C4F994D74}" name="PageTitle List"/>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A678C5EE-8ED1-4B7D-9415-11A8EC020454}" name="Readingorder" displayName="Readingorder" ref="AX2:AX4" totalsRowShown="0">
  <autoFilter ref="AX2:AX4" xr:uid="{D447924D-0341-48BB-9D2A-7845F3887E63}"/>
  <tableColumns count="1">
    <tableColumn id="1" xr3:uid="{6225B349-2469-419B-BA1F-DEC8A63BC0CD}" name="Readingorder List"/>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4794DA8A-EC4C-4D80-9F42-DBA3EEDAE6D7}" name="TextSpacing" displayName="TextSpacing" ref="AZ2:AZ6" totalsRowShown="0">
  <autoFilter ref="AZ2:AZ6" xr:uid="{6D5AA66A-63AF-4756-87ED-88E6DB2CE329}"/>
  <tableColumns count="1">
    <tableColumn id="1" xr3:uid="{62050D2B-15CD-4C25-981C-ACB42D109FE6}" name="TextSpacing List"/>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D08931E-178B-41D2-A618-629284D50F40}" name="AccessibleName" displayName="AccessibleName" ref="BB2:BB3" totalsRowShown="0">
  <autoFilter ref="BB2:BB3" xr:uid="{2E046149-D656-437F-84A1-86BAD5511C3E}"/>
  <tableColumns count="1">
    <tableColumn id="1" xr3:uid="{0E528421-4933-443D-A1C4-C1B31A8B31E2}" name="AccessibleName List"/>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C8434735-2D57-4861-8CC1-BD7D442D985B}" name="HTML" displayName="HTML" ref="BD2:BD5" totalsRowShown="0">
  <autoFilter ref="BD2:BD5" xr:uid="{255D0922-4958-442B-B23E-5399275C1ADA}"/>
  <tableColumns count="1">
    <tableColumn id="1" xr3:uid="{8F4F95AD-ECFD-4E1C-91F6-DF725206B115}" name="HTML List"/>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42FDF2D1-8772-4ACF-8400-AE1FCCB84AAC}" name="Title" displayName="Title" ref="BF2:BF6" totalsRowShown="0">
  <autoFilter ref="BF2:BF6" xr:uid="{D14AEDA4-668E-42FE-9076-E8A4E839C21C}"/>
  <tableColumns count="1">
    <tableColumn id="1" xr3:uid="{CA2B01BC-9CD1-439C-A20C-4DE2083CCE11}" name="Title List"/>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C7C1E758-CEB9-4245-98EA-CC4A9EF9BA0F}" name="Table38" displayName="Table38" ref="A1:J1000" totalsRowShown="0" headerRowDxfId="212" dataDxfId="210" headerRowBorderDxfId="211" tableBorderDxfId="209" totalsRowBorderDxfId="208">
  <autoFilter ref="A1:J1000" xr:uid="{6866D6B9-E2D7-40D0-BBC1-61030AE60905}">
    <filterColumn colId="9">
      <filters>
        <filter val="Batch 2.1"/>
      </filters>
    </filterColumn>
  </autoFilter>
  <tableColumns count="10">
    <tableColumn id="1" xr3:uid="{18499B90-7253-4590-A712-30F3657C4E50}" name="Issue Name" dataDxfId="207">
      <calculatedColumnFormula>Final_Report[[#This Row],[Issue Name]]</calculatedColumnFormula>
    </tableColumn>
    <tableColumn id="2" xr3:uid="{54F483A1-D0CA-4D59-A1E3-4093FB08F47C}" name="Summary" dataDxfId="206">
      <calculatedColumnFormula>Final_Report[[#This Row],[Summary]]</calculatedColumnFormula>
    </tableColumn>
    <tableColumn id="3" xr3:uid="{BB5FA7A4-8DB8-4E41-B524-DDC81213E610}" name="Issue Description" dataDxfId="205">
      <calculatedColumnFormula>CONCATENATE("*Steps to Reproduce:*",CHAR(10),CHAR(10),'Final Report'!AD2,CHAR(10),CHAR(10),'Final Report'!AF2,CHAR(10),CHAR(10),"*Actual Result:*",CHAR(10),'Final Report'!V2,CHAR(10),CHAR(10),"*ScreenShot Name:*",CHAR(10),'Final Report'!AI2,CHAR(10),CHAR(10),IF('Final Report'!X2&lt;&gt;"",CONCATENATE("*Code Snippet*",CHAR(10),'Final Report'!X2,CHAR(10),CHAR(10)),""),"*Expected Result*",CHAR(10),'Final Report'!Z2,CHAR(10),CHAR(10),"*Rationale*",CHAR(10),'Final Report'!AA2,CHAR(10),CHAR(10),"*Recommendation*",CHAR(10),'Final Report'!AC2,CHAR(10),CHAR(10),"*WCAG 2.1 Conformance Level:*",CHAR(10),'Final Report'!AG2,CHAR(10),CHAR(10),"*WCAG 2.1 Success Criteria:*",CHAR(10),'Final Report'!AH2,CHAR(10),CHAR(10),"*Tested on:*",CHAR(10),'Final Report'!AK2,CHAR(10),CHAR(10),IF(OR('Final Report'!G2&lt;&gt;"",'Final Report'!H2&lt;&gt;"",'Final Report'!I2&lt;&gt;"",'Final Report'!J2&lt;&gt;"",'Final Report'!K2&lt;&gt;"",'Final Report'!L2&lt;&gt;"",'Final Report'!M2&lt;&gt;"",'Final Report'!N2&lt;&gt;"",'Final Report'!O2&lt;&gt;""),CONCATENATE("*Assistive Technology:*",CHAR(10),IF('Final Report'!G2&lt;&gt;"",CONCATENATE("JAWS 2022 - Chrome - Windows - ",'Final Report'!G2,CHAR(10)),""),IF('Final Report'!H2&lt;&gt;"",CONCATENATE("NVDA 2022 - Firefox - Windows - ",'Final Report'!H2,CHAR(10)),""),IF('Final Report'!I2&lt;&gt;"",CONCATENATE("NVDA 2022 - Chrome - Windows - ",'Final Report'!I2,CHAR(10)),""),IF('Final Report'!J2&lt;&gt;"",CONCATENATE("VoiceOver - Safari - MAC OS - ",'Final Report'!J2,CHAR(10)),""),IF('Final Report'!K2&lt;&gt;"",CONCATENATE("VoiceOver - Chrome - MAC OS  - ",'Final Report'!K2,CHAR(10)),""),IF('Final Report'!L2&lt;&gt;"",CONCATENATE("VoiceOver - iOS - ",'Final Report'!L2,CHAR(10)),""),IF('Final Report'!M2&lt;&gt;"",CONCATENATE("TalkBack - Android - ",'Final Report'!M2,CHAR(10)),""),IF('Final Report'!N2&lt;&gt;"",CONCATENATE("ZoomText - ",'Final Report'!N2,CHAR(10)),""),IF('Final Report'!O2&lt;&gt;"",CONCATENATE("Dragon - ",'Final Report'!O2,CHAR(10)),""),CHAR(10),"*Original Bug:*",CHAR(10),)))</calculatedColumnFormula>
    </tableColumn>
    <tableColumn id="11" xr3:uid="{DF727EA5-4911-4094-9B72-55501486EFDE}" name="Severity" dataDxfId="204">
      <calculatedColumnFormula>Final_Report[[#This Row],[Severity]]</calculatedColumnFormula>
    </tableColumn>
    <tableColumn id="4" xr3:uid="{CD05BB34-AF89-45B4-A08E-A86A205EF45F}" name="Steps to Reproduce" dataDxfId="203">
      <calculatedColumnFormula>CONCATENATE('Final Report'!AD2,CHAR(10),CHAR(10),'Final Report'!AF2)</calculatedColumnFormula>
    </tableColumn>
    <tableColumn id="6" xr3:uid="{873E3AC7-6DF7-4934-9065-AA873E5905F4}" name="Component" dataDxfId="202">
      <calculatedColumnFormula>Final_Report[[#This Row],[Components]]</calculatedColumnFormula>
    </tableColumn>
    <tableColumn id="7" xr3:uid="{4411CA0C-A1B5-442B-8B42-7EB0BBB92F5D}" name="Labels" dataDxfId="201">
      <calculatedColumnFormula>Final_Report[[#This Row],[Labels]]</calculatedColumnFormula>
    </tableColumn>
    <tableColumn id="8" xr3:uid="{D2675598-B631-4FA4-9008-E7A762D76CAF}" name="ScreenShot Name" dataDxfId="200">
      <calculatedColumnFormula>Final_Report[[#This Row],[ScreenShot Name]]</calculatedColumnFormula>
    </tableColumn>
    <tableColumn id="10" xr3:uid="{FE2578D5-66AC-4FA0-82FE-AF0D22B48A47}" name="Priority" dataDxfId="199">
      <calculatedColumnFormula>Final_Report[[#This Row],[Priority]]</calculatedColumnFormula>
    </tableColumn>
    <tableColumn id="9" xr3:uid="{92823A6A-62D7-4329-AD5E-39C4F21E6A7D}" name="Uploading Status" dataDxfId="198">
      <calculatedColumnFormula>Final_Report[[#This Row],[Uploading Status]]</calculatedColumnFormula>
    </tableColumn>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A885CCC-90E2-4483-8C0C-78EBEF715095}" name="IssueVariable" displayName="IssueVariable" ref="A1:P380" totalsRowShown="0" headerRowDxfId="188" dataDxfId="186" headerRowBorderDxfId="187" tableBorderDxfId="185" totalsRowBorderDxfId="184">
  <autoFilter ref="A1:P380" xr:uid="{7A885CCC-90E2-4483-8C0C-78EBEF715095}">
    <filterColumn colId="0">
      <filters>
        <filter val="Android Native App: Modal dialog inaccessible for keyboard-only and screen reader users"/>
        <filter val="Modal dialog inaccessible for keyboard-only and screen reader users"/>
        <filter val="No mechanism is provided to close modal dialog"/>
        <filter val="No mechanism is provided to close non-modal dialog"/>
        <filter val="Non Modal dialog inaccessible fro screen reader user"/>
        <filter val="Non-modal dialog available only on mouse hover"/>
        <filter val="Non-modal dialog inaccessible for keyboard-only and screen reader users"/>
      </filters>
    </filterColumn>
  </autoFilter>
  <tableColumns count="16">
    <tableColumn id="1" xr3:uid="{CF010683-DD72-46D1-8BDC-6756C7C12444}" name="Issue name " dataDxfId="183"/>
    <tableColumn id="2" xr3:uid="{CFE86BDA-ED33-4315-BB80-ACA98F11D28C}" name="Type of Issue" dataDxfId="182"/>
    <tableColumn id="3" xr3:uid="{1F529F3F-F46D-4AAA-8688-B328554FC736}" name="Summary" dataDxfId="181"/>
    <tableColumn id="4" xr3:uid="{63887AA1-448C-4CBD-8C01-1B5A46C44FB8}" name="Description - Actual Result" dataDxfId="180"/>
    <tableColumn id="6" xr3:uid="{A6454538-59C7-FE4E-AD50-028AE0630614}" name="Expected Result" dataDxfId="179"/>
    <tableColumn id="7" xr3:uid="{59993769-77AA-644D-8F8D-1453B60709C7}" name="Rationale" dataDxfId="178"/>
    <tableColumn id="8" xr3:uid="{5A4EB438-7DB1-4246-BBAD-3AF133AEA165}" name="Suggestions" dataDxfId="177"/>
    <tableColumn id="5" xr3:uid="{8ABDF6B5-586D-4DB6-A8FA-23A70450AE28}" name="Steps to Reproduce" dataDxfId="176"/>
    <tableColumn id="9" xr3:uid="{3DE09D05-B2A1-1746-84FB-2ABF817029EE}" name="WCAG 2.1 Conformance Level" dataDxfId="175"/>
    <tableColumn id="10" xr3:uid="{7271C566-B0FB-CB41-BD7D-A01B0025D9D0}" name="WCAG 2.1 Success Criteria" dataDxfId="174"/>
    <tableColumn id="13" xr3:uid="{C868789C-C446-4CB2-91AE-B7004CC173A4}" name="Issue Complexity" dataDxfId="173"/>
    <tableColumn id="14" xr3:uid="{61B6460E-BEEB-4728-8C21-BF8BEC3A057B}" name="Tested By" dataDxfId="172"/>
    <tableColumn id="11" xr3:uid="{3FF5492E-967B-4010-AACE-5CC2701A29C2}" name="Last Updated" dataDxfId="171"/>
    <tableColumn id="12" xr3:uid="{DA30B7BB-7B90-4D5C-868D-72D186BF813D}" name="Updated By" dataDxfId="170"/>
    <tableColumn id="15" xr3:uid="{33628B2C-4284-44CF-BD89-2AB55AB9D064}" name="Last Reviewed" dataDxfId="169"/>
    <tableColumn id="16" xr3:uid="{325A3E5C-8FE9-4D68-A5FC-D138C065F4A0}" name="Last Reviewed By" dataDxfId="168"/>
  </tableColumns>
  <tableStyleInfo name="TableStyleLight1" showFirstColumn="0" showLastColumn="0" showRowStripes="0"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629A777-7818-9241-9A11-3251CA27DA3D}" name="Feedback" displayName="Feedback" ref="A1:F2" totalsRowShown="0" headerRowDxfId="167" tableBorderDxfId="166">
  <autoFilter ref="A1:F2" xr:uid="{E1EA1B9A-B3D4-C543-A179-7DB9EC7EFC5C}"/>
  <tableColumns count="6">
    <tableColumn id="1" xr3:uid="{E249E592-55AA-3E46-8CF2-5B497CA3D711}" name="Date" dataDxfId="165"/>
    <tableColumn id="6" xr3:uid="{E334AD19-F447-2246-B7A7-4786E6D000DA}" name="Type of Feedback" dataDxfId="164"/>
    <tableColumn id="2" xr3:uid="{25B549C0-AE7A-C146-B9DA-7EA9A5FD4C5E}" name=" Feedback For" dataDxfId="163"/>
    <tableColumn id="3" xr3:uid="{6F0419AC-6AEC-DA4A-BAF0-608E589B5E7A}" name="Remarks" dataDxfId="162"/>
    <tableColumn id="4" xr3:uid="{7FF7765F-3699-E34A-9113-F53D22089A23}" name="Feedback by" dataDxfId="161"/>
    <tableColumn id="5" xr3:uid="{821255AD-F1FD-224D-A674-53742A0BCC95}" name="Additional Training Needed"/>
  </tableColumns>
  <tableStyleInfo name="TableStyleLight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AFD35A-A43C-F94F-BE45-901B3A829234}" name="Type_of_Report" displayName="Type_of_Report" ref="A1:A7" totalsRowShown="0" headerRowDxfId="160" dataDxfId="158" headerRowBorderDxfId="159" tableBorderDxfId="157">
  <autoFilter ref="A1:A7" xr:uid="{B100BCBC-BAF6-A646-B6F7-5F49B823656E}"/>
  <tableColumns count="1">
    <tableColumn id="1" xr3:uid="{580D7710-BEC0-D941-B0CD-ABF835048B18}" name="Type of Report" dataDxfId="156"/>
  </tableColumns>
  <tableStyleInfo name="TableStyleLight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EA1FB17-E27D-4D47-9FC8-F4E05A738487}" name="Role" displayName="Role" ref="B1:B11" totalsRowShown="0" headerRowDxfId="155" dataDxfId="153" headerRowBorderDxfId="154" tableBorderDxfId="152">
  <autoFilter ref="B1:B11" xr:uid="{F7D4B546-87F5-484A-ACD5-E5F8306BCF04}"/>
  <tableColumns count="1">
    <tableColumn id="1" xr3:uid="{AA5DEAE1-82F2-CB44-A0CB-F1EDF6F56A8C}" name="Role" dataDxfId="151"/>
  </tableColumns>
  <tableStyleInfo name="TableStyleLight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F47FD60-DD6E-5A40-BD5E-888373831986}" name="Unit_of_Testing" displayName="Unit_of_Testing" ref="C1:C4" totalsRowShown="0" headerRowDxfId="150" dataDxfId="148" headerRowBorderDxfId="149" tableBorderDxfId="147">
  <autoFilter ref="C1:C4" xr:uid="{1856D749-800F-DC40-9D65-5F911DDA41FD}"/>
  <tableColumns count="1">
    <tableColumn id="1" xr3:uid="{36C43333-6DE8-0E4B-9AD4-1CA34B8B760C}" name="Unit of Testing" dataDxfId="146"/>
  </tableColumns>
  <tableStyleInfo name="TableStyleLight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2F12362-AE15-B549-9155-81820941F7AA}" name="Automated_Tools" displayName="Automated_Tools" ref="D1:D4" totalsRowShown="0" headerRowDxfId="145" dataDxfId="143" headerRowBorderDxfId="144" tableBorderDxfId="142">
  <autoFilter ref="D1:D4" xr:uid="{31849056-588B-F243-BF09-6B22B73CF185}"/>
  <tableColumns count="1">
    <tableColumn id="1" xr3:uid="{860D4756-0997-4046-A71C-F0D1D54BB851}" name="Automated Tools" dataDxfId="141"/>
  </tableColumns>
  <tableStyleInfo name="TableStyleLight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56CD3F7-8911-3746-AE1E-AD049DA124D9}" name="Technology" displayName="Technology" ref="E1:E7" totalsRowShown="0" headerRowDxfId="140" dataDxfId="138" headerRowBorderDxfId="139" tableBorderDxfId="137">
  <autoFilter ref="E1:E7" xr:uid="{0468F5F9-64E7-5747-B669-260A13898A6F}"/>
  <tableColumns count="1">
    <tableColumn id="1" xr3:uid="{7721F849-CCD3-5046-9AB9-868E84B0D383}" name="Technology" dataDxfId="136"/>
  </tableColumns>
  <tableStyleInfo name="TableStyleLight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ED906AC-BDC7-9142-9C56-F621FABA9D2D}" name="Status" displayName="Status" ref="F1:F6" totalsRowShown="0" headerRowDxfId="135" dataDxfId="134" tableBorderDxfId="133">
  <autoFilter ref="F1:F6" xr:uid="{06C715BA-0E1A-1A45-BD94-08BC2A4387A0}"/>
  <tableColumns count="1">
    <tableColumn id="1" xr3:uid="{19648C2E-83E1-9A4B-BD0F-702D573AFE22}" name="Status" dataDxfId="132"/>
  </tableColumns>
  <tableStyleInfo name="TableStyleLight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FFF2601-92B8-AC43-8BF6-7AB6F80D9C19}" name="Issue_Type" displayName="Issue_Type" ref="H1:H6" totalsRowShown="0" headerRowDxfId="131" dataDxfId="129" headerRowBorderDxfId="130" tableBorderDxfId="128">
  <autoFilter ref="H1:H6" xr:uid="{0BF348A4-2BF7-8E40-BF53-3D086531A2B0}"/>
  <tableColumns count="1">
    <tableColumn id="1" xr3:uid="{02EC3DFC-C4A8-F84F-A13F-E11786F17143}" name="Issue Type" dataDxfId="127"/>
  </tableColumns>
  <tableStyleInfo name="TableStyleLight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96DEE3B-DB31-E44B-B898-92C78286B32C}" name="Process_Matrix" displayName="Process_Matrix" ref="A40:R50" totalsRowShown="0" headerRowDxfId="126" dataDxfId="125">
  <autoFilter ref="A40:R50" xr:uid="{E431250D-BD39-1446-90EA-98B17C857A97}"/>
  <tableColumns count="18">
    <tableColumn id="1" xr3:uid="{E70FC0BE-F274-8740-B175-662832C3ACC8}" name="Type of Report" dataDxfId="124"/>
    <tableColumn id="2" xr3:uid="{31710A6C-05E1-8B47-B44F-4AA6645EE220}" name="FT Testing" dataDxfId="123"/>
    <tableColumn id="3" xr3:uid="{AFA1A314-0472-8F44-877D-7C343C354895}" name="AT Testing" dataDxfId="122"/>
    <tableColumn id="4" xr3:uid="{B78EA51F-A2B5-FC4A-8DB2-4AFB34FCEC07}" name="FT Report" dataDxfId="121"/>
    <tableColumn id="5" xr3:uid="{B65E3589-A50D-BC43-824F-79A142890EBC}" name="AT Report" dataDxfId="120"/>
    <tableColumn id="6" xr3:uid="{60C92814-349F-4D4D-A29E-A05DD8E3DD4F}" name="QA" dataDxfId="119"/>
    <tableColumn id="7" xr3:uid="{1A162B29-316C-4E4D-BD0D-D6E24E9EC8B7}" name="ATQA" dataDxfId="118"/>
    <tableColumn id="8" xr3:uid="{E9C52A7B-D4B2-9E4A-9553-6C1770C142C6}" name="FTQA" dataDxfId="117"/>
    <tableColumn id="9" xr3:uid="{5AC976F9-9EE7-2C4A-AC30-43C46F5A1DDF}" name="AT Support" dataDxfId="116"/>
    <tableColumn id="10" xr3:uid="{35FF6349-DC8E-AB43-8775-0F842A5DC450}" name="Report Fixing" dataDxfId="115"/>
    <tableColumn id="11" xr3:uid="{DB253AA7-EDC0-A844-89DE-F4C8C8A3380F}" name="QA2" dataDxfId="114"/>
    <tableColumn id="12" xr3:uid="{81681551-9156-7842-9567-59C5E11FA249}" name="LA Audit" dataDxfId="113"/>
    <tableColumn id="13" xr3:uid="{9742F575-C8E4-384A-B564-675980FCAA86}" name="LA Audit QA" dataDxfId="112"/>
    <tableColumn id="14" xr3:uid="{285674A8-496A-2F4F-B46E-DA0065948A5E}" name="LA Module Setup" dataDxfId="111"/>
    <tableColumn id="15" xr3:uid="{E2EF3C5D-78AC-394E-AA62-57D78655A7A2}" name="FT Design Review" dataDxfId="110"/>
    <tableColumn id="16" xr3:uid="{88812F36-7556-8542-9B11-00208B44C4E7}" name="AT Design Review Support" dataDxfId="109"/>
    <tableColumn id="17" xr3:uid="{F751410D-8B5A-764C-806F-6AFB8B4879D7}" name="Design QA" dataDxfId="108"/>
    <tableColumn id="18" xr3:uid="{713E742F-0A54-424C-B4A9-760F9BDA55B7}" name="Design Review Fixing" dataDxfId="107"/>
  </tableColumns>
  <tableStyleInfo name="TableStyleLight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E3C530EB-B498-734E-AC6C-B5EE7F071989}" name="Client" displayName="Client" ref="K1:K31" totalsRowShown="0" headerRowDxfId="106" dataDxfId="105" tableBorderDxfId="104">
  <autoFilter ref="K1:K31" xr:uid="{016165F1-AE10-B448-B289-622ADCF0F076}"/>
  <tableColumns count="1">
    <tableColumn id="1" xr3:uid="{8EA78F45-D0A7-7B4A-9574-F7478CEFC033}" name="Client" dataDxfId="103"/>
  </tableColumns>
  <tableStyleInfo name="TableStyleLight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7DE7B6C6-0B82-F54A-80BD-414BED1996FE}" name="Finalized" displayName="Finalized" ref="J1:J11" totalsRowShown="0" headerRowDxfId="102" dataDxfId="101" tableBorderDxfId="100">
  <autoFilter ref="J1:J11" xr:uid="{150F769E-0E0D-EA42-B615-1AB6E425FBB1}"/>
  <tableColumns count="1">
    <tableColumn id="1" xr3:uid="{E0F48558-D25D-E449-B95C-77ECB68AC9B6}" name="Finalized" dataDxfId="99"/>
  </tableColumns>
  <tableStyleInfo name="TableStyleLight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319382A-0C5E-D744-A233-15326BD2CD50}" name="Process" displayName="Process" ref="I1:I9" totalsRowShown="0" headerRowDxfId="98" dataDxfId="97" tableBorderDxfId="96">
  <autoFilter ref="I1:I9" xr:uid="{37BF8227-B77F-A840-A4DE-AA6D21CC131E}"/>
  <tableColumns count="1">
    <tableColumn id="1" xr3:uid="{5D2D3174-139C-E449-8765-5ACECFF1013B}" name="Process" dataDxfId="95"/>
  </tableColumns>
  <tableStyleInfo name="TableStyleLight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643143-9CF7-A34A-8398-64327193987F}" name="HolidayList" displayName="HolidayList" ref="N1:N11" totalsRowShown="0" headerRowDxfId="94" dataDxfId="93" tableBorderDxfId="92">
  <autoFilter ref="N1:N11" xr:uid="{25ACD655-D8B5-634F-9C1C-CAC93062A996}"/>
  <tableColumns count="1">
    <tableColumn id="1" xr3:uid="{0409D996-B532-A24A-B56D-4BE8AC8D03C3}" name="HolidayList" dataDxfId="91"/>
  </tableColumns>
  <tableStyleInfo name="TableStyleLight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80689C0D-7424-CC45-B036-06D4C19586A8}" name="ProjectStatus" displayName="ProjectStatus" ref="O1:O7" totalsRowShown="0" headerRowDxfId="90" dataDxfId="89" tableBorderDxfId="88">
  <autoFilter ref="O1:O7" xr:uid="{C3D2D307-618E-5546-8324-DFDDC7FECA2C}"/>
  <tableColumns count="1">
    <tableColumn id="1" xr3:uid="{B52FFAF3-6038-2149-8840-9552816CE6E8}" name="ProjectStatus" dataDxfId="87"/>
  </tableColumns>
  <tableStyleInfo name="TableStyleLight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5432322-F844-9543-BFC8-5CA6885DB95B}" name="VPATNeeded" displayName="VPATNeeded" ref="Q1:Q4" totalsRowShown="0" headerRowDxfId="86" dataDxfId="85" tableBorderDxfId="84">
  <autoFilter ref="Q1:Q4" xr:uid="{163E9CA7-6B03-1149-98E9-F1E1CC6DF0F2}"/>
  <tableColumns count="1">
    <tableColumn id="1" xr3:uid="{D465630D-4BDD-F24E-A2D5-721BE31D6A1E}" name="VPAT Needed" dataDxfId="83"/>
  </tableColumns>
  <tableStyleInfo name="TableStyleLight1" showFirstColumn="0"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6F6BD0-B886-ED46-9F1F-6B5EFA63F456}" name="Type_of_Feedback" displayName="Type_of_Feedback" ref="S1:S3" totalsRowShown="0" headerRowDxfId="82" dataDxfId="81" tableBorderDxfId="80">
  <autoFilter ref="S1:S3" xr:uid="{BFA84D96-8569-CD48-8F9D-F448B2ACA191}"/>
  <tableColumns count="1">
    <tableColumn id="1" xr3:uid="{60665824-996D-7B46-9E21-BD8EA27D06D5}" name="Type of Feedback" dataDxfId="79"/>
  </tableColumns>
  <tableStyleInfo name="TableStyleLight1" showFirstColumn="0"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3084D419-D109-40EE-A9C3-FF28DBBD39C8}" name="QC" displayName="QC" ref="U1:U4" totalsRowShown="0" headerRowDxfId="78" dataDxfId="77" tableBorderDxfId="76">
  <autoFilter ref="U1:U4" xr:uid="{ECF565DC-BEDF-4CA0-AA24-4D074E91169C}"/>
  <tableColumns count="1">
    <tableColumn id="1" xr3:uid="{CE86DBA6-8F39-40A0-BE96-946AA2B0380C}" name="QC" dataDxfId="75"/>
  </tableColumns>
  <tableStyleInfo name="TableStyleLight1"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09B020C-9E00-4D52-A308-800DC6BFFCD4}" name="Regression" displayName="Regression" ref="L1:L6" totalsRowShown="0" headerRowDxfId="74" dataDxfId="73" tableBorderDxfId="72">
  <autoFilter ref="L1:L6" xr:uid="{409B020C-9E00-4D52-A308-800DC6BFFCD4}"/>
  <tableColumns count="1">
    <tableColumn id="1" xr3:uid="{F71348C2-9251-4A99-8C28-EB73008C9D6D}" name="Regression" dataDxfId="71"/>
  </tableColumns>
  <tableStyleInfo name="TableStyleLight1"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DCA3B7DA-FFDB-4BE4-8C7B-468ACB960821}" name="VPAT" displayName="VPAT" ref="A54:E56" totalsRowShown="0" headerRowDxfId="70" dataDxfId="69" headerRowCellStyle="Comma">
  <autoFilter ref="A54:E56" xr:uid="{DCA3B7DA-FFDB-4BE4-8C7B-468ACB960821}"/>
  <tableColumns count="5">
    <tableColumn id="1" xr3:uid="{44E62140-180F-4AB6-8B99-017C5D756A4E}" name="VPAT" dataDxfId="68"/>
    <tableColumn id="2" xr3:uid="{7E30795E-BD7F-4CFB-A455-5AF80C199FFE}" name="VPAT Documentation" dataDxfId="67"/>
    <tableColumn id="3" xr3:uid="{2CFA295D-27D6-4B04-96EF-351682194497}" name="VPAT Fixes" dataDxfId="66"/>
    <tableColumn id="4" xr3:uid="{07C18832-A649-4EB2-A1DB-F89D84BEB78C}" name="VPAT QA" dataDxfId="65"/>
    <tableColumn id="5" xr3:uid="{C42395BD-21D2-4869-BE4E-B479969FA7F9}" name="Total" dataDxfId="64">
      <calculatedColumnFormula>SUM(VPAT[[#This Row],[VPAT Documentation]:[VPAT QA]])</calculatedColumnFormula>
    </tableColumn>
  </tableColumns>
  <tableStyleInfo name="TableStyleLight1" showFirstColumn="0"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B30446B-ACD6-499E-9251-67B2921C8A3F}" name="Time" displayName="Time" ref="Z1:Z5" totalsRowShown="0" headerRowDxfId="63" dataDxfId="62" tableBorderDxfId="61">
  <autoFilter ref="Z1:Z5" xr:uid="{CB30446B-ACD6-499E-9251-67B2921C8A3F}"/>
  <tableColumns count="1">
    <tableColumn id="1" xr3:uid="{9F465978-DD56-43F2-B96C-25F5B3E3C4A3}" name="Time" dataDxfId="60"/>
  </tableColumns>
  <tableStyleInfo name="TableStyleLight1"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DD79B42C-FF0D-4CBE-B0B3-B08FECB82591}" name="Table93" displayName="Table93" ref="W1:X6" totalsRowShown="0" headerRowDxfId="59" dataDxfId="58" tableBorderDxfId="57">
  <autoFilter ref="W1:X6" xr:uid="{DD79B42C-FF0D-4CBE-B0B3-B08FECB82591}"/>
  <tableColumns count="2">
    <tableColumn id="1" xr3:uid="{BBEE4531-9AB8-4079-8C63-13A9CE690D25}" name="Priority" dataDxfId="56"/>
    <tableColumn id="2" xr3:uid="{ACEFC404-1F8F-4352-B339-F8E122F837D8}" name="Severity" dataDxfId="55"/>
  </tableColumns>
  <tableStyleInfo name="TableStyleLight1"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2CAD1237-6BDE-4242-B014-2E1A7D601CB8}" name="Table94" displayName="Table94" ref="G1:G3" totalsRowShown="0" headerRowDxfId="54" dataDxfId="52" headerRowBorderDxfId="53" tableBorderDxfId="51">
  <autoFilter ref="G1:G3" xr:uid="{2CAD1237-6BDE-4242-B014-2E1A7D601CB8}"/>
  <tableColumns count="1">
    <tableColumn id="1" xr3:uid="{88CBD5EB-C720-4BF9-A5FB-6AE2FE8B0680}" name="Environments" dataDxfId="50"/>
  </tableColumns>
  <tableStyleInfo name="TableStyleLight1"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F708F56-FF54-4C54-9279-7622995E183A}" name="Project_Team9" displayName="Project_Team9" ref="B3:E8" totalsRowShown="0" headerRowDxfId="49" headerRowBorderDxfId="48" tableBorderDxfId="47" totalsRowBorderDxfId="46">
  <autoFilter ref="B3:E8" xr:uid="{CD108C12-F5E0-4B6B-A82D-47A1A8E98C84}"/>
  <tableColumns count="4">
    <tableColumn id="1" xr3:uid="{4F64DF35-0B41-4479-8C01-7B3052B93ADF}" name="Project Team " dataDxfId="45"/>
    <tableColumn id="2" xr3:uid="{E6BFD19C-EDAE-4BF5-8225-92AEBDFD6DBD}" name="Name" dataDxfId="44"/>
    <tableColumn id="3" xr3:uid="{0E00E1AE-C3F2-4FDE-83E8-7BE32C060641}" name="Project Details" dataDxfId="43"/>
    <tableColumn id="4" xr3:uid="{879B449A-46B2-4FF0-BA27-0285EB441432}" name="Details" dataDxfId="42">
      <calculatedColumnFormula>Project_Team9[[#This Row],[Name]]/9</calculatedColumnFormula>
    </tableColumn>
  </tableColumns>
  <tableStyleInfo name="TableStyleLight1"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36D54D2-D3BA-4BE2-9D56-936D20ACC9B2}" name="Acceptance_Scales10" displayName="Acceptance_Scales10" ref="G1:L11" totalsRowShown="0" headerRowDxfId="41" headerRowBorderDxfId="40" tableBorderDxfId="39" totalsRowBorderDxfId="38">
  <autoFilter ref="G1:L11" xr:uid="{A6A056F5-809A-4EE6-A658-C11DF85B78F4}"/>
  <tableColumns count="6">
    <tableColumn id="1" xr3:uid="{80D991AB-5972-4FD4-9998-AF2C3454F917}" name="Acceptance Scales" dataDxfId="37"/>
    <tableColumn id="2" xr3:uid="{1F2F8A4E-F76D-413A-B482-C43A0D325A0A}" name="1" dataDxfId="36"/>
    <tableColumn id="3" xr3:uid="{7EC3CC58-FBBA-4ABE-97AD-C6DECF187FF0}" name="2" dataDxfId="35"/>
    <tableColumn id="4" xr3:uid="{F754CBF0-854B-4CCF-AD83-D4432F8CB05D}" name="3" dataDxfId="34"/>
    <tableColumn id="5" xr3:uid="{3F326A8A-97FE-4316-B329-CBA6E7749606}" name="4" dataDxfId="33"/>
    <tableColumn id="6" xr3:uid="{9BBADA3A-A739-4AEB-AF0E-4E5EBCEAA14D}" name="5" dataDxfId="32"/>
  </tableColumns>
  <tableStyleInfo name="TableStyleLight1"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8FFF82C3-09CA-4879-AB0E-FA099CCB3FCB}" name="Project_planning11" displayName="Project_planning11" ref="B10:D13" totalsRowShown="0" headerRowDxfId="31" headerRowBorderDxfId="30" tableBorderDxfId="29" totalsRowBorderDxfId="28">
  <autoFilter ref="B10:D13" xr:uid="{28F561E0-F8D2-47B6-B911-A258E84B190B}"/>
  <tableColumns count="3">
    <tableColumn id="1" xr3:uid="{2F36BFD2-D572-453D-B685-D13FA55B6C30}" name="Project Planning" dataDxfId="27"/>
    <tableColumn id="2" xr3:uid="{1C731355-07AA-4C4C-9EB7-09FADF3D76DC}" name="Data" dataDxfId="26">
      <calculatedColumnFormula>((C9-C10)/(C9))*100</calculatedColumnFormula>
    </tableColumn>
    <tableColumn id="3" xr3:uid="{EE250ADE-12CE-4B02-A946-14B0075BCCD6}" name="Score" dataDxfId="25">
      <calculatedColumnFormula>IF(Project_planning11[[#This Row],[Data]]&lt;75%,"5",IF(Project_planning11[[#This Row],[Data]]&lt;95%,"4",IF(Project_planning11[[#This Row],[Data]]&lt;105%,"3",IF(Project_planning11[[#This Row],[Data]]&lt;125%,"2",IF(Project_planning11[[#This Row],[Data]]&gt;125%,"1")))))</calculatedColumnFormula>
    </tableColumn>
  </tableColumns>
  <tableStyleInfo name="TableStyleLight1"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136D700D-C096-49D3-9ED9-175295AEA7B3}" name="Score_System14" displayName="Score_System14" ref="G21:H26" totalsRowShown="0" headerRowDxfId="24" headerRowBorderDxfId="23" tableBorderDxfId="22" totalsRowBorderDxfId="21">
  <autoFilter ref="G21:H26" xr:uid="{CF2179A6-4D56-425B-A635-F3BB775F12BB}"/>
  <tableColumns count="2">
    <tableColumn id="1" xr3:uid="{4C38C8E1-7601-4794-83A9-8B297E255501}" name="Score System" dataDxfId="20"/>
    <tableColumn id="2" xr3:uid="{5E88F0E7-2DD2-4409-A634-FD08F83D26D4}" name="Scales" dataDxfId="19"/>
  </tableColumns>
  <tableStyleInfo name="TableStyleLight1"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83A4DCC4-69E8-40DA-92DA-6ACFD51627B3}" name="Feedback32" displayName="Feedback32" ref="B21:D25" totalsRowShown="0" headerRowDxfId="18" headerRowBorderDxfId="17" tableBorderDxfId="16" totalsRowBorderDxfId="15">
  <autoFilter ref="B21:D25" xr:uid="{DF07618A-953C-43CD-8720-A637CB044EB3}"/>
  <tableColumns count="3">
    <tableColumn id="1" xr3:uid="{23BE4C86-2017-4448-96B9-2960A1A22D30}" name="Project Feedback" dataDxfId="14"/>
    <tableColumn id="2" xr3:uid="{9EE069CE-AB15-4F51-A426-86FE4F06E6EF}" name="Data" dataDxfId="13"/>
    <tableColumn id="3" xr3:uid="{3A3677FD-86A1-45D7-81BA-527C2438DA45}" name="Score" dataDxfId="12">
      <calculatedColumnFormula>IF(Feedback32[[#This Row],[Data]]&lt;60%,"1",IF(Feedback32[[#This Row],[Data]]&lt;75%,"2",IF(Feedback32[[#This Row],[Data]]&lt;90%,"3",IF(Feedback32[[#This Row],[Data]]&lt;95%,"4",IF(Feedback32[[#This Row],[Data]]&gt;95%,"5")))))</calculatedColumnFormula>
    </tableColumn>
  </tableColumns>
  <tableStyleInfo name="TableStyleLight1"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F5B2EAA-FAFB-49AC-BBB4-E20F7B0CFAAE}" name="Table616" displayName="Table616" ref="G13:H18" totalsRowShown="0" headerRowDxfId="11" headerRowBorderDxfId="10" tableBorderDxfId="9" totalsRowBorderDxfId="8">
  <autoFilter ref="G13:H18" xr:uid="{60FC9CDC-2D53-474B-9593-AB2F0FC9C1E7}"/>
  <tableColumns count="2">
    <tableColumn id="1" xr3:uid="{8D4FAFF8-F71F-451B-9BD0-D64649C5550A}" name="Project Feedback" dataDxfId="7"/>
    <tableColumn id="2" xr3:uid="{79688D9D-E9AF-4234-A742-1C527865D0F8}" name="Scores" dataDxfId="6"/>
  </tableColumns>
  <tableStyleInfo name="TableStyleLight1"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FB67FE3D-1C70-4822-A9C9-28BDB9187EA6}" name="Table717" displayName="Table717" ref="B28:C31" totalsRowShown="0" headerRowDxfId="5" headerRowBorderDxfId="4" tableBorderDxfId="3" totalsRowBorderDxfId="2">
  <autoFilter ref="B28:C31" xr:uid="{F4296D4D-A04F-4B7F-84BD-C01EBAADEF13}"/>
  <tableColumns count="2">
    <tableColumn id="1" xr3:uid="{815BF5CB-834D-4F68-ACFD-022A01523D56}" name="Project Review " dataDxfId="1"/>
    <tableColumn id="2" xr3:uid="{0A4ED258-649B-45F4-B1B6-AA192FD999F1}" name="Comment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2" Type="http://schemas.openxmlformats.org/officeDocument/2006/relationships/table" Target="../tables/table3.xml"/><Relationship Id="rId1" Type="http://schemas.openxmlformats.org/officeDocument/2006/relationships/printerSettings" Target="../printerSettings/printerSettings1.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0.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11.xml"/></Relationships>
</file>

<file path=xl/worksheets/_rels/sheet4.xml.rels><?xml version="1.0" encoding="UTF-8" standalone="yes"?>
<Relationships xmlns="http://schemas.openxmlformats.org/package/2006/relationships"><Relationship Id="rId3" Type="http://schemas.openxmlformats.org/officeDocument/2006/relationships/hyperlink" Target="https://mylabmastering.pearson.com/?courseId=12530108&amp;key=1540223697657138739132023" TargetMode="External"/><Relationship Id="rId2" Type="http://schemas.openxmlformats.org/officeDocument/2006/relationships/hyperlink" Target="https://mylabmastering.pearson.com/?courseId=12530108&amp;key=1540223697657138739132023" TargetMode="External"/><Relationship Id="rId1" Type="http://schemas.openxmlformats.org/officeDocument/2006/relationships/pivotTable" Target="../pivotTables/pivotTable11.xml"/><Relationship Id="rId6" Type="http://schemas.openxmlformats.org/officeDocument/2006/relationships/table" Target="../tables/table12.xml"/><Relationship Id="rId5" Type="http://schemas.openxmlformats.org/officeDocument/2006/relationships/printerSettings" Target="../printerSettings/printerSettings3.bin"/><Relationship Id="rId4" Type="http://schemas.openxmlformats.org/officeDocument/2006/relationships/hyperlink" Target="https://mylabmastering.pearson.com/?courseId=12530108&amp;key=620406497315419132023"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table" Target="../tables/table21.xml"/><Relationship Id="rId13" Type="http://schemas.openxmlformats.org/officeDocument/2006/relationships/table" Target="../tables/table26.xml"/><Relationship Id="rId18" Type="http://schemas.openxmlformats.org/officeDocument/2006/relationships/table" Target="../tables/table31.xml"/><Relationship Id="rId26" Type="http://schemas.openxmlformats.org/officeDocument/2006/relationships/table" Target="../tables/table39.xml"/><Relationship Id="rId3" Type="http://schemas.openxmlformats.org/officeDocument/2006/relationships/table" Target="../tables/table16.xml"/><Relationship Id="rId21" Type="http://schemas.openxmlformats.org/officeDocument/2006/relationships/table" Target="../tables/table34.xml"/><Relationship Id="rId7" Type="http://schemas.openxmlformats.org/officeDocument/2006/relationships/table" Target="../tables/table20.xml"/><Relationship Id="rId12" Type="http://schemas.openxmlformats.org/officeDocument/2006/relationships/table" Target="../tables/table25.xml"/><Relationship Id="rId17" Type="http://schemas.openxmlformats.org/officeDocument/2006/relationships/table" Target="../tables/table30.xml"/><Relationship Id="rId25" Type="http://schemas.openxmlformats.org/officeDocument/2006/relationships/table" Target="../tables/table38.xml"/><Relationship Id="rId2" Type="http://schemas.openxmlformats.org/officeDocument/2006/relationships/table" Target="../tables/table15.xml"/><Relationship Id="rId16" Type="http://schemas.openxmlformats.org/officeDocument/2006/relationships/table" Target="../tables/table29.xml"/><Relationship Id="rId20" Type="http://schemas.openxmlformats.org/officeDocument/2006/relationships/table" Target="../tables/table33.xml"/><Relationship Id="rId29" Type="http://schemas.openxmlformats.org/officeDocument/2006/relationships/table" Target="../tables/table42.xml"/><Relationship Id="rId1" Type="http://schemas.openxmlformats.org/officeDocument/2006/relationships/table" Target="../tables/table14.xml"/><Relationship Id="rId6" Type="http://schemas.openxmlformats.org/officeDocument/2006/relationships/table" Target="../tables/table19.xml"/><Relationship Id="rId11" Type="http://schemas.openxmlformats.org/officeDocument/2006/relationships/table" Target="../tables/table24.xml"/><Relationship Id="rId24" Type="http://schemas.openxmlformats.org/officeDocument/2006/relationships/table" Target="../tables/table37.xml"/><Relationship Id="rId5" Type="http://schemas.openxmlformats.org/officeDocument/2006/relationships/table" Target="../tables/table18.xml"/><Relationship Id="rId15" Type="http://schemas.openxmlformats.org/officeDocument/2006/relationships/table" Target="../tables/table28.xml"/><Relationship Id="rId23" Type="http://schemas.openxmlformats.org/officeDocument/2006/relationships/table" Target="../tables/table36.xml"/><Relationship Id="rId28" Type="http://schemas.openxmlformats.org/officeDocument/2006/relationships/table" Target="../tables/table41.xml"/><Relationship Id="rId10" Type="http://schemas.openxmlformats.org/officeDocument/2006/relationships/table" Target="../tables/table23.xml"/><Relationship Id="rId19" Type="http://schemas.openxmlformats.org/officeDocument/2006/relationships/table" Target="../tables/table32.xml"/><Relationship Id="rId4" Type="http://schemas.openxmlformats.org/officeDocument/2006/relationships/table" Target="../tables/table17.xml"/><Relationship Id="rId9" Type="http://schemas.openxmlformats.org/officeDocument/2006/relationships/table" Target="../tables/table22.xml"/><Relationship Id="rId14" Type="http://schemas.openxmlformats.org/officeDocument/2006/relationships/table" Target="../tables/table27.xml"/><Relationship Id="rId22" Type="http://schemas.openxmlformats.org/officeDocument/2006/relationships/table" Target="../tables/table35.xml"/><Relationship Id="rId27" Type="http://schemas.openxmlformats.org/officeDocument/2006/relationships/table" Target="../tables/table40.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openxmlformats.org/officeDocument/2006/relationships/pivotTable" Target="../pivotTables/pivotTable19.xml"/><Relationship Id="rId4" Type="http://schemas.openxmlformats.org/officeDocument/2006/relationships/pivotTable" Target="../pivotTables/pivotTable18.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52.xml"/><Relationship Id="rId13" Type="http://schemas.openxmlformats.org/officeDocument/2006/relationships/table" Target="../tables/table57.xml"/><Relationship Id="rId18" Type="http://schemas.openxmlformats.org/officeDocument/2006/relationships/table" Target="../tables/table62.xml"/><Relationship Id="rId3" Type="http://schemas.openxmlformats.org/officeDocument/2006/relationships/table" Target="../tables/table47.xml"/><Relationship Id="rId21" Type="http://schemas.openxmlformats.org/officeDocument/2006/relationships/table" Target="../tables/table65.xml"/><Relationship Id="rId7" Type="http://schemas.openxmlformats.org/officeDocument/2006/relationships/table" Target="../tables/table51.xml"/><Relationship Id="rId12" Type="http://schemas.openxmlformats.org/officeDocument/2006/relationships/table" Target="../tables/table56.xml"/><Relationship Id="rId17" Type="http://schemas.openxmlformats.org/officeDocument/2006/relationships/table" Target="../tables/table61.xml"/><Relationship Id="rId2" Type="http://schemas.openxmlformats.org/officeDocument/2006/relationships/table" Target="../tables/table46.xml"/><Relationship Id="rId16" Type="http://schemas.openxmlformats.org/officeDocument/2006/relationships/table" Target="../tables/table60.xml"/><Relationship Id="rId20" Type="http://schemas.openxmlformats.org/officeDocument/2006/relationships/table" Target="../tables/table64.xml"/><Relationship Id="rId1" Type="http://schemas.openxmlformats.org/officeDocument/2006/relationships/printerSettings" Target="../printerSettings/printerSettings7.bin"/><Relationship Id="rId6" Type="http://schemas.openxmlformats.org/officeDocument/2006/relationships/table" Target="../tables/table50.xml"/><Relationship Id="rId11" Type="http://schemas.openxmlformats.org/officeDocument/2006/relationships/table" Target="../tables/table55.xml"/><Relationship Id="rId5" Type="http://schemas.openxmlformats.org/officeDocument/2006/relationships/table" Target="../tables/table49.xml"/><Relationship Id="rId15" Type="http://schemas.openxmlformats.org/officeDocument/2006/relationships/table" Target="../tables/table59.xml"/><Relationship Id="rId10" Type="http://schemas.openxmlformats.org/officeDocument/2006/relationships/table" Target="../tables/table54.xml"/><Relationship Id="rId19" Type="http://schemas.openxmlformats.org/officeDocument/2006/relationships/table" Target="../tables/table63.xml"/><Relationship Id="rId4" Type="http://schemas.openxmlformats.org/officeDocument/2006/relationships/table" Target="../tables/table48.xml"/><Relationship Id="rId9" Type="http://schemas.openxmlformats.org/officeDocument/2006/relationships/table" Target="../tables/table53.xml"/><Relationship Id="rId14" Type="http://schemas.openxmlformats.org/officeDocument/2006/relationships/table" Target="../tables/table58.xml"/><Relationship Id="rId22" Type="http://schemas.openxmlformats.org/officeDocument/2006/relationships/table" Target="../tables/table6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69.xml"/><Relationship Id="rId7" Type="http://schemas.openxmlformats.org/officeDocument/2006/relationships/table" Target="../tables/table73.xml"/><Relationship Id="rId2" Type="http://schemas.openxmlformats.org/officeDocument/2006/relationships/table" Target="../tables/table68.xml"/><Relationship Id="rId1" Type="http://schemas.openxmlformats.org/officeDocument/2006/relationships/table" Target="../tables/table67.xml"/><Relationship Id="rId6" Type="http://schemas.openxmlformats.org/officeDocument/2006/relationships/table" Target="../tables/table72.xml"/><Relationship Id="rId5" Type="http://schemas.openxmlformats.org/officeDocument/2006/relationships/table" Target="../tables/table71.xml"/><Relationship Id="rId4" Type="http://schemas.openxmlformats.org/officeDocument/2006/relationships/table" Target="../tables/table7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8E958-F23E-4AF1-B7D0-4206C954E841}">
  <dimension ref="A1:H79"/>
  <sheetViews>
    <sheetView workbookViewId="0">
      <selection activeCell="I61" sqref="I61"/>
    </sheetView>
  </sheetViews>
  <sheetFormatPr defaultColWidth="8.7109375" defaultRowHeight="15"/>
  <cols>
    <col min="2" max="2" width="9.28515625" bestFit="1" customWidth="1"/>
    <col min="6" max="6" width="21.28515625" bestFit="1" customWidth="1"/>
    <col min="8" max="8" width="12.42578125" customWidth="1"/>
  </cols>
  <sheetData>
    <row r="1" spans="1:8" ht="30">
      <c r="A1" s="2" t="s">
        <v>0</v>
      </c>
      <c r="B1" s="162" t="s">
        <v>1</v>
      </c>
      <c r="C1" s="2" t="s">
        <v>2</v>
      </c>
      <c r="D1" s="2" t="s">
        <v>3</v>
      </c>
      <c r="F1" t="s">
        <v>4</v>
      </c>
      <c r="G1" t="s">
        <v>5</v>
      </c>
      <c r="H1" t="s">
        <v>6</v>
      </c>
    </row>
    <row r="2" spans="1:8">
      <c r="A2" s="19" t="s">
        <v>7</v>
      </c>
      <c r="B2" s="163">
        <v>45204</v>
      </c>
      <c r="C2" s="19" t="s">
        <v>8</v>
      </c>
      <c r="D2" s="164">
        <v>4</v>
      </c>
      <c r="F2" t="s">
        <v>9</v>
      </c>
      <c r="G2" s="79">
        <v>0.65</v>
      </c>
      <c r="H2" cm="1">
        <f t="array" ref="H2">Project[Budgetted Hours by Sales]*G2</f>
        <v>212.15350000000001</v>
      </c>
    </row>
    <row r="3" spans="1:8">
      <c r="A3" s="19" t="s">
        <v>10</v>
      </c>
      <c r="B3" s="163">
        <v>45204</v>
      </c>
      <c r="C3" s="19" t="s">
        <v>8</v>
      </c>
      <c r="D3" s="164">
        <v>4</v>
      </c>
      <c r="F3" t="s">
        <v>11</v>
      </c>
      <c r="G3" s="79">
        <v>0.25</v>
      </c>
      <c r="H3" cm="1">
        <f t="array" ref="H3">Project[Budgetted Hours by Sales]*G3</f>
        <v>81.597499999999997</v>
      </c>
    </row>
    <row r="4" spans="1:8">
      <c r="A4" s="19" t="s">
        <v>12</v>
      </c>
      <c r="B4" s="163">
        <v>45204</v>
      </c>
      <c r="C4" s="19" t="s">
        <v>8</v>
      </c>
      <c r="D4" s="164">
        <v>4</v>
      </c>
      <c r="F4" t="s">
        <v>13</v>
      </c>
      <c r="G4" s="79">
        <v>0.1</v>
      </c>
      <c r="H4" cm="1">
        <f t="array" ref="H4">Project[Budgetted Hours by Sales]*G4</f>
        <v>32.639000000000003</v>
      </c>
    </row>
    <row r="5" spans="1:8">
      <c r="A5" s="19" t="s">
        <v>7</v>
      </c>
      <c r="B5" s="163">
        <v>45205</v>
      </c>
      <c r="C5" s="19" t="s">
        <v>8</v>
      </c>
      <c r="D5" s="164">
        <v>4</v>
      </c>
    </row>
    <row r="6" spans="1:8">
      <c r="A6" s="19" t="s">
        <v>10</v>
      </c>
      <c r="B6" s="163">
        <v>45205</v>
      </c>
      <c r="C6" s="19" t="s">
        <v>8</v>
      </c>
      <c r="D6" s="164">
        <v>4</v>
      </c>
    </row>
    <row r="7" spans="1:8">
      <c r="A7" s="19" t="s">
        <v>12</v>
      </c>
      <c r="B7" s="163">
        <v>45205</v>
      </c>
      <c r="C7" s="19" t="s">
        <v>8</v>
      </c>
      <c r="D7" s="164">
        <v>4</v>
      </c>
    </row>
    <row r="8" spans="1:8">
      <c r="A8" s="19" t="s">
        <v>7</v>
      </c>
      <c r="B8" s="163">
        <v>45205</v>
      </c>
      <c r="C8" s="19" t="s">
        <v>14</v>
      </c>
      <c r="D8" s="164">
        <v>4</v>
      </c>
    </row>
    <row r="9" spans="1:8">
      <c r="A9" s="19" t="s">
        <v>10</v>
      </c>
      <c r="B9" s="163">
        <v>45205</v>
      </c>
      <c r="C9" s="19" t="s">
        <v>14</v>
      </c>
      <c r="D9" s="164">
        <v>4</v>
      </c>
    </row>
    <row r="10" spans="1:8">
      <c r="A10" s="19" t="s">
        <v>12</v>
      </c>
      <c r="B10" s="163">
        <v>45205</v>
      </c>
      <c r="C10" s="19" t="s">
        <v>14</v>
      </c>
      <c r="D10" s="164">
        <v>4</v>
      </c>
    </row>
    <row r="11" spans="1:8">
      <c r="A11" s="19" t="s">
        <v>7</v>
      </c>
      <c r="B11" s="163">
        <v>45208</v>
      </c>
      <c r="C11" s="19" t="s">
        <v>8</v>
      </c>
      <c r="D11" s="164">
        <v>4</v>
      </c>
    </row>
    <row r="12" spans="1:8">
      <c r="A12" s="19" t="s">
        <v>10</v>
      </c>
      <c r="B12" s="163">
        <v>45208</v>
      </c>
      <c r="C12" s="19" t="s">
        <v>8</v>
      </c>
      <c r="D12" s="164">
        <v>4</v>
      </c>
    </row>
    <row r="13" spans="1:8">
      <c r="A13" s="19" t="s">
        <v>12</v>
      </c>
      <c r="B13" s="163">
        <v>45208</v>
      </c>
      <c r="C13" s="19" t="s">
        <v>8</v>
      </c>
      <c r="D13" s="164">
        <v>4</v>
      </c>
    </row>
    <row r="14" spans="1:8">
      <c r="A14" s="19" t="s">
        <v>7</v>
      </c>
      <c r="B14" s="163">
        <v>45208</v>
      </c>
      <c r="C14" s="19" t="s">
        <v>14</v>
      </c>
      <c r="D14" s="164">
        <v>4</v>
      </c>
    </row>
    <row r="15" spans="1:8">
      <c r="A15" s="19" t="s">
        <v>10</v>
      </c>
      <c r="B15" s="163">
        <v>45208</v>
      </c>
      <c r="C15" s="19" t="s">
        <v>14</v>
      </c>
      <c r="D15" s="164">
        <v>4</v>
      </c>
    </row>
    <row r="16" spans="1:8">
      <c r="A16" s="19" t="s">
        <v>12</v>
      </c>
      <c r="B16" s="163">
        <v>45208</v>
      </c>
      <c r="C16" s="19" t="s">
        <v>14</v>
      </c>
      <c r="D16" s="164">
        <v>4</v>
      </c>
    </row>
    <row r="17" spans="1:4">
      <c r="A17" s="19" t="s">
        <v>7</v>
      </c>
      <c r="B17" s="163">
        <v>45209</v>
      </c>
      <c r="C17" s="19" t="s">
        <v>8</v>
      </c>
      <c r="D17" s="164">
        <v>4</v>
      </c>
    </row>
    <row r="18" spans="1:4">
      <c r="A18" s="19" t="s">
        <v>10</v>
      </c>
      <c r="B18" s="163">
        <v>45209</v>
      </c>
      <c r="C18" s="19" t="s">
        <v>8</v>
      </c>
      <c r="D18" s="164">
        <v>4</v>
      </c>
    </row>
    <row r="19" spans="1:4">
      <c r="A19" s="19" t="s">
        <v>12</v>
      </c>
      <c r="B19" s="163">
        <v>45209</v>
      </c>
      <c r="C19" s="19" t="s">
        <v>8</v>
      </c>
      <c r="D19" s="164">
        <v>4</v>
      </c>
    </row>
    <row r="20" spans="1:4">
      <c r="A20" s="19" t="s">
        <v>7</v>
      </c>
      <c r="B20" s="163">
        <v>45209</v>
      </c>
      <c r="C20" s="19" t="s">
        <v>14</v>
      </c>
      <c r="D20" s="164">
        <v>4</v>
      </c>
    </row>
    <row r="21" spans="1:4">
      <c r="A21" s="19" t="s">
        <v>10</v>
      </c>
      <c r="B21" s="163">
        <v>45209</v>
      </c>
      <c r="C21" s="19" t="s">
        <v>14</v>
      </c>
      <c r="D21" s="164">
        <v>4</v>
      </c>
    </row>
    <row r="22" spans="1:4">
      <c r="A22" s="19" t="s">
        <v>12</v>
      </c>
      <c r="B22" s="163">
        <v>45209</v>
      </c>
      <c r="C22" s="19" t="s">
        <v>14</v>
      </c>
      <c r="D22" s="164">
        <v>4</v>
      </c>
    </row>
    <row r="23" spans="1:4">
      <c r="A23" s="19" t="s">
        <v>15</v>
      </c>
      <c r="B23" s="163">
        <v>45209</v>
      </c>
      <c r="C23" s="19" t="s">
        <v>11</v>
      </c>
      <c r="D23" s="164">
        <v>4</v>
      </c>
    </row>
    <row r="24" spans="1:4">
      <c r="A24" s="19" t="s">
        <v>7</v>
      </c>
      <c r="B24" s="163">
        <v>45210</v>
      </c>
      <c r="C24" s="19" t="s">
        <v>8</v>
      </c>
      <c r="D24" s="164">
        <v>4</v>
      </c>
    </row>
    <row r="25" spans="1:4">
      <c r="A25" s="19" t="s">
        <v>10</v>
      </c>
      <c r="B25" s="163">
        <v>45210</v>
      </c>
      <c r="C25" s="19" t="s">
        <v>8</v>
      </c>
      <c r="D25" s="164">
        <v>4</v>
      </c>
    </row>
    <row r="26" spans="1:4">
      <c r="A26" s="19" t="s">
        <v>12</v>
      </c>
      <c r="B26" s="163">
        <v>45210</v>
      </c>
      <c r="C26" s="19" t="s">
        <v>8</v>
      </c>
      <c r="D26" s="164">
        <v>4</v>
      </c>
    </row>
    <row r="27" spans="1:4">
      <c r="A27" s="19" t="s">
        <v>7</v>
      </c>
      <c r="B27" s="163">
        <v>45210</v>
      </c>
      <c r="C27" s="19" t="s">
        <v>14</v>
      </c>
      <c r="D27" s="164">
        <v>4</v>
      </c>
    </row>
    <row r="28" spans="1:4">
      <c r="A28" s="19" t="s">
        <v>10</v>
      </c>
      <c r="B28" s="163">
        <v>45210</v>
      </c>
      <c r="C28" s="19" t="s">
        <v>14</v>
      </c>
      <c r="D28" s="164">
        <v>4</v>
      </c>
    </row>
    <row r="29" spans="1:4">
      <c r="A29" s="19" t="s">
        <v>12</v>
      </c>
      <c r="B29" s="163">
        <v>45210</v>
      </c>
      <c r="C29" s="19" t="s">
        <v>14</v>
      </c>
      <c r="D29" s="164">
        <v>4</v>
      </c>
    </row>
    <row r="30" spans="1:4">
      <c r="A30" s="19" t="s">
        <v>15</v>
      </c>
      <c r="B30" s="163">
        <v>45210</v>
      </c>
      <c r="C30" s="19" t="s">
        <v>11</v>
      </c>
      <c r="D30" s="164">
        <v>4</v>
      </c>
    </row>
    <row r="31" spans="1:4">
      <c r="A31" s="19" t="s">
        <v>7</v>
      </c>
      <c r="B31" s="163">
        <v>45211</v>
      </c>
      <c r="C31" s="19" t="s">
        <v>8</v>
      </c>
      <c r="D31" s="164">
        <v>4</v>
      </c>
    </row>
    <row r="32" spans="1:4">
      <c r="A32" s="19" t="s">
        <v>10</v>
      </c>
      <c r="B32" s="163">
        <v>45211</v>
      </c>
      <c r="C32" s="19" t="s">
        <v>8</v>
      </c>
      <c r="D32" s="164">
        <v>4</v>
      </c>
    </row>
    <row r="33" spans="1:4">
      <c r="A33" s="19" t="s">
        <v>12</v>
      </c>
      <c r="B33" s="163">
        <v>45211</v>
      </c>
      <c r="C33" s="19" t="s">
        <v>8</v>
      </c>
      <c r="D33" s="164">
        <v>4</v>
      </c>
    </row>
    <row r="34" spans="1:4">
      <c r="A34" s="19" t="s">
        <v>7</v>
      </c>
      <c r="B34" s="163">
        <v>45211</v>
      </c>
      <c r="C34" s="19" t="s">
        <v>14</v>
      </c>
      <c r="D34" s="164">
        <v>4</v>
      </c>
    </row>
    <row r="35" spans="1:4">
      <c r="A35" s="19" t="s">
        <v>10</v>
      </c>
      <c r="B35" s="163">
        <v>45211</v>
      </c>
      <c r="C35" s="19" t="s">
        <v>14</v>
      </c>
      <c r="D35" s="164">
        <v>4</v>
      </c>
    </row>
    <row r="36" spans="1:4">
      <c r="A36" s="19" t="s">
        <v>12</v>
      </c>
      <c r="B36" s="163">
        <v>45211</v>
      </c>
      <c r="C36" s="19" t="s">
        <v>14</v>
      </c>
      <c r="D36" s="164">
        <v>4</v>
      </c>
    </row>
    <row r="37" spans="1:4">
      <c r="A37" s="19" t="s">
        <v>15</v>
      </c>
      <c r="B37" s="163">
        <v>45211</v>
      </c>
      <c r="C37" s="19" t="s">
        <v>11</v>
      </c>
      <c r="D37" s="164">
        <v>4</v>
      </c>
    </row>
    <row r="38" spans="1:4">
      <c r="A38" s="19" t="s">
        <v>7</v>
      </c>
      <c r="B38" s="163">
        <v>45212</v>
      </c>
      <c r="C38" s="19" t="s">
        <v>8</v>
      </c>
      <c r="D38" s="164">
        <v>4</v>
      </c>
    </row>
    <row r="39" spans="1:4">
      <c r="A39" s="19" t="s">
        <v>10</v>
      </c>
      <c r="B39" s="163">
        <v>45212</v>
      </c>
      <c r="C39" s="19" t="s">
        <v>8</v>
      </c>
      <c r="D39" s="164">
        <v>4</v>
      </c>
    </row>
    <row r="40" spans="1:4">
      <c r="A40" s="19" t="s">
        <v>12</v>
      </c>
      <c r="B40" s="163">
        <v>45212</v>
      </c>
      <c r="C40" s="19" t="s">
        <v>8</v>
      </c>
      <c r="D40" s="164">
        <v>4</v>
      </c>
    </row>
    <row r="41" spans="1:4">
      <c r="A41" s="19" t="s">
        <v>7</v>
      </c>
      <c r="B41" s="163">
        <v>45212</v>
      </c>
      <c r="C41" s="19" t="s">
        <v>14</v>
      </c>
      <c r="D41" s="164">
        <v>4</v>
      </c>
    </row>
    <row r="42" spans="1:4">
      <c r="A42" s="19" t="s">
        <v>10</v>
      </c>
      <c r="B42" s="163">
        <v>45212</v>
      </c>
      <c r="C42" s="19" t="s">
        <v>14</v>
      </c>
      <c r="D42" s="164">
        <v>4</v>
      </c>
    </row>
    <row r="43" spans="1:4">
      <c r="A43" s="19" t="s">
        <v>12</v>
      </c>
      <c r="B43" s="163">
        <v>45212</v>
      </c>
      <c r="C43" s="19" t="s">
        <v>14</v>
      </c>
      <c r="D43" s="164">
        <v>4</v>
      </c>
    </row>
    <row r="44" spans="1:4">
      <c r="A44" s="19" t="s">
        <v>15</v>
      </c>
      <c r="B44" s="163">
        <v>45212</v>
      </c>
      <c r="C44" s="19" t="s">
        <v>11</v>
      </c>
      <c r="D44" s="164">
        <v>4</v>
      </c>
    </row>
    <row r="45" spans="1:4">
      <c r="A45" s="19" t="s">
        <v>7</v>
      </c>
      <c r="B45" s="163">
        <v>45215</v>
      </c>
      <c r="C45" s="19" t="s">
        <v>8</v>
      </c>
      <c r="D45" s="164">
        <v>4</v>
      </c>
    </row>
    <row r="46" spans="1:4">
      <c r="A46" s="19" t="s">
        <v>10</v>
      </c>
      <c r="B46" s="163">
        <v>45215</v>
      </c>
      <c r="C46" s="19" t="s">
        <v>8</v>
      </c>
      <c r="D46" s="164">
        <v>4</v>
      </c>
    </row>
    <row r="47" spans="1:4">
      <c r="A47" s="19" t="s">
        <v>12</v>
      </c>
      <c r="B47" s="163">
        <v>45215</v>
      </c>
      <c r="C47" s="19" t="s">
        <v>8</v>
      </c>
      <c r="D47" s="164">
        <v>4</v>
      </c>
    </row>
    <row r="48" spans="1:4">
      <c r="A48" s="19" t="s">
        <v>7</v>
      </c>
      <c r="B48" s="163">
        <v>45215</v>
      </c>
      <c r="C48" s="19" t="s">
        <v>14</v>
      </c>
      <c r="D48" s="164">
        <v>4</v>
      </c>
    </row>
    <row r="49" spans="1:4">
      <c r="A49" s="19" t="s">
        <v>10</v>
      </c>
      <c r="B49" s="163">
        <v>45215</v>
      </c>
      <c r="C49" s="19" t="s">
        <v>14</v>
      </c>
      <c r="D49" s="164">
        <v>4</v>
      </c>
    </row>
    <row r="50" spans="1:4">
      <c r="A50" s="19" t="s">
        <v>12</v>
      </c>
      <c r="B50" s="163">
        <v>45215</v>
      </c>
      <c r="C50" s="19" t="s">
        <v>14</v>
      </c>
      <c r="D50" s="164">
        <v>4</v>
      </c>
    </row>
    <row r="51" spans="1:4">
      <c r="A51" s="19" t="s">
        <v>15</v>
      </c>
      <c r="B51" s="163">
        <v>45215</v>
      </c>
      <c r="C51" s="19" t="s">
        <v>11</v>
      </c>
      <c r="D51" s="164">
        <v>4</v>
      </c>
    </row>
    <row r="52" spans="1:4">
      <c r="A52" s="19" t="s">
        <v>7</v>
      </c>
      <c r="B52" s="163">
        <v>45216</v>
      </c>
      <c r="C52" s="19" t="s">
        <v>8</v>
      </c>
      <c r="D52" s="164">
        <v>3</v>
      </c>
    </row>
    <row r="53" spans="1:4">
      <c r="A53" s="19" t="s">
        <v>10</v>
      </c>
      <c r="B53" s="163">
        <v>45216</v>
      </c>
      <c r="C53" s="19" t="s">
        <v>8</v>
      </c>
      <c r="D53" s="164">
        <v>3</v>
      </c>
    </row>
    <row r="54" spans="1:4">
      <c r="A54" s="19" t="s">
        <v>12</v>
      </c>
      <c r="B54" s="163">
        <v>45216</v>
      </c>
      <c r="C54" s="19" t="s">
        <v>8</v>
      </c>
      <c r="D54" s="164">
        <v>3</v>
      </c>
    </row>
    <row r="55" spans="1:4">
      <c r="A55" s="19" t="s">
        <v>7</v>
      </c>
      <c r="B55" s="163">
        <v>45216</v>
      </c>
      <c r="C55" s="19" t="s">
        <v>14</v>
      </c>
      <c r="D55" s="164">
        <v>3</v>
      </c>
    </row>
    <row r="56" spans="1:4">
      <c r="A56" s="19" t="s">
        <v>10</v>
      </c>
      <c r="B56" s="163">
        <v>45216</v>
      </c>
      <c r="C56" s="19" t="s">
        <v>14</v>
      </c>
      <c r="D56" s="164">
        <v>3</v>
      </c>
    </row>
    <row r="57" spans="1:4">
      <c r="A57" s="19" t="s">
        <v>12</v>
      </c>
      <c r="B57" s="163">
        <v>45216</v>
      </c>
      <c r="C57" s="19" t="s">
        <v>14</v>
      </c>
      <c r="D57" s="164">
        <v>3</v>
      </c>
    </row>
    <row r="58" spans="1:4">
      <c r="A58" s="19" t="s">
        <v>15</v>
      </c>
      <c r="B58" s="163">
        <v>45216</v>
      </c>
      <c r="C58" s="19" t="s">
        <v>11</v>
      </c>
      <c r="D58" s="164">
        <v>3</v>
      </c>
    </row>
    <row r="59" spans="1:4">
      <c r="A59" s="19" t="s">
        <v>7</v>
      </c>
      <c r="B59" s="163">
        <v>45217</v>
      </c>
      <c r="C59" s="19" t="s">
        <v>14</v>
      </c>
      <c r="D59" s="164">
        <v>2</v>
      </c>
    </row>
    <row r="60" spans="1:4">
      <c r="A60" s="19" t="s">
        <v>10</v>
      </c>
      <c r="B60" s="163">
        <v>45217</v>
      </c>
      <c r="C60" s="19" t="s">
        <v>14</v>
      </c>
      <c r="D60" s="164">
        <v>2</v>
      </c>
    </row>
    <row r="61" spans="1:4">
      <c r="A61" s="19" t="s">
        <v>12</v>
      </c>
      <c r="B61" s="163">
        <v>45217</v>
      </c>
      <c r="C61" s="19" t="s">
        <v>14</v>
      </c>
      <c r="D61" s="164">
        <v>2</v>
      </c>
    </row>
    <row r="62" spans="1:4">
      <c r="A62" s="19" t="s">
        <v>15</v>
      </c>
      <c r="B62" s="163">
        <v>45217</v>
      </c>
      <c r="C62" s="19" t="s">
        <v>11</v>
      </c>
      <c r="D62" s="164">
        <v>4</v>
      </c>
    </row>
    <row r="63" spans="1:4">
      <c r="A63" s="19" t="s">
        <v>7</v>
      </c>
      <c r="B63" s="163">
        <v>45218</v>
      </c>
      <c r="C63" s="19" t="s">
        <v>16</v>
      </c>
      <c r="D63" s="164">
        <v>2</v>
      </c>
    </row>
    <row r="64" spans="1:4">
      <c r="A64" s="19" t="s">
        <v>10</v>
      </c>
      <c r="B64" s="163">
        <v>45218</v>
      </c>
      <c r="C64" s="19" t="s">
        <v>16</v>
      </c>
      <c r="D64" s="164">
        <v>2</v>
      </c>
    </row>
    <row r="65" spans="1:4">
      <c r="A65" s="19" t="s">
        <v>12</v>
      </c>
      <c r="B65" s="163">
        <v>45218</v>
      </c>
      <c r="C65" s="19" t="s">
        <v>16</v>
      </c>
      <c r="D65" s="164">
        <v>2</v>
      </c>
    </row>
    <row r="66" spans="1:4">
      <c r="A66" s="19" t="s">
        <v>15</v>
      </c>
      <c r="B66" s="163">
        <v>45218</v>
      </c>
      <c r="C66" s="19" t="s">
        <v>11</v>
      </c>
      <c r="D66" s="164">
        <v>4</v>
      </c>
    </row>
    <row r="67" spans="1:4">
      <c r="A67" s="19" t="s">
        <v>7</v>
      </c>
      <c r="B67" s="163">
        <v>45219</v>
      </c>
      <c r="C67" s="19" t="s">
        <v>17</v>
      </c>
      <c r="D67" s="164">
        <v>2</v>
      </c>
    </row>
    <row r="68" spans="1:4">
      <c r="A68" s="19" t="s">
        <v>10</v>
      </c>
      <c r="B68" s="163">
        <v>45219</v>
      </c>
      <c r="C68" s="19" t="s">
        <v>17</v>
      </c>
      <c r="D68" s="164">
        <v>2</v>
      </c>
    </row>
    <row r="69" spans="1:4">
      <c r="A69" s="19" t="s">
        <v>12</v>
      </c>
      <c r="B69" s="163">
        <v>45219</v>
      </c>
      <c r="C69" s="19" t="s">
        <v>17</v>
      </c>
      <c r="D69" s="164">
        <v>2</v>
      </c>
    </row>
    <row r="70" spans="1:4">
      <c r="A70" s="19" t="s">
        <v>15</v>
      </c>
      <c r="B70" s="163">
        <v>45219</v>
      </c>
      <c r="C70" s="19" t="s">
        <v>11</v>
      </c>
      <c r="D70" s="164">
        <v>3</v>
      </c>
    </row>
    <row r="71" spans="1:4">
      <c r="A71" s="19"/>
      <c r="B71" s="163"/>
      <c r="C71" s="19"/>
      <c r="D71" s="164"/>
    </row>
    <row r="72" spans="1:4">
      <c r="A72" s="19"/>
      <c r="B72" s="163"/>
      <c r="C72" s="19"/>
      <c r="D72" s="164"/>
    </row>
    <row r="73" spans="1:4">
      <c r="A73" s="19"/>
      <c r="B73" s="163"/>
      <c r="C73" s="19"/>
      <c r="D73" s="164"/>
    </row>
    <row r="74" spans="1:4">
      <c r="A74" s="19"/>
      <c r="B74" s="163"/>
      <c r="C74" s="19"/>
      <c r="D74" s="164"/>
    </row>
    <row r="75" spans="1:4">
      <c r="A75" s="19"/>
      <c r="B75" s="163"/>
      <c r="C75" s="19"/>
      <c r="D75" s="164"/>
    </row>
    <row r="76" spans="1:4">
      <c r="A76" s="19"/>
      <c r="B76" s="163"/>
      <c r="C76" s="19"/>
      <c r="D76" s="164"/>
    </row>
    <row r="77" spans="1:4">
      <c r="A77" s="19"/>
      <c r="B77" s="163"/>
      <c r="C77" s="19"/>
      <c r="D77" s="164"/>
    </row>
    <row r="78" spans="1:4">
      <c r="A78" s="19"/>
      <c r="B78" s="163"/>
      <c r="C78" s="19"/>
      <c r="D78" s="164"/>
    </row>
    <row r="79" spans="1:4">
      <c r="A79" s="19"/>
      <c r="B79" s="163"/>
      <c r="C79" s="19"/>
      <c r="D79" s="164"/>
    </row>
  </sheetData>
  <dataValidations count="2">
    <dataValidation type="list" allowBlank="1" showInputMessage="1" showErrorMessage="1" sqref="C2:C79" xr:uid="{57C75983-5C90-4412-932D-91769347C3D3}">
      <formula1>INDIRECT("Process[Process]")</formula1>
    </dataValidation>
    <dataValidation type="list" allowBlank="1" showInputMessage="1" showErrorMessage="1" sqref="A2:A79" xr:uid="{C51BCD97-C488-48F4-AF7E-DA4A6A3A4FD0}">
      <formula1>INDIRECT("Team[Name]")</formula1>
    </dataValidation>
  </dataValidation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B7FB-58B9-4D95-90FF-62BE444A7A46}">
  <sheetPr codeName="Sheet4"/>
  <dimension ref="A1:AB43"/>
  <sheetViews>
    <sheetView topLeftCell="A5" workbookViewId="0">
      <selection activeCell="F14" sqref="F14"/>
    </sheetView>
  </sheetViews>
  <sheetFormatPr defaultColWidth="8.42578125" defaultRowHeight="15" customHeight="1"/>
  <cols>
    <col min="1" max="1" width="27.42578125" bestFit="1" customWidth="1"/>
    <col min="2" max="2" width="27.42578125" customWidth="1"/>
    <col min="3" max="3" width="23.42578125" customWidth="1"/>
    <col min="4" max="4" width="26.7109375" bestFit="1" customWidth="1"/>
    <col min="5" max="5" width="25.42578125" customWidth="1"/>
    <col min="6" max="6" width="34.42578125" customWidth="1"/>
    <col min="7" max="7" width="24.42578125" customWidth="1"/>
    <col min="8" max="23" width="18.28515625" customWidth="1"/>
  </cols>
  <sheetData>
    <row r="1" spans="1:28" s="2" customFormat="1" ht="51" customHeight="1">
      <c r="A1" s="13" t="s">
        <v>18</v>
      </c>
      <c r="B1" s="13" t="s">
        <v>19</v>
      </c>
      <c r="C1" s="13" t="s">
        <v>20</v>
      </c>
      <c r="D1" s="13" t="s">
        <v>21</v>
      </c>
      <c r="E1" s="13" t="s">
        <v>22</v>
      </c>
      <c r="F1" s="13" t="s">
        <v>23</v>
      </c>
      <c r="G1" s="13" t="s">
        <v>24</v>
      </c>
      <c r="H1" s="13" t="s">
        <v>25</v>
      </c>
      <c r="I1" s="13" t="s">
        <v>26</v>
      </c>
      <c r="J1" s="13" t="s">
        <v>27</v>
      </c>
      <c r="K1" s="13" t="s">
        <v>28</v>
      </c>
      <c r="L1" s="13" t="s">
        <v>29</v>
      </c>
      <c r="M1" s="13" t="s">
        <v>30</v>
      </c>
      <c r="N1" s="13" t="s">
        <v>31</v>
      </c>
      <c r="O1" s="13" t="s">
        <v>32</v>
      </c>
      <c r="P1" s="13" t="s">
        <v>33</v>
      </c>
      <c r="Q1" s="13" t="s">
        <v>34</v>
      </c>
      <c r="R1" s="13" t="s">
        <v>35</v>
      </c>
      <c r="S1" s="13" t="s">
        <v>36</v>
      </c>
      <c r="T1" s="13" t="s">
        <v>37</v>
      </c>
      <c r="U1" s="13" t="s">
        <v>38</v>
      </c>
      <c r="V1" s="13" t="s">
        <v>39</v>
      </c>
      <c r="W1" s="13" t="s">
        <v>40</v>
      </c>
      <c r="X1" s="13" t="s">
        <v>41</v>
      </c>
      <c r="Y1" s="13" t="s">
        <v>42</v>
      </c>
      <c r="Z1" s="13" t="s">
        <v>43</v>
      </c>
      <c r="AA1" s="13" t="s">
        <v>44</v>
      </c>
      <c r="AB1" s="13" t="s">
        <v>45</v>
      </c>
    </row>
    <row r="2" spans="1:28" ht="22.5" customHeight="1">
      <c r="A2" s="19" t="s">
        <v>46</v>
      </c>
      <c r="B2" s="19" t="s">
        <v>47</v>
      </c>
      <c r="C2" s="28" t="s">
        <v>48</v>
      </c>
      <c r="D2" s="19" t="s">
        <v>49</v>
      </c>
      <c r="E2" s="28" t="s">
        <v>50</v>
      </c>
      <c r="F2" s="28" t="s">
        <v>51</v>
      </c>
      <c r="G2" s="28">
        <v>70</v>
      </c>
      <c r="H2" s="12">
        <v>35</v>
      </c>
      <c r="I2" s="29">
        <v>4</v>
      </c>
      <c r="J2" s="19" t="s">
        <v>3078</v>
      </c>
      <c r="K2" s="30">
        <v>45204</v>
      </c>
      <c r="L2" s="30">
        <v>45219</v>
      </c>
      <c r="M2" s="30">
        <v>45219</v>
      </c>
      <c r="N2" s="166" t="s">
        <v>3079</v>
      </c>
      <c r="O2" s="167">
        <v>326.39</v>
      </c>
      <c r="P2" s="38">
        <f>Project[[#This Row],[New Members]]*(Project[[#This Row],[Budgetted Hours by Sales]]*0.7%)</f>
        <v>0</v>
      </c>
      <c r="Q2" s="38">
        <v>0</v>
      </c>
      <c r="R2" s="38">
        <f>ROWS(Team[])</f>
        <v>11</v>
      </c>
      <c r="S2" s="167" t="s">
        <v>53</v>
      </c>
      <c r="T2" s="167" t="s">
        <v>54</v>
      </c>
      <c r="U2" s="167" t="s">
        <v>15</v>
      </c>
      <c r="V2" s="32">
        <f>NETWORKDAYS(Project[[#This Row],[Estimated Start Date]],Project[[#This Row],[Estimated Delivery Date]],HolidayList[])</f>
        <v>12</v>
      </c>
      <c r="W2" s="32">
        <f>SUM(Plan!D:D)</f>
        <v>250</v>
      </c>
      <c r="X2" s="40">
        <f>Production!H3</f>
        <v>68.25</v>
      </c>
      <c r="Y2" s="165">
        <f>IF(Project[[#This Row],[VPAT Needed]]=0,0,IF(Project[[#This Row],[VPAT Needed]]="WCAG 2.0",Variables!E55,Variables!E56))</f>
        <v>24</v>
      </c>
      <c r="Z2">
        <f>(COUNTA('Final Report'!BC:BC)-1)</f>
        <v>998</v>
      </c>
      <c r="AA2">
        <f>(COUNTIFS('Final Report'!AX:AX,"*Approved after Fixing*"))+(COUNTIFS('Final Report'!AX:AX,"*Yes Perfect Issue*"))+(COUNTIFS('Final Report'!AX:AX,"*New Issue - QA*"))+(COUNTIFS('Final Report'!AX:AX,"*New Issue*"))</f>
        <v>14</v>
      </c>
      <c r="AB2">
        <f>COUNTIF('Final Report'!BK:BK,"*Perfect*")</f>
        <v>0</v>
      </c>
    </row>
    <row r="3" spans="1:28">
      <c r="B3" s="35"/>
      <c r="C3" s="12"/>
      <c r="D3" s="1"/>
      <c r="E3" s="36"/>
      <c r="F3" s="36"/>
      <c r="G3" s="12" t="str">
        <f>IF(I2=B11,"Units are correct",IF(I2&gt;B11,"Check why we testing LESS than needed","Check why we testing MORE than needed"))</f>
        <v>Check why we testing MORE than needed</v>
      </c>
      <c r="H3" s="12"/>
      <c r="I3" s="12"/>
      <c r="K3" s="37"/>
      <c r="L3" s="37"/>
      <c r="M3" s="37"/>
      <c r="N3" s="37"/>
      <c r="O3" s="37"/>
      <c r="P3" s="37"/>
      <c r="Q3" s="37"/>
      <c r="R3" s="37"/>
      <c r="S3" s="37"/>
      <c r="T3" s="37"/>
      <c r="U3" s="37"/>
      <c r="V3" s="38"/>
      <c r="W3" s="38"/>
      <c r="X3" s="38"/>
      <c r="Y3" s="38"/>
    </row>
    <row r="4" spans="1:28">
      <c r="C4" s="38"/>
      <c r="D4" s="1"/>
      <c r="E4" s="109"/>
      <c r="F4" s="109"/>
      <c r="G4" s="38"/>
      <c r="H4" s="38"/>
      <c r="I4" s="38"/>
      <c r="K4" s="37"/>
      <c r="L4" s="37"/>
      <c r="M4" s="37"/>
      <c r="N4" s="37"/>
      <c r="O4" s="37"/>
      <c r="P4" s="37"/>
      <c r="Q4" s="37"/>
      <c r="R4" s="37"/>
      <c r="S4" s="37"/>
      <c r="T4" s="37"/>
      <c r="U4" s="37"/>
      <c r="V4" s="38"/>
      <c r="W4" s="38"/>
      <c r="X4" s="38"/>
      <c r="Y4" s="38"/>
    </row>
    <row r="5" spans="1:28">
      <c r="C5" s="38"/>
      <c r="D5" s="1"/>
      <c r="E5" s="109"/>
      <c r="F5" s="109"/>
      <c r="G5" s="38"/>
      <c r="H5" s="38"/>
      <c r="I5" s="38"/>
      <c r="K5" s="37"/>
      <c r="L5" s="37"/>
      <c r="M5" s="37"/>
      <c r="N5" s="37"/>
      <c r="O5" s="37"/>
      <c r="P5" s="37"/>
      <c r="Q5" s="37"/>
      <c r="R5" s="37"/>
      <c r="S5" s="37"/>
      <c r="T5" s="37"/>
      <c r="U5" s="37"/>
      <c r="V5" s="38"/>
      <c r="W5" s="38"/>
      <c r="X5" s="38"/>
      <c r="Y5" s="38"/>
    </row>
    <row r="6" spans="1:28">
      <c r="C6" s="38"/>
      <c r="D6" s="1"/>
      <c r="E6" s="109"/>
      <c r="F6" s="109"/>
      <c r="G6" s="38"/>
      <c r="H6" s="38"/>
      <c r="I6" s="38"/>
      <c r="K6" s="37"/>
      <c r="L6" s="37"/>
      <c r="M6" s="37"/>
      <c r="N6" s="37"/>
      <c r="O6" s="37"/>
      <c r="P6" s="37"/>
      <c r="Q6" s="37"/>
      <c r="R6" s="37"/>
      <c r="S6" s="37"/>
      <c r="T6" s="37"/>
      <c r="U6" s="37"/>
      <c r="V6" s="38"/>
      <c r="W6" s="38"/>
      <c r="X6" s="38"/>
      <c r="Y6" s="38"/>
    </row>
    <row r="7" spans="1:28">
      <c r="D7" s="1"/>
      <c r="E7" s="1"/>
      <c r="F7" s="1"/>
    </row>
    <row r="8" spans="1:28" ht="31.5">
      <c r="A8" s="11" t="s">
        <v>55</v>
      </c>
      <c r="B8" s="11" t="s">
        <v>56</v>
      </c>
      <c r="C8" s="11" t="s">
        <v>57</v>
      </c>
      <c r="D8" s="11" t="s">
        <v>58</v>
      </c>
      <c r="F8" s="1"/>
    </row>
    <row r="9" spans="1:28">
      <c r="A9" s="110" t="s">
        <v>59</v>
      </c>
      <c r="B9" s="110" t="s">
        <v>60</v>
      </c>
      <c r="C9" s="111" t="s">
        <v>61</v>
      </c>
      <c r="D9" s="112"/>
      <c r="F9" s="1"/>
    </row>
    <row r="10" spans="1:28">
      <c r="A10" s="110" t="s">
        <v>62</v>
      </c>
      <c r="B10" s="113" t="s">
        <v>63</v>
      </c>
      <c r="C10" s="114" t="s">
        <v>64</v>
      </c>
      <c r="D10" s="112"/>
      <c r="F10" s="1"/>
    </row>
    <row r="11" spans="1:28">
      <c r="A11" s="115" t="s">
        <v>65</v>
      </c>
      <c r="B11" s="116" t="s">
        <v>66</v>
      </c>
      <c r="C11" s="117" t="s">
        <v>67</v>
      </c>
      <c r="D11" s="112"/>
    </row>
    <row r="12" spans="1:28">
      <c r="A12" s="118" t="s">
        <v>68</v>
      </c>
      <c r="B12" s="33" t="s">
        <v>66</v>
      </c>
      <c r="C12" s="33" t="s">
        <v>69</v>
      </c>
      <c r="D12" s="34"/>
    </row>
    <row r="13" spans="1:28">
      <c r="A13" s="118" t="s">
        <v>70</v>
      </c>
      <c r="B13" s="33" t="s">
        <v>71</v>
      </c>
      <c r="C13" s="33" t="s">
        <v>72</v>
      </c>
      <c r="D13" s="34"/>
    </row>
    <row r="15" spans="1:28">
      <c r="A15" s="31" t="s">
        <v>73</v>
      </c>
    </row>
    <row r="17" spans="1:2">
      <c r="A17" t="s">
        <v>0</v>
      </c>
      <c r="B17" t="s">
        <v>74</v>
      </c>
    </row>
    <row r="18" spans="1:2">
      <c r="A18" s="19" t="s">
        <v>7</v>
      </c>
      <c r="B18" s="19" t="s">
        <v>75</v>
      </c>
    </row>
    <row r="19" spans="1:2">
      <c r="A19" s="19" t="s">
        <v>10</v>
      </c>
      <c r="B19" s="19" t="s">
        <v>75</v>
      </c>
    </row>
    <row r="20" spans="1:2" ht="15" customHeight="1">
      <c r="A20" s="19" t="s">
        <v>12</v>
      </c>
      <c r="B20" s="19" t="s">
        <v>75</v>
      </c>
    </row>
    <row r="21" spans="1:2" ht="15" customHeight="1">
      <c r="A21" s="19" t="s">
        <v>76</v>
      </c>
      <c r="B21" s="19" t="s">
        <v>75</v>
      </c>
    </row>
    <row r="22" spans="1:2" ht="15" customHeight="1">
      <c r="A22" s="19" t="s">
        <v>77</v>
      </c>
      <c r="B22" s="19" t="s">
        <v>75</v>
      </c>
    </row>
    <row r="23" spans="1:2" ht="15" customHeight="1">
      <c r="A23" s="19" t="s">
        <v>15</v>
      </c>
      <c r="B23" s="19" t="s">
        <v>38</v>
      </c>
    </row>
    <row r="24" spans="1:2" ht="15" customHeight="1">
      <c r="A24" s="19" t="s">
        <v>53</v>
      </c>
      <c r="B24" s="19" t="s">
        <v>36</v>
      </c>
    </row>
    <row r="25" spans="1:2" ht="15" customHeight="1">
      <c r="A25" s="19" t="s">
        <v>54</v>
      </c>
      <c r="B25" s="19" t="s">
        <v>37</v>
      </c>
    </row>
    <row r="26" spans="1:2" ht="15" customHeight="1">
      <c r="A26" s="19" t="s">
        <v>78</v>
      </c>
      <c r="B26" s="19" t="s">
        <v>79</v>
      </c>
    </row>
    <row r="27" spans="1:2" ht="15" customHeight="1">
      <c r="A27" s="19" t="s">
        <v>80</v>
      </c>
      <c r="B27" s="19" t="s">
        <v>81</v>
      </c>
    </row>
    <row r="28" spans="1:2" ht="15" customHeight="1">
      <c r="A28" s="19" t="s">
        <v>82</v>
      </c>
      <c r="B28" s="19"/>
    </row>
    <row r="35" spans="1:8">
      <c r="A35" s="27" t="s">
        <v>83</v>
      </c>
      <c r="B35" s="27" t="s">
        <v>84</v>
      </c>
      <c r="D35" t="s">
        <v>85</v>
      </c>
      <c r="F35" t="s">
        <v>86</v>
      </c>
      <c r="H35" t="s">
        <v>87</v>
      </c>
    </row>
    <row r="36" spans="1:8" ht="75">
      <c r="A36" s="5"/>
      <c r="B36" s="5"/>
      <c r="D36" s="4" t="s">
        <v>88</v>
      </c>
      <c r="E36" s="5"/>
      <c r="F36" s="102"/>
      <c r="H36" s="4" t="s">
        <v>88</v>
      </c>
    </row>
    <row r="42" spans="1:8">
      <c r="D42" t="s">
        <v>89</v>
      </c>
    </row>
    <row r="43" spans="1:8" ht="105">
      <c r="D43" s="2" t="s">
        <v>90</v>
      </c>
    </row>
  </sheetData>
  <phoneticPr fontId="11" type="noConversion"/>
  <conditionalFormatting sqref="G3:G6">
    <cfRule type="containsText" dxfId="407" priority="1" operator="containsText" text="check">
      <formula>NOT(ISERROR(SEARCH("check",G3)))</formula>
    </cfRule>
    <cfRule type="containsText" dxfId="406" priority="2" operator="containsText" text="Check this Now">
      <formula>NOT(ISERROR(SEARCH("Check this Now",G3)))</formula>
    </cfRule>
  </conditionalFormatting>
  <dataValidations count="9">
    <dataValidation type="list" allowBlank="1" showInputMessage="1" showErrorMessage="1" sqref="B2" xr:uid="{4B6BC001-95C9-7A4D-95B8-33104B1B5A71}">
      <formula1>INDIRECT("Client[Client]")</formula1>
    </dataValidation>
    <dataValidation type="list" allowBlank="1" showInputMessage="1" showErrorMessage="1" sqref="B18:B28" xr:uid="{77DD7108-1AFF-4397-87FD-4D917B451DD0}">
      <formula1>INDIRECT("Role[Role]")</formula1>
    </dataValidation>
    <dataValidation type="list" allowBlank="1" showInputMessage="1" showErrorMessage="1" sqref="J2" xr:uid="{F215AADF-33DB-724A-8CCE-EE6AB2639E78}">
      <formula1>INDIRECT("ProjectStatus[ProjectStatus]")</formula1>
    </dataValidation>
    <dataValidation type="list" allowBlank="1" showInputMessage="1" showErrorMessage="1" sqref="D2" xr:uid="{0CCA877B-FBAE-6240-BBD5-AF560D3FBA3A}">
      <formula1>INDIRECT("VPATNeeded[VPAT Needed]")</formula1>
    </dataValidation>
    <dataValidation type="list" allowBlank="1" showInputMessage="1" showErrorMessage="1" sqref="F2" xr:uid="{FFA9D4F5-7E85-A148-851B-ADD3714E1DFC}">
      <formula1>INDIRECT("Unit_of_Testing[Unit of Testing]")</formula1>
    </dataValidation>
    <dataValidation type="list" allowBlank="1" showInputMessage="1" showErrorMessage="1" promptTitle="Enter Type of Report" sqref="C2" xr:uid="{875B671F-84ED-0B4B-94C2-91AFE915B3F1}">
      <formula1>INDIRECT("Type_of_Report[Type of Report]")</formula1>
    </dataValidation>
    <dataValidation type="list" allowBlank="1" showInputMessage="1" showErrorMessage="1" sqref="E2" xr:uid="{B3ACA395-B732-4044-B7F1-F2E84E1CF966}">
      <formula1>INDIRECT("Technology[Technology]")</formula1>
    </dataValidation>
    <dataValidation type="list" allowBlank="1" showInputMessage="1" showErrorMessage="1" sqref="N2" xr:uid="{0DFA9EFF-3427-438E-877E-6A05D5E22B11}">
      <formula1>INDIRECT("Time[Time]")</formula1>
    </dataValidation>
    <dataValidation type="list" allowBlank="1" showInputMessage="1" showErrorMessage="1" sqref="S2:U2" xr:uid="{FBAA5C18-9511-433A-9F68-F6C76360EF81}">
      <formula1>INDIRECT("Team[Name]")</formula1>
    </dataValidation>
  </dataValidations>
  <pageMargins left="0.7" right="0.7" top="0.75" bottom="0.75" header="0.3" footer="0.3"/>
  <pageSetup orientation="portrait" horizontalDpi="200" verticalDpi="200" r:id="rId1"/>
  <tableParts count="7">
    <tablePart r:id="rId2"/>
    <tablePart r:id="rId3"/>
    <tablePart r:id="rId4"/>
    <tablePart r:id="rId5"/>
    <tablePart r:id="rId6"/>
    <tablePart r:id="rId7"/>
    <tablePart r:id="rId8"/>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94544-F5A9-9F42-9BEF-555973FE6DE2}">
  <sheetPr codeName="Sheet3"/>
  <dimension ref="A1:BA101"/>
  <sheetViews>
    <sheetView topLeftCell="A9" zoomScale="102" zoomScaleNormal="102" workbookViewId="0">
      <selection activeCell="F38" sqref="F38"/>
    </sheetView>
  </sheetViews>
  <sheetFormatPr defaultColWidth="11.42578125" defaultRowHeight="15"/>
  <cols>
    <col min="1" max="1" width="11.5703125" bestFit="1" customWidth="1"/>
    <col min="2" max="2" width="9.7109375" style="14" bestFit="1" customWidth="1"/>
    <col min="3" max="3" width="9.5703125" bestFit="1" customWidth="1"/>
    <col min="4" max="4" width="13.7109375" bestFit="1" customWidth="1"/>
    <col min="5" max="5" width="13.28515625" bestFit="1" customWidth="1"/>
    <col min="7" max="7" width="20.85546875" bestFit="1" customWidth="1"/>
    <col min="8" max="8" width="16.28515625" bestFit="1" customWidth="1"/>
    <col min="9" max="10" width="10.7109375" bestFit="1" customWidth="1"/>
    <col min="11" max="11" width="18" bestFit="1" customWidth="1"/>
    <col min="12" max="12" width="12.28515625" bestFit="1" customWidth="1"/>
    <col min="13" max="13" width="12.7109375" bestFit="1" customWidth="1"/>
    <col min="14" max="14" width="15.5703125" bestFit="1" customWidth="1"/>
    <col min="15" max="15" width="14.140625" bestFit="1" customWidth="1"/>
    <col min="16" max="16" width="11.28515625" bestFit="1" customWidth="1"/>
    <col min="17" max="17" width="16" bestFit="1" customWidth="1"/>
    <col min="18" max="18" width="12.28515625" bestFit="1" customWidth="1"/>
    <col min="19" max="19" width="16" bestFit="1" customWidth="1"/>
    <col min="20" max="20" width="18.85546875" bestFit="1" customWidth="1"/>
    <col min="21" max="21" width="14.28515625" bestFit="1" customWidth="1"/>
    <col min="23" max="23" width="18" bestFit="1" customWidth="1"/>
    <col min="24" max="24" width="16.28515625" bestFit="1" customWidth="1"/>
    <col min="25" max="25" width="15.140625" bestFit="1" customWidth="1"/>
    <col min="26" max="26" width="11.28515625" bestFit="1" customWidth="1"/>
    <col min="27" max="27" width="16.140625" bestFit="1" customWidth="1"/>
    <col min="28" max="28" width="20.42578125" bestFit="1" customWidth="1"/>
    <col min="29" max="29" width="11.28515625" bestFit="1" customWidth="1"/>
    <col min="30" max="30" width="11" bestFit="1" customWidth="1"/>
    <col min="31" max="31" width="15.7109375" bestFit="1" customWidth="1"/>
    <col min="32" max="32" width="10.7109375" bestFit="1" customWidth="1"/>
    <col min="35" max="35" width="19" bestFit="1" customWidth="1"/>
    <col min="36" max="36" width="15.5703125" bestFit="1" customWidth="1"/>
    <col min="37" max="37" width="11" bestFit="1" customWidth="1"/>
    <col min="38" max="38" width="19.5703125" bestFit="1" customWidth="1"/>
    <col min="39" max="39" width="18.5703125" bestFit="1" customWidth="1"/>
    <col min="40" max="40" width="7.28515625" bestFit="1" customWidth="1"/>
    <col min="41" max="41" width="11.28515625" bestFit="1" customWidth="1"/>
    <col min="42" max="42" width="11" bestFit="1" customWidth="1"/>
    <col min="43" max="43" width="21.28515625" bestFit="1" customWidth="1"/>
    <col min="44" max="44" width="20.28515625" bestFit="1" customWidth="1"/>
    <col min="45" max="45" width="19.5703125" bestFit="1" customWidth="1"/>
    <col min="46" max="46" width="16.28515625" bestFit="1" customWidth="1"/>
    <col min="47" max="47" width="11.28515625" bestFit="1" customWidth="1"/>
    <col min="52" max="52" width="18" bestFit="1" customWidth="1"/>
    <col min="53" max="53" width="21.85546875" bestFit="1" customWidth="1"/>
  </cols>
  <sheetData>
    <row r="1" spans="1:53">
      <c r="A1" t="s">
        <v>91</v>
      </c>
      <c r="B1" s="14" t="s">
        <v>1</v>
      </c>
      <c r="C1" t="s">
        <v>2</v>
      </c>
      <c r="D1" t="s">
        <v>92</v>
      </c>
      <c r="E1" t="s">
        <v>93</v>
      </c>
      <c r="G1" t="s">
        <v>94</v>
      </c>
      <c r="H1" t="s">
        <v>95</v>
      </c>
      <c r="K1" s="20" t="s">
        <v>96</v>
      </c>
      <c r="L1" t="s">
        <v>97</v>
      </c>
      <c r="M1" t="s">
        <v>98</v>
      </c>
      <c r="N1" t="s">
        <v>99</v>
      </c>
      <c r="O1" t="s">
        <v>100</v>
      </c>
      <c r="Q1" s="20" t="s">
        <v>96</v>
      </c>
      <c r="R1" t="s">
        <v>97</v>
      </c>
      <c r="S1" t="s">
        <v>101</v>
      </c>
      <c r="T1" t="s">
        <v>102</v>
      </c>
      <c r="U1" t="s">
        <v>103</v>
      </c>
      <c r="W1" s="20" t="s">
        <v>104</v>
      </c>
      <c r="X1" s="20" t="s">
        <v>105</v>
      </c>
      <c r="AL1" s="20" t="s">
        <v>106</v>
      </c>
      <c r="AM1" t="s">
        <v>107</v>
      </c>
      <c r="AO1" s="20" t="s">
        <v>106</v>
      </c>
      <c r="AP1" t="s">
        <v>107</v>
      </c>
      <c r="AS1" s="20" t="s">
        <v>108</v>
      </c>
      <c r="AT1" s="20" t="s">
        <v>105</v>
      </c>
      <c r="AZ1" s="20" t="s">
        <v>109</v>
      </c>
      <c r="BA1" t="s">
        <v>110</v>
      </c>
    </row>
    <row r="2" spans="1:53">
      <c r="A2" t="s">
        <v>77</v>
      </c>
      <c r="B2" s="14">
        <v>45208</v>
      </c>
      <c r="C2" t="s">
        <v>8</v>
      </c>
      <c r="D2" s="26">
        <v>3</v>
      </c>
      <c r="E2" s="26">
        <v>3</v>
      </c>
      <c r="G2" t="s">
        <v>111</v>
      </c>
      <c r="H2">
        <f>Project[[#This Row],[Budgetted Hours by Sales]]+Project[[#This Row],[Additional Hours]]</f>
        <v>326.39</v>
      </c>
      <c r="K2" s="21" t="s">
        <v>112</v>
      </c>
      <c r="L2" s="214">
        <v>59</v>
      </c>
      <c r="M2" s="214"/>
      <c r="N2" s="214"/>
      <c r="O2" s="45">
        <v>0</v>
      </c>
      <c r="Q2" s="21" t="s">
        <v>112</v>
      </c>
      <c r="R2" s="214">
        <v>66</v>
      </c>
      <c r="S2" s="214"/>
      <c r="T2" s="214"/>
      <c r="U2" s="45">
        <v>0</v>
      </c>
      <c r="W2" s="20" t="s">
        <v>96</v>
      </c>
      <c r="X2" t="s">
        <v>112</v>
      </c>
      <c r="Y2" t="s">
        <v>113</v>
      </c>
      <c r="Z2" t="s">
        <v>114</v>
      </c>
      <c r="AA2" t="s">
        <v>116</v>
      </c>
      <c r="AB2" t="s">
        <v>117</v>
      </c>
      <c r="AC2" t="s">
        <v>118</v>
      </c>
      <c r="AS2" s="20" t="s">
        <v>96</v>
      </c>
      <c r="AT2" t="s">
        <v>112</v>
      </c>
      <c r="AU2" t="s">
        <v>118</v>
      </c>
      <c r="AZ2" t="s">
        <v>112</v>
      </c>
      <c r="BA2" s="214"/>
    </row>
    <row r="3" spans="1:53">
      <c r="A3" t="s">
        <v>12</v>
      </c>
      <c r="B3" s="14">
        <v>45208</v>
      </c>
      <c r="C3" t="s">
        <v>8</v>
      </c>
      <c r="D3">
        <v>6</v>
      </c>
      <c r="E3">
        <v>6</v>
      </c>
      <c r="G3" t="s">
        <v>119</v>
      </c>
      <c r="H3">
        <f>(SUM(D:D)-(SUMIF(C:C,"PM",D:D)+SUMIF(C:C,"Meeting",D:D)))</f>
        <v>68.25</v>
      </c>
      <c r="K3" s="21" t="s">
        <v>12</v>
      </c>
      <c r="L3" s="214">
        <v>13</v>
      </c>
      <c r="M3" s="214">
        <v>50</v>
      </c>
      <c r="N3" s="214">
        <v>50</v>
      </c>
      <c r="O3" s="45">
        <v>100</v>
      </c>
      <c r="Q3" s="21" t="s">
        <v>15</v>
      </c>
      <c r="R3" s="214">
        <v>3</v>
      </c>
      <c r="S3" s="214">
        <v>15</v>
      </c>
      <c r="T3" s="214"/>
      <c r="U3" s="45">
        <v>0</v>
      </c>
      <c r="W3" s="21" t="s">
        <v>112</v>
      </c>
      <c r="X3" s="214"/>
      <c r="Y3" s="214"/>
      <c r="Z3" s="214"/>
      <c r="AA3" s="214"/>
      <c r="AB3" s="214"/>
      <c r="AC3" s="214"/>
      <c r="AL3" s="20" t="s">
        <v>96</v>
      </c>
      <c r="AM3" t="s">
        <v>120</v>
      </c>
      <c r="AO3" s="20" t="s">
        <v>96</v>
      </c>
      <c r="AP3" t="s">
        <v>121</v>
      </c>
      <c r="AS3" s="21" t="s">
        <v>112</v>
      </c>
      <c r="AT3" s="214">
        <v>59</v>
      </c>
      <c r="AU3" s="214">
        <v>59</v>
      </c>
      <c r="AZ3" t="s">
        <v>12</v>
      </c>
      <c r="BA3" s="214">
        <v>8</v>
      </c>
    </row>
    <row r="4" spans="1:53">
      <c r="A4" t="s">
        <v>12</v>
      </c>
      <c r="B4" s="14">
        <v>45208</v>
      </c>
      <c r="C4" t="s">
        <v>8</v>
      </c>
      <c r="D4">
        <v>1</v>
      </c>
      <c r="E4">
        <v>1</v>
      </c>
      <c r="G4" t="s">
        <v>122</v>
      </c>
      <c r="H4" cm="1">
        <f t="array" ref="H4">Project[No. of Units in URL Sheet]</f>
        <v>35</v>
      </c>
      <c r="K4" s="21" t="s">
        <v>77</v>
      </c>
      <c r="L4" s="214">
        <v>15</v>
      </c>
      <c r="M4" s="214">
        <v>75</v>
      </c>
      <c r="N4" s="214">
        <v>70</v>
      </c>
      <c r="O4" s="45">
        <v>93.333333333333329</v>
      </c>
      <c r="Q4" s="21" t="s">
        <v>82</v>
      </c>
      <c r="R4" s="214">
        <v>22</v>
      </c>
      <c r="S4" s="214">
        <v>85</v>
      </c>
      <c r="T4" s="214"/>
      <c r="U4" s="45">
        <v>0</v>
      </c>
      <c r="W4" s="21" t="s">
        <v>12</v>
      </c>
      <c r="X4" s="214"/>
      <c r="Y4" s="214"/>
      <c r="Z4" s="214">
        <v>8</v>
      </c>
      <c r="AA4" s="214">
        <v>1</v>
      </c>
      <c r="AB4" s="214">
        <v>1</v>
      </c>
      <c r="AC4" s="214">
        <v>10</v>
      </c>
      <c r="AL4" s="21" t="s">
        <v>112</v>
      </c>
      <c r="AM4" s="214"/>
      <c r="AO4" s="21" t="s">
        <v>112</v>
      </c>
      <c r="AP4" s="214"/>
      <c r="AS4" s="21" t="s">
        <v>12</v>
      </c>
      <c r="AT4" s="214">
        <v>13</v>
      </c>
      <c r="AU4" s="214">
        <v>13</v>
      </c>
      <c r="AZ4" t="s">
        <v>123</v>
      </c>
      <c r="BA4" s="214">
        <v>1</v>
      </c>
    </row>
    <row r="5" spans="1:53">
      <c r="A5" t="s">
        <v>10</v>
      </c>
      <c r="B5" s="14">
        <v>45208</v>
      </c>
      <c r="C5" t="s">
        <v>124</v>
      </c>
      <c r="D5">
        <v>0.5</v>
      </c>
      <c r="E5">
        <v>0</v>
      </c>
      <c r="G5" t="s">
        <v>125</v>
      </c>
      <c r="H5" s="39" cm="1">
        <f t="array" ref="H5">Project[Estimated Delivery Date]</f>
        <v>45219</v>
      </c>
      <c r="K5" s="21" t="s">
        <v>76</v>
      </c>
      <c r="L5" s="214">
        <v>1</v>
      </c>
      <c r="M5" s="214">
        <v>5</v>
      </c>
      <c r="N5" s="214"/>
      <c r="O5" s="45">
        <v>0</v>
      </c>
      <c r="Q5" s="21" t="s">
        <v>118</v>
      </c>
      <c r="R5" s="214">
        <v>91</v>
      </c>
      <c r="S5" s="214">
        <v>100</v>
      </c>
      <c r="T5" s="214"/>
      <c r="U5" s="45">
        <v>0</v>
      </c>
      <c r="W5" s="21" t="s">
        <v>123</v>
      </c>
      <c r="X5" s="214"/>
      <c r="Y5" s="214"/>
      <c r="Z5" s="214"/>
      <c r="AA5" s="214"/>
      <c r="AB5" s="214"/>
      <c r="AC5" s="214"/>
      <c r="AL5" s="21" t="s">
        <v>12</v>
      </c>
      <c r="AM5" s="214">
        <v>45</v>
      </c>
      <c r="AO5" s="21" t="s">
        <v>12</v>
      </c>
      <c r="AP5" s="214">
        <v>45</v>
      </c>
      <c r="AS5" s="21" t="s">
        <v>77</v>
      </c>
      <c r="AT5" s="214">
        <v>15</v>
      </c>
      <c r="AU5" s="214">
        <v>15</v>
      </c>
      <c r="AZ5" t="s">
        <v>126</v>
      </c>
      <c r="BA5" s="214">
        <v>6</v>
      </c>
    </row>
    <row r="6" spans="1:53">
      <c r="A6" t="s">
        <v>10</v>
      </c>
      <c r="B6" s="14">
        <v>45208</v>
      </c>
      <c r="C6" t="s">
        <v>17</v>
      </c>
      <c r="D6">
        <v>0.5</v>
      </c>
      <c r="E6">
        <v>10</v>
      </c>
      <c r="G6" t="s">
        <v>127</v>
      </c>
      <c r="H6">
        <f>COUNTIF(Final_Report[Status],"To Be Approved")</f>
        <v>0</v>
      </c>
      <c r="K6" s="21" t="s">
        <v>7</v>
      </c>
      <c r="L6" s="214">
        <v>2</v>
      </c>
      <c r="M6" s="214">
        <v>10</v>
      </c>
      <c r="N6" s="214"/>
      <c r="O6" s="45">
        <v>0</v>
      </c>
      <c r="W6" s="21" t="s">
        <v>126</v>
      </c>
      <c r="X6" s="214"/>
      <c r="Y6" s="214">
        <v>2</v>
      </c>
      <c r="Z6" s="214">
        <v>3</v>
      </c>
      <c r="AA6" s="214">
        <v>5</v>
      </c>
      <c r="AB6" s="214">
        <v>5</v>
      </c>
      <c r="AC6" s="214">
        <v>15</v>
      </c>
      <c r="AL6" s="21" t="s">
        <v>123</v>
      </c>
      <c r="AM6" s="214">
        <v>8</v>
      </c>
      <c r="AO6" s="21" t="s">
        <v>123</v>
      </c>
      <c r="AP6" s="214">
        <v>8</v>
      </c>
      <c r="AS6" s="21" t="s">
        <v>76</v>
      </c>
      <c r="AT6" s="214">
        <v>1</v>
      </c>
      <c r="AU6" s="214">
        <v>1</v>
      </c>
      <c r="AZ6" t="s">
        <v>10</v>
      </c>
      <c r="BA6" s="214"/>
    </row>
    <row r="7" spans="1:53">
      <c r="A7" t="s">
        <v>77</v>
      </c>
      <c r="B7" s="14">
        <v>45209</v>
      </c>
      <c r="C7" t="s">
        <v>8</v>
      </c>
      <c r="D7">
        <v>5</v>
      </c>
      <c r="E7">
        <v>5</v>
      </c>
      <c r="G7" t="s">
        <v>128</v>
      </c>
      <c r="H7">
        <f>COUNTIF(Final_Report[Finalized],"To Be Approved")</f>
        <v>2</v>
      </c>
      <c r="K7" s="21" t="s">
        <v>10</v>
      </c>
      <c r="L7" s="214">
        <v>1</v>
      </c>
      <c r="M7" s="214">
        <v>5</v>
      </c>
      <c r="N7" s="214"/>
      <c r="O7" s="45">
        <v>0</v>
      </c>
      <c r="W7" s="21" t="s">
        <v>10</v>
      </c>
      <c r="X7" s="214"/>
      <c r="Y7" s="214"/>
      <c r="Z7" s="214"/>
      <c r="AA7" s="214">
        <v>2</v>
      </c>
      <c r="AB7" s="214"/>
      <c r="AC7" s="214">
        <v>2</v>
      </c>
      <c r="AL7" s="21" t="s">
        <v>126</v>
      </c>
      <c r="AM7" s="214">
        <v>21</v>
      </c>
      <c r="AO7" s="21" t="s">
        <v>126</v>
      </c>
      <c r="AP7" s="214">
        <v>21</v>
      </c>
      <c r="AS7" s="21" t="s">
        <v>7</v>
      </c>
      <c r="AT7" s="214">
        <v>2</v>
      </c>
      <c r="AU7" s="214">
        <v>2</v>
      </c>
      <c r="AZ7" t="s">
        <v>7</v>
      </c>
      <c r="BA7" s="214"/>
    </row>
    <row r="8" spans="1:53">
      <c r="A8" t="s">
        <v>77</v>
      </c>
      <c r="B8" s="14">
        <v>45210</v>
      </c>
      <c r="C8" t="s">
        <v>8</v>
      </c>
      <c r="D8">
        <v>3</v>
      </c>
      <c r="E8">
        <v>3</v>
      </c>
      <c r="K8" s="21" t="s">
        <v>118</v>
      </c>
      <c r="L8" s="214">
        <v>91</v>
      </c>
      <c r="M8" s="214">
        <v>145</v>
      </c>
      <c r="N8" s="214">
        <v>120</v>
      </c>
      <c r="O8" s="45">
        <v>82.758620689655174</v>
      </c>
      <c r="W8" s="21" t="s">
        <v>7</v>
      </c>
      <c r="X8" s="214"/>
      <c r="Y8" s="214"/>
      <c r="Z8" s="214"/>
      <c r="AA8" s="214"/>
      <c r="AB8" s="214"/>
      <c r="AC8" s="214"/>
      <c r="AL8" s="21" t="s">
        <v>10</v>
      </c>
      <c r="AM8" s="214">
        <v>14</v>
      </c>
      <c r="AO8" s="21" t="s">
        <v>10</v>
      </c>
      <c r="AP8" s="214">
        <v>15</v>
      </c>
      <c r="AS8" s="21" t="s">
        <v>10</v>
      </c>
      <c r="AT8" s="214">
        <v>1</v>
      </c>
      <c r="AU8" s="214">
        <v>1</v>
      </c>
      <c r="AZ8" t="s">
        <v>118</v>
      </c>
      <c r="BA8" s="214">
        <v>15</v>
      </c>
    </row>
    <row r="9" spans="1:53">
      <c r="A9" t="s">
        <v>76</v>
      </c>
      <c r="B9" s="14">
        <v>45210</v>
      </c>
      <c r="C9" t="s">
        <v>8</v>
      </c>
      <c r="D9">
        <v>3</v>
      </c>
      <c r="E9">
        <v>2</v>
      </c>
      <c r="W9" s="21" t="s">
        <v>118</v>
      </c>
      <c r="X9" s="214"/>
      <c r="Y9" s="214">
        <v>2</v>
      </c>
      <c r="Z9" s="214">
        <v>11</v>
      </c>
      <c r="AA9" s="214">
        <v>8</v>
      </c>
      <c r="AB9" s="214">
        <v>6</v>
      </c>
      <c r="AC9" s="214">
        <v>27</v>
      </c>
      <c r="AL9" s="21" t="s">
        <v>7</v>
      </c>
      <c r="AM9" s="214">
        <v>3</v>
      </c>
      <c r="AO9" s="21" t="s">
        <v>7</v>
      </c>
      <c r="AP9" s="214">
        <v>3</v>
      </c>
      <c r="AS9" s="21" t="s">
        <v>118</v>
      </c>
      <c r="AT9" s="214">
        <v>91</v>
      </c>
      <c r="AU9" s="214">
        <v>91</v>
      </c>
    </row>
    <row r="10" spans="1:53">
      <c r="A10" t="s">
        <v>12</v>
      </c>
      <c r="B10" s="14">
        <v>45209</v>
      </c>
      <c r="C10" t="s">
        <v>124</v>
      </c>
      <c r="D10">
        <v>0.5</v>
      </c>
      <c r="E10">
        <v>1</v>
      </c>
      <c r="AL10" s="21" t="s">
        <v>118</v>
      </c>
      <c r="AM10" s="214">
        <v>91</v>
      </c>
      <c r="AO10" s="21" t="s">
        <v>118</v>
      </c>
      <c r="AP10" s="214">
        <v>92</v>
      </c>
    </row>
    <row r="11" spans="1:53">
      <c r="A11" t="s">
        <v>12</v>
      </c>
      <c r="B11" s="14">
        <v>45209</v>
      </c>
      <c r="C11" t="s">
        <v>8</v>
      </c>
      <c r="D11">
        <v>4</v>
      </c>
      <c r="E11">
        <v>6</v>
      </c>
    </row>
    <row r="12" spans="1:53">
      <c r="A12" t="s">
        <v>12</v>
      </c>
      <c r="B12" s="14">
        <v>45210</v>
      </c>
      <c r="C12" t="s">
        <v>124</v>
      </c>
      <c r="D12">
        <v>0.5</v>
      </c>
      <c r="E12">
        <v>1</v>
      </c>
    </row>
    <row r="13" spans="1:53">
      <c r="A13" t="s">
        <v>12</v>
      </c>
      <c r="B13" s="14">
        <v>45210</v>
      </c>
      <c r="C13" t="s">
        <v>14</v>
      </c>
      <c r="D13">
        <v>2</v>
      </c>
      <c r="E13">
        <v>4</v>
      </c>
      <c r="AM13" s="20" t="s">
        <v>129</v>
      </c>
    </row>
    <row r="14" spans="1:53">
      <c r="A14" t="s">
        <v>10</v>
      </c>
      <c r="B14" s="14">
        <v>45210</v>
      </c>
      <c r="C14" t="s">
        <v>124</v>
      </c>
      <c r="D14">
        <v>0.5</v>
      </c>
      <c r="E14">
        <v>0</v>
      </c>
      <c r="AM14" t="s">
        <v>130</v>
      </c>
      <c r="AN14" t="s">
        <v>112</v>
      </c>
      <c r="AO14" t="s">
        <v>118</v>
      </c>
    </row>
    <row r="15" spans="1:53">
      <c r="A15" t="s">
        <v>12</v>
      </c>
      <c r="B15" s="14">
        <v>45211</v>
      </c>
      <c r="C15" t="s">
        <v>14</v>
      </c>
      <c r="D15">
        <v>3</v>
      </c>
      <c r="E15">
        <v>5</v>
      </c>
      <c r="AL15" t="s">
        <v>108</v>
      </c>
      <c r="AM15" s="214">
        <v>91</v>
      </c>
      <c r="AN15" s="214"/>
      <c r="AO15" s="214">
        <v>91</v>
      </c>
    </row>
    <row r="16" spans="1:53">
      <c r="A16" t="s">
        <v>77</v>
      </c>
      <c r="B16" s="14">
        <v>45211</v>
      </c>
      <c r="C16" t="s">
        <v>14</v>
      </c>
      <c r="D16">
        <v>2</v>
      </c>
      <c r="E16">
        <v>6</v>
      </c>
      <c r="G16" s="20" t="s">
        <v>131</v>
      </c>
      <c r="H16" s="20" t="s">
        <v>105</v>
      </c>
    </row>
    <row r="17" spans="1:16">
      <c r="A17" t="s">
        <v>78</v>
      </c>
      <c r="B17" s="14">
        <v>45212</v>
      </c>
      <c r="C17" t="s">
        <v>8</v>
      </c>
      <c r="D17">
        <v>2</v>
      </c>
      <c r="E17">
        <v>2</v>
      </c>
      <c r="G17" s="20" t="s">
        <v>96</v>
      </c>
      <c r="H17" s="201">
        <v>45208</v>
      </c>
      <c r="I17" s="201">
        <v>45209</v>
      </c>
      <c r="J17" s="201">
        <v>45210</v>
      </c>
      <c r="K17" s="201">
        <v>45211</v>
      </c>
      <c r="L17" s="201">
        <v>45212</v>
      </c>
      <c r="M17" s="201">
        <v>45215</v>
      </c>
      <c r="N17" s="201">
        <v>45216</v>
      </c>
      <c r="O17" s="201">
        <v>45218</v>
      </c>
      <c r="P17" t="s">
        <v>118</v>
      </c>
    </row>
    <row r="18" spans="1:16">
      <c r="A18" t="s">
        <v>78</v>
      </c>
      <c r="B18" s="14">
        <v>45212</v>
      </c>
      <c r="C18" t="s">
        <v>8</v>
      </c>
      <c r="D18">
        <v>1</v>
      </c>
      <c r="E18">
        <v>0</v>
      </c>
      <c r="G18" s="21" t="s">
        <v>8</v>
      </c>
      <c r="H18" s="214">
        <v>10</v>
      </c>
      <c r="I18" s="214">
        <v>11</v>
      </c>
      <c r="J18" s="214">
        <v>5</v>
      </c>
      <c r="K18" s="214">
        <v>3</v>
      </c>
      <c r="L18" s="214">
        <v>2</v>
      </c>
      <c r="M18" s="214">
        <v>5</v>
      </c>
      <c r="N18" s="214">
        <v>2</v>
      </c>
      <c r="O18" s="214">
        <v>4</v>
      </c>
      <c r="P18" s="214">
        <v>42</v>
      </c>
    </row>
    <row r="19" spans="1:16">
      <c r="A19" t="s">
        <v>15</v>
      </c>
      <c r="B19" s="14">
        <v>45212</v>
      </c>
      <c r="C19" t="s">
        <v>8</v>
      </c>
      <c r="D19">
        <v>0.5</v>
      </c>
      <c r="E19">
        <v>0</v>
      </c>
      <c r="G19" s="41" t="s">
        <v>77</v>
      </c>
      <c r="H19" s="214">
        <v>3</v>
      </c>
      <c r="I19" s="214">
        <v>5</v>
      </c>
      <c r="J19" s="214">
        <v>3</v>
      </c>
      <c r="K19" s="214"/>
      <c r="L19" s="214"/>
      <c r="M19" s="214">
        <v>1</v>
      </c>
      <c r="N19" s="214"/>
      <c r="O19" s="214"/>
      <c r="P19" s="214">
        <v>12</v>
      </c>
    </row>
    <row r="20" spans="1:16">
      <c r="A20" t="s">
        <v>10</v>
      </c>
      <c r="B20" s="14">
        <v>45211</v>
      </c>
      <c r="C20" t="s">
        <v>8</v>
      </c>
      <c r="D20">
        <v>3</v>
      </c>
      <c r="E20">
        <v>3</v>
      </c>
      <c r="G20" s="41" t="s">
        <v>12</v>
      </c>
      <c r="H20" s="214">
        <v>7</v>
      </c>
      <c r="I20" s="214">
        <v>6</v>
      </c>
      <c r="J20" s="214"/>
      <c r="K20" s="214"/>
      <c r="L20" s="214"/>
      <c r="M20" s="214"/>
      <c r="N20" s="214"/>
      <c r="O20" s="214"/>
      <c r="P20" s="214">
        <v>13</v>
      </c>
    </row>
    <row r="21" spans="1:16">
      <c r="A21" t="s">
        <v>77</v>
      </c>
      <c r="B21" s="14">
        <v>45215</v>
      </c>
      <c r="C21" t="s">
        <v>8</v>
      </c>
      <c r="D21">
        <v>1</v>
      </c>
      <c r="E21">
        <v>1</v>
      </c>
      <c r="G21" s="41" t="s">
        <v>10</v>
      </c>
      <c r="H21" s="214"/>
      <c r="I21" s="214"/>
      <c r="J21" s="214"/>
      <c r="K21" s="214">
        <v>3</v>
      </c>
      <c r="L21" s="214"/>
      <c r="M21" s="214">
        <v>4</v>
      </c>
      <c r="N21" s="214"/>
      <c r="O21" s="214"/>
      <c r="P21" s="214">
        <v>7</v>
      </c>
    </row>
    <row r="22" spans="1:16">
      <c r="A22" t="s">
        <v>77</v>
      </c>
      <c r="B22" s="14">
        <v>45215</v>
      </c>
      <c r="C22" t="s">
        <v>14</v>
      </c>
      <c r="D22">
        <v>2.5</v>
      </c>
      <c r="E22">
        <v>8</v>
      </c>
      <c r="G22" s="41" t="s">
        <v>76</v>
      </c>
      <c r="H22" s="214"/>
      <c r="I22" s="214"/>
      <c r="J22" s="214">
        <v>2</v>
      </c>
      <c r="K22" s="214"/>
      <c r="L22" s="214"/>
      <c r="M22" s="214"/>
      <c r="N22" s="214"/>
      <c r="O22" s="214"/>
      <c r="P22" s="214">
        <v>2</v>
      </c>
    </row>
    <row r="23" spans="1:16">
      <c r="A23" t="s">
        <v>15</v>
      </c>
      <c r="B23" s="14">
        <v>45215</v>
      </c>
      <c r="C23" t="s">
        <v>17</v>
      </c>
      <c r="D23">
        <v>0.5</v>
      </c>
      <c r="E23">
        <v>2</v>
      </c>
      <c r="G23" s="41" t="s">
        <v>78</v>
      </c>
      <c r="H23" s="214"/>
      <c r="I23" s="214"/>
      <c r="J23" s="214"/>
      <c r="K23" s="214"/>
      <c r="L23" s="214">
        <v>2</v>
      </c>
      <c r="M23" s="214"/>
      <c r="N23" s="214"/>
      <c r="O23" s="214"/>
      <c r="P23" s="214">
        <v>2</v>
      </c>
    </row>
    <row r="24" spans="1:16">
      <c r="A24" t="s">
        <v>15</v>
      </c>
      <c r="B24" s="14">
        <v>45215</v>
      </c>
      <c r="C24" t="s">
        <v>8</v>
      </c>
      <c r="D24">
        <v>2</v>
      </c>
      <c r="E24">
        <v>0</v>
      </c>
      <c r="G24" s="41" t="s">
        <v>15</v>
      </c>
      <c r="H24" s="214"/>
      <c r="I24" s="214"/>
      <c r="J24" s="214"/>
      <c r="K24" s="214"/>
      <c r="L24" s="214">
        <v>0</v>
      </c>
      <c r="M24" s="214">
        <v>0</v>
      </c>
      <c r="N24" s="214"/>
      <c r="O24" s="214">
        <v>0</v>
      </c>
      <c r="P24" s="214">
        <v>0</v>
      </c>
    </row>
    <row r="25" spans="1:16">
      <c r="A25" t="s">
        <v>10</v>
      </c>
      <c r="B25" s="14">
        <v>45215</v>
      </c>
      <c r="C25" t="s">
        <v>8</v>
      </c>
      <c r="D25">
        <v>4</v>
      </c>
      <c r="E25">
        <v>4</v>
      </c>
      <c r="G25" s="41" t="s">
        <v>80</v>
      </c>
      <c r="H25" s="214"/>
      <c r="I25" s="214"/>
      <c r="J25" s="214"/>
      <c r="K25" s="214"/>
      <c r="L25" s="214"/>
      <c r="M25" s="214"/>
      <c r="N25" s="214">
        <v>2</v>
      </c>
      <c r="O25" s="214">
        <v>4</v>
      </c>
      <c r="P25" s="214">
        <v>6</v>
      </c>
    </row>
    <row r="26" spans="1:16">
      <c r="A26" t="s">
        <v>15</v>
      </c>
      <c r="B26" s="14">
        <v>45216</v>
      </c>
      <c r="C26" t="s">
        <v>11</v>
      </c>
      <c r="D26">
        <v>1</v>
      </c>
      <c r="E26">
        <v>3</v>
      </c>
      <c r="G26" s="21" t="s">
        <v>124</v>
      </c>
      <c r="H26" s="214">
        <v>0</v>
      </c>
      <c r="I26" s="214">
        <v>1</v>
      </c>
      <c r="J26" s="214">
        <v>1</v>
      </c>
      <c r="K26" s="214"/>
      <c r="L26" s="214"/>
      <c r="M26" s="214"/>
      <c r="N26" s="214"/>
      <c r="O26" s="214">
        <v>0</v>
      </c>
      <c r="P26" s="214">
        <v>2</v>
      </c>
    </row>
    <row r="27" spans="1:16">
      <c r="A27" t="s">
        <v>80</v>
      </c>
      <c r="B27" s="14">
        <v>45216</v>
      </c>
      <c r="C27" t="s">
        <v>8</v>
      </c>
      <c r="D27">
        <v>2</v>
      </c>
      <c r="E27">
        <v>2</v>
      </c>
      <c r="G27" s="41" t="s">
        <v>12</v>
      </c>
      <c r="H27" s="214"/>
      <c r="I27" s="214">
        <v>1</v>
      </c>
      <c r="J27" s="214">
        <v>1</v>
      </c>
      <c r="K27" s="214"/>
      <c r="L27" s="214"/>
      <c r="M27" s="214"/>
      <c r="N27" s="214"/>
      <c r="O27" s="214"/>
      <c r="P27" s="214">
        <v>2</v>
      </c>
    </row>
    <row r="28" spans="1:16">
      <c r="A28" t="s">
        <v>80</v>
      </c>
      <c r="B28" s="14">
        <v>45216</v>
      </c>
      <c r="C28" t="s">
        <v>8</v>
      </c>
      <c r="D28">
        <v>1</v>
      </c>
      <c r="E28">
        <v>0</v>
      </c>
      <c r="G28" s="41" t="s">
        <v>10</v>
      </c>
      <c r="H28" s="214">
        <v>0</v>
      </c>
      <c r="I28" s="214"/>
      <c r="J28" s="214">
        <v>0</v>
      </c>
      <c r="K28" s="214"/>
      <c r="L28" s="214"/>
      <c r="M28" s="214"/>
      <c r="N28" s="214"/>
      <c r="O28" s="214"/>
      <c r="P28" s="214">
        <v>0</v>
      </c>
    </row>
    <row r="29" spans="1:16">
      <c r="A29" t="s">
        <v>77</v>
      </c>
      <c r="B29" s="14">
        <v>45218</v>
      </c>
      <c r="C29" t="s">
        <v>17</v>
      </c>
      <c r="D29">
        <v>0.5</v>
      </c>
      <c r="G29" s="41" t="s">
        <v>82</v>
      </c>
      <c r="H29" s="214"/>
      <c r="I29" s="214"/>
      <c r="J29" s="214"/>
      <c r="K29" s="214"/>
      <c r="L29" s="214"/>
      <c r="M29" s="214"/>
      <c r="N29" s="214"/>
      <c r="O29" s="214">
        <v>0</v>
      </c>
      <c r="P29" s="214">
        <v>0</v>
      </c>
    </row>
    <row r="30" spans="1:16">
      <c r="A30" t="s">
        <v>80</v>
      </c>
      <c r="B30" s="14">
        <v>45218</v>
      </c>
      <c r="C30" t="s">
        <v>17</v>
      </c>
      <c r="D30">
        <v>3</v>
      </c>
      <c r="E30">
        <v>35</v>
      </c>
      <c r="G30" s="21" t="s">
        <v>17</v>
      </c>
      <c r="H30" s="214">
        <v>10</v>
      </c>
      <c r="I30" s="214"/>
      <c r="J30" s="214"/>
      <c r="K30" s="214"/>
      <c r="L30" s="214"/>
      <c r="M30" s="214">
        <v>2</v>
      </c>
      <c r="N30" s="214"/>
      <c r="O30" s="214">
        <v>37</v>
      </c>
      <c r="P30" s="214">
        <v>49</v>
      </c>
    </row>
    <row r="31" spans="1:16">
      <c r="A31" t="s">
        <v>80</v>
      </c>
      <c r="B31" s="14">
        <v>45218</v>
      </c>
      <c r="C31" t="s">
        <v>8</v>
      </c>
      <c r="D31">
        <v>4.75</v>
      </c>
      <c r="E31">
        <v>4</v>
      </c>
      <c r="G31" s="41" t="s">
        <v>77</v>
      </c>
      <c r="H31" s="214"/>
      <c r="I31" s="214"/>
      <c r="J31" s="214"/>
      <c r="K31" s="214"/>
      <c r="L31" s="214"/>
      <c r="M31" s="214"/>
      <c r="N31" s="214"/>
      <c r="O31" s="214"/>
      <c r="P31" s="214"/>
    </row>
    <row r="32" spans="1:16">
      <c r="A32" t="s">
        <v>15</v>
      </c>
      <c r="B32" s="14">
        <v>45218</v>
      </c>
      <c r="C32" t="s">
        <v>8</v>
      </c>
      <c r="D32">
        <v>3.5</v>
      </c>
      <c r="E32">
        <v>0</v>
      </c>
      <c r="G32" s="41" t="s">
        <v>10</v>
      </c>
      <c r="H32" s="214">
        <v>10</v>
      </c>
      <c r="I32" s="214"/>
      <c r="J32" s="214"/>
      <c r="K32" s="214"/>
      <c r="L32" s="214"/>
      <c r="M32" s="214"/>
      <c r="N32" s="214"/>
      <c r="O32" s="214"/>
      <c r="P32" s="214">
        <v>10</v>
      </c>
    </row>
    <row r="33" spans="1:16">
      <c r="A33" t="s">
        <v>15</v>
      </c>
      <c r="B33" s="14">
        <v>45218</v>
      </c>
      <c r="C33" t="s">
        <v>17</v>
      </c>
      <c r="D33">
        <v>0.75</v>
      </c>
      <c r="E33">
        <v>2</v>
      </c>
      <c r="G33" s="41" t="s">
        <v>15</v>
      </c>
      <c r="H33" s="214"/>
      <c r="I33" s="214"/>
      <c r="J33" s="214"/>
      <c r="K33" s="214"/>
      <c r="L33" s="214"/>
      <c r="M33" s="214">
        <v>2</v>
      </c>
      <c r="N33" s="214"/>
      <c r="O33" s="214">
        <v>2</v>
      </c>
      <c r="P33" s="214">
        <v>4</v>
      </c>
    </row>
    <row r="34" spans="1:16">
      <c r="A34" t="s">
        <v>82</v>
      </c>
      <c r="B34" s="14">
        <v>45218</v>
      </c>
      <c r="C34" t="s">
        <v>11</v>
      </c>
      <c r="D34">
        <v>2.75</v>
      </c>
      <c r="E34">
        <v>10</v>
      </c>
      <c r="G34" s="41" t="s">
        <v>80</v>
      </c>
      <c r="H34" s="214"/>
      <c r="I34" s="214"/>
      <c r="J34" s="214"/>
      <c r="K34" s="214"/>
      <c r="L34" s="214"/>
      <c r="M34" s="214"/>
      <c r="N34" s="214"/>
      <c r="O34" s="214">
        <v>35</v>
      </c>
      <c r="P34" s="214">
        <v>35</v>
      </c>
    </row>
    <row r="35" spans="1:16">
      <c r="A35" t="s">
        <v>82</v>
      </c>
      <c r="B35" s="14">
        <v>45218</v>
      </c>
      <c r="C35" t="s">
        <v>124</v>
      </c>
      <c r="D35">
        <v>0.5</v>
      </c>
      <c r="E35">
        <v>0</v>
      </c>
      <c r="G35" s="21" t="s">
        <v>14</v>
      </c>
      <c r="H35" s="214"/>
      <c r="I35" s="214"/>
      <c r="J35" s="214">
        <v>4</v>
      </c>
      <c r="K35" s="214">
        <v>11</v>
      </c>
      <c r="L35" s="214"/>
      <c r="M35" s="214">
        <v>8</v>
      </c>
      <c r="N35" s="214"/>
      <c r="O35" s="214"/>
      <c r="P35" s="214">
        <v>23</v>
      </c>
    </row>
    <row r="36" spans="1:16">
      <c r="G36" s="41" t="s">
        <v>77</v>
      </c>
      <c r="H36" s="214"/>
      <c r="I36" s="214"/>
      <c r="J36" s="214"/>
      <c r="K36" s="214">
        <v>6</v>
      </c>
      <c r="L36" s="214"/>
      <c r="M36" s="214">
        <v>8</v>
      </c>
      <c r="N36" s="214"/>
      <c r="O36" s="214"/>
      <c r="P36" s="214">
        <v>14</v>
      </c>
    </row>
    <row r="37" spans="1:16">
      <c r="G37" s="41" t="s">
        <v>12</v>
      </c>
      <c r="H37" s="214"/>
      <c r="I37" s="214"/>
      <c r="J37" s="214">
        <v>4</v>
      </c>
      <c r="K37" s="214">
        <v>5</v>
      </c>
      <c r="L37" s="214"/>
      <c r="M37" s="214"/>
      <c r="N37" s="214"/>
      <c r="O37" s="214"/>
      <c r="P37" s="214">
        <v>9</v>
      </c>
    </row>
    <row r="38" spans="1:16">
      <c r="G38" s="21" t="s">
        <v>11</v>
      </c>
      <c r="H38" s="214"/>
      <c r="I38" s="214"/>
      <c r="J38" s="214"/>
      <c r="K38" s="214"/>
      <c r="L38" s="214"/>
      <c r="M38" s="214"/>
      <c r="N38" s="214">
        <v>3</v>
      </c>
      <c r="O38" s="214">
        <v>10</v>
      </c>
      <c r="P38" s="214">
        <v>13</v>
      </c>
    </row>
    <row r="39" spans="1:16">
      <c r="G39" s="41" t="s">
        <v>15</v>
      </c>
      <c r="H39" s="214"/>
      <c r="I39" s="214"/>
      <c r="J39" s="214"/>
      <c r="K39" s="214"/>
      <c r="L39" s="214"/>
      <c r="M39" s="214"/>
      <c r="N39" s="214">
        <v>3</v>
      </c>
      <c r="O39" s="214"/>
      <c r="P39" s="214">
        <v>3</v>
      </c>
    </row>
    <row r="40" spans="1:16">
      <c r="G40" s="41" t="s">
        <v>82</v>
      </c>
      <c r="H40" s="214"/>
      <c r="I40" s="214"/>
      <c r="J40" s="214"/>
      <c r="K40" s="214"/>
      <c r="L40" s="214"/>
      <c r="M40" s="214"/>
      <c r="N40" s="214"/>
      <c r="O40" s="214">
        <v>10</v>
      </c>
      <c r="P40" s="214">
        <v>10</v>
      </c>
    </row>
    <row r="41" spans="1:16">
      <c r="G41" s="21" t="s">
        <v>118</v>
      </c>
      <c r="H41" s="214">
        <v>20</v>
      </c>
      <c r="I41" s="214">
        <v>12</v>
      </c>
      <c r="J41" s="214">
        <v>10</v>
      </c>
      <c r="K41" s="214">
        <v>14</v>
      </c>
      <c r="L41" s="214">
        <v>2</v>
      </c>
      <c r="M41" s="214">
        <v>15</v>
      </c>
      <c r="N41" s="214">
        <v>5</v>
      </c>
      <c r="O41" s="214">
        <v>51</v>
      </c>
      <c r="P41" s="214">
        <v>129</v>
      </c>
    </row>
    <row r="76" spans="7:16">
      <c r="G76" s="20" t="s">
        <v>6</v>
      </c>
      <c r="H76" s="20" t="s">
        <v>105</v>
      </c>
    </row>
    <row r="77" spans="7:16">
      <c r="G77" s="20" t="s">
        <v>96</v>
      </c>
      <c r="H77" s="201">
        <v>45208</v>
      </c>
      <c r="I77" s="201">
        <v>45209</v>
      </c>
      <c r="J77" s="201">
        <v>45210</v>
      </c>
      <c r="K77" s="201">
        <v>45211</v>
      </c>
      <c r="L77" s="201">
        <v>45212</v>
      </c>
      <c r="M77" s="201">
        <v>45215</v>
      </c>
      <c r="N77" s="201">
        <v>45216</v>
      </c>
      <c r="O77" s="201">
        <v>45218</v>
      </c>
      <c r="P77" t="s">
        <v>118</v>
      </c>
    </row>
    <row r="78" spans="7:16">
      <c r="G78" s="21" t="s">
        <v>8</v>
      </c>
      <c r="H78" s="214">
        <v>10</v>
      </c>
      <c r="I78" s="214">
        <v>9</v>
      </c>
      <c r="J78" s="214">
        <v>6</v>
      </c>
      <c r="K78" s="214">
        <v>3</v>
      </c>
      <c r="L78" s="214">
        <v>3.5</v>
      </c>
      <c r="M78" s="214">
        <v>7</v>
      </c>
      <c r="N78" s="214">
        <v>3</v>
      </c>
      <c r="O78" s="214">
        <v>8.25</v>
      </c>
      <c r="P78" s="214">
        <v>49.75</v>
      </c>
    </row>
    <row r="79" spans="7:16">
      <c r="G79" s="41" t="s">
        <v>77</v>
      </c>
      <c r="H79" s="214">
        <v>3</v>
      </c>
      <c r="I79" s="214">
        <v>5</v>
      </c>
      <c r="J79" s="214">
        <v>3</v>
      </c>
      <c r="K79" s="214"/>
      <c r="L79" s="214"/>
      <c r="M79" s="214">
        <v>1</v>
      </c>
      <c r="N79" s="214"/>
      <c r="O79" s="214"/>
      <c r="P79" s="214">
        <v>12</v>
      </c>
    </row>
    <row r="80" spans="7:16">
      <c r="G80" s="41" t="s">
        <v>12</v>
      </c>
      <c r="H80" s="214">
        <v>7</v>
      </c>
      <c r="I80" s="214">
        <v>4</v>
      </c>
      <c r="J80" s="214"/>
      <c r="K80" s="214"/>
      <c r="L80" s="214"/>
      <c r="M80" s="214"/>
      <c r="N80" s="214"/>
      <c r="O80" s="214"/>
      <c r="P80" s="214">
        <v>11</v>
      </c>
    </row>
    <row r="81" spans="7:16">
      <c r="G81" s="41" t="s">
        <v>10</v>
      </c>
      <c r="H81" s="214"/>
      <c r="I81" s="214"/>
      <c r="J81" s="214"/>
      <c r="K81" s="214">
        <v>3</v>
      </c>
      <c r="L81" s="214"/>
      <c r="M81" s="214">
        <v>4</v>
      </c>
      <c r="N81" s="214"/>
      <c r="O81" s="214"/>
      <c r="P81" s="214">
        <v>7</v>
      </c>
    </row>
    <row r="82" spans="7:16">
      <c r="G82" s="41" t="s">
        <v>76</v>
      </c>
      <c r="H82" s="214"/>
      <c r="I82" s="214"/>
      <c r="J82" s="214">
        <v>3</v>
      </c>
      <c r="K82" s="214"/>
      <c r="L82" s="214"/>
      <c r="M82" s="214"/>
      <c r="N82" s="214"/>
      <c r="O82" s="214"/>
      <c r="P82" s="214">
        <v>3</v>
      </c>
    </row>
    <row r="83" spans="7:16">
      <c r="G83" s="41" t="s">
        <v>78</v>
      </c>
      <c r="H83" s="214"/>
      <c r="I83" s="214"/>
      <c r="J83" s="214"/>
      <c r="K83" s="214"/>
      <c r="L83" s="214">
        <v>3</v>
      </c>
      <c r="M83" s="214"/>
      <c r="N83" s="214"/>
      <c r="O83" s="214"/>
      <c r="P83" s="214">
        <v>3</v>
      </c>
    </row>
    <row r="84" spans="7:16">
      <c r="G84" s="41" t="s">
        <v>15</v>
      </c>
      <c r="H84" s="214"/>
      <c r="I84" s="214"/>
      <c r="J84" s="214"/>
      <c r="K84" s="214"/>
      <c r="L84" s="214">
        <v>0.5</v>
      </c>
      <c r="M84" s="214">
        <v>2</v>
      </c>
      <c r="N84" s="214"/>
      <c r="O84" s="214">
        <v>3.5</v>
      </c>
      <c r="P84" s="214">
        <v>6</v>
      </c>
    </row>
    <row r="85" spans="7:16">
      <c r="G85" s="41" t="s">
        <v>80</v>
      </c>
      <c r="H85" s="214"/>
      <c r="I85" s="214"/>
      <c r="J85" s="214"/>
      <c r="K85" s="214"/>
      <c r="L85" s="214"/>
      <c r="M85" s="214"/>
      <c r="N85" s="214">
        <v>3</v>
      </c>
      <c r="O85" s="214">
        <v>4.75</v>
      </c>
      <c r="P85" s="214">
        <v>7.75</v>
      </c>
    </row>
    <row r="86" spans="7:16">
      <c r="G86" s="21" t="s">
        <v>124</v>
      </c>
      <c r="H86" s="214">
        <v>0.5</v>
      </c>
      <c r="I86" s="214">
        <v>0.5</v>
      </c>
      <c r="J86" s="214">
        <v>1</v>
      </c>
      <c r="K86" s="214"/>
      <c r="L86" s="214"/>
      <c r="M86" s="214"/>
      <c r="N86" s="214"/>
      <c r="O86" s="214">
        <v>0.5</v>
      </c>
      <c r="P86" s="214">
        <v>2.5</v>
      </c>
    </row>
    <row r="87" spans="7:16">
      <c r="G87" s="41" t="s">
        <v>12</v>
      </c>
      <c r="H87" s="214"/>
      <c r="I87" s="214">
        <v>0.5</v>
      </c>
      <c r="J87" s="214">
        <v>0.5</v>
      </c>
      <c r="K87" s="214"/>
      <c r="L87" s="214"/>
      <c r="M87" s="214"/>
      <c r="N87" s="214"/>
      <c r="O87" s="214"/>
      <c r="P87" s="214">
        <v>1</v>
      </c>
    </row>
    <row r="88" spans="7:16">
      <c r="G88" s="41" t="s">
        <v>10</v>
      </c>
      <c r="H88" s="214">
        <v>0.5</v>
      </c>
      <c r="I88" s="214"/>
      <c r="J88" s="214">
        <v>0.5</v>
      </c>
      <c r="K88" s="214"/>
      <c r="L88" s="214"/>
      <c r="M88" s="214"/>
      <c r="N88" s="214"/>
      <c r="O88" s="214"/>
      <c r="P88" s="214">
        <v>1</v>
      </c>
    </row>
    <row r="89" spans="7:16">
      <c r="G89" s="41" t="s">
        <v>82</v>
      </c>
      <c r="H89" s="214"/>
      <c r="I89" s="214"/>
      <c r="J89" s="214"/>
      <c r="K89" s="214"/>
      <c r="L89" s="214"/>
      <c r="M89" s="214"/>
      <c r="N89" s="214"/>
      <c r="O89" s="214">
        <v>0.5</v>
      </c>
      <c r="P89" s="214">
        <v>0.5</v>
      </c>
    </row>
    <row r="90" spans="7:16">
      <c r="G90" s="21" t="s">
        <v>17</v>
      </c>
      <c r="H90" s="214">
        <v>0.5</v>
      </c>
      <c r="I90" s="214"/>
      <c r="J90" s="214"/>
      <c r="K90" s="214"/>
      <c r="L90" s="214"/>
      <c r="M90" s="214">
        <v>0.5</v>
      </c>
      <c r="N90" s="214"/>
      <c r="O90" s="214">
        <v>4.25</v>
      </c>
      <c r="P90" s="214">
        <v>5.25</v>
      </c>
    </row>
    <row r="91" spans="7:16">
      <c r="G91" s="41" t="s">
        <v>77</v>
      </c>
      <c r="H91" s="214"/>
      <c r="I91" s="214"/>
      <c r="J91" s="214"/>
      <c r="K91" s="214"/>
      <c r="L91" s="214"/>
      <c r="M91" s="214"/>
      <c r="N91" s="214"/>
      <c r="O91" s="214">
        <v>0.5</v>
      </c>
      <c r="P91" s="214">
        <v>0.5</v>
      </c>
    </row>
    <row r="92" spans="7:16">
      <c r="G92" s="41" t="s">
        <v>10</v>
      </c>
      <c r="H92" s="214">
        <v>0.5</v>
      </c>
      <c r="I92" s="214"/>
      <c r="J92" s="214"/>
      <c r="K92" s="214"/>
      <c r="L92" s="214"/>
      <c r="M92" s="214"/>
      <c r="N92" s="214"/>
      <c r="O92" s="214"/>
      <c r="P92" s="214">
        <v>0.5</v>
      </c>
    </row>
    <row r="93" spans="7:16">
      <c r="G93" s="41" t="s">
        <v>15</v>
      </c>
      <c r="H93" s="214"/>
      <c r="I93" s="214"/>
      <c r="J93" s="214"/>
      <c r="K93" s="214"/>
      <c r="L93" s="214"/>
      <c r="M93" s="214">
        <v>0.5</v>
      </c>
      <c r="N93" s="214"/>
      <c r="O93" s="214">
        <v>0.75</v>
      </c>
      <c r="P93" s="214">
        <v>1.25</v>
      </c>
    </row>
    <row r="94" spans="7:16">
      <c r="G94" s="41" t="s">
        <v>80</v>
      </c>
      <c r="H94" s="214"/>
      <c r="I94" s="214"/>
      <c r="J94" s="214"/>
      <c r="K94" s="214"/>
      <c r="L94" s="214"/>
      <c r="M94" s="214"/>
      <c r="N94" s="214"/>
      <c r="O94" s="214">
        <v>3</v>
      </c>
      <c r="P94" s="214">
        <v>3</v>
      </c>
    </row>
    <row r="95" spans="7:16">
      <c r="G95" s="21" t="s">
        <v>14</v>
      </c>
      <c r="H95" s="214"/>
      <c r="I95" s="214"/>
      <c r="J95" s="214">
        <v>2</v>
      </c>
      <c r="K95" s="214">
        <v>5</v>
      </c>
      <c r="L95" s="214"/>
      <c r="M95" s="214">
        <v>2.5</v>
      </c>
      <c r="N95" s="214"/>
      <c r="O95" s="214"/>
      <c r="P95" s="214">
        <v>9.5</v>
      </c>
    </row>
    <row r="96" spans="7:16">
      <c r="G96" s="41" t="s">
        <v>77</v>
      </c>
      <c r="H96" s="214"/>
      <c r="I96" s="214"/>
      <c r="J96" s="214"/>
      <c r="K96" s="214">
        <v>2</v>
      </c>
      <c r="L96" s="214"/>
      <c r="M96" s="214">
        <v>2.5</v>
      </c>
      <c r="N96" s="214"/>
      <c r="O96" s="214"/>
      <c r="P96" s="214">
        <v>4.5</v>
      </c>
    </row>
    <row r="97" spans="7:16">
      <c r="G97" s="41" t="s">
        <v>12</v>
      </c>
      <c r="H97" s="214"/>
      <c r="I97" s="214"/>
      <c r="J97" s="214">
        <v>2</v>
      </c>
      <c r="K97" s="214">
        <v>3</v>
      </c>
      <c r="L97" s="214"/>
      <c r="M97" s="214"/>
      <c r="N97" s="214"/>
      <c r="O97" s="214"/>
      <c r="P97" s="214">
        <v>5</v>
      </c>
    </row>
    <row r="98" spans="7:16">
      <c r="G98" s="21" t="s">
        <v>11</v>
      </c>
      <c r="H98" s="214"/>
      <c r="I98" s="214"/>
      <c r="J98" s="214"/>
      <c r="K98" s="214"/>
      <c r="L98" s="214"/>
      <c r="M98" s="214"/>
      <c r="N98" s="214">
        <v>1</v>
      </c>
      <c r="O98" s="214">
        <v>2.75</v>
      </c>
      <c r="P98" s="214">
        <v>3.75</v>
      </c>
    </row>
    <row r="99" spans="7:16">
      <c r="G99" s="41" t="s">
        <v>15</v>
      </c>
      <c r="H99" s="214"/>
      <c r="I99" s="214"/>
      <c r="J99" s="214"/>
      <c r="K99" s="214"/>
      <c r="L99" s="214"/>
      <c r="M99" s="214"/>
      <c r="N99" s="214">
        <v>1</v>
      </c>
      <c r="O99" s="214"/>
      <c r="P99" s="214">
        <v>1</v>
      </c>
    </row>
    <row r="100" spans="7:16">
      <c r="G100" s="41" t="s">
        <v>82</v>
      </c>
      <c r="H100" s="214"/>
      <c r="I100" s="214"/>
      <c r="J100" s="214"/>
      <c r="K100" s="214"/>
      <c r="L100" s="214"/>
      <c r="M100" s="214"/>
      <c r="N100" s="214"/>
      <c r="O100" s="214">
        <v>2.75</v>
      </c>
      <c r="P100" s="214">
        <v>2.75</v>
      </c>
    </row>
    <row r="101" spans="7:16">
      <c r="G101" s="21" t="s">
        <v>118</v>
      </c>
      <c r="H101" s="214">
        <v>11</v>
      </c>
      <c r="I101" s="214">
        <v>9.5</v>
      </c>
      <c r="J101" s="214">
        <v>9</v>
      </c>
      <c r="K101" s="214">
        <v>8</v>
      </c>
      <c r="L101" s="214">
        <v>3.5</v>
      </c>
      <c r="M101" s="214">
        <v>10</v>
      </c>
      <c r="N101" s="214">
        <v>4</v>
      </c>
      <c r="O101" s="214">
        <v>15.75</v>
      </c>
      <c r="P101" s="214">
        <v>70.75</v>
      </c>
    </row>
  </sheetData>
  <dataValidations count="4">
    <dataValidation type="list" allowBlank="1" showInputMessage="1" showErrorMessage="1" prompt="select from drop down" sqref="C2:C6 C10:C13 C15 C17:C18" xr:uid="{0DDD882D-3560-C544-B03A-BF99F237A3B9}">
      <formula1>INDIRECT("Process[Process]")</formula1>
    </dataValidation>
    <dataValidation type="date" allowBlank="1" showInputMessage="1" showErrorMessage="1" prompt="Enter the date format as DD-MON-YY" sqref="B2:B35" xr:uid="{1ADB2320-641D-44AD-923A-3684994F8D49}">
      <formula1>44927</formula1>
      <formula2>45291</formula2>
    </dataValidation>
    <dataValidation type="list" allowBlank="1" showInputMessage="1" showErrorMessage="1" prompt="Select from drop down" sqref="A2:A35" xr:uid="{3BA2EFC3-1E22-1545-A2CC-9B782C4215C9}">
      <formula1>INDIRECT("Team[Name]")</formula1>
    </dataValidation>
    <dataValidation type="decimal" allowBlank="1" showInputMessage="1" showErrorMessage="1" prompt="Enter numbers with decimals only" sqref="D2:E35" xr:uid="{94667DA7-BE99-48D4-B72D-B9DA74DF46E4}">
      <formula1>0</formula1>
      <formula2>100</formula2>
    </dataValidation>
  </dataValidations>
  <pageMargins left="0.7" right="0.7" top="0.75" bottom="0.75" header="0.3" footer="0.3"/>
  <pageSetup orientation="portrait" horizontalDpi="300" verticalDpi="300" r:id="rId11"/>
  <drawing r:id="rId12"/>
  <tableParts count="2">
    <tablePart r:id="rId13"/>
    <tablePart r:id="rId1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39"/>
  <sheetViews>
    <sheetView topLeftCell="A2" zoomScaleNormal="100" workbookViewId="0">
      <selection activeCell="B11" sqref="B11"/>
    </sheetView>
  </sheetViews>
  <sheetFormatPr defaultColWidth="8.42578125" defaultRowHeight="15"/>
  <cols>
    <col min="1" max="1" width="18.140625" bestFit="1" customWidth="1"/>
    <col min="2" max="2" width="16.28515625" bestFit="1" customWidth="1"/>
    <col min="3" max="3" width="14.42578125" bestFit="1" customWidth="1"/>
    <col min="4" max="4" width="7" bestFit="1" customWidth="1"/>
    <col min="5" max="5" width="9.42578125" bestFit="1" customWidth="1"/>
    <col min="6" max="6" width="11.28515625" bestFit="1" customWidth="1"/>
    <col min="7" max="8" width="10.7109375" bestFit="1" customWidth="1"/>
    <col min="9" max="9" width="19" customWidth="1"/>
    <col min="10" max="10" width="19.42578125" customWidth="1"/>
    <col min="11" max="11" width="22" bestFit="1" customWidth="1"/>
    <col min="12" max="13" width="19.42578125" customWidth="1"/>
    <col min="14" max="14" width="17.42578125" customWidth="1"/>
    <col min="15" max="15" width="10.28515625" customWidth="1"/>
  </cols>
  <sheetData>
    <row r="1" spans="1:17" ht="30">
      <c r="A1" s="194" t="s">
        <v>132</v>
      </c>
      <c r="B1" s="195" t="s">
        <v>133</v>
      </c>
      <c r="C1" s="195" t="s">
        <v>134</v>
      </c>
      <c r="D1" s="195" t="s">
        <v>135</v>
      </c>
      <c r="E1" s="195" t="s">
        <v>136</v>
      </c>
      <c r="F1" s="195" t="s">
        <v>137</v>
      </c>
      <c r="G1" s="195" t="s">
        <v>138</v>
      </c>
      <c r="H1" s="195" t="s">
        <v>139</v>
      </c>
      <c r="I1" s="195" t="s">
        <v>140</v>
      </c>
      <c r="J1" s="195" t="s">
        <v>141</v>
      </c>
      <c r="K1" s="195" t="s">
        <v>142</v>
      </c>
      <c r="L1" s="195" t="s">
        <v>75</v>
      </c>
      <c r="M1" s="195" t="s">
        <v>81</v>
      </c>
      <c r="N1" s="195" t="s">
        <v>79</v>
      </c>
      <c r="O1" s="195" t="s">
        <v>143</v>
      </c>
      <c r="P1" s="195" t="s">
        <v>11</v>
      </c>
      <c r="Q1" s="196" t="s">
        <v>144</v>
      </c>
    </row>
    <row r="2" spans="1:17" ht="30">
      <c r="A2" s="62" t="s">
        <v>145</v>
      </c>
      <c r="B2" s="197" t="s">
        <v>146</v>
      </c>
      <c r="C2" s="198"/>
      <c r="D2" s="197" t="s">
        <v>147</v>
      </c>
      <c r="E2" s="189" t="s">
        <v>148</v>
      </c>
      <c r="F2" s="190" t="s">
        <v>61</v>
      </c>
      <c r="G2" s="190" t="s">
        <v>60</v>
      </c>
      <c r="H2" s="190"/>
      <c r="I2" s="190"/>
      <c r="J2" s="190"/>
      <c r="K2" s="190" t="s">
        <v>149</v>
      </c>
      <c r="L2" s="190" t="s">
        <v>150</v>
      </c>
      <c r="M2" s="190"/>
      <c r="N2" s="190"/>
      <c r="O2" s="199"/>
      <c r="P2" s="190" t="s">
        <v>151</v>
      </c>
      <c r="Q2" s="192"/>
    </row>
    <row r="3" spans="1:17" ht="30">
      <c r="A3" s="62" t="s">
        <v>152</v>
      </c>
      <c r="B3" s="197" t="s">
        <v>153</v>
      </c>
      <c r="C3" s="198"/>
      <c r="D3" s="197" t="s">
        <v>154</v>
      </c>
      <c r="E3" s="189" t="s">
        <v>148</v>
      </c>
      <c r="F3" s="190" t="s">
        <v>61</v>
      </c>
      <c r="G3" s="190" t="s">
        <v>60</v>
      </c>
      <c r="H3" s="190" t="s">
        <v>155</v>
      </c>
      <c r="I3" s="190"/>
      <c r="J3" s="190"/>
      <c r="K3" s="190" t="s">
        <v>149</v>
      </c>
      <c r="L3" s="190" t="s">
        <v>150</v>
      </c>
      <c r="M3" s="190"/>
      <c r="N3" s="190"/>
      <c r="O3" s="199"/>
      <c r="P3" s="190" t="s">
        <v>151</v>
      </c>
      <c r="Q3" s="192"/>
    </row>
    <row r="4" spans="1:17" ht="30">
      <c r="A4" s="62" t="s">
        <v>156</v>
      </c>
      <c r="B4" s="197" t="s">
        <v>157</v>
      </c>
      <c r="C4" s="189"/>
      <c r="D4" s="197" t="s">
        <v>147</v>
      </c>
      <c r="E4" s="189" t="s">
        <v>148</v>
      </c>
      <c r="F4" s="190" t="s">
        <v>61</v>
      </c>
      <c r="G4" s="190" t="s">
        <v>60</v>
      </c>
      <c r="H4" s="190"/>
      <c r="I4" s="190"/>
      <c r="J4" s="190"/>
      <c r="K4" s="190" t="s">
        <v>149</v>
      </c>
      <c r="L4" s="190" t="s">
        <v>150</v>
      </c>
      <c r="M4" s="190"/>
      <c r="N4" s="190"/>
      <c r="O4" s="191"/>
      <c r="P4" s="190" t="s">
        <v>151</v>
      </c>
      <c r="Q4" s="192"/>
    </row>
    <row r="5" spans="1:17" ht="30">
      <c r="A5" s="62" t="s">
        <v>158</v>
      </c>
      <c r="B5" s="197" t="s">
        <v>159</v>
      </c>
      <c r="C5" s="189"/>
      <c r="D5" s="197" t="s">
        <v>154</v>
      </c>
      <c r="E5" s="189" t="s">
        <v>148</v>
      </c>
      <c r="F5" s="190" t="s">
        <v>61</v>
      </c>
      <c r="G5" s="190" t="s">
        <v>60</v>
      </c>
      <c r="H5" s="190" t="s">
        <v>155</v>
      </c>
      <c r="I5" s="190"/>
      <c r="J5" s="190"/>
      <c r="K5" s="190" t="s">
        <v>149</v>
      </c>
      <c r="L5" s="190" t="s">
        <v>150</v>
      </c>
      <c r="M5" s="190"/>
      <c r="N5" s="190"/>
      <c r="O5" s="191"/>
      <c r="P5" s="190" t="s">
        <v>151</v>
      </c>
      <c r="Q5" s="192"/>
    </row>
    <row r="6" spans="1:17" ht="30">
      <c r="A6" s="62" t="s">
        <v>160</v>
      </c>
      <c r="B6" s="197" t="s">
        <v>161</v>
      </c>
      <c r="C6" s="189"/>
      <c r="D6" s="197" t="s">
        <v>147</v>
      </c>
      <c r="E6" s="189" t="s">
        <v>148</v>
      </c>
      <c r="F6" s="190" t="s">
        <v>61</v>
      </c>
      <c r="G6" s="190" t="s">
        <v>60</v>
      </c>
      <c r="H6" s="190"/>
      <c r="I6" s="190"/>
      <c r="J6" s="190"/>
      <c r="K6" s="190" t="s">
        <v>149</v>
      </c>
      <c r="L6" s="190" t="s">
        <v>150</v>
      </c>
      <c r="M6" s="190"/>
      <c r="N6" s="190"/>
      <c r="O6" s="191"/>
      <c r="P6" s="190" t="s">
        <v>151</v>
      </c>
      <c r="Q6" s="192"/>
    </row>
    <row r="7" spans="1:17" ht="45">
      <c r="A7" s="62" t="s">
        <v>162</v>
      </c>
      <c r="B7" s="197" t="s">
        <v>163</v>
      </c>
      <c r="C7" s="189"/>
      <c r="D7" s="197" t="s">
        <v>154</v>
      </c>
      <c r="E7" s="189" t="s">
        <v>148</v>
      </c>
      <c r="F7" s="190" t="s">
        <v>61</v>
      </c>
      <c r="G7" s="190" t="s">
        <v>60</v>
      </c>
      <c r="H7" s="190"/>
      <c r="I7" s="190"/>
      <c r="J7" s="190"/>
      <c r="K7" s="190" t="s">
        <v>149</v>
      </c>
      <c r="L7" s="190" t="s">
        <v>150</v>
      </c>
      <c r="M7" s="190"/>
      <c r="N7" s="190"/>
      <c r="O7" s="191"/>
      <c r="P7" s="190" t="s">
        <v>151</v>
      </c>
      <c r="Q7" s="192"/>
    </row>
    <row r="8" spans="1:17" ht="30">
      <c r="A8" s="62" t="s">
        <v>164</v>
      </c>
      <c r="B8" s="197" t="s">
        <v>165</v>
      </c>
      <c r="C8" s="189"/>
      <c r="D8" s="197" t="s">
        <v>147</v>
      </c>
      <c r="E8" s="189" t="s">
        <v>148</v>
      </c>
      <c r="F8" s="190" t="s">
        <v>61</v>
      </c>
      <c r="G8" s="190" t="s">
        <v>60</v>
      </c>
      <c r="H8" s="190"/>
      <c r="I8" s="190"/>
      <c r="J8" s="190"/>
      <c r="K8" s="190" t="s">
        <v>149</v>
      </c>
      <c r="L8" s="190" t="s">
        <v>150</v>
      </c>
      <c r="M8" s="190"/>
      <c r="N8" s="190"/>
      <c r="O8" s="191"/>
      <c r="P8" s="190" t="s">
        <v>151</v>
      </c>
      <c r="Q8" s="192"/>
    </row>
    <row r="9" spans="1:17">
      <c r="A9" s="62" t="s">
        <v>166</v>
      </c>
      <c r="B9" s="197" t="s">
        <v>167</v>
      </c>
      <c r="C9" s="189"/>
      <c r="D9" s="197" t="s">
        <v>154</v>
      </c>
      <c r="E9" s="189" t="s">
        <v>148</v>
      </c>
      <c r="F9" s="190" t="s">
        <v>61</v>
      </c>
      <c r="G9" s="190" t="s">
        <v>60</v>
      </c>
      <c r="H9" s="190"/>
      <c r="I9" s="190"/>
      <c r="J9" s="190"/>
      <c r="K9" s="190" t="s">
        <v>149</v>
      </c>
      <c r="L9" s="190" t="s">
        <v>150</v>
      </c>
      <c r="M9" s="190"/>
      <c r="N9" s="190"/>
      <c r="O9" s="191"/>
      <c r="P9" s="190" t="s">
        <v>151</v>
      </c>
      <c r="Q9" s="192"/>
    </row>
    <row r="10" spans="1:17" ht="45">
      <c r="A10" s="62" t="s">
        <v>168</v>
      </c>
      <c r="B10" s="197" t="s">
        <v>169</v>
      </c>
      <c r="C10" s="198" t="s">
        <v>170</v>
      </c>
      <c r="D10" s="197" t="s">
        <v>147</v>
      </c>
      <c r="E10" s="189" t="s">
        <v>148</v>
      </c>
      <c r="F10" s="190" t="s">
        <v>61</v>
      </c>
      <c r="G10" s="190" t="s">
        <v>60</v>
      </c>
      <c r="H10" s="190"/>
      <c r="I10" s="190"/>
      <c r="J10" s="190"/>
      <c r="K10" s="190" t="s">
        <v>149</v>
      </c>
      <c r="L10" s="190" t="s">
        <v>171</v>
      </c>
      <c r="M10" s="190" t="s">
        <v>172</v>
      </c>
      <c r="N10" s="190"/>
      <c r="O10" s="191"/>
      <c r="P10" s="190" t="s">
        <v>151</v>
      </c>
      <c r="Q10" s="192"/>
    </row>
    <row r="11" spans="1:17" ht="30">
      <c r="A11" s="62" t="s">
        <v>173</v>
      </c>
      <c r="B11" s="197" t="s">
        <v>174</v>
      </c>
      <c r="C11" s="198" t="s">
        <v>175</v>
      </c>
      <c r="D11" s="197" t="s">
        <v>154</v>
      </c>
      <c r="E11" s="189" t="s">
        <v>148</v>
      </c>
      <c r="F11" s="190" t="s">
        <v>61</v>
      </c>
      <c r="G11" s="190" t="s">
        <v>60</v>
      </c>
      <c r="H11" s="190"/>
      <c r="I11" s="190"/>
      <c r="J11" s="190"/>
      <c r="K11" s="190" t="s">
        <v>149</v>
      </c>
      <c r="L11" s="190" t="s">
        <v>171</v>
      </c>
      <c r="M11" s="190" t="s">
        <v>172</v>
      </c>
      <c r="N11" s="190"/>
      <c r="O11" s="191"/>
      <c r="P11" s="190" t="s">
        <v>151</v>
      </c>
      <c r="Q11" s="192"/>
    </row>
    <row r="12" spans="1:17" ht="30">
      <c r="A12" s="62" t="s">
        <v>176</v>
      </c>
      <c r="B12" s="197" t="s">
        <v>177</v>
      </c>
      <c r="C12" s="198" t="s">
        <v>178</v>
      </c>
      <c r="D12" s="197" t="s">
        <v>154</v>
      </c>
      <c r="E12" s="189" t="s">
        <v>179</v>
      </c>
      <c r="F12" s="190" t="s">
        <v>61</v>
      </c>
      <c r="G12" s="190" t="s">
        <v>60</v>
      </c>
      <c r="H12" s="190"/>
      <c r="I12" s="190"/>
      <c r="J12" s="190"/>
      <c r="K12" s="190" t="s">
        <v>149</v>
      </c>
      <c r="L12" s="190" t="s">
        <v>171</v>
      </c>
      <c r="M12" s="190" t="s">
        <v>172</v>
      </c>
      <c r="N12" s="190"/>
      <c r="O12" s="191"/>
      <c r="P12" s="190" t="s">
        <v>151</v>
      </c>
      <c r="Q12" s="192"/>
    </row>
    <row r="13" spans="1:17" ht="45">
      <c r="A13" s="62" t="s">
        <v>180</v>
      </c>
      <c r="B13" s="197" t="s">
        <v>181</v>
      </c>
      <c r="C13" s="189"/>
      <c r="D13" s="197" t="s">
        <v>147</v>
      </c>
      <c r="E13" s="189" t="s">
        <v>179</v>
      </c>
      <c r="F13" s="190" t="s">
        <v>61</v>
      </c>
      <c r="G13" s="190" t="s">
        <v>60</v>
      </c>
      <c r="H13" s="190"/>
      <c r="I13" s="190"/>
      <c r="J13" s="190"/>
      <c r="K13" s="190" t="s">
        <v>149</v>
      </c>
      <c r="L13" s="190" t="s">
        <v>171</v>
      </c>
      <c r="M13" s="190" t="s">
        <v>172</v>
      </c>
      <c r="N13" s="190"/>
      <c r="O13" s="191"/>
      <c r="P13" s="190" t="s">
        <v>151</v>
      </c>
      <c r="Q13" s="192"/>
    </row>
    <row r="14" spans="1:17" ht="45">
      <c r="A14" s="62" t="s">
        <v>182</v>
      </c>
      <c r="B14" s="197" t="s">
        <v>183</v>
      </c>
      <c r="C14" s="189"/>
      <c r="D14" s="197" t="s">
        <v>147</v>
      </c>
      <c r="E14" s="189" t="s">
        <v>179</v>
      </c>
      <c r="F14" s="190" t="s">
        <v>64</v>
      </c>
      <c r="G14" s="190" t="s">
        <v>184</v>
      </c>
      <c r="H14" s="190"/>
      <c r="I14" s="190"/>
      <c r="J14" s="190"/>
      <c r="K14" s="190" t="s">
        <v>149</v>
      </c>
      <c r="L14" s="190" t="s">
        <v>150</v>
      </c>
      <c r="M14" s="190"/>
      <c r="N14" s="190"/>
      <c r="O14" s="191"/>
      <c r="P14" s="190" t="s">
        <v>151</v>
      </c>
      <c r="Q14" s="192"/>
    </row>
    <row r="15" spans="1:17" ht="45">
      <c r="A15" s="62" t="s">
        <v>185</v>
      </c>
      <c r="B15" s="197" t="s">
        <v>186</v>
      </c>
      <c r="C15" s="189"/>
      <c r="D15" s="197" t="s">
        <v>154</v>
      </c>
      <c r="E15" s="189" t="s">
        <v>179</v>
      </c>
      <c r="F15" s="190" t="s">
        <v>64</v>
      </c>
      <c r="G15" s="190" t="s">
        <v>184</v>
      </c>
      <c r="H15" s="190"/>
      <c r="I15" s="190"/>
      <c r="J15" s="190"/>
      <c r="K15" s="190" t="s">
        <v>149</v>
      </c>
      <c r="L15" s="190" t="s">
        <v>187</v>
      </c>
      <c r="M15" s="190"/>
      <c r="N15" s="190"/>
      <c r="O15" s="191"/>
      <c r="P15" s="190" t="s">
        <v>151</v>
      </c>
      <c r="Q15" s="192"/>
    </row>
    <row r="16" spans="1:17" ht="30">
      <c r="A16" s="62" t="s">
        <v>188</v>
      </c>
      <c r="B16" s="197" t="s">
        <v>189</v>
      </c>
      <c r="C16" s="189"/>
      <c r="D16" s="197" t="s">
        <v>147</v>
      </c>
      <c r="E16" s="189" t="s">
        <v>179</v>
      </c>
      <c r="F16" s="190" t="s">
        <v>64</v>
      </c>
      <c r="G16" s="190" t="s">
        <v>184</v>
      </c>
      <c r="H16" s="190"/>
      <c r="I16" s="190"/>
      <c r="J16" s="190"/>
      <c r="K16" s="190" t="s">
        <v>149</v>
      </c>
      <c r="L16" s="190" t="s">
        <v>187</v>
      </c>
      <c r="M16" s="190"/>
      <c r="N16" s="190"/>
      <c r="O16" s="191"/>
      <c r="P16" s="190" t="s">
        <v>151</v>
      </c>
      <c r="Q16" s="192"/>
    </row>
    <row r="17" spans="1:17" ht="30">
      <c r="A17" s="62" t="s">
        <v>190</v>
      </c>
      <c r="B17" s="197" t="s">
        <v>191</v>
      </c>
      <c r="C17" s="189"/>
      <c r="D17" s="197" t="s">
        <v>147</v>
      </c>
      <c r="E17" s="189"/>
      <c r="F17" s="190" t="s">
        <v>64</v>
      </c>
      <c r="G17" s="190" t="s">
        <v>184</v>
      </c>
      <c r="H17" s="190"/>
      <c r="I17" s="190"/>
      <c r="J17" s="190"/>
      <c r="K17" s="190" t="s">
        <v>192</v>
      </c>
      <c r="L17" s="190" t="s">
        <v>187</v>
      </c>
      <c r="M17" s="190"/>
      <c r="N17" s="190"/>
      <c r="O17" s="191"/>
      <c r="P17" s="190" t="s">
        <v>151</v>
      </c>
      <c r="Q17" s="192"/>
    </row>
    <row r="18" spans="1:17">
      <c r="A18" s="62" t="s">
        <v>193</v>
      </c>
      <c r="B18" s="197" t="s">
        <v>194</v>
      </c>
      <c r="C18" s="189"/>
      <c r="D18" s="197" t="s">
        <v>154</v>
      </c>
      <c r="E18" s="189"/>
      <c r="F18" s="190" t="s">
        <v>64</v>
      </c>
      <c r="G18" s="190" t="s">
        <v>184</v>
      </c>
      <c r="H18" s="190"/>
      <c r="I18" s="190"/>
      <c r="J18" s="190"/>
      <c r="K18" s="190" t="s">
        <v>149</v>
      </c>
      <c r="L18" s="190" t="s">
        <v>187</v>
      </c>
      <c r="M18" s="190"/>
      <c r="N18" s="190"/>
      <c r="O18" s="191"/>
      <c r="P18" s="190" t="s">
        <v>151</v>
      </c>
      <c r="Q18" s="192"/>
    </row>
    <row r="19" spans="1:17" ht="30">
      <c r="A19" s="62" t="s">
        <v>195</v>
      </c>
      <c r="B19" s="197" t="s">
        <v>194</v>
      </c>
      <c r="C19" s="189"/>
      <c r="D19" s="197" t="s">
        <v>147</v>
      </c>
      <c r="E19" s="189"/>
      <c r="F19" s="190" t="s">
        <v>64</v>
      </c>
      <c r="G19" s="190" t="s">
        <v>184</v>
      </c>
      <c r="H19" s="190"/>
      <c r="I19" s="190"/>
      <c r="J19" s="190"/>
      <c r="K19" s="190"/>
      <c r="L19" s="190" t="s">
        <v>187</v>
      </c>
      <c r="M19" s="190"/>
      <c r="N19" s="190"/>
      <c r="O19" s="191"/>
      <c r="P19" s="190" t="s">
        <v>151</v>
      </c>
      <c r="Q19" s="192"/>
    </row>
    <row r="20" spans="1:17" ht="45">
      <c r="A20" s="62" t="s">
        <v>196</v>
      </c>
      <c r="B20" s="197" t="s">
        <v>197</v>
      </c>
      <c r="C20" s="189"/>
      <c r="D20" s="197" t="s">
        <v>154</v>
      </c>
      <c r="E20" s="189"/>
      <c r="F20" s="190" t="s">
        <v>64</v>
      </c>
      <c r="G20" s="190" t="s">
        <v>184</v>
      </c>
      <c r="H20" s="190"/>
      <c r="I20" s="190"/>
      <c r="J20" s="190"/>
      <c r="K20" s="190" t="s">
        <v>149</v>
      </c>
      <c r="L20" s="190" t="s">
        <v>187</v>
      </c>
      <c r="M20" s="190"/>
      <c r="N20" s="190"/>
      <c r="O20" s="191"/>
      <c r="P20" s="190" t="s">
        <v>151</v>
      </c>
      <c r="Q20" s="192"/>
    </row>
    <row r="21" spans="1:17" ht="30">
      <c r="A21" s="62" t="s">
        <v>198</v>
      </c>
      <c r="B21" s="197" t="s">
        <v>199</v>
      </c>
      <c r="C21" s="189"/>
      <c r="D21" s="197" t="s">
        <v>154</v>
      </c>
      <c r="E21" s="189"/>
      <c r="F21" s="190" t="s">
        <v>64</v>
      </c>
      <c r="G21" s="190" t="s">
        <v>184</v>
      </c>
      <c r="H21" s="190"/>
      <c r="I21" s="190"/>
      <c r="J21" s="190"/>
      <c r="K21" s="190" t="s">
        <v>192</v>
      </c>
      <c r="L21" s="190" t="s">
        <v>187</v>
      </c>
      <c r="M21" s="190"/>
      <c r="N21" s="190"/>
      <c r="O21" s="191"/>
      <c r="P21" s="190" t="s">
        <v>151</v>
      </c>
      <c r="Q21" s="192"/>
    </row>
    <row r="22" spans="1:17" ht="30">
      <c r="A22" s="62" t="s">
        <v>200</v>
      </c>
      <c r="B22" s="197" t="s">
        <v>201</v>
      </c>
      <c r="C22" s="189"/>
      <c r="D22" s="197" t="s">
        <v>154</v>
      </c>
      <c r="E22" s="189"/>
      <c r="F22" s="190" t="s">
        <v>64</v>
      </c>
      <c r="G22" s="190" t="s">
        <v>184</v>
      </c>
      <c r="H22" s="190"/>
      <c r="I22" s="190"/>
      <c r="J22" s="190"/>
      <c r="K22" s="190" t="s">
        <v>192</v>
      </c>
      <c r="L22" s="190" t="s">
        <v>187</v>
      </c>
      <c r="M22" s="190"/>
      <c r="N22" s="190"/>
      <c r="O22" s="191"/>
      <c r="P22" s="190" t="s">
        <v>151</v>
      </c>
      <c r="Q22" s="192"/>
    </row>
    <row r="23" spans="1:17" ht="45">
      <c r="A23" s="62" t="s">
        <v>202</v>
      </c>
      <c r="B23" s="197" t="s">
        <v>203</v>
      </c>
      <c r="C23" s="189"/>
      <c r="D23" s="197" t="s">
        <v>154</v>
      </c>
      <c r="E23" s="189"/>
      <c r="F23" s="190" t="s">
        <v>64</v>
      </c>
      <c r="G23" s="190" t="s">
        <v>184</v>
      </c>
      <c r="H23" s="190"/>
      <c r="I23" s="190"/>
      <c r="J23" s="190"/>
      <c r="K23" s="190" t="s">
        <v>192</v>
      </c>
      <c r="L23" s="190" t="s">
        <v>187</v>
      </c>
      <c r="M23" s="190"/>
      <c r="N23" s="190"/>
      <c r="O23" s="191"/>
      <c r="P23" s="190" t="s">
        <v>151</v>
      </c>
      <c r="Q23" s="192"/>
    </row>
    <row r="24" spans="1:17" ht="30">
      <c r="A24" s="62" t="s">
        <v>204</v>
      </c>
      <c r="B24" s="197" t="s">
        <v>194</v>
      </c>
      <c r="C24" s="189"/>
      <c r="D24" s="197" t="s">
        <v>147</v>
      </c>
      <c r="E24" s="189"/>
      <c r="F24" s="190" t="s">
        <v>64</v>
      </c>
      <c r="G24" s="190" t="s">
        <v>184</v>
      </c>
      <c r="H24" s="190"/>
      <c r="I24" s="190"/>
      <c r="J24" s="190"/>
      <c r="K24" s="190" t="s">
        <v>192</v>
      </c>
      <c r="L24" s="190" t="s">
        <v>187</v>
      </c>
      <c r="M24" s="190"/>
      <c r="N24" s="190"/>
      <c r="O24" s="191"/>
      <c r="P24" s="190" t="s">
        <v>151</v>
      </c>
      <c r="Q24" s="192"/>
    </row>
    <row r="25" spans="1:17" ht="30">
      <c r="A25" s="62" t="s">
        <v>205</v>
      </c>
      <c r="B25" s="197" t="s">
        <v>206</v>
      </c>
      <c r="C25" s="189"/>
      <c r="D25" s="197" t="s">
        <v>147</v>
      </c>
      <c r="E25" s="189"/>
      <c r="F25" s="190" t="s">
        <v>64</v>
      </c>
      <c r="G25" s="190" t="s">
        <v>184</v>
      </c>
      <c r="H25" s="190"/>
      <c r="I25" s="190"/>
      <c r="J25" s="190"/>
      <c r="K25" s="190" t="s">
        <v>192</v>
      </c>
      <c r="L25" s="190" t="s">
        <v>187</v>
      </c>
      <c r="M25" s="190"/>
      <c r="N25" s="190"/>
      <c r="O25" s="191"/>
      <c r="P25" s="190" t="s">
        <v>151</v>
      </c>
      <c r="Q25" s="192"/>
    </row>
    <row r="26" spans="1:17">
      <c r="A26" s="62" t="s">
        <v>207</v>
      </c>
      <c r="B26" s="197" t="s">
        <v>208</v>
      </c>
      <c r="C26" s="189"/>
      <c r="D26" s="197" t="s">
        <v>154</v>
      </c>
      <c r="E26" s="189"/>
      <c r="F26" s="190" t="s">
        <v>209</v>
      </c>
      <c r="G26" s="190" t="s">
        <v>66</v>
      </c>
      <c r="H26" s="190"/>
      <c r="I26" s="190"/>
      <c r="J26" s="190"/>
      <c r="K26" s="190" t="s">
        <v>192</v>
      </c>
      <c r="L26" s="190" t="s">
        <v>210</v>
      </c>
      <c r="M26" s="190"/>
      <c r="N26" s="190"/>
      <c r="O26" s="191"/>
      <c r="P26" s="190" t="s">
        <v>151</v>
      </c>
      <c r="Q26" s="192"/>
    </row>
    <row r="27" spans="1:17" ht="30">
      <c r="A27" s="62" t="s">
        <v>211</v>
      </c>
      <c r="B27" s="197" t="s">
        <v>212</v>
      </c>
      <c r="C27" s="189"/>
      <c r="D27" s="197" t="s">
        <v>147</v>
      </c>
      <c r="E27" s="189"/>
      <c r="F27" s="190" t="s">
        <v>209</v>
      </c>
      <c r="G27" s="190" t="s">
        <v>66</v>
      </c>
      <c r="H27" s="190"/>
      <c r="I27" s="190"/>
      <c r="J27" s="190"/>
      <c r="K27" s="190" t="s">
        <v>192</v>
      </c>
      <c r="L27" s="190" t="s">
        <v>210</v>
      </c>
      <c r="M27" s="190"/>
      <c r="N27" s="190"/>
      <c r="O27" s="191"/>
      <c r="P27" s="190" t="s">
        <v>151</v>
      </c>
      <c r="Q27" s="192"/>
    </row>
    <row r="28" spans="1:17" ht="30">
      <c r="A28" s="62" t="s">
        <v>213</v>
      </c>
      <c r="B28" s="197" t="s">
        <v>194</v>
      </c>
      <c r="C28" s="189"/>
      <c r="D28" s="197" t="s">
        <v>147</v>
      </c>
      <c r="E28" s="189"/>
      <c r="F28" s="190" t="s">
        <v>209</v>
      </c>
      <c r="G28" s="190" t="s">
        <v>66</v>
      </c>
      <c r="H28" s="190"/>
      <c r="I28" s="190"/>
      <c r="J28" s="190"/>
      <c r="K28" s="190" t="s">
        <v>192</v>
      </c>
      <c r="L28" s="190" t="s">
        <v>210</v>
      </c>
      <c r="M28" s="190"/>
      <c r="N28" s="190"/>
      <c r="O28" s="191"/>
      <c r="P28" s="190" t="s">
        <v>151</v>
      </c>
      <c r="Q28" s="192"/>
    </row>
    <row r="29" spans="1:17">
      <c r="A29" s="62" t="s">
        <v>214</v>
      </c>
      <c r="B29" s="197" t="s">
        <v>215</v>
      </c>
      <c r="C29" s="189"/>
      <c r="D29" s="197" t="s">
        <v>154</v>
      </c>
      <c r="E29" s="189"/>
      <c r="F29" s="190" t="s">
        <v>209</v>
      </c>
      <c r="G29" s="190" t="s">
        <v>66</v>
      </c>
      <c r="H29" s="190"/>
      <c r="I29" s="190"/>
      <c r="J29" s="190"/>
      <c r="K29" s="190" t="s">
        <v>192</v>
      </c>
      <c r="L29" s="190" t="s">
        <v>210</v>
      </c>
      <c r="M29" s="190"/>
      <c r="N29" s="190"/>
      <c r="O29" s="191"/>
      <c r="P29" s="190" t="s">
        <v>151</v>
      </c>
      <c r="Q29" s="192"/>
    </row>
    <row r="30" spans="1:17" ht="45">
      <c r="A30" s="62" t="s">
        <v>216</v>
      </c>
      <c r="B30" s="197" t="s">
        <v>217</v>
      </c>
      <c r="C30" s="189"/>
      <c r="D30" s="197" t="s">
        <v>154</v>
      </c>
      <c r="E30" s="189"/>
      <c r="F30" s="190" t="s">
        <v>209</v>
      </c>
      <c r="G30" s="190" t="s">
        <v>66</v>
      </c>
      <c r="H30" s="190"/>
      <c r="I30" s="190"/>
      <c r="J30" s="190"/>
      <c r="K30" s="190" t="s">
        <v>192</v>
      </c>
      <c r="L30" s="190" t="s">
        <v>210</v>
      </c>
      <c r="M30" s="190"/>
      <c r="N30" s="190"/>
      <c r="O30" s="191"/>
      <c r="P30" s="190" t="s">
        <v>151</v>
      </c>
      <c r="Q30" s="192"/>
    </row>
    <row r="31" spans="1:17" ht="105">
      <c r="A31" s="62" t="s">
        <v>218</v>
      </c>
      <c r="B31" s="197" t="s">
        <v>219</v>
      </c>
      <c r="C31" s="189"/>
      <c r="D31" s="197" t="s">
        <v>147</v>
      </c>
      <c r="E31" s="189"/>
      <c r="F31" s="190" t="s">
        <v>209</v>
      </c>
      <c r="G31" s="190" t="s">
        <v>66</v>
      </c>
      <c r="H31" s="190"/>
      <c r="I31" s="190"/>
      <c r="J31" s="190"/>
      <c r="K31" s="190" t="s">
        <v>192</v>
      </c>
      <c r="L31" s="190" t="s">
        <v>210</v>
      </c>
      <c r="M31" s="190"/>
      <c r="N31" s="190"/>
      <c r="O31" s="191"/>
      <c r="P31" s="190" t="s">
        <v>151</v>
      </c>
      <c r="Q31" s="192"/>
    </row>
    <row r="32" spans="1:17" ht="105">
      <c r="A32" s="62" t="s">
        <v>220</v>
      </c>
      <c r="B32" s="197" t="s">
        <v>221</v>
      </c>
      <c r="C32" s="189"/>
      <c r="D32" s="197" t="s">
        <v>147</v>
      </c>
      <c r="E32" s="189"/>
      <c r="F32" s="190" t="s">
        <v>209</v>
      </c>
      <c r="G32" s="190" t="s">
        <v>66</v>
      </c>
      <c r="H32" s="190"/>
      <c r="I32" s="190"/>
      <c r="J32" s="190"/>
      <c r="K32" s="190" t="s">
        <v>192</v>
      </c>
      <c r="L32" s="190" t="s">
        <v>210</v>
      </c>
      <c r="M32" s="190"/>
      <c r="N32" s="190"/>
      <c r="O32" s="191"/>
      <c r="P32" s="190" t="s">
        <v>151</v>
      </c>
      <c r="Q32" s="192"/>
    </row>
    <row r="33" spans="1:17" ht="30">
      <c r="A33" s="62" t="s">
        <v>222</v>
      </c>
      <c r="B33" s="197" t="s">
        <v>194</v>
      </c>
      <c r="C33" s="189"/>
      <c r="D33" s="197" t="s">
        <v>147</v>
      </c>
      <c r="E33" s="189"/>
      <c r="F33" s="190" t="s">
        <v>209</v>
      </c>
      <c r="G33" s="190" t="s">
        <v>66</v>
      </c>
      <c r="H33" s="190"/>
      <c r="I33" s="190"/>
      <c r="J33" s="190"/>
      <c r="K33" s="190" t="s">
        <v>192</v>
      </c>
      <c r="L33" s="190" t="s">
        <v>210</v>
      </c>
      <c r="M33" s="190"/>
      <c r="N33" s="190"/>
      <c r="O33" s="191"/>
      <c r="P33" s="190" t="s">
        <v>151</v>
      </c>
      <c r="Q33" s="192"/>
    </row>
    <row r="34" spans="1:17" ht="30">
      <c r="A34" s="62" t="s">
        <v>223</v>
      </c>
      <c r="B34" s="197" t="s">
        <v>224</v>
      </c>
      <c r="C34" s="189"/>
      <c r="D34" s="197" t="s">
        <v>154</v>
      </c>
      <c r="E34" s="189"/>
      <c r="F34" s="190" t="s">
        <v>209</v>
      </c>
      <c r="G34" s="190" t="s">
        <v>66</v>
      </c>
      <c r="H34" s="190"/>
      <c r="I34" s="190"/>
      <c r="J34" s="190"/>
      <c r="K34" s="190" t="s">
        <v>192</v>
      </c>
      <c r="L34" s="190" t="s">
        <v>210</v>
      </c>
      <c r="M34" s="190"/>
      <c r="N34" s="190"/>
      <c r="O34" s="191"/>
      <c r="P34" s="190" t="s">
        <v>151</v>
      </c>
      <c r="Q34" s="192"/>
    </row>
    <row r="35" spans="1:17" ht="30">
      <c r="A35" s="62" t="s">
        <v>225</v>
      </c>
      <c r="B35" s="197" t="s">
        <v>226</v>
      </c>
      <c r="C35" s="189"/>
      <c r="D35" s="197" t="s">
        <v>154</v>
      </c>
      <c r="E35" s="189"/>
      <c r="F35" s="190" t="s">
        <v>209</v>
      </c>
      <c r="G35" s="190" t="s">
        <v>66</v>
      </c>
      <c r="H35" s="190"/>
      <c r="I35" s="190"/>
      <c r="J35" s="190"/>
      <c r="K35" s="190" t="s">
        <v>192</v>
      </c>
      <c r="L35" s="190" t="s">
        <v>210</v>
      </c>
      <c r="M35" s="190"/>
      <c r="N35" s="190"/>
      <c r="O35" s="191"/>
      <c r="P35" s="190" t="s">
        <v>151</v>
      </c>
      <c r="Q35" s="192"/>
    </row>
    <row r="36" spans="1:17" ht="45">
      <c r="A36" s="70" t="s">
        <v>227</v>
      </c>
      <c r="B36" s="200" t="s">
        <v>228</v>
      </c>
      <c r="C36" s="43"/>
      <c r="D36" s="200" t="s">
        <v>154</v>
      </c>
      <c r="E36" s="189" t="s">
        <v>179</v>
      </c>
      <c r="F36" s="12" t="s">
        <v>209</v>
      </c>
      <c r="G36" s="12" t="s">
        <v>66</v>
      </c>
      <c r="H36" s="12"/>
      <c r="I36" s="12"/>
      <c r="J36" s="12"/>
      <c r="K36" s="12" t="s">
        <v>192</v>
      </c>
      <c r="L36" s="12" t="s">
        <v>210</v>
      </c>
      <c r="M36" s="12"/>
      <c r="N36" s="12"/>
      <c r="O36" s="193"/>
      <c r="P36" s="12" t="s">
        <v>151</v>
      </c>
      <c r="Q36" s="18"/>
    </row>
    <row r="37" spans="1:17">
      <c r="B37" s="20" t="s">
        <v>105</v>
      </c>
    </row>
    <row r="38" spans="1:17">
      <c r="B38" t="s">
        <v>112</v>
      </c>
      <c r="C38" t="s">
        <v>229</v>
      </c>
      <c r="D38" t="s">
        <v>230</v>
      </c>
      <c r="E38" t="s">
        <v>231</v>
      </c>
      <c r="F38" t="s">
        <v>118</v>
      </c>
    </row>
    <row r="39" spans="1:17">
      <c r="A39" t="s">
        <v>232</v>
      </c>
      <c r="B39" s="214"/>
      <c r="C39" s="214">
        <v>0</v>
      </c>
      <c r="D39" s="214">
        <v>0</v>
      </c>
      <c r="E39" s="214">
        <v>0</v>
      </c>
      <c r="F39" s="214">
        <v>0</v>
      </c>
    </row>
  </sheetData>
  <phoneticPr fontId="11" type="noConversion"/>
  <hyperlinks>
    <hyperlink ref="C11" r:id="rId2" location="/" xr:uid="{CBDE0E19-100D-4E80-B0E3-054158D13462}"/>
    <hyperlink ref="C10" r:id="rId3" location="/DocSharing/813763a3-21c6-41d5-8e84-98acc6a32e05" xr:uid="{AF8C6D27-9551-4B20-BCF5-F0F1795C33EC}"/>
    <hyperlink ref="C12" r:id="rId4" location="/" xr:uid="{0AF66547-C0CE-42C3-8D05-BD092B46FF8A}"/>
  </hyperlinks>
  <pageMargins left="0.7" right="0.7" top="0.75" bottom="0.75" header="0.3" footer="0.3"/>
  <pageSetup orientation="portrait" r:id="rId5"/>
  <tableParts count="1">
    <tablePart r:id="rId6"/>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BE1000"/>
  <sheetViews>
    <sheetView tabSelected="1" topLeftCell="AT107" zoomScaleNormal="100" workbookViewId="0">
      <selection activeCell="AX95" sqref="AX95"/>
    </sheetView>
  </sheetViews>
  <sheetFormatPr defaultColWidth="50.42578125" defaultRowHeight="15"/>
  <cols>
    <col min="1" max="1" width="5.28515625" customWidth="1"/>
    <col min="2" max="2" width="14.7109375" customWidth="1"/>
    <col min="3" max="3" width="22.7109375" customWidth="1"/>
    <col min="4" max="4" width="18.7109375" style="44" customWidth="1"/>
    <col min="5" max="5" width="48.42578125" customWidth="1"/>
    <col min="6" max="6" width="32.7109375" customWidth="1"/>
    <col min="7" max="7" width="27.7109375" customWidth="1"/>
    <col min="8" max="8" width="16.42578125" customWidth="1"/>
    <col min="9" max="10" width="14.42578125" customWidth="1"/>
    <col min="11" max="11" width="17.28515625" customWidth="1"/>
    <col min="12" max="12" width="14.42578125" customWidth="1"/>
    <col min="13" max="13" width="20" customWidth="1"/>
    <col min="14" max="15" width="14.42578125" customWidth="1"/>
    <col min="16" max="17" width="32.7109375" customWidth="1"/>
    <col min="19" max="20" width="32.7109375" customWidth="1"/>
    <col min="21" max="21" width="56.7109375" customWidth="1"/>
    <col min="22" max="22" width="44.42578125" customWidth="1"/>
    <col min="23" max="23" width="49.28515625" customWidth="1"/>
    <col min="24" max="24" width="61.7109375" customWidth="1"/>
    <col min="37" max="38" width="32.7109375" customWidth="1"/>
    <col min="48" max="48" width="14.42578125" customWidth="1"/>
    <col min="49" max="49" width="18.7109375" customWidth="1"/>
    <col min="50" max="50" width="36.28515625" customWidth="1"/>
    <col min="51" max="52" width="26.7109375" customWidth="1"/>
    <col min="53" max="54" width="29.7109375" customWidth="1"/>
    <col min="55" max="56" width="31.42578125" customWidth="1"/>
    <col min="57" max="60" width="32" customWidth="1"/>
    <col min="61" max="61" width="20.42578125" bestFit="1" customWidth="1"/>
    <col min="62" max="62" width="20.42578125" customWidth="1"/>
    <col min="63" max="64" width="17.42578125" customWidth="1"/>
    <col min="65" max="65" width="24" customWidth="1"/>
    <col min="66" max="66" width="27.28515625" customWidth="1"/>
  </cols>
  <sheetData>
    <row r="1" spans="1:57" s="7" customFormat="1" ht="15.75" thickBot="1">
      <c r="A1" s="185" t="s">
        <v>154</v>
      </c>
      <c r="B1" s="185" t="s">
        <v>233</v>
      </c>
      <c r="C1" s="185" t="s">
        <v>234</v>
      </c>
      <c r="D1" s="185" t="s">
        <v>235</v>
      </c>
      <c r="E1" s="185" t="s">
        <v>236</v>
      </c>
      <c r="F1" s="185" t="s">
        <v>237</v>
      </c>
      <c r="G1" s="185" t="s">
        <v>238</v>
      </c>
      <c r="H1" s="185" t="s">
        <v>239</v>
      </c>
      <c r="I1" s="185" t="s">
        <v>240</v>
      </c>
      <c r="J1" s="185" t="s">
        <v>241</v>
      </c>
      <c r="K1" s="185" t="s">
        <v>242</v>
      </c>
      <c r="L1" s="185" t="s">
        <v>243</v>
      </c>
      <c r="M1" s="185" t="s">
        <v>244</v>
      </c>
      <c r="N1" s="185" t="s">
        <v>68</v>
      </c>
      <c r="O1" s="185" t="s">
        <v>70</v>
      </c>
      <c r="P1" s="185" t="s">
        <v>109</v>
      </c>
      <c r="Q1" s="185" t="s">
        <v>106</v>
      </c>
      <c r="R1" s="185" t="s">
        <v>245</v>
      </c>
      <c r="S1" s="185" t="s">
        <v>246</v>
      </c>
      <c r="T1" s="185" t="s">
        <v>247</v>
      </c>
      <c r="U1" s="185" t="s">
        <v>248</v>
      </c>
      <c r="V1" s="188" t="s">
        <v>249</v>
      </c>
      <c r="W1" s="185" t="s">
        <v>250</v>
      </c>
      <c r="X1" s="188" t="s">
        <v>251</v>
      </c>
      <c r="Y1" s="185" t="s">
        <v>252</v>
      </c>
      <c r="Z1" s="188" t="s">
        <v>253</v>
      </c>
      <c r="AA1" s="185" t="s">
        <v>254</v>
      </c>
      <c r="AB1" s="185" t="s">
        <v>255</v>
      </c>
      <c r="AC1" s="188" t="s">
        <v>256</v>
      </c>
      <c r="AD1" s="185" t="s">
        <v>257</v>
      </c>
      <c r="AE1" s="185" t="s">
        <v>258</v>
      </c>
      <c r="AF1" s="188" t="s">
        <v>259</v>
      </c>
      <c r="AG1" s="185" t="s">
        <v>260</v>
      </c>
      <c r="AH1" s="185" t="s">
        <v>261</v>
      </c>
      <c r="AI1" s="185" t="s">
        <v>262</v>
      </c>
      <c r="AJ1" s="185" t="s">
        <v>263</v>
      </c>
      <c r="AK1" s="185" t="s">
        <v>264</v>
      </c>
      <c r="AL1" s="185" t="s">
        <v>265</v>
      </c>
      <c r="AM1" s="185" t="s">
        <v>87</v>
      </c>
      <c r="AN1" s="185" t="s">
        <v>266</v>
      </c>
      <c r="AO1" s="186" t="s">
        <v>267</v>
      </c>
      <c r="AP1" s="185" t="s">
        <v>268</v>
      </c>
      <c r="AQ1" s="185" t="s">
        <v>269</v>
      </c>
      <c r="AR1" s="185" t="s">
        <v>270</v>
      </c>
      <c r="AS1" s="185" t="s">
        <v>271</v>
      </c>
      <c r="AT1" s="186" t="s">
        <v>272</v>
      </c>
      <c r="AU1" s="185" t="s">
        <v>273</v>
      </c>
      <c r="AV1" s="185" t="s">
        <v>274</v>
      </c>
      <c r="AW1" s="185" t="s">
        <v>275</v>
      </c>
      <c r="AX1" s="185" t="s">
        <v>276</v>
      </c>
      <c r="AY1" s="185" t="s">
        <v>277</v>
      </c>
      <c r="AZ1" s="185" t="s">
        <v>278</v>
      </c>
      <c r="BA1" s="185" t="s">
        <v>279</v>
      </c>
      <c r="BB1" s="185" t="s">
        <v>280</v>
      </c>
      <c r="BC1" s="185" t="s">
        <v>129</v>
      </c>
      <c r="BD1" s="185" t="s">
        <v>281</v>
      </c>
      <c r="BE1" s="185" t="s">
        <v>282</v>
      </c>
    </row>
    <row r="2" spans="1:57" ht="252.75" hidden="1" customHeight="1" thickBot="1">
      <c r="A2" s="202" t="s">
        <v>145</v>
      </c>
      <c r="B2" s="203" t="str">
        <f>VLOOKUP(A2,URL[],2,0)</f>
        <v>Left Navigation</v>
      </c>
      <c r="C2" s="203">
        <f>VLOOKUP(A2,URL[],3,0)</f>
        <v>0</v>
      </c>
      <c r="D2" s="203" t="s">
        <v>283</v>
      </c>
      <c r="E2" s="203" t="s">
        <v>284</v>
      </c>
      <c r="F2" s="212" t="s">
        <v>285</v>
      </c>
      <c r="G2" s="203" t="s">
        <v>286</v>
      </c>
      <c r="H2" s="203" t="s">
        <v>286</v>
      </c>
      <c r="I2" s="203" t="s">
        <v>286</v>
      </c>
      <c r="J2" s="203"/>
      <c r="K2" s="203"/>
      <c r="L2" s="203"/>
      <c r="M2" s="203"/>
      <c r="N2" s="203"/>
      <c r="O2" s="203"/>
      <c r="P2" s="203" t="s">
        <v>12</v>
      </c>
      <c r="Q2" s="203" t="s">
        <v>229</v>
      </c>
      <c r="R2" s="203">
        <v>0</v>
      </c>
      <c r="S2" s="203" t="s">
        <v>287</v>
      </c>
      <c r="T2" s="203" t="str">
        <f>IF(Final_Report[[#This Row],[Move to Report]]="Yes",VLOOKUP(E2,IssueVariable[],3,0),"N/A")</f>
        <v>N/A</v>
      </c>
      <c r="U2" s="203" t="str">
        <f>IF(Final_Report[[#This Row],[Move to Report]]="Yes",VLOOKUP(E2,IssueVariable[],4,0),"N/A")</f>
        <v>N/A</v>
      </c>
      <c r="V2" s="203" t="str">
        <f>Final_Report[[#This Row],[Issue Description]]</f>
        <v>N/A</v>
      </c>
      <c r="W2" s="203"/>
      <c r="X2" s="203">
        <f>Final_Report[[#This Row],[Code Snippet]]</f>
        <v>0</v>
      </c>
      <c r="Y2" s="203" t="str">
        <f>IF(Final_Report[[#This Row],[Move to Report]]="Yes",VLOOKUP(E2,IssueVariable[],5,0),"N/A")</f>
        <v>N/A</v>
      </c>
      <c r="Z2" s="203" t="str">
        <f>Final_Report[[#This Row],[Expected Result]]</f>
        <v>N/A</v>
      </c>
      <c r="AA2" s="203" t="str">
        <f>IF(Final_Report[[#This Row],[Move to Report]]="Yes",VLOOKUP(E2,IssueVariable[],6,0),"N/A")</f>
        <v>N/A</v>
      </c>
      <c r="AB2" s="203" t="str">
        <f>IF(Final_Report[[#This Row],[Move to Report]]="Yes",VLOOKUP(E2,IssueVariable[],7,0),"N/A")</f>
        <v>N/A</v>
      </c>
      <c r="AC2" s="203" t="str">
        <f>Final_Report[[#This Row],[Recommendation]]</f>
        <v>N/A</v>
      </c>
      <c r="AD2" s="203"/>
      <c r="AE2" s="203" t="str">
        <f>IF(Final_Report[[#This Row],[Move to Report]]="Yes",VLOOKUP(E2,IssueVariable[],8,0),"N/A")</f>
        <v>N/A</v>
      </c>
      <c r="AF2" s="203" t="str">
        <f>Final_Report[[#This Row],[Steps to Reproduce]]</f>
        <v>N/A</v>
      </c>
      <c r="AG2" s="203" t="str">
        <f>IF(Final_Report[[#This Row],[Move to Report]]="Yes",VLOOKUP(E2,IssueVariable[],9,0),"N/A")</f>
        <v>N/A</v>
      </c>
      <c r="AH2" s="203" t="str">
        <f>IF(Final_Report[[#This Row],[Move to Report]]="Yes",VLOOKUP(E2,IssueVariable[],10,0),"N/A")</f>
        <v>N/A</v>
      </c>
      <c r="AI2" s="203"/>
      <c r="AJ2" s="203"/>
      <c r="AK2" s="203" t="str" cm="1">
        <f t="array" ref="AK2">Table95[Tested on]</f>
        <v>Windows: 11
MAC OS: 12
iOS: 15
Android OS: 10</v>
      </c>
      <c r="AL2" s="203" t="str" cm="1">
        <f t="array" ref="AL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 s="203" t="e" cm="1">
        <f t="array" ref="AM2">CONCATENATE(LEFT(AH2, SEARCH(" ", AH2) -1),", ",Labels[Labels])</f>
        <v>#VALUE!</v>
      </c>
      <c r="AN2" s="203" t="b">
        <f t="shared" ref="AN2" si="0">IF(AJ2="Blocker","1 - Critical - showstopper",IF(AJ2="Critical","1 - Critical - showstopper",IF(AJ2="Major","1 - Critical - showstopper",IF(AJ2="Minor","3 - Medium - minor functionality broken",IF(AJ2="Trivial","4 - Low - cosmetic or usability")))))</f>
        <v>0</v>
      </c>
      <c r="AO2" s="203"/>
      <c r="AP2" s="203"/>
      <c r="AQ2" s="203"/>
      <c r="AR2" s="203"/>
      <c r="AS2" s="203"/>
      <c r="AT2" s="203"/>
      <c r="AU2" s="203"/>
      <c r="AV2" s="203"/>
      <c r="AW2" s="203"/>
      <c r="AX2" s="203"/>
      <c r="AY2" s="203"/>
      <c r="AZ2" s="203"/>
      <c r="BA2" s="203"/>
      <c r="BB2" s="203"/>
      <c r="BC2" s="203" t="e">
        <f>VLOOKUP('Final Report'!D2,'Issue Variable'!A:N,11,FALSE)</f>
        <v>#N/A</v>
      </c>
      <c r="BD2" s="203"/>
      <c r="BE2" s="204"/>
    </row>
    <row r="3" spans="1:57" ht="105.75" hidden="1" thickBot="1">
      <c r="A3" s="145" t="s">
        <v>145</v>
      </c>
      <c r="B3" s="103" t="str">
        <f>VLOOKUP(A3,URL[],2,0)</f>
        <v>Left Navigation</v>
      </c>
      <c r="C3" s="205">
        <f>VLOOKUP(A3,URL[],3,0)</f>
        <v>0</v>
      </c>
      <c r="D3" s="103" t="s">
        <v>288</v>
      </c>
      <c r="E3" s="103" t="s">
        <v>289</v>
      </c>
      <c r="F3" s="205" t="s">
        <v>290</v>
      </c>
      <c r="G3" s="103" t="s">
        <v>286</v>
      </c>
      <c r="H3" s="103" t="s">
        <v>286</v>
      </c>
      <c r="I3" s="203" t="s">
        <v>286</v>
      </c>
      <c r="J3" s="103"/>
      <c r="K3" s="103"/>
      <c r="L3" s="103"/>
      <c r="M3" s="103"/>
      <c r="N3" s="103"/>
      <c r="O3" s="103"/>
      <c r="P3" s="203" t="s">
        <v>12</v>
      </c>
      <c r="Q3" s="203" t="s">
        <v>229</v>
      </c>
      <c r="R3" s="103"/>
      <c r="S3" s="103" t="s">
        <v>287</v>
      </c>
      <c r="T3" s="103" t="str">
        <f>IF(Final_Report[[#This Row],[Move to Report]]="Yes",VLOOKUP(E3,IssueVariable[],3,0),"N/A")</f>
        <v>N/A</v>
      </c>
      <c r="U3" s="103" t="str">
        <f>IF(Final_Report[[#This Row],[Move to Report]]="Yes",VLOOKUP(E3,IssueVariable[],4,0),"N/A")</f>
        <v>N/A</v>
      </c>
      <c r="V3" s="103" t="str">
        <f>Final_Report[[#This Row],[Issue Description]]</f>
        <v>N/A</v>
      </c>
      <c r="W3" s="103"/>
      <c r="X3" s="103">
        <f>Final_Report[[#This Row],[Code Snippet]]</f>
        <v>0</v>
      </c>
      <c r="Y3" s="103" t="str">
        <f>IF(Final_Report[[#This Row],[Move to Report]]="Yes",VLOOKUP(E3,IssueVariable[],5,0),"N/A")</f>
        <v>N/A</v>
      </c>
      <c r="Z3" s="103" t="str">
        <f>Final_Report[[#This Row],[Expected Result]]</f>
        <v>N/A</v>
      </c>
      <c r="AA3" s="103" t="str">
        <f>IF(Final_Report[[#This Row],[Move to Report]]="Yes",VLOOKUP(E3,IssueVariable[],6,0),"N/A")</f>
        <v>N/A</v>
      </c>
      <c r="AB3" s="103" t="str">
        <f>IF(Final_Report[[#This Row],[Move to Report]]="Yes",VLOOKUP(E3,IssueVariable[],7,0),"N/A")</f>
        <v>N/A</v>
      </c>
      <c r="AC3" s="103" t="str">
        <f>Final_Report[[#This Row],[Recommendation]]</f>
        <v>N/A</v>
      </c>
      <c r="AD3" s="103"/>
      <c r="AE3" s="103" t="str">
        <f>IF(Final_Report[[#This Row],[Move to Report]]="Yes",VLOOKUP(E3,IssueVariable[],8,0),"N/A")</f>
        <v>N/A</v>
      </c>
      <c r="AF3" s="103" t="str">
        <f>Final_Report[[#This Row],[Steps to Reproduce]]</f>
        <v>N/A</v>
      </c>
      <c r="AG3" s="103" t="str">
        <f>IF(Final_Report[[#This Row],[Move to Report]]="Yes",VLOOKUP(E3,IssueVariable[],9,0),"N/A")</f>
        <v>N/A</v>
      </c>
      <c r="AH3" s="103" t="str">
        <f>IF(Final_Report[[#This Row],[Move to Report]]="Yes",VLOOKUP(E3,IssueVariable[],10,0),"N/A")</f>
        <v>N/A</v>
      </c>
      <c r="AI3" s="103"/>
      <c r="AJ3" s="103"/>
      <c r="AK3" s="103" t="str" cm="1">
        <f t="array" ref="AK3">Table95[Tested on]</f>
        <v>Windows: 11
MAC OS: 12
iOS: 15
Android OS: 10</v>
      </c>
      <c r="AL3" s="203" t="str" cm="1">
        <f t="array" ref="AL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3" s="103" t="e" cm="1">
        <f t="array" ref="AM3">CONCATENATE(LEFT(AH3, SEARCH(" ", AH3) -1),", ",Labels[Labels])</f>
        <v>#VALUE!</v>
      </c>
      <c r="AN3" s="103" t="b">
        <f t="shared" ref="AN3:AN65" si="1">IF(AJ3="Blocker","1 - Critical - showstopper",IF(AJ3="Critical","1 - Critical - showstopper",IF(AJ3="Major","1 - Critical - showstopper",IF(AJ3="Minor","3 - Medium - minor functionality broken",IF(AJ3="Trivial","4 - Low - cosmetic or usability")))))</f>
        <v>0</v>
      </c>
      <c r="AO3" s="103"/>
      <c r="AP3" s="103"/>
      <c r="AQ3" s="103"/>
      <c r="AR3" s="103"/>
      <c r="AS3" s="103"/>
      <c r="AT3" s="103"/>
      <c r="AU3" s="103"/>
      <c r="AV3" s="103"/>
      <c r="AW3" s="103"/>
      <c r="AX3" s="103"/>
      <c r="AY3" s="103"/>
      <c r="AZ3" s="103"/>
      <c r="BA3" s="103"/>
      <c r="BB3" s="103"/>
      <c r="BC3" s="103" t="e">
        <f>VLOOKUP('Final Report'!D3,'Issue Variable'!A:N,11,FALSE)</f>
        <v>#N/A</v>
      </c>
      <c r="BD3" s="103"/>
      <c r="BE3" s="206"/>
    </row>
    <row r="4" spans="1:57" ht="105.75" hidden="1" thickBot="1">
      <c r="A4" s="145" t="s">
        <v>145</v>
      </c>
      <c r="B4" s="103" t="str">
        <f>VLOOKUP(A4,URL[],2,0)</f>
        <v>Left Navigation</v>
      </c>
      <c r="C4" s="205">
        <f>VLOOKUP(A4,URL[],3,0)</f>
        <v>0</v>
      </c>
      <c r="D4" s="103" t="s">
        <v>291</v>
      </c>
      <c r="E4" s="103" t="s">
        <v>292</v>
      </c>
      <c r="F4" s="103" t="s">
        <v>293</v>
      </c>
      <c r="G4" s="103" t="s">
        <v>286</v>
      </c>
      <c r="H4" s="103"/>
      <c r="I4" s="203" t="s">
        <v>286</v>
      </c>
      <c r="J4" s="103"/>
      <c r="K4" s="103"/>
      <c r="L4" s="103"/>
      <c r="M4" s="103"/>
      <c r="N4" s="103"/>
      <c r="O4" s="103"/>
      <c r="P4" s="203" t="s">
        <v>12</v>
      </c>
      <c r="Q4" s="203" t="s">
        <v>229</v>
      </c>
      <c r="R4" s="103"/>
      <c r="S4" s="103" t="s">
        <v>287</v>
      </c>
      <c r="T4" s="103" t="str">
        <f>IF(Final_Report[[#This Row],[Move to Report]]="Yes",VLOOKUP(E4,IssueVariable[],3,0),"N/A")</f>
        <v>N/A</v>
      </c>
      <c r="U4" s="103" t="str">
        <f>IF(Final_Report[[#This Row],[Move to Report]]="Yes",VLOOKUP(E4,IssueVariable[],4,0),"N/A")</f>
        <v>N/A</v>
      </c>
      <c r="V4" s="103" t="str">
        <f>Final_Report[[#This Row],[Issue Description]]</f>
        <v>N/A</v>
      </c>
      <c r="W4" s="103"/>
      <c r="X4" s="103">
        <f>Final_Report[[#This Row],[Code Snippet]]</f>
        <v>0</v>
      </c>
      <c r="Y4" s="103" t="str">
        <f>IF(Final_Report[[#This Row],[Move to Report]]="Yes",VLOOKUP(E4,IssueVariable[],5,0),"N/A")</f>
        <v>N/A</v>
      </c>
      <c r="Z4" s="103" t="str">
        <f>Final_Report[[#This Row],[Expected Result]]</f>
        <v>N/A</v>
      </c>
      <c r="AA4" s="103" t="str">
        <f>IF(Final_Report[[#This Row],[Move to Report]]="Yes",VLOOKUP(E4,IssueVariable[],6,0),"N/A")</f>
        <v>N/A</v>
      </c>
      <c r="AB4" s="103" t="str">
        <f>IF(Final_Report[[#This Row],[Move to Report]]="Yes",VLOOKUP(E4,IssueVariable[],7,0),"N/A")</f>
        <v>N/A</v>
      </c>
      <c r="AC4" s="103" t="str">
        <f>Final_Report[[#This Row],[Recommendation]]</f>
        <v>N/A</v>
      </c>
      <c r="AD4" s="103"/>
      <c r="AE4" s="103" t="str">
        <f>IF(Final_Report[[#This Row],[Move to Report]]="Yes",VLOOKUP(E4,IssueVariable[],8,0),"N/A")</f>
        <v>N/A</v>
      </c>
      <c r="AF4" s="103" t="str">
        <f>Final_Report[[#This Row],[Steps to Reproduce]]</f>
        <v>N/A</v>
      </c>
      <c r="AG4" s="103" t="str">
        <f>IF(Final_Report[[#This Row],[Move to Report]]="Yes",VLOOKUP(E4,IssueVariable[],9,0),"N/A")</f>
        <v>N/A</v>
      </c>
      <c r="AH4" s="103" t="str">
        <f>IF(Final_Report[[#This Row],[Move to Report]]="Yes",VLOOKUP(E4,IssueVariable[],10,0),"N/A")</f>
        <v>N/A</v>
      </c>
      <c r="AI4" s="103"/>
      <c r="AJ4" s="103"/>
      <c r="AK4" s="103" t="str" cm="1">
        <f t="array" ref="AK4">Table95[Tested on]</f>
        <v>Windows: 11
MAC OS: 12
iOS: 15
Android OS: 10</v>
      </c>
      <c r="AL4" s="203" t="str" cm="1">
        <f t="array" ref="AL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NVDA, Accessibility, Audit, Marketing, MLM-XL, MLVISION, MyLab, US, VPAT</v>
      </c>
      <c r="AM4" s="103" t="e" cm="1">
        <f t="array" ref="AM4">CONCATENATE(LEFT(AH4, SEARCH(" ", AH4) -1),", ",Labels[Labels])</f>
        <v>#VALUE!</v>
      </c>
      <c r="AN4" s="103" t="b">
        <f t="shared" si="1"/>
        <v>0</v>
      </c>
      <c r="AO4" s="103"/>
      <c r="AP4" s="103"/>
      <c r="AQ4" s="103"/>
      <c r="AR4" s="103"/>
      <c r="AS4" s="103"/>
      <c r="AT4" s="103"/>
      <c r="AU4" s="103"/>
      <c r="AV4" s="103"/>
      <c r="AW4" s="103"/>
      <c r="AX4" s="103"/>
      <c r="AY4" s="103"/>
      <c r="AZ4" s="103"/>
      <c r="BA4" s="103"/>
      <c r="BB4" s="103"/>
      <c r="BC4" s="103" t="e">
        <f>VLOOKUP('Final Report'!D4,'Issue Variable'!A:N,11,FALSE)</f>
        <v>#N/A</v>
      </c>
      <c r="BD4" s="103"/>
      <c r="BE4" s="206"/>
    </row>
    <row r="5" spans="1:57" ht="105.75" hidden="1" thickBot="1">
      <c r="A5" s="145" t="s">
        <v>152</v>
      </c>
      <c r="B5" s="103" t="str">
        <f>VLOOKUP(A5,URL[],2,0)</f>
        <v>Course Home - Calendar</v>
      </c>
      <c r="C5" s="205">
        <f>VLOOKUP(A5,URL[],3,0)</f>
        <v>0</v>
      </c>
      <c r="D5" s="103" t="s">
        <v>294</v>
      </c>
      <c r="E5" s="103" t="s">
        <v>295</v>
      </c>
      <c r="F5" s="205" t="s">
        <v>296</v>
      </c>
      <c r="G5" s="103" t="s">
        <v>286</v>
      </c>
      <c r="H5" s="103"/>
      <c r="I5" s="203" t="s">
        <v>286</v>
      </c>
      <c r="J5" s="103"/>
      <c r="K5" s="103"/>
      <c r="L5" s="103"/>
      <c r="M5" s="103"/>
      <c r="N5" s="103"/>
      <c r="O5" s="103"/>
      <c r="P5" s="203" t="s">
        <v>12</v>
      </c>
      <c r="Q5" s="203" t="s">
        <v>229</v>
      </c>
      <c r="R5" s="103"/>
      <c r="S5" s="103" t="s">
        <v>287</v>
      </c>
      <c r="T5" s="103" t="str">
        <f>IF(Final_Report[[#This Row],[Move to Report]]="Yes",VLOOKUP(E5,IssueVariable[],3,0),"N/A")</f>
        <v>N/A</v>
      </c>
      <c r="U5" s="103" t="str">
        <f>IF(Final_Report[[#This Row],[Move to Report]]="Yes",VLOOKUP(E5,IssueVariable[],4,0),"N/A")</f>
        <v>N/A</v>
      </c>
      <c r="V5" s="103" t="str">
        <f>Final_Report[[#This Row],[Issue Description]]</f>
        <v>N/A</v>
      </c>
      <c r="W5" s="103"/>
      <c r="X5" s="103">
        <f>Final_Report[[#This Row],[Code Snippet]]</f>
        <v>0</v>
      </c>
      <c r="Y5" s="103" t="str">
        <f>IF(Final_Report[[#This Row],[Move to Report]]="Yes",VLOOKUP(E5,IssueVariable[],5,0),"N/A")</f>
        <v>N/A</v>
      </c>
      <c r="Z5" s="103" t="str">
        <f>Final_Report[[#This Row],[Expected Result]]</f>
        <v>N/A</v>
      </c>
      <c r="AA5" s="103" t="str">
        <f>IF(Final_Report[[#This Row],[Move to Report]]="Yes",VLOOKUP(E5,IssueVariable[],6,0),"N/A")</f>
        <v>N/A</v>
      </c>
      <c r="AB5" s="103" t="str">
        <f>IF(Final_Report[[#This Row],[Move to Report]]="Yes",VLOOKUP(E5,IssueVariable[],7,0),"N/A")</f>
        <v>N/A</v>
      </c>
      <c r="AC5" s="103" t="str">
        <f>Final_Report[[#This Row],[Recommendation]]</f>
        <v>N/A</v>
      </c>
      <c r="AD5" s="103"/>
      <c r="AE5" s="103" t="str">
        <f>IF(Final_Report[[#This Row],[Move to Report]]="Yes",VLOOKUP(E5,IssueVariable[],8,0),"N/A")</f>
        <v>N/A</v>
      </c>
      <c r="AF5" s="103" t="str">
        <f>Final_Report[[#This Row],[Steps to Reproduce]]</f>
        <v>N/A</v>
      </c>
      <c r="AG5" s="103" t="str">
        <f>IF(Final_Report[[#This Row],[Move to Report]]="Yes",VLOOKUP(E5,IssueVariable[],9,0),"N/A")</f>
        <v>N/A</v>
      </c>
      <c r="AH5" s="103" t="str">
        <f>IF(Final_Report[[#This Row],[Move to Report]]="Yes",VLOOKUP(E5,IssueVariable[],10,0),"N/A")</f>
        <v>N/A</v>
      </c>
      <c r="AI5" s="103"/>
      <c r="AJ5" s="103"/>
      <c r="AK5" s="103" t="str" cm="1">
        <f t="array" ref="AK5">Table95[Tested on]</f>
        <v>Windows: 11
MAC OS: 12
iOS: 15
Android OS: 10</v>
      </c>
      <c r="AL5" s="203" t="str" cm="1">
        <f t="array" ref="AL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NVDA, Accessibility, Audit, Marketing, MLM-XL, MLVISION, MyLab, US, VPAT</v>
      </c>
      <c r="AM5" s="103" t="e" cm="1">
        <f t="array" ref="AM5">CONCATENATE(LEFT(AH5, SEARCH(" ", AH5) -1),", ",Labels[Labels])</f>
        <v>#VALUE!</v>
      </c>
      <c r="AN5" s="103" t="b">
        <f t="shared" si="1"/>
        <v>0</v>
      </c>
      <c r="AO5" s="103"/>
      <c r="AP5" s="103"/>
      <c r="AQ5" s="103"/>
      <c r="AR5" s="103" t="s">
        <v>297</v>
      </c>
      <c r="AS5" s="103"/>
      <c r="AT5" s="103"/>
      <c r="AU5" s="103"/>
      <c r="AV5" s="103"/>
      <c r="AW5" s="103"/>
      <c r="AX5" s="103"/>
      <c r="AY5" s="103"/>
      <c r="AZ5" s="103"/>
      <c r="BA5" s="103"/>
      <c r="BB5" s="103"/>
      <c r="BC5" s="103" t="e">
        <f>VLOOKUP('Final Report'!D5,'Issue Variable'!A:N,11,FALSE)</f>
        <v>#N/A</v>
      </c>
      <c r="BD5" s="103"/>
      <c r="BE5" s="206"/>
    </row>
    <row r="6" spans="1:57" ht="120.75" hidden="1" thickBot="1">
      <c r="A6" s="145" t="s">
        <v>152</v>
      </c>
      <c r="B6" s="103" t="str">
        <f>VLOOKUP(A6,URL[],2,0)</f>
        <v>Course Home - Calendar</v>
      </c>
      <c r="C6" s="205">
        <f>VLOOKUP(A6,URL[],3,0)</f>
        <v>0</v>
      </c>
      <c r="D6" s="103" t="s">
        <v>298</v>
      </c>
      <c r="E6" s="103" t="s">
        <v>299</v>
      </c>
      <c r="F6" s="205" t="s">
        <v>300</v>
      </c>
      <c r="G6" s="103" t="s">
        <v>286</v>
      </c>
      <c r="H6" s="103" t="s">
        <v>286</v>
      </c>
      <c r="I6" s="203" t="s">
        <v>286</v>
      </c>
      <c r="J6" s="103"/>
      <c r="K6" s="103"/>
      <c r="L6" s="103"/>
      <c r="M6" s="103"/>
      <c r="N6" s="103"/>
      <c r="O6" s="103"/>
      <c r="P6" s="203" t="s">
        <v>12</v>
      </c>
      <c r="Q6" s="203" t="s">
        <v>229</v>
      </c>
      <c r="R6" s="103"/>
      <c r="S6" s="103" t="s">
        <v>287</v>
      </c>
      <c r="T6" s="103" t="str">
        <f>IF(Final_Report[[#This Row],[Move to Report]]="Yes",VLOOKUP(E6,IssueVariable[],3,0),"N/A")</f>
        <v>N/A</v>
      </c>
      <c r="U6" s="103" t="str">
        <f>IF(Final_Report[[#This Row],[Move to Report]]="Yes",VLOOKUP(E6,IssueVariable[],4,0),"N/A")</f>
        <v>N/A</v>
      </c>
      <c r="V6" s="103" t="str">
        <f>Final_Report[[#This Row],[Issue Description]]</f>
        <v>N/A</v>
      </c>
      <c r="W6" s="103"/>
      <c r="X6" s="103">
        <f>Final_Report[[#This Row],[Code Snippet]]</f>
        <v>0</v>
      </c>
      <c r="Y6" s="103" t="str">
        <f>IF(Final_Report[[#This Row],[Move to Report]]="Yes",VLOOKUP(E6,IssueVariable[],5,0),"N/A")</f>
        <v>N/A</v>
      </c>
      <c r="Z6" s="103" t="str">
        <f>Final_Report[[#This Row],[Expected Result]]</f>
        <v>N/A</v>
      </c>
      <c r="AA6" s="103" t="str">
        <f>IF(Final_Report[[#This Row],[Move to Report]]="Yes",VLOOKUP(E6,IssueVariable[],6,0),"N/A")</f>
        <v>N/A</v>
      </c>
      <c r="AB6" s="103" t="str">
        <f>IF(Final_Report[[#This Row],[Move to Report]]="Yes",VLOOKUP(E6,IssueVariable[],7,0),"N/A")</f>
        <v>N/A</v>
      </c>
      <c r="AC6" s="103" t="str">
        <f>Final_Report[[#This Row],[Recommendation]]</f>
        <v>N/A</v>
      </c>
      <c r="AD6" s="103"/>
      <c r="AE6" s="103" t="str">
        <f>IF(Final_Report[[#This Row],[Move to Report]]="Yes",VLOOKUP(E6,IssueVariable[],8,0),"N/A")</f>
        <v>N/A</v>
      </c>
      <c r="AF6" s="103" t="str">
        <f>Final_Report[[#This Row],[Steps to Reproduce]]</f>
        <v>N/A</v>
      </c>
      <c r="AG6" s="103" t="str">
        <f>IF(Final_Report[[#This Row],[Move to Report]]="Yes",VLOOKUP(E6,IssueVariable[],9,0),"N/A")</f>
        <v>N/A</v>
      </c>
      <c r="AH6" s="103" t="str">
        <f>IF(Final_Report[[#This Row],[Move to Report]]="Yes",VLOOKUP(E6,IssueVariable[],10,0),"N/A")</f>
        <v>N/A</v>
      </c>
      <c r="AI6" s="103"/>
      <c r="AJ6" s="103"/>
      <c r="AK6" s="103" t="str" cm="1">
        <f t="array" ref="AK6">Table95[Tested on]</f>
        <v>Windows: 11
MAC OS: 12
iOS: 15
Android OS: 10</v>
      </c>
      <c r="AL6" s="203" t="str" cm="1">
        <f t="array" ref="AL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6" s="103" t="e" cm="1">
        <f t="array" ref="AM6">CONCATENATE(LEFT(AH6, SEARCH(" ", AH6) -1),", ",Labels[Labels])</f>
        <v>#VALUE!</v>
      </c>
      <c r="AN6" s="103" t="b">
        <f t="shared" si="1"/>
        <v>0</v>
      </c>
      <c r="AO6" s="103"/>
      <c r="AP6" s="103"/>
      <c r="AQ6" s="103"/>
      <c r="AR6" s="103" t="s">
        <v>301</v>
      </c>
      <c r="AS6" s="103"/>
      <c r="AT6" s="103"/>
      <c r="AU6" s="103"/>
      <c r="AV6" s="103"/>
      <c r="AW6" s="103"/>
      <c r="AX6" s="103"/>
      <c r="AY6" s="103"/>
      <c r="AZ6" s="103"/>
      <c r="BA6" s="103"/>
      <c r="BB6" s="103"/>
      <c r="BC6" s="103" t="e">
        <f>VLOOKUP('Final Report'!D6,'Issue Variable'!A:N,11,FALSE)</f>
        <v>#N/A</v>
      </c>
      <c r="BD6" s="103"/>
      <c r="BE6" s="206"/>
    </row>
    <row r="7" spans="1:57" ht="195.75" hidden="1" thickBot="1">
      <c r="A7" s="145" t="s">
        <v>152</v>
      </c>
      <c r="B7" s="103" t="str">
        <f>VLOOKUP(A7,URL[],2,0)</f>
        <v>Course Home - Calendar</v>
      </c>
      <c r="C7" s="205">
        <f>VLOOKUP(A7,URL[],3,0)</f>
        <v>0</v>
      </c>
      <c r="D7" s="103" t="s">
        <v>302</v>
      </c>
      <c r="E7" s="103" t="s">
        <v>303</v>
      </c>
      <c r="F7" s="205" t="s">
        <v>304</v>
      </c>
      <c r="G7" s="103" t="s">
        <v>286</v>
      </c>
      <c r="H7" s="103"/>
      <c r="I7" s="203" t="s">
        <v>286</v>
      </c>
      <c r="J7" s="103"/>
      <c r="K7" s="103"/>
      <c r="L7" s="103"/>
      <c r="M7" s="103" t="s">
        <v>286</v>
      </c>
      <c r="N7" s="103"/>
      <c r="O7" s="103"/>
      <c r="P7" s="203" t="s">
        <v>12</v>
      </c>
      <c r="Q7" s="203" t="s">
        <v>229</v>
      </c>
      <c r="R7" s="103"/>
      <c r="S7" s="103" t="s">
        <v>155</v>
      </c>
      <c r="T7" s="103" t="s">
        <v>305</v>
      </c>
      <c r="U7" s="103" t="s">
        <v>306</v>
      </c>
      <c r="V7" s="103" t="str">
        <f>Final_Report[[#This Row],[Issue Description]]</f>
        <v>When accessing the page through the keyboard, it is not possible to visually identify user’s current location on the menu items such as "Show progress and scores" toggle button (that becomes available on activating "0%, Overall Score" button). Focus indicator is not clearly visible as the user tabs through using a keyboard.</v>
      </c>
      <c r="W7" s="103"/>
      <c r="X7" s="103">
        <f>Final_Report[[#This Row],[Code Snippet]]</f>
        <v>0</v>
      </c>
      <c r="Y7" s="103" t="str">
        <f>IF(Final_Report[[#This Row],[Move to Report]]="Yes",VLOOKUP(E7,IssueVariable[],5,0),"N/A")</f>
        <v>When the keyboard-only users navigate through the above-discussed content, there should be a clear visual indication to user when their focus moves from one interactive element to another.</v>
      </c>
      <c r="Z7" s="103" t="str">
        <f>Final_Report[[#This Row],[Expected Result]]</f>
        <v>When the keyboard-only users navigate through the above-discussed content, there should be a clear visual indication to user when their focus moves from one interactive element to another.</v>
      </c>
      <c r="AA7" s="103" t="str">
        <f>IF(Final_Report[[#This Row],[Move to Report]]="Yes",VLOOKUP(E7,IssueVariable[],6,0),"N/A")</f>
        <v>On screen, visual focus indication helps users find out about their location on the page. This is found very helpful by users with low vision, elderly users, keyboard-only users and users with mobility impairments. In the absence of clear focus indication, users would find it difficult to access the page information.</v>
      </c>
      <c r="AB7" s="103" t="str">
        <f>IF(Final_Report[[#This Row],[Move to Report]]="Yes",VLOOKUP(E7,IssueVariable[],7,0),"N/A")</f>
        <v>Provide clear visual indication to user when their focus moves from one interactive element to another. This will help all users while accessing the page content especially users with visual, mobility and learning impairments.</v>
      </c>
      <c r="AC7" s="103" t="str">
        <f>Final_Report[[#This Row],[Recommendation]]</f>
        <v>Provide clear visual indication to user when their focus moves from one interactive element to another. This will help all users while accessing the page content especially users with visual, mobility and learning impairments.</v>
      </c>
      <c r="AD7" s="103" t="s">
        <v>307</v>
      </c>
      <c r="AE7" s="103" t="s">
        <v>308</v>
      </c>
      <c r="AF7" s="103" t="str">
        <f>Final_Report[[#This Row],[Steps to Reproduce]]</f>
        <v>2. Navigate to Course Home &gt; Calendar interactive element and activate it.
3. Navigate to "0%, Overall Score" button and activate.
4. Navigate with tab key and oberve focus on "Show progress and scores" toggle button.</v>
      </c>
      <c r="AG7" s="103" t="str">
        <f>IF(Final_Report[[#This Row],[Move to Report]]="Yes",VLOOKUP(E7,IssueVariable[],9,0),"N/A")</f>
        <v>AA</v>
      </c>
      <c r="AH7" s="103" t="str">
        <f>IF(Final_Report[[#This Row],[Move to Report]]="Yes",VLOOKUP(E7,IssueVariable[],10,0),"N/A")</f>
        <v>2.4.7 Focus Visible</v>
      </c>
      <c r="AI7" s="103" t="s">
        <v>309</v>
      </c>
      <c r="AJ7" s="103" t="s">
        <v>310</v>
      </c>
      <c r="AK7" s="103" t="str" cm="1">
        <f t="array" ref="AK7">Table95[Tested on]</f>
        <v>Windows: 11
MAC OS: 12
iOS: 15
Android OS: 10</v>
      </c>
      <c r="AL7" s="203" t="str" cm="1">
        <f t="array" ref="AL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2.4.7 Focus Visible (Level AA), Windows_11, Chrome, JAWS, NVDA, TalkBack, Android Tablet, Accessibility, Audit, Marketing, MLM-XL, MLVISION, MyLab, US, VPAT</v>
      </c>
      <c r="AM7" s="103" t="str" cm="1">
        <f t="array" ref="AM7">CONCATENATE(LEFT(AH7, SEARCH(" ", AH7) -1),", ",Labels[Labels])</f>
        <v xml:space="preserve">2.4.7, Accessibility, Audit, Marketing, MLM-XL, MLVISION, MyLab, US, VPAT </v>
      </c>
      <c r="AN7" s="103" t="str">
        <f t="shared" si="1"/>
        <v>3 - Medium - minor functionality broken</v>
      </c>
      <c r="AO7" s="103" t="s">
        <v>12</v>
      </c>
      <c r="AP7" s="103">
        <v>5</v>
      </c>
      <c r="AQ7" s="103"/>
      <c r="AR7" s="103"/>
      <c r="AS7" s="103">
        <v>5</v>
      </c>
      <c r="AT7" s="103" t="s">
        <v>15</v>
      </c>
      <c r="AU7" s="103" t="s">
        <v>311</v>
      </c>
      <c r="AV7" s="103" t="s">
        <v>312</v>
      </c>
      <c r="AW7" s="103">
        <v>5</v>
      </c>
      <c r="AX7" s="103" t="s">
        <v>114</v>
      </c>
      <c r="AY7" s="103"/>
      <c r="AZ7" s="103"/>
      <c r="BA7" s="103"/>
      <c r="BB7" s="103"/>
      <c r="BC7" s="103" t="e">
        <f>VLOOKUP('Final Report'!D7,'Issue Variable'!A:N,11,FALSE)</f>
        <v>#N/A</v>
      </c>
      <c r="BD7" s="103"/>
      <c r="BE7" s="206"/>
    </row>
    <row r="8" spans="1:57" ht="105.75" hidden="1" thickBot="1">
      <c r="A8" s="145" t="s">
        <v>152</v>
      </c>
      <c r="B8" s="103" t="str">
        <f>VLOOKUP(A8,URL[],2,0)</f>
        <v>Course Home - Calendar</v>
      </c>
      <c r="C8" s="205">
        <f>VLOOKUP(A8,URL[],3,0)</f>
        <v>0</v>
      </c>
      <c r="D8" s="103" t="s">
        <v>291</v>
      </c>
      <c r="E8" s="103" t="s">
        <v>292</v>
      </c>
      <c r="F8" s="103" t="s">
        <v>313</v>
      </c>
      <c r="G8" s="103" t="s">
        <v>286</v>
      </c>
      <c r="H8" s="103"/>
      <c r="I8" s="203" t="s">
        <v>286</v>
      </c>
      <c r="J8" s="103"/>
      <c r="K8" s="103"/>
      <c r="L8" s="103"/>
      <c r="M8" s="103"/>
      <c r="N8" s="103"/>
      <c r="O8" s="103"/>
      <c r="P8" s="203" t="s">
        <v>12</v>
      </c>
      <c r="Q8" s="203" t="s">
        <v>229</v>
      </c>
      <c r="R8" s="103"/>
      <c r="S8" s="103" t="s">
        <v>287</v>
      </c>
      <c r="T8" s="103" t="str">
        <f>IF(Final_Report[[#This Row],[Move to Report]]="Yes",VLOOKUP(E8,IssueVariable[],3,0),"N/A")</f>
        <v>N/A</v>
      </c>
      <c r="U8" s="103" t="str">
        <f>IF(Final_Report[[#This Row],[Move to Report]]="Yes",VLOOKUP(E8,IssueVariable[],4,0),"N/A")</f>
        <v>N/A</v>
      </c>
      <c r="V8" s="103" t="str">
        <f>Final_Report[[#This Row],[Issue Description]]</f>
        <v>N/A</v>
      </c>
      <c r="W8" s="103"/>
      <c r="X8" s="103">
        <f>Final_Report[[#This Row],[Code Snippet]]</f>
        <v>0</v>
      </c>
      <c r="Y8" s="103" t="str">
        <f>IF(Final_Report[[#This Row],[Move to Report]]="Yes",VLOOKUP(E8,IssueVariable[],5,0),"N/A")</f>
        <v>N/A</v>
      </c>
      <c r="Z8" s="103" t="str">
        <f>Final_Report[[#This Row],[Expected Result]]</f>
        <v>N/A</v>
      </c>
      <c r="AA8" s="103" t="str">
        <f>IF(Final_Report[[#This Row],[Move to Report]]="Yes",VLOOKUP(E8,IssueVariable[],6,0),"N/A")</f>
        <v>N/A</v>
      </c>
      <c r="AB8" s="103" t="str">
        <f>IF(Final_Report[[#This Row],[Move to Report]]="Yes",VLOOKUP(E8,IssueVariable[],7,0),"N/A")</f>
        <v>N/A</v>
      </c>
      <c r="AC8" s="103" t="str">
        <f>Final_Report[[#This Row],[Recommendation]]</f>
        <v>N/A</v>
      </c>
      <c r="AD8" s="103"/>
      <c r="AE8" s="103" t="str">
        <f>IF(Final_Report[[#This Row],[Move to Report]]="Yes",VLOOKUP(E8,IssueVariable[],8,0),"N/A")</f>
        <v>N/A</v>
      </c>
      <c r="AF8" s="103" t="str">
        <f>Final_Report[[#This Row],[Steps to Reproduce]]</f>
        <v>N/A</v>
      </c>
      <c r="AG8" s="103" t="str">
        <f>IF(Final_Report[[#This Row],[Move to Report]]="Yes",VLOOKUP(E8,IssueVariable[],9,0),"N/A")</f>
        <v>N/A</v>
      </c>
      <c r="AH8" s="103" t="str">
        <f>IF(Final_Report[[#This Row],[Move to Report]]="Yes",VLOOKUP(E8,IssueVariable[],10,0),"N/A")</f>
        <v>N/A</v>
      </c>
      <c r="AI8" s="103"/>
      <c r="AJ8" s="103"/>
      <c r="AK8" s="103" t="str" cm="1">
        <f t="array" ref="AK8">Table95[Tested on]</f>
        <v>Windows: 11
MAC OS: 12
iOS: 15
Android OS: 10</v>
      </c>
      <c r="AL8" s="203" t="str" cm="1">
        <f t="array" ref="AL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NVDA, Accessibility, Audit, Marketing, MLM-XL, MLVISION, MyLab, US, VPAT</v>
      </c>
      <c r="AM8" s="103" t="e" cm="1">
        <f t="array" ref="AM8">CONCATENATE(LEFT(AH8, SEARCH(" ", AH8) -1),", ",Labels[Labels])</f>
        <v>#VALUE!</v>
      </c>
      <c r="AN8" s="103" t="b">
        <f t="shared" si="1"/>
        <v>0</v>
      </c>
      <c r="AO8" s="103"/>
      <c r="AP8" s="103"/>
      <c r="AQ8" s="103"/>
      <c r="AR8" s="103"/>
      <c r="AS8" s="103"/>
      <c r="AT8" s="103"/>
      <c r="AU8" s="103"/>
      <c r="AV8" s="103"/>
      <c r="AW8" s="103"/>
      <c r="AX8" s="103"/>
      <c r="AY8" s="103"/>
      <c r="AZ8" s="103"/>
      <c r="BA8" s="103"/>
      <c r="BB8" s="103"/>
      <c r="BC8" s="103" t="e">
        <f>VLOOKUP('Final Report'!D8,'Issue Variable'!A:N,11,FALSE)</f>
        <v>#N/A</v>
      </c>
      <c r="BD8" s="103"/>
      <c r="BE8" s="206"/>
    </row>
    <row r="9" spans="1:57" ht="105.75" hidden="1" thickBot="1">
      <c r="A9" s="145" t="s">
        <v>152</v>
      </c>
      <c r="B9" s="103" t="str">
        <f>VLOOKUP(A9,URL[],2,0)</f>
        <v>Course Home - Calendar</v>
      </c>
      <c r="C9" s="205">
        <f>VLOOKUP(A9,URL[],3,0)</f>
        <v>0</v>
      </c>
      <c r="D9" s="103" t="s">
        <v>298</v>
      </c>
      <c r="E9" s="103" t="s">
        <v>299</v>
      </c>
      <c r="F9" s="205" t="s">
        <v>314</v>
      </c>
      <c r="G9" s="103" t="s">
        <v>286</v>
      </c>
      <c r="H9" s="103" t="s">
        <v>286</v>
      </c>
      <c r="I9" s="203" t="s">
        <v>286</v>
      </c>
      <c r="J9" s="103"/>
      <c r="K9" s="103"/>
      <c r="L9" s="103"/>
      <c r="M9" s="103"/>
      <c r="N9" s="103"/>
      <c r="O9" s="103"/>
      <c r="P9" s="203" t="s">
        <v>12</v>
      </c>
      <c r="Q9" s="203" t="s">
        <v>229</v>
      </c>
      <c r="R9" s="103"/>
      <c r="S9" s="103" t="s">
        <v>287</v>
      </c>
      <c r="T9" s="103" t="str">
        <f>IF(Final_Report[[#This Row],[Move to Report]]="Yes",VLOOKUP(E9,IssueVariable[],3,0),"N/A")</f>
        <v>N/A</v>
      </c>
      <c r="U9" s="103" t="str">
        <f>IF(Final_Report[[#This Row],[Move to Report]]="Yes",VLOOKUP(E9,IssueVariable[],4,0),"N/A")</f>
        <v>N/A</v>
      </c>
      <c r="V9" s="103" t="str">
        <f>Final_Report[[#This Row],[Issue Description]]</f>
        <v>N/A</v>
      </c>
      <c r="W9" s="103"/>
      <c r="X9" s="103">
        <f>Final_Report[[#This Row],[Code Snippet]]</f>
        <v>0</v>
      </c>
      <c r="Y9" s="103" t="str">
        <f>IF(Final_Report[[#This Row],[Move to Report]]="Yes",VLOOKUP(E9,IssueVariable[],5,0),"N/A")</f>
        <v>N/A</v>
      </c>
      <c r="Z9" s="103" t="str">
        <f>Final_Report[[#This Row],[Expected Result]]</f>
        <v>N/A</v>
      </c>
      <c r="AA9" s="103" t="str">
        <f>IF(Final_Report[[#This Row],[Move to Report]]="Yes",VLOOKUP(E9,IssueVariable[],6,0),"N/A")</f>
        <v>N/A</v>
      </c>
      <c r="AB9" s="103" t="str">
        <f>IF(Final_Report[[#This Row],[Move to Report]]="Yes",VLOOKUP(E9,IssueVariable[],7,0),"N/A")</f>
        <v>N/A</v>
      </c>
      <c r="AC9" s="103" t="str">
        <f>Final_Report[[#This Row],[Recommendation]]</f>
        <v>N/A</v>
      </c>
      <c r="AD9" s="103"/>
      <c r="AE9" s="103" t="str">
        <f>IF(Final_Report[[#This Row],[Move to Report]]="Yes",VLOOKUP(E9,IssueVariable[],8,0),"N/A")</f>
        <v>N/A</v>
      </c>
      <c r="AF9" s="103" t="str">
        <f>Final_Report[[#This Row],[Steps to Reproduce]]</f>
        <v>N/A</v>
      </c>
      <c r="AG9" s="103" t="str">
        <f>IF(Final_Report[[#This Row],[Move to Report]]="Yes",VLOOKUP(E9,IssueVariable[],9,0),"N/A")</f>
        <v>N/A</v>
      </c>
      <c r="AH9" s="103" t="str">
        <f>IF(Final_Report[[#This Row],[Move to Report]]="Yes",VLOOKUP(E9,IssueVariable[],10,0),"N/A")</f>
        <v>N/A</v>
      </c>
      <c r="AI9" s="103"/>
      <c r="AJ9" s="103"/>
      <c r="AK9" s="103" t="str" cm="1">
        <f t="array" ref="AK9">Table95[Tested on]</f>
        <v>Windows: 11
MAC OS: 12
iOS: 15
Android OS: 10</v>
      </c>
      <c r="AL9" s="203" t="str" cm="1">
        <f t="array" ref="AL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9" s="103" t="e" cm="1">
        <f t="array" ref="AM9">CONCATENATE(LEFT(AH9, SEARCH(" ", AH9) -1),", ",Labels[Labels])</f>
        <v>#VALUE!</v>
      </c>
      <c r="AN9" s="103" t="b">
        <f t="shared" si="1"/>
        <v>0</v>
      </c>
      <c r="AO9" s="103"/>
      <c r="AP9" s="103"/>
      <c r="AQ9" s="103"/>
      <c r="AR9" s="103" t="s">
        <v>315</v>
      </c>
      <c r="AS9" s="103"/>
      <c r="AT9" s="103"/>
      <c r="AU9" s="103"/>
      <c r="AV9" s="103"/>
      <c r="AW9" s="103"/>
      <c r="AX9" s="103"/>
      <c r="AY9" s="103"/>
      <c r="AZ9" s="103"/>
      <c r="BA9" s="103"/>
      <c r="BB9" s="103"/>
      <c r="BC9" s="103" t="e">
        <f>VLOOKUP('Final Report'!D9,'Issue Variable'!A:N,11,FALSE)</f>
        <v>#N/A</v>
      </c>
      <c r="BD9" s="103"/>
      <c r="BE9" s="206"/>
    </row>
    <row r="10" spans="1:57" ht="105.75" hidden="1" thickBot="1">
      <c r="A10" s="145" t="s">
        <v>152</v>
      </c>
      <c r="B10" s="103" t="str">
        <f>VLOOKUP(A10,URL[],2,0)</f>
        <v>Course Home - Calendar</v>
      </c>
      <c r="C10" s="205">
        <f>VLOOKUP(A10,URL[],3,0)</f>
        <v>0</v>
      </c>
      <c r="D10" s="103" t="s">
        <v>302</v>
      </c>
      <c r="E10" s="103" t="s">
        <v>316</v>
      </c>
      <c r="F10" s="103" t="s">
        <v>317</v>
      </c>
      <c r="G10" s="103" t="s">
        <v>286</v>
      </c>
      <c r="H10" s="103"/>
      <c r="I10" s="203" t="s">
        <v>286</v>
      </c>
      <c r="J10" s="103"/>
      <c r="K10" s="103"/>
      <c r="L10" s="103"/>
      <c r="M10" s="103"/>
      <c r="N10" s="103"/>
      <c r="O10" s="103"/>
      <c r="P10" s="203" t="s">
        <v>12</v>
      </c>
      <c r="Q10" s="203" t="s">
        <v>230</v>
      </c>
      <c r="R10" s="103"/>
      <c r="S10" s="103" t="s">
        <v>287</v>
      </c>
      <c r="T10" s="103" t="str">
        <f>IF(Final_Report[[#This Row],[Move to Report]]="Yes",VLOOKUP(E10,IssueVariable[],3,0),"N/A")</f>
        <v>N/A</v>
      </c>
      <c r="U10" s="103" t="str">
        <f>IF(Final_Report[[#This Row],[Move to Report]]="Yes",VLOOKUP(E10,IssueVariable[],4,0),"N/A")</f>
        <v>N/A</v>
      </c>
      <c r="V10" s="103" t="str">
        <f>Final_Report[[#This Row],[Issue Description]]</f>
        <v>N/A</v>
      </c>
      <c r="W10" s="103"/>
      <c r="X10" s="103">
        <f>Final_Report[[#This Row],[Code Snippet]]</f>
        <v>0</v>
      </c>
      <c r="Y10" s="103" t="str">
        <f>IF(Final_Report[[#This Row],[Move to Report]]="Yes",VLOOKUP(E10,IssueVariable[],5,0),"N/A")</f>
        <v>N/A</v>
      </c>
      <c r="Z10" s="103" t="str">
        <f>Final_Report[[#This Row],[Expected Result]]</f>
        <v>N/A</v>
      </c>
      <c r="AA10" s="103" t="str">
        <f>IF(Final_Report[[#This Row],[Move to Report]]="Yes",VLOOKUP(E10,IssueVariable[],6,0),"N/A")</f>
        <v>N/A</v>
      </c>
      <c r="AB10" s="103" t="str">
        <f>IF(Final_Report[[#This Row],[Move to Report]]="Yes",VLOOKUP(E10,IssueVariable[],7,0),"N/A")</f>
        <v>N/A</v>
      </c>
      <c r="AC10" s="103" t="str">
        <f>Final_Report[[#This Row],[Recommendation]]</f>
        <v>N/A</v>
      </c>
      <c r="AD10" s="103"/>
      <c r="AE10" s="103" t="str">
        <f>IF(Final_Report[[#This Row],[Move to Report]]="Yes",VLOOKUP(E10,IssueVariable[],8,0),"N/A")</f>
        <v>N/A</v>
      </c>
      <c r="AF10" s="103" t="str">
        <f>Final_Report[[#This Row],[Steps to Reproduce]]</f>
        <v>N/A</v>
      </c>
      <c r="AG10" s="103" t="str">
        <f>IF(Final_Report[[#This Row],[Move to Report]]="Yes",VLOOKUP(E10,IssueVariable[],9,0),"N/A")</f>
        <v>N/A</v>
      </c>
      <c r="AH10" s="103" t="str">
        <f>IF(Final_Report[[#This Row],[Move to Report]]="Yes",VLOOKUP(E10,IssueVariable[],10,0),"N/A")</f>
        <v>N/A</v>
      </c>
      <c r="AI10" s="103"/>
      <c r="AJ10" s="103"/>
      <c r="AK10" s="103" t="str" cm="1">
        <f t="array" ref="AK10">Table95[Tested on]</f>
        <v>Windows: 11
MAC OS: 12
iOS: 15
Android OS: 10</v>
      </c>
      <c r="AL10" s="203" t="str" cm="1">
        <f t="array" ref="AL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NVDA, Accessibility, Audit, Marketing, MLM-XL, MLVISION, MyLab, US, VPAT</v>
      </c>
      <c r="AM10" s="103" t="e" cm="1">
        <f t="array" ref="AM10">CONCATENATE(LEFT(AH10, SEARCH(" ", AH10) -1),", ",Labels[Labels])</f>
        <v>#VALUE!</v>
      </c>
      <c r="AN10" s="103" t="b">
        <f t="shared" si="1"/>
        <v>0</v>
      </c>
      <c r="AO10" s="103"/>
      <c r="AP10" s="103"/>
      <c r="AQ10" s="103"/>
      <c r="AR10" s="103"/>
      <c r="AS10" s="103"/>
      <c r="AT10" s="103"/>
      <c r="AU10" s="103"/>
      <c r="AV10" s="103"/>
      <c r="AW10" s="103"/>
      <c r="AX10" s="103"/>
      <c r="AY10" s="103"/>
      <c r="AZ10" s="103"/>
      <c r="BA10" s="103"/>
      <c r="BB10" s="103"/>
      <c r="BC10" s="103" t="e">
        <f>VLOOKUP('Final Report'!D10,'Issue Variable'!A:N,11,FALSE)</f>
        <v>#N/A</v>
      </c>
      <c r="BD10" s="103"/>
      <c r="BE10" s="206"/>
    </row>
    <row r="11" spans="1:57" ht="105.75" hidden="1" thickBot="1">
      <c r="A11" s="145" t="s">
        <v>152</v>
      </c>
      <c r="B11" s="103" t="str">
        <f>VLOOKUP(A11,URL[],2,0)</f>
        <v>Course Home - Calendar</v>
      </c>
      <c r="C11" s="205">
        <f>VLOOKUP(A11,URL[],3,0)</f>
        <v>0</v>
      </c>
      <c r="D11" s="103" t="s">
        <v>302</v>
      </c>
      <c r="E11" s="103" t="s">
        <v>316</v>
      </c>
      <c r="F11" s="103" t="s">
        <v>318</v>
      </c>
      <c r="G11" s="103" t="s">
        <v>286</v>
      </c>
      <c r="H11" s="103"/>
      <c r="I11" s="203" t="s">
        <v>286</v>
      </c>
      <c r="J11" s="103"/>
      <c r="K11" s="103"/>
      <c r="L11" s="103"/>
      <c r="M11" s="103"/>
      <c r="N11" s="103"/>
      <c r="O11" s="103"/>
      <c r="P11" s="203" t="s">
        <v>12</v>
      </c>
      <c r="Q11" s="203" t="s">
        <v>230</v>
      </c>
      <c r="R11" s="103"/>
      <c r="S11" s="103" t="s">
        <v>287</v>
      </c>
      <c r="T11" s="103" t="str">
        <f>IF(Final_Report[[#This Row],[Move to Report]]="Yes",VLOOKUP(E11,IssueVariable[],3,0),"N/A")</f>
        <v>N/A</v>
      </c>
      <c r="U11" s="103" t="str">
        <f>IF(Final_Report[[#This Row],[Move to Report]]="Yes",VLOOKUP(E11,IssueVariable[],4,0),"N/A")</f>
        <v>N/A</v>
      </c>
      <c r="V11" s="103" t="str">
        <f>Final_Report[[#This Row],[Issue Description]]</f>
        <v>N/A</v>
      </c>
      <c r="W11" s="103"/>
      <c r="X11" s="103">
        <f>Final_Report[[#This Row],[Code Snippet]]</f>
        <v>0</v>
      </c>
      <c r="Y11" s="103" t="str">
        <f>IF(Final_Report[[#This Row],[Move to Report]]="Yes",VLOOKUP(E11,IssueVariable[],5,0),"N/A")</f>
        <v>N/A</v>
      </c>
      <c r="Z11" s="103" t="str">
        <f>Final_Report[[#This Row],[Expected Result]]</f>
        <v>N/A</v>
      </c>
      <c r="AA11" s="103" t="str">
        <f>IF(Final_Report[[#This Row],[Move to Report]]="Yes",VLOOKUP(E11,IssueVariable[],6,0),"N/A")</f>
        <v>N/A</v>
      </c>
      <c r="AB11" s="103" t="str">
        <f>IF(Final_Report[[#This Row],[Move to Report]]="Yes",VLOOKUP(E11,IssueVariable[],7,0),"N/A")</f>
        <v>N/A</v>
      </c>
      <c r="AC11" s="103" t="str">
        <f>Final_Report[[#This Row],[Recommendation]]</f>
        <v>N/A</v>
      </c>
      <c r="AD11" s="103"/>
      <c r="AE11" s="103" t="str">
        <f>IF(Final_Report[[#This Row],[Move to Report]]="Yes",VLOOKUP(E11,IssueVariable[],8,0),"N/A")</f>
        <v>N/A</v>
      </c>
      <c r="AF11" s="103" t="str">
        <f>Final_Report[[#This Row],[Steps to Reproduce]]</f>
        <v>N/A</v>
      </c>
      <c r="AG11" s="103" t="str">
        <f>IF(Final_Report[[#This Row],[Move to Report]]="Yes",VLOOKUP(E11,IssueVariable[],9,0),"N/A")</f>
        <v>N/A</v>
      </c>
      <c r="AH11" s="103" t="str">
        <f>IF(Final_Report[[#This Row],[Move to Report]]="Yes",VLOOKUP(E11,IssueVariable[],10,0),"N/A")</f>
        <v>N/A</v>
      </c>
      <c r="AI11" s="103"/>
      <c r="AJ11" s="103"/>
      <c r="AK11" s="103" t="str" cm="1">
        <f t="array" ref="AK11">Table95[Tested on]</f>
        <v>Windows: 11
MAC OS: 12
iOS: 15
Android OS: 10</v>
      </c>
      <c r="AL11" s="203" t="str" cm="1">
        <f t="array" ref="AL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NVDA, Accessibility, Audit, Marketing, MLM-XL, MLVISION, MyLab, US, VPAT</v>
      </c>
      <c r="AM11" s="103" t="e" cm="1">
        <f t="array" ref="AM11">CONCATENATE(LEFT(AH11, SEARCH(" ", AH11) -1),", ",Labels[Labels])</f>
        <v>#VALUE!</v>
      </c>
      <c r="AN11" s="103" t="b">
        <f t="shared" si="1"/>
        <v>0</v>
      </c>
      <c r="AO11" s="103"/>
      <c r="AP11" s="103"/>
      <c r="AQ11" s="103"/>
      <c r="AR11" s="103"/>
      <c r="AS11" s="103"/>
      <c r="AT11" s="103"/>
      <c r="AU11" s="103"/>
      <c r="AV11" s="103"/>
      <c r="AW11" s="103"/>
      <c r="AX11" s="103"/>
      <c r="AY11" s="103"/>
      <c r="AZ11" s="103"/>
      <c r="BA11" s="103"/>
      <c r="BB11" s="103"/>
      <c r="BC11" s="103" t="e">
        <f>VLOOKUP('Final Report'!D11,'Issue Variable'!A:N,11,FALSE)</f>
        <v>#N/A</v>
      </c>
      <c r="BD11" s="103"/>
      <c r="BE11" s="206"/>
    </row>
    <row r="12" spans="1:57" ht="195.75" hidden="1" thickBot="1">
      <c r="A12" s="145" t="s">
        <v>152</v>
      </c>
      <c r="B12" s="103" t="str">
        <f>VLOOKUP(A12,URL[],2,0)</f>
        <v>Course Home - Calendar</v>
      </c>
      <c r="C12" s="205">
        <f>VLOOKUP(A12,URL[],3,0)</f>
        <v>0</v>
      </c>
      <c r="D12" s="103" t="s">
        <v>294</v>
      </c>
      <c r="E12" s="103" t="s">
        <v>319</v>
      </c>
      <c r="F12" s="103" t="s">
        <v>320</v>
      </c>
      <c r="G12" s="103" t="s">
        <v>286</v>
      </c>
      <c r="H12" s="103"/>
      <c r="I12" s="203" t="s">
        <v>286</v>
      </c>
      <c r="J12" s="103"/>
      <c r="K12" s="103"/>
      <c r="L12" s="103"/>
      <c r="M12" s="103" t="s">
        <v>286</v>
      </c>
      <c r="N12" s="103"/>
      <c r="O12" s="103"/>
      <c r="P12" s="203" t="s">
        <v>12</v>
      </c>
      <c r="Q12" s="203" t="s">
        <v>229</v>
      </c>
      <c r="R12" s="103"/>
      <c r="S12" s="103" t="s">
        <v>155</v>
      </c>
      <c r="T12" s="103" t="s">
        <v>321</v>
      </c>
      <c r="U12" s="103" t="s">
        <v>322</v>
      </c>
      <c r="V12" s="103" t="str">
        <f>Final_Report[[#This Row],[Issue Description]]</f>
        <v>The color for user interface controls with their adjacent colours an insufficient contrast ratio were found on the page. Following are the instances affected:
• The foreground #3BA3BF for "Circle Blue" icon image provided to "Chapter 2 Homework", "Ch 20 NEW Mini Sim on Socially Responsible Marketing" link has a color contrast ratio of 2.9:1 with #FFFFFF background.
• The foreground #E39F00 for "Square Yellow" icon image provided to "Chapter 2 quiz" link has a color contrast ratio of 2.3:1 with #FFFFFF background.</v>
      </c>
      <c r="W12" s="103"/>
      <c r="X12" s="103">
        <f>Final_Report[[#This Row],[Code Snippet]]</f>
        <v>0</v>
      </c>
      <c r="Y12" s="103" t="str">
        <f>IF(Final_Report[[#This Row],[Move to Report]]="Yes",VLOOKUP(E12,IssueVariable[],5,0),"N/A")</f>
        <v xml:space="preserve">The user interface controls should have sufficient color contrast ratio with their adjacent colours.
</v>
      </c>
      <c r="Z12" s="103" t="str">
        <f>Final_Report[[#This Row],[Expected Result]]</f>
        <v xml:space="preserve">The user interface controls should have sufficient color contrast ratio with their adjacent colours.
</v>
      </c>
      <c r="AA12" s="103" t="str">
        <f>IF(Final_Report[[#This Row],[Move to Report]]="Yes",VLOOKUP(E12,IssueVariable[],6,0),"N/A")</f>
        <v>User Interface controls should have sufficient contrast with the adjacent colors on different states, i.e. hover, focus and active. This helps low vision users to identify the state of different user interface controls easily. All non-text elements, such as key images, user interface controls in different states (hover, active and focus) should have a contrast ratio of  3:1.This will ensure that users with color deficiencies and low vision can access the controls with ease.</v>
      </c>
      <c r="AB12" s="103" t="str">
        <f>IF(Final_Report[[#This Row],[Move to Report]]="Yes",VLOOKUP(E12,IssueVariable[],7,0),"N/A")</f>
        <v>For all states of user interface controls, ensure that the color contrast for controls with their adjacent colors is 3:1.</v>
      </c>
      <c r="AC12" s="103" t="str">
        <f>Final_Report[[#This Row],[Recommendation]]</f>
        <v>For all states of user interface controls, ensure that the color contrast for controls with their adjacent colors is 3:1.</v>
      </c>
      <c r="AD12" s="103" t="s">
        <v>307</v>
      </c>
      <c r="AE12" s="103" t="s">
        <v>323</v>
      </c>
      <c r="AF12" s="103" t="str">
        <f>Final_Report[[#This Row],[Steps to Reproduce]]</f>
        <v>2. Navigate to Course Home &gt; Calendar interactive element and activate it.
3.Inspect the controls of "Chapter 2 Homework", "Ch 20 NEW Mini Sim…" and "Chapter 2 quiz" link icons ("Circle", "Square") with their adjacent colors using CCA.</v>
      </c>
      <c r="AG12" s="103" t="str">
        <f>IF(Final_Report[[#This Row],[Move to Report]]="Yes",VLOOKUP(E12,IssueVariable[],9,0),"N/A")</f>
        <v>AA</v>
      </c>
      <c r="AH12" s="103" t="str">
        <f>IF(Final_Report[[#This Row],[Move to Report]]="Yes",VLOOKUP(E12,IssueVariable[],10,0),"N/A")</f>
        <v>1.4.11 Non-text Contrast</v>
      </c>
      <c r="AI12" s="103" t="s">
        <v>324</v>
      </c>
      <c r="AJ12" s="103" t="s">
        <v>325</v>
      </c>
      <c r="AK12" s="103" t="str" cm="1">
        <f t="array" ref="AK12">Table95[Tested on]</f>
        <v>Windows: 11
MAC OS: 12
iOS: 15
Android OS: 10</v>
      </c>
      <c r="AL12" s="203" t="str" cm="1">
        <f t="array" ref="AL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1.4.11 Non-text Contrast (Level AA), Windows_11, Chrome, JAWS, NVDA, TalkBack, Android Tablet, Accessibility, Audit, Marketing, MLM-XL, MLVISION, MyLab, US, VPAT</v>
      </c>
      <c r="AM12" s="103" t="str" cm="1">
        <f t="array" ref="AM12">CONCATENATE(LEFT(AH12, SEARCH(" ", AH12) -1),", ",Labels[Labels])</f>
        <v xml:space="preserve">1.4.11, Accessibility, Audit, Marketing, MLM-XL, MLVISION, MyLab, US, VPAT </v>
      </c>
      <c r="AN12" s="103" t="str">
        <f t="shared" si="1"/>
        <v>1 - Critical - showstopper</v>
      </c>
      <c r="AO12" s="103" t="s">
        <v>12</v>
      </c>
      <c r="AP12" s="103">
        <v>5</v>
      </c>
      <c r="AQ12" s="103">
        <v>5</v>
      </c>
      <c r="AR12" s="103"/>
      <c r="AS12" s="103">
        <v>5</v>
      </c>
      <c r="AT12" s="103" t="s">
        <v>82</v>
      </c>
      <c r="AU12" s="103" t="s">
        <v>326</v>
      </c>
      <c r="AV12" s="103" t="s">
        <v>312</v>
      </c>
      <c r="AW12" s="103">
        <v>5</v>
      </c>
      <c r="AX12" s="127" t="s">
        <v>114</v>
      </c>
      <c r="AY12" s="103"/>
      <c r="AZ12" s="103"/>
      <c r="BA12" s="103"/>
      <c r="BB12" s="103"/>
      <c r="BC12" s="103" t="e">
        <f>VLOOKUP('Final Report'!D12,'Issue Variable'!A:N,11,FALSE)</f>
        <v>#N/A</v>
      </c>
      <c r="BD12" s="103"/>
      <c r="BE12" s="206"/>
    </row>
    <row r="13" spans="1:57" ht="105.75" hidden="1" thickBot="1">
      <c r="A13" s="145" t="s">
        <v>156</v>
      </c>
      <c r="B13" s="103" t="str">
        <f>VLOOKUP(A13,URL[],2,0)</f>
        <v>Student Success Hub</v>
      </c>
      <c r="C13" s="205">
        <f>VLOOKUP(A13,URL[],3,0)</f>
        <v>0</v>
      </c>
      <c r="D13" s="103" t="s">
        <v>327</v>
      </c>
      <c r="E13" s="103" t="s">
        <v>328</v>
      </c>
      <c r="F13" s="205" t="s">
        <v>329</v>
      </c>
      <c r="G13" s="103" t="s">
        <v>286</v>
      </c>
      <c r="H13" s="103" t="s">
        <v>286</v>
      </c>
      <c r="I13" s="203" t="s">
        <v>286</v>
      </c>
      <c r="J13" s="103"/>
      <c r="K13" s="103"/>
      <c r="L13" s="103"/>
      <c r="M13" s="103"/>
      <c r="N13" s="103"/>
      <c r="O13" s="103"/>
      <c r="P13" s="203" t="s">
        <v>12</v>
      </c>
      <c r="Q13" s="203" t="s">
        <v>229</v>
      </c>
      <c r="R13" s="103"/>
      <c r="S13" s="103" t="s">
        <v>287</v>
      </c>
      <c r="T13" s="103" t="str">
        <f>IF(Final_Report[[#This Row],[Move to Report]]="Yes",VLOOKUP(E13,IssueVariable[],3,0),"N/A")</f>
        <v>N/A</v>
      </c>
      <c r="U13" s="103" t="str">
        <f>IF(Final_Report[[#This Row],[Move to Report]]="Yes",VLOOKUP(E13,IssueVariable[],4,0),"N/A")</f>
        <v>N/A</v>
      </c>
      <c r="V13" s="103" t="str">
        <f>Final_Report[[#This Row],[Issue Description]]</f>
        <v>N/A</v>
      </c>
      <c r="W13" s="103"/>
      <c r="X13" s="103">
        <f>Final_Report[[#This Row],[Code Snippet]]</f>
        <v>0</v>
      </c>
      <c r="Y13" s="103" t="str">
        <f>IF(Final_Report[[#This Row],[Move to Report]]="Yes",VLOOKUP(E13,IssueVariable[],5,0),"N/A")</f>
        <v>N/A</v>
      </c>
      <c r="Z13" s="103" t="str">
        <f>Final_Report[[#This Row],[Expected Result]]</f>
        <v>N/A</v>
      </c>
      <c r="AA13" s="103" t="str">
        <f>IF(Final_Report[[#This Row],[Move to Report]]="Yes",VLOOKUP(E13,IssueVariable[],6,0),"N/A")</f>
        <v>N/A</v>
      </c>
      <c r="AB13" s="103" t="str">
        <f>IF(Final_Report[[#This Row],[Move to Report]]="Yes",VLOOKUP(E13,IssueVariable[],7,0),"N/A")</f>
        <v>N/A</v>
      </c>
      <c r="AC13" s="103" t="str">
        <f>Final_Report[[#This Row],[Recommendation]]</f>
        <v>N/A</v>
      </c>
      <c r="AD13" s="103"/>
      <c r="AE13" s="103" t="str">
        <f>IF(Final_Report[[#This Row],[Move to Report]]="Yes",VLOOKUP(E13,IssueVariable[],8,0),"N/A")</f>
        <v>N/A</v>
      </c>
      <c r="AF13" s="103" t="str">
        <f>Final_Report[[#This Row],[Steps to Reproduce]]</f>
        <v>N/A</v>
      </c>
      <c r="AG13" s="103" t="str">
        <f>IF(Final_Report[[#This Row],[Move to Report]]="Yes",VLOOKUP(E13,IssueVariable[],9,0),"N/A")</f>
        <v>N/A</v>
      </c>
      <c r="AH13" s="103" t="str">
        <f>IF(Final_Report[[#This Row],[Move to Report]]="Yes",VLOOKUP(E13,IssueVariable[],10,0),"N/A")</f>
        <v>N/A</v>
      </c>
      <c r="AI13" s="103"/>
      <c r="AJ13" s="103"/>
      <c r="AK13" s="103" t="str" cm="1">
        <f t="array" ref="AK13">Table95[Tested on]</f>
        <v>Windows: 11
MAC OS: 12
iOS: 15
Android OS: 10</v>
      </c>
      <c r="AL13" s="203" t="str" cm="1">
        <f t="array" ref="AL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13" s="103" t="e" cm="1">
        <f t="array" ref="AM13">CONCATENATE(LEFT(AH13, SEARCH(" ", AH13) -1),", ",Labels[Labels])</f>
        <v>#VALUE!</v>
      </c>
      <c r="AN13" s="103" t="b">
        <f t="shared" si="1"/>
        <v>0</v>
      </c>
      <c r="AO13" s="103"/>
      <c r="AP13" s="103"/>
      <c r="AQ13" s="103"/>
      <c r="AR13" s="103" t="s">
        <v>330</v>
      </c>
      <c r="AS13" s="103"/>
      <c r="AT13" s="103"/>
      <c r="AU13" s="103"/>
      <c r="AV13" s="103"/>
      <c r="AW13" s="103"/>
      <c r="AX13" s="103"/>
      <c r="AY13" s="103"/>
      <c r="AZ13" s="103"/>
      <c r="BA13" s="103"/>
      <c r="BB13" s="103"/>
      <c r="BC13" s="103" t="e">
        <f>VLOOKUP('Final Report'!D13,'Issue Variable'!A:N,11,FALSE)</f>
        <v>#N/A</v>
      </c>
      <c r="BD13" s="103"/>
      <c r="BE13" s="206"/>
    </row>
    <row r="14" spans="1:57" ht="225.75" hidden="1" thickBot="1">
      <c r="A14" s="145" t="s">
        <v>158</v>
      </c>
      <c r="B14" s="103" t="str">
        <f>VLOOKUP(A14,URL[],2,0)</f>
        <v>MyLab Tour for students</v>
      </c>
      <c r="C14" s="205">
        <f>VLOOKUP(A14,URL[],3,0)</f>
        <v>0</v>
      </c>
      <c r="D14" s="103" t="s">
        <v>331</v>
      </c>
      <c r="E14" s="103" t="s">
        <v>332</v>
      </c>
      <c r="F14" s="205" t="s">
        <v>333</v>
      </c>
      <c r="G14" s="103" t="s">
        <v>286</v>
      </c>
      <c r="H14" s="103" t="s">
        <v>286</v>
      </c>
      <c r="I14" s="103" t="s">
        <v>286</v>
      </c>
      <c r="J14" s="103" t="s">
        <v>286</v>
      </c>
      <c r="K14" s="103" t="s">
        <v>286</v>
      </c>
      <c r="L14" s="103" t="s">
        <v>286</v>
      </c>
      <c r="M14" s="103" t="s">
        <v>286</v>
      </c>
      <c r="N14" s="103"/>
      <c r="O14" s="103"/>
      <c r="P14" s="103" t="s">
        <v>12</v>
      </c>
      <c r="Q14" s="203" t="s">
        <v>229</v>
      </c>
      <c r="R14" s="103"/>
      <c r="S14" s="103" t="s">
        <v>155</v>
      </c>
      <c r="T14" s="103" t="s">
        <v>334</v>
      </c>
      <c r="U14" s="103" t="s">
        <v>335</v>
      </c>
      <c r="V14" s="103" t="str">
        <f>Final_Report[[#This Row],[Issue Description]]</f>
        <v>The table structure for the “Navigation course” table was found to be inappropriate. There is no table &lt;caption&gt; element provided. As a result, screen reader users cannot understand the table content effectively.</v>
      </c>
      <c r="W14" s="103" t="s">
        <v>336</v>
      </c>
      <c r="X14" s="103" t="str">
        <f>Final_Report[[#This Row],[Code Snippet]]</f>
        <v>&lt;table class="body" style="width:60%"&gt;
&lt;tbody&gt;
&lt;tr style="height:30px;"&gt;
	&lt;th style="width:10%"&gt;Element Name&lt;/th&gt;
	&lt;th style="width:10%"&gt;Previous Name&lt;br&gt;(if different)&lt;/th&gt;
	&lt;th style="width:40%"&gt;Description&lt;/th&gt;
&lt;/tr&gt;
(...)
&lt;/table
&lt;/table&gt;</v>
      </c>
      <c r="Y14" s="103" t="str">
        <f>IF(Final_Report[[#This Row],[Move to Report]]="Yes",VLOOKUP(E14,IssueVariable[],5,0),"N/A")</f>
        <v xml:space="preserve">The Structure of the table should be correctly identified for screen reader user.
</v>
      </c>
      <c r="Z14" s="103" t="str">
        <f>Final_Report[[#This Row],[Expected Result]]</f>
        <v xml:space="preserve">The Structure of the table should be correctly identified for screen reader user.
</v>
      </c>
      <c r="AA14" s="103" t="str">
        <f>IF(Final_Report[[#This Row],[Move to Report]]="Yes",VLOOKUP(E14,IssueVariable[],6,0),"N/A")</f>
        <v xml:space="preserve">Tables should be marked accurately. Data tables provide content in certain context. When the screen readers are informed about a table, they expect for table headers and data cells. Navigating through each cell enables them to identify and interpret tabular content. Table headers enable users identify the context of table data. Table headers are provided with &lt;th&gt; tags.
A screen reader reads the table information in a linear order reading one cell at a time. Thus it is essential to mark-up the table headers to help users interpret the table data correctly.
</v>
      </c>
      <c r="AB14" s="103" t="s">
        <v>337</v>
      </c>
      <c r="AC14" s="103" t="str">
        <f>Final_Report[[#This Row],[Recommendation]]</f>
        <v>Apply the following change mark-up the content such as "Navigating your course" using &lt;caption&gt; element.
&lt;table class="body" style="width:60%"&gt;
&lt;caption&gt;Navigating your course&lt;/caption&gt;
&lt;tbody&gt;
&lt;tr style="height:30px;"&gt;
	&lt;th style="width:10%"&gt;Element Name&lt;/th&gt;
	&lt;th style="width:10%"&gt;Previous Name&lt;br&gt;(if different)&lt;/th&gt;
	&lt;th style="width:40%"&gt;Description&lt;/th&gt;
&lt;/tr&gt;
(...)
&lt;/table
&lt;/table&gt;</v>
      </c>
      <c r="AD14" s="103" t="s">
        <v>307</v>
      </c>
      <c r="AE14" s="103" t="s">
        <v>338</v>
      </c>
      <c r="AF14" s="103" t="str">
        <f>Final_Report[[#This Row],[Steps to Reproduce]]</f>
        <v>2. Navigate to Student Success Hub &gt; MyLab Tour for students interactive element and activate it.
3. Inspect the "Navigating your course" table.</v>
      </c>
      <c r="AG14" s="103" t="str">
        <f>IF(Final_Report[[#This Row],[Move to Report]]="Yes",VLOOKUP(E14,IssueVariable[],9,0),"N/A")</f>
        <v>A</v>
      </c>
      <c r="AH14" s="103" t="str">
        <f>IF(Final_Report[[#This Row],[Move to Report]]="Yes",VLOOKUP(E14,IssueVariable[],10,0),"N/A")</f>
        <v>1.3.1 Info and Relationships</v>
      </c>
      <c r="AI14" s="103" t="s">
        <v>339</v>
      </c>
      <c r="AJ14" s="103" t="s">
        <v>310</v>
      </c>
      <c r="AK14" s="103" t="str" cm="1">
        <f t="array" ref="AK14">Table95[Tested on]</f>
        <v>Windows: 11
MAC OS: 12
iOS: 15
Android OS: 10</v>
      </c>
      <c r="AL14" s="203" t="str" cm="1">
        <f t="array" ref="AL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1.3.1 Info and Relationships (Level A), Windows_11, Chrome, JAWS, Firefox, NVDA, iOS Tablet, VoiceOver, macOS_12, Safari, TalkBack, Android Tablet, Accessibility, Audit, Marketing, MLM-XL, MLVISION, MyLab, US, VPAT</v>
      </c>
      <c r="AM14" s="103" t="str" cm="1">
        <f t="array" ref="AM14">CONCATENATE(LEFT(AH14, SEARCH(" ", AH14) -1),", ",Labels[Labels])</f>
        <v xml:space="preserve">1.3.1, Accessibility, Audit, Marketing, MLM-XL, MLVISION, MyLab, US, VPAT </v>
      </c>
      <c r="AN14" s="103" t="str">
        <f t="shared" si="1"/>
        <v>3 - Medium - minor functionality broken</v>
      </c>
      <c r="AO14" s="103" t="s">
        <v>12</v>
      </c>
      <c r="AP14" s="103">
        <v>5</v>
      </c>
      <c r="AQ14" s="103">
        <v>5</v>
      </c>
      <c r="AR14" s="103"/>
      <c r="AS14" s="103">
        <v>5</v>
      </c>
      <c r="AT14" s="103" t="s">
        <v>82</v>
      </c>
      <c r="AU14" s="103" t="s">
        <v>340</v>
      </c>
      <c r="AV14" s="103" t="s">
        <v>312</v>
      </c>
      <c r="AW14" s="103">
        <v>5</v>
      </c>
      <c r="AX14" s="103" t="s">
        <v>114</v>
      </c>
      <c r="AY14" s="103"/>
      <c r="AZ14" s="103"/>
      <c r="BA14" s="103"/>
      <c r="BB14" s="103"/>
      <c r="BC14" s="103" t="e">
        <f>VLOOKUP('Final Report'!D14,'Issue Variable'!A:N,11,FALSE)</f>
        <v>#N/A</v>
      </c>
      <c r="BD14" s="103"/>
      <c r="BE14" s="206"/>
    </row>
    <row r="15" spans="1:57" ht="105.75" hidden="1" thickBot="1">
      <c r="A15" s="145" t="s">
        <v>160</v>
      </c>
      <c r="B15" s="103" t="str">
        <f>VLOOKUP(A15,URL[],2,0)</f>
        <v>Dynamic Study Modules</v>
      </c>
      <c r="C15" s="205">
        <f>VLOOKUP(A15,URL[],3,0)</f>
        <v>0</v>
      </c>
      <c r="D15" s="103" t="s">
        <v>341</v>
      </c>
      <c r="E15" s="103" t="s">
        <v>342</v>
      </c>
      <c r="F15" s="103" t="s">
        <v>343</v>
      </c>
      <c r="G15" s="103" t="s">
        <v>286</v>
      </c>
      <c r="H15" s="103" t="s">
        <v>286</v>
      </c>
      <c r="I15" s="103" t="s">
        <v>286</v>
      </c>
      <c r="J15" s="103"/>
      <c r="K15" s="103"/>
      <c r="L15" s="103"/>
      <c r="M15" s="103"/>
      <c r="N15" s="103"/>
      <c r="O15" s="103"/>
      <c r="P15" s="103" t="s">
        <v>12</v>
      </c>
      <c r="Q15" s="103" t="s">
        <v>230</v>
      </c>
      <c r="R15" s="103"/>
      <c r="S15" s="103" t="s">
        <v>287</v>
      </c>
      <c r="T15" s="103" t="str">
        <f>IF(Final_Report[[#This Row],[Move to Report]]="Yes",VLOOKUP(E15,IssueVariable[],3,0),"N/A")</f>
        <v>N/A</v>
      </c>
      <c r="U15" s="103" t="str">
        <f>IF(Final_Report[[#This Row],[Move to Report]]="Yes",VLOOKUP(E15,IssueVariable[],4,0),"N/A")</f>
        <v>N/A</v>
      </c>
      <c r="V15" s="103" t="str">
        <f>Final_Report[[#This Row],[Issue Description]]</f>
        <v>N/A</v>
      </c>
      <c r="W15" s="103"/>
      <c r="X15" s="103">
        <f>Final_Report[[#This Row],[Code Snippet]]</f>
        <v>0</v>
      </c>
      <c r="Y15" s="103" t="str">
        <f>IF(Final_Report[[#This Row],[Move to Report]]="Yes",VLOOKUP(E15,IssueVariable[],5,0),"N/A")</f>
        <v>N/A</v>
      </c>
      <c r="Z15" s="103" t="str">
        <f>Final_Report[[#This Row],[Expected Result]]</f>
        <v>N/A</v>
      </c>
      <c r="AA15" s="103" t="str">
        <f>IF(Final_Report[[#This Row],[Move to Report]]="Yes",VLOOKUP(E15,IssueVariable[],6,0),"N/A")</f>
        <v>N/A</v>
      </c>
      <c r="AB15" s="103" t="str">
        <f>IF(Final_Report[[#This Row],[Move to Report]]="Yes",VLOOKUP(E15,IssueVariable[],7,0),"N/A")</f>
        <v>N/A</v>
      </c>
      <c r="AC15" s="103" t="str">
        <f>Final_Report[[#This Row],[Recommendation]]</f>
        <v>N/A</v>
      </c>
      <c r="AD15" s="103"/>
      <c r="AE15" s="103" t="str">
        <f>IF(Final_Report[[#This Row],[Move to Report]]="Yes",VLOOKUP(E15,IssueVariable[],8,0),"N/A")</f>
        <v>N/A</v>
      </c>
      <c r="AF15" s="103" t="str">
        <f>Final_Report[[#This Row],[Steps to Reproduce]]</f>
        <v>N/A</v>
      </c>
      <c r="AG15" s="103" t="str">
        <f>IF(Final_Report[[#This Row],[Move to Report]]="Yes",VLOOKUP(E15,IssueVariable[],9,0),"N/A")</f>
        <v>N/A</v>
      </c>
      <c r="AH15" s="103" t="str">
        <f>IF(Final_Report[[#This Row],[Move to Report]]="Yes",VLOOKUP(E15,IssueVariable[],10,0),"N/A")</f>
        <v>N/A</v>
      </c>
      <c r="AI15" s="103"/>
      <c r="AJ15" s="103"/>
      <c r="AK15" s="103" t="str" cm="1">
        <f t="array" ref="AK15">Table95[Tested on]</f>
        <v>Windows: 11
MAC OS: 12
iOS: 15
Android OS: 10</v>
      </c>
      <c r="AL15" s="203" t="str" cm="1">
        <f t="array" ref="AL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15" s="103" t="e" cm="1">
        <f t="array" ref="AM15">CONCATENATE(LEFT(AH15, SEARCH(" ", AH15) -1),", ",Labels[Labels])</f>
        <v>#VALUE!</v>
      </c>
      <c r="AN15" s="103" t="b">
        <f t="shared" si="1"/>
        <v>0</v>
      </c>
      <c r="AO15" s="103"/>
      <c r="AP15" s="103"/>
      <c r="AQ15" s="103"/>
      <c r="AR15" s="103"/>
      <c r="AS15" s="103"/>
      <c r="AT15" s="103"/>
      <c r="AU15" s="103"/>
      <c r="AV15" s="103"/>
      <c r="AW15" s="103"/>
      <c r="AX15" s="103"/>
      <c r="AY15" s="103"/>
      <c r="AZ15" s="103"/>
      <c r="BA15" s="103"/>
      <c r="BB15" s="103"/>
      <c r="BC15" s="103" t="e">
        <f>VLOOKUP('Final Report'!D15,'Issue Variable'!A:N,11,FALSE)</f>
        <v>#N/A</v>
      </c>
      <c r="BD15" s="103"/>
      <c r="BE15" s="206"/>
    </row>
    <row r="16" spans="1:57" ht="105.75" hidden="1" thickBot="1">
      <c r="A16" s="145" t="s">
        <v>160</v>
      </c>
      <c r="B16" s="103" t="str">
        <f>VLOOKUP(A16,URL[],2,0)</f>
        <v>Dynamic Study Modules</v>
      </c>
      <c r="C16" s="205">
        <f>VLOOKUP(A16,URL[],3,0)</f>
        <v>0</v>
      </c>
      <c r="D16" s="103" t="s">
        <v>294</v>
      </c>
      <c r="E16" s="103" t="s">
        <v>319</v>
      </c>
      <c r="F16" s="103" t="s">
        <v>344</v>
      </c>
      <c r="G16" s="103" t="s">
        <v>286</v>
      </c>
      <c r="H16" s="103"/>
      <c r="I16" s="103" t="s">
        <v>286</v>
      </c>
      <c r="J16" s="103"/>
      <c r="K16" s="103"/>
      <c r="L16" s="103"/>
      <c r="M16" s="103"/>
      <c r="N16" s="103"/>
      <c r="O16" s="103"/>
      <c r="P16" s="103" t="s">
        <v>12</v>
      </c>
      <c r="Q16" s="103" t="s">
        <v>230</v>
      </c>
      <c r="R16" s="103"/>
      <c r="S16" s="103" t="s">
        <v>287</v>
      </c>
      <c r="T16" s="103" t="str">
        <f>IF(Final_Report[[#This Row],[Move to Report]]="Yes",VLOOKUP(E16,IssueVariable[],3,0),"N/A")</f>
        <v>N/A</v>
      </c>
      <c r="U16" s="103" t="str">
        <f>IF(Final_Report[[#This Row],[Move to Report]]="Yes",VLOOKUP(E16,IssueVariable[],4,0),"N/A")</f>
        <v>N/A</v>
      </c>
      <c r="V16" s="103" t="str">
        <f>Final_Report[[#This Row],[Issue Description]]</f>
        <v>N/A</v>
      </c>
      <c r="W16" s="103"/>
      <c r="X16" s="103">
        <f>Final_Report[[#This Row],[Code Snippet]]</f>
        <v>0</v>
      </c>
      <c r="Y16" s="103" t="str">
        <f>IF(Final_Report[[#This Row],[Move to Report]]="Yes",VLOOKUP(E16,IssueVariable[],5,0),"N/A")</f>
        <v>N/A</v>
      </c>
      <c r="Z16" s="103" t="str">
        <f>Final_Report[[#This Row],[Expected Result]]</f>
        <v>N/A</v>
      </c>
      <c r="AA16" s="103" t="str">
        <f>IF(Final_Report[[#This Row],[Move to Report]]="Yes",VLOOKUP(E16,IssueVariable[],6,0),"N/A")</f>
        <v>N/A</v>
      </c>
      <c r="AB16" s="103" t="str">
        <f>IF(Final_Report[[#This Row],[Move to Report]]="Yes",VLOOKUP(E16,IssueVariable[],7,0),"N/A")</f>
        <v>N/A</v>
      </c>
      <c r="AC16" s="103" t="str">
        <f>Final_Report[[#This Row],[Recommendation]]</f>
        <v>N/A</v>
      </c>
      <c r="AD16" s="103"/>
      <c r="AE16" s="103" t="str">
        <f>IF(Final_Report[[#This Row],[Move to Report]]="Yes",VLOOKUP(E16,IssueVariable[],8,0),"N/A")</f>
        <v>N/A</v>
      </c>
      <c r="AF16" s="103" t="str">
        <f>Final_Report[[#This Row],[Steps to Reproduce]]</f>
        <v>N/A</v>
      </c>
      <c r="AG16" s="103" t="str">
        <f>IF(Final_Report[[#This Row],[Move to Report]]="Yes",VLOOKUP(E16,IssueVariable[],9,0),"N/A")</f>
        <v>N/A</v>
      </c>
      <c r="AH16" s="103" t="str">
        <f>IF(Final_Report[[#This Row],[Move to Report]]="Yes",VLOOKUP(E16,IssueVariable[],10,0),"N/A")</f>
        <v>N/A</v>
      </c>
      <c r="AI16" s="103"/>
      <c r="AJ16" s="103" t="s">
        <v>325</v>
      </c>
      <c r="AK16" s="103" t="str" cm="1">
        <f t="array" ref="AK16">Table95[Tested on]</f>
        <v>Windows: 11
MAC OS: 12
iOS: 15
Android OS: 10</v>
      </c>
      <c r="AL16" s="203" t="str" cm="1">
        <f t="array" ref="AL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NVDA, Accessibility, Audit, Marketing, MLM-XL, MLVISION, MyLab, US, VPAT</v>
      </c>
      <c r="AM16" s="103" t="e" cm="1">
        <f t="array" ref="AM16">CONCATENATE(LEFT(AH16, SEARCH(" ", AH16) -1),", ",Labels[Labels])</f>
        <v>#VALUE!</v>
      </c>
      <c r="AN16" s="103" t="str">
        <f t="shared" si="1"/>
        <v>1 - Critical - showstopper</v>
      </c>
      <c r="AO16" s="103" t="s">
        <v>12</v>
      </c>
      <c r="AP16" s="103"/>
      <c r="AQ16" s="103"/>
      <c r="AR16" s="103"/>
      <c r="AS16" s="103"/>
      <c r="AT16" s="103"/>
      <c r="AU16" s="103"/>
      <c r="AV16" s="103"/>
      <c r="AW16" s="103"/>
      <c r="AX16" s="103"/>
      <c r="AY16" s="103"/>
      <c r="AZ16" s="103"/>
      <c r="BA16" s="103"/>
      <c r="BB16" s="103"/>
      <c r="BC16" s="103" t="e">
        <f>VLOOKUP('Final Report'!D16,'Issue Variable'!A:N,11,FALSE)</f>
        <v>#N/A</v>
      </c>
      <c r="BD16" s="103"/>
      <c r="BE16" s="206"/>
    </row>
    <row r="17" spans="1:57" ht="135.75" hidden="1" thickBot="1">
      <c r="A17" s="145" t="s">
        <v>160</v>
      </c>
      <c r="B17" s="103" t="str">
        <f>VLOOKUP(A17,URL[],2,0)</f>
        <v>Dynamic Study Modules</v>
      </c>
      <c r="C17" s="205">
        <f>VLOOKUP(A17,URL[],3,0)</f>
        <v>0</v>
      </c>
      <c r="D17" s="103" t="s">
        <v>345</v>
      </c>
      <c r="E17" s="103" t="s">
        <v>346</v>
      </c>
      <c r="F17" s="205" t="s">
        <v>347</v>
      </c>
      <c r="G17" s="103" t="s">
        <v>286</v>
      </c>
      <c r="H17" s="103" t="s">
        <v>286</v>
      </c>
      <c r="I17" s="103" t="s">
        <v>286</v>
      </c>
      <c r="J17" s="103"/>
      <c r="K17" s="103"/>
      <c r="L17" s="103"/>
      <c r="M17" s="103"/>
      <c r="N17" s="103"/>
      <c r="O17" s="103"/>
      <c r="P17" s="103" t="s">
        <v>12</v>
      </c>
      <c r="Q17" s="203" t="s">
        <v>229</v>
      </c>
      <c r="R17" s="103"/>
      <c r="S17" s="103" t="s">
        <v>287</v>
      </c>
      <c r="T17" s="103" t="str">
        <f>IF(Final_Report[[#This Row],[Move to Report]]="Yes",VLOOKUP(E17,IssueVariable[],3,0),"N/A")</f>
        <v>N/A</v>
      </c>
      <c r="U17" s="103" t="str">
        <f>IF(Final_Report[[#This Row],[Move to Report]]="Yes",VLOOKUP(E17,IssueVariable[],4,0),"N/A")</f>
        <v>N/A</v>
      </c>
      <c r="V17" s="103" t="str">
        <f>Final_Report[[#This Row],[Issue Description]]</f>
        <v>N/A</v>
      </c>
      <c r="W17" s="103"/>
      <c r="X17" s="103">
        <f>Final_Report[[#This Row],[Code Snippet]]</f>
        <v>0</v>
      </c>
      <c r="Y17" s="103" t="str">
        <f>IF(Final_Report[[#This Row],[Move to Report]]="Yes",VLOOKUP(E17,IssueVariable[],5,0),"N/A")</f>
        <v>N/A</v>
      </c>
      <c r="Z17" s="103" t="str">
        <f>Final_Report[[#This Row],[Expected Result]]</f>
        <v>N/A</v>
      </c>
      <c r="AA17" s="103" t="str">
        <f>IF(Final_Report[[#This Row],[Move to Report]]="Yes",VLOOKUP(E17,IssueVariable[],6,0),"N/A")</f>
        <v>N/A</v>
      </c>
      <c r="AB17" s="103" t="str">
        <f>IF(Final_Report[[#This Row],[Move to Report]]="Yes",VLOOKUP(E17,IssueVariable[],7,0),"N/A")</f>
        <v>N/A</v>
      </c>
      <c r="AC17" s="103" t="str">
        <f>Final_Report[[#This Row],[Recommendation]]</f>
        <v>N/A</v>
      </c>
      <c r="AD17" s="103"/>
      <c r="AE17" s="103" t="str">
        <f>IF(Final_Report[[#This Row],[Move to Report]]="Yes",VLOOKUP(E17,IssueVariable[],8,0),"N/A")</f>
        <v>N/A</v>
      </c>
      <c r="AF17" s="103" t="str">
        <f>Final_Report[[#This Row],[Steps to Reproduce]]</f>
        <v>N/A</v>
      </c>
      <c r="AG17" s="103" t="str">
        <f>IF(Final_Report[[#This Row],[Move to Report]]="Yes",VLOOKUP(E17,IssueVariable[],9,0),"N/A")</f>
        <v>N/A</v>
      </c>
      <c r="AH17" s="103" t="str">
        <f>IF(Final_Report[[#This Row],[Move to Report]]="Yes",VLOOKUP(E17,IssueVariable[],10,0),"N/A")</f>
        <v>N/A</v>
      </c>
      <c r="AI17" s="103"/>
      <c r="AJ17" s="103"/>
      <c r="AK17" s="103" t="str" cm="1">
        <f t="array" ref="AK17">Table95[Tested on]</f>
        <v>Windows: 11
MAC OS: 12
iOS: 15
Android OS: 10</v>
      </c>
      <c r="AL17" s="203" t="str" cm="1">
        <f t="array" ref="AL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17" s="103" t="e" cm="1">
        <f t="array" ref="AM17">CONCATENATE(LEFT(AH17, SEARCH(" ", AH17) -1),", ",Labels[Labels])</f>
        <v>#VALUE!</v>
      </c>
      <c r="AN17" s="103" t="b">
        <f t="shared" si="1"/>
        <v>0</v>
      </c>
      <c r="AO17" s="103"/>
      <c r="AP17" s="103"/>
      <c r="AQ17" s="103"/>
      <c r="AR17" s="103" t="s">
        <v>348</v>
      </c>
      <c r="AS17" s="103"/>
      <c r="AT17" s="103"/>
      <c r="AU17" s="103"/>
      <c r="AV17" s="103"/>
      <c r="AW17" s="103"/>
      <c r="AX17" s="103"/>
      <c r="AY17" s="103"/>
      <c r="AZ17" s="103"/>
      <c r="BA17" s="103"/>
      <c r="BB17" s="103"/>
      <c r="BC17" s="103" t="e">
        <f>VLOOKUP('Final Report'!D17,'Issue Variable'!A:N,11,FALSE)</f>
        <v>#N/A</v>
      </c>
      <c r="BD17" s="103"/>
      <c r="BE17" s="206"/>
    </row>
    <row r="18" spans="1:57" ht="105.75" hidden="1" thickBot="1">
      <c r="A18" s="145" t="s">
        <v>162</v>
      </c>
      <c r="B18" s="103" t="str">
        <f>VLOOKUP(A18,URL[],2,0)</f>
        <v>Multimedia Library Mainpage</v>
      </c>
      <c r="C18" s="205">
        <f>VLOOKUP(A18,URL[],3,0)</f>
        <v>0</v>
      </c>
      <c r="D18" s="103" t="s">
        <v>341</v>
      </c>
      <c r="E18" s="103" t="s">
        <v>349</v>
      </c>
      <c r="F18" s="205" t="s">
        <v>350</v>
      </c>
      <c r="G18" s="103" t="s">
        <v>286</v>
      </c>
      <c r="H18" s="103" t="s">
        <v>286</v>
      </c>
      <c r="I18" s="103" t="s">
        <v>286</v>
      </c>
      <c r="J18" s="103"/>
      <c r="K18" s="103"/>
      <c r="L18" s="103"/>
      <c r="M18" s="103"/>
      <c r="N18" s="103"/>
      <c r="O18" s="103"/>
      <c r="P18" s="103" t="s">
        <v>12</v>
      </c>
      <c r="Q18" s="103" t="s">
        <v>229</v>
      </c>
      <c r="R18" s="103"/>
      <c r="S18" s="103" t="s">
        <v>287</v>
      </c>
      <c r="T18" s="103" t="str">
        <f>IF(Final_Report[[#This Row],[Move to Report]]="Yes",VLOOKUP(E18,IssueVariable[],3,0),"N/A")</f>
        <v>N/A</v>
      </c>
      <c r="U18" s="103" t="str">
        <f>IF(Final_Report[[#This Row],[Move to Report]]="Yes",VLOOKUP(E18,IssueVariable[],4,0),"N/A")</f>
        <v>N/A</v>
      </c>
      <c r="V18" s="103" t="str">
        <f>Final_Report[[#This Row],[Issue Description]]</f>
        <v>N/A</v>
      </c>
      <c r="W18" s="103"/>
      <c r="X18" s="103">
        <f>Final_Report[[#This Row],[Code Snippet]]</f>
        <v>0</v>
      </c>
      <c r="Y18" s="103" t="str">
        <f>IF(Final_Report[[#This Row],[Move to Report]]="Yes",VLOOKUP(E18,IssueVariable[],5,0),"N/A")</f>
        <v>N/A</v>
      </c>
      <c r="Z18" s="103" t="str">
        <f>Final_Report[[#This Row],[Expected Result]]</f>
        <v>N/A</v>
      </c>
      <c r="AA18" s="103" t="str">
        <f>IF(Final_Report[[#This Row],[Move to Report]]="Yes",VLOOKUP(E18,IssueVariable[],6,0),"N/A")</f>
        <v>N/A</v>
      </c>
      <c r="AB18" s="103" t="str">
        <f>IF(Final_Report[[#This Row],[Move to Report]]="Yes",VLOOKUP(E18,IssueVariable[],7,0),"N/A")</f>
        <v>N/A</v>
      </c>
      <c r="AC18" s="103" t="str">
        <f>Final_Report[[#This Row],[Recommendation]]</f>
        <v>N/A</v>
      </c>
      <c r="AD18" s="103"/>
      <c r="AE18" s="103" t="str">
        <f>IF(Final_Report[[#This Row],[Move to Report]]="Yes",VLOOKUP(E18,IssueVariable[],8,0),"N/A")</f>
        <v>N/A</v>
      </c>
      <c r="AF18" s="103" t="str">
        <f>Final_Report[[#This Row],[Steps to Reproduce]]</f>
        <v>N/A</v>
      </c>
      <c r="AG18" s="103" t="str">
        <f>IF(Final_Report[[#This Row],[Move to Report]]="Yes",VLOOKUP(E18,IssueVariable[],9,0),"N/A")</f>
        <v>N/A</v>
      </c>
      <c r="AH18" s="103" t="str">
        <f>IF(Final_Report[[#This Row],[Move to Report]]="Yes",VLOOKUP(E18,IssueVariable[],10,0),"N/A")</f>
        <v>N/A</v>
      </c>
      <c r="AI18" s="103"/>
      <c r="AJ18" s="103"/>
      <c r="AK18" s="103" t="str" cm="1">
        <f t="array" ref="AK18">Table95[Tested on]</f>
        <v>Windows: 11
MAC OS: 12
iOS: 15
Android OS: 10</v>
      </c>
      <c r="AL18" s="203" t="str" cm="1">
        <f t="array" ref="AL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18" s="103" t="e" cm="1">
        <f t="array" ref="AM18">CONCATENATE(LEFT(AH18, SEARCH(" ", AH18) -1),", ",Labels[Labels])</f>
        <v>#VALUE!</v>
      </c>
      <c r="AN18" s="103" t="b">
        <f t="shared" si="1"/>
        <v>0</v>
      </c>
      <c r="AO18" s="103"/>
      <c r="AP18" s="103"/>
      <c r="AQ18" s="103"/>
      <c r="AR18" s="103" t="s">
        <v>351</v>
      </c>
      <c r="AS18" s="103"/>
      <c r="AT18" s="103"/>
      <c r="AU18" s="103"/>
      <c r="AV18" s="103"/>
      <c r="AW18" s="103"/>
      <c r="AX18" s="103"/>
      <c r="AY18" s="103"/>
      <c r="AZ18" s="103"/>
      <c r="BA18" s="103"/>
      <c r="BB18" s="103"/>
      <c r="BC18" s="103" t="e">
        <f>VLOOKUP('Final Report'!D18,'Issue Variable'!A:N,11,FALSE)</f>
        <v>#N/A</v>
      </c>
      <c r="BD18" s="103"/>
      <c r="BE18" s="206"/>
    </row>
    <row r="19" spans="1:57" ht="105.75" hidden="1" thickBot="1">
      <c r="A19" s="145" t="s">
        <v>162</v>
      </c>
      <c r="B19" s="103" t="str">
        <f>VLOOKUP(A19,URL[],2,0)</f>
        <v>Multimedia Library Mainpage</v>
      </c>
      <c r="C19" s="205">
        <f>VLOOKUP(A19,URL[],3,0)</f>
        <v>0</v>
      </c>
      <c r="D19" s="103" t="s">
        <v>341</v>
      </c>
      <c r="E19" s="103" t="s">
        <v>352</v>
      </c>
      <c r="F19" s="103" t="s">
        <v>353</v>
      </c>
      <c r="G19" s="103" t="s">
        <v>286</v>
      </c>
      <c r="H19" s="103" t="s">
        <v>286</v>
      </c>
      <c r="I19" s="103" t="s">
        <v>286</v>
      </c>
      <c r="J19" s="103"/>
      <c r="K19" s="103"/>
      <c r="L19" s="103"/>
      <c r="M19" s="103"/>
      <c r="N19" s="103"/>
      <c r="O19" s="103"/>
      <c r="P19" s="103" t="s">
        <v>12</v>
      </c>
      <c r="Q19" s="103" t="s">
        <v>354</v>
      </c>
      <c r="R19" s="103"/>
      <c r="S19" s="103" t="s">
        <v>287</v>
      </c>
      <c r="T19" s="103" t="str">
        <f>IF(Final_Report[[#This Row],[Move to Report]]="Yes",VLOOKUP(E19,IssueVariable[],3,0),"N/A")</f>
        <v>N/A</v>
      </c>
      <c r="U19" s="103" t="str">
        <f>IF(Final_Report[[#This Row],[Move to Report]]="Yes",VLOOKUP(E19,IssueVariable[],4,0),"N/A")</f>
        <v>N/A</v>
      </c>
      <c r="V19" s="103" t="str">
        <f>Final_Report[[#This Row],[Issue Description]]</f>
        <v>N/A</v>
      </c>
      <c r="W19" s="103"/>
      <c r="X19" s="103">
        <f>Final_Report[[#This Row],[Code Snippet]]</f>
        <v>0</v>
      </c>
      <c r="Y19" s="103" t="str">
        <f>IF(Final_Report[[#This Row],[Move to Report]]="Yes",VLOOKUP(E19,IssueVariable[],5,0),"N/A")</f>
        <v>N/A</v>
      </c>
      <c r="Z19" s="103" t="str">
        <f>Final_Report[[#This Row],[Expected Result]]</f>
        <v>N/A</v>
      </c>
      <c r="AA19" s="103" t="str">
        <f>IF(Final_Report[[#This Row],[Move to Report]]="Yes",VLOOKUP(E19,IssueVariable[],6,0),"N/A")</f>
        <v>N/A</v>
      </c>
      <c r="AB19" s="103" t="str">
        <f>IF(Final_Report[[#This Row],[Move to Report]]="Yes",VLOOKUP(E19,IssueVariable[],7,0),"N/A")</f>
        <v>N/A</v>
      </c>
      <c r="AC19" s="103" t="str">
        <f>Final_Report[[#This Row],[Recommendation]]</f>
        <v>N/A</v>
      </c>
      <c r="AD19" s="103"/>
      <c r="AE19" s="103" t="str">
        <f>IF(Final_Report[[#This Row],[Move to Report]]="Yes",VLOOKUP(E19,IssueVariable[],8,0),"N/A")</f>
        <v>N/A</v>
      </c>
      <c r="AF19" s="103" t="str">
        <f>Final_Report[[#This Row],[Steps to Reproduce]]</f>
        <v>N/A</v>
      </c>
      <c r="AG19" s="103" t="str">
        <f>IF(Final_Report[[#This Row],[Move to Report]]="Yes",VLOOKUP(E19,IssueVariable[],9,0),"N/A")</f>
        <v>N/A</v>
      </c>
      <c r="AH19" s="103" t="str">
        <f>IF(Final_Report[[#This Row],[Move to Report]]="Yes",VLOOKUP(E19,IssueVariable[],10,0),"N/A")</f>
        <v>N/A</v>
      </c>
      <c r="AI19" s="103"/>
      <c r="AJ19" s="103"/>
      <c r="AK19" s="103" t="str" cm="1">
        <f t="array" ref="AK19">Table95[Tested on]</f>
        <v>Windows: 11
MAC OS: 12
iOS: 15
Android OS: 10</v>
      </c>
      <c r="AL19" s="203" t="str" cm="1">
        <f t="array" ref="AL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19" s="103" t="e" cm="1">
        <f t="array" ref="AM19">CONCATENATE(LEFT(AH19, SEARCH(" ", AH19) -1),", ",Labels[Labels])</f>
        <v>#VALUE!</v>
      </c>
      <c r="AN19" s="103" t="b">
        <f t="shared" si="1"/>
        <v>0</v>
      </c>
      <c r="AO19" s="103"/>
      <c r="AP19" s="103"/>
      <c r="AQ19" s="103"/>
      <c r="AR19" s="103"/>
      <c r="AS19" s="103"/>
      <c r="AT19" s="103"/>
      <c r="AU19" s="103"/>
      <c r="AV19" s="103"/>
      <c r="AW19" s="103"/>
      <c r="AX19" s="103"/>
      <c r="AY19" s="103"/>
      <c r="AZ19" s="103"/>
      <c r="BA19" s="103"/>
      <c r="BB19" s="103"/>
      <c r="BC19" s="103" t="e">
        <f>VLOOKUP('Final Report'!D19,'Issue Variable'!A:N,11,FALSE)</f>
        <v>#N/A</v>
      </c>
      <c r="BD19" s="103"/>
      <c r="BE19" s="206"/>
    </row>
    <row r="20" spans="1:57" ht="105.75" hidden="1" thickBot="1">
      <c r="A20" s="145" t="s">
        <v>162</v>
      </c>
      <c r="B20" s="103" t="str">
        <f>VLOOKUP(A20,URL[],2,0)</f>
        <v>Multimedia Library Mainpage</v>
      </c>
      <c r="C20" s="205">
        <f>VLOOKUP(A20,URL[],3,0)</f>
        <v>0</v>
      </c>
      <c r="D20" s="103" t="s">
        <v>288</v>
      </c>
      <c r="E20" s="103" t="s">
        <v>355</v>
      </c>
      <c r="F20" s="103" t="s">
        <v>356</v>
      </c>
      <c r="G20" s="103" t="s">
        <v>286</v>
      </c>
      <c r="H20" s="103" t="s">
        <v>286</v>
      </c>
      <c r="I20" s="103" t="s">
        <v>286</v>
      </c>
      <c r="J20" s="103"/>
      <c r="K20" s="103"/>
      <c r="L20" s="103"/>
      <c r="M20" s="103"/>
      <c r="N20" s="103"/>
      <c r="O20" s="103"/>
      <c r="P20" s="103" t="s">
        <v>12</v>
      </c>
      <c r="Q20" s="103" t="s">
        <v>354</v>
      </c>
      <c r="R20" s="103"/>
      <c r="S20" s="103" t="s">
        <v>287</v>
      </c>
      <c r="T20" s="103" t="str">
        <f>IF(Final_Report[[#This Row],[Move to Report]]="Yes",VLOOKUP(E20,IssueVariable[],3,0),"N/A")</f>
        <v>N/A</v>
      </c>
      <c r="U20" s="103" t="str">
        <f>IF(Final_Report[[#This Row],[Move to Report]]="Yes",VLOOKUP(E20,IssueVariable[],4,0),"N/A")</f>
        <v>N/A</v>
      </c>
      <c r="V20" s="103" t="str">
        <f>Final_Report[[#This Row],[Issue Description]]</f>
        <v>N/A</v>
      </c>
      <c r="W20" s="103"/>
      <c r="X20" s="103">
        <f>Final_Report[[#This Row],[Code Snippet]]</f>
        <v>0</v>
      </c>
      <c r="Y20" s="103" t="str">
        <f>IF(Final_Report[[#This Row],[Move to Report]]="Yes",VLOOKUP(E20,IssueVariable[],5,0),"N/A")</f>
        <v>N/A</v>
      </c>
      <c r="Z20" s="103" t="str">
        <f>Final_Report[[#This Row],[Expected Result]]</f>
        <v>N/A</v>
      </c>
      <c r="AA20" s="103" t="str">
        <f>IF(Final_Report[[#This Row],[Move to Report]]="Yes",VLOOKUP(E20,IssueVariable[],6,0),"N/A")</f>
        <v>N/A</v>
      </c>
      <c r="AB20" s="103" t="str">
        <f>IF(Final_Report[[#This Row],[Move to Report]]="Yes",VLOOKUP(E20,IssueVariable[],7,0),"N/A")</f>
        <v>N/A</v>
      </c>
      <c r="AC20" s="103" t="str">
        <f>Final_Report[[#This Row],[Recommendation]]</f>
        <v>N/A</v>
      </c>
      <c r="AD20" s="103"/>
      <c r="AE20" s="103" t="str">
        <f>IF(Final_Report[[#This Row],[Move to Report]]="Yes",VLOOKUP(E20,IssueVariable[],8,0),"N/A")</f>
        <v>N/A</v>
      </c>
      <c r="AF20" s="103" t="str">
        <f>Final_Report[[#This Row],[Steps to Reproduce]]</f>
        <v>N/A</v>
      </c>
      <c r="AG20" s="103" t="str">
        <f>IF(Final_Report[[#This Row],[Move to Report]]="Yes",VLOOKUP(E20,IssueVariable[],9,0),"N/A")</f>
        <v>N/A</v>
      </c>
      <c r="AH20" s="103" t="str">
        <f>IF(Final_Report[[#This Row],[Move to Report]]="Yes",VLOOKUP(E20,IssueVariable[],10,0),"N/A")</f>
        <v>N/A</v>
      </c>
      <c r="AI20" s="103"/>
      <c r="AJ20" s="103"/>
      <c r="AK20" s="103" t="str" cm="1">
        <f t="array" ref="AK20">Table95[Tested on]</f>
        <v>Windows: 11
MAC OS: 12
iOS: 15
Android OS: 10</v>
      </c>
      <c r="AL20" s="203" t="str" cm="1">
        <f t="array" ref="AL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0" s="103" t="e" cm="1">
        <f t="array" ref="AM20">CONCATENATE(LEFT(AH20, SEARCH(" ", AH20) -1),", ",Labels[Labels])</f>
        <v>#VALUE!</v>
      </c>
      <c r="AN20" s="103" t="b">
        <f t="shared" si="1"/>
        <v>0</v>
      </c>
      <c r="AO20" s="103"/>
      <c r="AP20" s="103"/>
      <c r="AQ20" s="103"/>
      <c r="AR20" s="103"/>
      <c r="AS20" s="103"/>
      <c r="AT20" s="103"/>
      <c r="AU20" s="103"/>
      <c r="AV20" s="103"/>
      <c r="AW20" s="103"/>
      <c r="AX20" s="103"/>
      <c r="AY20" s="103"/>
      <c r="AZ20" s="103"/>
      <c r="BA20" s="103"/>
      <c r="BB20" s="103"/>
      <c r="BC20" s="103" t="e">
        <f>VLOOKUP('Final Report'!D20,'Issue Variable'!A:N,11,FALSE)</f>
        <v>#N/A</v>
      </c>
      <c r="BD20" s="103"/>
      <c r="BE20" s="206"/>
    </row>
    <row r="21" spans="1:57" ht="165.75" hidden="1" thickBot="1">
      <c r="A21" s="145" t="s">
        <v>162</v>
      </c>
      <c r="B21" s="103" t="str">
        <f>VLOOKUP(A21,URL[],2,0)</f>
        <v>Multimedia Library Mainpage</v>
      </c>
      <c r="C21" s="205">
        <f>VLOOKUP(A21,URL[],3,0)</f>
        <v>0</v>
      </c>
      <c r="D21" s="103" t="s">
        <v>357</v>
      </c>
      <c r="E21" s="103" t="s">
        <v>358</v>
      </c>
      <c r="F21" s="205" t="s">
        <v>359</v>
      </c>
      <c r="G21" s="103" t="s">
        <v>286</v>
      </c>
      <c r="H21" s="103" t="s">
        <v>286</v>
      </c>
      <c r="I21" s="103" t="s">
        <v>286</v>
      </c>
      <c r="J21" s="103"/>
      <c r="K21" s="103"/>
      <c r="L21" s="103"/>
      <c r="M21" s="103"/>
      <c r="N21" s="103"/>
      <c r="O21" s="103"/>
      <c r="P21" s="103" t="s">
        <v>12</v>
      </c>
      <c r="Q21" s="103" t="s">
        <v>229</v>
      </c>
      <c r="R21" s="103"/>
      <c r="S21" s="103" t="s">
        <v>287</v>
      </c>
      <c r="T21" s="103" t="s">
        <v>360</v>
      </c>
      <c r="U21" s="103" t="s">
        <v>361</v>
      </c>
      <c r="V21" s="103" t="str">
        <f>Final_Report[[#This Row],[Issue Description]]</f>
        <v>The feedback message is difficult to locate. For example, when user activate "Find Now" button in the main content area, the feedback message "The Multimedia Library resources are not yet available for this course." gets displayed dynamically on the page which is not announced by the screen reader, as a result, screen reader users are unaware about the occurrence of the feedback message.</v>
      </c>
      <c r="W21" s="103"/>
      <c r="X21" s="103">
        <f>Final_Report[[#This Row],[Code Snippet]]</f>
        <v>0</v>
      </c>
      <c r="Y21" s="103" t="str">
        <f>IF(Final_Report[[#This Row],[Move to Report]]="Yes",VLOOKUP(E21,IssueVariable[],5,0),"N/A")</f>
        <v>N/A</v>
      </c>
      <c r="Z21" s="103" t="str">
        <f>Final_Report[[#This Row],[Expected Result]]</f>
        <v>N/A</v>
      </c>
      <c r="AA21" s="103" t="str">
        <f>IF(Final_Report[[#This Row],[Move to Report]]="Yes",VLOOKUP(E21,IssueVariable[],6,0),"N/A")</f>
        <v>N/A</v>
      </c>
      <c r="AB21" s="103" t="s">
        <v>362</v>
      </c>
      <c r="AC21" s="103" t="str">
        <f>Final_Report[[#This Row],[Recommendation]]</f>
        <v>Apply the following changes:
• USe role alert and  aria-atomic = "true" for the &lt;div&gt; element containing feedback messages.
• Use CSS display: none property to hide the feedback message when not visible on the page, make sure that it changes to display: block when feedback messages are visible on the page.
• For more information on how to implement this can be found at:
https://www.w3.org/WAI/ARIA/apg/example-index/alert/alert.html</v>
      </c>
      <c r="AD21" s="103"/>
      <c r="AE21" s="103" t="str">
        <f>IF(Final_Report[[#This Row],[Move to Report]]="Yes",VLOOKUP(E21,IssueVariable[],8,0),"N/A")</f>
        <v>N/A</v>
      </c>
      <c r="AF21" s="103" t="str">
        <f>Final_Report[[#This Row],[Steps to Reproduce]]</f>
        <v>N/A</v>
      </c>
      <c r="AG21" s="103" t="str">
        <f>IF(Final_Report[[#This Row],[Move to Report]]="Yes",VLOOKUP(E21,IssueVariable[],9,0),"N/A")</f>
        <v>N/A</v>
      </c>
      <c r="AH21" s="103" t="str">
        <f>IF(Final_Report[[#This Row],[Move to Report]]="Yes",VLOOKUP(E21,IssueVariable[],10,0),"N/A")</f>
        <v>N/A</v>
      </c>
      <c r="AI21" s="103"/>
      <c r="AJ21" s="103" t="s">
        <v>310</v>
      </c>
      <c r="AK21" s="103" t="str" cm="1">
        <f t="array" ref="AK21">Table95[Tested on]</f>
        <v>Windows: 11
MAC OS: 12
iOS: 15
Android OS: 10</v>
      </c>
      <c r="AL21" s="203" t="str" cm="1">
        <f t="array" ref="AL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1" s="103" t="e" cm="1">
        <f t="array" ref="AM21">CONCATENATE(LEFT(AH21, SEARCH(" ", AH21) -1),", ",Labels[Labels])</f>
        <v>#VALUE!</v>
      </c>
      <c r="AN21" s="103" t="str">
        <f t="shared" si="1"/>
        <v>3 - Medium - minor functionality broken</v>
      </c>
      <c r="AO21" s="103" t="s">
        <v>12</v>
      </c>
      <c r="AP21" s="103"/>
      <c r="AQ21" s="103"/>
      <c r="AR21" s="103" t="s">
        <v>363</v>
      </c>
      <c r="AS21" s="103"/>
      <c r="AT21" s="103"/>
      <c r="AU21" s="103"/>
      <c r="AV21" s="103"/>
      <c r="AW21" s="103"/>
      <c r="AX21" s="103"/>
      <c r="AY21" s="103"/>
      <c r="AZ21" s="103"/>
      <c r="BA21" s="103"/>
      <c r="BB21" s="103"/>
      <c r="BC21" s="103" t="e">
        <f>VLOOKUP('Final Report'!D21,'Issue Variable'!A:N,11,FALSE)</f>
        <v>#N/A</v>
      </c>
      <c r="BD21" s="103"/>
      <c r="BE21" s="206"/>
    </row>
    <row r="22" spans="1:57" ht="285.75" hidden="1" thickBot="1">
      <c r="A22" s="145" t="s">
        <v>162</v>
      </c>
      <c r="B22" s="103" t="str">
        <f>VLOOKUP(A22,URL[],2,0)</f>
        <v>Multimedia Library Mainpage</v>
      </c>
      <c r="C22" s="205">
        <f>VLOOKUP(A22,URL[],3,0)</f>
        <v>0</v>
      </c>
      <c r="D22" s="103" t="s">
        <v>283</v>
      </c>
      <c r="E22" s="103" t="s">
        <v>364</v>
      </c>
      <c r="F22" s="103" t="s">
        <v>365</v>
      </c>
      <c r="G22" s="103" t="s">
        <v>286</v>
      </c>
      <c r="H22" s="103" t="s">
        <v>286</v>
      </c>
      <c r="I22" s="103" t="s">
        <v>286</v>
      </c>
      <c r="J22" s="103" t="s">
        <v>286</v>
      </c>
      <c r="K22" s="103" t="s">
        <v>286</v>
      </c>
      <c r="L22" s="103" t="s">
        <v>286</v>
      </c>
      <c r="M22" s="103" t="s">
        <v>286</v>
      </c>
      <c r="N22" s="103"/>
      <c r="O22" s="103"/>
      <c r="P22" s="103" t="s">
        <v>12</v>
      </c>
      <c r="Q22" s="203" t="s">
        <v>229</v>
      </c>
      <c r="R22" s="103"/>
      <c r="S22" s="103" t="s">
        <v>155</v>
      </c>
      <c r="T22" s="103" t="s">
        <v>366</v>
      </c>
      <c r="U22" s="103" t="s">
        <v>367</v>
      </c>
      <c r="V22" s="103" t="s">
        <v>368</v>
      </c>
      <c r="W22" s="103" t="s">
        <v>369</v>
      </c>
      <c r="X22" s="103" t="str">
        <f>Final_Report[[#This Row],[Code Snippet]]</f>
        <v>&lt;a href="javascript:__doPostBack('ctl00$ctl00$InsideForm$MasterContent$ButtonSearch','')" id="ButtonSearch" class="btn btn-primary " style="cursor: pointer;"&gt;Find Now
&lt;/a&gt;</v>
      </c>
      <c r="Y22" s="103" t="s">
        <v>370</v>
      </c>
      <c r="Z22" s="103" t="str">
        <f>Final_Report[[#This Row],[Expected Result]]</f>
        <v>Screen reader users will access the interactive element effectively.
Provide role="button" to &lt;a&gt; element.
&lt;a href="javascript:__doPostBack('ctl00$ctl00$InsideForm$MasterContent$ButtonSearch','')" role="button" id="ButtonSearch" class="btn btn-primary " style="cursor: pointer;"&gt;Find Now
&lt;/a&gt;</v>
      </c>
      <c r="AA22" s="103" t="str">
        <f>IF(Final_Report[[#This Row],[Move to Report]]="Yes",VLOOKUP(E22,IssueVariable[],6,0),"N/A")</f>
        <v xml:space="preserve">Assistive technologies rely on an element’s information, such as role, state and properties to convey the element information to their users. An element’s role helps assistive technology users to understand what key they need to press in order to interact with it. 
When appropriate role information is not specified accurately for a web page element, it becomes confusing for assistive technology users (especially screen reader users) and in some cases even difficult for users to interact with the functionality associated with the element.
Screen reader renders the content from the mark-up and present the functionality to its users in the way that users can understand. If appropriate mark-up is not used to represent the content, it may pose problems, and thereby make the content difficult to interpret for screen reader users.
</v>
      </c>
      <c r="AB22" s="103" t="s">
        <v>371</v>
      </c>
      <c r="AC22" s="103" t="str">
        <f>Final_Report[[#This Row],[Recommendation]]</f>
        <v>Provide role="button" to &lt;a&gt; element.</v>
      </c>
      <c r="AD22" s="103" t="s">
        <v>307</v>
      </c>
      <c r="AE22" s="103" t="s">
        <v>372</v>
      </c>
      <c r="AF22" s="103" t="str">
        <f>Final_Report[[#This Row],[Steps to Reproduce]]</f>
        <v xml:space="preserve">2. Navigate to Student Success Hub &gt; Multimedia Library interactive element and activate it.
3.Inspect interactive element "Find Now". 
</v>
      </c>
      <c r="AG22" s="103" t="str">
        <f>IF(Final_Report[[#This Row],[Move to Report]]="Yes",VLOOKUP(E22,IssueVariable[],9,0),"N/A")</f>
        <v>A</v>
      </c>
      <c r="AH22" s="103" t="str">
        <f>IF(Final_Report[[#This Row],[Move to Report]]="Yes",VLOOKUP(E22,IssueVariable[],10,0),"N/A")</f>
        <v>4.1.2 Name, Role, Value</v>
      </c>
      <c r="AI22" s="103" t="s">
        <v>373</v>
      </c>
      <c r="AJ22" s="103" t="s">
        <v>325</v>
      </c>
      <c r="AK22" s="103" t="str" cm="1">
        <f t="array" ref="AK22">Table95[Tested on]</f>
        <v>Windows: 11
MAC OS: 12
iOS: 15
Android OS: 10</v>
      </c>
      <c r="AL22" s="203" t="str" cm="1">
        <f t="array" ref="AL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4.1.2 Name, Role, Value (Level A), Windows_11, Chrome, JAWS, Firefox, NVDA, iOS Tablet, VoiceOver, macOS_12, Safari, TalkBack, Android Tablet, Accessibility, Audit, Marketing, MLM-XL, MLVISION, MyLab, US, VPAT</v>
      </c>
      <c r="AM22" s="103" t="str" cm="1">
        <f t="array" ref="AM22">CONCATENATE(LEFT(AH22, SEARCH(" ", AH22) -1),", ",Labels[Labels])</f>
        <v xml:space="preserve">4.1.2, Accessibility, Audit, Marketing, MLM-XL, MLVISION, MyLab, US, VPAT </v>
      </c>
      <c r="AN22" s="103" t="str">
        <f t="shared" si="1"/>
        <v>1 - Critical - showstopper</v>
      </c>
      <c r="AO22" s="103" t="s">
        <v>12</v>
      </c>
      <c r="AP22" s="103">
        <v>5</v>
      </c>
      <c r="AQ22" s="103">
        <v>5</v>
      </c>
      <c r="AR22" s="103"/>
      <c r="AS22" s="103">
        <v>5</v>
      </c>
      <c r="AT22" s="103" t="s">
        <v>15</v>
      </c>
      <c r="AU22" s="103" t="s">
        <v>374</v>
      </c>
      <c r="AV22" s="103" t="s">
        <v>312</v>
      </c>
      <c r="AW22" s="103">
        <v>5</v>
      </c>
      <c r="AX22" s="103" t="s">
        <v>114</v>
      </c>
      <c r="AY22" s="103"/>
      <c r="AZ22" s="103"/>
      <c r="BA22" s="103"/>
      <c r="BB22" s="103"/>
      <c r="BC22" s="103" t="e">
        <f>VLOOKUP('Final Report'!D22,'Issue Variable'!A:N,11,FALSE)</f>
        <v>#N/A</v>
      </c>
      <c r="BD22" s="103"/>
      <c r="BE22" s="206"/>
    </row>
    <row r="23" spans="1:57" ht="165.75" hidden="1" thickBot="1">
      <c r="A23" s="145" t="s">
        <v>162</v>
      </c>
      <c r="B23" s="103" t="str">
        <f>VLOOKUP(A23,URL[],2,0)</f>
        <v>Multimedia Library Mainpage</v>
      </c>
      <c r="C23" s="205">
        <f>VLOOKUP(A23,URL[],3,0)</f>
        <v>0</v>
      </c>
      <c r="D23" s="103" t="s">
        <v>341</v>
      </c>
      <c r="E23" s="103" t="s">
        <v>342</v>
      </c>
      <c r="F23" s="103" t="s">
        <v>375</v>
      </c>
      <c r="G23" s="103" t="s">
        <v>286</v>
      </c>
      <c r="H23" s="103" t="s">
        <v>286</v>
      </c>
      <c r="I23" s="103" t="s">
        <v>286</v>
      </c>
      <c r="J23" s="103"/>
      <c r="K23" s="103"/>
      <c r="L23" s="103"/>
      <c r="M23" s="103"/>
      <c r="N23" s="103"/>
      <c r="O23" s="103"/>
      <c r="P23" s="103" t="s">
        <v>12</v>
      </c>
      <c r="Q23" s="103" t="s">
        <v>229</v>
      </c>
      <c r="R23" s="103"/>
      <c r="S23" s="103" t="s">
        <v>287</v>
      </c>
      <c r="T23" s="103" t="str">
        <f>IF(Final_Report[[#This Row],[Move to Report]]="Yes",VLOOKUP(E23,IssueVariable[],3,0),"N/A")</f>
        <v>N/A</v>
      </c>
      <c r="U23" s="103" t="str">
        <f>IF(Final_Report[[#This Row],[Move to Report]]="Yes",VLOOKUP(E23,IssueVariable[],4,0),"N/A")</f>
        <v>N/A</v>
      </c>
      <c r="V23" s="103" t="str">
        <f>Final_Report[[#This Row],[Issue Description]]</f>
        <v>N/A</v>
      </c>
      <c r="W23" s="103"/>
      <c r="X23" s="103">
        <f>Final_Report[[#This Row],[Code Snippet]]</f>
        <v>0</v>
      </c>
      <c r="Y23" s="103" t="str">
        <f>IF(Final_Report[[#This Row],[Move to Report]]="Yes",VLOOKUP(E23,IssueVariable[],5,0),"N/A")</f>
        <v>N/A</v>
      </c>
      <c r="Z23" s="103" t="str">
        <f>Final_Report[[#This Row],[Expected Result]]</f>
        <v>N/A</v>
      </c>
      <c r="AA23" s="103" t="str">
        <f>IF(Final_Report[[#This Row],[Move to Report]]="Yes",VLOOKUP(E23,IssueVariable[],6,0),"N/A")</f>
        <v>N/A</v>
      </c>
      <c r="AB23" s="103" t="str">
        <f>IF(Final_Report[[#This Row],[Move to Report]]="Yes",VLOOKUP(E23,IssueVariable[],7,0),"N/A")</f>
        <v>N/A</v>
      </c>
      <c r="AC23" s="103" t="str">
        <f>Final_Report[[#This Row],[Recommendation]]</f>
        <v>N/A</v>
      </c>
      <c r="AD23" s="103"/>
      <c r="AE23" s="103" t="str">
        <f>IF(Final_Report[[#This Row],[Move to Report]]="Yes",VLOOKUP(E23,IssueVariable[],8,0),"N/A")</f>
        <v>N/A</v>
      </c>
      <c r="AF23" s="103" t="str">
        <f>Final_Report[[#This Row],[Steps to Reproduce]]</f>
        <v>N/A</v>
      </c>
      <c r="AG23" s="103" t="str">
        <f>IF(Final_Report[[#This Row],[Move to Report]]="Yes",VLOOKUP(E23,IssueVariable[],9,0),"N/A")</f>
        <v>N/A</v>
      </c>
      <c r="AH23" s="103" t="str">
        <f>IF(Final_Report[[#This Row],[Move to Report]]="Yes",VLOOKUP(E23,IssueVariable[],10,0),"N/A")</f>
        <v>N/A</v>
      </c>
      <c r="AI23" s="103"/>
      <c r="AJ23" s="103"/>
      <c r="AK23" s="103" t="str" cm="1">
        <f t="array" ref="AK23">Table95[Tested on]</f>
        <v>Windows: 11
MAC OS: 12
iOS: 15
Android OS: 10</v>
      </c>
      <c r="AL23" s="203" t="str" cm="1">
        <f t="array" ref="AL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3" s="103" t="e" cm="1">
        <f t="array" ref="AM23">CONCATENATE(LEFT(AH23, SEARCH(" ", AH23) -1),", ",Labels[Labels])</f>
        <v>#VALUE!</v>
      </c>
      <c r="AN23" s="103" t="b">
        <f t="shared" si="1"/>
        <v>0</v>
      </c>
      <c r="AO23" s="103"/>
      <c r="AP23" s="103"/>
      <c r="AQ23" s="103"/>
      <c r="AR23" s="103"/>
      <c r="AS23" s="103"/>
      <c r="AT23" s="103"/>
      <c r="AU23" s="103"/>
      <c r="AV23" s="103"/>
      <c r="AW23" s="103"/>
      <c r="AX23" s="103"/>
      <c r="AY23" s="103"/>
      <c r="AZ23" s="103"/>
      <c r="BA23" s="103"/>
      <c r="BB23" s="103"/>
      <c r="BC23" s="103" t="e">
        <f>VLOOKUP('Final Report'!D23,'Issue Variable'!A:N,11,FALSE)</f>
        <v>#N/A</v>
      </c>
      <c r="BD23" s="103"/>
      <c r="BE23" s="206"/>
    </row>
    <row r="24" spans="1:57" ht="105.75" hidden="1" thickBot="1">
      <c r="A24" s="145" t="s">
        <v>162</v>
      </c>
      <c r="B24" s="103" t="str">
        <f>VLOOKUP(A24,URL[],2,0)</f>
        <v>Multimedia Library Mainpage</v>
      </c>
      <c r="C24" s="205">
        <f>VLOOKUP(A24,URL[],3,0)</f>
        <v>0</v>
      </c>
      <c r="D24" s="103" t="s">
        <v>345</v>
      </c>
      <c r="E24" s="103" t="s">
        <v>376</v>
      </c>
      <c r="F24" s="205" t="s">
        <v>377</v>
      </c>
      <c r="G24" s="103" t="s">
        <v>286</v>
      </c>
      <c r="H24" s="103" t="s">
        <v>286</v>
      </c>
      <c r="I24" s="103" t="s">
        <v>286</v>
      </c>
      <c r="J24" s="103"/>
      <c r="K24" s="103"/>
      <c r="L24" s="103"/>
      <c r="M24" s="103"/>
      <c r="N24" s="103"/>
      <c r="O24" s="103"/>
      <c r="P24" s="103" t="s">
        <v>12</v>
      </c>
      <c r="Q24" s="103" t="s">
        <v>229</v>
      </c>
      <c r="R24" s="103"/>
      <c r="S24" s="103" t="s">
        <v>287</v>
      </c>
      <c r="T24" s="103" t="str">
        <f>IF(Final_Report[[#This Row],[Move to Report]]="Yes",VLOOKUP(E24,IssueVariable[],3,0),"N/A")</f>
        <v>N/A</v>
      </c>
      <c r="U24" s="103" t="str">
        <f>IF(Final_Report[[#This Row],[Move to Report]]="Yes",VLOOKUP(E24,IssueVariable[],4,0),"N/A")</f>
        <v>N/A</v>
      </c>
      <c r="V24" s="103" t="str">
        <f>Final_Report[[#This Row],[Issue Description]]</f>
        <v>N/A</v>
      </c>
      <c r="W24" s="103"/>
      <c r="X24" s="103">
        <f>Final_Report[[#This Row],[Code Snippet]]</f>
        <v>0</v>
      </c>
      <c r="Y24" s="103" t="str">
        <f>IF(Final_Report[[#This Row],[Move to Report]]="Yes",VLOOKUP(E24,IssueVariable[],5,0),"N/A")</f>
        <v>N/A</v>
      </c>
      <c r="Z24" s="103" t="str">
        <f>Final_Report[[#This Row],[Expected Result]]</f>
        <v>N/A</v>
      </c>
      <c r="AA24" s="103" t="str">
        <f>IF(Final_Report[[#This Row],[Move to Report]]="Yes",VLOOKUP(E24,IssueVariable[],6,0),"N/A")</f>
        <v>N/A</v>
      </c>
      <c r="AB24" s="103" t="str">
        <f>IF(Final_Report[[#This Row],[Move to Report]]="Yes",VLOOKUP(E24,IssueVariable[],7,0),"N/A")</f>
        <v>N/A</v>
      </c>
      <c r="AC24" s="103" t="str">
        <f>Final_Report[[#This Row],[Recommendation]]</f>
        <v>N/A</v>
      </c>
      <c r="AD24" s="103"/>
      <c r="AE24" s="103" t="str">
        <f>IF(Final_Report[[#This Row],[Move to Report]]="Yes",VLOOKUP(E24,IssueVariable[],8,0),"N/A")</f>
        <v>N/A</v>
      </c>
      <c r="AF24" s="103" t="str">
        <f>Final_Report[[#This Row],[Steps to Reproduce]]</f>
        <v>N/A</v>
      </c>
      <c r="AG24" s="103" t="str">
        <f>IF(Final_Report[[#This Row],[Move to Report]]="Yes",VLOOKUP(E24,IssueVariable[],9,0),"N/A")</f>
        <v>N/A</v>
      </c>
      <c r="AH24" s="103" t="str">
        <f>IF(Final_Report[[#This Row],[Move to Report]]="Yes",VLOOKUP(E24,IssueVariable[],10,0),"N/A")</f>
        <v>N/A</v>
      </c>
      <c r="AI24" s="103"/>
      <c r="AJ24" s="103"/>
      <c r="AK24" s="103" t="str" cm="1">
        <f t="array" ref="AK24">Table95[Tested on]</f>
        <v>Windows: 11
MAC OS: 12
iOS: 15
Android OS: 10</v>
      </c>
      <c r="AL24" s="203" t="str" cm="1">
        <f t="array" ref="AL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4" s="103" t="e" cm="1">
        <f t="array" ref="AM24">CONCATENATE(LEFT(AH24, SEARCH(" ", AH24) -1),", ",Labels[Labels])</f>
        <v>#VALUE!</v>
      </c>
      <c r="AN24" s="103" t="b">
        <f t="shared" si="1"/>
        <v>0</v>
      </c>
      <c r="AO24" s="103"/>
      <c r="AP24" s="103"/>
      <c r="AQ24" s="103"/>
      <c r="AR24" s="103" t="s">
        <v>378</v>
      </c>
      <c r="AS24" s="103"/>
      <c r="AT24" s="103"/>
      <c r="AU24" s="103"/>
      <c r="AV24" s="103"/>
      <c r="AW24" s="103"/>
      <c r="AX24" s="103"/>
      <c r="AY24" s="103"/>
      <c r="AZ24" s="103"/>
      <c r="BA24" s="103"/>
      <c r="BB24" s="103"/>
      <c r="BC24" s="103" t="e">
        <f>VLOOKUP('Final Report'!D24,'Issue Variable'!A:N,11,FALSE)</f>
        <v>#N/A</v>
      </c>
      <c r="BD24" s="103"/>
      <c r="BE24" s="206"/>
    </row>
    <row r="25" spans="1:57" ht="105.75" hidden="1" thickBot="1">
      <c r="A25" s="145" t="s">
        <v>162</v>
      </c>
      <c r="B25" s="103" t="str">
        <f>VLOOKUP(A25,URL[],2,0)</f>
        <v>Multimedia Library Mainpage</v>
      </c>
      <c r="C25" s="205">
        <f>VLOOKUP(A25,URL[],3,0)</f>
        <v>0</v>
      </c>
      <c r="D25" s="103" t="s">
        <v>298</v>
      </c>
      <c r="E25" s="103" t="s">
        <v>379</v>
      </c>
      <c r="F25" s="205" t="s">
        <v>380</v>
      </c>
      <c r="G25" s="103" t="s">
        <v>286</v>
      </c>
      <c r="H25" s="103" t="s">
        <v>286</v>
      </c>
      <c r="I25" s="103" t="s">
        <v>286</v>
      </c>
      <c r="J25" s="103"/>
      <c r="K25" s="103"/>
      <c r="L25" s="103"/>
      <c r="M25" s="103"/>
      <c r="N25" s="103"/>
      <c r="O25" s="103"/>
      <c r="P25" s="103" t="s">
        <v>12</v>
      </c>
      <c r="Q25" s="103" t="s">
        <v>229</v>
      </c>
      <c r="R25" s="103"/>
      <c r="S25" s="103" t="s">
        <v>287</v>
      </c>
      <c r="T25" s="103" t="str">
        <f>IF(Final_Report[[#This Row],[Move to Report]]="Yes",VLOOKUP(E25,IssueVariable[],3,0),"N/A")</f>
        <v>N/A</v>
      </c>
      <c r="U25" s="103" t="str">
        <f>IF(Final_Report[[#This Row],[Move to Report]]="Yes",VLOOKUP(E25,IssueVariable[],4,0),"N/A")</f>
        <v>N/A</v>
      </c>
      <c r="V25" s="103" t="str">
        <f>Final_Report[[#This Row],[Issue Description]]</f>
        <v>N/A</v>
      </c>
      <c r="W25" s="103"/>
      <c r="X25" s="103">
        <f>Final_Report[[#This Row],[Code Snippet]]</f>
        <v>0</v>
      </c>
      <c r="Y25" s="103" t="str">
        <f>IF(Final_Report[[#This Row],[Move to Report]]="Yes",VLOOKUP(E25,IssueVariable[],5,0),"N/A")</f>
        <v>N/A</v>
      </c>
      <c r="Z25" s="103" t="str">
        <f>Final_Report[[#This Row],[Expected Result]]</f>
        <v>N/A</v>
      </c>
      <c r="AA25" s="103" t="str">
        <f>IF(Final_Report[[#This Row],[Move to Report]]="Yes",VLOOKUP(E25,IssueVariable[],6,0),"N/A")</f>
        <v>N/A</v>
      </c>
      <c r="AB25" s="103" t="str">
        <f>IF(Final_Report[[#This Row],[Move to Report]]="Yes",VLOOKUP(E25,IssueVariable[],7,0),"N/A")</f>
        <v>N/A</v>
      </c>
      <c r="AC25" s="103" t="str">
        <f>Final_Report[[#This Row],[Recommendation]]</f>
        <v>N/A</v>
      </c>
      <c r="AD25" s="103"/>
      <c r="AE25" s="103" t="str">
        <f>IF(Final_Report[[#This Row],[Move to Report]]="Yes",VLOOKUP(E25,IssueVariable[],8,0),"N/A")</f>
        <v>N/A</v>
      </c>
      <c r="AF25" s="103" t="str">
        <f>Final_Report[[#This Row],[Steps to Reproduce]]</f>
        <v>N/A</v>
      </c>
      <c r="AG25" s="103" t="str">
        <f>IF(Final_Report[[#This Row],[Move to Report]]="Yes",VLOOKUP(E25,IssueVariable[],9,0),"N/A")</f>
        <v>N/A</v>
      </c>
      <c r="AH25" s="103" t="str">
        <f>IF(Final_Report[[#This Row],[Move to Report]]="Yes",VLOOKUP(E25,IssueVariable[],10,0),"N/A")</f>
        <v>N/A</v>
      </c>
      <c r="AI25" s="103"/>
      <c r="AJ25" s="103"/>
      <c r="AK25" s="103" t="str" cm="1">
        <f t="array" ref="AK25">Table95[Tested on]</f>
        <v>Windows: 11
MAC OS: 12
iOS: 15
Android OS: 10</v>
      </c>
      <c r="AL25" s="203" t="str" cm="1">
        <f t="array" ref="AL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5" s="103" t="e" cm="1">
        <f t="array" ref="AM25">CONCATENATE(LEFT(AH25, SEARCH(" ", AH25) -1),", ",Labels[Labels])</f>
        <v>#VALUE!</v>
      </c>
      <c r="AN25" s="103" t="b">
        <f t="shared" si="1"/>
        <v>0</v>
      </c>
      <c r="AO25" s="103"/>
      <c r="AP25" s="103"/>
      <c r="AQ25" s="103"/>
      <c r="AR25" s="103" t="s">
        <v>381</v>
      </c>
      <c r="AS25" s="103"/>
      <c r="AT25" s="103"/>
      <c r="AU25" s="103"/>
      <c r="AV25" s="103"/>
      <c r="AW25" s="103"/>
      <c r="AX25" s="103"/>
      <c r="AY25" s="103"/>
      <c r="AZ25" s="103"/>
      <c r="BA25" s="103"/>
      <c r="BB25" s="103"/>
      <c r="BC25" s="103" t="e">
        <f>VLOOKUP('Final Report'!D25,'Issue Variable'!A:N,11,FALSE)</f>
        <v>#N/A</v>
      </c>
      <c r="BD25" s="103"/>
      <c r="BE25" s="206"/>
    </row>
    <row r="26" spans="1:57" ht="300.75" hidden="1" thickBot="1">
      <c r="A26" s="145" t="s">
        <v>3279</v>
      </c>
      <c r="B26" s="103" t="e">
        <f>VLOOKUP(A26,URL[],2,0)</f>
        <v>#N/A</v>
      </c>
      <c r="C26" s="205" t="e">
        <f>VLOOKUP(A26,URL[],3,0)</f>
        <v>#N/A</v>
      </c>
      <c r="D26" s="103" t="s">
        <v>298</v>
      </c>
      <c r="E26" s="103" t="s">
        <v>383</v>
      </c>
      <c r="F26" s="205" t="s">
        <v>384</v>
      </c>
      <c r="G26" s="103" t="s">
        <v>286</v>
      </c>
      <c r="H26" s="103" t="s">
        <v>286</v>
      </c>
      <c r="I26" s="103" t="s">
        <v>286</v>
      </c>
      <c r="J26" s="103"/>
      <c r="K26" s="103"/>
      <c r="L26" s="103" t="s">
        <v>471</v>
      </c>
      <c r="M26" s="103" t="s">
        <v>471</v>
      </c>
      <c r="N26" s="103"/>
      <c r="O26" s="103"/>
      <c r="P26" s="103" t="s">
        <v>12</v>
      </c>
      <c r="Q26" s="103" t="s">
        <v>229</v>
      </c>
      <c r="R26" s="103"/>
      <c r="S26" s="103" t="s">
        <v>155</v>
      </c>
      <c r="T26" s="103" t="s">
        <v>385</v>
      </c>
      <c r="U26" s="103" t="s">
        <v>3284</v>
      </c>
      <c r="V26" s="103" t="str">
        <f>Final_Report[[#This Row],[Issue Description]]</f>
        <v>The content failed to reflow when viewed at 320X256 viewport size. Following are the instances affected:
• The "No announcements during the selected timeframe." present in main content area get overlaps with same text.
• The header text "AQA_VPAT_Kotler_Principles of Marketing 19e" present in main section area becomes partially unavailable.
• The text such as "Kotler/Armstrong/Balasubramanian, Principles of Marketing, 19e" overlaps with decorative image.
• Content is not displayed in a single column.
This will result in low vision users finding it difficult to access the content when zoomed in.
Similar issue found on "Multimedia Library Mainpage" page</v>
      </c>
      <c r="W26" s="103"/>
      <c r="X26" s="103">
        <f>Final_Report[[#This Row],[Code Snippet]]</f>
        <v>0</v>
      </c>
      <c r="Y26" s="103" t="str">
        <f>IF(Final_Report[[#This Row],[Move to Report]]="Yes",VLOOKUP(E26,IssueVariable[],5,0),"N/A")</f>
        <v xml:space="preserve">All the content on the page should be available when user zoom in the page at 400%.
</v>
      </c>
      <c r="Z26" s="103" t="str">
        <f>Final_Report[[#This Row],[Expected Result]]</f>
        <v xml:space="preserve">All the content on the page should be available when user zoom in the page at 400%.
</v>
      </c>
      <c r="AA26" s="103" t="str">
        <f>IF(Final_Report[[#This Row],[Move to Report]]="Yes",VLOOKUP(E26,IssueVariable[],6,0),"N/A")</f>
        <v>Low vision users access content by using browser's zoom option turned on. Users have a tendency to zoom in up to 300-400%. Content at high zoom levels gets reflowed and is displayed in a single column.
Low vision users find it very helpful to access content displayed in a single column as they do not have to scroll both ways; horizontally and vertically in order to read it. If the web page content fails to reflow when browser zoom is turned on, it becomes very difficult for low vision users to access the content. The content should not get overlapped and should not get cut off when users zoom in at high levels and the content should reflow and displayed in a single column. Additionally, all the content should be available for the users.</v>
      </c>
      <c r="AB26" s="103" t="str">
        <f>IF(Final_Report[[#This Row],[Move to Report]]="Yes",VLOOKUP(E26,IssueVariable[],7,0),"N/A")</f>
        <v>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v>
      </c>
      <c r="AC26" s="103" t="str">
        <f>Final_Report[[#This Row],[Recommendation]]</f>
        <v>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v>
      </c>
      <c r="AD26" s="103" t="s">
        <v>307</v>
      </c>
      <c r="AE26" s="103" t="s">
        <v>386</v>
      </c>
      <c r="AF26" s="103" t="str">
        <f>Final_Report[[#This Row],[Steps to Reproduce]]</f>
        <v>2. Navigate to Course Home &gt; Calendar interactive element and activate it.
3. View the page at 320X256 viewport size.</v>
      </c>
      <c r="AG26" s="103" t="str">
        <f>IF(Final_Report[[#This Row],[Move to Report]]="Yes",VLOOKUP(E26,IssueVariable[],9,0),"N/A")</f>
        <v>AA</v>
      </c>
      <c r="AH26" s="103" t="str">
        <f>IF(Final_Report[[#This Row],[Move to Report]]="Yes",VLOOKUP(E26,IssueVariable[],10,0),"N/A")</f>
        <v>1.4.10 Reflow</v>
      </c>
      <c r="AI26" s="103" t="s">
        <v>3286</v>
      </c>
      <c r="AJ26" s="103" t="s">
        <v>325</v>
      </c>
      <c r="AK26" s="103" t="str" cm="1">
        <f t="array" ref="AK26">Table95[Tested on]</f>
        <v>Windows: 11
MAC OS: 12
iOS: 15
Android OS: 10</v>
      </c>
      <c r="AL26" s="203" t="str" cm="1">
        <f t="array" ref="AL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1.4.10 Reflow (Level AA), Windows_11, Chrome, JAWS, Firefox, NVDA, Accessibility, Audit, Marketing, MLM-XL, MLVISION, MyLab, US, VPAT</v>
      </c>
      <c r="AM26" s="103" t="str" cm="1">
        <f t="array" ref="AM26">CONCATENATE(LEFT(AH26, SEARCH(" ", AH26) -1),", ",Labels[Labels])</f>
        <v xml:space="preserve">1.4.10, Accessibility, Audit, Marketing, MLM-XL, MLVISION, MyLab, US, VPAT </v>
      </c>
      <c r="AN26" s="103" t="str">
        <f t="shared" si="1"/>
        <v>1 - Critical - showstopper</v>
      </c>
      <c r="AO26" s="103" t="s">
        <v>12</v>
      </c>
      <c r="AP26" s="103">
        <v>5</v>
      </c>
      <c r="AQ26" s="103">
        <v>5</v>
      </c>
      <c r="AR26" s="103"/>
      <c r="AS26" s="103">
        <v>5</v>
      </c>
      <c r="AT26" s="103" t="s">
        <v>82</v>
      </c>
      <c r="AU26" s="103" t="s">
        <v>3360</v>
      </c>
      <c r="AV26" s="103" t="s">
        <v>387</v>
      </c>
      <c r="AW26" s="103">
        <v>5</v>
      </c>
      <c r="AX26" s="103" t="s">
        <v>114</v>
      </c>
      <c r="AY26" s="103"/>
      <c r="AZ26" s="103"/>
      <c r="BA26" s="103"/>
      <c r="BB26" s="103"/>
      <c r="BC26" s="103" t="e">
        <f>VLOOKUP('Final Report'!D26,'Issue Variable'!A:N,11,FALSE)</f>
        <v>#N/A</v>
      </c>
      <c r="BD26" s="103"/>
      <c r="BE26" s="206"/>
    </row>
    <row r="27" spans="1:57" ht="105.75" hidden="1" thickBot="1">
      <c r="A27" s="145" t="s">
        <v>164</v>
      </c>
      <c r="B27" s="103" t="str">
        <f>VLOOKUP(A27,URL[],2,0)</f>
        <v>Print Offers</v>
      </c>
      <c r="C27" s="205">
        <f>VLOOKUP(A27,URL[],3,0)</f>
        <v>0</v>
      </c>
      <c r="D27" s="103" t="s">
        <v>341</v>
      </c>
      <c r="E27" s="103" t="s">
        <v>342</v>
      </c>
      <c r="F27" s="103" t="s">
        <v>388</v>
      </c>
      <c r="G27" s="103" t="s">
        <v>286</v>
      </c>
      <c r="H27" s="103" t="s">
        <v>286</v>
      </c>
      <c r="I27" s="103" t="s">
        <v>286</v>
      </c>
      <c r="J27" s="103"/>
      <c r="K27" s="103"/>
      <c r="L27" s="103"/>
      <c r="M27" s="103"/>
      <c r="N27" s="103"/>
      <c r="O27" s="103"/>
      <c r="P27" s="103" t="s">
        <v>12</v>
      </c>
      <c r="Q27" s="203" t="s">
        <v>229</v>
      </c>
      <c r="R27" s="103"/>
      <c r="S27" s="103" t="s">
        <v>287</v>
      </c>
      <c r="T27" s="103" t="str">
        <f>IF(Final_Report[[#This Row],[Move to Report]]="Yes",VLOOKUP(E27,IssueVariable[],3,0),"N/A")</f>
        <v>N/A</v>
      </c>
      <c r="U27" s="103" t="str">
        <f>IF(Final_Report[[#This Row],[Move to Report]]="Yes",VLOOKUP(E27,IssueVariable[],4,0),"N/A")</f>
        <v>N/A</v>
      </c>
      <c r="V27" s="103" t="str">
        <f>Final_Report[[#This Row],[Issue Description]]</f>
        <v>N/A</v>
      </c>
      <c r="W27" s="103"/>
      <c r="X27" s="103">
        <f>Final_Report[[#This Row],[Code Snippet]]</f>
        <v>0</v>
      </c>
      <c r="Y27" s="103" t="str">
        <f>IF(Final_Report[[#This Row],[Move to Report]]="Yes",VLOOKUP(E27,IssueVariable[],5,0),"N/A")</f>
        <v>N/A</v>
      </c>
      <c r="Z27" s="103" t="str">
        <f>Final_Report[[#This Row],[Expected Result]]</f>
        <v>N/A</v>
      </c>
      <c r="AA27" s="103" t="str">
        <f>IF(Final_Report[[#This Row],[Move to Report]]="Yes",VLOOKUP(E27,IssueVariable[],6,0),"N/A")</f>
        <v>N/A</v>
      </c>
      <c r="AB27" s="103" t="str">
        <f>IF(Final_Report[[#This Row],[Move to Report]]="Yes",VLOOKUP(E27,IssueVariable[],7,0),"N/A")</f>
        <v>N/A</v>
      </c>
      <c r="AC27" s="103" t="str">
        <f>Final_Report[[#This Row],[Recommendation]]</f>
        <v>N/A</v>
      </c>
      <c r="AD27" s="103"/>
      <c r="AE27" s="103" t="str">
        <f>IF(Final_Report[[#This Row],[Move to Report]]="Yes",VLOOKUP(E27,IssueVariable[],8,0),"N/A")</f>
        <v>N/A</v>
      </c>
      <c r="AF27" s="103" t="str">
        <f>Final_Report[[#This Row],[Steps to Reproduce]]</f>
        <v>N/A</v>
      </c>
      <c r="AG27" s="103" t="str">
        <f>IF(Final_Report[[#This Row],[Move to Report]]="Yes",VLOOKUP(E27,IssueVariable[],9,0),"N/A")</f>
        <v>N/A</v>
      </c>
      <c r="AH27" s="103" t="str">
        <f>IF(Final_Report[[#This Row],[Move to Report]]="Yes",VLOOKUP(E27,IssueVariable[],10,0),"N/A")</f>
        <v>N/A</v>
      </c>
      <c r="AI27" s="103"/>
      <c r="AJ27" s="103"/>
      <c r="AK27" s="103" t="str" cm="1">
        <f t="array" ref="AK27">Table95[Tested on]</f>
        <v>Windows: 11
MAC OS: 12
iOS: 15
Android OS: 10</v>
      </c>
      <c r="AL27" s="203" t="str" cm="1">
        <f t="array" ref="AL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7" s="103" t="e" cm="1">
        <f t="array" ref="AM27">CONCATENATE(LEFT(AH27, SEARCH(" ", AH27) -1),", ",Labels[Labels])</f>
        <v>#VALUE!</v>
      </c>
      <c r="AN27" s="103" t="b">
        <f t="shared" si="1"/>
        <v>0</v>
      </c>
      <c r="AO27" s="103"/>
      <c r="AP27" s="103"/>
      <c r="AQ27" s="103"/>
      <c r="AR27" s="103"/>
      <c r="AS27" s="103"/>
      <c r="AT27" s="103"/>
      <c r="AU27" s="103"/>
      <c r="AV27" s="103"/>
      <c r="AW27" s="103"/>
      <c r="AX27" s="103"/>
      <c r="AY27" s="103"/>
      <c r="AZ27" s="103"/>
      <c r="BA27" s="103"/>
      <c r="BB27" s="103"/>
      <c r="BC27" s="103" t="e">
        <f>VLOOKUP('Final Report'!D27,'Issue Variable'!A:N,11,FALSE)</f>
        <v>#N/A</v>
      </c>
      <c r="BD27" s="103"/>
      <c r="BE27" s="206"/>
    </row>
    <row r="28" spans="1:57" ht="285.75" hidden="1" thickBot="1">
      <c r="A28" s="145" t="s">
        <v>166</v>
      </c>
      <c r="B28" s="103" t="str">
        <f>VLOOKUP(A28,URL[],2,0)</f>
        <v>eTextbook</v>
      </c>
      <c r="C28" s="205">
        <f>VLOOKUP(A28,URL[],3,0)</f>
        <v>0</v>
      </c>
      <c r="D28" s="103" t="s">
        <v>341</v>
      </c>
      <c r="E28" s="103" t="s">
        <v>342</v>
      </c>
      <c r="F28" s="103" t="s">
        <v>389</v>
      </c>
      <c r="G28" s="103" t="s">
        <v>286</v>
      </c>
      <c r="H28" s="103" t="s">
        <v>286</v>
      </c>
      <c r="I28" s="103" t="s">
        <v>286</v>
      </c>
      <c r="J28" s="103" t="s">
        <v>286</v>
      </c>
      <c r="K28" s="103" t="s">
        <v>286</v>
      </c>
      <c r="L28" s="103" t="s">
        <v>286</v>
      </c>
      <c r="M28" s="103" t="s">
        <v>286</v>
      </c>
      <c r="N28" s="103"/>
      <c r="O28" s="103"/>
      <c r="P28" s="103" t="s">
        <v>12</v>
      </c>
      <c r="Q28" s="203" t="s">
        <v>229</v>
      </c>
      <c r="R28" s="103"/>
      <c r="S28" s="103" t="s">
        <v>155</v>
      </c>
      <c r="T28" s="103" t="s">
        <v>390</v>
      </c>
      <c r="U28" s="103" t="s">
        <v>391</v>
      </c>
      <c r="V28" s="103" t="str">
        <f>Final_Report[[#This Row],[Issue Description]]</f>
        <v xml:space="preserve">Heading structure was found to be inappropriate. The texts such as "Get access to your textbook..." is defined as H1 and "anytime, anywhere, any way you want", "Principles of Marketing" is defined as H2 in the main content area. As a result, screen reader users found it difficult to understand the page's content structure. </v>
      </c>
      <c r="W28" s="103" t="s">
        <v>392</v>
      </c>
      <c r="X28" s="103" t="str">
        <f>Final_Report[[#This Row],[Code Snippet]]</f>
        <v>&lt;h1&gt;Get access to your textbook...&lt;/h1&gt;
&lt;h2&gt;anytime, anywhere, any way you want&lt;/h2&gt;
&lt;h2&gt;&lt;i&gt;Principles of Marketing&lt;/i&gt;, 19e&lt;/h2&gt;</v>
      </c>
      <c r="Y28" s="103" t="s">
        <v>393</v>
      </c>
      <c r="Z28" s="103" t="str">
        <f>Final_Report[[#This Row],[Expected Result]]</f>
        <v>Appropriate heading structure should be used on the page so that screen reader user can understand the structure.
Replace &lt;h1&gt; to &lt;h3&gt; and &lt;h2&gt; to &lt;h4&gt;.
&lt;h3&gt;Get access to your textbook...&lt;/h3&gt;
&lt;h4&gt;anytime, anywhere, any way you want&lt;/h4&gt;
&lt;h4&gt;&lt;i&gt;Principles of Marketing&lt;/i&gt;, 19e&lt;/h4&gt;</v>
      </c>
      <c r="AA28" s="103" t="str">
        <f>IF(Final_Report[[#This Row],[Move to Report]]="Yes",VLOOKUP(E28,IssueVariable[],6,0),"N/A")</f>
        <v>Headings are used to add structure to the web page. Appropriate heading structure enables screen reader users to understand the page structure. Use headings in the correct sequence; such as h2 should follow h1, h3 should follow h2 and so on. Skipping heading levels will confuse screen reader users as to some information is not being read out to them. 
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In addition, screen reader users have a tendency to skim through the page using heading level navigation. Appropriate heading structure enables screen reader users to understand the page structure as well as navigate through the page easily.</v>
      </c>
      <c r="AB28" s="103" t="s">
        <v>394</v>
      </c>
      <c r="AC28" s="103" t="str">
        <f>Final_Report[[#This Row],[Recommendation]]</f>
        <v xml:space="preserve">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In the above example, define the heading structure as given below:
</v>
      </c>
      <c r="AD28" s="103" t="s">
        <v>307</v>
      </c>
      <c r="AE28" s="103" t="s">
        <v>395</v>
      </c>
      <c r="AF28" s="103" t="str">
        <f>Final_Report[[#This Row],[Steps to Reproduce]]</f>
        <v xml:space="preserve">2. Navigate to eTextbook interactive element and activate it.
3. Inspect the text such as "Get access to your textbook...", "anytime, anywhere, any way you want", " Principles of Marketing". </v>
      </c>
      <c r="AG28" s="103" t="str">
        <f>IF(Final_Report[[#This Row],[Move to Report]]="Yes",VLOOKUP(E28,IssueVariable[],9,0),"N/A")</f>
        <v>AAA</v>
      </c>
      <c r="AH28" s="103" t="str">
        <f>IF(Final_Report[[#This Row],[Move to Report]]="Yes",VLOOKUP(E28,IssueVariable[],10,0),"N/A")</f>
        <v>2.4.10 Section Headings</v>
      </c>
      <c r="AI28" s="103" t="s">
        <v>396</v>
      </c>
      <c r="AJ28" s="103" t="s">
        <v>325</v>
      </c>
      <c r="AK28" s="103" t="str" cm="1">
        <f t="array" ref="AK28">Table95[Tested on]</f>
        <v>Windows: 11
MAC OS: 12
iOS: 15
Android OS: 10</v>
      </c>
      <c r="AL28" s="203" t="str" cm="1">
        <f t="array" ref="AL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2.4.10 Section Headings (Level AAA), Windows_11, Chrome, JAWS, Firefox, NVDA, iOS Tablet, VoiceOver, macOS_12, Safari, TalkBack, Android Tablet, Accessibility, Audit, Marketing, MLM-XL, MLVISION, MyLab, US, VPAT</v>
      </c>
      <c r="AM28" s="103" t="str" cm="1">
        <f t="array" ref="AM28">CONCATENATE(LEFT(AH28, SEARCH(" ", AH28) -1),", ",Labels[Labels])</f>
        <v xml:space="preserve">2.4.10, Accessibility, Audit, Marketing, MLM-XL, MLVISION, MyLab, US, VPAT </v>
      </c>
      <c r="AN28" s="103" t="str">
        <f t="shared" si="1"/>
        <v>1 - Critical - showstopper</v>
      </c>
      <c r="AO28" s="103" t="s">
        <v>12</v>
      </c>
      <c r="AP28" s="103">
        <v>5</v>
      </c>
      <c r="AQ28" s="103">
        <v>5</v>
      </c>
      <c r="AR28" s="103"/>
      <c r="AS28" s="103">
        <v>5</v>
      </c>
      <c r="AT28" s="103" t="s">
        <v>82</v>
      </c>
      <c r="AU28" s="103" t="s">
        <v>397</v>
      </c>
      <c r="AV28" s="103"/>
      <c r="AW28" s="103"/>
      <c r="AX28" s="103" t="s">
        <v>114</v>
      </c>
      <c r="AY28" s="103"/>
      <c r="AZ28" s="103"/>
      <c r="BA28" s="103"/>
      <c r="BB28" s="103"/>
      <c r="BC28" s="103" t="e">
        <f>VLOOKUP('Final Report'!D28,'Issue Variable'!A:N,11,FALSE)</f>
        <v>#N/A</v>
      </c>
      <c r="BD28" s="103"/>
      <c r="BE28" s="206"/>
    </row>
    <row r="29" spans="1:57" ht="195.75" hidden="1" thickBot="1">
      <c r="A29" s="145" t="s">
        <v>166</v>
      </c>
      <c r="B29" s="103" t="str">
        <f>VLOOKUP(A29,URL[],2,0)</f>
        <v>eTextbook</v>
      </c>
      <c r="C29" s="205">
        <f>VLOOKUP(A29,URL[],3,0)</f>
        <v>0</v>
      </c>
      <c r="D29" s="103" t="s">
        <v>341</v>
      </c>
      <c r="E29" s="103" t="s">
        <v>398</v>
      </c>
      <c r="F29" s="103" t="s">
        <v>399</v>
      </c>
      <c r="G29" s="103" t="s">
        <v>286</v>
      </c>
      <c r="H29" s="103" t="s">
        <v>286</v>
      </c>
      <c r="I29" s="103" t="s">
        <v>286</v>
      </c>
      <c r="J29" s="103" t="s">
        <v>286</v>
      </c>
      <c r="K29" s="103" t="s">
        <v>286</v>
      </c>
      <c r="L29" s="103" t="s">
        <v>286</v>
      </c>
      <c r="M29" s="103" t="s">
        <v>286</v>
      </c>
      <c r="N29" s="103"/>
      <c r="O29" s="103"/>
      <c r="P29" s="103" t="s">
        <v>12</v>
      </c>
      <c r="Q29" s="203" t="s">
        <v>229</v>
      </c>
      <c r="R29" s="103"/>
      <c r="S29" s="103" t="s">
        <v>400</v>
      </c>
      <c r="T29" s="103" t="s">
        <v>401</v>
      </c>
      <c r="U29" s="103" t="s">
        <v>402</v>
      </c>
      <c r="V29" s="103" t="str">
        <f>Final_Report[[#This Row],[Issue Description]]</f>
        <v>The text as "by Philip Kotler, Gary Armstrong &amp; Sridhar Balasubramanian" in the main content area is marked up as heading unnecessarily. However, the text does not constitute as a heading. This created confusion in the minds of screen reader
 users about the content structure.</v>
      </c>
      <c r="W29" s="103" t="s">
        <v>403</v>
      </c>
      <c r="X29" s="103" t="str">
        <f>Final_Report[[#This Row],[Code Snippet]]</f>
        <v>&lt;h3&gt;by Philip Kotler, Gary Armstrong &amp;amp; Sridhar Balasubramanian&lt;/h3&gt;</v>
      </c>
      <c r="Y29" s="103" t="str">
        <f>IF(Final_Report[[#This Row],[Move to Report]]="Yes",VLOOKUP(E29,IssueVariable[],5,0),"N/A")</f>
        <v>Appropriate heading structure enables screen reader users to understand the screen structure as well as navigate through the screen easily.</v>
      </c>
      <c r="Z29" s="103" t="str">
        <f>Final_Report[[#This Row],[Expected Result]]</f>
        <v>Appropriate heading structure enables screen reader users to understand the screen structure as well as navigate through the screen easily.</v>
      </c>
      <c r="AA29" s="103" t="str">
        <f>IF(Final_Report[[#This Row],[Move to Report]]="Yes",VLOOKUP(E29,IssueVariable[],6,0),"N/A")</f>
        <v xml:space="preserve">Headings are used to add structure to the document. Appropriate heading structure enables screen reader users to understand the document structure. Use headings in the correct sequence; such as h2 should follow h1, h3 should follow h2 and so
 on.
When content that does not constitute as a heading is marked up as a heading, screen reader users may find it difficult to understand the content structure of the screen. </v>
      </c>
      <c r="AB29" s="103" t="s">
        <v>404</v>
      </c>
      <c r="AC29" s="103" t="str">
        <f>Final_Report[[#This Row],[Recommendation]]</f>
        <v>Remove the heading mark-up from the mentioned text.
&lt;p&gt;by Philip Kotler, Gary Armstrong &amp;amp; Sridhar Balasubramanian&lt;/p&gt;</v>
      </c>
      <c r="AD29" s="103" t="s">
        <v>307</v>
      </c>
      <c r="AE29" s="103" t="s">
        <v>405</v>
      </c>
      <c r="AF29" s="103" t="str">
        <f>Final_Report[[#This Row],[Steps to Reproduce]]</f>
        <v>2. Navigate to eTextbook interactive element and activate it.
3. Inspect the heading text "by Philip Kotler, Gary Armstrong &amp; Sridhar Balasubramanian".</v>
      </c>
      <c r="AG29" s="103" t="str">
        <f>IF(Final_Report[[#This Row],[Move to Report]]="Yes",VLOOKUP(E29,IssueVariable[],9,0),"N/A")</f>
        <v>A</v>
      </c>
      <c r="AH29" s="103" t="str">
        <f>IF(Final_Report[[#This Row],[Move to Report]]="Yes",VLOOKUP(E29,IssueVariable[],10,0),"N/A")</f>
        <v>1.3.1 Info and Relationships</v>
      </c>
      <c r="AI29" s="103" t="s">
        <v>406</v>
      </c>
      <c r="AJ29" s="103" t="s">
        <v>310</v>
      </c>
      <c r="AK29" s="103" t="str" cm="1">
        <f t="array" ref="AK29">Table95[Tested on]</f>
        <v>Windows: 11
MAC OS: 12
iOS: 15
Android OS: 10</v>
      </c>
      <c r="AL29" s="203" t="str" cm="1">
        <f t="array" ref="AL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1.3.1 Info and Relationships (Level A), Windows_11, Chrome, JAWS, Firefox, NVDA, iOS Tablet, VoiceOver, macOS_12, Safari, TalkBack, Android Tablet, Accessibility, Audit, Marketing, MLM-XL, MLVISION, MyLab, US, VPAT</v>
      </c>
      <c r="AM29" s="103" t="str" cm="1">
        <f t="array" ref="AM29">CONCATENATE(LEFT(AH29, SEARCH(" ", AH29) -1),", ",Labels[Labels])</f>
        <v xml:space="preserve">1.3.1, Accessibility, Audit, Marketing, MLM-XL, MLVISION, MyLab, US, VPAT </v>
      </c>
      <c r="AN29" s="103" t="str">
        <f t="shared" si="1"/>
        <v>3 - Medium - minor functionality broken</v>
      </c>
      <c r="AO29" s="103" t="s">
        <v>12</v>
      </c>
      <c r="AP29" s="103">
        <v>5</v>
      </c>
      <c r="AQ29" s="103">
        <v>5</v>
      </c>
      <c r="AR29" s="103"/>
      <c r="AS29" s="103">
        <v>5</v>
      </c>
      <c r="AT29" s="103" t="s">
        <v>82</v>
      </c>
      <c r="AU29" s="103" t="s">
        <v>407</v>
      </c>
      <c r="AV29" s="103"/>
      <c r="AW29" s="103"/>
      <c r="AX29" s="103" t="s">
        <v>114</v>
      </c>
      <c r="AY29" s="103"/>
      <c r="AZ29" s="103"/>
      <c r="BA29" s="103"/>
      <c r="BB29" s="103"/>
      <c r="BC29" s="103" t="e">
        <f>VLOOKUP('Final Report'!D29,'Issue Variable'!A:N,11,FALSE)</f>
        <v>#N/A</v>
      </c>
      <c r="BD29" s="103"/>
      <c r="BE29" s="206"/>
    </row>
    <row r="30" spans="1:57" ht="105.75" hidden="1" thickBot="1">
      <c r="A30" s="145" t="s">
        <v>168</v>
      </c>
      <c r="B30" s="103" t="str">
        <f>VLOOKUP(A30,URL[],2,0)</f>
        <v>Course Home - Document Sharing</v>
      </c>
      <c r="C30" s="205" t="str">
        <f>VLOOKUP(A30,URL[],3,0)</f>
        <v>https://mylabmastering.pearson.com/?courseId=12530108&amp;key=1540223697657138739132023#/DocSharing/813763a3-21c6-41d5-8e84-98acc6a32e05</v>
      </c>
      <c r="D30" s="103" t="s">
        <v>408</v>
      </c>
      <c r="E30" s="103" t="s">
        <v>409</v>
      </c>
      <c r="F30" s="103" t="s">
        <v>410</v>
      </c>
      <c r="G30" s="103" t="s">
        <v>286</v>
      </c>
      <c r="H30" s="103"/>
      <c r="I30" s="103" t="s">
        <v>286</v>
      </c>
      <c r="J30" s="103"/>
      <c r="K30" s="103"/>
      <c r="L30" s="103"/>
      <c r="M30" s="103"/>
      <c r="N30" s="103"/>
      <c r="O30" s="103"/>
      <c r="P30" s="103" t="s">
        <v>123</v>
      </c>
      <c r="Q30" s="103" t="s">
        <v>354</v>
      </c>
      <c r="R30" s="103" t="s">
        <v>411</v>
      </c>
      <c r="S30" s="103" t="s">
        <v>287</v>
      </c>
      <c r="T30" s="103" t="str">
        <f>IF(Final_Report[[#This Row],[Move to Report]]="Yes",VLOOKUP(E30,IssueVariable[],3,0),"N/A")</f>
        <v>N/A</v>
      </c>
      <c r="U30" s="103" t="str">
        <f>IF(Final_Report[[#This Row],[Move to Report]]="Yes",VLOOKUP(E30,IssueVariable[],4,0),"N/A")</f>
        <v>N/A</v>
      </c>
      <c r="V30" s="103" t="str">
        <f>Final_Report[[#This Row],[Issue Description]]</f>
        <v>N/A</v>
      </c>
      <c r="W30" s="103"/>
      <c r="X30" s="103">
        <f>Final_Report[[#This Row],[Code Snippet]]</f>
        <v>0</v>
      </c>
      <c r="Y30" s="103" t="str">
        <f>IF(Final_Report[[#This Row],[Move to Report]]="Yes",VLOOKUP(E30,IssueVariable[],5,0),"N/A")</f>
        <v>N/A</v>
      </c>
      <c r="Z30" s="103" t="str">
        <f>Final_Report[[#This Row],[Expected Result]]</f>
        <v>N/A</v>
      </c>
      <c r="AA30" s="103" t="str">
        <f>IF(Final_Report[[#This Row],[Move to Report]]="Yes",VLOOKUP(E30,IssueVariable[],6,0),"N/A")</f>
        <v>N/A</v>
      </c>
      <c r="AB30" s="103" t="str">
        <f>IF(Final_Report[[#This Row],[Move to Report]]="Yes",VLOOKUP(E30,IssueVariable[],7,0),"N/A")</f>
        <v>N/A</v>
      </c>
      <c r="AC30" s="103" t="str">
        <f>Final_Report[[#This Row],[Recommendation]]</f>
        <v>N/A</v>
      </c>
      <c r="AD30" s="103"/>
      <c r="AE30" s="103" t="str">
        <f>IF(Final_Report[[#This Row],[Move to Report]]="Yes",VLOOKUP(E30,IssueVariable[],8,0),"N/A")</f>
        <v>N/A</v>
      </c>
      <c r="AF30" s="103" t="str">
        <f>Final_Report[[#This Row],[Steps to Reproduce]]</f>
        <v>N/A</v>
      </c>
      <c r="AG30" s="103" t="str">
        <f>IF(Final_Report[[#This Row],[Move to Report]]="Yes",VLOOKUP(E30,IssueVariable[],9,0),"N/A")</f>
        <v>N/A</v>
      </c>
      <c r="AH30" s="103" t="str">
        <f>IF(Final_Report[[#This Row],[Move to Report]]="Yes",VLOOKUP(E30,IssueVariable[],10,0),"N/A")</f>
        <v>N/A</v>
      </c>
      <c r="AI30" s="103"/>
      <c r="AJ30" s="103"/>
      <c r="AK30" s="103" t="str" cm="1">
        <f t="array" ref="AK30">Table95[Tested on]</f>
        <v>Windows: 11
MAC OS: 12
iOS: 15
Android OS: 10</v>
      </c>
      <c r="AL30" s="203" t="str" cm="1">
        <f t="array" ref="AL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NVDA, Accessibility, Audit, Marketing, MLM-XL, MLVISION, MyLab, US, VPAT</v>
      </c>
      <c r="AM30" s="103" t="e" cm="1">
        <f t="array" ref="AM30">CONCATENATE(LEFT(AH30, SEARCH(" ", AH30) -1),", ",Labels[Labels])</f>
        <v>#VALUE!</v>
      </c>
      <c r="AN30" s="103" t="b">
        <f t="shared" si="1"/>
        <v>0</v>
      </c>
      <c r="AO30" s="103"/>
      <c r="AP30" s="103"/>
      <c r="AQ30" s="103"/>
      <c r="AR30" s="103"/>
      <c r="AS30" s="103"/>
      <c r="AT30" s="103"/>
      <c r="AU30" s="103" t="s">
        <v>412</v>
      </c>
      <c r="AV30" s="103"/>
      <c r="AW30" s="103"/>
      <c r="AX30" s="103"/>
      <c r="AY30" s="103"/>
      <c r="AZ30" s="103"/>
      <c r="BA30" s="103"/>
      <c r="BB30" s="103"/>
      <c r="BC30" s="103" t="e">
        <f>VLOOKUP('Final Report'!D30,'Issue Variable'!A:N,11,FALSE)</f>
        <v>#N/A</v>
      </c>
      <c r="BD30" s="103"/>
      <c r="BE30" s="206"/>
    </row>
    <row r="31" spans="1:57" ht="105.75" hidden="1" thickBot="1">
      <c r="A31" s="145" t="s">
        <v>413</v>
      </c>
      <c r="B31" s="103" t="str">
        <f>VLOOKUP(A31,URL[],2,0)</f>
        <v>Chapter 9 Homework: Question 1</v>
      </c>
      <c r="C31" s="205">
        <f>VLOOKUP(A31,URL[],3,0)</f>
        <v>0</v>
      </c>
      <c r="D31" s="103" t="s">
        <v>298</v>
      </c>
      <c r="E31" s="103" t="s">
        <v>414</v>
      </c>
      <c r="F31" s="103" t="s">
        <v>415</v>
      </c>
      <c r="G31" s="103" t="s">
        <v>286</v>
      </c>
      <c r="H31" s="103"/>
      <c r="I31" s="103"/>
      <c r="J31" s="103"/>
      <c r="K31" s="103"/>
      <c r="L31" s="103"/>
      <c r="M31" s="103"/>
      <c r="N31" s="103"/>
      <c r="O31" s="103"/>
      <c r="P31" s="103" t="s">
        <v>123</v>
      </c>
      <c r="Q31" s="103" t="s">
        <v>231</v>
      </c>
      <c r="R31" s="103" t="s">
        <v>411</v>
      </c>
      <c r="S31" s="103" t="s">
        <v>287</v>
      </c>
      <c r="T31" s="103" t="str">
        <f>IF(Final_Report[[#This Row],[Move to Report]]="Yes",VLOOKUP(E31,IssueVariable[],3,0),"N/A")</f>
        <v>N/A</v>
      </c>
      <c r="U31" s="103" t="str">
        <f>IF(Final_Report[[#This Row],[Move to Report]]="Yes",VLOOKUP(E31,IssueVariable[],4,0),"N/A")</f>
        <v>N/A</v>
      </c>
      <c r="V31" s="103" t="str">
        <f>Final_Report[[#This Row],[Issue Description]]</f>
        <v>N/A</v>
      </c>
      <c r="W31" s="103"/>
      <c r="X31" s="103">
        <f>Final_Report[[#This Row],[Code Snippet]]</f>
        <v>0</v>
      </c>
      <c r="Y31" s="103" t="str">
        <f>IF(Final_Report[[#This Row],[Move to Report]]="Yes",VLOOKUP(E31,IssueVariable[],5,0),"N/A")</f>
        <v>N/A</v>
      </c>
      <c r="Z31" s="103" t="str">
        <f>Final_Report[[#This Row],[Expected Result]]</f>
        <v>N/A</v>
      </c>
      <c r="AA31" s="103" t="str">
        <f>IF(Final_Report[[#This Row],[Move to Report]]="Yes",VLOOKUP(E31,IssueVariable[],6,0),"N/A")</f>
        <v>N/A</v>
      </c>
      <c r="AB31" s="103" t="str">
        <f>IF(Final_Report[[#This Row],[Move to Report]]="Yes",VLOOKUP(E31,IssueVariable[],7,0),"N/A")</f>
        <v>N/A</v>
      </c>
      <c r="AC31" s="103" t="str">
        <f>Final_Report[[#This Row],[Recommendation]]</f>
        <v>N/A</v>
      </c>
      <c r="AD31" s="103"/>
      <c r="AE31" s="103" t="str">
        <f>IF(Final_Report[[#This Row],[Move to Report]]="Yes",VLOOKUP(E31,IssueVariable[],8,0),"N/A")</f>
        <v>N/A</v>
      </c>
      <c r="AF31" s="103" t="str">
        <f>Final_Report[[#This Row],[Steps to Reproduce]]</f>
        <v>N/A</v>
      </c>
      <c r="AG31" s="103" t="str">
        <f>IF(Final_Report[[#This Row],[Move to Report]]="Yes",VLOOKUP(E31,IssueVariable[],9,0),"N/A")</f>
        <v>N/A</v>
      </c>
      <c r="AH31" s="103" t="str">
        <f>IF(Final_Report[[#This Row],[Move to Report]]="Yes",VLOOKUP(E31,IssueVariable[],10,0),"N/A")</f>
        <v>N/A</v>
      </c>
      <c r="AI31" s="103"/>
      <c r="AJ31" s="103"/>
      <c r="AK31" s="103" t="str" cm="1">
        <f t="array" ref="AK31">Table95[Tested on]</f>
        <v>Windows: 11
MAC OS: 12
iOS: 15
Android OS: 10</v>
      </c>
      <c r="AL31" s="203" t="str" cm="1">
        <f t="array" ref="AL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31" s="103" t="e" cm="1">
        <f t="array" ref="AM31">CONCATENATE(LEFT(AH31, SEARCH(" ", AH31) -1),", ",Labels[Labels])</f>
        <v>#VALUE!</v>
      </c>
      <c r="AN31" s="103" t="b">
        <f t="shared" si="1"/>
        <v>0</v>
      </c>
      <c r="AO31" s="103"/>
      <c r="AP31" s="103"/>
      <c r="AQ31" s="103"/>
      <c r="AR31" s="103"/>
      <c r="AS31" s="103"/>
      <c r="AT31" s="103"/>
      <c r="AU31" s="103"/>
      <c r="AV31" s="103"/>
      <c r="AW31" s="103"/>
      <c r="AX31" s="103"/>
      <c r="AY31" s="103"/>
      <c r="AZ31" s="103"/>
      <c r="BA31" s="103"/>
      <c r="BB31" s="103"/>
      <c r="BC31" s="103" t="e">
        <f>VLOOKUP('Final Report'!D31,'Issue Variable'!A:N,11,FALSE)</f>
        <v>#N/A</v>
      </c>
      <c r="BD31" s="103"/>
      <c r="BE31" s="206"/>
    </row>
    <row r="32" spans="1:57" ht="210.75" hidden="1" thickBot="1">
      <c r="A32" s="145" t="s">
        <v>416</v>
      </c>
      <c r="B32" s="103" t="str">
        <f>VLOOKUP(A32,URL[],2,0)</f>
        <v>Accessibility Information</v>
      </c>
      <c r="C32" s="205" t="str">
        <f>VLOOKUP(A32,URL[],3,0)</f>
        <v>https://mylabmastering.pearson.com/?courseId=12530108&amp;key=1540223697657138739132023#/</v>
      </c>
      <c r="D32" s="103" t="s">
        <v>341</v>
      </c>
      <c r="E32" s="103" t="s">
        <v>342</v>
      </c>
      <c r="F32" s="103" t="s">
        <v>417</v>
      </c>
      <c r="G32" s="103" t="s">
        <v>286</v>
      </c>
      <c r="H32" s="103"/>
      <c r="I32" s="103"/>
      <c r="J32" s="103"/>
      <c r="K32" s="103"/>
      <c r="L32" s="103"/>
      <c r="M32" s="103"/>
      <c r="N32" s="103"/>
      <c r="O32" s="103"/>
      <c r="P32" s="103" t="s">
        <v>123</v>
      </c>
      <c r="Q32" s="103" t="s">
        <v>418</v>
      </c>
      <c r="R32" s="103" t="s">
        <v>411</v>
      </c>
      <c r="S32" s="103" t="s">
        <v>287</v>
      </c>
      <c r="T32" s="103" t="str">
        <f>IF(Final_Report[[#This Row],[Move to Report]]="Yes",VLOOKUP(E32,IssueVariable[],3,0),"N/A")</f>
        <v>N/A</v>
      </c>
      <c r="U32" s="103" t="str">
        <f>IF(Final_Report[[#This Row],[Move to Report]]="Yes",VLOOKUP(E32,IssueVariable[],4,0),"N/A")</f>
        <v>N/A</v>
      </c>
      <c r="V32" s="103" t="str">
        <f>Final_Report[[#This Row],[Issue Description]]</f>
        <v>N/A</v>
      </c>
      <c r="W32" s="103"/>
      <c r="X32" s="103">
        <f>Final_Report[[#This Row],[Code Snippet]]</f>
        <v>0</v>
      </c>
      <c r="Y32" s="103" t="str">
        <f>IF(Final_Report[[#This Row],[Move to Report]]="Yes",VLOOKUP(E32,IssueVariable[],5,0),"N/A")</f>
        <v>N/A</v>
      </c>
      <c r="Z32" s="103" t="str">
        <f>Final_Report[[#This Row],[Expected Result]]</f>
        <v>N/A</v>
      </c>
      <c r="AA32" s="103" t="str">
        <f>IF(Final_Report[[#This Row],[Move to Report]]="Yes",VLOOKUP(E32,IssueVariable[],6,0),"N/A")</f>
        <v>N/A</v>
      </c>
      <c r="AB32" s="103" t="str">
        <f>IF(Final_Report[[#This Row],[Move to Report]]="Yes",VLOOKUP(E32,IssueVariable[],7,0),"N/A")</f>
        <v>N/A</v>
      </c>
      <c r="AC32" s="103" t="str">
        <f>Final_Report[[#This Row],[Recommendation]]</f>
        <v>N/A</v>
      </c>
      <c r="AD32" s="103"/>
      <c r="AE32" s="103" t="str">
        <f>IF(Final_Report[[#This Row],[Move to Report]]="Yes",VLOOKUP(E32,IssueVariable[],8,0),"N/A")</f>
        <v>N/A</v>
      </c>
      <c r="AF32" s="103" t="str">
        <f>Final_Report[[#This Row],[Steps to Reproduce]]</f>
        <v>N/A</v>
      </c>
      <c r="AG32" s="103" t="str">
        <f>IF(Final_Report[[#This Row],[Move to Report]]="Yes",VLOOKUP(E32,IssueVariable[],9,0),"N/A")</f>
        <v>N/A</v>
      </c>
      <c r="AH32" s="103" t="str">
        <f>IF(Final_Report[[#This Row],[Move to Report]]="Yes",VLOOKUP(E32,IssueVariable[],10,0),"N/A")</f>
        <v>N/A</v>
      </c>
      <c r="AI32" s="103"/>
      <c r="AJ32" s="103"/>
      <c r="AK32" s="103" t="str" cm="1">
        <f t="array" ref="AK32">Table95[Tested on]</f>
        <v>Windows: 11
MAC OS: 12
iOS: 15
Android OS: 10</v>
      </c>
      <c r="AL32" s="203" t="str" cm="1">
        <f t="array" ref="AL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32" s="103" t="e" cm="1">
        <f t="array" ref="AM32">CONCATENATE(LEFT(AH32, SEARCH(" ", AH32) -1),", ",Labels[Labels])</f>
        <v>#VALUE!</v>
      </c>
      <c r="AN32" s="103" t="b">
        <f t="shared" si="1"/>
        <v>0</v>
      </c>
      <c r="AO32" s="103"/>
      <c r="AP32" s="103"/>
      <c r="AQ32" s="103"/>
      <c r="AR32" s="103"/>
      <c r="AS32" s="103"/>
      <c r="AT32" s="103"/>
      <c r="AU32" s="103"/>
      <c r="AV32" s="103"/>
      <c r="AW32" s="103"/>
      <c r="AX32" s="103"/>
      <c r="AY32" s="103"/>
      <c r="AZ32" s="103"/>
      <c r="BA32" s="103"/>
      <c r="BB32" s="103"/>
      <c r="BC32" s="103" t="e">
        <f>VLOOKUP('Final Report'!D32,'Issue Variable'!A:N,11,FALSE)</f>
        <v>#N/A</v>
      </c>
      <c r="BD32" s="103"/>
      <c r="BE32" s="206"/>
    </row>
    <row r="33" spans="1:57" ht="105.75" hidden="1" thickBot="1">
      <c r="A33" s="145" t="s">
        <v>182</v>
      </c>
      <c r="B33" s="103" t="str">
        <f>VLOOKUP(A33,URL[],2,0)</f>
        <v>Chapter 9 Homework: Question 5</v>
      </c>
      <c r="C33" s="205">
        <f>VLOOKUP(A33,URL[],3,0)</f>
        <v>0</v>
      </c>
      <c r="D33" s="103" t="s">
        <v>357</v>
      </c>
      <c r="E33" s="103" t="s">
        <v>419</v>
      </c>
      <c r="F33" s="103" t="s">
        <v>420</v>
      </c>
      <c r="G33" s="103" t="s">
        <v>286</v>
      </c>
      <c r="H33" s="103" t="s">
        <v>286</v>
      </c>
      <c r="I33" s="103" t="s">
        <v>286</v>
      </c>
      <c r="J33" s="103"/>
      <c r="K33" s="103"/>
      <c r="L33" s="103"/>
      <c r="M33" s="103"/>
      <c r="N33" s="103"/>
      <c r="O33" s="103"/>
      <c r="P33" s="103" t="s">
        <v>12</v>
      </c>
      <c r="Q33" s="103" t="s">
        <v>229</v>
      </c>
      <c r="R33" s="103"/>
      <c r="S33" s="103" t="s">
        <v>287</v>
      </c>
      <c r="T33" s="103" t="str">
        <f>IF(Final_Report[[#This Row],[Move to Report]]="Yes",VLOOKUP(E33,IssueVariable[],3,0),"N/A")</f>
        <v>N/A</v>
      </c>
      <c r="U33" s="103" t="str">
        <f>IF(Final_Report[[#This Row],[Move to Report]]="Yes",VLOOKUP(E33,IssueVariable[],4,0),"N/A")</f>
        <v>N/A</v>
      </c>
      <c r="V33" s="103" t="str">
        <f>Final_Report[[#This Row],[Issue Description]]</f>
        <v>N/A</v>
      </c>
      <c r="W33" s="103"/>
      <c r="X33" s="103">
        <f>Final_Report[[#This Row],[Code Snippet]]</f>
        <v>0</v>
      </c>
      <c r="Y33" s="103" t="str">
        <f>IF(Final_Report[[#This Row],[Move to Report]]="Yes",VLOOKUP(E33,IssueVariable[],5,0),"N/A")</f>
        <v>N/A</v>
      </c>
      <c r="Z33" s="103" t="str">
        <f>Final_Report[[#This Row],[Expected Result]]</f>
        <v>N/A</v>
      </c>
      <c r="AA33" s="103" t="str">
        <f>IF(Final_Report[[#This Row],[Move to Report]]="Yes",VLOOKUP(E33,IssueVariable[],6,0),"N/A")</f>
        <v>N/A</v>
      </c>
      <c r="AB33" s="103" t="str">
        <f>IF(Final_Report[[#This Row],[Move to Report]]="Yes",VLOOKUP(E33,IssueVariable[],7,0),"N/A")</f>
        <v>N/A</v>
      </c>
      <c r="AC33" s="103" t="str">
        <f>Final_Report[[#This Row],[Recommendation]]</f>
        <v>N/A</v>
      </c>
      <c r="AD33" s="103"/>
      <c r="AE33" s="103" t="str">
        <f>IF(Final_Report[[#This Row],[Move to Report]]="Yes",VLOOKUP(E33,IssueVariable[],8,0),"N/A")</f>
        <v>N/A</v>
      </c>
      <c r="AF33" s="103" t="str">
        <f>Final_Report[[#This Row],[Steps to Reproduce]]</f>
        <v>N/A</v>
      </c>
      <c r="AG33" s="103" t="str">
        <f>IF(Final_Report[[#This Row],[Move to Report]]="Yes",VLOOKUP(E33,IssueVariable[],9,0),"N/A")</f>
        <v>N/A</v>
      </c>
      <c r="AH33" s="103" t="str">
        <f>IF(Final_Report[[#This Row],[Move to Report]]="Yes",VLOOKUP(E33,IssueVariable[],10,0),"N/A")</f>
        <v>N/A</v>
      </c>
      <c r="AI33" s="103"/>
      <c r="AJ33" s="103"/>
      <c r="AK33" s="103" t="str" cm="1">
        <f t="array" ref="AK33">Table95[Tested on]</f>
        <v>Windows: 11
MAC OS: 12
iOS: 15
Android OS: 10</v>
      </c>
      <c r="AL33" s="203" t="str" cm="1">
        <f t="array" ref="AL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33" s="103" t="e" cm="1">
        <f t="array" ref="AM33">CONCATENATE(LEFT(AH33, SEARCH(" ", AH33) -1),", ",Labels[Labels])</f>
        <v>#VALUE!</v>
      </c>
      <c r="AN33" s="103" t="b">
        <f t="shared" si="1"/>
        <v>0</v>
      </c>
      <c r="AO33" s="103"/>
      <c r="AP33" s="103"/>
      <c r="AQ33" s="103"/>
      <c r="AR33" s="103" t="s">
        <v>421</v>
      </c>
      <c r="AS33" s="103"/>
      <c r="AT33" s="103"/>
      <c r="AU33" s="103"/>
      <c r="AV33" s="103"/>
      <c r="AW33" s="103"/>
      <c r="AX33" s="103"/>
      <c r="AY33" s="103"/>
      <c r="AZ33" s="103"/>
      <c r="BA33" s="103"/>
      <c r="BB33" s="103"/>
      <c r="BC33" s="103" t="e">
        <f>VLOOKUP('Final Report'!D33,'Issue Variable'!A:N,11,FALSE)</f>
        <v>#N/A</v>
      </c>
      <c r="BD33" s="103"/>
      <c r="BE33" s="206"/>
    </row>
    <row r="34" spans="1:57" ht="195.75" hidden="1" thickBot="1">
      <c r="A34" s="145" t="s">
        <v>182</v>
      </c>
      <c r="B34" s="103" t="str">
        <f>VLOOKUP(A34,URL[],2,0)</f>
        <v>Chapter 9 Homework: Question 5</v>
      </c>
      <c r="C34" s="205">
        <f>VLOOKUP(A34,URL[],3,0)</f>
        <v>0</v>
      </c>
      <c r="D34" s="103" t="s">
        <v>294</v>
      </c>
      <c r="E34" s="103" t="s">
        <v>422</v>
      </c>
      <c r="F34" s="103" t="s">
        <v>423</v>
      </c>
      <c r="G34" s="103" t="s">
        <v>286</v>
      </c>
      <c r="H34" s="103"/>
      <c r="I34" s="103" t="s">
        <v>286</v>
      </c>
      <c r="J34" s="103"/>
      <c r="K34" s="103"/>
      <c r="L34" s="103" t="s">
        <v>286</v>
      </c>
      <c r="M34" s="103" t="s">
        <v>286</v>
      </c>
      <c r="N34" s="103"/>
      <c r="O34" s="103"/>
      <c r="P34" s="103" t="s">
        <v>12</v>
      </c>
      <c r="Q34" s="203" t="s">
        <v>229</v>
      </c>
      <c r="R34" s="103"/>
      <c r="S34" s="103" t="s">
        <v>155</v>
      </c>
      <c r="T34" s="103" t="s">
        <v>3313</v>
      </c>
      <c r="U34" s="103" t="s">
        <v>424</v>
      </c>
      <c r="V34" s="103" t="s">
        <v>425</v>
      </c>
      <c r="W34" s="103"/>
      <c r="X34" s="103"/>
      <c r="Y34" s="103" t="str">
        <f>IF(Final_Report[[#This Row],[Move to Report]]="Yes",VLOOKUP(E34,IssueVariable[],5,0),"N/A")</f>
        <v xml:space="preserve">This text will have a contrast ratio against the page background of 4.5:1 or greater._x000D_
</v>
      </c>
      <c r="Z34" s="103" t="s">
        <v>426</v>
      </c>
      <c r="AA34" s="103" t="s">
        <v>427</v>
      </c>
      <c r="AB34" s="103" t="str">
        <f>IF(Final_Report[[#This Row],[Move to Report]]="Yes",VLOOKUP(E34,IssueVariable[],7,0),"N/A")</f>
        <v xml:space="preserve">On all the pages, ensure that each text/background color combination presents a contrast ratio of at least 4.5:1._x000D_
</v>
      </c>
      <c r="AC34" s="103" t="s">
        <v>428</v>
      </c>
      <c r="AD34" s="103" t="s">
        <v>429</v>
      </c>
      <c r="AE34" s="103" t="s">
        <v>430</v>
      </c>
      <c r="AF34" s="103" t="s">
        <v>431</v>
      </c>
      <c r="AG34" s="103" t="str">
        <f>IF(Final_Report[[#This Row],[Move to Report]]="Yes",VLOOKUP(E34,IssueVariable[],9,0),"N/A")</f>
        <v>AA</v>
      </c>
      <c r="AH34" s="103" t="str">
        <f>IF(Final_Report[[#This Row],[Move to Report]]="Yes",VLOOKUP(E34,IssueVariable[],10,0),"N/A")</f>
        <v>1.4.3 Contrast (Minimum)</v>
      </c>
      <c r="AI34" s="103" t="s">
        <v>432</v>
      </c>
      <c r="AJ34" s="103" t="s">
        <v>325</v>
      </c>
      <c r="AK34" s="103" t="str" cm="1">
        <f t="array" ref="AK34">Table95[Tested on]</f>
        <v>Windows: 11
MAC OS: 12
iOS: 15
Android OS: 10</v>
      </c>
      <c r="AL34" s="203" t="str" cm="1">
        <f t="array" ref="AL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1.4.3 Contrast (Minimum) (Level AA), Windows_11, Chrome, JAWS, NVDA, iOS Tablet, VoiceOver, TalkBack, Android Tablet, Accessibility, Audit, Marketing, MLM-XL, MLVISION, MyLab, US, VPAT</v>
      </c>
      <c r="AM34" s="103" t="str" cm="1">
        <f t="array" ref="AM34">CONCATENATE(LEFT(AH34, SEARCH(" ", AH34) -1),", ",Labels[Labels])</f>
        <v xml:space="preserve">1.4.3, Accessibility, Audit, Marketing, MLM-XL, MLVISION, MyLab, US, VPAT </v>
      </c>
      <c r="AN34" s="103" t="str">
        <f t="shared" si="1"/>
        <v>1 - Critical - showstopper</v>
      </c>
      <c r="AO34" s="103" t="s">
        <v>12</v>
      </c>
      <c r="AP34" s="103">
        <v>5</v>
      </c>
      <c r="AQ34" s="103">
        <v>5</v>
      </c>
      <c r="AR34" s="103"/>
      <c r="AS34" s="103">
        <v>5</v>
      </c>
      <c r="AT34" s="103" t="s">
        <v>82</v>
      </c>
      <c r="AU34" s="103" t="s">
        <v>433</v>
      </c>
      <c r="AV34" s="103"/>
      <c r="AW34" s="103">
        <v>5</v>
      </c>
      <c r="AX34" s="103" t="s">
        <v>116</v>
      </c>
      <c r="AY34" s="103"/>
      <c r="AZ34" s="103"/>
      <c r="BA34" s="103" t="s">
        <v>3303</v>
      </c>
      <c r="BB34" s="103"/>
      <c r="BC34" s="103" t="e">
        <f>VLOOKUP('Final Report'!D34,'Issue Variable'!A:N,11,FALSE)</f>
        <v>#N/A</v>
      </c>
      <c r="BD34" s="103"/>
      <c r="BE34" s="206"/>
    </row>
    <row r="35" spans="1:57" ht="105.75" hidden="1" thickBot="1">
      <c r="A35" s="145" t="s">
        <v>416</v>
      </c>
      <c r="B35" s="103" t="str">
        <f>VLOOKUP(A35,URL[],2,0)</f>
        <v>Accessibility Information</v>
      </c>
      <c r="C35" s="205" t="str">
        <f>VLOOKUP(A35,URL[],3,0)</f>
        <v>https://mylabmastering.pearson.com/?courseId=12530108&amp;key=1540223697657138739132023#/</v>
      </c>
      <c r="D35" s="103" t="s">
        <v>298</v>
      </c>
      <c r="E35" s="103" t="s">
        <v>383</v>
      </c>
      <c r="F35" s="103" t="s">
        <v>434</v>
      </c>
      <c r="G35" s="103" t="s">
        <v>286</v>
      </c>
      <c r="H35" s="103"/>
      <c r="I35" s="103"/>
      <c r="J35" s="103"/>
      <c r="K35" s="103"/>
      <c r="L35" s="103"/>
      <c r="M35" s="103"/>
      <c r="N35" s="103"/>
      <c r="O35" s="103"/>
      <c r="P35" s="103" t="s">
        <v>123</v>
      </c>
      <c r="Q35" s="103" t="s">
        <v>418</v>
      </c>
      <c r="R35" s="103" t="s">
        <v>411</v>
      </c>
      <c r="S35" s="103" t="s">
        <v>287</v>
      </c>
      <c r="T35" s="103" t="str">
        <f>IF(Final_Report[[#This Row],[Move to Report]]="Yes",VLOOKUP(E35,IssueVariable[],3,0),"N/A")</f>
        <v>N/A</v>
      </c>
      <c r="U35" s="103" t="str">
        <f>IF(Final_Report[[#This Row],[Move to Report]]="Yes",VLOOKUP(E35,IssueVariable[],4,0),"N/A")</f>
        <v>N/A</v>
      </c>
      <c r="V35" s="103" t="str">
        <f>Final_Report[[#This Row],[Issue Description]]</f>
        <v>N/A</v>
      </c>
      <c r="W35" s="103"/>
      <c r="X35" s="103">
        <f>Final_Report[[#This Row],[Code Snippet]]</f>
        <v>0</v>
      </c>
      <c r="Y35" s="103" t="str">
        <f>IF(Final_Report[[#This Row],[Move to Report]]="Yes",VLOOKUP(E35,IssueVariable[],5,0),"N/A")</f>
        <v>N/A</v>
      </c>
      <c r="Z35" s="103" t="str">
        <f>Final_Report[[#This Row],[Expected Result]]</f>
        <v>N/A</v>
      </c>
      <c r="AA35" s="103" t="str">
        <f>IF(Final_Report[[#This Row],[Move to Report]]="Yes",VLOOKUP(E35,IssueVariable[],6,0),"N/A")</f>
        <v>N/A</v>
      </c>
      <c r="AB35" s="103" t="str">
        <f>IF(Final_Report[[#This Row],[Move to Report]]="Yes",VLOOKUP(E35,IssueVariable[],7,0),"N/A")</f>
        <v>N/A</v>
      </c>
      <c r="AC35" s="103" t="str">
        <f>Final_Report[[#This Row],[Recommendation]]</f>
        <v>N/A</v>
      </c>
      <c r="AD35" s="103"/>
      <c r="AE35" s="103" t="str">
        <f>IF(Final_Report[[#This Row],[Move to Report]]="Yes",VLOOKUP(E35,IssueVariable[],8,0),"N/A")</f>
        <v>N/A</v>
      </c>
      <c r="AF35" s="103" t="str">
        <f>Final_Report[[#This Row],[Steps to Reproduce]]</f>
        <v>N/A</v>
      </c>
      <c r="AG35" s="103" t="str">
        <f>IF(Final_Report[[#This Row],[Move to Report]]="Yes",VLOOKUP(E35,IssueVariable[],9,0),"N/A")</f>
        <v>N/A</v>
      </c>
      <c r="AH35" s="103" t="str">
        <f>IF(Final_Report[[#This Row],[Move to Report]]="Yes",VLOOKUP(E35,IssueVariable[],10,0),"N/A")</f>
        <v>N/A</v>
      </c>
      <c r="AI35" s="103"/>
      <c r="AJ35" s="103"/>
      <c r="AK35" s="103" t="str" cm="1">
        <f t="array" ref="AK35">Table95[Tested on]</f>
        <v>Windows: 11
MAC OS: 12
iOS: 15
Android OS: 10</v>
      </c>
      <c r="AL35" s="203" t="str" cm="1">
        <f t="array" ref="AL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35" s="103" t="e" cm="1">
        <f t="array" ref="AM35">CONCATENATE(LEFT(AH35, SEARCH(" ", AH35) -1),", ",Labels[Labels])</f>
        <v>#VALUE!</v>
      </c>
      <c r="AN35" s="103" t="b">
        <f t="shared" si="1"/>
        <v>0</v>
      </c>
      <c r="AO35" s="103"/>
      <c r="AP35" s="103"/>
      <c r="AQ35" s="103"/>
      <c r="AR35" s="103"/>
      <c r="AS35" s="103"/>
      <c r="AT35" s="103"/>
      <c r="AU35" s="103"/>
      <c r="AV35" s="103"/>
      <c r="AW35" s="103"/>
      <c r="AX35" s="103"/>
      <c r="AY35" s="103"/>
      <c r="AZ35" s="103"/>
      <c r="BA35" s="103"/>
      <c r="BB35" s="103"/>
      <c r="BC35" s="103" t="e">
        <f>VLOOKUP('Final Report'!D35,'Issue Variable'!A:N,11,FALSE)</f>
        <v>#N/A</v>
      </c>
      <c r="BD35" s="103"/>
      <c r="BE35" s="206"/>
    </row>
    <row r="36" spans="1:57" ht="105.75" hidden="1" thickBot="1">
      <c r="A36" s="145" t="s">
        <v>416</v>
      </c>
      <c r="B36" s="103" t="str">
        <f>VLOOKUP(A36,URL[],2,0)</f>
        <v>Accessibility Information</v>
      </c>
      <c r="C36" s="205" t="str">
        <f>VLOOKUP(A36,URL[],3,0)</f>
        <v>https://mylabmastering.pearson.com/?courseId=12530108&amp;key=1540223697657138739132023#/</v>
      </c>
      <c r="D36" s="103" t="s">
        <v>327</v>
      </c>
      <c r="E36" s="103" t="s">
        <v>435</v>
      </c>
      <c r="F36" s="103" t="s">
        <v>436</v>
      </c>
      <c r="G36" s="103" t="s">
        <v>286</v>
      </c>
      <c r="H36" s="103"/>
      <c r="I36" s="103"/>
      <c r="J36" s="103"/>
      <c r="K36" s="103"/>
      <c r="L36" s="103"/>
      <c r="M36" s="103"/>
      <c r="N36" s="103"/>
      <c r="O36" s="103"/>
      <c r="P36" s="103" t="s">
        <v>123</v>
      </c>
      <c r="Q36" s="103" t="s">
        <v>418</v>
      </c>
      <c r="R36" s="103" t="s">
        <v>411</v>
      </c>
      <c r="S36" s="103" t="s">
        <v>287</v>
      </c>
      <c r="T36" s="103" t="str">
        <f>IF(Final_Report[[#This Row],[Move to Report]]="Yes",VLOOKUP(E36,IssueVariable[],3,0),"N/A")</f>
        <v>N/A</v>
      </c>
      <c r="U36" s="103" t="str">
        <f>IF(Final_Report[[#This Row],[Move to Report]]="Yes",VLOOKUP(E36,IssueVariable[],4,0),"N/A")</f>
        <v>N/A</v>
      </c>
      <c r="V36" s="103" t="str">
        <f>Final_Report[[#This Row],[Issue Description]]</f>
        <v>N/A</v>
      </c>
      <c r="W36" s="103"/>
      <c r="X36" s="103">
        <f>Final_Report[[#This Row],[Code Snippet]]</f>
        <v>0</v>
      </c>
      <c r="Y36" s="103" t="str">
        <f>IF(Final_Report[[#This Row],[Move to Report]]="Yes",VLOOKUP(E36,IssueVariable[],5,0),"N/A")</f>
        <v>N/A</v>
      </c>
      <c r="Z36" s="103" t="str">
        <f>Final_Report[[#This Row],[Expected Result]]</f>
        <v>N/A</v>
      </c>
      <c r="AA36" s="103" t="str">
        <f>IF(Final_Report[[#This Row],[Move to Report]]="Yes",VLOOKUP(E36,IssueVariable[],6,0),"N/A")</f>
        <v>N/A</v>
      </c>
      <c r="AB36" s="103" t="str">
        <f>IF(Final_Report[[#This Row],[Move to Report]]="Yes",VLOOKUP(E36,IssueVariable[],7,0),"N/A")</f>
        <v>N/A</v>
      </c>
      <c r="AC36" s="103" t="str">
        <f>Final_Report[[#This Row],[Recommendation]]</f>
        <v>N/A</v>
      </c>
      <c r="AD36" s="103"/>
      <c r="AE36" s="103" t="str">
        <f>IF(Final_Report[[#This Row],[Move to Report]]="Yes",VLOOKUP(E36,IssueVariable[],8,0),"N/A")</f>
        <v>N/A</v>
      </c>
      <c r="AF36" s="103" t="str">
        <f>Final_Report[[#This Row],[Steps to Reproduce]]</f>
        <v>N/A</v>
      </c>
      <c r="AG36" s="103" t="str">
        <f>IF(Final_Report[[#This Row],[Move to Report]]="Yes",VLOOKUP(E36,IssueVariable[],9,0),"N/A")</f>
        <v>N/A</v>
      </c>
      <c r="AH36" s="103" t="str">
        <f>IF(Final_Report[[#This Row],[Move to Report]]="Yes",VLOOKUP(E36,IssueVariable[],10,0),"N/A")</f>
        <v>N/A</v>
      </c>
      <c r="AI36" s="103"/>
      <c r="AJ36" s="103"/>
      <c r="AK36" s="103" t="str" cm="1">
        <f t="array" ref="AK36">Table95[Tested on]</f>
        <v>Windows: 11
MAC OS: 12
iOS: 15
Android OS: 10</v>
      </c>
      <c r="AL36" s="203" t="str" cm="1">
        <f t="array" ref="AL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36" s="103" t="e" cm="1">
        <f t="array" ref="AM36">CONCATENATE(LEFT(AH36, SEARCH(" ", AH36) -1),", ",Labels[Labels])</f>
        <v>#VALUE!</v>
      </c>
      <c r="AN36" s="103" t="b">
        <f t="shared" si="1"/>
        <v>0</v>
      </c>
      <c r="AO36" s="103"/>
      <c r="AP36" s="103"/>
      <c r="AQ36" s="103"/>
      <c r="AR36" s="103"/>
      <c r="AS36" s="103"/>
      <c r="AT36" s="103"/>
      <c r="AU36" s="103"/>
      <c r="AV36" s="103"/>
      <c r="AW36" s="103"/>
      <c r="AX36" s="103"/>
      <c r="AY36" s="103"/>
      <c r="AZ36" s="103"/>
      <c r="BA36" s="103"/>
      <c r="BB36" s="103"/>
      <c r="BC36" s="103" t="e">
        <f>VLOOKUP('Final Report'!D36,'Issue Variable'!A:N,11,FALSE)</f>
        <v>#N/A</v>
      </c>
      <c r="BD36" s="103"/>
      <c r="BE36" s="206"/>
    </row>
    <row r="37" spans="1:57" ht="105.75" hidden="1" thickBot="1">
      <c r="A37" s="145" t="s">
        <v>437</v>
      </c>
      <c r="B37" s="103" t="str">
        <f>VLOOKUP(A37,URL[],2,0)</f>
        <v>Student To-do list</v>
      </c>
      <c r="C37" s="205" t="str">
        <f>VLOOKUP(A37,URL[],3,0)</f>
        <v>https://mylabmastering.pearson.com/?courseId=12530108&amp;key=620406497315419132023#/</v>
      </c>
      <c r="D37" s="103" t="s">
        <v>327</v>
      </c>
      <c r="E37" s="103" t="s">
        <v>435</v>
      </c>
      <c r="F37" s="103" t="s">
        <v>438</v>
      </c>
      <c r="G37" s="103" t="s">
        <v>286</v>
      </c>
      <c r="H37" s="103"/>
      <c r="I37" s="103"/>
      <c r="J37" s="103"/>
      <c r="K37" s="103"/>
      <c r="L37" s="103"/>
      <c r="M37" s="103"/>
      <c r="N37" s="103"/>
      <c r="O37" s="103"/>
      <c r="P37" s="103" t="s">
        <v>123</v>
      </c>
      <c r="Q37" s="103" t="s">
        <v>418</v>
      </c>
      <c r="R37" s="103" t="s">
        <v>411</v>
      </c>
      <c r="S37" s="103" t="s">
        <v>287</v>
      </c>
      <c r="T37" s="103" t="str">
        <f>IF(Final_Report[[#This Row],[Move to Report]]="Yes",VLOOKUP(E37,IssueVariable[],3,0),"N/A")</f>
        <v>N/A</v>
      </c>
      <c r="U37" s="103" t="str">
        <f>IF(Final_Report[[#This Row],[Move to Report]]="Yes",VLOOKUP(E37,IssueVariable[],4,0),"N/A")</f>
        <v>N/A</v>
      </c>
      <c r="V37" s="103" t="str">
        <f>Final_Report[[#This Row],[Issue Description]]</f>
        <v>N/A</v>
      </c>
      <c r="W37" s="103"/>
      <c r="X37" s="103">
        <f>Final_Report[[#This Row],[Code Snippet]]</f>
        <v>0</v>
      </c>
      <c r="Y37" s="103" t="str">
        <f>IF(Final_Report[[#This Row],[Move to Report]]="Yes",VLOOKUP(E37,IssueVariable[],5,0),"N/A")</f>
        <v>N/A</v>
      </c>
      <c r="Z37" s="103" t="str">
        <f>Final_Report[[#This Row],[Expected Result]]</f>
        <v>N/A</v>
      </c>
      <c r="AA37" s="103" t="str">
        <f>IF(Final_Report[[#This Row],[Move to Report]]="Yes",VLOOKUP(E37,IssueVariable[],6,0),"N/A")</f>
        <v>N/A</v>
      </c>
      <c r="AB37" s="103" t="str">
        <f>IF(Final_Report[[#This Row],[Move to Report]]="Yes",VLOOKUP(E37,IssueVariable[],7,0),"N/A")</f>
        <v>N/A</v>
      </c>
      <c r="AC37" s="103" t="str">
        <f>Final_Report[[#This Row],[Recommendation]]</f>
        <v>N/A</v>
      </c>
      <c r="AD37" s="103"/>
      <c r="AE37" s="103" t="str">
        <f>IF(Final_Report[[#This Row],[Move to Report]]="Yes",VLOOKUP(E37,IssueVariable[],8,0),"N/A")</f>
        <v>N/A</v>
      </c>
      <c r="AF37" s="103" t="str">
        <f>Final_Report[[#This Row],[Steps to Reproduce]]</f>
        <v>N/A</v>
      </c>
      <c r="AG37" s="103" t="str">
        <f>IF(Final_Report[[#This Row],[Move to Report]]="Yes",VLOOKUP(E37,IssueVariable[],9,0),"N/A")</f>
        <v>N/A</v>
      </c>
      <c r="AH37" s="103" t="str">
        <f>IF(Final_Report[[#This Row],[Move to Report]]="Yes",VLOOKUP(E37,IssueVariable[],10,0),"N/A")</f>
        <v>N/A</v>
      </c>
      <c r="AI37" s="103"/>
      <c r="AJ37" s="103"/>
      <c r="AK37" s="103" t="str" cm="1">
        <f t="array" ref="AK37">Table95[Tested on]</f>
        <v>Windows: 11
MAC OS: 12
iOS: 15
Android OS: 10</v>
      </c>
      <c r="AL37" s="203" t="str" cm="1">
        <f t="array" ref="AL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37" s="103" t="e" cm="1">
        <f t="array" ref="AM37">CONCATENATE(LEFT(AH37, SEARCH(" ", AH37) -1),", ",Labels[Labels])</f>
        <v>#VALUE!</v>
      </c>
      <c r="AN37" s="103" t="b">
        <f t="shared" si="1"/>
        <v>0</v>
      </c>
      <c r="AO37" s="103"/>
      <c r="AP37" s="103"/>
      <c r="AQ37" s="103"/>
      <c r="AR37" s="103"/>
      <c r="AS37" s="103"/>
      <c r="AT37" s="103"/>
      <c r="AU37" s="103" t="s">
        <v>439</v>
      </c>
      <c r="AV37" s="103"/>
      <c r="AW37" s="103"/>
      <c r="AX37" s="103"/>
      <c r="AY37" s="103"/>
      <c r="AZ37" s="103"/>
      <c r="BA37" s="103"/>
      <c r="BB37" s="103"/>
      <c r="BC37" s="103" t="e">
        <f>VLOOKUP('Final Report'!D37,'Issue Variable'!A:N,11,FALSE)</f>
        <v>#N/A</v>
      </c>
      <c r="BD37" s="103"/>
      <c r="BE37" s="206"/>
    </row>
    <row r="38" spans="1:57" ht="300.75" hidden="1" thickBot="1">
      <c r="A38" s="145" t="s">
        <v>413</v>
      </c>
      <c r="B38" s="103" t="str">
        <f>VLOOKUP(A38,URL[],2,0)</f>
        <v>Chapter 9 Homework: Question 1</v>
      </c>
      <c r="C38" s="205">
        <f>VLOOKUP(A38,URL[],3,0)</f>
        <v>0</v>
      </c>
      <c r="D38" s="103" t="s">
        <v>291</v>
      </c>
      <c r="E38" s="103" t="s">
        <v>440</v>
      </c>
      <c r="F38" s="103" t="s">
        <v>441</v>
      </c>
      <c r="G38" s="103" t="s">
        <v>286</v>
      </c>
      <c r="H38" s="103"/>
      <c r="I38" s="103"/>
      <c r="J38" s="103"/>
      <c r="K38" s="103"/>
      <c r="L38" s="103"/>
      <c r="M38" s="103" t="s">
        <v>286</v>
      </c>
      <c r="N38" s="103"/>
      <c r="O38" s="103"/>
      <c r="P38" s="103" t="s">
        <v>123</v>
      </c>
      <c r="Q38" s="103" t="s">
        <v>231</v>
      </c>
      <c r="R38" s="103" t="s">
        <v>411</v>
      </c>
      <c r="S38" s="103" t="s">
        <v>400</v>
      </c>
      <c r="T38" s="103" t="s">
        <v>442</v>
      </c>
      <c r="U38" s="103" t="s">
        <v>443</v>
      </c>
      <c r="V38" s="211" t="s">
        <v>443</v>
      </c>
      <c r="W38" s="103" t="s">
        <v>444</v>
      </c>
      <c r="X38" s="103" t="str">
        <f>Final_Report[[#This Row],[Code Snippet]]</f>
        <v>&lt;div class="dijitContentPane framePanel top dijitBorderContainer-child dijitBorderContainer-dijitContentPane dijitBorderContainerPane dijitAlignTop" id="top" widgetid="top" role="presentation" tabindex="0" aria-description="Question content area top" style="border-top: none; width: 1042px; height: 29px; left: 0px; top: 0px; position: absolute;"&gt;&lt;h4 class="sr-only" tabindex="-1"&gt;Question content area top&lt;/h4&gt;&lt;div class="contentHolder" id="contentHoldertop"&gt;&lt;span class="step" id="steppart1"&gt;&lt;h5 class="sr-only" tabindex="-1" id="part1"&gt;Part 1&lt;/h5&gt;&lt;div class="rvParagraph pNormal addblank" style="font-size:13px"&gt;&lt;span class="rvTxt fNormal"&gt;To create successful new&lt;span class="wbr"&gt;​&lt;/span&gt;&lt;span class="nowrap"&gt; products,&lt;/span&gt; a company must do which of the&lt;span class="wbr"&gt;​&lt;/span&gt;&lt;span class="nowrap"&gt; following?&lt;/span&gt;&lt;/span&gt;&lt;/div&gt;&lt;/span&gt;&lt;/div&gt;&lt;/div&gt;</v>
      </c>
      <c r="Y38" s="103" t="str">
        <f>IF(Final_Report[[#This Row],[Move to Report]]="Yes",VLOOKUP(E38,IssueVariable[],5,0),"N/A")</f>
        <v>When the keyboard-only and screen reader users navigate through the main content area of the page, only the interactive element should receive keyboard focus.</v>
      </c>
      <c r="Z38" s="103" t="str">
        <f>Final_Report[[#This Row],[Expected Result]]</f>
        <v>When the keyboard-only and screen reader users navigate through the main content area of the page, only the interactive element should receive keyboard focus.</v>
      </c>
      <c r="AA38" s="103" t="str">
        <f>IF(Final_Report[[#This Row],[Move to Report]]="Yes",VLOOKUP(E38,IssueVariable[],6,0),"N/A")</f>
        <v>Keyboard users and screen reader users use the 'Tab' key to move from one element to another on a web page. A logical tab order helps keyboard and screen reader users access the page easily. In the absence of a logical tab order, users who rely on a keyboard will get confused when they tab from one interactive element on a page to another. This will result in a poor experience for keyboard-only users.</v>
      </c>
      <c r="AB38" s="103" t="str">
        <f>IF(Final_Report[[#This Row],[Move to Report]]="Yes",VLOOKUP(E38,IssueVariable[],7,0),"N/A")</f>
        <v>Remove the 'tabindex' attribute from the non-focusable &lt;div&gt; element in the page source.</v>
      </c>
      <c r="AC38" s="103" t="str">
        <f>Final_Report[[#This Row],[Recommendation]]</f>
        <v>Remove the 'tabindex' attribute from the non-focusable &lt;div&gt; element in the page source.</v>
      </c>
      <c r="AD38" s="103" t="s">
        <v>445</v>
      </c>
      <c r="AE38" s="103" t="s">
        <v>446</v>
      </c>
      <c r="AF38" s="103" t="str">
        <f>Final_Report[[#This Row],[Steps to Reproduce]]</f>
        <v>2. Navigate to the left panel and activate "Student To-do list &gt; Do Homework &gt; Chapter 9 Homework" link 3.navigate to main navigation and select "Chapter 1 homework" link. 4.navigate to "question 1" and try accessing through tab key.</v>
      </c>
      <c r="AG38" s="103" t="str">
        <f>IF(Final_Report[[#This Row],[Move to Report]]="Yes",VLOOKUP(E38,IssueVariable[],9,0),"N/A")</f>
        <v>A</v>
      </c>
      <c r="AH38" s="103" t="str">
        <f>IF(Final_Report[[#This Row],[Move to Report]]="Yes",VLOOKUP(E38,IssueVariable[],10,0),"N/A")</f>
        <v>2.4.3 Focus Order</v>
      </c>
      <c r="AI38" s="103" t="s">
        <v>447</v>
      </c>
      <c r="AJ38" s="103" t="s">
        <v>448</v>
      </c>
      <c r="AK38" s="103" t="str" cm="1">
        <f t="array" ref="AK38">Table95[Tested on]</f>
        <v>Windows: 11
MAC OS: 12
iOS: 15
Android OS: 10</v>
      </c>
      <c r="AL38" s="203" t="str" cm="1">
        <f t="array" ref="AL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2.4.3 Focus Order (Level A), Windows_11, Chrome, JAWS, TalkBack, Android Tablet, Accessibility, Audit, Marketing, MLM-XL, MLVISION, MyLab, US, VPAT</v>
      </c>
      <c r="AM38" s="103" t="str" cm="1">
        <f t="array" ref="AM38">CONCATENATE(LEFT(AH38, SEARCH(" ", AH38) -1),", ",Labels[Labels])</f>
        <v xml:space="preserve">2.4.3, Accessibility, Audit, Marketing, MLM-XL, MLVISION, MyLab, US, VPAT </v>
      </c>
      <c r="AN38" s="103" t="str">
        <f t="shared" si="1"/>
        <v>4 - Low - cosmetic or usability</v>
      </c>
      <c r="AO38" s="103" t="s">
        <v>76</v>
      </c>
      <c r="AP38" s="103">
        <v>5</v>
      </c>
      <c r="AQ38" s="103">
        <v>5</v>
      </c>
      <c r="AR38" s="103"/>
      <c r="AS38" s="103"/>
      <c r="AT38" s="103"/>
      <c r="AU38" s="103"/>
      <c r="AV38" s="103"/>
      <c r="AW38" s="103"/>
      <c r="AX38" s="103"/>
      <c r="AY38" s="103"/>
      <c r="AZ38" s="103"/>
      <c r="BA38" s="103"/>
      <c r="BB38" s="103"/>
      <c r="BC38" s="103" t="e">
        <f>VLOOKUP('Final Report'!D38,'Issue Variable'!A:N,11,FALSE)</f>
        <v>#N/A</v>
      </c>
      <c r="BD38" s="103"/>
      <c r="BE38" s="206"/>
    </row>
    <row r="39" spans="1:57" ht="105.75" hidden="1" thickBot="1">
      <c r="A39" s="145" t="s">
        <v>413</v>
      </c>
      <c r="B39" s="103" t="str">
        <f>VLOOKUP(A39,URL[],2,0)</f>
        <v>Chapter 9 Homework: Question 1</v>
      </c>
      <c r="C39" s="205">
        <f>VLOOKUP(A39,URL[],3,0)</f>
        <v>0</v>
      </c>
      <c r="D39" s="103" t="s">
        <v>283</v>
      </c>
      <c r="E39" s="103" t="s">
        <v>284</v>
      </c>
      <c r="F39" s="103" t="s">
        <v>449</v>
      </c>
      <c r="G39" s="103" t="s">
        <v>286</v>
      </c>
      <c r="H39" s="103"/>
      <c r="I39" s="103"/>
      <c r="J39" s="103"/>
      <c r="K39" s="103"/>
      <c r="L39" s="103"/>
      <c r="M39" s="103"/>
      <c r="N39" s="103"/>
      <c r="O39" s="103"/>
      <c r="P39" s="103" t="s">
        <v>123</v>
      </c>
      <c r="Q39" s="103" t="s">
        <v>354</v>
      </c>
      <c r="R39" s="103" t="s">
        <v>411</v>
      </c>
      <c r="S39" s="103" t="s">
        <v>287</v>
      </c>
      <c r="T39" s="103" t="str">
        <f>IF(Final_Report[[#This Row],[Move to Report]]="Yes",VLOOKUP(E39,IssueVariable[],3,0),"N/A")</f>
        <v>N/A</v>
      </c>
      <c r="U39" s="103" t="str">
        <f>IF(Final_Report[[#This Row],[Move to Report]]="Yes",VLOOKUP(E39,IssueVariable[],4,0),"N/A")</f>
        <v>N/A</v>
      </c>
      <c r="V39" s="103" t="str">
        <f>Final_Report[[#This Row],[Issue Description]]</f>
        <v>N/A</v>
      </c>
      <c r="W39" s="103"/>
      <c r="X39" s="103">
        <f>Final_Report[[#This Row],[Code Snippet]]</f>
        <v>0</v>
      </c>
      <c r="Y39" s="103" t="str">
        <f>IF(Final_Report[[#This Row],[Move to Report]]="Yes",VLOOKUP(E39,IssueVariable[],5,0),"N/A")</f>
        <v>N/A</v>
      </c>
      <c r="Z39" s="103" t="str">
        <f>Final_Report[[#This Row],[Expected Result]]</f>
        <v>N/A</v>
      </c>
      <c r="AA39" s="103" t="str">
        <f>IF(Final_Report[[#This Row],[Move to Report]]="Yes",VLOOKUP(E39,IssueVariable[],6,0),"N/A")</f>
        <v>N/A</v>
      </c>
      <c r="AB39" s="103" t="str">
        <f>IF(Final_Report[[#This Row],[Move to Report]]="Yes",VLOOKUP(E39,IssueVariable[],7,0),"N/A")</f>
        <v>N/A</v>
      </c>
      <c r="AC39" s="103" t="str">
        <f>Final_Report[[#This Row],[Recommendation]]</f>
        <v>N/A</v>
      </c>
      <c r="AD39" s="103"/>
      <c r="AE39" s="103" t="str">
        <f>IF(Final_Report[[#This Row],[Move to Report]]="Yes",VLOOKUP(E39,IssueVariable[],8,0),"N/A")</f>
        <v>N/A</v>
      </c>
      <c r="AF39" s="103" t="str">
        <f>Final_Report[[#This Row],[Steps to Reproduce]]</f>
        <v>N/A</v>
      </c>
      <c r="AG39" s="103" t="str">
        <f>IF(Final_Report[[#This Row],[Move to Report]]="Yes",VLOOKUP(E39,IssueVariable[],9,0),"N/A")</f>
        <v>N/A</v>
      </c>
      <c r="AH39" s="103" t="str">
        <f>IF(Final_Report[[#This Row],[Move to Report]]="Yes",VLOOKUP(E39,IssueVariable[],10,0),"N/A")</f>
        <v>N/A</v>
      </c>
      <c r="AI39" s="103"/>
      <c r="AJ39" s="103"/>
      <c r="AK39" s="103" t="str" cm="1">
        <f t="array" ref="AK39">Table95[Tested on]</f>
        <v>Windows: 11
MAC OS: 12
iOS: 15
Android OS: 10</v>
      </c>
      <c r="AL39" s="203" t="str" cm="1">
        <f t="array" ref="AL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39" s="103" t="e" cm="1">
        <f t="array" ref="AM39">CONCATENATE(LEFT(AH39, SEARCH(" ", AH39) -1),", ",Labels[Labels])</f>
        <v>#VALUE!</v>
      </c>
      <c r="AN39" s="103" t="b">
        <f t="shared" si="1"/>
        <v>0</v>
      </c>
      <c r="AO39" s="103"/>
      <c r="AP39" s="103"/>
      <c r="AQ39" s="103"/>
      <c r="AR39" s="103"/>
      <c r="AS39" s="103"/>
      <c r="AT39" s="103"/>
      <c r="AU39" s="103"/>
      <c r="AV39" s="103"/>
      <c r="AW39" s="103"/>
      <c r="AX39" s="103"/>
      <c r="AY39" s="103"/>
      <c r="AZ39" s="103"/>
      <c r="BA39" s="103"/>
      <c r="BB39" s="103"/>
      <c r="BC39" s="103" t="e">
        <f>VLOOKUP('Final Report'!D39,'Issue Variable'!A:N,11,FALSE)</f>
        <v>#N/A</v>
      </c>
      <c r="BD39" s="103"/>
      <c r="BE39" s="206"/>
    </row>
    <row r="40" spans="1:57" ht="105.75" hidden="1" thickBot="1">
      <c r="A40" s="145"/>
      <c r="B40" s="103" t="e">
        <f>VLOOKUP(A40,URL[],2,0)</f>
        <v>#N/A</v>
      </c>
      <c r="C40" s="205" t="e">
        <f>VLOOKUP(A40,URL[],3,0)</f>
        <v>#N/A</v>
      </c>
      <c r="D40" s="103"/>
      <c r="E40" s="103"/>
      <c r="F40" s="103"/>
      <c r="G40" s="103"/>
      <c r="H40" s="103"/>
      <c r="I40" s="103"/>
      <c r="J40" s="103"/>
      <c r="K40" s="103"/>
      <c r="L40" s="103"/>
      <c r="M40" s="103"/>
      <c r="N40" s="103"/>
      <c r="O40" s="103"/>
      <c r="P40" s="103"/>
      <c r="Q40" s="103"/>
      <c r="R40" s="103"/>
      <c r="S40" s="103"/>
      <c r="T40" s="103" t="str">
        <f>IF(Final_Report[[#This Row],[Move to Report]]="Yes",VLOOKUP(E40,IssueVariable[],3,0),"N/A")</f>
        <v>N/A</v>
      </c>
      <c r="U40" s="103" t="str">
        <f>IF(Final_Report[[#This Row],[Move to Report]]="Yes",VLOOKUP(E40,IssueVariable[],4,0),"N/A")</f>
        <v>N/A</v>
      </c>
      <c r="V40" s="103" t="str">
        <f>Final_Report[[#This Row],[Issue Description]]</f>
        <v>N/A</v>
      </c>
      <c r="W40" s="103"/>
      <c r="X40" s="103">
        <f>Final_Report[[#This Row],[Code Snippet]]</f>
        <v>0</v>
      </c>
      <c r="Y40" s="103" t="str">
        <f>IF(Final_Report[[#This Row],[Move to Report]]="Yes",VLOOKUP(E40,IssueVariable[],5,0),"N/A")</f>
        <v>N/A</v>
      </c>
      <c r="Z40" s="103" t="str">
        <f>Final_Report[[#This Row],[Expected Result]]</f>
        <v>N/A</v>
      </c>
      <c r="AA40" s="103" t="str">
        <f>IF(Final_Report[[#This Row],[Move to Report]]="Yes",VLOOKUP(E40,IssueVariable[],6,0),"N/A")</f>
        <v>N/A</v>
      </c>
      <c r="AB40" s="103" t="str">
        <f>IF(Final_Report[[#This Row],[Move to Report]]="Yes",VLOOKUP(E40,IssueVariable[],7,0),"N/A")</f>
        <v>N/A</v>
      </c>
      <c r="AC40" s="103" t="str">
        <f>Final_Report[[#This Row],[Recommendation]]</f>
        <v>N/A</v>
      </c>
      <c r="AD40" s="103"/>
      <c r="AE40" s="103" t="str">
        <f>IF(Final_Report[[#This Row],[Move to Report]]="Yes",VLOOKUP(E40,IssueVariable[],8,0),"N/A")</f>
        <v>N/A</v>
      </c>
      <c r="AF40" s="103" t="str">
        <f>Final_Report[[#This Row],[Steps to Reproduce]]</f>
        <v>N/A</v>
      </c>
      <c r="AG40" s="103" t="str">
        <f>IF(Final_Report[[#This Row],[Move to Report]]="Yes",VLOOKUP(E40,IssueVariable[],9,0),"N/A")</f>
        <v>N/A</v>
      </c>
      <c r="AH40" s="103" t="str">
        <f>IF(Final_Report[[#This Row],[Move to Report]]="Yes",VLOOKUP(E40,IssueVariable[],10,0),"N/A")</f>
        <v>N/A</v>
      </c>
      <c r="AI40" s="103"/>
      <c r="AJ40" s="103"/>
      <c r="AK40" s="103" t="str" cm="1">
        <f t="array" ref="AK40">Table95[Tested on]</f>
        <v>Windows: 11
MAC OS: 12
iOS: 15
Android OS: 10</v>
      </c>
      <c r="AL40" s="203" t="str" cm="1">
        <f t="array" ref="AL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 s="103" t="e" cm="1">
        <f t="array" ref="AM40">CONCATENATE(LEFT(AH40, SEARCH(" ", AH40) -1),", ",Labels[Labels])</f>
        <v>#VALUE!</v>
      </c>
      <c r="AN40" s="103" t="b">
        <f t="shared" si="1"/>
        <v>0</v>
      </c>
      <c r="AO40" s="103"/>
      <c r="AP40" s="103"/>
      <c r="AQ40" s="103"/>
      <c r="AR40" s="103"/>
      <c r="AS40" s="103"/>
      <c r="AT40" s="103"/>
      <c r="AU40" s="103"/>
      <c r="AV40" s="103"/>
      <c r="AW40" s="103"/>
      <c r="AX40" s="103"/>
      <c r="AY40" s="103"/>
      <c r="AZ40" s="103"/>
      <c r="BA40" s="103"/>
      <c r="BB40" s="103"/>
      <c r="BC40" s="103" t="e">
        <f>VLOOKUP('Final Report'!D40,'Issue Variable'!A:N,11,FALSE)</f>
        <v>#N/A</v>
      </c>
      <c r="BD40" s="103"/>
      <c r="BE40" s="206"/>
    </row>
    <row r="41" spans="1:57" ht="45.75" hidden="1" thickBot="1">
      <c r="A41" s="145"/>
      <c r="B41" s="103"/>
      <c r="C41" s="205"/>
      <c r="D41" s="103"/>
      <c r="E41" s="103"/>
      <c r="F41" s="103"/>
      <c r="G41" s="103"/>
      <c r="H41" s="103"/>
      <c r="I41" s="103"/>
      <c r="J41" s="103"/>
      <c r="K41" s="103"/>
      <c r="L41" s="103"/>
      <c r="M41" s="103"/>
      <c r="N41" s="103"/>
      <c r="O41" s="103"/>
      <c r="P41" s="103"/>
      <c r="Q41" s="103"/>
      <c r="R41" s="103"/>
      <c r="S41" s="103"/>
      <c r="T41" s="103"/>
      <c r="U41" s="103"/>
      <c r="V41" s="103"/>
      <c r="W41" s="103"/>
      <c r="X41" s="103"/>
      <c r="Y41" s="103"/>
      <c r="Z41" s="103"/>
      <c r="AA41" s="103"/>
      <c r="AB41" s="103"/>
      <c r="AC41" s="103"/>
      <c r="AD41" s="103"/>
      <c r="AE41" s="103"/>
      <c r="AF41" s="103"/>
      <c r="AG41" s="103"/>
      <c r="AH41" s="103"/>
      <c r="AI41" s="103"/>
      <c r="AJ41" s="103"/>
      <c r="AK41" s="103"/>
      <c r="AL41" s="203" t="str" cm="1">
        <f t="array" ref="AL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(Level ), Accessibility, Audit, Marketing, MLM-XL, MLVISION, MyLab, US, VPAT</v>
      </c>
      <c r="AM41" s="103"/>
      <c r="AN41" s="103"/>
      <c r="AO41" s="103"/>
      <c r="AP41" s="103"/>
      <c r="AQ41" s="103"/>
      <c r="AR41" s="103"/>
      <c r="AS41" s="103"/>
      <c r="AT41" s="103"/>
      <c r="AU41" s="103"/>
      <c r="AV41" s="103"/>
      <c r="AW41" s="103"/>
      <c r="AX41" s="103"/>
      <c r="AY41" s="103"/>
      <c r="AZ41" s="103"/>
      <c r="BA41" s="103"/>
      <c r="BB41" s="103"/>
      <c r="BC41" s="103"/>
      <c r="BD41" s="103"/>
      <c r="BE41" s="206"/>
    </row>
    <row r="42" spans="1:57" ht="105.75" hidden="1" thickBot="1">
      <c r="A42" s="145"/>
      <c r="B42" s="103" t="e">
        <f>VLOOKUP(A42,URL[],2,0)</f>
        <v>#N/A</v>
      </c>
      <c r="C42" s="205" t="e">
        <f>VLOOKUP(A42,URL[],3,0)</f>
        <v>#N/A</v>
      </c>
      <c r="D42" s="103"/>
      <c r="E42" s="103"/>
      <c r="F42" s="103"/>
      <c r="G42" s="103"/>
      <c r="H42" s="103"/>
      <c r="I42" s="103"/>
      <c r="J42" s="103"/>
      <c r="K42" s="103"/>
      <c r="L42" s="103"/>
      <c r="M42" s="103"/>
      <c r="N42" s="103"/>
      <c r="O42" s="103"/>
      <c r="P42" s="103"/>
      <c r="Q42" s="103"/>
      <c r="R42" s="103"/>
      <c r="S42" s="103"/>
      <c r="T42" s="103" t="str">
        <f>IF(Final_Report[[#This Row],[Move to Report]]="Yes",VLOOKUP(E42,IssueVariable[],3,0),"N/A")</f>
        <v>N/A</v>
      </c>
      <c r="U42" s="103" t="str">
        <f>IF(Final_Report[[#This Row],[Move to Report]]="Yes",VLOOKUP(E42,IssueVariable[],4,0),"N/A")</f>
        <v>N/A</v>
      </c>
      <c r="V42" s="103" t="str">
        <f>Final_Report[[#This Row],[Issue Description]]</f>
        <v>N/A</v>
      </c>
      <c r="W42" s="103"/>
      <c r="X42" s="103">
        <f>Final_Report[[#This Row],[Code Snippet]]</f>
        <v>0</v>
      </c>
      <c r="Y42" s="103" t="str">
        <f>IF(Final_Report[[#This Row],[Move to Report]]="Yes",VLOOKUP(E42,IssueVariable[],5,0),"N/A")</f>
        <v>N/A</v>
      </c>
      <c r="Z42" s="103" t="str">
        <f>Final_Report[[#This Row],[Expected Result]]</f>
        <v>N/A</v>
      </c>
      <c r="AA42" s="103" t="str">
        <f>IF(Final_Report[[#This Row],[Move to Report]]="Yes",VLOOKUP(E42,IssueVariable[],6,0),"N/A")</f>
        <v>N/A</v>
      </c>
      <c r="AB42" s="103" t="str">
        <f>IF(Final_Report[[#This Row],[Move to Report]]="Yes",VLOOKUP(E42,IssueVariable[],7,0),"N/A")</f>
        <v>N/A</v>
      </c>
      <c r="AC42" s="103" t="str">
        <f>Final_Report[[#This Row],[Recommendation]]</f>
        <v>N/A</v>
      </c>
      <c r="AD42" s="103"/>
      <c r="AE42" s="103" t="str">
        <f>IF(Final_Report[[#This Row],[Move to Report]]="Yes",VLOOKUP(E42,IssueVariable[],8,0),"N/A")</f>
        <v>N/A</v>
      </c>
      <c r="AF42" s="103" t="str">
        <f>Final_Report[[#This Row],[Steps to Reproduce]]</f>
        <v>N/A</v>
      </c>
      <c r="AG42" s="103" t="str">
        <f>IF(Final_Report[[#This Row],[Move to Report]]="Yes",VLOOKUP(E42,IssueVariable[],9,0),"N/A")</f>
        <v>N/A</v>
      </c>
      <c r="AH42" s="103" t="str">
        <f>IF(Final_Report[[#This Row],[Move to Report]]="Yes",VLOOKUP(E42,IssueVariable[],10,0),"N/A")</f>
        <v>N/A</v>
      </c>
      <c r="AI42" s="103"/>
      <c r="AJ42" s="103"/>
      <c r="AK42" s="103" t="str" cm="1">
        <f t="array" ref="AK42">Table95[Tested on]</f>
        <v>Windows: 11
MAC OS: 12
iOS: 15
Android OS: 10</v>
      </c>
      <c r="AL42" s="203" t="str" cm="1">
        <f t="array" ref="AL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 s="103" t="e" cm="1">
        <f t="array" ref="AM42">CONCATENATE(LEFT(AH42, SEARCH(" ", AH42) -1),", ",Labels[Labels])</f>
        <v>#VALUE!</v>
      </c>
      <c r="AN42" s="103" t="b">
        <f t="shared" si="1"/>
        <v>0</v>
      </c>
      <c r="AO42" s="103"/>
      <c r="AP42" s="103"/>
      <c r="AQ42" s="103"/>
      <c r="AR42" s="103"/>
      <c r="AS42" s="103"/>
      <c r="AT42" s="103"/>
      <c r="AU42" s="103"/>
      <c r="AV42" s="103"/>
      <c r="AW42" s="103"/>
      <c r="AX42" s="103"/>
      <c r="AY42" s="103"/>
      <c r="AZ42" s="103"/>
      <c r="BA42" s="103"/>
      <c r="BB42" s="103"/>
      <c r="BC42" s="103" t="e">
        <f>VLOOKUP('Final Report'!D42,'Issue Variable'!A:N,11,FALSE)</f>
        <v>#N/A</v>
      </c>
      <c r="BD42" s="103"/>
      <c r="BE42" s="206"/>
    </row>
    <row r="43" spans="1:57" ht="105.75" hidden="1" thickBot="1">
      <c r="A43" s="145"/>
      <c r="B43" s="103" t="e">
        <f>VLOOKUP(A43,URL[],2,0)</f>
        <v>#N/A</v>
      </c>
      <c r="C43" s="205" t="e">
        <f>VLOOKUP(A43,URL[],3,0)</f>
        <v>#N/A</v>
      </c>
      <c r="D43" s="103"/>
      <c r="E43" s="103"/>
      <c r="F43" s="103"/>
      <c r="G43" s="103"/>
      <c r="H43" s="103"/>
      <c r="I43" s="103"/>
      <c r="J43" s="103"/>
      <c r="K43" s="103"/>
      <c r="L43" s="103"/>
      <c r="M43" s="103"/>
      <c r="N43" s="103"/>
      <c r="O43" s="103"/>
      <c r="P43" s="103"/>
      <c r="Q43" s="103"/>
      <c r="R43" s="103"/>
      <c r="S43" s="103"/>
      <c r="T43" s="103" t="str">
        <f>IF(Final_Report[[#This Row],[Move to Report]]="Yes",VLOOKUP(E43,IssueVariable[],3,0),"N/A")</f>
        <v>N/A</v>
      </c>
      <c r="U43" s="103" t="str">
        <f>IF(Final_Report[[#This Row],[Move to Report]]="Yes",VLOOKUP(E43,IssueVariable[],4,0),"N/A")</f>
        <v>N/A</v>
      </c>
      <c r="V43" s="103" t="str">
        <f>Final_Report[[#This Row],[Issue Description]]</f>
        <v>N/A</v>
      </c>
      <c r="W43" s="103"/>
      <c r="X43" s="103">
        <f>Final_Report[[#This Row],[Code Snippet]]</f>
        <v>0</v>
      </c>
      <c r="Y43" s="103" t="str">
        <f>IF(Final_Report[[#This Row],[Move to Report]]="Yes",VLOOKUP(E43,IssueVariable[],5,0),"N/A")</f>
        <v>N/A</v>
      </c>
      <c r="Z43" s="103" t="str">
        <f>Final_Report[[#This Row],[Expected Result]]</f>
        <v>N/A</v>
      </c>
      <c r="AA43" s="103" t="str">
        <f>IF(Final_Report[[#This Row],[Move to Report]]="Yes",VLOOKUP(E43,IssueVariable[],6,0),"N/A")</f>
        <v>N/A</v>
      </c>
      <c r="AB43" s="103" t="str">
        <f>IF(Final_Report[[#This Row],[Move to Report]]="Yes",VLOOKUP(E43,IssueVariable[],7,0),"N/A")</f>
        <v>N/A</v>
      </c>
      <c r="AC43" s="103" t="str">
        <f>Final_Report[[#This Row],[Recommendation]]</f>
        <v>N/A</v>
      </c>
      <c r="AD43" s="103"/>
      <c r="AE43" s="103" t="str">
        <f>IF(Final_Report[[#This Row],[Move to Report]]="Yes",VLOOKUP(E43,IssueVariable[],8,0),"N/A")</f>
        <v>N/A</v>
      </c>
      <c r="AF43" s="103" t="str">
        <f>Final_Report[[#This Row],[Steps to Reproduce]]</f>
        <v>N/A</v>
      </c>
      <c r="AG43" s="103" t="str">
        <f>IF(Final_Report[[#This Row],[Move to Report]]="Yes",VLOOKUP(E43,IssueVariable[],9,0),"N/A")</f>
        <v>N/A</v>
      </c>
      <c r="AH43" s="103" t="str">
        <f>IF(Final_Report[[#This Row],[Move to Report]]="Yes",VLOOKUP(E43,IssueVariable[],10,0),"N/A")</f>
        <v>N/A</v>
      </c>
      <c r="AI43" s="103"/>
      <c r="AJ43" s="103"/>
      <c r="AK43" s="103" t="str" cm="1">
        <f t="array" ref="AK43">Table95[Tested on]</f>
        <v>Windows: 11
MAC OS: 12
iOS: 15
Android OS: 10</v>
      </c>
      <c r="AL43" s="203" t="str" cm="1">
        <f t="array" ref="AL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 s="103" t="e" cm="1">
        <f t="array" ref="AM43">CONCATENATE(LEFT(AH43, SEARCH(" ", AH43) -1),", ",Labels[Labels])</f>
        <v>#VALUE!</v>
      </c>
      <c r="AN43" s="103" t="b">
        <f t="shared" si="1"/>
        <v>0</v>
      </c>
      <c r="AO43" s="103"/>
      <c r="AP43" s="103"/>
      <c r="AQ43" s="103"/>
      <c r="AR43" s="103"/>
      <c r="AS43" s="103"/>
      <c r="AT43" s="103"/>
      <c r="AU43" s="103"/>
      <c r="AV43" s="103"/>
      <c r="AW43" s="103"/>
      <c r="AX43" s="103"/>
      <c r="AY43" s="103"/>
      <c r="AZ43" s="103"/>
      <c r="BA43" s="103"/>
      <c r="BB43" s="103"/>
      <c r="BC43" s="103" t="e">
        <f>VLOOKUP('Final Report'!D43,'Issue Variable'!A:N,11,FALSE)</f>
        <v>#N/A</v>
      </c>
      <c r="BD43" s="103"/>
      <c r="BE43" s="206"/>
    </row>
    <row r="44" spans="1:57" ht="105.75" hidden="1" thickBot="1">
      <c r="A44" s="145"/>
      <c r="B44" s="103" t="e">
        <f>VLOOKUP(A44,URL[],2,0)</f>
        <v>#N/A</v>
      </c>
      <c r="C44" s="205" t="e">
        <f>VLOOKUP(A44,URL[],3,0)</f>
        <v>#N/A</v>
      </c>
      <c r="D44" s="103"/>
      <c r="E44" s="103"/>
      <c r="F44" s="103"/>
      <c r="G44" s="103"/>
      <c r="H44" s="103"/>
      <c r="I44" s="103"/>
      <c r="J44" s="103"/>
      <c r="K44" s="103"/>
      <c r="L44" s="103"/>
      <c r="M44" s="103"/>
      <c r="N44" s="103"/>
      <c r="O44" s="103"/>
      <c r="P44" s="103"/>
      <c r="Q44" s="103"/>
      <c r="R44" s="103"/>
      <c r="S44" s="103"/>
      <c r="T44" s="103" t="str">
        <f>IF(Final_Report[[#This Row],[Move to Report]]="Yes",VLOOKUP(E44,IssueVariable[],3,0),"N/A")</f>
        <v>N/A</v>
      </c>
      <c r="U44" s="103" t="str">
        <f>IF(Final_Report[[#This Row],[Move to Report]]="Yes",VLOOKUP(E44,IssueVariable[],4,0),"N/A")</f>
        <v>N/A</v>
      </c>
      <c r="V44" s="103" t="str">
        <f>Final_Report[[#This Row],[Issue Description]]</f>
        <v>N/A</v>
      </c>
      <c r="W44" s="103"/>
      <c r="X44" s="103">
        <f>Final_Report[[#This Row],[Code Snippet]]</f>
        <v>0</v>
      </c>
      <c r="Y44" s="103" t="str">
        <f>IF(Final_Report[[#This Row],[Move to Report]]="Yes",VLOOKUP(E44,IssueVariable[],5,0),"N/A")</f>
        <v>N/A</v>
      </c>
      <c r="Z44" s="103" t="str">
        <f>Final_Report[[#This Row],[Expected Result]]</f>
        <v>N/A</v>
      </c>
      <c r="AA44" s="103" t="str">
        <f>IF(Final_Report[[#This Row],[Move to Report]]="Yes",VLOOKUP(E44,IssueVariable[],6,0),"N/A")</f>
        <v>N/A</v>
      </c>
      <c r="AB44" s="103" t="str">
        <f>IF(Final_Report[[#This Row],[Move to Report]]="Yes",VLOOKUP(E44,IssueVariable[],7,0),"N/A")</f>
        <v>N/A</v>
      </c>
      <c r="AC44" s="103" t="str">
        <f>Final_Report[[#This Row],[Recommendation]]</f>
        <v>N/A</v>
      </c>
      <c r="AD44" s="103"/>
      <c r="AE44" s="103" t="str">
        <f>IF(Final_Report[[#This Row],[Move to Report]]="Yes",VLOOKUP(E44,IssueVariable[],8,0),"N/A")</f>
        <v>N/A</v>
      </c>
      <c r="AF44" s="103" t="str">
        <f>Final_Report[[#This Row],[Steps to Reproduce]]</f>
        <v>N/A</v>
      </c>
      <c r="AG44" s="103" t="str">
        <f>IF(Final_Report[[#This Row],[Move to Report]]="Yes",VLOOKUP(E44,IssueVariable[],9,0),"N/A")</f>
        <v>N/A</v>
      </c>
      <c r="AH44" s="103" t="str">
        <f>IF(Final_Report[[#This Row],[Move to Report]]="Yes",VLOOKUP(E44,IssueVariable[],10,0),"N/A")</f>
        <v>N/A</v>
      </c>
      <c r="AI44" s="103"/>
      <c r="AJ44" s="103"/>
      <c r="AK44" s="103" t="str" cm="1">
        <f t="array" ref="AK44">Table95[Tested on]</f>
        <v>Windows: 11
MAC OS: 12
iOS: 15
Android OS: 10</v>
      </c>
      <c r="AL44" s="203" t="str" cm="1">
        <f t="array" ref="AL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 s="103" t="e" cm="1">
        <f t="array" ref="AM44">CONCATENATE(LEFT(AH44, SEARCH(" ", AH44) -1),", ",Labels[Labels])</f>
        <v>#VALUE!</v>
      </c>
      <c r="AN44" s="103" t="b">
        <f t="shared" si="1"/>
        <v>0</v>
      </c>
      <c r="AO44" s="103"/>
      <c r="AP44" s="103"/>
      <c r="AQ44" s="103"/>
      <c r="AR44" s="103"/>
      <c r="AS44" s="103"/>
      <c r="AT44" s="103"/>
      <c r="AU44" s="103"/>
      <c r="AV44" s="103"/>
      <c r="AW44" s="103"/>
      <c r="AX44" s="103"/>
      <c r="AY44" s="103"/>
      <c r="AZ44" s="103"/>
      <c r="BA44" s="103"/>
      <c r="BB44" s="103"/>
      <c r="BC44" s="103" t="e">
        <f>VLOOKUP('Final Report'!D44,'Issue Variable'!A:N,11,FALSE)</f>
        <v>#N/A</v>
      </c>
      <c r="BD44" s="103"/>
      <c r="BE44" s="206"/>
    </row>
    <row r="45" spans="1:57" ht="105.75" hidden="1" thickBot="1">
      <c r="A45" s="145"/>
      <c r="B45" s="103" t="e">
        <f>VLOOKUP(A45,URL[],2,0)</f>
        <v>#N/A</v>
      </c>
      <c r="C45" s="205" t="e">
        <f>VLOOKUP(A45,URL[],3,0)</f>
        <v>#N/A</v>
      </c>
      <c r="D45" s="103"/>
      <c r="E45" s="103"/>
      <c r="F45" s="103"/>
      <c r="G45" s="103"/>
      <c r="H45" s="103"/>
      <c r="I45" s="103"/>
      <c r="J45" s="103"/>
      <c r="K45" s="103"/>
      <c r="L45" s="103"/>
      <c r="M45" s="103"/>
      <c r="N45" s="103"/>
      <c r="O45" s="103"/>
      <c r="P45" s="103"/>
      <c r="Q45" s="103"/>
      <c r="R45" s="103"/>
      <c r="S45" s="103"/>
      <c r="T45" s="103" t="str">
        <f>IF(Final_Report[[#This Row],[Move to Report]]="Yes",VLOOKUP(E45,IssueVariable[],3,0),"N/A")</f>
        <v>N/A</v>
      </c>
      <c r="U45" s="103" t="str">
        <f>IF(Final_Report[[#This Row],[Move to Report]]="Yes",VLOOKUP(E45,IssueVariable[],4,0),"N/A")</f>
        <v>N/A</v>
      </c>
      <c r="V45" s="103" t="str">
        <f>Final_Report[[#This Row],[Issue Description]]</f>
        <v>N/A</v>
      </c>
      <c r="W45" s="103"/>
      <c r="X45" s="103">
        <f>Final_Report[[#This Row],[Code Snippet]]</f>
        <v>0</v>
      </c>
      <c r="Y45" s="103" t="str">
        <f>IF(Final_Report[[#This Row],[Move to Report]]="Yes",VLOOKUP(E45,IssueVariable[],5,0),"N/A")</f>
        <v>N/A</v>
      </c>
      <c r="Z45" s="103" t="str">
        <f>Final_Report[[#This Row],[Expected Result]]</f>
        <v>N/A</v>
      </c>
      <c r="AA45" s="103" t="str">
        <f>IF(Final_Report[[#This Row],[Move to Report]]="Yes",VLOOKUP(E45,IssueVariable[],6,0),"N/A")</f>
        <v>N/A</v>
      </c>
      <c r="AB45" s="103" t="str">
        <f>IF(Final_Report[[#This Row],[Move to Report]]="Yes",VLOOKUP(E45,IssueVariable[],7,0),"N/A")</f>
        <v>N/A</v>
      </c>
      <c r="AC45" s="103" t="str">
        <f>Final_Report[[#This Row],[Recommendation]]</f>
        <v>N/A</v>
      </c>
      <c r="AD45" s="103"/>
      <c r="AE45" s="103" t="str">
        <f>IF(Final_Report[[#This Row],[Move to Report]]="Yes",VLOOKUP(E45,IssueVariable[],8,0),"N/A")</f>
        <v>N/A</v>
      </c>
      <c r="AF45" s="103" t="str">
        <f>Final_Report[[#This Row],[Steps to Reproduce]]</f>
        <v>N/A</v>
      </c>
      <c r="AG45" s="103" t="str">
        <f>IF(Final_Report[[#This Row],[Move to Report]]="Yes",VLOOKUP(E45,IssueVariable[],9,0),"N/A")</f>
        <v>N/A</v>
      </c>
      <c r="AH45" s="103" t="str">
        <f>IF(Final_Report[[#This Row],[Move to Report]]="Yes",VLOOKUP(E45,IssueVariable[],10,0),"N/A")</f>
        <v>N/A</v>
      </c>
      <c r="AI45" s="103"/>
      <c r="AJ45" s="103"/>
      <c r="AK45" s="103" t="str" cm="1">
        <f t="array" ref="AK45">Table95[Tested on]</f>
        <v>Windows: 11
MAC OS: 12
iOS: 15
Android OS: 10</v>
      </c>
      <c r="AL45" s="203" t="str" cm="1">
        <f t="array" ref="AL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 s="103" t="e" cm="1">
        <f t="array" ref="AM45">CONCATENATE(LEFT(AH45, SEARCH(" ", AH45) -1),", ",Labels[Labels])</f>
        <v>#VALUE!</v>
      </c>
      <c r="AN45" s="103" t="b">
        <f t="shared" si="1"/>
        <v>0</v>
      </c>
      <c r="AO45" s="103"/>
      <c r="AP45" s="103"/>
      <c r="AQ45" s="103"/>
      <c r="AR45" s="103"/>
      <c r="AS45" s="103"/>
      <c r="AT45" s="103"/>
      <c r="AU45" s="103"/>
      <c r="AV45" s="103"/>
      <c r="AW45" s="103"/>
      <c r="AX45" s="103"/>
      <c r="AY45" s="103"/>
      <c r="AZ45" s="103"/>
      <c r="BA45" s="103"/>
      <c r="BB45" s="103"/>
      <c r="BC45" s="103" t="e">
        <f>VLOOKUP('Final Report'!D45,'Issue Variable'!A:N,11,FALSE)</f>
        <v>#N/A</v>
      </c>
      <c r="BD45" s="103"/>
      <c r="BE45" s="206"/>
    </row>
    <row r="46" spans="1:57" ht="105.75" hidden="1" thickBot="1">
      <c r="A46" s="145"/>
      <c r="B46" s="103" t="e">
        <f>VLOOKUP(A46,URL[],2,0)</f>
        <v>#N/A</v>
      </c>
      <c r="C46" s="205" t="e">
        <f>VLOOKUP(A46,URL[],3,0)</f>
        <v>#N/A</v>
      </c>
      <c r="D46" s="103"/>
      <c r="E46" s="103"/>
      <c r="F46" s="103"/>
      <c r="G46" s="103"/>
      <c r="H46" s="103"/>
      <c r="I46" s="103"/>
      <c r="J46" s="103"/>
      <c r="K46" s="103"/>
      <c r="L46" s="103"/>
      <c r="M46" s="103"/>
      <c r="N46" s="103"/>
      <c r="O46" s="103"/>
      <c r="P46" s="103"/>
      <c r="Q46" s="103"/>
      <c r="R46" s="103"/>
      <c r="S46" s="103"/>
      <c r="T46" s="103" t="str">
        <f>IF(Final_Report[[#This Row],[Move to Report]]="Yes",VLOOKUP(E46,IssueVariable[],3,0),"N/A")</f>
        <v>N/A</v>
      </c>
      <c r="U46" s="103" t="str">
        <f>IF(Final_Report[[#This Row],[Move to Report]]="Yes",VLOOKUP(E46,IssueVariable[],4,0),"N/A")</f>
        <v>N/A</v>
      </c>
      <c r="V46" s="103" t="str">
        <f>Final_Report[[#This Row],[Issue Description]]</f>
        <v>N/A</v>
      </c>
      <c r="W46" s="103"/>
      <c r="X46" s="103">
        <f>Final_Report[[#This Row],[Code Snippet]]</f>
        <v>0</v>
      </c>
      <c r="Y46" s="103" t="str">
        <f>IF(Final_Report[[#This Row],[Move to Report]]="Yes",VLOOKUP(E46,IssueVariable[],5,0),"N/A")</f>
        <v>N/A</v>
      </c>
      <c r="Z46" s="103" t="str">
        <f>Final_Report[[#This Row],[Expected Result]]</f>
        <v>N/A</v>
      </c>
      <c r="AA46" s="103" t="str">
        <f>IF(Final_Report[[#This Row],[Move to Report]]="Yes",VLOOKUP(E46,IssueVariable[],6,0),"N/A")</f>
        <v>N/A</v>
      </c>
      <c r="AB46" s="103" t="str">
        <f>IF(Final_Report[[#This Row],[Move to Report]]="Yes",VLOOKUP(E46,IssueVariable[],7,0),"N/A")</f>
        <v>N/A</v>
      </c>
      <c r="AC46" s="103" t="str">
        <f>Final_Report[[#This Row],[Recommendation]]</f>
        <v>N/A</v>
      </c>
      <c r="AD46" s="103"/>
      <c r="AE46" s="103" t="str">
        <f>IF(Final_Report[[#This Row],[Move to Report]]="Yes",VLOOKUP(E46,IssueVariable[],8,0),"N/A")</f>
        <v>N/A</v>
      </c>
      <c r="AF46" s="103" t="str">
        <f>Final_Report[[#This Row],[Steps to Reproduce]]</f>
        <v>N/A</v>
      </c>
      <c r="AG46" s="103" t="str">
        <f>IF(Final_Report[[#This Row],[Move to Report]]="Yes",VLOOKUP(E46,IssueVariable[],9,0),"N/A")</f>
        <v>N/A</v>
      </c>
      <c r="AH46" s="103" t="str">
        <f>IF(Final_Report[[#This Row],[Move to Report]]="Yes",VLOOKUP(E46,IssueVariable[],10,0),"N/A")</f>
        <v>N/A</v>
      </c>
      <c r="AI46" s="103"/>
      <c r="AJ46" s="103"/>
      <c r="AK46" s="103" t="str" cm="1">
        <f t="array" ref="AK46">Table95[Tested on]</f>
        <v>Windows: 11
MAC OS: 12
iOS: 15
Android OS: 10</v>
      </c>
      <c r="AL46" s="203" t="str" cm="1">
        <f t="array" ref="AL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 s="103" t="e" cm="1">
        <f t="array" ref="AM46">CONCATENATE(LEFT(AH46, SEARCH(" ", AH46) -1),", ",Labels[Labels])</f>
        <v>#VALUE!</v>
      </c>
      <c r="AN46" s="103" t="b">
        <f t="shared" si="1"/>
        <v>0</v>
      </c>
      <c r="AO46" s="103"/>
      <c r="AP46" s="103"/>
      <c r="AQ46" s="103"/>
      <c r="AR46" s="103"/>
      <c r="AS46" s="103"/>
      <c r="AT46" s="103"/>
      <c r="AU46" s="103"/>
      <c r="AV46" s="103"/>
      <c r="AW46" s="103"/>
      <c r="AX46" s="103"/>
      <c r="AY46" s="103"/>
      <c r="AZ46" s="103"/>
      <c r="BA46" s="103"/>
      <c r="BB46" s="103"/>
      <c r="BC46" s="103" t="e">
        <f>VLOOKUP('Final Report'!D46,'Issue Variable'!A:N,11,FALSE)</f>
        <v>#N/A</v>
      </c>
      <c r="BD46" s="103"/>
      <c r="BE46" s="206"/>
    </row>
    <row r="47" spans="1:57" ht="105.75" hidden="1" thickBot="1">
      <c r="A47" s="145"/>
      <c r="B47" s="103" t="e">
        <f>VLOOKUP(A47,URL[],2,0)</f>
        <v>#N/A</v>
      </c>
      <c r="C47" s="205" t="e">
        <f>VLOOKUP(A47,URL[],3,0)</f>
        <v>#N/A</v>
      </c>
      <c r="D47" s="103"/>
      <c r="E47" s="103"/>
      <c r="F47" s="103"/>
      <c r="G47" s="103"/>
      <c r="H47" s="103"/>
      <c r="I47" s="103"/>
      <c r="J47" s="103"/>
      <c r="K47" s="103"/>
      <c r="L47" s="103"/>
      <c r="M47" s="103"/>
      <c r="N47" s="103"/>
      <c r="O47" s="103"/>
      <c r="P47" s="103"/>
      <c r="Q47" s="103"/>
      <c r="R47" s="103"/>
      <c r="S47" s="103"/>
      <c r="T47" s="103" t="str">
        <f>IF(Final_Report[[#This Row],[Move to Report]]="Yes",VLOOKUP(E47,IssueVariable[],3,0),"N/A")</f>
        <v>N/A</v>
      </c>
      <c r="U47" s="103" t="str">
        <f>IF(Final_Report[[#This Row],[Move to Report]]="Yes",VLOOKUP(E47,IssueVariable[],4,0),"N/A")</f>
        <v>N/A</v>
      </c>
      <c r="V47" s="103" t="str">
        <f>Final_Report[[#This Row],[Issue Description]]</f>
        <v>N/A</v>
      </c>
      <c r="W47" s="103"/>
      <c r="X47" s="103">
        <f>Final_Report[[#This Row],[Code Snippet]]</f>
        <v>0</v>
      </c>
      <c r="Y47" s="103" t="str">
        <f>IF(Final_Report[[#This Row],[Move to Report]]="Yes",VLOOKUP(E47,IssueVariable[],5,0),"N/A")</f>
        <v>N/A</v>
      </c>
      <c r="Z47" s="103" t="str">
        <f>Final_Report[[#This Row],[Expected Result]]</f>
        <v>N/A</v>
      </c>
      <c r="AA47" s="103" t="str">
        <f>IF(Final_Report[[#This Row],[Move to Report]]="Yes",VLOOKUP(E47,IssueVariable[],6,0),"N/A")</f>
        <v>N/A</v>
      </c>
      <c r="AB47" s="103" t="str">
        <f>IF(Final_Report[[#This Row],[Move to Report]]="Yes",VLOOKUP(E47,IssueVariable[],7,0),"N/A")</f>
        <v>N/A</v>
      </c>
      <c r="AC47" s="103" t="str">
        <f>Final_Report[[#This Row],[Recommendation]]</f>
        <v>N/A</v>
      </c>
      <c r="AD47" s="103"/>
      <c r="AE47" s="103" t="str">
        <f>IF(Final_Report[[#This Row],[Move to Report]]="Yes",VLOOKUP(E47,IssueVariable[],8,0),"N/A")</f>
        <v>N/A</v>
      </c>
      <c r="AF47" s="103" t="str">
        <f>Final_Report[[#This Row],[Steps to Reproduce]]</f>
        <v>N/A</v>
      </c>
      <c r="AG47" s="103" t="str">
        <f>IF(Final_Report[[#This Row],[Move to Report]]="Yes",VLOOKUP(E47,IssueVariable[],9,0),"N/A")</f>
        <v>N/A</v>
      </c>
      <c r="AH47" s="103" t="str">
        <f>IF(Final_Report[[#This Row],[Move to Report]]="Yes",VLOOKUP(E47,IssueVariable[],10,0),"N/A")</f>
        <v>N/A</v>
      </c>
      <c r="AI47" s="103"/>
      <c r="AJ47" s="103"/>
      <c r="AK47" s="103" t="str" cm="1">
        <f t="array" ref="AK47">Table95[Tested on]</f>
        <v>Windows: 11
MAC OS: 12
iOS: 15
Android OS: 10</v>
      </c>
      <c r="AL47" s="203" t="str" cm="1">
        <f t="array" ref="AL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 s="103" t="e" cm="1">
        <f t="array" ref="AM47">CONCATENATE(LEFT(AH47, SEARCH(" ", AH47) -1),", ",Labels[Labels])</f>
        <v>#VALUE!</v>
      </c>
      <c r="AN47" s="103" t="b">
        <f t="shared" si="1"/>
        <v>0</v>
      </c>
      <c r="AO47" s="103"/>
      <c r="AP47" s="103"/>
      <c r="AQ47" s="103"/>
      <c r="AR47" s="103"/>
      <c r="AS47" s="103"/>
      <c r="AT47" s="103"/>
      <c r="AU47" s="103"/>
      <c r="AV47" s="103"/>
      <c r="AW47" s="103"/>
      <c r="AX47" s="103"/>
      <c r="AY47" s="103"/>
      <c r="AZ47" s="103"/>
      <c r="BA47" s="103"/>
      <c r="BB47" s="103"/>
      <c r="BC47" s="103" t="e">
        <f>VLOOKUP('Final Report'!D47,'Issue Variable'!A:N,11,FALSE)</f>
        <v>#N/A</v>
      </c>
      <c r="BD47" s="103"/>
      <c r="BE47" s="206"/>
    </row>
    <row r="48" spans="1:57" ht="105.75" hidden="1" thickBot="1">
      <c r="A48" s="145"/>
      <c r="B48" s="103" t="e">
        <f>VLOOKUP(A48,URL[],2,0)</f>
        <v>#N/A</v>
      </c>
      <c r="C48" s="205" t="e">
        <f>VLOOKUP(A48,URL[],3,0)</f>
        <v>#N/A</v>
      </c>
      <c r="D48" s="103"/>
      <c r="E48" s="103"/>
      <c r="F48" s="103"/>
      <c r="G48" s="103"/>
      <c r="H48" s="103"/>
      <c r="I48" s="103"/>
      <c r="J48" s="103"/>
      <c r="K48" s="103"/>
      <c r="L48" s="103"/>
      <c r="M48" s="103"/>
      <c r="N48" s="103"/>
      <c r="O48" s="103"/>
      <c r="P48" s="103"/>
      <c r="Q48" s="103"/>
      <c r="R48" s="103"/>
      <c r="S48" s="103"/>
      <c r="T48" s="103" t="str">
        <f>IF(Final_Report[[#This Row],[Move to Report]]="Yes",VLOOKUP(E48,IssueVariable[],3,0),"N/A")</f>
        <v>N/A</v>
      </c>
      <c r="U48" s="103" t="str">
        <f>IF(Final_Report[[#This Row],[Move to Report]]="Yes",VLOOKUP(E48,IssueVariable[],4,0),"N/A")</f>
        <v>N/A</v>
      </c>
      <c r="V48" s="103" t="str">
        <f>Final_Report[[#This Row],[Issue Description]]</f>
        <v>N/A</v>
      </c>
      <c r="W48" s="103"/>
      <c r="X48" s="103">
        <f>Final_Report[[#This Row],[Code Snippet]]</f>
        <v>0</v>
      </c>
      <c r="Y48" s="103" t="str">
        <f>IF(Final_Report[[#This Row],[Move to Report]]="Yes",VLOOKUP(E48,IssueVariable[],5,0),"N/A")</f>
        <v>N/A</v>
      </c>
      <c r="Z48" s="103" t="str">
        <f>Final_Report[[#This Row],[Expected Result]]</f>
        <v>N/A</v>
      </c>
      <c r="AA48" s="103" t="str">
        <f>IF(Final_Report[[#This Row],[Move to Report]]="Yes",VLOOKUP(E48,IssueVariable[],6,0),"N/A")</f>
        <v>N/A</v>
      </c>
      <c r="AB48" s="103" t="str">
        <f>IF(Final_Report[[#This Row],[Move to Report]]="Yes",VLOOKUP(E48,IssueVariable[],7,0),"N/A")</f>
        <v>N/A</v>
      </c>
      <c r="AC48" s="103" t="str">
        <f>Final_Report[[#This Row],[Recommendation]]</f>
        <v>N/A</v>
      </c>
      <c r="AD48" s="103"/>
      <c r="AE48" s="103" t="str">
        <f>IF(Final_Report[[#This Row],[Move to Report]]="Yes",VLOOKUP(E48,IssueVariable[],8,0),"N/A")</f>
        <v>N/A</v>
      </c>
      <c r="AF48" s="103" t="str">
        <f>Final_Report[[#This Row],[Steps to Reproduce]]</f>
        <v>N/A</v>
      </c>
      <c r="AG48" s="103" t="str">
        <f>IF(Final_Report[[#This Row],[Move to Report]]="Yes",VLOOKUP(E48,IssueVariable[],9,0),"N/A")</f>
        <v>N/A</v>
      </c>
      <c r="AH48" s="103" t="str">
        <f>IF(Final_Report[[#This Row],[Move to Report]]="Yes",VLOOKUP(E48,IssueVariable[],10,0),"N/A")</f>
        <v>N/A</v>
      </c>
      <c r="AI48" s="103"/>
      <c r="AJ48" s="103"/>
      <c r="AK48" s="103" t="str" cm="1">
        <f t="array" ref="AK48">Table95[Tested on]</f>
        <v>Windows: 11
MAC OS: 12
iOS: 15
Android OS: 10</v>
      </c>
      <c r="AL48" s="203" t="str" cm="1">
        <f t="array" ref="AL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 s="103" t="e" cm="1">
        <f t="array" ref="AM48">CONCATENATE(LEFT(AH48, SEARCH(" ", AH48) -1),", ",Labels[Labels])</f>
        <v>#VALUE!</v>
      </c>
      <c r="AN48" s="103" t="b">
        <f t="shared" si="1"/>
        <v>0</v>
      </c>
      <c r="AO48" s="103"/>
      <c r="AP48" s="103"/>
      <c r="AQ48" s="103"/>
      <c r="AR48" s="103"/>
      <c r="AS48" s="103"/>
      <c r="AT48" s="103"/>
      <c r="AU48" s="103"/>
      <c r="AV48" s="103"/>
      <c r="AW48" s="103"/>
      <c r="AX48" s="103"/>
      <c r="AY48" s="103"/>
      <c r="AZ48" s="103"/>
      <c r="BA48" s="103"/>
      <c r="BB48" s="103"/>
      <c r="BC48" s="103" t="e">
        <f>VLOOKUP('Final Report'!D48,'Issue Variable'!A:N,11,FALSE)</f>
        <v>#N/A</v>
      </c>
      <c r="BD48" s="103"/>
      <c r="BE48" s="206"/>
    </row>
    <row r="49" spans="1:57" ht="105.75" hidden="1" thickBot="1">
      <c r="A49" s="145"/>
      <c r="B49" s="103" t="e">
        <f>VLOOKUP(A49,URL[],2,0)</f>
        <v>#N/A</v>
      </c>
      <c r="C49" s="205" t="e">
        <f>VLOOKUP(A49,URL[],3,0)</f>
        <v>#N/A</v>
      </c>
      <c r="D49" s="103"/>
      <c r="E49" s="103"/>
      <c r="F49" s="103"/>
      <c r="G49" s="103"/>
      <c r="H49" s="103"/>
      <c r="I49" s="103"/>
      <c r="J49" s="103"/>
      <c r="K49" s="103"/>
      <c r="L49" s="103"/>
      <c r="M49" s="103"/>
      <c r="N49" s="103"/>
      <c r="O49" s="103"/>
      <c r="P49" s="103"/>
      <c r="Q49" s="103"/>
      <c r="R49" s="103"/>
      <c r="S49" s="103"/>
      <c r="T49" s="103" t="str">
        <f>IF(Final_Report[[#This Row],[Move to Report]]="Yes",VLOOKUP(E49,IssueVariable[],3,0),"N/A")</f>
        <v>N/A</v>
      </c>
      <c r="U49" s="103" t="str">
        <f>IF(Final_Report[[#This Row],[Move to Report]]="Yes",VLOOKUP(E49,IssueVariable[],4,0),"N/A")</f>
        <v>N/A</v>
      </c>
      <c r="V49" s="103" t="str">
        <f>Final_Report[[#This Row],[Issue Description]]</f>
        <v>N/A</v>
      </c>
      <c r="W49" s="103"/>
      <c r="X49" s="103">
        <f>Final_Report[[#This Row],[Code Snippet]]</f>
        <v>0</v>
      </c>
      <c r="Y49" s="103" t="str">
        <f>IF(Final_Report[[#This Row],[Move to Report]]="Yes",VLOOKUP(E49,IssueVariable[],5,0),"N/A")</f>
        <v>N/A</v>
      </c>
      <c r="Z49" s="103" t="str">
        <f>Final_Report[[#This Row],[Expected Result]]</f>
        <v>N/A</v>
      </c>
      <c r="AA49" s="103" t="str">
        <f>IF(Final_Report[[#This Row],[Move to Report]]="Yes",VLOOKUP(E49,IssueVariable[],6,0),"N/A")</f>
        <v>N/A</v>
      </c>
      <c r="AB49" s="103" t="str">
        <f>IF(Final_Report[[#This Row],[Move to Report]]="Yes",VLOOKUP(E49,IssueVariable[],7,0),"N/A")</f>
        <v>N/A</v>
      </c>
      <c r="AC49" s="103" t="str">
        <f>Final_Report[[#This Row],[Recommendation]]</f>
        <v>N/A</v>
      </c>
      <c r="AD49" s="103"/>
      <c r="AE49" s="103" t="str">
        <f>IF(Final_Report[[#This Row],[Move to Report]]="Yes",VLOOKUP(E49,IssueVariable[],8,0),"N/A")</f>
        <v>N/A</v>
      </c>
      <c r="AF49" s="103" t="str">
        <f>Final_Report[[#This Row],[Steps to Reproduce]]</f>
        <v>N/A</v>
      </c>
      <c r="AG49" s="103" t="str">
        <f>IF(Final_Report[[#This Row],[Move to Report]]="Yes",VLOOKUP(E49,IssueVariable[],9,0),"N/A")</f>
        <v>N/A</v>
      </c>
      <c r="AH49" s="103" t="str">
        <f>IF(Final_Report[[#This Row],[Move to Report]]="Yes",VLOOKUP(E49,IssueVariable[],10,0),"N/A")</f>
        <v>N/A</v>
      </c>
      <c r="AI49" s="103"/>
      <c r="AJ49" s="103"/>
      <c r="AK49" s="103" t="str" cm="1">
        <f t="array" ref="AK49">Table95[Tested on]</f>
        <v>Windows: 11
MAC OS: 12
iOS: 15
Android OS: 10</v>
      </c>
      <c r="AL49" s="203" t="str" cm="1">
        <f t="array" ref="AL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 s="103" t="e" cm="1">
        <f t="array" ref="AM49">CONCATENATE(LEFT(AH49, SEARCH(" ", AH49) -1),", ",Labels[Labels])</f>
        <v>#VALUE!</v>
      </c>
      <c r="AN49" s="103" t="b">
        <f t="shared" si="1"/>
        <v>0</v>
      </c>
      <c r="AO49" s="103"/>
      <c r="AP49" s="103"/>
      <c r="AQ49" s="103"/>
      <c r="AR49" s="103"/>
      <c r="AS49" s="103"/>
      <c r="AT49" s="103"/>
      <c r="AU49" s="103"/>
      <c r="AV49" s="103"/>
      <c r="AW49" s="103"/>
      <c r="AX49" s="103"/>
      <c r="AY49" s="103"/>
      <c r="AZ49" s="103"/>
      <c r="BA49" s="103"/>
      <c r="BB49" s="103"/>
      <c r="BC49" s="103" t="e">
        <f>VLOOKUP('Final Report'!D49,'Issue Variable'!A:N,11,FALSE)</f>
        <v>#N/A</v>
      </c>
      <c r="BD49" s="103"/>
      <c r="BE49" s="206"/>
    </row>
    <row r="50" spans="1:57" ht="105.75" hidden="1" thickBot="1">
      <c r="A50" s="145"/>
      <c r="B50" s="103" t="e">
        <f>VLOOKUP(A50,URL[],2,0)</f>
        <v>#N/A</v>
      </c>
      <c r="C50" s="205" t="e">
        <f>VLOOKUP(A50,URL[],3,0)</f>
        <v>#N/A</v>
      </c>
      <c r="D50" s="103"/>
      <c r="E50" s="103"/>
      <c r="F50" s="103"/>
      <c r="G50" s="103"/>
      <c r="H50" s="103"/>
      <c r="I50" s="103"/>
      <c r="J50" s="103"/>
      <c r="K50" s="103"/>
      <c r="L50" s="103"/>
      <c r="M50" s="103"/>
      <c r="N50" s="103"/>
      <c r="O50" s="103"/>
      <c r="P50" s="103"/>
      <c r="Q50" s="103"/>
      <c r="R50" s="103"/>
      <c r="S50" s="103"/>
      <c r="T50" s="103" t="str">
        <f>IF(Final_Report[[#This Row],[Move to Report]]="Yes",VLOOKUP(E50,IssueVariable[],3,0),"N/A")</f>
        <v>N/A</v>
      </c>
      <c r="U50" s="103" t="str">
        <f>IF(Final_Report[[#This Row],[Move to Report]]="Yes",VLOOKUP(E50,IssueVariable[],4,0),"N/A")</f>
        <v>N/A</v>
      </c>
      <c r="V50" s="103" t="str">
        <f>Final_Report[[#This Row],[Issue Description]]</f>
        <v>N/A</v>
      </c>
      <c r="W50" s="103"/>
      <c r="X50" s="103">
        <f>Final_Report[[#This Row],[Code Snippet]]</f>
        <v>0</v>
      </c>
      <c r="Y50" s="103" t="str">
        <f>IF(Final_Report[[#This Row],[Move to Report]]="Yes",VLOOKUP(E50,IssueVariable[],5,0),"N/A")</f>
        <v>N/A</v>
      </c>
      <c r="Z50" s="103" t="str">
        <f>Final_Report[[#This Row],[Expected Result]]</f>
        <v>N/A</v>
      </c>
      <c r="AA50" s="103" t="str">
        <f>IF(Final_Report[[#This Row],[Move to Report]]="Yes",VLOOKUP(E50,IssueVariable[],6,0),"N/A")</f>
        <v>N/A</v>
      </c>
      <c r="AB50" s="103" t="str">
        <f>IF(Final_Report[[#This Row],[Move to Report]]="Yes",VLOOKUP(E50,IssueVariable[],7,0),"N/A")</f>
        <v>N/A</v>
      </c>
      <c r="AC50" s="103" t="str">
        <f>Final_Report[[#This Row],[Recommendation]]</f>
        <v>N/A</v>
      </c>
      <c r="AD50" s="103"/>
      <c r="AE50" s="103" t="str">
        <f>IF(Final_Report[[#This Row],[Move to Report]]="Yes",VLOOKUP(E50,IssueVariable[],8,0),"N/A")</f>
        <v>N/A</v>
      </c>
      <c r="AF50" s="103" t="str">
        <f>Final_Report[[#This Row],[Steps to Reproduce]]</f>
        <v>N/A</v>
      </c>
      <c r="AG50" s="103" t="str">
        <f>IF(Final_Report[[#This Row],[Move to Report]]="Yes",VLOOKUP(E50,IssueVariable[],9,0),"N/A")</f>
        <v>N/A</v>
      </c>
      <c r="AH50" s="103" t="str">
        <f>IF(Final_Report[[#This Row],[Move to Report]]="Yes",VLOOKUP(E50,IssueVariable[],10,0),"N/A")</f>
        <v>N/A</v>
      </c>
      <c r="AI50" s="103"/>
      <c r="AJ50" s="103"/>
      <c r="AK50" s="103" t="str" cm="1">
        <f t="array" ref="AK50">Table95[Tested on]</f>
        <v>Windows: 11
MAC OS: 12
iOS: 15
Android OS: 10</v>
      </c>
      <c r="AL50" s="203" t="str" cm="1">
        <f t="array" ref="AL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 s="103" t="e" cm="1">
        <f t="array" ref="AM50">CONCATENATE(LEFT(AH50, SEARCH(" ", AH50) -1),", ",Labels[Labels])</f>
        <v>#VALUE!</v>
      </c>
      <c r="AN50" s="103" t="b">
        <f t="shared" si="1"/>
        <v>0</v>
      </c>
      <c r="AO50" s="103"/>
      <c r="AP50" s="103"/>
      <c r="AQ50" s="103"/>
      <c r="AR50" s="103"/>
      <c r="AS50" s="103"/>
      <c r="AT50" s="103"/>
      <c r="AU50" s="103"/>
      <c r="AV50" s="103"/>
      <c r="AW50" s="103"/>
      <c r="AX50" s="103"/>
      <c r="AY50" s="103"/>
      <c r="AZ50" s="103"/>
      <c r="BA50" s="103"/>
      <c r="BB50" s="103"/>
      <c r="BC50" s="103" t="e">
        <f>VLOOKUP('Final Report'!D50,'Issue Variable'!A:N,11,FALSE)</f>
        <v>#N/A</v>
      </c>
      <c r="BD50" s="103"/>
      <c r="BE50" s="206"/>
    </row>
    <row r="51" spans="1:57" ht="105.75" hidden="1" thickBot="1">
      <c r="A51" s="145"/>
      <c r="B51" s="103" t="e">
        <f>VLOOKUP(A51,URL[],2,0)</f>
        <v>#N/A</v>
      </c>
      <c r="C51" s="205" t="e">
        <f>VLOOKUP(A51,URL[],3,0)</f>
        <v>#N/A</v>
      </c>
      <c r="D51" s="103"/>
      <c r="E51" s="103"/>
      <c r="F51" s="103"/>
      <c r="G51" s="103"/>
      <c r="H51" s="103"/>
      <c r="I51" s="103"/>
      <c r="J51" s="103"/>
      <c r="K51" s="103"/>
      <c r="L51" s="103"/>
      <c r="M51" s="103"/>
      <c r="N51" s="103"/>
      <c r="O51" s="103"/>
      <c r="P51" s="103"/>
      <c r="Q51" s="103"/>
      <c r="R51" s="103"/>
      <c r="S51" s="103"/>
      <c r="T51" s="103"/>
      <c r="U51" s="103"/>
      <c r="V51" s="103"/>
      <c r="W51" s="103"/>
      <c r="X51" s="103">
        <f>Final_Report[[#This Row],[Code Snippet]]</f>
        <v>0</v>
      </c>
      <c r="Y51" s="103" t="str">
        <f>IF(Final_Report[[#This Row],[Move to Report]]="Yes",VLOOKUP(E51,IssueVariable[],5,0),"N/A")</f>
        <v>N/A</v>
      </c>
      <c r="Z51" s="103" t="str">
        <f>Final_Report[[#This Row],[Expected Result]]</f>
        <v>N/A</v>
      </c>
      <c r="AA51" s="103" t="str">
        <f>IF(Final_Report[[#This Row],[Move to Report]]="Yes",VLOOKUP(E51,IssueVariable[],6,0),"N/A")</f>
        <v>N/A</v>
      </c>
      <c r="AB51" s="103" t="str">
        <f>IF(Final_Report[[#This Row],[Move to Report]]="Yes",VLOOKUP(E51,IssueVariable[],7,0),"N/A")</f>
        <v>N/A</v>
      </c>
      <c r="AC51" s="103" t="str">
        <f>Final_Report[[#This Row],[Recommendation]]</f>
        <v>N/A</v>
      </c>
      <c r="AD51" s="103"/>
      <c r="AE51" s="103" t="str">
        <f>IF(Final_Report[[#This Row],[Move to Report]]="Yes",VLOOKUP(E51,IssueVariable[],8,0),"N/A")</f>
        <v>N/A</v>
      </c>
      <c r="AF51" s="103" t="str">
        <f>Final_Report[[#This Row],[Steps to Reproduce]]</f>
        <v>N/A</v>
      </c>
      <c r="AG51" s="103" t="str">
        <f>IF(Final_Report[[#This Row],[Move to Report]]="Yes",VLOOKUP(E51,IssueVariable[],9,0),"N/A")</f>
        <v>N/A</v>
      </c>
      <c r="AH51" s="103" t="str">
        <f>IF(Final_Report[[#This Row],[Move to Report]]="Yes",VLOOKUP(E51,IssueVariable[],10,0),"N/A")</f>
        <v>N/A</v>
      </c>
      <c r="AI51" s="103"/>
      <c r="AJ51" s="103"/>
      <c r="AK51" s="103" t="str" cm="1">
        <f t="array" ref="AK51">Table95[Tested on]</f>
        <v>Windows: 11
MAC OS: 12
iOS: 15
Android OS: 10</v>
      </c>
      <c r="AL51" s="203" t="str" cm="1">
        <f t="array" ref="AL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 s="103" t="e" cm="1">
        <f t="array" ref="AM51">CONCATENATE(LEFT(AH51, SEARCH(" ", AH51) -1),", ",Labels[Labels])</f>
        <v>#VALUE!</v>
      </c>
      <c r="AN51" s="103" t="b">
        <f t="shared" si="1"/>
        <v>0</v>
      </c>
      <c r="AO51" s="103"/>
      <c r="AP51" s="103"/>
      <c r="AQ51" s="103"/>
      <c r="AR51" s="103"/>
      <c r="AS51" s="103"/>
      <c r="AT51" s="103"/>
      <c r="AU51" s="103"/>
      <c r="AV51" s="103"/>
      <c r="AW51" s="103"/>
      <c r="AX51" s="103"/>
      <c r="AY51" s="103"/>
      <c r="AZ51" s="103"/>
      <c r="BA51" s="103"/>
      <c r="BB51" s="103"/>
      <c r="BC51" s="103" t="e">
        <f>VLOOKUP('Final Report'!D51,'Issue Variable'!A:N,11,FALSE)</f>
        <v>#N/A</v>
      </c>
      <c r="BD51" s="103"/>
      <c r="BE51" s="206"/>
    </row>
    <row r="52" spans="1:57" ht="105.75" hidden="1" thickBot="1">
      <c r="A52" s="145" t="s">
        <v>3263</v>
      </c>
      <c r="B52" s="103" t="str">
        <f>VLOOKUP(A52,URL[],2,0)</f>
        <v>Video Assignment Page</v>
      </c>
      <c r="C52" s="205">
        <f>VLOOKUP(A52,URL[],3,0)</f>
        <v>0</v>
      </c>
      <c r="D52" s="103" t="s">
        <v>302</v>
      </c>
      <c r="E52" s="103" t="s">
        <v>303</v>
      </c>
      <c r="F52" s="103" t="s">
        <v>3269</v>
      </c>
      <c r="G52" s="103"/>
      <c r="H52" s="103"/>
      <c r="I52" s="103"/>
      <c r="J52" s="103"/>
      <c r="K52" s="103"/>
      <c r="L52" s="103"/>
      <c r="M52" s="103" t="s">
        <v>286</v>
      </c>
      <c r="N52" s="103"/>
      <c r="O52" s="103"/>
      <c r="P52" s="103" t="s">
        <v>7</v>
      </c>
      <c r="Q52" s="103" t="s">
        <v>229</v>
      </c>
      <c r="R52" s="103"/>
      <c r="S52" s="103" t="s">
        <v>287</v>
      </c>
      <c r="T52" s="103" t="str">
        <f>IF(Final_Report[[#This Row],[Move to Report]]="Yes",VLOOKUP(E52,IssueVariable[],3,0),"N/A")</f>
        <v>N/A</v>
      </c>
      <c r="U52" s="103" t="str">
        <f>IF(Final_Report[[#This Row],[Move to Report]]="Yes",VLOOKUP(E52,IssueVariable[],4,0),"N/A")</f>
        <v>N/A</v>
      </c>
      <c r="V52" s="103" t="str">
        <f>Final_Report[[#This Row],[Issue Description]]</f>
        <v>N/A</v>
      </c>
      <c r="W52" s="103"/>
      <c r="X52" s="103">
        <f>Final_Report[[#This Row],[Code Snippet]]</f>
        <v>0</v>
      </c>
      <c r="Y52" s="103" t="str">
        <f>IF(Final_Report[[#This Row],[Move to Report]]="Yes",VLOOKUP(E52,IssueVariable[],5,0),"N/A")</f>
        <v>N/A</v>
      </c>
      <c r="Z52" s="103" t="str">
        <f>Final_Report[[#This Row],[Expected Result]]</f>
        <v>N/A</v>
      </c>
      <c r="AA52" s="103" t="str">
        <f>IF(Final_Report[[#This Row],[Move to Report]]="Yes",VLOOKUP(E52,IssueVariable[],6,0),"N/A")</f>
        <v>N/A</v>
      </c>
      <c r="AB52" s="103" t="str">
        <f>IF(Final_Report[[#This Row],[Move to Report]]="Yes",VLOOKUP(E52,IssueVariable[],7,0),"N/A")</f>
        <v>N/A</v>
      </c>
      <c r="AC52" s="103" t="str">
        <f>Final_Report[[#This Row],[Recommendation]]</f>
        <v>N/A</v>
      </c>
      <c r="AD52" s="103"/>
      <c r="AE52" s="103" t="str">
        <f>IF(Final_Report[[#This Row],[Move to Report]]="Yes",VLOOKUP(E52,IssueVariable[],8,0),"N/A")</f>
        <v>N/A</v>
      </c>
      <c r="AF52" s="103" t="str">
        <f>Final_Report[[#This Row],[Steps to Reproduce]]</f>
        <v>N/A</v>
      </c>
      <c r="AG52" s="103" t="str">
        <f>IF(Final_Report[[#This Row],[Move to Report]]="Yes",VLOOKUP(E52,IssueVariable[],9,0),"N/A")</f>
        <v>N/A</v>
      </c>
      <c r="AH52" s="103" t="str">
        <f>IF(Final_Report[[#This Row],[Move to Report]]="Yes",VLOOKUP(E52,IssueVariable[],10,0),"N/A")</f>
        <v>N/A</v>
      </c>
      <c r="AI52" s="103"/>
      <c r="AJ52" s="103"/>
      <c r="AK52" s="103" t="str" cm="1">
        <f t="array" ref="AK52">Table95[Tested on]</f>
        <v>Windows: 11
MAC OS: 12
iOS: 15
Android OS: 10</v>
      </c>
      <c r="AL52" s="203" t="str" cm="1">
        <f t="array" ref="AL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TalkBack, Android Tablet, Accessibility, Audit, Marketing, MLM-XL, MLVISION, MyLab, US, VPAT</v>
      </c>
      <c r="AM52" s="103" t="e" cm="1">
        <f t="array" ref="AM52">CONCATENATE(LEFT(AH52, SEARCH(" ", AH52) -1),", ",Labels[Labels])</f>
        <v>#VALUE!</v>
      </c>
      <c r="AN52" s="103" t="b">
        <f t="shared" si="1"/>
        <v>0</v>
      </c>
      <c r="AO52" s="103"/>
      <c r="AP52" s="103"/>
      <c r="AQ52" s="103"/>
      <c r="AR52" s="103"/>
      <c r="AS52" s="103"/>
      <c r="AT52" s="103"/>
      <c r="AU52" s="103"/>
      <c r="AV52" s="103"/>
      <c r="AW52" s="103"/>
      <c r="AX52" s="103"/>
      <c r="AY52" s="103"/>
      <c r="AZ52" s="103"/>
      <c r="BA52" s="103"/>
      <c r="BB52" s="103"/>
      <c r="BC52" s="103" t="e">
        <f>VLOOKUP('Final Report'!D52,'Issue Variable'!A:N,11,FALSE)</f>
        <v>#N/A</v>
      </c>
      <c r="BD52" s="103"/>
      <c r="BE52" s="206"/>
    </row>
    <row r="53" spans="1:57" ht="270.75" hidden="1" thickBot="1">
      <c r="A53" s="145" t="s">
        <v>3263</v>
      </c>
      <c r="B53" s="103" t="str">
        <f>VLOOKUP(A53,URL[],2,0)</f>
        <v>Video Assignment Page</v>
      </c>
      <c r="C53" s="205">
        <f>VLOOKUP(A53,URL[],3,0)</f>
        <v>0</v>
      </c>
      <c r="D53" s="103" t="s">
        <v>408</v>
      </c>
      <c r="E53" s="103" t="s">
        <v>854</v>
      </c>
      <c r="F53" s="103" t="s">
        <v>3270</v>
      </c>
      <c r="G53" s="103" t="s">
        <v>471</v>
      </c>
      <c r="H53" s="103" t="s">
        <v>471</v>
      </c>
      <c r="I53" s="103" t="s">
        <v>471</v>
      </c>
      <c r="J53" s="103"/>
      <c r="K53" s="103"/>
      <c r="L53" s="103"/>
      <c r="M53" s="103" t="s">
        <v>286</v>
      </c>
      <c r="N53" s="103"/>
      <c r="O53" s="103"/>
      <c r="P53" s="103" t="s">
        <v>7</v>
      </c>
      <c r="Q53" s="103" t="s">
        <v>229</v>
      </c>
      <c r="R53" s="103"/>
      <c r="S53" s="103" t="s">
        <v>400</v>
      </c>
      <c r="T53" s="103" t="s">
        <v>3298</v>
      </c>
      <c r="U53" s="103" t="s">
        <v>3299</v>
      </c>
      <c r="V53" s="103" t="str">
        <f>Final_Report[[#This Row],[Issue Description]]</f>
        <v>When users activate the "Playback rate" button in main content area the speed of video gets updated dynamically which does not gets announced for screen reader users.Although this functionality is easy to understand for sighted users, it may not be intuitive for blind users.</v>
      </c>
      <c r="W53" s="103"/>
      <c r="X53" s="103">
        <f>Final_Report[[#This Row],[Code Snippet]]</f>
        <v>0</v>
      </c>
      <c r="Y53" s="103" t="str">
        <f>IF(Final_Report[[#This Row],[Move to Report]]="Yes",VLOOKUP(E53,IssueVariable[],5,0),"N/A")</f>
        <v xml:space="preserve">All the dynamic updated content should be accessible for screen reader user.
</v>
      </c>
      <c r="Z53" s="103" t="str">
        <f>Final_Report[[#This Row],[Expected Result]]</f>
        <v xml:space="preserve">All the dynamic updated content should be accessible for screen reader user.
</v>
      </c>
      <c r="AA53" s="103" t="str">
        <f>IF(Final_Report[[#This Row],[Move to Report]]="Yes",VLOOKUP(E53,IssueVariable[],6,0),"N/A")</f>
        <v xml:space="preserve">All the interactive elements must be accessible for the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 effectively.
When content gets updated dynamically on a page, it is essential to make the information available for all users including assistive technology users. Assistive technologies, such as screen readers access web page information in a linear order as it has been included in the page source and any content that gets dynamically updated on the page often goes unnoticed by users with visual impairments.
</v>
      </c>
      <c r="AB53" s="103" t="s">
        <v>3300</v>
      </c>
      <c r="AC53" s="103" t="str">
        <f>Final_Report[[#This Row],[Recommendation]]</f>
        <v xml:space="preserve">Apply the following changes:
• Post an accessibility notification via "UIAccessibilityPostNotification" function for dynamically updating content.
• Ensure that the dynamically updating content should announced for screen reader via the UIAccessibilityAnnouncementNotification.
</v>
      </c>
      <c r="AD53" s="103" t="s">
        <v>429</v>
      </c>
      <c r="AE53" s="103" t="s">
        <v>3301</v>
      </c>
      <c r="AF53" s="103" t="str">
        <f>Final_Report[[#This Row],[Steps to Reproduce]]</f>
        <v>2. Navigate to mentioned instance and observe the dynamic change.</v>
      </c>
      <c r="AG53" s="103" t="str">
        <f>IF(Final_Report[[#This Row],[Move to Report]]="Yes",VLOOKUP(E53,IssueVariable[],9,0),"N/A")</f>
        <v>A</v>
      </c>
      <c r="AH53" s="103" t="str">
        <f>IF(Final_Report[[#This Row],[Move to Report]]="Yes",VLOOKUP(E53,IssueVariable[],10,0),"N/A")</f>
        <v>4.1.2 Name, Role, Value</v>
      </c>
      <c r="AI53" s="103" t="s">
        <v>3302</v>
      </c>
      <c r="AJ53" s="103" t="s">
        <v>325</v>
      </c>
      <c r="AK53" s="103" t="str" cm="1">
        <f t="array" ref="AK53">Table95[Tested on]</f>
        <v>Windows: 11
MAC OS: 12
iOS: 15
Android OS: 10</v>
      </c>
      <c r="AL53" s="203" t="str" cm="1">
        <f t="array" ref="AL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4.1.2 Name, Role, Value (Level A), TalkBack, Android Tablet, Accessibility, Audit, Marketing, MLM-XL, MLVISION, MyLab, US, VPAT</v>
      </c>
      <c r="AM53" s="103" t="str" cm="1">
        <f t="array" ref="AM53">CONCATENATE(LEFT(AH53, SEARCH(" ", AH53) -1),", ",Labels[Labels])</f>
        <v xml:space="preserve">4.1.2, Accessibility, Audit, Marketing, MLM-XL, MLVISION, MyLab, US, VPAT </v>
      </c>
      <c r="AN53" s="103" t="str">
        <f t="shared" si="1"/>
        <v>1 - Critical - showstopper</v>
      </c>
      <c r="AO53" s="103" t="s">
        <v>7</v>
      </c>
      <c r="AP53" s="103">
        <v>5</v>
      </c>
      <c r="AQ53" s="103"/>
      <c r="AR53" s="103"/>
      <c r="AS53" s="103"/>
      <c r="AT53" s="103"/>
      <c r="AU53" s="103"/>
      <c r="AV53" s="103"/>
      <c r="AW53" s="103"/>
      <c r="AX53" s="103"/>
      <c r="AY53" s="103"/>
      <c r="AZ53" s="103"/>
      <c r="BA53" s="103"/>
      <c r="BB53" s="103"/>
      <c r="BC53" s="103" t="e">
        <f>VLOOKUP('Final Report'!D53,'Issue Variable'!A:N,11,FALSE)</f>
        <v>#N/A</v>
      </c>
      <c r="BD53" s="103"/>
      <c r="BE53" s="206"/>
    </row>
    <row r="54" spans="1:57" ht="105.75" hidden="1" thickBot="1">
      <c r="A54" s="145" t="s">
        <v>3277</v>
      </c>
      <c r="B54" s="103" t="str">
        <f>VLOOKUP(A54,URL[],2,0)</f>
        <v>Video: Question 1</v>
      </c>
      <c r="C54" s="205">
        <f>VLOOKUP(A54,URL[],3,0)</f>
        <v>0</v>
      </c>
      <c r="D54" s="103" t="s">
        <v>357</v>
      </c>
      <c r="E54" s="103" t="s">
        <v>358</v>
      </c>
      <c r="F54" s="103" t="s">
        <v>3278</v>
      </c>
      <c r="G54" s="103" t="s">
        <v>286</v>
      </c>
      <c r="H54" s="103" t="s">
        <v>286</v>
      </c>
      <c r="I54" s="103" t="s">
        <v>286</v>
      </c>
      <c r="J54" s="103"/>
      <c r="K54" s="103"/>
      <c r="L54" s="103"/>
      <c r="M54" s="103" t="s">
        <v>286</v>
      </c>
      <c r="N54" s="103"/>
      <c r="O54" s="103"/>
      <c r="P54" s="103" t="s">
        <v>7</v>
      </c>
      <c r="Q54" s="103" t="s">
        <v>229</v>
      </c>
      <c r="R54" s="103"/>
      <c r="S54" s="103" t="s">
        <v>3304</v>
      </c>
      <c r="T54" s="103" t="str">
        <f>IF(Final_Report[[#This Row],[Move to Report]]="Yes",VLOOKUP(E54,IssueVariable[],3,0),"N/A")</f>
        <v>N/A</v>
      </c>
      <c r="U54" s="103" t="str">
        <f>IF(Final_Report[[#This Row],[Move to Report]]="Yes",VLOOKUP(E54,IssueVariable[],4,0),"N/A")</f>
        <v>N/A</v>
      </c>
      <c r="V54" s="103" t="str">
        <f>Final_Report[[#This Row],[Issue Description]]</f>
        <v>N/A</v>
      </c>
      <c r="W54" s="103"/>
      <c r="X54" s="103">
        <f>Final_Report[[#This Row],[Code Snippet]]</f>
        <v>0</v>
      </c>
      <c r="Y54" s="103" t="str">
        <f>IF(Final_Report[[#This Row],[Move to Report]]="Yes",VLOOKUP(E54,IssueVariable[],5,0),"N/A")</f>
        <v>N/A</v>
      </c>
      <c r="Z54" s="103" t="str">
        <f>Final_Report[[#This Row],[Expected Result]]</f>
        <v>N/A</v>
      </c>
      <c r="AA54" s="103" t="str">
        <f>IF(Final_Report[[#This Row],[Move to Report]]="Yes",VLOOKUP(E54,IssueVariable[],6,0),"N/A")</f>
        <v>N/A</v>
      </c>
      <c r="AB54" s="103" t="str">
        <f>IF(Final_Report[[#This Row],[Move to Report]]="Yes",VLOOKUP(E54,IssueVariable[],7,0),"N/A")</f>
        <v>N/A</v>
      </c>
      <c r="AC54" s="103" t="str">
        <f>Final_Report[[#This Row],[Recommendation]]</f>
        <v>N/A</v>
      </c>
      <c r="AD54" s="103"/>
      <c r="AE54" s="103" t="str">
        <f>IF(Final_Report[[#This Row],[Move to Report]]="Yes",VLOOKUP(E54,IssueVariable[],8,0),"N/A")</f>
        <v>N/A</v>
      </c>
      <c r="AF54" s="103" t="str">
        <f>Final_Report[[#This Row],[Steps to Reproduce]]</f>
        <v>N/A</v>
      </c>
      <c r="AG54" s="103" t="str">
        <f>IF(Final_Report[[#This Row],[Move to Report]]="Yes",VLOOKUP(E54,IssueVariable[],9,0),"N/A")</f>
        <v>N/A</v>
      </c>
      <c r="AH54" s="103" t="str">
        <f>IF(Final_Report[[#This Row],[Move to Report]]="Yes",VLOOKUP(E54,IssueVariable[],10,0),"N/A")</f>
        <v>N/A</v>
      </c>
      <c r="AI54" s="103"/>
      <c r="AJ54" s="103"/>
      <c r="AK54" s="103" t="str" cm="1">
        <f t="array" ref="AK54">Table95[Tested on]</f>
        <v>Windows: 11
MAC OS: 12
iOS: 15
Android OS: 10</v>
      </c>
      <c r="AL54" s="203" t="str" cm="1">
        <f t="array" ref="AL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TalkBack, Android Tablet, Accessibility, Audit, Marketing, MLM-XL, MLVISION, MyLab, US, VPAT</v>
      </c>
      <c r="AM54" s="103" t="e" cm="1">
        <f t="array" ref="AM54">CONCATENATE(LEFT(AH54, SEARCH(" ", AH54) -1),", ",Labels[Labels])</f>
        <v>#VALUE!</v>
      </c>
      <c r="AN54" s="103" t="b">
        <f t="shared" si="1"/>
        <v>0</v>
      </c>
      <c r="AO54" s="103"/>
      <c r="AP54" s="103"/>
      <c r="AQ54" s="103"/>
      <c r="AR54" s="103"/>
      <c r="AS54" s="103"/>
      <c r="AT54" s="103"/>
      <c r="AU54" s="103"/>
      <c r="AV54" s="103"/>
      <c r="AW54" s="103"/>
      <c r="AX54" s="103"/>
      <c r="AY54" s="103"/>
      <c r="AZ54" s="103"/>
      <c r="BA54" s="103"/>
      <c r="BB54" s="103"/>
      <c r="BC54" s="103" t="e">
        <f>VLOOKUP('Final Report'!D54,'Issue Variable'!A:N,11,FALSE)</f>
        <v>#N/A</v>
      </c>
      <c r="BD54" s="103"/>
      <c r="BE54" s="206"/>
    </row>
    <row r="55" spans="1:57" ht="105.75" hidden="1" thickBot="1">
      <c r="A55" s="145"/>
      <c r="B55" s="103" t="e">
        <f>VLOOKUP(A55,URL[],2,0)</f>
        <v>#N/A</v>
      </c>
      <c r="C55" s="205" t="e">
        <f>VLOOKUP(A55,URL[],3,0)</f>
        <v>#N/A</v>
      </c>
      <c r="D55" s="103"/>
      <c r="E55" s="103"/>
      <c r="F55" s="103"/>
      <c r="G55" s="103"/>
      <c r="H55" s="103"/>
      <c r="I55" s="103"/>
      <c r="J55" s="103"/>
      <c r="K55" s="103"/>
      <c r="L55" s="103"/>
      <c r="M55" s="103"/>
      <c r="N55" s="103"/>
      <c r="O55" s="103"/>
      <c r="P55" s="103"/>
      <c r="Q55" s="103"/>
      <c r="R55" s="103"/>
      <c r="S55" s="103"/>
      <c r="T55" s="103" t="str">
        <f>IF(Final_Report[[#This Row],[Move to Report]]="Yes",VLOOKUP(E55,IssueVariable[],3,0),"N/A")</f>
        <v>N/A</v>
      </c>
      <c r="U55" s="103" t="str">
        <f>IF(Final_Report[[#This Row],[Move to Report]]="Yes",VLOOKUP(E55,IssueVariable[],4,0),"N/A")</f>
        <v>N/A</v>
      </c>
      <c r="V55" s="103" t="str">
        <f>Final_Report[[#This Row],[Issue Description]]</f>
        <v>N/A</v>
      </c>
      <c r="W55" s="103"/>
      <c r="X55" s="103">
        <f>Final_Report[[#This Row],[Code Snippet]]</f>
        <v>0</v>
      </c>
      <c r="Y55" s="103" t="str">
        <f>IF(Final_Report[[#This Row],[Move to Report]]="Yes",VLOOKUP(E55,IssueVariable[],5,0),"N/A")</f>
        <v>N/A</v>
      </c>
      <c r="Z55" s="103" t="str">
        <f>Final_Report[[#This Row],[Expected Result]]</f>
        <v>N/A</v>
      </c>
      <c r="AA55" s="103" t="str">
        <f>IF(Final_Report[[#This Row],[Move to Report]]="Yes",VLOOKUP(E55,IssueVariable[],6,0),"N/A")</f>
        <v>N/A</v>
      </c>
      <c r="AB55" s="103" t="str">
        <f>IF(Final_Report[[#This Row],[Move to Report]]="Yes",VLOOKUP(E55,IssueVariable[],7,0),"N/A")</f>
        <v>N/A</v>
      </c>
      <c r="AC55" s="103" t="str">
        <f>Final_Report[[#This Row],[Recommendation]]</f>
        <v>N/A</v>
      </c>
      <c r="AD55" s="103"/>
      <c r="AE55" s="103" t="str">
        <f>IF(Final_Report[[#This Row],[Move to Report]]="Yes",VLOOKUP(E55,IssueVariable[],8,0),"N/A")</f>
        <v>N/A</v>
      </c>
      <c r="AF55" s="103" t="str">
        <f>Final_Report[[#This Row],[Steps to Reproduce]]</f>
        <v>N/A</v>
      </c>
      <c r="AG55" s="103" t="str">
        <f>IF(Final_Report[[#This Row],[Move to Report]]="Yes",VLOOKUP(E55,IssueVariable[],9,0),"N/A")</f>
        <v>N/A</v>
      </c>
      <c r="AH55" s="103" t="str">
        <f>IF(Final_Report[[#This Row],[Move to Report]]="Yes",VLOOKUP(E55,IssueVariable[],10,0),"N/A")</f>
        <v>N/A</v>
      </c>
      <c r="AI55" s="103"/>
      <c r="AJ55" s="103"/>
      <c r="AK55" s="103" t="str" cm="1">
        <f t="array" ref="AK55">Table95[Tested on]</f>
        <v>Windows: 11
MAC OS: 12
iOS: 15
Android OS: 10</v>
      </c>
      <c r="AL55" s="203" t="str" cm="1">
        <f t="array" ref="AL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 s="103" t="e" cm="1">
        <f t="array" ref="AM55">CONCATENATE(LEFT(AH55, SEARCH(" ", AH55) -1),", ",Labels[Labels])</f>
        <v>#VALUE!</v>
      </c>
      <c r="AN55" s="103" t="b">
        <f t="shared" si="1"/>
        <v>0</v>
      </c>
      <c r="AO55" s="103"/>
      <c r="AP55" s="103"/>
      <c r="AQ55" s="103"/>
      <c r="AR55" s="103"/>
      <c r="AS55" s="103"/>
      <c r="AT55" s="103"/>
      <c r="AU55" s="103"/>
      <c r="AV55" s="103"/>
      <c r="AW55" s="103"/>
      <c r="AX55" s="103"/>
      <c r="AY55" s="103"/>
      <c r="AZ55" s="103"/>
      <c r="BA55" s="103"/>
      <c r="BB55" s="103"/>
      <c r="BC55" s="103" t="e">
        <f>VLOOKUP('Final Report'!D55,'Issue Variable'!A:N,11,FALSE)</f>
        <v>#N/A</v>
      </c>
      <c r="BD55" s="103"/>
      <c r="BE55" s="206"/>
    </row>
    <row r="56" spans="1:57" ht="105.75" hidden="1" thickBot="1">
      <c r="A56" s="145"/>
      <c r="B56" s="103" t="e">
        <f>VLOOKUP(A56,URL[],2,0)</f>
        <v>#N/A</v>
      </c>
      <c r="C56" s="205" t="e">
        <f>VLOOKUP(A56,URL[],3,0)</f>
        <v>#N/A</v>
      </c>
      <c r="D56" s="103"/>
      <c r="E56" s="103"/>
      <c r="F56" s="103"/>
      <c r="G56" s="103"/>
      <c r="H56" s="103"/>
      <c r="I56" s="103"/>
      <c r="J56" s="103"/>
      <c r="K56" s="103"/>
      <c r="L56" s="103"/>
      <c r="M56" s="103"/>
      <c r="N56" s="103"/>
      <c r="O56" s="103"/>
      <c r="P56" s="103"/>
      <c r="Q56" s="103"/>
      <c r="R56" s="103"/>
      <c r="S56" s="103"/>
      <c r="T56" s="103" t="str">
        <f>IF(Final_Report[[#This Row],[Move to Report]]="Yes",VLOOKUP(E56,IssueVariable[],3,0),"N/A")</f>
        <v>N/A</v>
      </c>
      <c r="U56" s="103" t="str">
        <f>IF(Final_Report[[#This Row],[Move to Report]]="Yes",VLOOKUP(E56,IssueVariable[],4,0),"N/A")</f>
        <v>N/A</v>
      </c>
      <c r="V56" s="103" t="str">
        <f>Final_Report[[#This Row],[Issue Description]]</f>
        <v>N/A</v>
      </c>
      <c r="W56" s="103"/>
      <c r="X56" s="103">
        <f>Final_Report[[#This Row],[Code Snippet]]</f>
        <v>0</v>
      </c>
      <c r="Y56" s="103" t="str">
        <f>IF(Final_Report[[#This Row],[Move to Report]]="Yes",VLOOKUP(E56,IssueVariable[],5,0),"N/A")</f>
        <v>N/A</v>
      </c>
      <c r="Z56" s="103" t="str">
        <f>Final_Report[[#This Row],[Expected Result]]</f>
        <v>N/A</v>
      </c>
      <c r="AA56" s="103" t="str">
        <f>IF(Final_Report[[#This Row],[Move to Report]]="Yes",VLOOKUP(E56,IssueVariable[],6,0),"N/A")</f>
        <v>N/A</v>
      </c>
      <c r="AB56" s="103" t="str">
        <f>IF(Final_Report[[#This Row],[Move to Report]]="Yes",VLOOKUP(E56,IssueVariable[],7,0),"N/A")</f>
        <v>N/A</v>
      </c>
      <c r="AC56" s="103" t="str">
        <f>Final_Report[[#This Row],[Recommendation]]</f>
        <v>N/A</v>
      </c>
      <c r="AD56" s="103"/>
      <c r="AE56" s="103" t="str">
        <f>IF(Final_Report[[#This Row],[Move to Report]]="Yes",VLOOKUP(E56,IssueVariable[],8,0),"N/A")</f>
        <v>N/A</v>
      </c>
      <c r="AF56" s="103" t="str">
        <f>Final_Report[[#This Row],[Steps to Reproduce]]</f>
        <v>N/A</v>
      </c>
      <c r="AG56" s="103" t="str">
        <f>IF(Final_Report[[#This Row],[Move to Report]]="Yes",VLOOKUP(E56,IssueVariable[],9,0),"N/A")</f>
        <v>N/A</v>
      </c>
      <c r="AH56" s="103" t="str">
        <f>IF(Final_Report[[#This Row],[Move to Report]]="Yes",VLOOKUP(E56,IssueVariable[],10,0),"N/A")</f>
        <v>N/A</v>
      </c>
      <c r="AI56" s="103"/>
      <c r="AJ56" s="103"/>
      <c r="AK56" s="103" t="str" cm="1">
        <f t="array" ref="AK56">Table95[Tested on]</f>
        <v>Windows: 11
MAC OS: 12
iOS: 15
Android OS: 10</v>
      </c>
      <c r="AL56" s="203" t="str" cm="1">
        <f t="array" ref="AL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 s="103" t="e" cm="1">
        <f t="array" ref="AM56">CONCATENATE(LEFT(AH56, SEARCH(" ", AH56) -1),", ",Labels[Labels])</f>
        <v>#VALUE!</v>
      </c>
      <c r="AN56" s="103" t="b">
        <f t="shared" si="1"/>
        <v>0</v>
      </c>
      <c r="AO56" s="103"/>
      <c r="AP56" s="103"/>
      <c r="AQ56" s="103"/>
      <c r="AR56" s="103"/>
      <c r="AS56" s="103"/>
      <c r="AT56" s="103"/>
      <c r="AU56" s="103"/>
      <c r="AV56" s="103"/>
      <c r="AW56" s="103"/>
      <c r="AX56" s="103"/>
      <c r="AY56" s="103"/>
      <c r="AZ56" s="103"/>
      <c r="BA56" s="103"/>
      <c r="BB56" s="103"/>
      <c r="BC56" s="103" t="e">
        <f>VLOOKUP('Final Report'!D56,'Issue Variable'!A:N,11,FALSE)</f>
        <v>#N/A</v>
      </c>
      <c r="BD56" s="103"/>
      <c r="BE56" s="206"/>
    </row>
    <row r="57" spans="1:57" ht="105.75" hidden="1" thickBot="1">
      <c r="A57" s="145"/>
      <c r="B57" s="103" t="e">
        <f>VLOOKUP(A57,URL[],2,0)</f>
        <v>#N/A</v>
      </c>
      <c r="C57" s="205" t="e">
        <f>VLOOKUP(A57,URL[],3,0)</f>
        <v>#N/A</v>
      </c>
      <c r="D57" s="103"/>
      <c r="E57" s="103"/>
      <c r="F57" s="103"/>
      <c r="G57" s="103"/>
      <c r="H57" s="103"/>
      <c r="I57" s="103"/>
      <c r="J57" s="103"/>
      <c r="K57" s="103"/>
      <c r="L57" s="103"/>
      <c r="M57" s="103"/>
      <c r="N57" s="103"/>
      <c r="O57" s="103"/>
      <c r="P57" s="103"/>
      <c r="Q57" s="103"/>
      <c r="R57" s="103"/>
      <c r="S57" s="103"/>
      <c r="T57" s="103" t="str">
        <f>IF(Final_Report[[#This Row],[Move to Report]]="Yes",VLOOKUP(E57,IssueVariable[],3,0),"N/A")</f>
        <v>N/A</v>
      </c>
      <c r="U57" s="103" t="str">
        <f>IF(Final_Report[[#This Row],[Move to Report]]="Yes",VLOOKUP(E57,IssueVariable[],4,0),"N/A")</f>
        <v>N/A</v>
      </c>
      <c r="V57" s="103" t="str">
        <f>Final_Report[[#This Row],[Issue Description]]</f>
        <v>N/A</v>
      </c>
      <c r="W57" s="103"/>
      <c r="X57" s="103">
        <f>Final_Report[[#This Row],[Code Snippet]]</f>
        <v>0</v>
      </c>
      <c r="Y57" s="103" t="str">
        <f>IF(Final_Report[[#This Row],[Move to Report]]="Yes",VLOOKUP(E57,IssueVariable[],5,0),"N/A")</f>
        <v>N/A</v>
      </c>
      <c r="Z57" s="103" t="str">
        <f>Final_Report[[#This Row],[Expected Result]]</f>
        <v>N/A</v>
      </c>
      <c r="AA57" s="103" t="str">
        <f>IF(Final_Report[[#This Row],[Move to Report]]="Yes",VLOOKUP(E57,IssueVariable[],6,0),"N/A")</f>
        <v>N/A</v>
      </c>
      <c r="AB57" s="103" t="str">
        <f>IF(Final_Report[[#This Row],[Move to Report]]="Yes",VLOOKUP(E57,IssueVariable[],7,0),"N/A")</f>
        <v>N/A</v>
      </c>
      <c r="AC57" s="103" t="str">
        <f>Final_Report[[#This Row],[Recommendation]]</f>
        <v>N/A</v>
      </c>
      <c r="AD57" s="103"/>
      <c r="AE57" s="103" t="str">
        <f>IF(Final_Report[[#This Row],[Move to Report]]="Yes",VLOOKUP(E57,IssueVariable[],8,0),"N/A")</f>
        <v>N/A</v>
      </c>
      <c r="AF57" s="103" t="str">
        <f>Final_Report[[#This Row],[Steps to Reproduce]]</f>
        <v>N/A</v>
      </c>
      <c r="AG57" s="103" t="str">
        <f>IF(Final_Report[[#This Row],[Move to Report]]="Yes",VLOOKUP(E57,IssueVariable[],9,0),"N/A")</f>
        <v>N/A</v>
      </c>
      <c r="AH57" s="103" t="str">
        <f>IF(Final_Report[[#This Row],[Move to Report]]="Yes",VLOOKUP(E57,IssueVariable[],10,0),"N/A")</f>
        <v>N/A</v>
      </c>
      <c r="AI57" s="103"/>
      <c r="AJ57" s="103"/>
      <c r="AK57" s="103" t="str" cm="1">
        <f t="array" ref="AK57">Table95[Tested on]</f>
        <v>Windows: 11
MAC OS: 12
iOS: 15
Android OS: 10</v>
      </c>
      <c r="AL57" s="203" t="str" cm="1">
        <f t="array" ref="AL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 s="103" t="e" cm="1">
        <f t="array" ref="AM57">CONCATENATE(LEFT(AH57, SEARCH(" ", AH57) -1),", ",Labels[Labels])</f>
        <v>#VALUE!</v>
      </c>
      <c r="AN57" s="103" t="b">
        <f t="shared" si="1"/>
        <v>0</v>
      </c>
      <c r="AO57" s="103"/>
      <c r="AP57" s="103"/>
      <c r="AQ57" s="103"/>
      <c r="AR57" s="103"/>
      <c r="AS57" s="103"/>
      <c r="AT57" s="103"/>
      <c r="AU57" s="103"/>
      <c r="AV57" s="103"/>
      <c r="AW57" s="103"/>
      <c r="AX57" s="103"/>
      <c r="AY57" s="103"/>
      <c r="AZ57" s="103"/>
      <c r="BA57" s="103"/>
      <c r="BB57" s="103"/>
      <c r="BC57" s="103" t="e">
        <f>VLOOKUP('Final Report'!D57,'Issue Variable'!A:N,11,FALSE)</f>
        <v>#N/A</v>
      </c>
      <c r="BD57" s="103"/>
      <c r="BE57" s="206"/>
    </row>
    <row r="58" spans="1:57" ht="105.75" hidden="1" thickBot="1">
      <c r="A58" s="145"/>
      <c r="B58" s="103" t="e">
        <f>VLOOKUP(A58,URL[],2,0)</f>
        <v>#N/A</v>
      </c>
      <c r="C58" s="205" t="e">
        <f>VLOOKUP(A58,URL[],3,0)</f>
        <v>#N/A</v>
      </c>
      <c r="D58" s="103"/>
      <c r="E58" s="103"/>
      <c r="F58" s="103"/>
      <c r="G58" s="103"/>
      <c r="H58" s="103"/>
      <c r="I58" s="103"/>
      <c r="J58" s="103"/>
      <c r="K58" s="103"/>
      <c r="L58" s="103"/>
      <c r="M58" s="103"/>
      <c r="N58" s="103"/>
      <c r="O58" s="103"/>
      <c r="P58" s="103"/>
      <c r="Q58" s="103"/>
      <c r="R58" s="103"/>
      <c r="S58" s="103"/>
      <c r="T58" s="103" t="str">
        <f>IF(Final_Report[[#This Row],[Move to Report]]="Yes",VLOOKUP(E58,IssueVariable[],3,0),"N/A")</f>
        <v>N/A</v>
      </c>
      <c r="U58" s="103" t="str">
        <f>IF(Final_Report[[#This Row],[Move to Report]]="Yes",VLOOKUP(E58,IssueVariable[],4,0),"N/A")</f>
        <v>N/A</v>
      </c>
      <c r="V58" s="103" t="str">
        <f>Final_Report[[#This Row],[Issue Description]]</f>
        <v>N/A</v>
      </c>
      <c r="W58" s="103"/>
      <c r="X58" s="103">
        <f>Final_Report[[#This Row],[Code Snippet]]</f>
        <v>0</v>
      </c>
      <c r="Y58" s="103" t="str">
        <f>IF(Final_Report[[#This Row],[Move to Report]]="Yes",VLOOKUP(E58,IssueVariable[],5,0),"N/A")</f>
        <v>N/A</v>
      </c>
      <c r="Z58" s="103" t="str">
        <f>Final_Report[[#This Row],[Expected Result]]</f>
        <v>N/A</v>
      </c>
      <c r="AA58" s="103" t="str">
        <f>IF(Final_Report[[#This Row],[Move to Report]]="Yes",VLOOKUP(E58,IssueVariable[],6,0),"N/A")</f>
        <v>N/A</v>
      </c>
      <c r="AB58" s="103" t="str">
        <f>IF(Final_Report[[#This Row],[Move to Report]]="Yes",VLOOKUP(E58,IssueVariable[],7,0),"N/A")</f>
        <v>N/A</v>
      </c>
      <c r="AC58" s="103" t="str">
        <f>Final_Report[[#This Row],[Recommendation]]</f>
        <v>N/A</v>
      </c>
      <c r="AD58" s="103"/>
      <c r="AE58" s="103" t="str">
        <f>IF(Final_Report[[#This Row],[Move to Report]]="Yes",VLOOKUP(E58,IssueVariable[],8,0),"N/A")</f>
        <v>N/A</v>
      </c>
      <c r="AF58" s="103" t="str">
        <f>Final_Report[[#This Row],[Steps to Reproduce]]</f>
        <v>N/A</v>
      </c>
      <c r="AG58" s="103" t="str">
        <f>IF(Final_Report[[#This Row],[Move to Report]]="Yes",VLOOKUP(E58,IssueVariable[],9,0),"N/A")</f>
        <v>N/A</v>
      </c>
      <c r="AH58" s="103" t="str">
        <f>IF(Final_Report[[#This Row],[Move to Report]]="Yes",VLOOKUP(E58,IssueVariable[],10,0),"N/A")</f>
        <v>N/A</v>
      </c>
      <c r="AI58" s="103"/>
      <c r="AJ58" s="103"/>
      <c r="AK58" s="103" t="str" cm="1">
        <f t="array" ref="AK58">Table95[Tested on]</f>
        <v>Windows: 11
MAC OS: 12
iOS: 15
Android OS: 10</v>
      </c>
      <c r="AL58" s="203" t="str" cm="1">
        <f t="array" ref="AL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 s="103" t="e" cm="1">
        <f t="array" ref="AM58">CONCATENATE(LEFT(AH58, SEARCH(" ", AH58) -1),", ",Labels[Labels])</f>
        <v>#VALUE!</v>
      </c>
      <c r="AN58" s="103" t="b">
        <f t="shared" si="1"/>
        <v>0</v>
      </c>
      <c r="AO58" s="103"/>
      <c r="AP58" s="103"/>
      <c r="AQ58" s="103"/>
      <c r="AR58" s="103"/>
      <c r="AS58" s="103"/>
      <c r="AT58" s="103"/>
      <c r="AU58" s="103"/>
      <c r="AV58" s="103"/>
      <c r="AW58" s="103"/>
      <c r="AX58" s="103"/>
      <c r="AY58" s="103"/>
      <c r="AZ58" s="103"/>
      <c r="BA58" s="103"/>
      <c r="BB58" s="103"/>
      <c r="BC58" s="103" t="e">
        <f>VLOOKUP('Final Report'!D58,'Issue Variable'!A:N,11,FALSE)</f>
        <v>#N/A</v>
      </c>
      <c r="BD58" s="103"/>
      <c r="BE58" s="206"/>
    </row>
    <row r="59" spans="1:57" ht="105.75" hidden="1" thickBot="1">
      <c r="A59" s="145"/>
      <c r="B59" s="103" t="e">
        <f>VLOOKUP(A59,URL[],2,0)</f>
        <v>#N/A</v>
      </c>
      <c r="C59" s="205" t="e">
        <f>VLOOKUP(A59,URL[],3,0)</f>
        <v>#N/A</v>
      </c>
      <c r="D59" s="103"/>
      <c r="E59" s="103"/>
      <c r="F59" s="103"/>
      <c r="G59" s="103"/>
      <c r="H59" s="103"/>
      <c r="I59" s="103"/>
      <c r="J59" s="103"/>
      <c r="K59" s="103"/>
      <c r="L59" s="103"/>
      <c r="M59" s="103"/>
      <c r="N59" s="103"/>
      <c r="O59" s="103"/>
      <c r="P59" s="103"/>
      <c r="Q59" s="103"/>
      <c r="R59" s="103"/>
      <c r="S59" s="103"/>
      <c r="T59" s="103" t="str">
        <f>IF(Final_Report[[#This Row],[Move to Report]]="Yes",VLOOKUP(E59,IssueVariable[],3,0),"N/A")</f>
        <v>N/A</v>
      </c>
      <c r="U59" s="103" t="str">
        <f>IF(Final_Report[[#This Row],[Move to Report]]="Yes",VLOOKUP(E59,IssueVariable[],4,0),"N/A")</f>
        <v>N/A</v>
      </c>
      <c r="V59" s="103" t="str">
        <f>Final_Report[[#This Row],[Issue Description]]</f>
        <v>N/A</v>
      </c>
      <c r="W59" s="103"/>
      <c r="X59" s="103">
        <f>Final_Report[[#This Row],[Code Snippet]]</f>
        <v>0</v>
      </c>
      <c r="Y59" s="103" t="str">
        <f>IF(Final_Report[[#This Row],[Move to Report]]="Yes",VLOOKUP(E59,IssueVariable[],5,0),"N/A")</f>
        <v>N/A</v>
      </c>
      <c r="Z59" s="103" t="str">
        <f>Final_Report[[#This Row],[Expected Result]]</f>
        <v>N/A</v>
      </c>
      <c r="AA59" s="103" t="str">
        <f>IF(Final_Report[[#This Row],[Move to Report]]="Yes",VLOOKUP(E59,IssueVariable[],6,0),"N/A")</f>
        <v>N/A</v>
      </c>
      <c r="AB59" s="103" t="str">
        <f>IF(Final_Report[[#This Row],[Move to Report]]="Yes",VLOOKUP(E59,IssueVariable[],7,0),"N/A")</f>
        <v>N/A</v>
      </c>
      <c r="AC59" s="103" t="str">
        <f>Final_Report[[#This Row],[Recommendation]]</f>
        <v>N/A</v>
      </c>
      <c r="AD59" s="103"/>
      <c r="AE59" s="103" t="str">
        <f>IF(Final_Report[[#This Row],[Move to Report]]="Yes",VLOOKUP(E59,IssueVariable[],8,0),"N/A")</f>
        <v>N/A</v>
      </c>
      <c r="AF59" s="103" t="str">
        <f>Final_Report[[#This Row],[Steps to Reproduce]]</f>
        <v>N/A</v>
      </c>
      <c r="AG59" s="103" t="str">
        <f>IF(Final_Report[[#This Row],[Move to Report]]="Yes",VLOOKUP(E59,IssueVariable[],9,0),"N/A")</f>
        <v>N/A</v>
      </c>
      <c r="AH59" s="103" t="str">
        <f>IF(Final_Report[[#This Row],[Move to Report]]="Yes",VLOOKUP(E59,IssueVariable[],10,0),"N/A")</f>
        <v>N/A</v>
      </c>
      <c r="AI59" s="103"/>
      <c r="AJ59" s="103"/>
      <c r="AK59" s="103" t="str" cm="1">
        <f t="array" ref="AK59">Table95[Tested on]</f>
        <v>Windows: 11
MAC OS: 12
iOS: 15
Android OS: 10</v>
      </c>
      <c r="AL59" s="203" t="str" cm="1">
        <f t="array" ref="AL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 s="103" t="e" cm="1">
        <f t="array" ref="AM59">CONCATENATE(LEFT(AH59, SEARCH(" ", AH59) -1),", ",Labels[Labels])</f>
        <v>#VALUE!</v>
      </c>
      <c r="AN59" s="103" t="b">
        <f t="shared" si="1"/>
        <v>0</v>
      </c>
      <c r="AO59" s="103"/>
      <c r="AP59" s="103"/>
      <c r="AQ59" s="103"/>
      <c r="AR59" s="103"/>
      <c r="AS59" s="103"/>
      <c r="AT59" s="103"/>
      <c r="AU59" s="103"/>
      <c r="AV59" s="103"/>
      <c r="AW59" s="103"/>
      <c r="AX59" s="103"/>
      <c r="AY59" s="103"/>
      <c r="AZ59" s="103"/>
      <c r="BA59" s="103"/>
      <c r="BB59" s="103"/>
      <c r="BC59" s="103" t="e">
        <f>VLOOKUP('Final Report'!D59,'Issue Variable'!A:N,11,FALSE)</f>
        <v>#N/A</v>
      </c>
      <c r="BD59" s="103"/>
      <c r="BE59" s="206"/>
    </row>
    <row r="60" spans="1:57" ht="105.75" hidden="1" thickBot="1">
      <c r="A60" s="145"/>
      <c r="B60" s="103" t="e">
        <f>VLOOKUP(A60,URL[],2,0)</f>
        <v>#N/A</v>
      </c>
      <c r="C60" s="205" t="e">
        <f>VLOOKUP(A60,URL[],3,0)</f>
        <v>#N/A</v>
      </c>
      <c r="D60" s="103"/>
      <c r="E60" s="103"/>
      <c r="F60" s="103"/>
      <c r="G60" s="103"/>
      <c r="H60" s="103"/>
      <c r="I60" s="103"/>
      <c r="J60" s="103"/>
      <c r="K60" s="103"/>
      <c r="L60" s="103"/>
      <c r="M60" s="103"/>
      <c r="N60" s="103"/>
      <c r="O60" s="103"/>
      <c r="P60" s="103"/>
      <c r="Q60" s="103"/>
      <c r="R60" s="103"/>
      <c r="S60" s="103"/>
      <c r="T60" s="103" t="str">
        <f>IF(Final_Report[[#This Row],[Move to Report]]="Yes",VLOOKUP(E60,IssueVariable[],3,0),"N/A")</f>
        <v>N/A</v>
      </c>
      <c r="U60" s="103" t="str">
        <f>IF(Final_Report[[#This Row],[Move to Report]]="Yes",VLOOKUP(E60,IssueVariable[],4,0),"N/A")</f>
        <v>N/A</v>
      </c>
      <c r="V60" s="103" t="str">
        <f>Final_Report[[#This Row],[Issue Description]]</f>
        <v>N/A</v>
      </c>
      <c r="W60" s="103"/>
      <c r="X60" s="103">
        <f>Final_Report[[#This Row],[Code Snippet]]</f>
        <v>0</v>
      </c>
      <c r="Y60" s="103" t="str">
        <f>IF(Final_Report[[#This Row],[Move to Report]]="Yes",VLOOKUP(E60,IssueVariable[],5,0),"N/A")</f>
        <v>N/A</v>
      </c>
      <c r="Z60" s="103" t="str">
        <f>Final_Report[[#This Row],[Expected Result]]</f>
        <v>N/A</v>
      </c>
      <c r="AA60" s="103" t="str">
        <f>IF(Final_Report[[#This Row],[Move to Report]]="Yes",VLOOKUP(E60,IssueVariable[],6,0),"N/A")</f>
        <v>N/A</v>
      </c>
      <c r="AB60" s="103" t="str">
        <f>IF(Final_Report[[#This Row],[Move to Report]]="Yes",VLOOKUP(E60,IssueVariable[],7,0),"N/A")</f>
        <v>N/A</v>
      </c>
      <c r="AC60" s="103" t="str">
        <f>Final_Report[[#This Row],[Recommendation]]</f>
        <v>N/A</v>
      </c>
      <c r="AD60" s="103"/>
      <c r="AE60" s="103" t="str">
        <f>IF(Final_Report[[#This Row],[Move to Report]]="Yes",VLOOKUP(E60,IssueVariable[],8,0),"N/A")</f>
        <v>N/A</v>
      </c>
      <c r="AF60" s="103" t="str">
        <f>Final_Report[[#This Row],[Steps to Reproduce]]</f>
        <v>N/A</v>
      </c>
      <c r="AG60" s="103" t="str">
        <f>IF(Final_Report[[#This Row],[Move to Report]]="Yes",VLOOKUP(E60,IssueVariable[],9,0),"N/A")</f>
        <v>N/A</v>
      </c>
      <c r="AH60" s="103" t="str">
        <f>IF(Final_Report[[#This Row],[Move to Report]]="Yes",VLOOKUP(E60,IssueVariable[],10,0),"N/A")</f>
        <v>N/A</v>
      </c>
      <c r="AI60" s="103"/>
      <c r="AJ60" s="103"/>
      <c r="AK60" s="103" t="str" cm="1">
        <f t="array" ref="AK60">Table95[Tested on]</f>
        <v>Windows: 11
MAC OS: 12
iOS: 15
Android OS: 10</v>
      </c>
      <c r="AL60" s="203" t="str" cm="1">
        <f t="array" ref="AL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 s="103" t="e" cm="1">
        <f t="array" ref="AM60">CONCATENATE(LEFT(AH60, SEARCH(" ", AH60) -1),", ",Labels[Labels])</f>
        <v>#VALUE!</v>
      </c>
      <c r="AN60" s="103" t="b">
        <f t="shared" si="1"/>
        <v>0</v>
      </c>
      <c r="AO60" s="103"/>
      <c r="AP60" s="103"/>
      <c r="AQ60" s="103"/>
      <c r="AR60" s="103"/>
      <c r="AS60" s="103"/>
      <c r="AT60" s="103"/>
      <c r="AU60" s="103"/>
      <c r="AV60" s="103"/>
      <c r="AW60" s="103"/>
      <c r="AX60" s="103"/>
      <c r="AY60" s="103"/>
      <c r="AZ60" s="103"/>
      <c r="BA60" s="103"/>
      <c r="BB60" s="103"/>
      <c r="BC60" s="103" t="e">
        <f>VLOOKUP('Final Report'!D60,'Issue Variable'!A:N,11,FALSE)</f>
        <v>#N/A</v>
      </c>
      <c r="BD60" s="103"/>
      <c r="BE60" s="206"/>
    </row>
    <row r="61" spans="1:57" ht="105.75" hidden="1" thickBot="1">
      <c r="A61" s="145"/>
      <c r="B61" s="103" t="e">
        <f>VLOOKUP(A61,URL[],2,0)</f>
        <v>#N/A</v>
      </c>
      <c r="C61" s="205" t="e">
        <f>VLOOKUP(A61,URL[],3,0)</f>
        <v>#N/A</v>
      </c>
      <c r="D61" s="103"/>
      <c r="E61" s="103"/>
      <c r="F61" s="103"/>
      <c r="G61" s="103"/>
      <c r="H61" s="103"/>
      <c r="I61" s="103"/>
      <c r="J61" s="103"/>
      <c r="K61" s="103"/>
      <c r="L61" s="103"/>
      <c r="M61" s="103"/>
      <c r="N61" s="103"/>
      <c r="O61" s="103"/>
      <c r="P61" s="103"/>
      <c r="Q61" s="103"/>
      <c r="R61" s="103"/>
      <c r="S61" s="103"/>
      <c r="T61" s="103" t="str">
        <f>IF(Final_Report[[#This Row],[Move to Report]]="Yes",VLOOKUP(E61,IssueVariable[],3,0),"N/A")</f>
        <v>N/A</v>
      </c>
      <c r="U61" s="103" t="str">
        <f>IF(Final_Report[[#This Row],[Move to Report]]="Yes",VLOOKUP(E61,IssueVariable[],4,0),"N/A")</f>
        <v>N/A</v>
      </c>
      <c r="V61" s="103" t="str">
        <f>Final_Report[[#This Row],[Issue Description]]</f>
        <v>N/A</v>
      </c>
      <c r="W61" s="103"/>
      <c r="X61" s="103">
        <f>Final_Report[[#This Row],[Code Snippet]]</f>
        <v>0</v>
      </c>
      <c r="Y61" s="103" t="str">
        <f>IF(Final_Report[[#This Row],[Move to Report]]="Yes",VLOOKUP(E61,IssueVariable[],5,0),"N/A")</f>
        <v>N/A</v>
      </c>
      <c r="Z61" s="103" t="str">
        <f>Final_Report[[#This Row],[Expected Result]]</f>
        <v>N/A</v>
      </c>
      <c r="AA61" s="103" t="str">
        <f>IF(Final_Report[[#This Row],[Move to Report]]="Yes",VLOOKUP(E61,IssueVariable[],6,0),"N/A")</f>
        <v>N/A</v>
      </c>
      <c r="AB61" s="103" t="str">
        <f>IF(Final_Report[[#This Row],[Move to Report]]="Yes",VLOOKUP(E61,IssueVariable[],7,0),"N/A")</f>
        <v>N/A</v>
      </c>
      <c r="AC61" s="103" t="str">
        <f>Final_Report[[#This Row],[Recommendation]]</f>
        <v>N/A</v>
      </c>
      <c r="AD61" s="103"/>
      <c r="AE61" s="103" t="str">
        <f>IF(Final_Report[[#This Row],[Move to Report]]="Yes",VLOOKUP(E61,IssueVariable[],8,0),"N/A")</f>
        <v>N/A</v>
      </c>
      <c r="AF61" s="103" t="str">
        <f>Final_Report[[#This Row],[Steps to Reproduce]]</f>
        <v>N/A</v>
      </c>
      <c r="AG61" s="103" t="str">
        <f>IF(Final_Report[[#This Row],[Move to Report]]="Yes",VLOOKUP(E61,IssueVariable[],9,0),"N/A")</f>
        <v>N/A</v>
      </c>
      <c r="AH61" s="103" t="str">
        <f>IF(Final_Report[[#This Row],[Move to Report]]="Yes",VLOOKUP(E61,IssueVariable[],10,0),"N/A")</f>
        <v>N/A</v>
      </c>
      <c r="AI61" s="103"/>
      <c r="AJ61" s="103"/>
      <c r="AK61" s="103" t="str" cm="1">
        <f t="array" ref="AK61">Table95[Tested on]</f>
        <v>Windows: 11
MAC OS: 12
iOS: 15
Android OS: 10</v>
      </c>
      <c r="AL61" s="203" t="str" cm="1">
        <f t="array" ref="AL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 s="103" t="e" cm="1">
        <f t="array" ref="AM61">CONCATENATE(LEFT(AH61, SEARCH(" ", AH61) -1),", ",Labels[Labels])</f>
        <v>#VALUE!</v>
      </c>
      <c r="AN61" s="103" t="b">
        <f t="shared" si="1"/>
        <v>0</v>
      </c>
      <c r="AO61" s="103"/>
      <c r="AP61" s="103"/>
      <c r="AQ61" s="103"/>
      <c r="AR61" s="103"/>
      <c r="AS61" s="103"/>
      <c r="AT61" s="103"/>
      <c r="AU61" s="103"/>
      <c r="AV61" s="103"/>
      <c r="AW61" s="103"/>
      <c r="AX61" s="103"/>
      <c r="AY61" s="103"/>
      <c r="AZ61" s="103"/>
      <c r="BA61" s="103"/>
      <c r="BB61" s="103"/>
      <c r="BC61" s="103" t="e">
        <f>VLOOKUP('Final Report'!D61,'Issue Variable'!A:N,11,FALSE)</f>
        <v>#N/A</v>
      </c>
      <c r="BD61" s="103"/>
      <c r="BE61" s="206"/>
    </row>
    <row r="62" spans="1:57" ht="105.75" hidden="1" thickBot="1">
      <c r="A62" s="145"/>
      <c r="B62" s="103" t="e">
        <f>VLOOKUP(A62,URL[],2,0)</f>
        <v>#N/A</v>
      </c>
      <c r="C62" s="205" t="e">
        <f>VLOOKUP(A62,URL[],3,0)</f>
        <v>#N/A</v>
      </c>
      <c r="D62" s="103"/>
      <c r="E62" s="103"/>
      <c r="F62" s="103"/>
      <c r="G62" s="103"/>
      <c r="H62" s="103"/>
      <c r="I62" s="103"/>
      <c r="J62" s="103"/>
      <c r="K62" s="103"/>
      <c r="L62" s="103"/>
      <c r="M62" s="103"/>
      <c r="N62" s="103"/>
      <c r="O62" s="103"/>
      <c r="P62" s="103"/>
      <c r="Q62" s="103"/>
      <c r="R62" s="103"/>
      <c r="S62" s="103"/>
      <c r="T62" s="103" t="str">
        <f>IF(Final_Report[[#This Row],[Move to Report]]="Yes",VLOOKUP(E62,IssueVariable[],3,0),"N/A")</f>
        <v>N/A</v>
      </c>
      <c r="U62" s="103" t="str">
        <f>IF(Final_Report[[#This Row],[Move to Report]]="Yes",VLOOKUP(E62,IssueVariable[],4,0),"N/A")</f>
        <v>N/A</v>
      </c>
      <c r="V62" s="103" t="str">
        <f>Final_Report[[#This Row],[Issue Description]]</f>
        <v>N/A</v>
      </c>
      <c r="W62" s="103"/>
      <c r="X62" s="103">
        <f>Final_Report[[#This Row],[Code Snippet]]</f>
        <v>0</v>
      </c>
      <c r="Y62" s="103" t="str">
        <f>IF(Final_Report[[#This Row],[Move to Report]]="Yes",VLOOKUP(E62,IssueVariable[],5,0),"N/A")</f>
        <v>N/A</v>
      </c>
      <c r="Z62" s="103" t="str">
        <f>Final_Report[[#This Row],[Expected Result]]</f>
        <v>N/A</v>
      </c>
      <c r="AA62" s="103" t="str">
        <f>IF(Final_Report[[#This Row],[Move to Report]]="Yes",VLOOKUP(E62,IssueVariable[],6,0),"N/A")</f>
        <v>N/A</v>
      </c>
      <c r="AB62" s="103" t="str">
        <f>IF(Final_Report[[#This Row],[Move to Report]]="Yes",VLOOKUP(E62,IssueVariable[],7,0),"N/A")</f>
        <v>N/A</v>
      </c>
      <c r="AC62" s="103" t="str">
        <f>Final_Report[[#This Row],[Recommendation]]</f>
        <v>N/A</v>
      </c>
      <c r="AD62" s="103"/>
      <c r="AE62" s="103" t="str">
        <f>IF(Final_Report[[#This Row],[Move to Report]]="Yes",VLOOKUP(E62,IssueVariable[],8,0),"N/A")</f>
        <v>N/A</v>
      </c>
      <c r="AF62" s="103" t="str">
        <f>Final_Report[[#This Row],[Steps to Reproduce]]</f>
        <v>N/A</v>
      </c>
      <c r="AG62" s="103" t="str">
        <f>IF(Final_Report[[#This Row],[Move to Report]]="Yes",VLOOKUP(E62,IssueVariable[],9,0),"N/A")</f>
        <v>N/A</v>
      </c>
      <c r="AH62" s="103" t="str">
        <f>IF(Final_Report[[#This Row],[Move to Report]]="Yes",VLOOKUP(E62,IssueVariable[],10,0),"N/A")</f>
        <v>N/A</v>
      </c>
      <c r="AI62" s="103"/>
      <c r="AJ62" s="103"/>
      <c r="AK62" s="103" t="str" cm="1">
        <f t="array" ref="AK62">Table95[Tested on]</f>
        <v>Windows: 11
MAC OS: 12
iOS: 15
Android OS: 10</v>
      </c>
      <c r="AL62" s="203" t="str" cm="1">
        <f t="array" ref="AL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 s="103" t="e" cm="1">
        <f t="array" ref="AM62">CONCATENATE(LEFT(AH62, SEARCH(" ", AH62) -1),", ",Labels[Labels])</f>
        <v>#VALUE!</v>
      </c>
      <c r="AN62" s="103" t="b">
        <f t="shared" si="1"/>
        <v>0</v>
      </c>
      <c r="AO62" s="103"/>
      <c r="AP62" s="103"/>
      <c r="AQ62" s="103"/>
      <c r="AR62" s="103"/>
      <c r="AS62" s="103"/>
      <c r="AT62" s="103"/>
      <c r="AU62" s="103"/>
      <c r="AV62" s="103"/>
      <c r="AW62" s="103"/>
      <c r="AX62" s="103"/>
      <c r="AY62" s="103"/>
      <c r="AZ62" s="103"/>
      <c r="BA62" s="103"/>
      <c r="BB62" s="103"/>
      <c r="BC62" s="103" t="e">
        <f>VLOOKUP('Final Report'!D62,'Issue Variable'!A:N,11,FALSE)</f>
        <v>#N/A</v>
      </c>
      <c r="BD62" s="103"/>
      <c r="BE62" s="206"/>
    </row>
    <row r="63" spans="1:57" ht="105.75" hidden="1" thickBot="1">
      <c r="A63" s="145"/>
      <c r="B63" s="103" t="e">
        <f>VLOOKUP(A63,URL[],2,0)</f>
        <v>#N/A</v>
      </c>
      <c r="C63" s="205" t="e">
        <f>VLOOKUP(A63,URL[],3,0)</f>
        <v>#N/A</v>
      </c>
      <c r="D63" s="103"/>
      <c r="E63" s="103"/>
      <c r="F63" s="103"/>
      <c r="G63" s="103"/>
      <c r="H63" s="103"/>
      <c r="I63" s="103"/>
      <c r="J63" s="103"/>
      <c r="K63" s="103"/>
      <c r="L63" s="103"/>
      <c r="M63" s="103"/>
      <c r="N63" s="103"/>
      <c r="O63" s="103"/>
      <c r="P63" s="103"/>
      <c r="Q63" s="103"/>
      <c r="R63" s="103"/>
      <c r="S63" s="103"/>
      <c r="T63" s="103" t="str">
        <f>IF(Final_Report[[#This Row],[Move to Report]]="Yes",VLOOKUP(E63,IssueVariable[],3,0),"N/A")</f>
        <v>N/A</v>
      </c>
      <c r="U63" s="103" t="str">
        <f>IF(Final_Report[[#This Row],[Move to Report]]="Yes",VLOOKUP(E63,IssueVariable[],4,0),"N/A")</f>
        <v>N/A</v>
      </c>
      <c r="V63" s="103" t="str">
        <f>Final_Report[[#This Row],[Issue Description]]</f>
        <v>N/A</v>
      </c>
      <c r="W63" s="103"/>
      <c r="X63" s="103">
        <f>Final_Report[[#This Row],[Code Snippet]]</f>
        <v>0</v>
      </c>
      <c r="Y63" s="103" t="str">
        <f>IF(Final_Report[[#This Row],[Move to Report]]="Yes",VLOOKUP(E63,IssueVariable[],5,0),"N/A")</f>
        <v>N/A</v>
      </c>
      <c r="Z63" s="103" t="str">
        <f>Final_Report[[#This Row],[Expected Result]]</f>
        <v>N/A</v>
      </c>
      <c r="AA63" s="103" t="str">
        <f>IF(Final_Report[[#This Row],[Move to Report]]="Yes",VLOOKUP(E63,IssueVariable[],6,0),"N/A")</f>
        <v>N/A</v>
      </c>
      <c r="AB63" s="103" t="str">
        <f>IF(Final_Report[[#This Row],[Move to Report]]="Yes",VLOOKUP(E63,IssueVariable[],7,0),"N/A")</f>
        <v>N/A</v>
      </c>
      <c r="AC63" s="103" t="str">
        <f>Final_Report[[#This Row],[Recommendation]]</f>
        <v>N/A</v>
      </c>
      <c r="AD63" s="103"/>
      <c r="AE63" s="103" t="str">
        <f>IF(Final_Report[[#This Row],[Move to Report]]="Yes",VLOOKUP(E63,IssueVariable[],8,0),"N/A")</f>
        <v>N/A</v>
      </c>
      <c r="AF63" s="103" t="str">
        <f>Final_Report[[#This Row],[Steps to Reproduce]]</f>
        <v>N/A</v>
      </c>
      <c r="AG63" s="103" t="str">
        <f>IF(Final_Report[[#This Row],[Move to Report]]="Yes",VLOOKUP(E63,IssueVariable[],9,0),"N/A")</f>
        <v>N/A</v>
      </c>
      <c r="AH63" s="103" t="str">
        <f>IF(Final_Report[[#This Row],[Move to Report]]="Yes",VLOOKUP(E63,IssueVariable[],10,0),"N/A")</f>
        <v>N/A</v>
      </c>
      <c r="AI63" s="103"/>
      <c r="AJ63" s="103"/>
      <c r="AK63" s="103" t="str" cm="1">
        <f t="array" ref="AK63">Table95[Tested on]</f>
        <v>Windows: 11
MAC OS: 12
iOS: 15
Android OS: 10</v>
      </c>
      <c r="AL63" s="203" t="str" cm="1">
        <f t="array" ref="AL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 s="103" t="e" cm="1">
        <f t="array" ref="AM63">CONCATENATE(LEFT(AH63, SEARCH(" ", AH63) -1),", ",Labels[Labels])</f>
        <v>#VALUE!</v>
      </c>
      <c r="AN63" s="103" t="b">
        <f t="shared" si="1"/>
        <v>0</v>
      </c>
      <c r="AO63" s="103"/>
      <c r="AP63" s="103"/>
      <c r="AQ63" s="103"/>
      <c r="AR63" s="103"/>
      <c r="AS63" s="103"/>
      <c r="AT63" s="103"/>
      <c r="AU63" s="103"/>
      <c r="AV63" s="103"/>
      <c r="AW63" s="103"/>
      <c r="AX63" s="103"/>
      <c r="AY63" s="103"/>
      <c r="AZ63" s="103"/>
      <c r="BA63" s="103"/>
      <c r="BB63" s="103"/>
      <c r="BC63" s="103" t="e">
        <f>VLOOKUP('Final Report'!D63,'Issue Variable'!A:N,11,FALSE)</f>
        <v>#N/A</v>
      </c>
      <c r="BD63" s="103"/>
      <c r="BE63" s="206"/>
    </row>
    <row r="64" spans="1:57" ht="105.75" hidden="1" thickBot="1">
      <c r="A64" s="145"/>
      <c r="B64" s="103" t="e">
        <f>VLOOKUP(A64,URL[],2,0)</f>
        <v>#N/A</v>
      </c>
      <c r="C64" s="205" t="e">
        <f>VLOOKUP(A64,URL[],3,0)</f>
        <v>#N/A</v>
      </c>
      <c r="D64" s="103"/>
      <c r="E64" s="103"/>
      <c r="F64" s="103"/>
      <c r="G64" s="103"/>
      <c r="H64" s="103"/>
      <c r="I64" s="103"/>
      <c r="J64" s="103"/>
      <c r="K64" s="103"/>
      <c r="L64" s="103"/>
      <c r="M64" s="103"/>
      <c r="N64" s="103"/>
      <c r="O64" s="103"/>
      <c r="P64" s="103"/>
      <c r="Q64" s="103"/>
      <c r="R64" s="103"/>
      <c r="S64" s="103"/>
      <c r="T64" s="103" t="str">
        <f>IF(Final_Report[[#This Row],[Move to Report]]="Yes",VLOOKUP(E64,IssueVariable[],3,0),"N/A")</f>
        <v>N/A</v>
      </c>
      <c r="U64" s="103" t="str">
        <f>IF(Final_Report[[#This Row],[Move to Report]]="Yes",VLOOKUP(E64,IssueVariable[],4,0),"N/A")</f>
        <v>N/A</v>
      </c>
      <c r="V64" s="103" t="str">
        <f>Final_Report[[#This Row],[Issue Description]]</f>
        <v>N/A</v>
      </c>
      <c r="W64" s="103"/>
      <c r="X64" s="103">
        <f>Final_Report[[#This Row],[Code Snippet]]</f>
        <v>0</v>
      </c>
      <c r="Y64" s="103" t="str">
        <f>IF(Final_Report[[#This Row],[Move to Report]]="Yes",VLOOKUP(E64,IssueVariable[],5,0),"N/A")</f>
        <v>N/A</v>
      </c>
      <c r="Z64" s="103" t="str">
        <f>Final_Report[[#This Row],[Expected Result]]</f>
        <v>N/A</v>
      </c>
      <c r="AA64" s="103" t="str">
        <f>IF(Final_Report[[#This Row],[Move to Report]]="Yes",VLOOKUP(E64,IssueVariable[],6,0),"N/A")</f>
        <v>N/A</v>
      </c>
      <c r="AB64" s="103" t="str">
        <f>IF(Final_Report[[#This Row],[Move to Report]]="Yes",VLOOKUP(E64,IssueVariable[],7,0),"N/A")</f>
        <v>N/A</v>
      </c>
      <c r="AC64" s="103" t="str">
        <f>Final_Report[[#This Row],[Recommendation]]</f>
        <v>N/A</v>
      </c>
      <c r="AD64" s="103"/>
      <c r="AE64" s="103" t="str">
        <f>IF(Final_Report[[#This Row],[Move to Report]]="Yes",VLOOKUP(E64,IssueVariable[],8,0),"N/A")</f>
        <v>N/A</v>
      </c>
      <c r="AF64" s="103" t="str">
        <f>Final_Report[[#This Row],[Steps to Reproduce]]</f>
        <v>N/A</v>
      </c>
      <c r="AG64" s="103" t="str">
        <f>IF(Final_Report[[#This Row],[Move to Report]]="Yes",VLOOKUP(E64,IssueVariable[],9,0),"N/A")</f>
        <v>N/A</v>
      </c>
      <c r="AH64" s="103" t="str">
        <f>IF(Final_Report[[#This Row],[Move to Report]]="Yes",VLOOKUP(E64,IssueVariable[],10,0),"N/A")</f>
        <v>N/A</v>
      </c>
      <c r="AI64" s="103"/>
      <c r="AJ64" s="103"/>
      <c r="AK64" s="103" t="str" cm="1">
        <f t="array" ref="AK64">Table95[Tested on]</f>
        <v>Windows: 11
MAC OS: 12
iOS: 15
Android OS: 10</v>
      </c>
      <c r="AL64" s="203" t="str" cm="1">
        <f t="array" ref="AL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 s="103" t="e" cm="1">
        <f t="array" ref="AM64">CONCATENATE(LEFT(AH64, SEARCH(" ", AH64) -1),", ",Labels[Labels])</f>
        <v>#VALUE!</v>
      </c>
      <c r="AN64" s="103" t="b">
        <f t="shared" si="1"/>
        <v>0</v>
      </c>
      <c r="AO64" s="103"/>
      <c r="AP64" s="103"/>
      <c r="AQ64" s="103"/>
      <c r="AR64" s="103"/>
      <c r="AS64" s="103"/>
      <c r="AT64" s="103"/>
      <c r="AU64" s="103"/>
      <c r="AV64" s="103"/>
      <c r="AW64" s="103"/>
      <c r="AX64" s="103"/>
      <c r="AY64" s="103"/>
      <c r="AZ64" s="103"/>
      <c r="BA64" s="103"/>
      <c r="BB64" s="103"/>
      <c r="BC64" s="103" t="e">
        <f>VLOOKUP('Final Report'!D64,'Issue Variable'!A:N,11,FALSE)</f>
        <v>#N/A</v>
      </c>
      <c r="BD64" s="103"/>
      <c r="BE64" s="206"/>
    </row>
    <row r="65" spans="1:57" ht="105.75" hidden="1" thickBot="1">
      <c r="A65" s="145"/>
      <c r="B65" s="103" t="e">
        <f>VLOOKUP(A65,URL[],2,0)</f>
        <v>#N/A</v>
      </c>
      <c r="C65" s="205" t="e">
        <f>VLOOKUP(A65,URL[],3,0)</f>
        <v>#N/A</v>
      </c>
      <c r="D65" s="103"/>
      <c r="E65" s="103"/>
      <c r="F65" s="103"/>
      <c r="G65" s="103"/>
      <c r="H65" s="103"/>
      <c r="I65" s="103"/>
      <c r="J65" s="103"/>
      <c r="K65" s="103"/>
      <c r="L65" s="103"/>
      <c r="M65" s="103"/>
      <c r="N65" s="103"/>
      <c r="O65" s="103"/>
      <c r="P65" s="103"/>
      <c r="Q65" s="103"/>
      <c r="R65" s="103"/>
      <c r="S65" s="103"/>
      <c r="T65" s="103" t="str">
        <f>IF(Final_Report[[#This Row],[Move to Report]]="Yes",VLOOKUP(E65,IssueVariable[],3,0),"N/A")</f>
        <v>N/A</v>
      </c>
      <c r="U65" s="103" t="str">
        <f>IF(Final_Report[[#This Row],[Move to Report]]="Yes",VLOOKUP(E65,IssueVariable[],4,0),"N/A")</f>
        <v>N/A</v>
      </c>
      <c r="V65" s="103" t="str">
        <f>Final_Report[[#This Row],[Issue Description]]</f>
        <v>N/A</v>
      </c>
      <c r="W65" s="103"/>
      <c r="X65" s="103">
        <f>Final_Report[[#This Row],[Code Snippet]]</f>
        <v>0</v>
      </c>
      <c r="Y65" s="103" t="str">
        <f>IF(Final_Report[[#This Row],[Move to Report]]="Yes",VLOOKUP(E65,IssueVariable[],5,0),"N/A")</f>
        <v>N/A</v>
      </c>
      <c r="Z65" s="103" t="str">
        <f>Final_Report[[#This Row],[Expected Result]]</f>
        <v>N/A</v>
      </c>
      <c r="AA65" s="103" t="str">
        <f>IF(Final_Report[[#This Row],[Move to Report]]="Yes",VLOOKUP(E65,IssueVariable[],6,0),"N/A")</f>
        <v>N/A</v>
      </c>
      <c r="AB65" s="103" t="str">
        <f>IF(Final_Report[[#This Row],[Move to Report]]="Yes",VLOOKUP(E65,IssueVariable[],7,0),"N/A")</f>
        <v>N/A</v>
      </c>
      <c r="AC65" s="103" t="str">
        <f>Final_Report[[#This Row],[Recommendation]]</f>
        <v>N/A</v>
      </c>
      <c r="AD65" s="103"/>
      <c r="AE65" s="103" t="str">
        <f>IF(Final_Report[[#This Row],[Move to Report]]="Yes",VLOOKUP(E65,IssueVariable[],8,0),"N/A")</f>
        <v>N/A</v>
      </c>
      <c r="AF65" s="103" t="str">
        <f>Final_Report[[#This Row],[Steps to Reproduce]]</f>
        <v>N/A</v>
      </c>
      <c r="AG65" s="103" t="str">
        <f>IF(Final_Report[[#This Row],[Move to Report]]="Yes",VLOOKUP(E65,IssueVariable[],9,0),"N/A")</f>
        <v>N/A</v>
      </c>
      <c r="AH65" s="103" t="str">
        <f>IF(Final_Report[[#This Row],[Move to Report]]="Yes",VLOOKUP(E65,IssueVariable[],10,0),"N/A")</f>
        <v>N/A</v>
      </c>
      <c r="AI65" s="103"/>
      <c r="AJ65" s="103"/>
      <c r="AK65" s="103" t="str" cm="1">
        <f t="array" ref="AK65">Table95[Tested on]</f>
        <v>Windows: 11
MAC OS: 12
iOS: 15
Android OS: 10</v>
      </c>
      <c r="AL65" s="203" t="str" cm="1">
        <f t="array" ref="AL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 s="103" t="e" cm="1">
        <f t="array" ref="AM65">CONCATENATE(LEFT(AH65, SEARCH(" ", AH65) -1),", ",Labels[Labels])</f>
        <v>#VALUE!</v>
      </c>
      <c r="AN65" s="103" t="b">
        <f t="shared" si="1"/>
        <v>0</v>
      </c>
      <c r="AO65" s="103"/>
      <c r="AP65" s="103"/>
      <c r="AQ65" s="103"/>
      <c r="AR65" s="103"/>
      <c r="AS65" s="103"/>
      <c r="AT65" s="103"/>
      <c r="AU65" s="103"/>
      <c r="AV65" s="103"/>
      <c r="AW65" s="103"/>
      <c r="AX65" s="103"/>
      <c r="AY65" s="103"/>
      <c r="AZ65" s="103"/>
      <c r="BA65" s="103"/>
      <c r="BB65" s="103"/>
      <c r="BC65" s="103" t="e">
        <f>VLOOKUP('Final Report'!D65,'Issue Variable'!A:N,11,FALSE)</f>
        <v>#N/A</v>
      </c>
      <c r="BD65" s="103"/>
      <c r="BE65" s="206"/>
    </row>
    <row r="66" spans="1:57" ht="105.75" hidden="1" thickBot="1">
      <c r="A66" s="145"/>
      <c r="B66" s="103" t="e">
        <f>VLOOKUP(A66,URL[],2,0)</f>
        <v>#N/A</v>
      </c>
      <c r="C66" s="205" t="e">
        <f>VLOOKUP(A66,URL[],3,0)</f>
        <v>#N/A</v>
      </c>
      <c r="D66" s="103"/>
      <c r="E66" s="103"/>
      <c r="F66" s="103"/>
      <c r="G66" s="103"/>
      <c r="H66" s="103"/>
      <c r="I66" s="103"/>
      <c r="J66" s="103"/>
      <c r="K66" s="103"/>
      <c r="L66" s="103"/>
      <c r="M66" s="103"/>
      <c r="N66" s="103"/>
      <c r="O66" s="103"/>
      <c r="P66" s="103"/>
      <c r="Q66" s="103"/>
      <c r="R66" s="103"/>
      <c r="S66" s="103"/>
      <c r="T66" s="103" t="str">
        <f>IF(Final_Report[[#This Row],[Move to Report]]="Yes",VLOOKUP(E66,IssueVariable[],3,0),"N/A")</f>
        <v>N/A</v>
      </c>
      <c r="U66" s="103" t="str">
        <f>IF(Final_Report[[#This Row],[Move to Report]]="Yes",VLOOKUP(E66,IssueVariable[],4,0),"N/A")</f>
        <v>N/A</v>
      </c>
      <c r="V66" s="103" t="str">
        <f>Final_Report[[#This Row],[Issue Description]]</f>
        <v>N/A</v>
      </c>
      <c r="W66" s="103"/>
      <c r="X66" s="103">
        <f>Final_Report[[#This Row],[Code Snippet]]</f>
        <v>0</v>
      </c>
      <c r="Y66" s="103" t="str">
        <f>IF(Final_Report[[#This Row],[Move to Report]]="Yes",VLOOKUP(E66,IssueVariable[],5,0),"N/A")</f>
        <v>N/A</v>
      </c>
      <c r="Z66" s="103" t="str">
        <f>Final_Report[[#This Row],[Expected Result]]</f>
        <v>N/A</v>
      </c>
      <c r="AA66" s="103" t="str">
        <f>IF(Final_Report[[#This Row],[Move to Report]]="Yes",VLOOKUP(E66,IssueVariable[],6,0),"N/A")</f>
        <v>N/A</v>
      </c>
      <c r="AB66" s="103" t="str">
        <f>IF(Final_Report[[#This Row],[Move to Report]]="Yes",VLOOKUP(E66,IssueVariable[],7,0),"N/A")</f>
        <v>N/A</v>
      </c>
      <c r="AC66" s="103" t="str">
        <f>Final_Report[[#This Row],[Recommendation]]</f>
        <v>N/A</v>
      </c>
      <c r="AD66" s="103"/>
      <c r="AE66" s="103" t="str">
        <f>IF(Final_Report[[#This Row],[Move to Report]]="Yes",VLOOKUP(E66,IssueVariable[],8,0),"N/A")</f>
        <v>N/A</v>
      </c>
      <c r="AF66" s="103" t="str">
        <f>Final_Report[[#This Row],[Steps to Reproduce]]</f>
        <v>N/A</v>
      </c>
      <c r="AG66" s="103" t="str">
        <f>IF(Final_Report[[#This Row],[Move to Report]]="Yes",VLOOKUP(E66,IssueVariable[],9,0),"N/A")</f>
        <v>N/A</v>
      </c>
      <c r="AH66" s="103" t="str">
        <f>IF(Final_Report[[#This Row],[Move to Report]]="Yes",VLOOKUP(E66,IssueVariable[],10,0),"N/A")</f>
        <v>N/A</v>
      </c>
      <c r="AI66" s="103"/>
      <c r="AJ66" s="103"/>
      <c r="AK66" s="103" t="str" cm="1">
        <f t="array" ref="AK66">Table95[Tested on]</f>
        <v>Windows: 11
MAC OS: 12
iOS: 15
Android OS: 10</v>
      </c>
      <c r="AL66" s="203" t="str" cm="1">
        <f t="array" ref="AL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 s="103" t="e" cm="1">
        <f t="array" ref="AM66">CONCATENATE(LEFT(AH66, SEARCH(" ", AH66) -1),", ",Labels[Labels])</f>
        <v>#VALUE!</v>
      </c>
      <c r="AN66" s="103" t="b">
        <f t="shared" ref="AN66:AN129" si="2">IF(AJ66="Blocker","1 - Critical - showstopper",IF(AJ66="Critical","1 - Critical - showstopper",IF(AJ66="Major","1 - Critical - showstopper",IF(AJ66="Minor","3 - Medium - minor functionality broken",IF(AJ66="Trivial","4 - Low - cosmetic or usability")))))</f>
        <v>0</v>
      </c>
      <c r="AO66" s="103"/>
      <c r="AP66" s="103"/>
      <c r="AQ66" s="103"/>
      <c r="AR66" s="103"/>
      <c r="AS66" s="103"/>
      <c r="AT66" s="103"/>
      <c r="AU66" s="103"/>
      <c r="AV66" s="103"/>
      <c r="AW66" s="103"/>
      <c r="AX66" s="103"/>
      <c r="AY66" s="103"/>
      <c r="AZ66" s="103"/>
      <c r="BA66" s="103"/>
      <c r="BB66" s="103"/>
      <c r="BC66" s="103" t="e">
        <f>VLOOKUP('Final Report'!D66,'Issue Variable'!A:N,11,FALSE)</f>
        <v>#N/A</v>
      </c>
      <c r="BD66" s="103"/>
      <c r="BE66" s="206"/>
    </row>
    <row r="67" spans="1:57" ht="105.75" hidden="1" thickBot="1">
      <c r="A67" s="145"/>
      <c r="B67" s="103" t="e">
        <f>VLOOKUP(A67,URL[],2,0)</f>
        <v>#N/A</v>
      </c>
      <c r="C67" s="205" t="e">
        <f>VLOOKUP(A67,URL[],3,0)</f>
        <v>#N/A</v>
      </c>
      <c r="D67" s="103"/>
      <c r="E67" s="103"/>
      <c r="F67" s="103"/>
      <c r="G67" s="103"/>
      <c r="H67" s="103"/>
      <c r="I67" s="103"/>
      <c r="J67" s="103"/>
      <c r="K67" s="103"/>
      <c r="L67" s="103"/>
      <c r="M67" s="103"/>
      <c r="N67" s="103"/>
      <c r="O67" s="103"/>
      <c r="P67" s="103"/>
      <c r="Q67" s="103"/>
      <c r="R67" s="103"/>
      <c r="S67" s="103"/>
      <c r="T67" s="103" t="str">
        <f>IF(Final_Report[[#This Row],[Move to Report]]="Yes",VLOOKUP(E67,IssueVariable[],3,0),"N/A")</f>
        <v>N/A</v>
      </c>
      <c r="U67" s="103" t="str">
        <f>IF(Final_Report[[#This Row],[Move to Report]]="Yes",VLOOKUP(E67,IssueVariable[],4,0),"N/A")</f>
        <v>N/A</v>
      </c>
      <c r="V67" s="103" t="str">
        <f>Final_Report[[#This Row],[Issue Description]]</f>
        <v>N/A</v>
      </c>
      <c r="W67" s="103"/>
      <c r="X67" s="103">
        <f>Final_Report[[#This Row],[Code Snippet]]</f>
        <v>0</v>
      </c>
      <c r="Y67" s="103" t="str">
        <f>IF(Final_Report[[#This Row],[Move to Report]]="Yes",VLOOKUP(E67,IssueVariable[],5,0),"N/A")</f>
        <v>N/A</v>
      </c>
      <c r="Z67" s="103" t="str">
        <f>Final_Report[[#This Row],[Expected Result]]</f>
        <v>N/A</v>
      </c>
      <c r="AA67" s="103" t="str">
        <f>IF(Final_Report[[#This Row],[Move to Report]]="Yes",VLOOKUP(E67,IssueVariable[],6,0),"N/A")</f>
        <v>N/A</v>
      </c>
      <c r="AB67" s="103" t="str">
        <f>IF(Final_Report[[#This Row],[Move to Report]]="Yes",VLOOKUP(E67,IssueVariable[],7,0),"N/A")</f>
        <v>N/A</v>
      </c>
      <c r="AC67" s="103" t="str">
        <f>Final_Report[[#This Row],[Recommendation]]</f>
        <v>N/A</v>
      </c>
      <c r="AD67" s="103"/>
      <c r="AE67" s="103" t="str">
        <f>IF(Final_Report[[#This Row],[Move to Report]]="Yes",VLOOKUP(E67,IssueVariable[],8,0),"N/A")</f>
        <v>N/A</v>
      </c>
      <c r="AF67" s="103" t="str">
        <f>Final_Report[[#This Row],[Steps to Reproduce]]</f>
        <v>N/A</v>
      </c>
      <c r="AG67" s="103" t="str">
        <f>IF(Final_Report[[#This Row],[Move to Report]]="Yes",VLOOKUP(E67,IssueVariable[],9,0),"N/A")</f>
        <v>N/A</v>
      </c>
      <c r="AH67" s="103" t="str">
        <f>IF(Final_Report[[#This Row],[Move to Report]]="Yes",VLOOKUP(E67,IssueVariable[],10,0),"N/A")</f>
        <v>N/A</v>
      </c>
      <c r="AI67" s="103"/>
      <c r="AJ67" s="103"/>
      <c r="AK67" s="103" t="str" cm="1">
        <f t="array" ref="AK67">Table95[Tested on]</f>
        <v>Windows: 11
MAC OS: 12
iOS: 15
Android OS: 10</v>
      </c>
      <c r="AL67" s="203" t="str" cm="1">
        <f t="array" ref="AL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 s="103" t="e" cm="1">
        <f t="array" ref="AM67">CONCATENATE(LEFT(AH67, SEARCH(" ", AH67) -1),", ",Labels[Labels])</f>
        <v>#VALUE!</v>
      </c>
      <c r="AN67" s="103" t="b">
        <f t="shared" si="2"/>
        <v>0</v>
      </c>
      <c r="AO67" s="103"/>
      <c r="AP67" s="103"/>
      <c r="AQ67" s="103"/>
      <c r="AR67" s="103"/>
      <c r="AS67" s="103"/>
      <c r="AT67" s="103"/>
      <c r="AU67" s="103"/>
      <c r="AV67" s="103"/>
      <c r="AW67" s="103"/>
      <c r="AX67" s="103"/>
      <c r="AY67" s="103"/>
      <c r="AZ67" s="103"/>
      <c r="BA67" s="103"/>
      <c r="BB67" s="103"/>
      <c r="BC67" s="103" t="e">
        <f>VLOOKUP('Final Report'!D67,'Issue Variable'!A:N,11,FALSE)</f>
        <v>#N/A</v>
      </c>
      <c r="BD67" s="103"/>
      <c r="BE67" s="206"/>
    </row>
    <row r="68" spans="1:57" ht="105.75" hidden="1" thickBot="1">
      <c r="A68" s="145"/>
      <c r="B68" s="103" t="e">
        <f>VLOOKUP(A68,URL[],2,0)</f>
        <v>#N/A</v>
      </c>
      <c r="C68" s="205" t="e">
        <f>VLOOKUP(A68,URL[],3,0)</f>
        <v>#N/A</v>
      </c>
      <c r="D68" s="103"/>
      <c r="E68" s="103"/>
      <c r="F68" s="103"/>
      <c r="G68" s="103"/>
      <c r="H68" s="103"/>
      <c r="I68" s="103"/>
      <c r="J68" s="103"/>
      <c r="K68" s="103"/>
      <c r="L68" s="103"/>
      <c r="M68" s="103"/>
      <c r="N68" s="103"/>
      <c r="O68" s="103"/>
      <c r="P68" s="103"/>
      <c r="Q68" s="103"/>
      <c r="R68" s="103"/>
      <c r="S68" s="103"/>
      <c r="T68" s="103" t="str">
        <f>IF(Final_Report[[#This Row],[Move to Report]]="Yes",VLOOKUP(E68,IssueVariable[],3,0),"N/A")</f>
        <v>N/A</v>
      </c>
      <c r="U68" s="103" t="str">
        <f>IF(Final_Report[[#This Row],[Move to Report]]="Yes",VLOOKUP(E68,IssueVariable[],4,0),"N/A")</f>
        <v>N/A</v>
      </c>
      <c r="V68" s="103" t="str">
        <f>Final_Report[[#This Row],[Issue Description]]</f>
        <v>N/A</v>
      </c>
      <c r="W68" s="103"/>
      <c r="X68" s="103">
        <f>Final_Report[[#This Row],[Code Snippet]]</f>
        <v>0</v>
      </c>
      <c r="Y68" s="103" t="str">
        <f>IF(Final_Report[[#This Row],[Move to Report]]="Yes",VLOOKUP(E68,IssueVariable[],5,0),"N/A")</f>
        <v>N/A</v>
      </c>
      <c r="Z68" s="103" t="str">
        <f>Final_Report[[#This Row],[Expected Result]]</f>
        <v>N/A</v>
      </c>
      <c r="AA68" s="103" t="str">
        <f>IF(Final_Report[[#This Row],[Move to Report]]="Yes",VLOOKUP(E68,IssueVariable[],6,0),"N/A")</f>
        <v>N/A</v>
      </c>
      <c r="AB68" s="103" t="str">
        <f>IF(Final_Report[[#This Row],[Move to Report]]="Yes",VLOOKUP(E68,IssueVariable[],7,0),"N/A")</f>
        <v>N/A</v>
      </c>
      <c r="AC68" s="103" t="str">
        <f>Final_Report[[#This Row],[Recommendation]]</f>
        <v>N/A</v>
      </c>
      <c r="AD68" s="103"/>
      <c r="AE68" s="103" t="str">
        <f>IF(Final_Report[[#This Row],[Move to Report]]="Yes",VLOOKUP(E68,IssueVariable[],8,0),"N/A")</f>
        <v>N/A</v>
      </c>
      <c r="AF68" s="103" t="str">
        <f>Final_Report[[#This Row],[Steps to Reproduce]]</f>
        <v>N/A</v>
      </c>
      <c r="AG68" s="103" t="str">
        <f>IF(Final_Report[[#This Row],[Move to Report]]="Yes",VLOOKUP(E68,IssueVariable[],9,0),"N/A")</f>
        <v>N/A</v>
      </c>
      <c r="AH68" s="103" t="str">
        <f>IF(Final_Report[[#This Row],[Move to Report]]="Yes",VLOOKUP(E68,IssueVariable[],10,0),"N/A")</f>
        <v>N/A</v>
      </c>
      <c r="AI68" s="103"/>
      <c r="AJ68" s="103"/>
      <c r="AK68" s="103" t="str" cm="1">
        <f t="array" ref="AK68">Table95[Tested on]</f>
        <v>Windows: 11
MAC OS: 12
iOS: 15
Android OS: 10</v>
      </c>
      <c r="AL68" s="203" t="str" cm="1">
        <f t="array" ref="AL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 s="103" t="e" cm="1">
        <f t="array" ref="AM68">CONCATENATE(LEFT(AH68, SEARCH(" ", AH68) -1),", ",Labels[Labels])</f>
        <v>#VALUE!</v>
      </c>
      <c r="AN68" s="103" t="b">
        <f t="shared" si="2"/>
        <v>0</v>
      </c>
      <c r="AO68" s="103"/>
      <c r="AP68" s="103"/>
      <c r="AQ68" s="103"/>
      <c r="AR68" s="103"/>
      <c r="AS68" s="103"/>
      <c r="AT68" s="103"/>
      <c r="AU68" s="103"/>
      <c r="AV68" s="103"/>
      <c r="AW68" s="103"/>
      <c r="AX68" s="103"/>
      <c r="AY68" s="103"/>
      <c r="AZ68" s="103"/>
      <c r="BA68" s="103"/>
      <c r="BB68" s="103"/>
      <c r="BC68" s="103" t="e">
        <f>VLOOKUP('Final Report'!D68,'Issue Variable'!A:N,11,FALSE)</f>
        <v>#N/A</v>
      </c>
      <c r="BD68" s="103"/>
      <c r="BE68" s="206"/>
    </row>
    <row r="69" spans="1:57" ht="105.75" hidden="1" thickBot="1">
      <c r="A69" s="145"/>
      <c r="B69" s="103" t="e">
        <f>VLOOKUP(A69,URL[],2,0)</f>
        <v>#N/A</v>
      </c>
      <c r="C69" s="205" t="e">
        <f>VLOOKUP(A69,URL[],3,0)</f>
        <v>#N/A</v>
      </c>
      <c r="D69" s="103"/>
      <c r="E69" s="103"/>
      <c r="F69" s="103"/>
      <c r="G69" s="103"/>
      <c r="H69" s="103"/>
      <c r="I69" s="103"/>
      <c r="J69" s="103"/>
      <c r="K69" s="103"/>
      <c r="L69" s="103"/>
      <c r="M69" s="103"/>
      <c r="N69" s="103"/>
      <c r="O69" s="103"/>
      <c r="P69" s="103"/>
      <c r="Q69" s="103"/>
      <c r="R69" s="103"/>
      <c r="S69" s="103"/>
      <c r="T69" s="103" t="str">
        <f>IF(Final_Report[[#This Row],[Move to Report]]="Yes",VLOOKUP(E69,IssueVariable[],3,0),"N/A")</f>
        <v>N/A</v>
      </c>
      <c r="U69" s="103" t="str">
        <f>IF(Final_Report[[#This Row],[Move to Report]]="Yes",VLOOKUP(E69,IssueVariable[],4,0),"N/A")</f>
        <v>N/A</v>
      </c>
      <c r="V69" s="103" t="str">
        <f>Final_Report[[#This Row],[Issue Description]]</f>
        <v>N/A</v>
      </c>
      <c r="W69" s="103"/>
      <c r="X69" s="103">
        <f>Final_Report[[#This Row],[Code Snippet]]</f>
        <v>0</v>
      </c>
      <c r="Y69" s="103" t="str">
        <f>IF(Final_Report[[#This Row],[Move to Report]]="Yes",VLOOKUP(E69,IssueVariable[],5,0),"N/A")</f>
        <v>N/A</v>
      </c>
      <c r="Z69" s="103" t="str">
        <f>Final_Report[[#This Row],[Expected Result]]</f>
        <v>N/A</v>
      </c>
      <c r="AA69" s="103" t="str">
        <f>IF(Final_Report[[#This Row],[Move to Report]]="Yes",VLOOKUP(E69,IssueVariable[],6,0),"N/A")</f>
        <v>N/A</v>
      </c>
      <c r="AB69" s="103" t="str">
        <f>IF(Final_Report[[#This Row],[Move to Report]]="Yes",VLOOKUP(E69,IssueVariable[],7,0),"N/A")</f>
        <v>N/A</v>
      </c>
      <c r="AC69" s="103" t="str">
        <f>Final_Report[[#This Row],[Recommendation]]</f>
        <v>N/A</v>
      </c>
      <c r="AD69" s="103"/>
      <c r="AE69" s="103" t="str">
        <f>IF(Final_Report[[#This Row],[Move to Report]]="Yes",VLOOKUP(E69,IssueVariable[],8,0),"N/A")</f>
        <v>N/A</v>
      </c>
      <c r="AF69" s="103" t="str">
        <f>Final_Report[[#This Row],[Steps to Reproduce]]</f>
        <v>N/A</v>
      </c>
      <c r="AG69" s="103" t="str">
        <f>IF(Final_Report[[#This Row],[Move to Report]]="Yes",VLOOKUP(E69,IssueVariable[],9,0),"N/A")</f>
        <v>N/A</v>
      </c>
      <c r="AH69" s="103" t="str">
        <f>IF(Final_Report[[#This Row],[Move to Report]]="Yes",VLOOKUP(E69,IssueVariable[],10,0),"N/A")</f>
        <v>N/A</v>
      </c>
      <c r="AI69" s="103"/>
      <c r="AJ69" s="103"/>
      <c r="AK69" s="103" t="str" cm="1">
        <f t="array" ref="AK69">Table95[Tested on]</f>
        <v>Windows: 11
MAC OS: 12
iOS: 15
Android OS: 10</v>
      </c>
      <c r="AL69" s="203" t="str" cm="1">
        <f t="array" ref="AL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 s="103" t="e" cm="1">
        <f t="array" ref="AM69">CONCATENATE(LEFT(AH69, SEARCH(" ", AH69) -1),", ",Labels[Labels])</f>
        <v>#VALUE!</v>
      </c>
      <c r="AN69" s="103" t="b">
        <f t="shared" si="2"/>
        <v>0</v>
      </c>
      <c r="AO69" s="103"/>
      <c r="AP69" s="103"/>
      <c r="AQ69" s="103"/>
      <c r="AR69" s="103"/>
      <c r="AS69" s="103"/>
      <c r="AT69" s="103"/>
      <c r="AU69" s="103"/>
      <c r="AV69" s="103"/>
      <c r="AW69" s="103"/>
      <c r="AX69" s="103"/>
      <c r="AY69" s="103"/>
      <c r="AZ69" s="103"/>
      <c r="BA69" s="103"/>
      <c r="BB69" s="103"/>
      <c r="BC69" s="103" t="e">
        <f>VLOOKUP('Final Report'!D69,'Issue Variable'!A:N,11,FALSE)</f>
        <v>#N/A</v>
      </c>
      <c r="BD69" s="103"/>
      <c r="BE69" s="206"/>
    </row>
    <row r="70" spans="1:57" ht="105.75" hidden="1" thickBot="1">
      <c r="A70" s="145"/>
      <c r="B70" s="103" t="e">
        <f>VLOOKUP(A70,URL[],2,0)</f>
        <v>#N/A</v>
      </c>
      <c r="C70" s="205" t="e">
        <f>VLOOKUP(A70,URL[],3,0)</f>
        <v>#N/A</v>
      </c>
      <c r="D70" s="103"/>
      <c r="E70" s="103"/>
      <c r="F70" s="103"/>
      <c r="G70" s="103"/>
      <c r="H70" s="103"/>
      <c r="I70" s="103"/>
      <c r="J70" s="103"/>
      <c r="K70" s="103"/>
      <c r="L70" s="103"/>
      <c r="M70" s="103"/>
      <c r="N70" s="103"/>
      <c r="O70" s="103"/>
      <c r="P70" s="103"/>
      <c r="Q70" s="103"/>
      <c r="R70" s="103"/>
      <c r="S70" s="103"/>
      <c r="T70" s="103" t="str">
        <f>IF(Final_Report[[#This Row],[Move to Report]]="Yes",VLOOKUP(E70,IssueVariable[],3,0),"N/A")</f>
        <v>N/A</v>
      </c>
      <c r="U70" s="103" t="str">
        <f>IF(Final_Report[[#This Row],[Move to Report]]="Yes",VLOOKUP(E70,IssueVariable[],4,0),"N/A")</f>
        <v>N/A</v>
      </c>
      <c r="V70" s="103" t="str">
        <f>Final_Report[[#This Row],[Issue Description]]</f>
        <v>N/A</v>
      </c>
      <c r="W70" s="103"/>
      <c r="X70" s="103">
        <f>Final_Report[[#This Row],[Code Snippet]]</f>
        <v>0</v>
      </c>
      <c r="Y70" s="103" t="str">
        <f>IF(Final_Report[[#This Row],[Move to Report]]="Yes",VLOOKUP(E70,IssueVariable[],5,0),"N/A")</f>
        <v>N/A</v>
      </c>
      <c r="Z70" s="103" t="str">
        <f>Final_Report[[#This Row],[Expected Result]]</f>
        <v>N/A</v>
      </c>
      <c r="AA70" s="103" t="str">
        <f>IF(Final_Report[[#This Row],[Move to Report]]="Yes",VLOOKUP(E70,IssueVariable[],6,0),"N/A")</f>
        <v>N/A</v>
      </c>
      <c r="AB70" s="103" t="str">
        <f>IF(Final_Report[[#This Row],[Move to Report]]="Yes",VLOOKUP(E70,IssueVariable[],7,0),"N/A")</f>
        <v>N/A</v>
      </c>
      <c r="AC70" s="103" t="str">
        <f>Final_Report[[#This Row],[Recommendation]]</f>
        <v>N/A</v>
      </c>
      <c r="AD70" s="103"/>
      <c r="AE70" s="103" t="str">
        <f>IF(Final_Report[[#This Row],[Move to Report]]="Yes",VLOOKUP(E70,IssueVariable[],8,0),"N/A")</f>
        <v>N/A</v>
      </c>
      <c r="AF70" s="103" t="str">
        <f>Final_Report[[#This Row],[Steps to Reproduce]]</f>
        <v>N/A</v>
      </c>
      <c r="AG70" s="103" t="str">
        <f>IF(Final_Report[[#This Row],[Move to Report]]="Yes",VLOOKUP(E70,IssueVariable[],9,0),"N/A")</f>
        <v>N/A</v>
      </c>
      <c r="AH70" s="103" t="str">
        <f>IF(Final_Report[[#This Row],[Move to Report]]="Yes",VLOOKUP(E70,IssueVariable[],10,0),"N/A")</f>
        <v>N/A</v>
      </c>
      <c r="AI70" s="103"/>
      <c r="AJ70" s="103"/>
      <c r="AK70" s="103" t="str" cm="1">
        <f t="array" ref="AK70">Table95[Tested on]</f>
        <v>Windows: 11
MAC OS: 12
iOS: 15
Android OS: 10</v>
      </c>
      <c r="AL70" s="203" t="str" cm="1">
        <f t="array" ref="AL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 s="103" t="e" cm="1">
        <f t="array" ref="AM70">CONCATENATE(LEFT(AH70, SEARCH(" ", AH70) -1),", ",Labels[Labels])</f>
        <v>#VALUE!</v>
      </c>
      <c r="AN70" s="103" t="b">
        <f t="shared" si="2"/>
        <v>0</v>
      </c>
      <c r="AO70" s="103"/>
      <c r="AP70" s="103"/>
      <c r="AQ70" s="103"/>
      <c r="AR70" s="103"/>
      <c r="AS70" s="103"/>
      <c r="AT70" s="103"/>
      <c r="AU70" s="103"/>
      <c r="AV70" s="103"/>
      <c r="AW70" s="103"/>
      <c r="AX70" s="103"/>
      <c r="AY70" s="103"/>
      <c r="AZ70" s="103"/>
      <c r="BA70" s="103"/>
      <c r="BB70" s="103"/>
      <c r="BC70" s="103" t="e">
        <f>VLOOKUP('Final Report'!D70,'Issue Variable'!A:N,11,FALSE)</f>
        <v>#N/A</v>
      </c>
      <c r="BD70" s="103"/>
      <c r="BE70" s="206"/>
    </row>
    <row r="71" spans="1:57" ht="105.75" hidden="1" thickBot="1">
      <c r="A71" s="145"/>
      <c r="B71" s="103" t="e">
        <f>VLOOKUP(A71,URL[],2,0)</f>
        <v>#N/A</v>
      </c>
      <c r="C71" s="205" t="e">
        <f>VLOOKUP(A71,URL[],3,0)</f>
        <v>#N/A</v>
      </c>
      <c r="D71" s="103"/>
      <c r="E71" s="103"/>
      <c r="F71" s="103"/>
      <c r="G71" s="103"/>
      <c r="H71" s="103"/>
      <c r="I71" s="103"/>
      <c r="J71" s="103"/>
      <c r="K71" s="103"/>
      <c r="L71" s="103"/>
      <c r="M71" s="103"/>
      <c r="N71" s="103"/>
      <c r="O71" s="103"/>
      <c r="P71" s="103"/>
      <c r="Q71" s="103"/>
      <c r="R71" s="103"/>
      <c r="S71" s="103"/>
      <c r="T71" s="103" t="str">
        <f>IF(Final_Report[[#This Row],[Move to Report]]="Yes",VLOOKUP(E71,IssueVariable[],3,0),"N/A")</f>
        <v>N/A</v>
      </c>
      <c r="U71" s="103" t="str">
        <f>IF(Final_Report[[#This Row],[Move to Report]]="Yes",VLOOKUP(E71,IssueVariable[],4,0),"N/A")</f>
        <v>N/A</v>
      </c>
      <c r="V71" s="103" t="str">
        <f>Final_Report[[#This Row],[Issue Description]]</f>
        <v>N/A</v>
      </c>
      <c r="W71" s="103"/>
      <c r="X71" s="103">
        <f>Final_Report[[#This Row],[Code Snippet]]</f>
        <v>0</v>
      </c>
      <c r="Y71" s="103" t="str">
        <f>IF(Final_Report[[#This Row],[Move to Report]]="Yes",VLOOKUP(E71,IssueVariable[],5,0),"N/A")</f>
        <v>N/A</v>
      </c>
      <c r="Z71" s="103" t="str">
        <f>Final_Report[[#This Row],[Expected Result]]</f>
        <v>N/A</v>
      </c>
      <c r="AA71" s="103" t="str">
        <f>IF(Final_Report[[#This Row],[Move to Report]]="Yes",VLOOKUP(E71,IssueVariable[],6,0),"N/A")</f>
        <v>N/A</v>
      </c>
      <c r="AB71" s="103" t="str">
        <f>IF(Final_Report[[#This Row],[Move to Report]]="Yes",VLOOKUP(E71,IssueVariable[],7,0),"N/A")</f>
        <v>N/A</v>
      </c>
      <c r="AC71" s="103" t="str">
        <f>Final_Report[[#This Row],[Recommendation]]</f>
        <v>N/A</v>
      </c>
      <c r="AD71" s="103"/>
      <c r="AE71" s="103" t="str">
        <f>IF(Final_Report[[#This Row],[Move to Report]]="Yes",VLOOKUP(E71,IssueVariable[],8,0),"N/A")</f>
        <v>N/A</v>
      </c>
      <c r="AF71" s="103" t="str">
        <f>Final_Report[[#This Row],[Steps to Reproduce]]</f>
        <v>N/A</v>
      </c>
      <c r="AG71" s="103" t="str">
        <f>IF(Final_Report[[#This Row],[Move to Report]]="Yes",VLOOKUP(E71,IssueVariable[],9,0),"N/A")</f>
        <v>N/A</v>
      </c>
      <c r="AH71" s="103" t="str">
        <f>IF(Final_Report[[#This Row],[Move to Report]]="Yes",VLOOKUP(E71,IssueVariable[],10,0),"N/A")</f>
        <v>N/A</v>
      </c>
      <c r="AI71" s="103"/>
      <c r="AJ71" s="103"/>
      <c r="AK71" s="103" t="str" cm="1">
        <f t="array" ref="AK71">Table95[Tested on]</f>
        <v>Windows: 11
MAC OS: 12
iOS: 15
Android OS: 10</v>
      </c>
      <c r="AL71" s="203" t="str" cm="1">
        <f t="array" ref="AL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 s="103" t="e" cm="1">
        <f t="array" ref="AM71">CONCATENATE(LEFT(AH71, SEARCH(" ", AH71) -1),", ",Labels[Labels])</f>
        <v>#VALUE!</v>
      </c>
      <c r="AN71" s="103" t="b">
        <f t="shared" si="2"/>
        <v>0</v>
      </c>
      <c r="AO71" s="103"/>
      <c r="AP71" s="103"/>
      <c r="AQ71" s="103"/>
      <c r="AR71" s="103"/>
      <c r="AS71" s="103"/>
      <c r="AT71" s="103"/>
      <c r="AU71" s="103"/>
      <c r="AV71" s="103"/>
      <c r="AW71" s="103"/>
      <c r="AX71" s="103"/>
      <c r="AY71" s="103"/>
      <c r="AZ71" s="103"/>
      <c r="BA71" s="103"/>
      <c r="BB71" s="103"/>
      <c r="BC71" s="103" t="e">
        <f>VLOOKUP('Final Report'!D71,'Issue Variable'!A:N,11,FALSE)</f>
        <v>#N/A</v>
      </c>
      <c r="BD71" s="103"/>
      <c r="BE71" s="206"/>
    </row>
    <row r="72" spans="1:57" ht="105.75" hidden="1" thickBot="1">
      <c r="A72" s="145"/>
      <c r="B72" s="103" t="e">
        <f>VLOOKUP(A72,URL[],2,0)</f>
        <v>#N/A</v>
      </c>
      <c r="C72" s="205" t="e">
        <f>VLOOKUP(A72,URL[],3,0)</f>
        <v>#N/A</v>
      </c>
      <c r="D72" s="103"/>
      <c r="E72" s="103"/>
      <c r="F72" s="103"/>
      <c r="G72" s="103"/>
      <c r="H72" s="103"/>
      <c r="I72" s="103"/>
      <c r="J72" s="103"/>
      <c r="K72" s="103"/>
      <c r="L72" s="103"/>
      <c r="M72" s="103"/>
      <c r="N72" s="103"/>
      <c r="O72" s="103"/>
      <c r="P72" s="103"/>
      <c r="Q72" s="103"/>
      <c r="R72" s="103"/>
      <c r="S72" s="103"/>
      <c r="T72" s="103" t="str">
        <f>IF(Final_Report[[#This Row],[Move to Report]]="Yes",VLOOKUP(E72,IssueVariable[],3,0),"N/A")</f>
        <v>N/A</v>
      </c>
      <c r="U72" s="103" t="str">
        <f>IF(Final_Report[[#This Row],[Move to Report]]="Yes",VLOOKUP(E72,IssueVariable[],4,0),"N/A")</f>
        <v>N/A</v>
      </c>
      <c r="V72" s="103" t="str">
        <f>Final_Report[[#This Row],[Issue Description]]</f>
        <v>N/A</v>
      </c>
      <c r="W72" s="103"/>
      <c r="X72" s="103">
        <f>Final_Report[[#This Row],[Code Snippet]]</f>
        <v>0</v>
      </c>
      <c r="Y72" s="103" t="str">
        <f>IF(Final_Report[[#This Row],[Move to Report]]="Yes",VLOOKUP(E72,IssueVariable[],5,0),"N/A")</f>
        <v>N/A</v>
      </c>
      <c r="Z72" s="103" t="str">
        <f>Final_Report[[#This Row],[Expected Result]]</f>
        <v>N/A</v>
      </c>
      <c r="AA72" s="103" t="str">
        <f>IF(Final_Report[[#This Row],[Move to Report]]="Yes",VLOOKUP(E72,IssueVariable[],6,0),"N/A")</f>
        <v>N/A</v>
      </c>
      <c r="AB72" s="103" t="str">
        <f>IF(Final_Report[[#This Row],[Move to Report]]="Yes",VLOOKUP(E72,IssueVariable[],7,0),"N/A")</f>
        <v>N/A</v>
      </c>
      <c r="AC72" s="103" t="str">
        <f>Final_Report[[#This Row],[Recommendation]]</f>
        <v>N/A</v>
      </c>
      <c r="AD72" s="103"/>
      <c r="AE72" s="103" t="str">
        <f>IF(Final_Report[[#This Row],[Move to Report]]="Yes",VLOOKUP(E72,IssueVariable[],8,0),"N/A")</f>
        <v>N/A</v>
      </c>
      <c r="AF72" s="103" t="str">
        <f>Final_Report[[#This Row],[Steps to Reproduce]]</f>
        <v>N/A</v>
      </c>
      <c r="AG72" s="103" t="str">
        <f>IF(Final_Report[[#This Row],[Move to Report]]="Yes",VLOOKUP(E72,IssueVariable[],9,0),"N/A")</f>
        <v>N/A</v>
      </c>
      <c r="AH72" s="103" t="str">
        <f>IF(Final_Report[[#This Row],[Move to Report]]="Yes",VLOOKUP(E72,IssueVariable[],10,0),"N/A")</f>
        <v>N/A</v>
      </c>
      <c r="AI72" s="103"/>
      <c r="AJ72" s="103"/>
      <c r="AK72" s="103" t="str" cm="1">
        <f t="array" ref="AK72">Table95[Tested on]</f>
        <v>Windows: 11
MAC OS: 12
iOS: 15
Android OS: 10</v>
      </c>
      <c r="AL72" s="203" t="str" cm="1">
        <f t="array" ref="AL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 s="103" t="e" cm="1">
        <f t="array" ref="AM72">CONCATENATE(LEFT(AH72, SEARCH(" ", AH72) -1),", ",Labels[Labels])</f>
        <v>#VALUE!</v>
      </c>
      <c r="AN72" s="103" t="b">
        <f t="shared" si="2"/>
        <v>0</v>
      </c>
      <c r="AO72" s="103"/>
      <c r="AP72" s="103"/>
      <c r="AQ72" s="103"/>
      <c r="AR72" s="103"/>
      <c r="AS72" s="103"/>
      <c r="AT72" s="103"/>
      <c r="AU72" s="103"/>
      <c r="AV72" s="103"/>
      <c r="AW72" s="103"/>
      <c r="AX72" s="103"/>
      <c r="AY72" s="103"/>
      <c r="AZ72" s="103"/>
      <c r="BA72" s="103"/>
      <c r="BB72" s="103"/>
      <c r="BC72" s="103" t="e">
        <f>VLOOKUP('Final Report'!D72,'Issue Variable'!A:N,11,FALSE)</f>
        <v>#N/A</v>
      </c>
      <c r="BD72" s="103"/>
      <c r="BE72" s="206"/>
    </row>
    <row r="73" spans="1:57" ht="105.75" hidden="1" thickBot="1">
      <c r="A73" s="145"/>
      <c r="B73" s="103" t="e">
        <f>VLOOKUP(A73,URL[],2,0)</f>
        <v>#N/A</v>
      </c>
      <c r="C73" s="205" t="e">
        <f>VLOOKUP(A73,URL[],3,0)</f>
        <v>#N/A</v>
      </c>
      <c r="D73" s="103"/>
      <c r="E73" s="103"/>
      <c r="F73" s="103"/>
      <c r="G73" s="103"/>
      <c r="H73" s="103"/>
      <c r="I73" s="103"/>
      <c r="J73" s="103"/>
      <c r="K73" s="103"/>
      <c r="L73" s="103"/>
      <c r="M73" s="103"/>
      <c r="N73" s="103"/>
      <c r="O73" s="103"/>
      <c r="P73" s="103"/>
      <c r="Q73" s="103"/>
      <c r="R73" s="103"/>
      <c r="S73" s="103"/>
      <c r="T73" s="103" t="str">
        <f>IF(Final_Report[[#This Row],[Move to Report]]="Yes",VLOOKUP(E73,IssueVariable[],3,0),"N/A")</f>
        <v>N/A</v>
      </c>
      <c r="U73" s="103" t="str">
        <f>IF(Final_Report[[#This Row],[Move to Report]]="Yes",VLOOKUP(E73,IssueVariable[],4,0),"N/A")</f>
        <v>N/A</v>
      </c>
      <c r="V73" s="103" t="str">
        <f>Final_Report[[#This Row],[Issue Description]]</f>
        <v>N/A</v>
      </c>
      <c r="W73" s="103"/>
      <c r="X73" s="103">
        <f>Final_Report[[#This Row],[Code Snippet]]</f>
        <v>0</v>
      </c>
      <c r="Y73" s="103" t="str">
        <f>IF(Final_Report[[#This Row],[Move to Report]]="Yes",VLOOKUP(E73,IssueVariable[],5,0),"N/A")</f>
        <v>N/A</v>
      </c>
      <c r="Z73" s="103" t="str">
        <f>Final_Report[[#This Row],[Expected Result]]</f>
        <v>N/A</v>
      </c>
      <c r="AA73" s="103" t="str">
        <f>IF(Final_Report[[#This Row],[Move to Report]]="Yes",VLOOKUP(E73,IssueVariable[],6,0),"N/A")</f>
        <v>N/A</v>
      </c>
      <c r="AB73" s="103" t="str">
        <f>IF(Final_Report[[#This Row],[Move to Report]]="Yes",VLOOKUP(E73,IssueVariable[],7,0),"N/A")</f>
        <v>N/A</v>
      </c>
      <c r="AC73" s="103" t="str">
        <f>Final_Report[[#This Row],[Recommendation]]</f>
        <v>N/A</v>
      </c>
      <c r="AD73" s="103"/>
      <c r="AE73" s="103" t="str">
        <f>IF(Final_Report[[#This Row],[Move to Report]]="Yes",VLOOKUP(E73,IssueVariable[],8,0),"N/A")</f>
        <v>N/A</v>
      </c>
      <c r="AF73" s="103" t="str">
        <f>Final_Report[[#This Row],[Steps to Reproduce]]</f>
        <v>N/A</v>
      </c>
      <c r="AG73" s="103" t="str">
        <f>IF(Final_Report[[#This Row],[Move to Report]]="Yes",VLOOKUP(E73,IssueVariable[],9,0),"N/A")</f>
        <v>N/A</v>
      </c>
      <c r="AH73" s="103" t="str">
        <f>IF(Final_Report[[#This Row],[Move to Report]]="Yes",VLOOKUP(E73,IssueVariable[],10,0),"N/A")</f>
        <v>N/A</v>
      </c>
      <c r="AI73" s="103"/>
      <c r="AJ73" s="103"/>
      <c r="AK73" s="103" t="str" cm="1">
        <f t="array" ref="AK73">Table95[Tested on]</f>
        <v>Windows: 11
MAC OS: 12
iOS: 15
Android OS: 10</v>
      </c>
      <c r="AL73" s="203" t="str" cm="1">
        <f t="array" ref="AL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 s="103" t="e" cm="1">
        <f t="array" ref="AM73">CONCATENATE(LEFT(AH73, SEARCH(" ", AH73) -1),", ",Labels[Labels])</f>
        <v>#VALUE!</v>
      </c>
      <c r="AN73" s="103" t="b">
        <f t="shared" si="2"/>
        <v>0</v>
      </c>
      <c r="AO73" s="103"/>
      <c r="AP73" s="103"/>
      <c r="AQ73" s="103"/>
      <c r="AR73" s="103"/>
      <c r="AS73" s="103"/>
      <c r="AT73" s="103"/>
      <c r="AU73" s="103"/>
      <c r="AV73" s="103"/>
      <c r="AW73" s="103"/>
      <c r="AX73" s="103"/>
      <c r="AY73" s="103"/>
      <c r="AZ73" s="103"/>
      <c r="BA73" s="103"/>
      <c r="BB73" s="103"/>
      <c r="BC73" s="103" t="e">
        <f>VLOOKUP('Final Report'!D73,'Issue Variable'!A:N,11,FALSE)</f>
        <v>#N/A</v>
      </c>
      <c r="BD73" s="103"/>
      <c r="BE73" s="206"/>
    </row>
    <row r="74" spans="1:57" ht="105.75" hidden="1" thickBot="1">
      <c r="A74" s="145"/>
      <c r="B74" s="103" t="e">
        <f>VLOOKUP(A74,URL[],2,0)</f>
        <v>#N/A</v>
      </c>
      <c r="C74" s="205" t="e">
        <f>VLOOKUP(A74,URL[],3,0)</f>
        <v>#N/A</v>
      </c>
      <c r="D74" s="103"/>
      <c r="E74" s="103"/>
      <c r="F74" s="103"/>
      <c r="G74" s="103"/>
      <c r="H74" s="103"/>
      <c r="I74" s="103"/>
      <c r="J74" s="103"/>
      <c r="K74" s="103"/>
      <c r="L74" s="103"/>
      <c r="M74" s="103"/>
      <c r="N74" s="103"/>
      <c r="O74" s="103"/>
      <c r="P74" s="103"/>
      <c r="Q74" s="103"/>
      <c r="R74" s="103"/>
      <c r="S74" s="103"/>
      <c r="T74" s="103" t="str">
        <f>IF(Final_Report[[#This Row],[Move to Report]]="Yes",VLOOKUP(E74,IssueVariable[],3,0),"N/A")</f>
        <v>N/A</v>
      </c>
      <c r="U74" s="103" t="str">
        <f>IF(Final_Report[[#This Row],[Move to Report]]="Yes",VLOOKUP(E74,IssueVariable[],4,0),"N/A")</f>
        <v>N/A</v>
      </c>
      <c r="V74" s="103" t="str">
        <f>Final_Report[[#This Row],[Issue Description]]</f>
        <v>N/A</v>
      </c>
      <c r="W74" s="103"/>
      <c r="X74" s="103">
        <f>Final_Report[[#This Row],[Code Snippet]]</f>
        <v>0</v>
      </c>
      <c r="Y74" s="103" t="str">
        <f>IF(Final_Report[[#This Row],[Move to Report]]="Yes",VLOOKUP(E74,IssueVariable[],5,0),"N/A")</f>
        <v>N/A</v>
      </c>
      <c r="Z74" s="103" t="str">
        <f>Final_Report[[#This Row],[Expected Result]]</f>
        <v>N/A</v>
      </c>
      <c r="AA74" s="103" t="str">
        <f>IF(Final_Report[[#This Row],[Move to Report]]="Yes",VLOOKUP(E74,IssueVariable[],6,0),"N/A")</f>
        <v>N/A</v>
      </c>
      <c r="AB74" s="103" t="str">
        <f>IF(Final_Report[[#This Row],[Move to Report]]="Yes",VLOOKUP(E74,IssueVariable[],7,0),"N/A")</f>
        <v>N/A</v>
      </c>
      <c r="AC74" s="103" t="str">
        <f>Final_Report[[#This Row],[Recommendation]]</f>
        <v>N/A</v>
      </c>
      <c r="AD74" s="103"/>
      <c r="AE74" s="103" t="str">
        <f>IF(Final_Report[[#This Row],[Move to Report]]="Yes",VLOOKUP(E74,IssueVariable[],8,0),"N/A")</f>
        <v>N/A</v>
      </c>
      <c r="AF74" s="103" t="str">
        <f>Final_Report[[#This Row],[Steps to Reproduce]]</f>
        <v>N/A</v>
      </c>
      <c r="AG74" s="103" t="str">
        <f>IF(Final_Report[[#This Row],[Move to Report]]="Yes",VLOOKUP(E74,IssueVariable[],9,0),"N/A")</f>
        <v>N/A</v>
      </c>
      <c r="AH74" s="103" t="str">
        <f>IF(Final_Report[[#This Row],[Move to Report]]="Yes",VLOOKUP(E74,IssueVariable[],10,0),"N/A")</f>
        <v>N/A</v>
      </c>
      <c r="AI74" s="103"/>
      <c r="AJ74" s="103"/>
      <c r="AK74" s="103" t="str" cm="1">
        <f t="array" ref="AK74">Table95[Tested on]</f>
        <v>Windows: 11
MAC OS: 12
iOS: 15
Android OS: 10</v>
      </c>
      <c r="AL74" s="203" t="str" cm="1">
        <f t="array" ref="AL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 s="103" t="e" cm="1">
        <f t="array" ref="AM74">CONCATENATE(LEFT(AH74, SEARCH(" ", AH74) -1),", ",Labels[Labels])</f>
        <v>#VALUE!</v>
      </c>
      <c r="AN74" s="103" t="b">
        <f t="shared" si="2"/>
        <v>0</v>
      </c>
      <c r="AO74" s="103"/>
      <c r="AP74" s="103"/>
      <c r="AQ74" s="103"/>
      <c r="AR74" s="103"/>
      <c r="AS74" s="103"/>
      <c r="AT74" s="103"/>
      <c r="AU74" s="103"/>
      <c r="AV74" s="103"/>
      <c r="AW74" s="103"/>
      <c r="AX74" s="103"/>
      <c r="AY74" s="103"/>
      <c r="AZ74" s="103"/>
      <c r="BA74" s="103"/>
      <c r="BB74" s="103"/>
      <c r="BC74" s="103" t="e">
        <f>VLOOKUP('Final Report'!D74,'Issue Variable'!A:N,11,FALSE)</f>
        <v>#N/A</v>
      </c>
      <c r="BD74" s="103"/>
      <c r="BE74" s="206"/>
    </row>
    <row r="75" spans="1:57" ht="105.75" hidden="1" thickBot="1">
      <c r="A75" s="145"/>
      <c r="B75" s="103" t="e">
        <f>VLOOKUP(A75,URL[],2,0)</f>
        <v>#N/A</v>
      </c>
      <c r="C75" s="205" t="e">
        <f>VLOOKUP(A75,URL[],3,0)</f>
        <v>#N/A</v>
      </c>
      <c r="D75" s="103"/>
      <c r="E75" s="103"/>
      <c r="F75" s="103"/>
      <c r="G75" s="103"/>
      <c r="H75" s="103"/>
      <c r="I75" s="103"/>
      <c r="J75" s="103"/>
      <c r="K75" s="103"/>
      <c r="L75" s="103"/>
      <c r="M75" s="103"/>
      <c r="N75" s="103"/>
      <c r="O75" s="103"/>
      <c r="P75" s="103"/>
      <c r="Q75" s="103"/>
      <c r="R75" s="103"/>
      <c r="S75" s="103"/>
      <c r="T75" s="103" t="str">
        <f>IF(Final_Report[[#This Row],[Move to Report]]="Yes",VLOOKUP(E75,IssueVariable[],3,0),"N/A")</f>
        <v>N/A</v>
      </c>
      <c r="U75" s="103" t="str">
        <f>IF(Final_Report[[#This Row],[Move to Report]]="Yes",VLOOKUP(E75,IssueVariable[],4,0),"N/A")</f>
        <v>N/A</v>
      </c>
      <c r="V75" s="103" t="str">
        <f>Final_Report[[#This Row],[Issue Description]]</f>
        <v>N/A</v>
      </c>
      <c r="W75" s="103"/>
      <c r="X75" s="103">
        <f>Final_Report[[#This Row],[Code Snippet]]</f>
        <v>0</v>
      </c>
      <c r="Y75" s="103" t="str">
        <f>IF(Final_Report[[#This Row],[Move to Report]]="Yes",VLOOKUP(E75,IssueVariable[],5,0),"N/A")</f>
        <v>N/A</v>
      </c>
      <c r="Z75" s="103" t="str">
        <f>Final_Report[[#This Row],[Expected Result]]</f>
        <v>N/A</v>
      </c>
      <c r="AA75" s="103" t="str">
        <f>IF(Final_Report[[#This Row],[Move to Report]]="Yes",VLOOKUP(E75,IssueVariable[],6,0),"N/A")</f>
        <v>N/A</v>
      </c>
      <c r="AB75" s="103" t="str">
        <f>IF(Final_Report[[#This Row],[Move to Report]]="Yes",VLOOKUP(E75,IssueVariable[],7,0),"N/A")</f>
        <v>N/A</v>
      </c>
      <c r="AC75" s="103" t="str">
        <f>Final_Report[[#This Row],[Recommendation]]</f>
        <v>N/A</v>
      </c>
      <c r="AD75" s="103"/>
      <c r="AE75" s="103" t="str">
        <f>IF(Final_Report[[#This Row],[Move to Report]]="Yes",VLOOKUP(E75,IssueVariable[],8,0),"N/A")</f>
        <v>N/A</v>
      </c>
      <c r="AF75" s="103" t="str">
        <f>Final_Report[[#This Row],[Steps to Reproduce]]</f>
        <v>N/A</v>
      </c>
      <c r="AG75" s="103" t="str">
        <f>IF(Final_Report[[#This Row],[Move to Report]]="Yes",VLOOKUP(E75,IssueVariable[],9,0),"N/A")</f>
        <v>N/A</v>
      </c>
      <c r="AH75" s="103" t="str">
        <f>IF(Final_Report[[#This Row],[Move to Report]]="Yes",VLOOKUP(E75,IssueVariable[],10,0),"N/A")</f>
        <v>N/A</v>
      </c>
      <c r="AI75" s="103"/>
      <c r="AJ75" s="103"/>
      <c r="AK75" s="103" t="str" cm="1">
        <f t="array" ref="AK75">Table95[Tested on]</f>
        <v>Windows: 11
MAC OS: 12
iOS: 15
Android OS: 10</v>
      </c>
      <c r="AL75" s="203" t="str" cm="1">
        <f t="array" ref="AL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 s="103" t="e" cm="1">
        <f t="array" ref="AM75">CONCATENATE(LEFT(AH75, SEARCH(" ", AH75) -1),", ",Labels[Labels])</f>
        <v>#VALUE!</v>
      </c>
      <c r="AN75" s="103" t="b">
        <f t="shared" si="2"/>
        <v>0</v>
      </c>
      <c r="AO75" s="103"/>
      <c r="AP75" s="103"/>
      <c r="AQ75" s="103"/>
      <c r="AR75" s="103"/>
      <c r="AS75" s="103"/>
      <c r="AT75" s="103"/>
      <c r="AU75" s="103"/>
      <c r="AV75" s="103"/>
      <c r="AW75" s="103"/>
      <c r="AX75" s="103"/>
      <c r="AY75" s="103"/>
      <c r="AZ75" s="103"/>
      <c r="BA75" s="103"/>
      <c r="BB75" s="103"/>
      <c r="BC75" s="103" t="e">
        <f>VLOOKUP('Final Report'!D75,'Issue Variable'!A:N,11,FALSE)</f>
        <v>#N/A</v>
      </c>
      <c r="BD75" s="103"/>
      <c r="BE75" s="206"/>
    </row>
    <row r="76" spans="1:57" ht="105.75" hidden="1" thickBot="1">
      <c r="A76" s="145"/>
      <c r="B76" s="103" t="e">
        <f>VLOOKUP(A76,URL[],2,0)</f>
        <v>#N/A</v>
      </c>
      <c r="C76" s="205" t="e">
        <f>VLOOKUP(A76,URL[],3,0)</f>
        <v>#N/A</v>
      </c>
      <c r="D76" s="103"/>
      <c r="E76" s="103"/>
      <c r="F76" s="103"/>
      <c r="G76" s="103"/>
      <c r="H76" s="103"/>
      <c r="I76" s="103"/>
      <c r="J76" s="103"/>
      <c r="K76" s="103"/>
      <c r="L76" s="103"/>
      <c r="M76" s="103"/>
      <c r="N76" s="103"/>
      <c r="O76" s="103"/>
      <c r="P76" s="103"/>
      <c r="Q76" s="103"/>
      <c r="R76" s="103"/>
      <c r="S76" s="103"/>
      <c r="T76" s="103" t="str">
        <f>IF(Final_Report[[#This Row],[Move to Report]]="Yes",VLOOKUP(E76,IssueVariable[],3,0),"N/A")</f>
        <v>N/A</v>
      </c>
      <c r="U76" s="103" t="str">
        <f>IF(Final_Report[[#This Row],[Move to Report]]="Yes",VLOOKUP(E76,IssueVariable[],4,0),"N/A")</f>
        <v>N/A</v>
      </c>
      <c r="V76" s="103" t="str">
        <f>Final_Report[[#This Row],[Issue Description]]</f>
        <v>N/A</v>
      </c>
      <c r="W76" s="103"/>
      <c r="X76" s="103">
        <f>Final_Report[[#This Row],[Code Snippet]]</f>
        <v>0</v>
      </c>
      <c r="Y76" s="103" t="str">
        <f>IF(Final_Report[[#This Row],[Move to Report]]="Yes",VLOOKUP(E76,IssueVariable[],5,0),"N/A")</f>
        <v>N/A</v>
      </c>
      <c r="Z76" s="103" t="str">
        <f>Final_Report[[#This Row],[Expected Result]]</f>
        <v>N/A</v>
      </c>
      <c r="AA76" s="103" t="str">
        <f>IF(Final_Report[[#This Row],[Move to Report]]="Yes",VLOOKUP(E76,IssueVariable[],6,0),"N/A")</f>
        <v>N/A</v>
      </c>
      <c r="AB76" s="103" t="str">
        <f>IF(Final_Report[[#This Row],[Move to Report]]="Yes",VLOOKUP(E76,IssueVariable[],7,0),"N/A")</f>
        <v>N/A</v>
      </c>
      <c r="AC76" s="103" t="str">
        <f>Final_Report[[#This Row],[Recommendation]]</f>
        <v>N/A</v>
      </c>
      <c r="AD76" s="103"/>
      <c r="AE76" s="103" t="str">
        <f>IF(Final_Report[[#This Row],[Move to Report]]="Yes",VLOOKUP(E76,IssueVariable[],8,0),"N/A")</f>
        <v>N/A</v>
      </c>
      <c r="AF76" s="103" t="str">
        <f>Final_Report[[#This Row],[Steps to Reproduce]]</f>
        <v>N/A</v>
      </c>
      <c r="AG76" s="103" t="str">
        <f>IF(Final_Report[[#This Row],[Move to Report]]="Yes",VLOOKUP(E76,IssueVariable[],9,0),"N/A")</f>
        <v>N/A</v>
      </c>
      <c r="AH76" s="103" t="str">
        <f>IF(Final_Report[[#This Row],[Move to Report]]="Yes",VLOOKUP(E76,IssueVariable[],10,0),"N/A")</f>
        <v>N/A</v>
      </c>
      <c r="AI76" s="103"/>
      <c r="AJ76" s="103"/>
      <c r="AK76" s="103" t="str" cm="1">
        <f t="array" ref="AK76">Table95[Tested on]</f>
        <v>Windows: 11
MAC OS: 12
iOS: 15
Android OS: 10</v>
      </c>
      <c r="AL76" s="203" t="str" cm="1">
        <f t="array" ref="AL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 s="103" t="e" cm="1">
        <f t="array" ref="AM76">CONCATENATE(LEFT(AH76, SEARCH(" ", AH76) -1),", ",Labels[Labels])</f>
        <v>#VALUE!</v>
      </c>
      <c r="AN76" s="103" t="b">
        <f t="shared" si="2"/>
        <v>0</v>
      </c>
      <c r="AO76" s="103"/>
      <c r="AP76" s="103"/>
      <c r="AQ76" s="103"/>
      <c r="AR76" s="103"/>
      <c r="AS76" s="103"/>
      <c r="AT76" s="103"/>
      <c r="AU76" s="103"/>
      <c r="AV76" s="103"/>
      <c r="AW76" s="103"/>
      <c r="AX76" s="103"/>
      <c r="AY76" s="103"/>
      <c r="AZ76" s="103"/>
      <c r="BA76" s="103"/>
      <c r="BB76" s="103"/>
      <c r="BC76" s="103" t="e">
        <f>VLOOKUP('Final Report'!D76,'Issue Variable'!A:N,11,FALSE)</f>
        <v>#N/A</v>
      </c>
      <c r="BD76" s="103"/>
      <c r="BE76" s="206"/>
    </row>
    <row r="77" spans="1:57" ht="105.75" hidden="1" thickBot="1">
      <c r="A77" s="145"/>
      <c r="B77" s="103" t="e">
        <f>VLOOKUP(A77,URL[],2,0)</f>
        <v>#N/A</v>
      </c>
      <c r="C77" s="205" t="e">
        <f>VLOOKUP(A77,URL[],3,0)</f>
        <v>#N/A</v>
      </c>
      <c r="D77" s="103"/>
      <c r="E77" s="103"/>
      <c r="F77" s="103"/>
      <c r="G77" s="103"/>
      <c r="H77" s="103"/>
      <c r="I77" s="103"/>
      <c r="J77" s="103"/>
      <c r="K77" s="103"/>
      <c r="L77" s="103"/>
      <c r="M77" s="103"/>
      <c r="N77" s="103"/>
      <c r="O77" s="103"/>
      <c r="P77" s="103"/>
      <c r="Q77" s="103"/>
      <c r="R77" s="103"/>
      <c r="S77" s="103"/>
      <c r="T77" s="103" t="str">
        <f>IF(Final_Report[[#This Row],[Move to Report]]="Yes",VLOOKUP(E77,IssueVariable[],3,0),"N/A")</f>
        <v>N/A</v>
      </c>
      <c r="U77" s="103" t="str">
        <f>IF(Final_Report[[#This Row],[Move to Report]]="Yes",VLOOKUP(E77,IssueVariable[],4,0),"N/A")</f>
        <v>N/A</v>
      </c>
      <c r="V77" s="103" t="str">
        <f>Final_Report[[#This Row],[Issue Description]]</f>
        <v>N/A</v>
      </c>
      <c r="W77" s="103"/>
      <c r="X77" s="103">
        <f>Final_Report[[#This Row],[Code Snippet]]</f>
        <v>0</v>
      </c>
      <c r="Y77" s="103" t="str">
        <f>IF(Final_Report[[#This Row],[Move to Report]]="Yes",VLOOKUP(E77,IssueVariable[],5,0),"N/A")</f>
        <v>N/A</v>
      </c>
      <c r="Z77" s="103" t="str">
        <f>Final_Report[[#This Row],[Expected Result]]</f>
        <v>N/A</v>
      </c>
      <c r="AA77" s="103" t="str">
        <f>IF(Final_Report[[#This Row],[Move to Report]]="Yes",VLOOKUP(E77,IssueVariable[],6,0),"N/A")</f>
        <v>N/A</v>
      </c>
      <c r="AB77" s="103" t="str">
        <f>IF(Final_Report[[#This Row],[Move to Report]]="Yes",VLOOKUP(E77,IssueVariable[],7,0),"N/A")</f>
        <v>N/A</v>
      </c>
      <c r="AC77" s="103" t="str">
        <f>Final_Report[[#This Row],[Recommendation]]</f>
        <v>N/A</v>
      </c>
      <c r="AD77" s="103"/>
      <c r="AE77" s="103" t="str">
        <f>IF(Final_Report[[#This Row],[Move to Report]]="Yes",VLOOKUP(E77,IssueVariable[],8,0),"N/A")</f>
        <v>N/A</v>
      </c>
      <c r="AF77" s="103" t="str">
        <f>Final_Report[[#This Row],[Steps to Reproduce]]</f>
        <v>N/A</v>
      </c>
      <c r="AG77" s="103" t="str">
        <f>IF(Final_Report[[#This Row],[Move to Report]]="Yes",VLOOKUP(E77,IssueVariable[],9,0),"N/A")</f>
        <v>N/A</v>
      </c>
      <c r="AH77" s="103" t="str">
        <f>IF(Final_Report[[#This Row],[Move to Report]]="Yes",VLOOKUP(E77,IssueVariable[],10,0),"N/A")</f>
        <v>N/A</v>
      </c>
      <c r="AI77" s="103"/>
      <c r="AJ77" s="103"/>
      <c r="AK77" s="103" t="str" cm="1">
        <f t="array" ref="AK77">Table95[Tested on]</f>
        <v>Windows: 11
MAC OS: 12
iOS: 15
Android OS: 10</v>
      </c>
      <c r="AL77" s="203" t="str" cm="1">
        <f t="array" ref="AL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 s="103" t="e" cm="1">
        <f t="array" ref="AM77">CONCATENATE(LEFT(AH77, SEARCH(" ", AH77) -1),", ",Labels[Labels])</f>
        <v>#VALUE!</v>
      </c>
      <c r="AN77" s="103" t="b">
        <f t="shared" si="2"/>
        <v>0</v>
      </c>
      <c r="AO77" s="103"/>
      <c r="AP77" s="103"/>
      <c r="AQ77" s="103"/>
      <c r="AR77" s="103"/>
      <c r="AS77" s="103"/>
      <c r="AT77" s="103"/>
      <c r="AU77" s="103"/>
      <c r="AV77" s="103"/>
      <c r="AW77" s="103"/>
      <c r="AX77" s="103"/>
      <c r="AY77" s="103"/>
      <c r="AZ77" s="103"/>
      <c r="BA77" s="103"/>
      <c r="BB77" s="103"/>
      <c r="BC77" s="103" t="e">
        <f>VLOOKUP('Final Report'!D77,'Issue Variable'!A:N,11,FALSE)</f>
        <v>#N/A</v>
      </c>
      <c r="BD77" s="103"/>
      <c r="BE77" s="206"/>
    </row>
    <row r="78" spans="1:57" ht="105.75" hidden="1" thickBot="1">
      <c r="A78" s="145"/>
      <c r="B78" s="103" t="e">
        <f>VLOOKUP(A78,URL[],2,0)</f>
        <v>#N/A</v>
      </c>
      <c r="C78" s="205" t="e">
        <f>VLOOKUP(A78,URL[],3,0)</f>
        <v>#N/A</v>
      </c>
      <c r="D78" s="103"/>
      <c r="E78" s="103"/>
      <c r="F78" s="103"/>
      <c r="G78" s="103"/>
      <c r="H78" s="103"/>
      <c r="I78" s="103"/>
      <c r="J78" s="103"/>
      <c r="K78" s="103"/>
      <c r="L78" s="103"/>
      <c r="M78" s="103"/>
      <c r="N78" s="103"/>
      <c r="O78" s="103"/>
      <c r="P78" s="103"/>
      <c r="Q78" s="103"/>
      <c r="R78" s="103"/>
      <c r="S78" s="103"/>
      <c r="T78" s="103" t="str">
        <f>IF(Final_Report[[#This Row],[Move to Report]]="Yes",VLOOKUP(E78,IssueVariable[],3,0),"N/A")</f>
        <v>N/A</v>
      </c>
      <c r="U78" s="103" t="str">
        <f>IF(Final_Report[[#This Row],[Move to Report]]="Yes",VLOOKUP(E78,IssueVariable[],4,0),"N/A")</f>
        <v>N/A</v>
      </c>
      <c r="V78" s="103" t="str">
        <f>Final_Report[[#This Row],[Issue Description]]</f>
        <v>N/A</v>
      </c>
      <c r="W78" s="103"/>
      <c r="X78" s="103">
        <f>Final_Report[[#This Row],[Code Snippet]]</f>
        <v>0</v>
      </c>
      <c r="Y78" s="103" t="str">
        <f>IF(Final_Report[[#This Row],[Move to Report]]="Yes",VLOOKUP(E78,IssueVariable[],5,0),"N/A")</f>
        <v>N/A</v>
      </c>
      <c r="Z78" s="103" t="str">
        <f>Final_Report[[#This Row],[Expected Result]]</f>
        <v>N/A</v>
      </c>
      <c r="AA78" s="103" t="str">
        <f>IF(Final_Report[[#This Row],[Move to Report]]="Yes",VLOOKUP(E78,IssueVariable[],6,0),"N/A")</f>
        <v>N/A</v>
      </c>
      <c r="AB78" s="103" t="str">
        <f>IF(Final_Report[[#This Row],[Move to Report]]="Yes",VLOOKUP(E78,IssueVariable[],7,0),"N/A")</f>
        <v>N/A</v>
      </c>
      <c r="AC78" s="103" t="str">
        <f>Final_Report[[#This Row],[Recommendation]]</f>
        <v>N/A</v>
      </c>
      <c r="AD78" s="103"/>
      <c r="AE78" s="103" t="str">
        <f>IF(Final_Report[[#This Row],[Move to Report]]="Yes",VLOOKUP(E78,IssueVariable[],8,0),"N/A")</f>
        <v>N/A</v>
      </c>
      <c r="AF78" s="103" t="str">
        <f>Final_Report[[#This Row],[Steps to Reproduce]]</f>
        <v>N/A</v>
      </c>
      <c r="AG78" s="103" t="str">
        <f>IF(Final_Report[[#This Row],[Move to Report]]="Yes",VLOOKUP(E78,IssueVariable[],9,0),"N/A")</f>
        <v>N/A</v>
      </c>
      <c r="AH78" s="103" t="str">
        <f>IF(Final_Report[[#This Row],[Move to Report]]="Yes",VLOOKUP(E78,IssueVariable[],10,0),"N/A")</f>
        <v>N/A</v>
      </c>
      <c r="AI78" s="103"/>
      <c r="AJ78" s="103"/>
      <c r="AK78" s="103" t="str" cm="1">
        <f t="array" ref="AK78">Table95[Tested on]</f>
        <v>Windows: 11
MAC OS: 12
iOS: 15
Android OS: 10</v>
      </c>
      <c r="AL78" s="203" t="str" cm="1">
        <f t="array" ref="AL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 s="103" t="e" cm="1">
        <f t="array" ref="AM78">CONCATENATE(LEFT(AH78, SEARCH(" ", AH78) -1),", ",Labels[Labels])</f>
        <v>#VALUE!</v>
      </c>
      <c r="AN78" s="103" t="b">
        <f t="shared" si="2"/>
        <v>0</v>
      </c>
      <c r="AO78" s="103"/>
      <c r="AP78" s="103"/>
      <c r="AQ78" s="103"/>
      <c r="AR78" s="103"/>
      <c r="AS78" s="103"/>
      <c r="AT78" s="103"/>
      <c r="AU78" s="103"/>
      <c r="AV78" s="103"/>
      <c r="AW78" s="103"/>
      <c r="AX78" s="103"/>
      <c r="AY78" s="103"/>
      <c r="AZ78" s="103"/>
      <c r="BA78" s="103"/>
      <c r="BB78" s="103"/>
      <c r="BC78" s="103" t="e">
        <f>VLOOKUP('Final Report'!D78,'Issue Variable'!A:N,11,FALSE)</f>
        <v>#N/A</v>
      </c>
      <c r="BD78" s="103"/>
      <c r="BE78" s="206"/>
    </row>
    <row r="79" spans="1:57" ht="105.75" hidden="1" thickBot="1">
      <c r="A79" s="145"/>
      <c r="B79" s="103" t="e">
        <f>VLOOKUP(A79,URL[],2,0)</f>
        <v>#N/A</v>
      </c>
      <c r="C79" s="205" t="e">
        <f>VLOOKUP(A79,URL[],3,0)</f>
        <v>#N/A</v>
      </c>
      <c r="D79" s="103"/>
      <c r="E79" s="103"/>
      <c r="F79" s="103"/>
      <c r="G79" s="103"/>
      <c r="H79" s="103"/>
      <c r="I79" s="103"/>
      <c r="J79" s="103"/>
      <c r="K79" s="103"/>
      <c r="L79" s="103"/>
      <c r="M79" s="103"/>
      <c r="N79" s="103"/>
      <c r="O79" s="103"/>
      <c r="P79" s="103"/>
      <c r="Q79" s="103"/>
      <c r="R79" s="103"/>
      <c r="S79" s="103"/>
      <c r="T79" s="103" t="str">
        <f>IF(Final_Report[[#This Row],[Move to Report]]="Yes",VLOOKUP(E79,IssueVariable[],3,0),"N/A")</f>
        <v>N/A</v>
      </c>
      <c r="U79" s="103" t="str">
        <f>IF(Final_Report[[#This Row],[Move to Report]]="Yes",VLOOKUP(E79,IssueVariable[],4,0),"N/A")</f>
        <v>N/A</v>
      </c>
      <c r="V79" s="103" t="str">
        <f>Final_Report[[#This Row],[Issue Description]]</f>
        <v>N/A</v>
      </c>
      <c r="W79" s="103"/>
      <c r="X79" s="103">
        <f>Final_Report[[#This Row],[Code Snippet]]</f>
        <v>0</v>
      </c>
      <c r="Y79" s="103" t="str">
        <f>IF(Final_Report[[#This Row],[Move to Report]]="Yes",VLOOKUP(E79,IssueVariable[],5,0),"N/A")</f>
        <v>N/A</v>
      </c>
      <c r="Z79" s="103" t="str">
        <f>Final_Report[[#This Row],[Expected Result]]</f>
        <v>N/A</v>
      </c>
      <c r="AA79" s="103" t="str">
        <f>IF(Final_Report[[#This Row],[Move to Report]]="Yes",VLOOKUP(E79,IssueVariable[],6,0),"N/A")</f>
        <v>N/A</v>
      </c>
      <c r="AB79" s="103" t="str">
        <f>IF(Final_Report[[#This Row],[Move to Report]]="Yes",VLOOKUP(E79,IssueVariable[],7,0),"N/A")</f>
        <v>N/A</v>
      </c>
      <c r="AC79" s="103" t="str">
        <f>Final_Report[[#This Row],[Recommendation]]</f>
        <v>N/A</v>
      </c>
      <c r="AD79" s="103"/>
      <c r="AE79" s="103" t="str">
        <f>IF(Final_Report[[#This Row],[Move to Report]]="Yes",VLOOKUP(E79,IssueVariable[],8,0),"N/A")</f>
        <v>N/A</v>
      </c>
      <c r="AF79" s="103" t="str">
        <f>Final_Report[[#This Row],[Steps to Reproduce]]</f>
        <v>N/A</v>
      </c>
      <c r="AG79" s="103" t="str">
        <f>IF(Final_Report[[#This Row],[Move to Report]]="Yes",VLOOKUP(E79,IssueVariable[],9,0),"N/A")</f>
        <v>N/A</v>
      </c>
      <c r="AH79" s="103" t="str">
        <f>IF(Final_Report[[#This Row],[Move to Report]]="Yes",VLOOKUP(E79,IssueVariable[],10,0),"N/A")</f>
        <v>N/A</v>
      </c>
      <c r="AI79" s="103"/>
      <c r="AJ79" s="103"/>
      <c r="AK79" s="103" t="str" cm="1">
        <f t="array" ref="AK79">Table95[Tested on]</f>
        <v>Windows: 11
MAC OS: 12
iOS: 15
Android OS: 10</v>
      </c>
      <c r="AL79" s="203" t="str" cm="1">
        <f t="array" ref="AL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 s="103" t="e" cm="1">
        <f t="array" ref="AM79">CONCATENATE(LEFT(AH79, SEARCH(" ", AH79) -1),", ",Labels[Labels])</f>
        <v>#VALUE!</v>
      </c>
      <c r="AN79" s="103" t="b">
        <f t="shared" si="2"/>
        <v>0</v>
      </c>
      <c r="AO79" s="103"/>
      <c r="AP79" s="103"/>
      <c r="AQ79" s="103"/>
      <c r="AR79" s="103"/>
      <c r="AS79" s="103"/>
      <c r="AT79" s="103"/>
      <c r="AU79" s="103"/>
      <c r="AV79" s="103"/>
      <c r="AW79" s="103"/>
      <c r="AX79" s="103"/>
      <c r="AY79" s="103"/>
      <c r="AZ79" s="103"/>
      <c r="BA79" s="103"/>
      <c r="BB79" s="103"/>
      <c r="BC79" s="103" t="e">
        <f>VLOOKUP('Final Report'!D79,'Issue Variable'!A:N,11,FALSE)</f>
        <v>#N/A</v>
      </c>
      <c r="BD79" s="103"/>
      <c r="BE79" s="206"/>
    </row>
    <row r="80" spans="1:57" ht="105.75" hidden="1" thickBot="1">
      <c r="A80" s="145"/>
      <c r="B80" s="103" t="e">
        <f>VLOOKUP(A80,URL[],2,0)</f>
        <v>#N/A</v>
      </c>
      <c r="C80" s="205" t="e">
        <f>VLOOKUP(A80,URL[],3,0)</f>
        <v>#N/A</v>
      </c>
      <c r="D80" s="103"/>
      <c r="E80" s="103"/>
      <c r="F80" s="103"/>
      <c r="G80" s="103"/>
      <c r="H80" s="103"/>
      <c r="I80" s="103"/>
      <c r="J80" s="103"/>
      <c r="K80" s="103"/>
      <c r="L80" s="103"/>
      <c r="M80" s="103"/>
      <c r="N80" s="103"/>
      <c r="O80" s="103"/>
      <c r="P80" s="103"/>
      <c r="Q80" s="103"/>
      <c r="R80" s="103"/>
      <c r="S80" s="103"/>
      <c r="T80" s="103" t="str">
        <f>IF(Final_Report[[#This Row],[Move to Report]]="Yes",VLOOKUP(E80,IssueVariable[],3,0),"N/A")</f>
        <v>N/A</v>
      </c>
      <c r="U80" s="103" t="str">
        <f>IF(Final_Report[[#This Row],[Move to Report]]="Yes",VLOOKUP(E80,IssueVariable[],4,0),"N/A")</f>
        <v>N/A</v>
      </c>
      <c r="V80" s="103" t="str">
        <f>Final_Report[[#This Row],[Issue Description]]</f>
        <v>N/A</v>
      </c>
      <c r="W80" s="103"/>
      <c r="X80" s="103">
        <f>Final_Report[[#This Row],[Code Snippet]]</f>
        <v>0</v>
      </c>
      <c r="Y80" s="103" t="str">
        <f>IF(Final_Report[[#This Row],[Move to Report]]="Yes",VLOOKUP(E80,IssueVariable[],5,0),"N/A")</f>
        <v>N/A</v>
      </c>
      <c r="Z80" s="103" t="str">
        <f>Final_Report[[#This Row],[Expected Result]]</f>
        <v>N/A</v>
      </c>
      <c r="AA80" s="103" t="str">
        <f>IF(Final_Report[[#This Row],[Move to Report]]="Yes",VLOOKUP(E80,IssueVariable[],6,0),"N/A")</f>
        <v>N/A</v>
      </c>
      <c r="AB80" s="103" t="str">
        <f>IF(Final_Report[[#This Row],[Move to Report]]="Yes",VLOOKUP(E80,IssueVariable[],7,0),"N/A")</f>
        <v>N/A</v>
      </c>
      <c r="AC80" s="103" t="str">
        <f>Final_Report[[#This Row],[Recommendation]]</f>
        <v>N/A</v>
      </c>
      <c r="AD80" s="103"/>
      <c r="AE80" s="103" t="str">
        <f>IF(Final_Report[[#This Row],[Move to Report]]="Yes",VLOOKUP(E80,IssueVariable[],8,0),"N/A")</f>
        <v>N/A</v>
      </c>
      <c r="AF80" s="103" t="str">
        <f>Final_Report[[#This Row],[Steps to Reproduce]]</f>
        <v>N/A</v>
      </c>
      <c r="AG80" s="103" t="str">
        <f>IF(Final_Report[[#This Row],[Move to Report]]="Yes",VLOOKUP(E80,IssueVariable[],9,0),"N/A")</f>
        <v>N/A</v>
      </c>
      <c r="AH80" s="103" t="str">
        <f>IF(Final_Report[[#This Row],[Move to Report]]="Yes",VLOOKUP(E80,IssueVariable[],10,0),"N/A")</f>
        <v>N/A</v>
      </c>
      <c r="AI80" s="103"/>
      <c r="AJ80" s="103"/>
      <c r="AK80" s="103" t="str" cm="1">
        <f t="array" ref="AK80">Table95[Tested on]</f>
        <v>Windows: 11
MAC OS: 12
iOS: 15
Android OS: 10</v>
      </c>
      <c r="AL80" s="203" t="str" cm="1">
        <f t="array" ref="AL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 s="103" t="e" cm="1">
        <f t="array" ref="AM80">CONCATENATE(LEFT(AH80, SEARCH(" ", AH80) -1),", ",Labels[Labels])</f>
        <v>#VALUE!</v>
      </c>
      <c r="AN80" s="103" t="b">
        <f t="shared" si="2"/>
        <v>0</v>
      </c>
      <c r="AO80" s="103"/>
      <c r="AP80" s="103"/>
      <c r="AQ80" s="103"/>
      <c r="AR80" s="103"/>
      <c r="AS80" s="103"/>
      <c r="AT80" s="103"/>
      <c r="AU80" s="103"/>
      <c r="AV80" s="103"/>
      <c r="AW80" s="103"/>
      <c r="AX80" s="103"/>
      <c r="AY80" s="103"/>
      <c r="AZ80" s="103"/>
      <c r="BA80" s="103"/>
      <c r="BB80" s="103"/>
      <c r="BC80" s="103" t="e">
        <f>VLOOKUP('Final Report'!D80,'Issue Variable'!A:N,11,FALSE)</f>
        <v>#N/A</v>
      </c>
      <c r="BD80" s="103"/>
      <c r="BE80" s="206"/>
    </row>
    <row r="81" spans="1:57" ht="105.75" hidden="1" thickBot="1">
      <c r="A81" s="145"/>
      <c r="B81" s="103" t="e">
        <f>VLOOKUP(A81,URL[],2,0)</f>
        <v>#N/A</v>
      </c>
      <c r="C81" s="205" t="e">
        <f>VLOOKUP(A81,URL[],3,0)</f>
        <v>#N/A</v>
      </c>
      <c r="D81" s="103"/>
      <c r="E81" s="103"/>
      <c r="F81" s="103"/>
      <c r="G81" s="103"/>
      <c r="H81" s="103"/>
      <c r="I81" s="103"/>
      <c r="J81" s="103"/>
      <c r="K81" s="103"/>
      <c r="L81" s="103"/>
      <c r="M81" s="103"/>
      <c r="N81" s="103"/>
      <c r="O81" s="103"/>
      <c r="P81" s="103"/>
      <c r="Q81" s="103"/>
      <c r="R81" s="103"/>
      <c r="S81" s="103"/>
      <c r="T81" s="103" t="str">
        <f>IF(Final_Report[[#This Row],[Move to Report]]="Yes",VLOOKUP(E81,IssueVariable[],3,0),"N/A")</f>
        <v>N/A</v>
      </c>
      <c r="U81" s="103" t="str">
        <f>IF(Final_Report[[#This Row],[Move to Report]]="Yes",VLOOKUP(E81,IssueVariable[],4,0),"N/A")</f>
        <v>N/A</v>
      </c>
      <c r="V81" s="103" t="str">
        <f>Final_Report[[#This Row],[Issue Description]]</f>
        <v>N/A</v>
      </c>
      <c r="W81" s="103"/>
      <c r="X81" s="103">
        <f>Final_Report[[#This Row],[Code Snippet]]</f>
        <v>0</v>
      </c>
      <c r="Y81" s="103" t="str">
        <f>IF(Final_Report[[#This Row],[Move to Report]]="Yes",VLOOKUP(E81,IssueVariable[],5,0),"N/A")</f>
        <v>N/A</v>
      </c>
      <c r="Z81" s="103" t="str">
        <f>Final_Report[[#This Row],[Expected Result]]</f>
        <v>N/A</v>
      </c>
      <c r="AA81" s="103" t="str">
        <f>IF(Final_Report[[#This Row],[Move to Report]]="Yes",VLOOKUP(E81,IssueVariable[],6,0),"N/A")</f>
        <v>N/A</v>
      </c>
      <c r="AB81" s="103" t="str">
        <f>IF(Final_Report[[#This Row],[Move to Report]]="Yes",VLOOKUP(E81,IssueVariable[],7,0),"N/A")</f>
        <v>N/A</v>
      </c>
      <c r="AC81" s="103" t="str">
        <f>Final_Report[[#This Row],[Recommendation]]</f>
        <v>N/A</v>
      </c>
      <c r="AD81" s="103"/>
      <c r="AE81" s="103" t="str">
        <f>IF(Final_Report[[#This Row],[Move to Report]]="Yes",VLOOKUP(E81,IssueVariable[],8,0),"N/A")</f>
        <v>N/A</v>
      </c>
      <c r="AF81" s="103" t="str">
        <f>Final_Report[[#This Row],[Steps to Reproduce]]</f>
        <v>N/A</v>
      </c>
      <c r="AG81" s="103" t="str">
        <f>IF(Final_Report[[#This Row],[Move to Report]]="Yes",VLOOKUP(E81,IssueVariable[],9,0),"N/A")</f>
        <v>N/A</v>
      </c>
      <c r="AH81" s="103" t="str">
        <f>IF(Final_Report[[#This Row],[Move to Report]]="Yes",VLOOKUP(E81,IssueVariable[],10,0),"N/A")</f>
        <v>N/A</v>
      </c>
      <c r="AI81" s="103"/>
      <c r="AJ81" s="103"/>
      <c r="AK81" s="103" t="str" cm="1">
        <f t="array" ref="AK81">Table95[Tested on]</f>
        <v>Windows: 11
MAC OS: 12
iOS: 15
Android OS: 10</v>
      </c>
      <c r="AL81" s="203" t="str" cm="1">
        <f t="array" ref="AL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 s="103" t="e" cm="1">
        <f t="array" ref="AM81">CONCATENATE(LEFT(AH81, SEARCH(" ", AH81) -1),", ",Labels[Labels])</f>
        <v>#VALUE!</v>
      </c>
      <c r="AN81" s="103" t="b">
        <f t="shared" si="2"/>
        <v>0</v>
      </c>
      <c r="AO81" s="103"/>
      <c r="AP81" s="103"/>
      <c r="AQ81" s="103"/>
      <c r="AR81" s="103"/>
      <c r="AS81" s="103"/>
      <c r="AT81" s="103"/>
      <c r="AU81" s="103"/>
      <c r="AV81" s="103"/>
      <c r="AW81" s="103"/>
      <c r="AX81" s="103"/>
      <c r="AY81" s="103"/>
      <c r="AZ81" s="103"/>
      <c r="BA81" s="103"/>
      <c r="BB81" s="103"/>
      <c r="BC81" s="103" t="e">
        <f>VLOOKUP('Final Report'!D81,'Issue Variable'!A:N,11,FALSE)</f>
        <v>#N/A</v>
      </c>
      <c r="BD81" s="103"/>
      <c r="BE81" s="206"/>
    </row>
    <row r="82" spans="1:57" ht="105.75" hidden="1" thickBot="1">
      <c r="A82" s="145"/>
      <c r="B82" s="103" t="e">
        <f>VLOOKUP(A82,URL[],2,0)</f>
        <v>#N/A</v>
      </c>
      <c r="C82" s="205" t="e">
        <f>VLOOKUP(A82,URL[],3,0)</f>
        <v>#N/A</v>
      </c>
      <c r="D82" s="103"/>
      <c r="E82" s="103"/>
      <c r="F82" s="103"/>
      <c r="G82" s="103"/>
      <c r="H82" s="103"/>
      <c r="I82" s="103"/>
      <c r="J82" s="103"/>
      <c r="K82" s="103"/>
      <c r="L82" s="103"/>
      <c r="M82" s="103"/>
      <c r="N82" s="103"/>
      <c r="O82" s="103"/>
      <c r="P82" s="103"/>
      <c r="Q82" s="103"/>
      <c r="R82" s="103"/>
      <c r="S82" s="103"/>
      <c r="T82" s="103" t="str">
        <f>IF(Final_Report[[#This Row],[Move to Report]]="Yes",VLOOKUP(E82,IssueVariable[],3,0),"N/A")</f>
        <v>N/A</v>
      </c>
      <c r="U82" s="103" t="str">
        <f>IF(Final_Report[[#This Row],[Move to Report]]="Yes",VLOOKUP(E82,IssueVariable[],4,0),"N/A")</f>
        <v>N/A</v>
      </c>
      <c r="V82" s="103" t="str">
        <f>Final_Report[[#This Row],[Issue Description]]</f>
        <v>N/A</v>
      </c>
      <c r="W82" s="103"/>
      <c r="X82" s="103">
        <f>Final_Report[[#This Row],[Code Snippet]]</f>
        <v>0</v>
      </c>
      <c r="Y82" s="103" t="str">
        <f>IF(Final_Report[[#This Row],[Move to Report]]="Yes",VLOOKUP(E82,IssueVariable[],5,0),"N/A")</f>
        <v>N/A</v>
      </c>
      <c r="Z82" s="103" t="str">
        <f>Final_Report[[#This Row],[Expected Result]]</f>
        <v>N/A</v>
      </c>
      <c r="AA82" s="103" t="str">
        <f>IF(Final_Report[[#This Row],[Move to Report]]="Yes",VLOOKUP(E82,IssueVariable[],6,0),"N/A")</f>
        <v>N/A</v>
      </c>
      <c r="AB82" s="103" t="str">
        <f>IF(Final_Report[[#This Row],[Move to Report]]="Yes",VLOOKUP(E82,IssueVariable[],7,0),"N/A")</f>
        <v>N/A</v>
      </c>
      <c r="AC82" s="103" t="str">
        <f>Final_Report[[#This Row],[Recommendation]]</f>
        <v>N/A</v>
      </c>
      <c r="AD82" s="103"/>
      <c r="AE82" s="103" t="str">
        <f>IF(Final_Report[[#This Row],[Move to Report]]="Yes",VLOOKUP(E82,IssueVariable[],8,0),"N/A")</f>
        <v>N/A</v>
      </c>
      <c r="AF82" s="103" t="str">
        <f>Final_Report[[#This Row],[Steps to Reproduce]]</f>
        <v>N/A</v>
      </c>
      <c r="AG82" s="103" t="str">
        <f>IF(Final_Report[[#This Row],[Move to Report]]="Yes",VLOOKUP(E82,IssueVariable[],9,0),"N/A")</f>
        <v>N/A</v>
      </c>
      <c r="AH82" s="103" t="str">
        <f>IF(Final_Report[[#This Row],[Move to Report]]="Yes",VLOOKUP(E82,IssueVariable[],10,0),"N/A")</f>
        <v>N/A</v>
      </c>
      <c r="AI82" s="103"/>
      <c r="AJ82" s="103"/>
      <c r="AK82" s="103" t="str" cm="1">
        <f t="array" ref="AK82">Table95[Tested on]</f>
        <v>Windows: 11
MAC OS: 12
iOS: 15
Android OS: 10</v>
      </c>
      <c r="AL82" s="203" t="str" cm="1">
        <f t="array" ref="AL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 s="103" t="e" cm="1">
        <f t="array" ref="AM82">CONCATENATE(LEFT(AH82, SEARCH(" ", AH82) -1),", ",Labels[Labels])</f>
        <v>#VALUE!</v>
      </c>
      <c r="AN82" s="103" t="b">
        <f t="shared" si="2"/>
        <v>0</v>
      </c>
      <c r="AO82" s="103"/>
      <c r="AP82" s="103"/>
      <c r="AQ82" s="103"/>
      <c r="AR82" s="103"/>
      <c r="AS82" s="103"/>
      <c r="AT82" s="103"/>
      <c r="AU82" s="103"/>
      <c r="AV82" s="103"/>
      <c r="AW82" s="103"/>
      <c r="AX82" s="103"/>
      <c r="AY82" s="103"/>
      <c r="AZ82" s="103"/>
      <c r="BA82" s="103"/>
      <c r="BB82" s="103"/>
      <c r="BC82" s="103" t="e">
        <f>VLOOKUP('Final Report'!D82,'Issue Variable'!A:N,11,FALSE)</f>
        <v>#N/A</v>
      </c>
      <c r="BD82" s="103"/>
      <c r="BE82" s="206"/>
    </row>
    <row r="83" spans="1:57" ht="105.75" hidden="1" thickBot="1">
      <c r="A83" s="145"/>
      <c r="B83" s="103" t="e">
        <f>VLOOKUP(A83,URL[],2,0)</f>
        <v>#N/A</v>
      </c>
      <c r="C83" s="205" t="e">
        <f>VLOOKUP(A83,URL[],3,0)</f>
        <v>#N/A</v>
      </c>
      <c r="D83" s="103"/>
      <c r="E83" s="103"/>
      <c r="F83" s="103"/>
      <c r="G83" s="103"/>
      <c r="H83" s="103"/>
      <c r="I83" s="103"/>
      <c r="J83" s="103"/>
      <c r="K83" s="103"/>
      <c r="L83" s="103"/>
      <c r="M83" s="103"/>
      <c r="N83" s="103"/>
      <c r="O83" s="103"/>
      <c r="P83" s="103"/>
      <c r="Q83" s="103"/>
      <c r="R83" s="103"/>
      <c r="S83" s="103"/>
      <c r="T83" s="103" t="str">
        <f>IF(Final_Report[[#This Row],[Move to Report]]="Yes",VLOOKUP(E83,IssueVariable[],3,0),"N/A")</f>
        <v>N/A</v>
      </c>
      <c r="U83" s="103" t="str">
        <f>IF(Final_Report[[#This Row],[Move to Report]]="Yes",VLOOKUP(E83,IssueVariable[],4,0),"N/A")</f>
        <v>N/A</v>
      </c>
      <c r="V83" s="103" t="str">
        <f>Final_Report[[#This Row],[Issue Description]]</f>
        <v>N/A</v>
      </c>
      <c r="W83" s="103"/>
      <c r="X83" s="103">
        <f>Final_Report[[#This Row],[Code Snippet]]</f>
        <v>0</v>
      </c>
      <c r="Y83" s="103" t="str">
        <f>IF(Final_Report[[#This Row],[Move to Report]]="Yes",VLOOKUP(E83,IssueVariable[],5,0),"N/A")</f>
        <v>N/A</v>
      </c>
      <c r="Z83" s="103" t="str">
        <f>Final_Report[[#This Row],[Expected Result]]</f>
        <v>N/A</v>
      </c>
      <c r="AA83" s="103" t="str">
        <f>IF(Final_Report[[#This Row],[Move to Report]]="Yes",VLOOKUP(E83,IssueVariable[],6,0),"N/A")</f>
        <v>N/A</v>
      </c>
      <c r="AB83" s="103" t="str">
        <f>IF(Final_Report[[#This Row],[Move to Report]]="Yes",VLOOKUP(E83,IssueVariable[],7,0),"N/A")</f>
        <v>N/A</v>
      </c>
      <c r="AC83" s="103" t="str">
        <f>Final_Report[[#This Row],[Recommendation]]</f>
        <v>N/A</v>
      </c>
      <c r="AD83" s="103"/>
      <c r="AE83" s="103" t="str">
        <f>IF(Final_Report[[#This Row],[Move to Report]]="Yes",VLOOKUP(E83,IssueVariable[],8,0),"N/A")</f>
        <v>N/A</v>
      </c>
      <c r="AF83" s="103" t="str">
        <f>Final_Report[[#This Row],[Steps to Reproduce]]</f>
        <v>N/A</v>
      </c>
      <c r="AG83" s="103" t="str">
        <f>IF(Final_Report[[#This Row],[Move to Report]]="Yes",VLOOKUP(E83,IssueVariable[],9,0),"N/A")</f>
        <v>N/A</v>
      </c>
      <c r="AH83" s="103" t="str">
        <f>IF(Final_Report[[#This Row],[Move to Report]]="Yes",VLOOKUP(E83,IssueVariable[],10,0),"N/A")</f>
        <v>N/A</v>
      </c>
      <c r="AI83" s="103"/>
      <c r="AJ83" s="103"/>
      <c r="AK83" s="103" t="str" cm="1">
        <f t="array" ref="AK83">Table95[Tested on]</f>
        <v>Windows: 11
MAC OS: 12
iOS: 15
Android OS: 10</v>
      </c>
      <c r="AL83" s="203" t="str" cm="1">
        <f t="array" ref="AL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 s="103" t="e" cm="1">
        <f t="array" ref="AM83">CONCATENATE(LEFT(AH83, SEARCH(" ", AH83) -1),", ",Labels[Labels])</f>
        <v>#VALUE!</v>
      </c>
      <c r="AN83" s="103" t="b">
        <f t="shared" si="2"/>
        <v>0</v>
      </c>
      <c r="AO83" s="103"/>
      <c r="AP83" s="103"/>
      <c r="AQ83" s="103"/>
      <c r="AR83" s="103"/>
      <c r="AS83" s="103"/>
      <c r="AT83" s="103"/>
      <c r="AU83" s="103"/>
      <c r="AV83" s="103"/>
      <c r="AW83" s="103"/>
      <c r="AX83" s="103"/>
      <c r="AY83" s="103"/>
      <c r="AZ83" s="103"/>
      <c r="BA83" s="103"/>
      <c r="BB83" s="103"/>
      <c r="BC83" s="103" t="e">
        <f>VLOOKUP('Final Report'!D83,'Issue Variable'!A:N,11,FALSE)</f>
        <v>#N/A</v>
      </c>
      <c r="BD83" s="103"/>
      <c r="BE83" s="206"/>
    </row>
    <row r="84" spans="1:57" ht="105.75" hidden="1" thickBot="1">
      <c r="A84" s="145"/>
      <c r="B84" s="103" t="e">
        <f>VLOOKUP(A84,URL[],2,0)</f>
        <v>#N/A</v>
      </c>
      <c r="C84" s="205" t="e">
        <f>VLOOKUP(A84,URL[],3,0)</f>
        <v>#N/A</v>
      </c>
      <c r="D84" s="103"/>
      <c r="E84" s="103"/>
      <c r="F84" s="103"/>
      <c r="G84" s="103"/>
      <c r="H84" s="103"/>
      <c r="I84" s="103"/>
      <c r="J84" s="103"/>
      <c r="K84" s="103"/>
      <c r="L84" s="103"/>
      <c r="M84" s="103"/>
      <c r="N84" s="103"/>
      <c r="O84" s="103"/>
      <c r="P84" s="103"/>
      <c r="Q84" s="103"/>
      <c r="R84" s="103"/>
      <c r="S84" s="103"/>
      <c r="T84" s="103" t="str">
        <f>IF(Final_Report[[#This Row],[Move to Report]]="Yes",VLOOKUP(E84,IssueVariable[],3,0),"N/A")</f>
        <v>N/A</v>
      </c>
      <c r="U84" s="103" t="str">
        <f>IF(Final_Report[[#This Row],[Move to Report]]="Yes",VLOOKUP(E84,IssueVariable[],4,0),"N/A")</f>
        <v>N/A</v>
      </c>
      <c r="V84" s="103" t="str">
        <f>Final_Report[[#This Row],[Issue Description]]</f>
        <v>N/A</v>
      </c>
      <c r="W84" s="103"/>
      <c r="X84" s="103">
        <f>Final_Report[[#This Row],[Code Snippet]]</f>
        <v>0</v>
      </c>
      <c r="Y84" s="103" t="str">
        <f>IF(Final_Report[[#This Row],[Move to Report]]="Yes",VLOOKUP(E84,IssueVariable[],5,0),"N/A")</f>
        <v>N/A</v>
      </c>
      <c r="Z84" s="103" t="str">
        <f>Final_Report[[#This Row],[Expected Result]]</f>
        <v>N/A</v>
      </c>
      <c r="AA84" s="103" t="str">
        <f>IF(Final_Report[[#This Row],[Move to Report]]="Yes",VLOOKUP(E84,IssueVariable[],6,0),"N/A")</f>
        <v>N/A</v>
      </c>
      <c r="AB84" s="103" t="str">
        <f>IF(Final_Report[[#This Row],[Move to Report]]="Yes",VLOOKUP(E84,IssueVariable[],7,0),"N/A")</f>
        <v>N/A</v>
      </c>
      <c r="AC84" s="103" t="str">
        <f>Final_Report[[#This Row],[Recommendation]]</f>
        <v>N/A</v>
      </c>
      <c r="AD84" s="103"/>
      <c r="AE84" s="103" t="str">
        <f>IF(Final_Report[[#This Row],[Move to Report]]="Yes",VLOOKUP(E84,IssueVariable[],8,0),"N/A")</f>
        <v>N/A</v>
      </c>
      <c r="AF84" s="103" t="str">
        <f>Final_Report[[#This Row],[Steps to Reproduce]]</f>
        <v>N/A</v>
      </c>
      <c r="AG84" s="103" t="str">
        <f>IF(Final_Report[[#This Row],[Move to Report]]="Yes",VLOOKUP(E84,IssueVariable[],9,0),"N/A")</f>
        <v>N/A</v>
      </c>
      <c r="AH84" s="103" t="str">
        <f>IF(Final_Report[[#This Row],[Move to Report]]="Yes",VLOOKUP(E84,IssueVariable[],10,0),"N/A")</f>
        <v>N/A</v>
      </c>
      <c r="AI84" s="103"/>
      <c r="AJ84" s="103"/>
      <c r="AK84" s="103" t="str" cm="1">
        <f t="array" ref="AK84">Table95[Tested on]</f>
        <v>Windows: 11
MAC OS: 12
iOS: 15
Android OS: 10</v>
      </c>
      <c r="AL84" s="203" t="str" cm="1">
        <f t="array" ref="AL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 s="103" t="e" cm="1">
        <f t="array" ref="AM84">CONCATENATE(LEFT(AH84, SEARCH(" ", AH84) -1),", ",Labels[Labels])</f>
        <v>#VALUE!</v>
      </c>
      <c r="AN84" s="103" t="b">
        <f t="shared" si="2"/>
        <v>0</v>
      </c>
      <c r="AO84" s="103"/>
      <c r="AP84" s="103"/>
      <c r="AQ84" s="103"/>
      <c r="AR84" s="103"/>
      <c r="AS84" s="103"/>
      <c r="AT84" s="103"/>
      <c r="AU84" s="103"/>
      <c r="AV84" s="103"/>
      <c r="AW84" s="103"/>
      <c r="AX84" s="103"/>
      <c r="AY84" s="103"/>
      <c r="AZ84" s="103"/>
      <c r="BA84" s="103"/>
      <c r="BB84" s="103"/>
      <c r="BC84" s="103" t="e">
        <f>VLOOKUP('Final Report'!D84,'Issue Variable'!A:N,11,FALSE)</f>
        <v>#N/A</v>
      </c>
      <c r="BD84" s="103"/>
      <c r="BE84" s="206"/>
    </row>
    <row r="85" spans="1:57" ht="105.75" hidden="1" thickBot="1">
      <c r="A85" s="145"/>
      <c r="B85" s="103" t="e">
        <f>VLOOKUP(A85,URL[],2,0)</f>
        <v>#N/A</v>
      </c>
      <c r="C85" s="205" t="e">
        <f>VLOOKUP(A85,URL[],3,0)</f>
        <v>#N/A</v>
      </c>
      <c r="D85" s="103"/>
      <c r="E85" s="103"/>
      <c r="F85" s="103"/>
      <c r="G85" s="103"/>
      <c r="H85" s="103"/>
      <c r="I85" s="103"/>
      <c r="J85" s="103"/>
      <c r="K85" s="103"/>
      <c r="L85" s="103"/>
      <c r="M85" s="103"/>
      <c r="N85" s="103"/>
      <c r="O85" s="103"/>
      <c r="P85" s="103"/>
      <c r="Q85" s="103"/>
      <c r="R85" s="103"/>
      <c r="S85" s="103"/>
      <c r="T85" s="103" t="str">
        <f>IF(Final_Report[[#This Row],[Move to Report]]="Yes",VLOOKUP(E85,IssueVariable[],3,0),"N/A")</f>
        <v>N/A</v>
      </c>
      <c r="U85" s="103" t="str">
        <f>IF(Final_Report[[#This Row],[Move to Report]]="Yes",VLOOKUP(E85,IssueVariable[],4,0),"N/A")</f>
        <v>N/A</v>
      </c>
      <c r="V85" s="103" t="str">
        <f>Final_Report[[#This Row],[Issue Description]]</f>
        <v>N/A</v>
      </c>
      <c r="W85" s="103"/>
      <c r="X85" s="103">
        <f>Final_Report[[#This Row],[Code Snippet]]</f>
        <v>0</v>
      </c>
      <c r="Y85" s="103" t="str">
        <f>IF(Final_Report[[#This Row],[Move to Report]]="Yes",VLOOKUP(E85,IssueVariable[],5,0),"N/A")</f>
        <v>N/A</v>
      </c>
      <c r="Z85" s="103" t="str">
        <f>Final_Report[[#This Row],[Expected Result]]</f>
        <v>N/A</v>
      </c>
      <c r="AA85" s="103" t="str">
        <f>IF(Final_Report[[#This Row],[Move to Report]]="Yes",VLOOKUP(E85,IssueVariable[],6,0),"N/A")</f>
        <v>N/A</v>
      </c>
      <c r="AB85" s="103" t="str">
        <f>IF(Final_Report[[#This Row],[Move to Report]]="Yes",VLOOKUP(E85,IssueVariable[],7,0),"N/A")</f>
        <v>N/A</v>
      </c>
      <c r="AC85" s="103" t="str">
        <f>Final_Report[[#This Row],[Recommendation]]</f>
        <v>N/A</v>
      </c>
      <c r="AD85" s="103"/>
      <c r="AE85" s="103" t="str">
        <f>IF(Final_Report[[#This Row],[Move to Report]]="Yes",VLOOKUP(E85,IssueVariable[],8,0),"N/A")</f>
        <v>N/A</v>
      </c>
      <c r="AF85" s="103" t="str">
        <f>Final_Report[[#This Row],[Steps to Reproduce]]</f>
        <v>N/A</v>
      </c>
      <c r="AG85" s="103" t="str">
        <f>IF(Final_Report[[#This Row],[Move to Report]]="Yes",VLOOKUP(E85,IssueVariable[],9,0),"N/A")</f>
        <v>N/A</v>
      </c>
      <c r="AH85" s="103" t="str">
        <f>IF(Final_Report[[#This Row],[Move to Report]]="Yes",VLOOKUP(E85,IssueVariable[],10,0),"N/A")</f>
        <v>N/A</v>
      </c>
      <c r="AI85" s="103"/>
      <c r="AJ85" s="103"/>
      <c r="AK85" s="103" t="str" cm="1">
        <f t="array" ref="AK85">Table95[Tested on]</f>
        <v>Windows: 11
MAC OS: 12
iOS: 15
Android OS: 10</v>
      </c>
      <c r="AL85" s="203" t="str" cm="1">
        <f t="array" ref="AL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 s="103" t="e" cm="1">
        <f t="array" ref="AM85">CONCATENATE(LEFT(AH85, SEARCH(" ", AH85) -1),", ",Labels[Labels])</f>
        <v>#VALUE!</v>
      </c>
      <c r="AN85" s="103" t="b">
        <f t="shared" si="2"/>
        <v>0</v>
      </c>
      <c r="AO85" s="103"/>
      <c r="AP85" s="103"/>
      <c r="AQ85" s="103"/>
      <c r="AR85" s="103"/>
      <c r="AS85" s="103"/>
      <c r="AT85" s="103"/>
      <c r="AU85" s="103"/>
      <c r="AV85" s="103"/>
      <c r="AW85" s="103"/>
      <c r="AX85" s="103"/>
      <c r="AY85" s="103"/>
      <c r="AZ85" s="103"/>
      <c r="BA85" s="103"/>
      <c r="BB85" s="103"/>
      <c r="BC85" s="103" t="e">
        <f>VLOOKUP('Final Report'!D85,'Issue Variable'!A:N,11,FALSE)</f>
        <v>#N/A</v>
      </c>
      <c r="BD85" s="103"/>
      <c r="BE85" s="206"/>
    </row>
    <row r="86" spans="1:57" ht="105.75" hidden="1" thickBot="1">
      <c r="A86" s="145"/>
      <c r="B86" s="103" t="e">
        <f>VLOOKUP(A86,URL[],2,0)</f>
        <v>#N/A</v>
      </c>
      <c r="C86" s="205" t="e">
        <f>VLOOKUP(A86,URL[],3,0)</f>
        <v>#N/A</v>
      </c>
      <c r="D86" s="103"/>
      <c r="E86" s="103"/>
      <c r="F86" s="103"/>
      <c r="G86" s="103"/>
      <c r="H86" s="103"/>
      <c r="I86" s="103"/>
      <c r="J86" s="103"/>
      <c r="K86" s="103"/>
      <c r="L86" s="103"/>
      <c r="M86" s="103"/>
      <c r="N86" s="103"/>
      <c r="O86" s="103"/>
      <c r="P86" s="103"/>
      <c r="Q86" s="103"/>
      <c r="R86" s="103"/>
      <c r="S86" s="103"/>
      <c r="T86" s="103" t="str">
        <f>IF(Final_Report[[#This Row],[Move to Report]]="Yes",VLOOKUP(E86,IssueVariable[],3,0),"N/A")</f>
        <v>N/A</v>
      </c>
      <c r="U86" s="103" t="str">
        <f>IF(Final_Report[[#This Row],[Move to Report]]="Yes",VLOOKUP(E86,IssueVariable[],4,0),"N/A")</f>
        <v>N/A</v>
      </c>
      <c r="V86" s="103" t="str">
        <f>Final_Report[[#This Row],[Issue Description]]</f>
        <v>N/A</v>
      </c>
      <c r="W86" s="103"/>
      <c r="X86" s="103">
        <f>Final_Report[[#This Row],[Code Snippet]]</f>
        <v>0</v>
      </c>
      <c r="Y86" s="103" t="str">
        <f>IF(Final_Report[[#This Row],[Move to Report]]="Yes",VLOOKUP(E86,IssueVariable[],5,0),"N/A")</f>
        <v>N/A</v>
      </c>
      <c r="Z86" s="103" t="str">
        <f>Final_Report[[#This Row],[Expected Result]]</f>
        <v>N/A</v>
      </c>
      <c r="AA86" s="103" t="str">
        <f>IF(Final_Report[[#This Row],[Move to Report]]="Yes",VLOOKUP(E86,IssueVariable[],6,0),"N/A")</f>
        <v>N/A</v>
      </c>
      <c r="AB86" s="103" t="str">
        <f>IF(Final_Report[[#This Row],[Move to Report]]="Yes",VLOOKUP(E86,IssueVariable[],7,0),"N/A")</f>
        <v>N/A</v>
      </c>
      <c r="AC86" s="103" t="str">
        <f>Final_Report[[#This Row],[Recommendation]]</f>
        <v>N/A</v>
      </c>
      <c r="AD86" s="103"/>
      <c r="AE86" s="103" t="str">
        <f>IF(Final_Report[[#This Row],[Move to Report]]="Yes",VLOOKUP(E86,IssueVariable[],8,0),"N/A")</f>
        <v>N/A</v>
      </c>
      <c r="AF86" s="103" t="str">
        <f>Final_Report[[#This Row],[Steps to Reproduce]]</f>
        <v>N/A</v>
      </c>
      <c r="AG86" s="103" t="str">
        <f>IF(Final_Report[[#This Row],[Move to Report]]="Yes",VLOOKUP(E86,IssueVariable[],9,0),"N/A")</f>
        <v>N/A</v>
      </c>
      <c r="AH86" s="103" t="str">
        <f>IF(Final_Report[[#This Row],[Move to Report]]="Yes",VLOOKUP(E86,IssueVariable[],10,0),"N/A")</f>
        <v>N/A</v>
      </c>
      <c r="AI86" s="103"/>
      <c r="AJ86" s="103"/>
      <c r="AK86" s="103" t="str" cm="1">
        <f t="array" ref="AK86">Table95[Tested on]</f>
        <v>Windows: 11
MAC OS: 12
iOS: 15
Android OS: 10</v>
      </c>
      <c r="AL86" s="203" t="str" cm="1">
        <f t="array" ref="AL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 s="103" t="e" cm="1">
        <f t="array" ref="AM86">CONCATENATE(LEFT(AH86, SEARCH(" ", AH86) -1),", ",Labels[Labels])</f>
        <v>#VALUE!</v>
      </c>
      <c r="AN86" s="103" t="b">
        <f t="shared" si="2"/>
        <v>0</v>
      </c>
      <c r="AO86" s="103"/>
      <c r="AP86" s="103"/>
      <c r="AQ86" s="103"/>
      <c r="AR86" s="103"/>
      <c r="AS86" s="103"/>
      <c r="AT86" s="103"/>
      <c r="AU86" s="103"/>
      <c r="AV86" s="103"/>
      <c r="AW86" s="103"/>
      <c r="AX86" s="103"/>
      <c r="AY86" s="103"/>
      <c r="AZ86" s="103"/>
      <c r="BA86" s="103"/>
      <c r="BB86" s="103"/>
      <c r="BC86" s="103" t="e">
        <f>VLOOKUP('Final Report'!D86,'Issue Variable'!A:N,11,FALSE)</f>
        <v>#N/A</v>
      </c>
      <c r="BD86" s="103"/>
      <c r="BE86" s="206"/>
    </row>
    <row r="87" spans="1:57" ht="105.75" hidden="1" thickBot="1">
      <c r="A87" s="145"/>
      <c r="B87" s="103" t="e">
        <f>VLOOKUP(A87,URL[],2,0)</f>
        <v>#N/A</v>
      </c>
      <c r="C87" s="205" t="e">
        <f>VLOOKUP(A87,URL[],3,0)</f>
        <v>#N/A</v>
      </c>
      <c r="D87" s="103"/>
      <c r="E87" s="103"/>
      <c r="F87" s="103"/>
      <c r="G87" s="103"/>
      <c r="H87" s="103"/>
      <c r="I87" s="103"/>
      <c r="J87" s="103"/>
      <c r="K87" s="103"/>
      <c r="L87" s="103"/>
      <c r="M87" s="103"/>
      <c r="N87" s="103"/>
      <c r="O87" s="103"/>
      <c r="P87" s="103"/>
      <c r="Q87" s="103"/>
      <c r="R87" s="103"/>
      <c r="S87" s="103"/>
      <c r="T87" s="103" t="str">
        <f>IF(Final_Report[[#This Row],[Move to Report]]="Yes",VLOOKUP(E87,IssueVariable[],3,0),"N/A")</f>
        <v>N/A</v>
      </c>
      <c r="U87" s="103" t="str">
        <f>IF(Final_Report[[#This Row],[Move to Report]]="Yes",VLOOKUP(E87,IssueVariable[],4,0),"N/A")</f>
        <v>N/A</v>
      </c>
      <c r="V87" s="103" t="str">
        <f>Final_Report[[#This Row],[Issue Description]]</f>
        <v>N/A</v>
      </c>
      <c r="W87" s="103"/>
      <c r="X87" s="103">
        <f>Final_Report[[#This Row],[Code Snippet]]</f>
        <v>0</v>
      </c>
      <c r="Y87" s="103" t="str">
        <f>IF(Final_Report[[#This Row],[Move to Report]]="Yes",VLOOKUP(E87,IssueVariable[],5,0),"N/A")</f>
        <v>N/A</v>
      </c>
      <c r="Z87" s="103" t="str">
        <f>Final_Report[[#This Row],[Expected Result]]</f>
        <v>N/A</v>
      </c>
      <c r="AA87" s="103" t="str">
        <f>IF(Final_Report[[#This Row],[Move to Report]]="Yes",VLOOKUP(E87,IssueVariable[],6,0),"N/A")</f>
        <v>N/A</v>
      </c>
      <c r="AB87" s="103" t="str">
        <f>IF(Final_Report[[#This Row],[Move to Report]]="Yes",VLOOKUP(E87,IssueVariable[],7,0),"N/A")</f>
        <v>N/A</v>
      </c>
      <c r="AC87" s="103" t="str">
        <f>Final_Report[[#This Row],[Recommendation]]</f>
        <v>N/A</v>
      </c>
      <c r="AD87" s="103"/>
      <c r="AE87" s="103" t="str">
        <f>IF(Final_Report[[#This Row],[Move to Report]]="Yes",VLOOKUP(E87,IssueVariable[],8,0),"N/A")</f>
        <v>N/A</v>
      </c>
      <c r="AF87" s="103" t="str">
        <f>Final_Report[[#This Row],[Steps to Reproduce]]</f>
        <v>N/A</v>
      </c>
      <c r="AG87" s="103" t="str">
        <f>IF(Final_Report[[#This Row],[Move to Report]]="Yes",VLOOKUP(E87,IssueVariable[],9,0),"N/A")</f>
        <v>N/A</v>
      </c>
      <c r="AH87" s="103" t="str">
        <f>IF(Final_Report[[#This Row],[Move to Report]]="Yes",VLOOKUP(E87,IssueVariable[],10,0),"N/A")</f>
        <v>N/A</v>
      </c>
      <c r="AI87" s="103"/>
      <c r="AJ87" s="103"/>
      <c r="AK87" s="103" t="str" cm="1">
        <f t="array" ref="AK87">Table95[Tested on]</f>
        <v>Windows: 11
MAC OS: 12
iOS: 15
Android OS: 10</v>
      </c>
      <c r="AL87" s="203" t="str" cm="1">
        <f t="array" ref="AL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 s="103" t="e" cm="1">
        <f t="array" ref="AM87">CONCATENATE(LEFT(AH87, SEARCH(" ", AH87) -1),", ",Labels[Labels])</f>
        <v>#VALUE!</v>
      </c>
      <c r="AN87" s="103" t="b">
        <f t="shared" si="2"/>
        <v>0</v>
      </c>
      <c r="AO87" s="103"/>
      <c r="AP87" s="103"/>
      <c r="AQ87" s="103"/>
      <c r="AR87" s="103"/>
      <c r="AS87" s="103"/>
      <c r="AT87" s="103"/>
      <c r="AU87" s="103"/>
      <c r="AV87" s="103"/>
      <c r="AW87" s="103"/>
      <c r="AX87" s="103"/>
      <c r="AY87" s="103"/>
      <c r="AZ87" s="103"/>
      <c r="BA87" s="103"/>
      <c r="BB87" s="103"/>
      <c r="BC87" s="103" t="e">
        <f>VLOOKUP('Final Report'!D87,'Issue Variable'!A:N,11,FALSE)</f>
        <v>#N/A</v>
      </c>
      <c r="BD87" s="103"/>
      <c r="BE87" s="206"/>
    </row>
    <row r="88" spans="1:57" ht="105.75" hidden="1" thickBot="1">
      <c r="A88" s="145"/>
      <c r="B88" s="103" t="e">
        <f>VLOOKUP(A88,URL[],2,0)</f>
        <v>#N/A</v>
      </c>
      <c r="C88" s="205" t="e">
        <f>VLOOKUP(A88,URL[],3,0)</f>
        <v>#N/A</v>
      </c>
      <c r="D88" s="103"/>
      <c r="E88" s="103"/>
      <c r="F88" s="103"/>
      <c r="G88" s="103"/>
      <c r="H88" s="103"/>
      <c r="I88" s="103"/>
      <c r="J88" s="103"/>
      <c r="K88" s="103"/>
      <c r="L88" s="103"/>
      <c r="M88" s="103"/>
      <c r="N88" s="103"/>
      <c r="O88" s="103"/>
      <c r="P88" s="103"/>
      <c r="Q88" s="103"/>
      <c r="R88" s="103"/>
      <c r="S88" s="103"/>
      <c r="T88" s="103" t="str">
        <f>IF(Final_Report[[#This Row],[Move to Report]]="Yes",VLOOKUP(E88,IssueVariable[],3,0),"N/A")</f>
        <v>N/A</v>
      </c>
      <c r="U88" s="103" t="str">
        <f>IF(Final_Report[[#This Row],[Move to Report]]="Yes",VLOOKUP(E88,IssueVariable[],4,0),"N/A")</f>
        <v>N/A</v>
      </c>
      <c r="V88" s="103" t="str">
        <f>Final_Report[[#This Row],[Issue Description]]</f>
        <v>N/A</v>
      </c>
      <c r="W88" s="103"/>
      <c r="X88" s="103">
        <f>Final_Report[[#This Row],[Code Snippet]]</f>
        <v>0</v>
      </c>
      <c r="Y88" s="103" t="str">
        <f>IF(Final_Report[[#This Row],[Move to Report]]="Yes",VLOOKUP(E88,IssueVariable[],5,0),"N/A")</f>
        <v>N/A</v>
      </c>
      <c r="Z88" s="103" t="str">
        <f>Final_Report[[#This Row],[Expected Result]]</f>
        <v>N/A</v>
      </c>
      <c r="AA88" s="103" t="str">
        <f>IF(Final_Report[[#This Row],[Move to Report]]="Yes",VLOOKUP(E88,IssueVariable[],6,0),"N/A")</f>
        <v>N/A</v>
      </c>
      <c r="AB88" s="103" t="str">
        <f>IF(Final_Report[[#This Row],[Move to Report]]="Yes",VLOOKUP(E88,IssueVariable[],7,0),"N/A")</f>
        <v>N/A</v>
      </c>
      <c r="AC88" s="103" t="str">
        <f>Final_Report[[#This Row],[Recommendation]]</f>
        <v>N/A</v>
      </c>
      <c r="AD88" s="103"/>
      <c r="AE88" s="103" t="str">
        <f>IF(Final_Report[[#This Row],[Move to Report]]="Yes",VLOOKUP(E88,IssueVariable[],8,0),"N/A")</f>
        <v>N/A</v>
      </c>
      <c r="AF88" s="103" t="str">
        <f>Final_Report[[#This Row],[Steps to Reproduce]]</f>
        <v>N/A</v>
      </c>
      <c r="AG88" s="103" t="str">
        <f>IF(Final_Report[[#This Row],[Move to Report]]="Yes",VLOOKUP(E88,IssueVariable[],9,0),"N/A")</f>
        <v>N/A</v>
      </c>
      <c r="AH88" s="103" t="str">
        <f>IF(Final_Report[[#This Row],[Move to Report]]="Yes",VLOOKUP(E88,IssueVariable[],10,0),"N/A")</f>
        <v>N/A</v>
      </c>
      <c r="AI88" s="103"/>
      <c r="AJ88" s="103"/>
      <c r="AK88" s="103" t="str" cm="1">
        <f t="array" ref="AK88">Table95[Tested on]</f>
        <v>Windows: 11
MAC OS: 12
iOS: 15
Android OS: 10</v>
      </c>
      <c r="AL88" s="203" t="str" cm="1">
        <f t="array" ref="AL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 s="103" t="e" cm="1">
        <f t="array" ref="AM88">CONCATENATE(LEFT(AH88, SEARCH(" ", AH88) -1),", ",Labels[Labels])</f>
        <v>#VALUE!</v>
      </c>
      <c r="AN88" s="103" t="b">
        <f t="shared" si="2"/>
        <v>0</v>
      </c>
      <c r="AO88" s="103"/>
      <c r="AP88" s="103"/>
      <c r="AQ88" s="103"/>
      <c r="AR88" s="103"/>
      <c r="AS88" s="103"/>
      <c r="AT88" s="103"/>
      <c r="AU88" s="103"/>
      <c r="AV88" s="103"/>
      <c r="AW88" s="103"/>
      <c r="AX88" s="103"/>
      <c r="AY88" s="103"/>
      <c r="AZ88" s="103"/>
      <c r="BA88" s="103"/>
      <c r="BB88" s="103"/>
      <c r="BC88" s="103" t="e">
        <f>VLOOKUP('Final Report'!D88,'Issue Variable'!A:N,11,FALSE)</f>
        <v>#N/A</v>
      </c>
      <c r="BD88" s="103"/>
      <c r="BE88" s="206"/>
    </row>
    <row r="89" spans="1:57" ht="105.75" hidden="1" thickBot="1">
      <c r="A89" s="145"/>
      <c r="B89" s="103" t="e">
        <f>VLOOKUP(A89,URL[],2,0)</f>
        <v>#N/A</v>
      </c>
      <c r="C89" s="205" t="e">
        <f>VLOOKUP(A89,URL[],3,0)</f>
        <v>#N/A</v>
      </c>
      <c r="D89" s="103"/>
      <c r="E89" s="103"/>
      <c r="F89" s="103"/>
      <c r="G89" s="103"/>
      <c r="H89" s="103"/>
      <c r="I89" s="103"/>
      <c r="J89" s="103"/>
      <c r="K89" s="103"/>
      <c r="L89" s="103"/>
      <c r="M89" s="103"/>
      <c r="N89" s="103"/>
      <c r="O89" s="103"/>
      <c r="P89" s="103"/>
      <c r="Q89" s="103"/>
      <c r="R89" s="103"/>
      <c r="S89" s="103"/>
      <c r="T89" s="103" t="str">
        <f>IF(Final_Report[[#This Row],[Move to Report]]="Yes",VLOOKUP(E89,IssueVariable[],3,0),"N/A")</f>
        <v>N/A</v>
      </c>
      <c r="U89" s="103" t="str">
        <f>IF(Final_Report[[#This Row],[Move to Report]]="Yes",VLOOKUP(E89,IssueVariable[],4,0),"N/A")</f>
        <v>N/A</v>
      </c>
      <c r="V89" s="103" t="str">
        <f>Final_Report[[#This Row],[Issue Description]]</f>
        <v>N/A</v>
      </c>
      <c r="W89" s="103"/>
      <c r="X89" s="103">
        <f>Final_Report[[#This Row],[Code Snippet]]</f>
        <v>0</v>
      </c>
      <c r="Y89" s="103" t="str">
        <f>IF(Final_Report[[#This Row],[Move to Report]]="Yes",VLOOKUP(E89,IssueVariable[],5,0),"N/A")</f>
        <v>N/A</v>
      </c>
      <c r="Z89" s="103" t="str">
        <f>Final_Report[[#This Row],[Expected Result]]</f>
        <v>N/A</v>
      </c>
      <c r="AA89" s="103" t="str">
        <f>IF(Final_Report[[#This Row],[Move to Report]]="Yes",VLOOKUP(E89,IssueVariable[],6,0),"N/A")</f>
        <v>N/A</v>
      </c>
      <c r="AB89" s="103" t="str">
        <f>IF(Final_Report[[#This Row],[Move to Report]]="Yes",VLOOKUP(E89,IssueVariable[],7,0),"N/A")</f>
        <v>N/A</v>
      </c>
      <c r="AC89" s="103" t="str">
        <f>Final_Report[[#This Row],[Recommendation]]</f>
        <v>N/A</v>
      </c>
      <c r="AD89" s="103"/>
      <c r="AE89" s="103" t="str">
        <f>IF(Final_Report[[#This Row],[Move to Report]]="Yes",VLOOKUP(E89,IssueVariable[],8,0),"N/A")</f>
        <v>N/A</v>
      </c>
      <c r="AF89" s="103" t="str">
        <f>Final_Report[[#This Row],[Steps to Reproduce]]</f>
        <v>N/A</v>
      </c>
      <c r="AG89" s="103" t="str">
        <f>IF(Final_Report[[#This Row],[Move to Report]]="Yes",VLOOKUP(E89,IssueVariable[],9,0),"N/A")</f>
        <v>N/A</v>
      </c>
      <c r="AH89" s="103" t="str">
        <f>IF(Final_Report[[#This Row],[Move to Report]]="Yes",VLOOKUP(E89,IssueVariable[],10,0),"N/A")</f>
        <v>N/A</v>
      </c>
      <c r="AI89" s="103"/>
      <c r="AJ89" s="103"/>
      <c r="AK89" s="103" t="str" cm="1">
        <f t="array" ref="AK89">Table95[Tested on]</f>
        <v>Windows: 11
MAC OS: 12
iOS: 15
Android OS: 10</v>
      </c>
      <c r="AL89" s="203" t="str" cm="1">
        <f t="array" ref="AL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 s="103" t="e" cm="1">
        <f t="array" ref="AM89">CONCATENATE(LEFT(AH89, SEARCH(" ", AH89) -1),", ",Labels[Labels])</f>
        <v>#VALUE!</v>
      </c>
      <c r="AN89" s="103" t="b">
        <f t="shared" si="2"/>
        <v>0</v>
      </c>
      <c r="AO89" s="103"/>
      <c r="AP89" s="103"/>
      <c r="AQ89" s="103"/>
      <c r="AR89" s="103"/>
      <c r="AS89" s="103"/>
      <c r="AT89" s="103"/>
      <c r="AU89" s="103"/>
      <c r="AV89" s="103"/>
      <c r="AW89" s="103"/>
      <c r="AX89" s="103"/>
      <c r="AY89" s="103"/>
      <c r="AZ89" s="103"/>
      <c r="BA89" s="103"/>
      <c r="BB89" s="103"/>
      <c r="BC89" s="103" t="e">
        <f>VLOOKUP('Final Report'!D89,'Issue Variable'!A:N,11,FALSE)</f>
        <v>#N/A</v>
      </c>
      <c r="BD89" s="103"/>
      <c r="BE89" s="206"/>
    </row>
    <row r="90" spans="1:57" ht="105.75" hidden="1" thickBot="1">
      <c r="A90" s="145"/>
      <c r="B90" s="103" t="e">
        <f>VLOOKUP(A90,URL[],2,0)</f>
        <v>#N/A</v>
      </c>
      <c r="C90" s="205" t="e">
        <f>VLOOKUP(A90,URL[],3,0)</f>
        <v>#N/A</v>
      </c>
      <c r="D90" s="103"/>
      <c r="E90" s="103"/>
      <c r="F90" s="103"/>
      <c r="G90" s="103"/>
      <c r="H90" s="103"/>
      <c r="I90" s="103"/>
      <c r="J90" s="103"/>
      <c r="K90" s="103"/>
      <c r="L90" s="103"/>
      <c r="M90" s="103"/>
      <c r="N90" s="103"/>
      <c r="O90" s="103"/>
      <c r="P90" s="103"/>
      <c r="Q90" s="103"/>
      <c r="R90" s="103"/>
      <c r="S90" s="103"/>
      <c r="T90" s="103" t="str">
        <f>IF(Final_Report[[#This Row],[Move to Report]]="Yes",VLOOKUP(E90,IssueVariable[],3,0),"N/A")</f>
        <v>N/A</v>
      </c>
      <c r="U90" s="103" t="str">
        <f>IF(Final_Report[[#This Row],[Move to Report]]="Yes",VLOOKUP(E90,IssueVariable[],4,0),"N/A")</f>
        <v>N/A</v>
      </c>
      <c r="V90" s="103" t="str">
        <f>Final_Report[[#This Row],[Issue Description]]</f>
        <v>N/A</v>
      </c>
      <c r="W90" s="103"/>
      <c r="X90" s="103">
        <f>Final_Report[[#This Row],[Code Snippet]]</f>
        <v>0</v>
      </c>
      <c r="Y90" s="103" t="str">
        <f>IF(Final_Report[[#This Row],[Move to Report]]="Yes",VLOOKUP(E90,IssueVariable[],5,0),"N/A")</f>
        <v>N/A</v>
      </c>
      <c r="Z90" s="103" t="str">
        <f>Final_Report[[#This Row],[Expected Result]]</f>
        <v>N/A</v>
      </c>
      <c r="AA90" s="103" t="str">
        <f>IF(Final_Report[[#This Row],[Move to Report]]="Yes",VLOOKUP(E90,IssueVariable[],6,0),"N/A")</f>
        <v>N/A</v>
      </c>
      <c r="AB90" s="103" t="str">
        <f>IF(Final_Report[[#This Row],[Move to Report]]="Yes",VLOOKUP(E90,IssueVariable[],7,0),"N/A")</f>
        <v>N/A</v>
      </c>
      <c r="AC90" s="103" t="str">
        <f>Final_Report[[#This Row],[Recommendation]]</f>
        <v>N/A</v>
      </c>
      <c r="AD90" s="103"/>
      <c r="AE90" s="103" t="str">
        <f>IF(Final_Report[[#This Row],[Move to Report]]="Yes",VLOOKUP(E90,IssueVariable[],8,0),"N/A")</f>
        <v>N/A</v>
      </c>
      <c r="AF90" s="103" t="str">
        <f>Final_Report[[#This Row],[Steps to Reproduce]]</f>
        <v>N/A</v>
      </c>
      <c r="AG90" s="103" t="str">
        <f>IF(Final_Report[[#This Row],[Move to Report]]="Yes",VLOOKUP(E90,IssueVariable[],9,0),"N/A")</f>
        <v>N/A</v>
      </c>
      <c r="AH90" s="103" t="str">
        <f>IF(Final_Report[[#This Row],[Move to Report]]="Yes",VLOOKUP(E90,IssueVariable[],10,0),"N/A")</f>
        <v>N/A</v>
      </c>
      <c r="AI90" s="103"/>
      <c r="AJ90" s="103"/>
      <c r="AK90" s="103" t="str" cm="1">
        <f t="array" ref="AK90">Table95[Tested on]</f>
        <v>Windows: 11
MAC OS: 12
iOS: 15
Android OS: 10</v>
      </c>
      <c r="AL90" s="203" t="str" cm="1">
        <f t="array" ref="AL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 s="103" t="e" cm="1">
        <f t="array" ref="AM90">CONCATENATE(LEFT(AH90, SEARCH(" ", AH90) -1),", ",Labels[Labels])</f>
        <v>#VALUE!</v>
      </c>
      <c r="AN90" s="103" t="b">
        <f t="shared" si="2"/>
        <v>0</v>
      </c>
      <c r="AO90" s="103"/>
      <c r="AP90" s="103"/>
      <c r="AQ90" s="103"/>
      <c r="AR90" s="103"/>
      <c r="AS90" s="103"/>
      <c r="AT90" s="103"/>
      <c r="AU90" s="103"/>
      <c r="AV90" s="103"/>
      <c r="AW90" s="103"/>
      <c r="AX90" s="103"/>
      <c r="AY90" s="103"/>
      <c r="AZ90" s="103"/>
      <c r="BA90" s="103"/>
      <c r="BB90" s="103"/>
      <c r="BC90" s="103" t="e">
        <f>VLOOKUP('Final Report'!D90,'Issue Variable'!A:N,11,FALSE)</f>
        <v>#N/A</v>
      </c>
      <c r="BD90" s="103"/>
      <c r="BE90" s="206"/>
    </row>
    <row r="91" spans="1:57" ht="105.75" hidden="1" thickBot="1">
      <c r="A91" s="145"/>
      <c r="B91" s="103" t="e">
        <f>VLOOKUP(A91,URL[],2,0)</f>
        <v>#N/A</v>
      </c>
      <c r="C91" s="205" t="e">
        <f>VLOOKUP(A91,URL[],3,0)</f>
        <v>#N/A</v>
      </c>
      <c r="D91" s="103"/>
      <c r="E91" s="103"/>
      <c r="F91" s="103"/>
      <c r="G91" s="103"/>
      <c r="H91" s="103"/>
      <c r="I91" s="103"/>
      <c r="J91" s="103"/>
      <c r="K91" s="103"/>
      <c r="L91" s="103"/>
      <c r="M91" s="103"/>
      <c r="N91" s="103"/>
      <c r="O91" s="103"/>
      <c r="P91" s="103"/>
      <c r="Q91" s="103"/>
      <c r="R91" s="103"/>
      <c r="S91" s="103"/>
      <c r="T91" s="103" t="str">
        <f>IF(Final_Report[[#This Row],[Move to Report]]="Yes",VLOOKUP(E91,IssueVariable[],3,0),"N/A")</f>
        <v>N/A</v>
      </c>
      <c r="U91" s="103" t="str">
        <f>IF(Final_Report[[#This Row],[Move to Report]]="Yes",VLOOKUP(E91,IssueVariable[],4,0),"N/A")</f>
        <v>N/A</v>
      </c>
      <c r="V91" s="103" t="str">
        <f>Final_Report[[#This Row],[Issue Description]]</f>
        <v>N/A</v>
      </c>
      <c r="W91" s="103"/>
      <c r="X91" s="103">
        <f>Final_Report[[#This Row],[Code Snippet]]</f>
        <v>0</v>
      </c>
      <c r="Y91" s="103" t="str">
        <f>IF(Final_Report[[#This Row],[Move to Report]]="Yes",VLOOKUP(E91,IssueVariable[],5,0),"N/A")</f>
        <v>N/A</v>
      </c>
      <c r="Z91" s="103" t="str">
        <f>Final_Report[[#This Row],[Expected Result]]</f>
        <v>N/A</v>
      </c>
      <c r="AA91" s="103" t="str">
        <f>IF(Final_Report[[#This Row],[Move to Report]]="Yes",VLOOKUP(E91,IssueVariable[],6,0),"N/A")</f>
        <v>N/A</v>
      </c>
      <c r="AB91" s="103" t="str">
        <f>IF(Final_Report[[#This Row],[Move to Report]]="Yes",VLOOKUP(E91,IssueVariable[],7,0),"N/A")</f>
        <v>N/A</v>
      </c>
      <c r="AC91" s="103" t="str">
        <f>Final_Report[[#This Row],[Recommendation]]</f>
        <v>N/A</v>
      </c>
      <c r="AD91" s="103"/>
      <c r="AE91" s="103" t="str">
        <f>IF(Final_Report[[#This Row],[Move to Report]]="Yes",VLOOKUP(E91,IssueVariable[],8,0),"N/A")</f>
        <v>N/A</v>
      </c>
      <c r="AF91" s="103" t="str">
        <f>Final_Report[[#This Row],[Steps to Reproduce]]</f>
        <v>N/A</v>
      </c>
      <c r="AG91" s="103" t="str">
        <f>IF(Final_Report[[#This Row],[Move to Report]]="Yes",VLOOKUP(E91,IssueVariable[],9,0),"N/A")</f>
        <v>N/A</v>
      </c>
      <c r="AH91" s="103" t="str">
        <f>IF(Final_Report[[#This Row],[Move to Report]]="Yes",VLOOKUP(E91,IssueVariable[],10,0),"N/A")</f>
        <v>N/A</v>
      </c>
      <c r="AI91" s="103"/>
      <c r="AJ91" s="103"/>
      <c r="AK91" s="103" t="str" cm="1">
        <f t="array" ref="AK91">Table95[Tested on]</f>
        <v>Windows: 11
MAC OS: 12
iOS: 15
Android OS: 10</v>
      </c>
      <c r="AL91" s="203" t="str" cm="1">
        <f t="array" ref="AL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 s="103" t="e" cm="1">
        <f t="array" ref="AM91">CONCATENATE(LEFT(AH91, SEARCH(" ", AH91) -1),", ",Labels[Labels])</f>
        <v>#VALUE!</v>
      </c>
      <c r="AN91" s="103" t="b">
        <f t="shared" si="2"/>
        <v>0</v>
      </c>
      <c r="AO91" s="103"/>
      <c r="AP91" s="103"/>
      <c r="AQ91" s="103"/>
      <c r="AR91" s="103"/>
      <c r="AS91" s="103"/>
      <c r="AT91" s="103"/>
      <c r="AU91" s="103"/>
      <c r="AV91" s="103"/>
      <c r="AW91" s="103"/>
      <c r="AX91" s="103"/>
      <c r="AY91" s="103"/>
      <c r="AZ91" s="103"/>
      <c r="BA91" s="103"/>
      <c r="BB91" s="103"/>
      <c r="BC91" s="103" t="e">
        <f>VLOOKUP('Final Report'!D91,'Issue Variable'!A:N,11,FALSE)</f>
        <v>#N/A</v>
      </c>
      <c r="BD91" s="103"/>
      <c r="BE91" s="206"/>
    </row>
    <row r="92" spans="1:57" ht="105.75" hidden="1" thickBot="1">
      <c r="A92" s="145"/>
      <c r="B92" s="103" t="e">
        <f>VLOOKUP(A92,URL[],2,0)</f>
        <v>#N/A</v>
      </c>
      <c r="C92" s="205" t="e">
        <f>VLOOKUP(A92,URL[],3,0)</f>
        <v>#N/A</v>
      </c>
      <c r="D92" s="103"/>
      <c r="E92" s="103"/>
      <c r="F92" s="103"/>
      <c r="G92" s="103"/>
      <c r="H92" s="103"/>
      <c r="I92" s="103"/>
      <c r="J92" s="103"/>
      <c r="K92" s="103"/>
      <c r="L92" s="103"/>
      <c r="M92" s="103"/>
      <c r="N92" s="103"/>
      <c r="O92" s="103"/>
      <c r="P92" s="103"/>
      <c r="Q92" s="103"/>
      <c r="R92" s="103"/>
      <c r="S92" s="103"/>
      <c r="T92" s="103" t="str">
        <f>IF(Final_Report[[#This Row],[Move to Report]]="Yes",VLOOKUP(E92,IssueVariable[],3,0),"N/A")</f>
        <v>N/A</v>
      </c>
      <c r="U92" s="103" t="str">
        <f>IF(Final_Report[[#This Row],[Move to Report]]="Yes",VLOOKUP(E92,IssueVariable[],4,0),"N/A")</f>
        <v>N/A</v>
      </c>
      <c r="V92" s="103" t="str">
        <f>Final_Report[[#This Row],[Issue Description]]</f>
        <v>N/A</v>
      </c>
      <c r="W92" s="103"/>
      <c r="X92" s="103">
        <f>Final_Report[[#This Row],[Code Snippet]]</f>
        <v>0</v>
      </c>
      <c r="Y92" s="103" t="str">
        <f>IF(Final_Report[[#This Row],[Move to Report]]="Yes",VLOOKUP(E92,IssueVariable[],5,0),"N/A")</f>
        <v>N/A</v>
      </c>
      <c r="Z92" s="103" t="str">
        <f>Final_Report[[#This Row],[Expected Result]]</f>
        <v>N/A</v>
      </c>
      <c r="AA92" s="103" t="str">
        <f>IF(Final_Report[[#This Row],[Move to Report]]="Yes",VLOOKUP(E92,IssueVariable[],6,0),"N/A")</f>
        <v>N/A</v>
      </c>
      <c r="AB92" s="103" t="str">
        <f>IF(Final_Report[[#This Row],[Move to Report]]="Yes",VLOOKUP(E92,IssueVariable[],7,0),"N/A")</f>
        <v>N/A</v>
      </c>
      <c r="AC92" s="103" t="str">
        <f>Final_Report[[#This Row],[Recommendation]]</f>
        <v>N/A</v>
      </c>
      <c r="AD92" s="103"/>
      <c r="AE92" s="103" t="str">
        <f>IF(Final_Report[[#This Row],[Move to Report]]="Yes",VLOOKUP(E92,IssueVariable[],8,0),"N/A")</f>
        <v>N/A</v>
      </c>
      <c r="AF92" s="103" t="str">
        <f>Final_Report[[#This Row],[Steps to Reproduce]]</f>
        <v>N/A</v>
      </c>
      <c r="AG92" s="103" t="str">
        <f>IF(Final_Report[[#This Row],[Move to Report]]="Yes",VLOOKUP(E92,IssueVariable[],9,0),"N/A")</f>
        <v>N/A</v>
      </c>
      <c r="AH92" s="103" t="str">
        <f>IF(Final_Report[[#This Row],[Move to Report]]="Yes",VLOOKUP(E92,IssueVariable[],10,0),"N/A")</f>
        <v>N/A</v>
      </c>
      <c r="AI92" s="103"/>
      <c r="AJ92" s="103"/>
      <c r="AK92" s="103" t="str" cm="1">
        <f t="array" ref="AK92">Table95[Tested on]</f>
        <v>Windows: 11
MAC OS: 12
iOS: 15
Android OS: 10</v>
      </c>
      <c r="AL92" s="203" t="str" cm="1">
        <f t="array" ref="AL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 s="103" t="e" cm="1">
        <f t="array" ref="AM92">CONCATENATE(LEFT(AH92, SEARCH(" ", AH92) -1),", ",Labels[Labels])</f>
        <v>#VALUE!</v>
      </c>
      <c r="AN92" s="103" t="b">
        <f t="shared" si="2"/>
        <v>0</v>
      </c>
      <c r="AO92" s="103"/>
      <c r="AP92" s="103"/>
      <c r="AQ92" s="103"/>
      <c r="AR92" s="103"/>
      <c r="AS92" s="103"/>
      <c r="AT92" s="103"/>
      <c r="AU92" s="103"/>
      <c r="AV92" s="103"/>
      <c r="AW92" s="103"/>
      <c r="AX92" s="103"/>
      <c r="AY92" s="103"/>
      <c r="AZ92" s="103"/>
      <c r="BA92" s="103"/>
      <c r="BB92" s="103"/>
      <c r="BC92" s="103" t="e">
        <f>VLOOKUP('Final Report'!D92,'Issue Variable'!A:N,11,FALSE)</f>
        <v>#N/A</v>
      </c>
      <c r="BD92" s="103"/>
      <c r="BE92" s="206"/>
    </row>
    <row r="93" spans="1:57" ht="105.75" hidden="1" thickBot="1">
      <c r="A93" s="145"/>
      <c r="B93" s="103" t="e">
        <f>VLOOKUP(A93,URL[],2,0)</f>
        <v>#N/A</v>
      </c>
      <c r="C93" s="205" t="e">
        <f>VLOOKUP(A93,URL[],3,0)</f>
        <v>#N/A</v>
      </c>
      <c r="D93" s="103"/>
      <c r="E93" s="103"/>
      <c r="F93" s="103"/>
      <c r="G93" s="103"/>
      <c r="H93" s="103"/>
      <c r="I93" s="103"/>
      <c r="J93" s="103"/>
      <c r="K93" s="103"/>
      <c r="L93" s="103"/>
      <c r="M93" s="103"/>
      <c r="N93" s="103"/>
      <c r="O93" s="103"/>
      <c r="P93" s="103"/>
      <c r="Q93" s="103"/>
      <c r="R93" s="103"/>
      <c r="S93" s="103"/>
      <c r="T93" s="103" t="str">
        <f>IF(Final_Report[[#This Row],[Move to Report]]="Yes",VLOOKUP(E93,IssueVariable[],3,0),"N/A")</f>
        <v>N/A</v>
      </c>
      <c r="U93" s="103" t="str">
        <f>IF(Final_Report[[#This Row],[Move to Report]]="Yes",VLOOKUP(E93,IssueVariable[],4,0),"N/A")</f>
        <v>N/A</v>
      </c>
      <c r="V93" s="103" t="str">
        <f>Final_Report[[#This Row],[Issue Description]]</f>
        <v>N/A</v>
      </c>
      <c r="W93" s="103"/>
      <c r="X93" s="103">
        <f>Final_Report[[#This Row],[Code Snippet]]</f>
        <v>0</v>
      </c>
      <c r="Y93" s="103" t="str">
        <f>IF(Final_Report[[#This Row],[Move to Report]]="Yes",VLOOKUP(E93,IssueVariable[],5,0),"N/A")</f>
        <v>N/A</v>
      </c>
      <c r="Z93" s="103" t="str">
        <f>Final_Report[[#This Row],[Expected Result]]</f>
        <v>N/A</v>
      </c>
      <c r="AA93" s="103" t="str">
        <f>IF(Final_Report[[#This Row],[Move to Report]]="Yes",VLOOKUP(E93,IssueVariable[],6,0),"N/A")</f>
        <v>N/A</v>
      </c>
      <c r="AB93" s="103" t="str">
        <f>IF(Final_Report[[#This Row],[Move to Report]]="Yes",VLOOKUP(E93,IssueVariable[],7,0),"N/A")</f>
        <v>N/A</v>
      </c>
      <c r="AC93" s="103" t="str">
        <f>Final_Report[[#This Row],[Recommendation]]</f>
        <v>N/A</v>
      </c>
      <c r="AD93" s="103"/>
      <c r="AE93" s="103" t="str">
        <f>IF(Final_Report[[#This Row],[Move to Report]]="Yes",VLOOKUP(E93,IssueVariable[],8,0),"N/A")</f>
        <v>N/A</v>
      </c>
      <c r="AF93" s="103" t="str">
        <f>Final_Report[[#This Row],[Steps to Reproduce]]</f>
        <v>N/A</v>
      </c>
      <c r="AG93" s="103" t="str">
        <f>IF(Final_Report[[#This Row],[Move to Report]]="Yes",VLOOKUP(E93,IssueVariable[],9,0),"N/A")</f>
        <v>N/A</v>
      </c>
      <c r="AH93" s="103" t="str">
        <f>IF(Final_Report[[#This Row],[Move to Report]]="Yes",VLOOKUP(E93,IssueVariable[],10,0),"N/A")</f>
        <v>N/A</v>
      </c>
      <c r="AI93" s="103"/>
      <c r="AJ93" s="103"/>
      <c r="AK93" s="103" t="str" cm="1">
        <f t="array" ref="AK93">Table95[Tested on]</f>
        <v>Windows: 11
MAC OS: 12
iOS: 15
Android OS: 10</v>
      </c>
      <c r="AL93" s="203" t="str" cm="1">
        <f t="array" ref="AL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 s="103" t="e" cm="1">
        <f t="array" ref="AM93">CONCATENATE(LEFT(AH93, SEARCH(" ", AH93) -1),", ",Labels[Labels])</f>
        <v>#VALUE!</v>
      </c>
      <c r="AN93" s="103" t="b">
        <f t="shared" si="2"/>
        <v>0</v>
      </c>
      <c r="AO93" s="103"/>
      <c r="AP93" s="103"/>
      <c r="AQ93" s="103"/>
      <c r="AR93" s="103"/>
      <c r="AS93" s="103"/>
      <c r="AT93" s="103"/>
      <c r="AU93" s="103"/>
      <c r="AV93" s="103"/>
      <c r="AW93" s="103"/>
      <c r="AX93" s="103"/>
      <c r="AY93" s="103"/>
      <c r="AZ93" s="103"/>
      <c r="BA93" s="103"/>
      <c r="BB93" s="103"/>
      <c r="BC93" s="103" t="e">
        <f>VLOOKUP('Final Report'!D93,'Issue Variable'!A:N,11,FALSE)</f>
        <v>#N/A</v>
      </c>
      <c r="BD93" s="103"/>
      <c r="BE93" s="206"/>
    </row>
    <row r="94" spans="1:57" ht="240.75" thickBot="1">
      <c r="A94" s="145" t="s">
        <v>450</v>
      </c>
      <c r="B94" s="103" t="e">
        <f>VLOOKUP(A94,URL[],2,0)</f>
        <v>#N/A</v>
      </c>
      <c r="C94" s="205" t="e">
        <f>VLOOKUP(A94,URL[],3,0)</f>
        <v>#N/A</v>
      </c>
      <c r="D94" s="103" t="s">
        <v>451</v>
      </c>
      <c r="E94" s="103" t="s">
        <v>452</v>
      </c>
      <c r="F94" s="103" t="s">
        <v>453</v>
      </c>
      <c r="G94" s="103" t="s">
        <v>286</v>
      </c>
      <c r="H94" s="103" t="s">
        <v>286</v>
      </c>
      <c r="I94" s="103" t="s">
        <v>286</v>
      </c>
      <c r="J94" s="103" t="s">
        <v>286</v>
      </c>
      <c r="K94" s="103" t="s">
        <v>286</v>
      </c>
      <c r="L94" s="103" t="s">
        <v>286</v>
      </c>
      <c r="M94" s="103" t="s">
        <v>286</v>
      </c>
      <c r="N94" s="103"/>
      <c r="O94" s="103"/>
      <c r="P94" s="103" t="s">
        <v>126</v>
      </c>
      <c r="Q94" s="103" t="s">
        <v>454</v>
      </c>
      <c r="R94" s="103"/>
      <c r="S94" s="103" t="s">
        <v>155</v>
      </c>
      <c r="T94" s="103" t="s">
        <v>3312</v>
      </c>
      <c r="U94" s="103" t="s">
        <v>455</v>
      </c>
      <c r="V94" s="103" t="s">
        <v>3273</v>
      </c>
      <c r="W94" s="103" t="s">
        <v>456</v>
      </c>
      <c r="X94" s="103" t="s">
        <v>3271</v>
      </c>
      <c r="Y94" s="103" t="s">
        <v>457</v>
      </c>
      <c r="Z94" s="120" t="s">
        <v>1294</v>
      </c>
      <c r="AA94" s="120" t="s">
        <v>1295</v>
      </c>
      <c r="AB94" s="103" t="s">
        <v>459</v>
      </c>
      <c r="AC94" s="103" t="s">
        <v>3272</v>
      </c>
      <c r="AD94" s="103" t="s">
        <v>429</v>
      </c>
      <c r="AE94" s="103" t="s">
        <v>460</v>
      </c>
      <c r="AF94" s="103" t="s">
        <v>3274</v>
      </c>
      <c r="AG94" s="103" t="str">
        <f>IF(Final_Report[[#This Row],[Move to Report]]="Yes",VLOOKUP(E94,IssueVariable[],9,0),"N/A")</f>
        <v>A</v>
      </c>
      <c r="AH94" s="103" t="str">
        <f>IF(Final_Report[[#This Row],[Move to Report]]="Yes",VLOOKUP(E94,IssueVariable[],10,0),"N/A")</f>
        <v>1.3.1 Info and Relationships</v>
      </c>
      <c r="AI94" s="103" t="s">
        <v>3275</v>
      </c>
      <c r="AJ94" s="103" t="s">
        <v>310</v>
      </c>
      <c r="AK94" s="103" t="str" cm="1">
        <f t="array" ref="AK94">Table95[Tested on]</f>
        <v>Windows: 11
MAC OS: 12
iOS: 15
Android OS: 10</v>
      </c>
      <c r="AL94" s="203" t="str" cm="1">
        <f t="array" ref="AL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1.3.1 Info and Relationships (Level A), Windows_11, Chrome, JAWS, Firefox, NVDA, iOS Tablet, VoiceOver, macOS_12, Safari, TalkBack, Android Tablet, Accessibility, Audit, Marketing, MLM-XL, MLVISION, MyLab, US, VPAT</v>
      </c>
      <c r="AM94" s="103" t="str" cm="1">
        <f t="array" ref="AM94">CONCATENATE(LEFT(AH94, SEARCH(" ", AH94) -1),", ",Labels[Labels])</f>
        <v xml:space="preserve">1.3.1, Accessibility, Audit, Marketing, MLM-XL, MLVISION, MyLab, US, VPAT </v>
      </c>
      <c r="AN94" s="103" t="str">
        <f t="shared" si="2"/>
        <v>3 - Medium - minor functionality broken</v>
      </c>
      <c r="AO94" s="103" t="s">
        <v>77</v>
      </c>
      <c r="AP94" s="103">
        <v>5</v>
      </c>
      <c r="AQ94" s="103"/>
      <c r="AR94" s="103"/>
      <c r="AS94" s="103">
        <v>5</v>
      </c>
      <c r="AT94" s="103" t="s">
        <v>82</v>
      </c>
      <c r="AU94" s="103" t="s">
        <v>3267</v>
      </c>
      <c r="AV94" s="103" t="s">
        <v>312</v>
      </c>
      <c r="AW94" s="103">
        <v>5</v>
      </c>
      <c r="AX94" s="103" t="s">
        <v>117</v>
      </c>
      <c r="AY94" s="103"/>
      <c r="AZ94" s="103"/>
      <c r="BA94" s="103" t="s">
        <v>3303</v>
      </c>
      <c r="BB94" s="103"/>
      <c r="BC94" s="103" t="e">
        <f>VLOOKUP('Final Report'!D94,'Issue Variable'!A:N,11,FALSE)</f>
        <v>#N/A</v>
      </c>
      <c r="BD94" s="103"/>
      <c r="BE94" s="206"/>
    </row>
    <row r="95" spans="1:57" ht="195.75" thickBot="1">
      <c r="A95" s="145" t="s">
        <v>450</v>
      </c>
      <c r="B95" s="103" t="e">
        <f>VLOOKUP(A95,URL[],2,0)</f>
        <v>#N/A</v>
      </c>
      <c r="C95" s="205" t="e">
        <f>VLOOKUP(A95,URL[],3,0)</f>
        <v>#N/A</v>
      </c>
      <c r="D95" s="103"/>
      <c r="E95" s="103" t="s">
        <v>461</v>
      </c>
      <c r="F95" s="103" t="s">
        <v>462</v>
      </c>
      <c r="G95" s="103" t="s">
        <v>286</v>
      </c>
      <c r="H95" s="103" t="s">
        <v>286</v>
      </c>
      <c r="I95" s="103" t="s">
        <v>286</v>
      </c>
      <c r="J95" s="103"/>
      <c r="K95" s="103"/>
      <c r="L95" s="103"/>
      <c r="M95" s="103"/>
      <c r="N95" s="103"/>
      <c r="O95" s="103"/>
      <c r="P95" s="103" t="s">
        <v>126</v>
      </c>
      <c r="Q95" s="103" t="s">
        <v>454</v>
      </c>
      <c r="R95" s="103"/>
      <c r="S95" s="103" t="s">
        <v>155</v>
      </c>
      <c r="T95" s="103" t="s">
        <v>3311</v>
      </c>
      <c r="U95" s="103" t="s">
        <v>463</v>
      </c>
      <c r="V95" s="103" t="s">
        <v>3249</v>
      </c>
      <c r="W95" s="103"/>
      <c r="X95" s="103"/>
      <c r="Y95" s="103" t="s">
        <v>464</v>
      </c>
      <c r="Z95" s="103" t="s">
        <v>464</v>
      </c>
      <c r="AA95" s="103"/>
      <c r="AB95" s="103" t="s">
        <v>465</v>
      </c>
      <c r="AC95" s="103" t="s">
        <v>3250</v>
      </c>
      <c r="AD95" s="103" t="s">
        <v>429</v>
      </c>
      <c r="AE95" s="103" t="s">
        <v>466</v>
      </c>
      <c r="AF95" s="103" t="s">
        <v>466</v>
      </c>
      <c r="AG95" s="103"/>
      <c r="AH95" s="103"/>
      <c r="AI95" s="103" t="s">
        <v>3252</v>
      </c>
      <c r="AJ95" s="103" t="s">
        <v>448</v>
      </c>
      <c r="AK95" s="103" t="s">
        <v>467</v>
      </c>
      <c r="AL95" s="203" t="s">
        <v>3323</v>
      </c>
      <c r="AM95" s="103" t="s">
        <v>468</v>
      </c>
      <c r="AN95" s="103" t="str">
        <f t="shared" si="2"/>
        <v>4 - Low - cosmetic or usability</v>
      </c>
      <c r="AO95" s="103" t="s">
        <v>77</v>
      </c>
      <c r="AP95" s="103">
        <v>5</v>
      </c>
      <c r="AQ95" s="103"/>
      <c r="AR95" s="103"/>
      <c r="AS95" s="103">
        <v>5</v>
      </c>
      <c r="AT95" s="103" t="s">
        <v>82</v>
      </c>
      <c r="AU95" s="103" t="s">
        <v>3251</v>
      </c>
      <c r="AV95" s="103" t="s">
        <v>547</v>
      </c>
      <c r="AW95" s="103">
        <v>5</v>
      </c>
      <c r="AX95" s="103" t="s">
        <v>117</v>
      </c>
      <c r="AY95" s="103"/>
      <c r="AZ95" s="103"/>
      <c r="BA95" s="103" t="s">
        <v>3303</v>
      </c>
      <c r="BB95" s="103"/>
      <c r="BC95" s="103" t="e">
        <f>VLOOKUP('Final Report'!D95,'Issue Variable'!A:N,11,FALSE)</f>
        <v>#N/A</v>
      </c>
      <c r="BD95" s="103"/>
      <c r="BE95" s="206"/>
    </row>
    <row r="96" spans="1:57" ht="210.75" thickBot="1">
      <c r="A96" s="145" t="s">
        <v>450</v>
      </c>
      <c r="B96" s="103" t="e">
        <f>VLOOKUP(A96,URL[],2,0)</f>
        <v>#N/A</v>
      </c>
      <c r="C96" s="205" t="e">
        <f>VLOOKUP(A96,URL[],3,0)</f>
        <v>#N/A</v>
      </c>
      <c r="D96" s="103"/>
      <c r="E96" s="103" t="s">
        <v>469</v>
      </c>
      <c r="F96" s="103" t="s">
        <v>470</v>
      </c>
      <c r="G96" s="103" t="s">
        <v>286</v>
      </c>
      <c r="H96" s="103" t="s">
        <v>286</v>
      </c>
      <c r="I96" s="103" t="s">
        <v>286</v>
      </c>
      <c r="J96" s="103" t="s">
        <v>286</v>
      </c>
      <c r="K96" s="103" t="s">
        <v>286</v>
      </c>
      <c r="L96" s="103" t="s">
        <v>471</v>
      </c>
      <c r="M96" s="103" t="s">
        <v>471</v>
      </c>
      <c r="N96" s="103"/>
      <c r="O96" s="103"/>
      <c r="P96" s="103" t="s">
        <v>126</v>
      </c>
      <c r="Q96" s="103" t="s">
        <v>454</v>
      </c>
      <c r="R96" s="103"/>
      <c r="S96" s="103" t="s">
        <v>155</v>
      </c>
      <c r="T96" s="103" t="s">
        <v>3310</v>
      </c>
      <c r="U96" s="103" t="s">
        <v>472</v>
      </c>
      <c r="V96" s="103" t="s">
        <v>3282</v>
      </c>
      <c r="W96" s="103"/>
      <c r="X96" s="103"/>
      <c r="Y96" s="103" t="s">
        <v>473</v>
      </c>
      <c r="Z96" s="103" t="s">
        <v>473</v>
      </c>
      <c r="AA96" s="103" t="s">
        <v>474</v>
      </c>
      <c r="AB96" s="103" t="s">
        <v>475</v>
      </c>
      <c r="AC96" s="103" t="s">
        <v>475</v>
      </c>
      <c r="AD96" s="103" t="s">
        <v>429</v>
      </c>
      <c r="AE96" s="103" t="s">
        <v>476</v>
      </c>
      <c r="AF96" s="103" t="s">
        <v>3280</v>
      </c>
      <c r="AG96" s="103" t="s">
        <v>477</v>
      </c>
      <c r="AH96" s="103" t="s">
        <v>478</v>
      </c>
      <c r="AI96" s="103" t="s">
        <v>3283</v>
      </c>
      <c r="AJ96" s="103" t="s">
        <v>310</v>
      </c>
      <c r="AK96" s="103" t="s">
        <v>90</v>
      </c>
      <c r="AL96" s="203" t="str" cm="1">
        <f t="array" ref="AL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4.1.1 Parsing (Level A), Windows_11, Chrome, JAWS, Firefox, NVDA, macOS_12, Safari, VoiceOver, Accessibility, Audit, Marketing, MLM-XL, MLVISION, MyLab, US, VPAT</v>
      </c>
      <c r="AM96" s="103" t="s">
        <v>479</v>
      </c>
      <c r="AN96" s="103" t="s">
        <v>480</v>
      </c>
      <c r="AO96" s="103" t="s">
        <v>77</v>
      </c>
      <c r="AP96" s="103">
        <v>5</v>
      </c>
      <c r="AQ96" s="103"/>
      <c r="AR96" s="103"/>
      <c r="AS96" s="103">
        <v>5</v>
      </c>
      <c r="AT96" s="103" t="s">
        <v>82</v>
      </c>
      <c r="AU96" s="103" t="s">
        <v>3281</v>
      </c>
      <c r="AV96" s="103" t="s">
        <v>387</v>
      </c>
      <c r="AW96" s="103">
        <v>5</v>
      </c>
      <c r="AX96" s="103" t="s">
        <v>117</v>
      </c>
      <c r="AY96" s="103"/>
      <c r="AZ96" s="103"/>
      <c r="BA96" s="103" t="s">
        <v>3303</v>
      </c>
      <c r="BB96" s="103"/>
      <c r="BC96" s="103" t="e">
        <f>VLOOKUP('Final Report'!D96,'Issue Variable'!A:N,11,FALSE)</f>
        <v>#N/A</v>
      </c>
      <c r="BD96" s="103"/>
      <c r="BE96" s="206"/>
    </row>
    <row r="97" spans="1:57" ht="195.75" thickBot="1">
      <c r="A97" s="145" t="s">
        <v>450</v>
      </c>
      <c r="B97" s="103" t="e">
        <f>VLOOKUP(A97,URL[],2,0)</f>
        <v>#N/A</v>
      </c>
      <c r="C97" s="205" t="e">
        <f>VLOOKUP(A97,URL[],3,0)</f>
        <v>#N/A</v>
      </c>
      <c r="D97" s="103"/>
      <c r="E97" s="103" t="s">
        <v>422</v>
      </c>
      <c r="F97" s="103" t="s">
        <v>481</v>
      </c>
      <c r="G97" s="103" t="s">
        <v>286</v>
      </c>
      <c r="H97" s="103"/>
      <c r="I97" s="103" t="s">
        <v>286</v>
      </c>
      <c r="J97" s="103"/>
      <c r="K97" s="103"/>
      <c r="L97" s="103" t="s">
        <v>471</v>
      </c>
      <c r="M97" s="103" t="s">
        <v>471</v>
      </c>
      <c r="N97" s="103"/>
      <c r="O97" s="103"/>
      <c r="P97" s="103" t="s">
        <v>126</v>
      </c>
      <c r="Q97" s="103" t="s">
        <v>454</v>
      </c>
      <c r="R97" s="103"/>
      <c r="S97" s="103" t="s">
        <v>155</v>
      </c>
      <c r="T97" s="103" t="s">
        <v>3325</v>
      </c>
      <c r="U97" s="103" t="s">
        <v>482</v>
      </c>
      <c r="V97" s="103" t="s">
        <v>3264</v>
      </c>
      <c r="W97" s="103"/>
      <c r="X97" s="103"/>
      <c r="Y97" s="103" t="s">
        <v>3265</v>
      </c>
      <c r="Z97" s="103" t="s">
        <v>3265</v>
      </c>
      <c r="AA97" s="103" t="s">
        <v>427</v>
      </c>
      <c r="AB97" s="103" t="s">
        <v>428</v>
      </c>
      <c r="AC97" s="103" t="s">
        <v>428</v>
      </c>
      <c r="AD97" s="103" t="s">
        <v>429</v>
      </c>
      <c r="AE97" s="103" t="s">
        <v>484</v>
      </c>
      <c r="AF97" s="103" t="s">
        <v>3266</v>
      </c>
      <c r="AG97" s="103" t="str">
        <f>IF(Final_Report[[#This Row],[Move to Report]]="Yes",VLOOKUP(E97,IssueVariable[],9,0),"N/A")</f>
        <v>AA</v>
      </c>
      <c r="AH97" s="103" t="str">
        <f>IF(Final_Report[[#This Row],[Move to Report]]="Yes",VLOOKUP(E97,IssueVariable[],10,0),"N/A")</f>
        <v>1.4.3 Contrast (Minimum)</v>
      </c>
      <c r="AI97" s="103" t="s">
        <v>3276</v>
      </c>
      <c r="AJ97" s="103" t="s">
        <v>310</v>
      </c>
      <c r="AK97" s="103" t="s">
        <v>3324</v>
      </c>
      <c r="AL97" s="203" t="str" cm="1">
        <f t="array" ref="AL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1.4.3 Contrast (Minimum) (Level AA), Windows_11, Chrome, JAWS, NVDA, Accessibility, Audit, Marketing, MLM-XL, MLVISION, MyLab, US, VPAT</v>
      </c>
      <c r="AM97" s="103" t="str" cm="1">
        <f t="array" ref="AM97">CONCATENATE(LEFT(AH97, SEARCH(" ", AH97) -1),", ",Labels[Labels])</f>
        <v xml:space="preserve">1.4.3, Accessibility, Audit, Marketing, MLM-XL, MLVISION, MyLab, US, VPAT </v>
      </c>
      <c r="AN97" s="103" t="str">
        <f t="shared" si="2"/>
        <v>3 - Medium - minor functionality broken</v>
      </c>
      <c r="AO97" s="103" t="s">
        <v>77</v>
      </c>
      <c r="AP97" s="103">
        <v>5</v>
      </c>
      <c r="AQ97" s="103">
        <v>5</v>
      </c>
      <c r="AR97" s="103"/>
      <c r="AS97" s="103">
        <v>5</v>
      </c>
      <c r="AT97" s="103" t="s">
        <v>82</v>
      </c>
      <c r="AU97" s="103"/>
      <c r="AV97" s="103"/>
      <c r="AW97" s="103"/>
      <c r="AX97" s="103" t="s">
        <v>116</v>
      </c>
      <c r="AY97" s="103"/>
      <c r="AZ97" s="103"/>
      <c r="BA97" s="103" t="s">
        <v>3303</v>
      </c>
      <c r="BB97" s="103"/>
      <c r="BC97" s="103" t="e">
        <f>VLOOKUP('Final Report'!D97,'Issue Variable'!A:N,11,FALSE)</f>
        <v>#N/A</v>
      </c>
      <c r="BD97" s="103"/>
      <c r="BE97" s="206"/>
    </row>
    <row r="98" spans="1:57" ht="105.75" hidden="1" thickBot="1">
      <c r="A98" s="145"/>
      <c r="B98" s="103" t="e">
        <f>VLOOKUP(A98,URL[],2,0)</f>
        <v>#N/A</v>
      </c>
      <c r="C98" s="205" t="e">
        <f>VLOOKUP(A98,URL[],3,0)</f>
        <v>#N/A</v>
      </c>
      <c r="D98" s="103"/>
      <c r="E98" s="103"/>
      <c r="F98" s="103"/>
      <c r="G98" s="103"/>
      <c r="H98" s="103"/>
      <c r="I98" s="103"/>
      <c r="J98" s="103"/>
      <c r="K98" s="103"/>
      <c r="L98" s="103"/>
      <c r="M98" s="103"/>
      <c r="N98" s="103"/>
      <c r="O98" s="103"/>
      <c r="P98" s="103"/>
      <c r="Q98" s="103"/>
      <c r="R98" s="103"/>
      <c r="S98" s="103"/>
      <c r="T98" s="103" t="str">
        <f>IF(Final_Report[[#This Row],[Move to Report]]="Yes",VLOOKUP(E98,IssueVariable[],3,0),"N/A")</f>
        <v>N/A</v>
      </c>
      <c r="U98" s="103" t="str">
        <f>IF(Final_Report[[#This Row],[Move to Report]]="Yes",VLOOKUP(E98,IssueVariable[],4,0),"N/A")</f>
        <v>N/A</v>
      </c>
      <c r="V98" s="103" t="str">
        <f>Final_Report[[#This Row],[Issue Description]]</f>
        <v>N/A</v>
      </c>
      <c r="W98" s="103"/>
      <c r="X98" s="103">
        <f>Final_Report[[#This Row],[Code Snippet]]</f>
        <v>0</v>
      </c>
      <c r="Y98" s="103" t="str">
        <f>IF(Final_Report[[#This Row],[Move to Report]]="Yes",VLOOKUP(E98,IssueVariable[],5,0),"N/A")</f>
        <v>N/A</v>
      </c>
      <c r="Z98" s="103" t="str">
        <f>Final_Report[[#This Row],[Expected Result]]</f>
        <v>N/A</v>
      </c>
      <c r="AA98" s="103" t="str">
        <f>IF(Final_Report[[#This Row],[Move to Report]]="Yes",VLOOKUP(E98,IssueVariable[],6,0),"N/A")</f>
        <v>N/A</v>
      </c>
      <c r="AB98" s="103" t="str">
        <f>IF(Final_Report[[#This Row],[Move to Report]]="Yes",VLOOKUP(E98,IssueVariable[],7,0),"N/A")</f>
        <v>N/A</v>
      </c>
      <c r="AC98" s="103" t="str">
        <f>Final_Report[[#This Row],[Recommendation]]</f>
        <v>N/A</v>
      </c>
      <c r="AD98" s="103"/>
      <c r="AE98" s="103" t="str">
        <f>IF(Final_Report[[#This Row],[Move to Report]]="Yes",VLOOKUP(E98,IssueVariable[],8,0),"N/A")</f>
        <v>N/A</v>
      </c>
      <c r="AF98" s="103" t="str">
        <f>Final_Report[[#This Row],[Steps to Reproduce]]</f>
        <v>N/A</v>
      </c>
      <c r="AG98" s="103" t="str">
        <f>IF(Final_Report[[#This Row],[Move to Report]]="Yes",VLOOKUP(E98,IssueVariable[],9,0),"N/A")</f>
        <v>N/A</v>
      </c>
      <c r="AH98" s="103" t="str">
        <f>IF(Final_Report[[#This Row],[Move to Report]]="Yes",VLOOKUP(E98,IssueVariable[],10,0),"N/A")</f>
        <v>N/A</v>
      </c>
      <c r="AI98" s="103"/>
      <c r="AJ98" s="103"/>
      <c r="AK98" s="103" t="str" cm="1">
        <f t="array" ref="AK98">Table95[Tested on]</f>
        <v>Windows: 11
MAC OS: 12
iOS: 15
Android OS: 10</v>
      </c>
      <c r="AL98" s="203" t="str" cm="1">
        <f t="array" ref="AL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 s="103" t="e" cm="1">
        <f t="array" ref="AM98">CONCATENATE(LEFT(AH98, SEARCH(" ", AH98) -1),", ",Labels[Labels])</f>
        <v>#VALUE!</v>
      </c>
      <c r="AN98" s="103" t="b">
        <f t="shared" si="2"/>
        <v>0</v>
      </c>
      <c r="AO98" s="103"/>
      <c r="AP98" s="103"/>
      <c r="AQ98" s="103"/>
      <c r="AR98" s="103"/>
      <c r="AS98" s="103"/>
      <c r="AT98" s="103"/>
      <c r="AU98" s="103"/>
      <c r="AV98" s="103"/>
      <c r="AW98" s="103"/>
      <c r="AX98" s="103"/>
      <c r="AY98" s="103"/>
      <c r="AZ98" s="103"/>
      <c r="BA98" s="103"/>
      <c r="BB98" s="103"/>
      <c r="BC98" s="103" t="e">
        <f>VLOOKUP('Final Report'!D98,'Issue Variable'!A:N,11,FALSE)</f>
        <v>#N/A</v>
      </c>
      <c r="BD98" s="103"/>
      <c r="BE98" s="206"/>
    </row>
    <row r="99" spans="1:57" ht="105.75" hidden="1" thickBot="1">
      <c r="A99" s="145"/>
      <c r="B99" s="103" t="e">
        <f>VLOOKUP(A99,URL[],2,0)</f>
        <v>#N/A</v>
      </c>
      <c r="C99" s="205" t="e">
        <f>VLOOKUP(A99,URL[],3,0)</f>
        <v>#N/A</v>
      </c>
      <c r="D99" s="103"/>
      <c r="E99" s="103"/>
      <c r="F99" s="103"/>
      <c r="G99" s="103"/>
      <c r="H99" s="103"/>
      <c r="I99" s="103"/>
      <c r="J99" s="103"/>
      <c r="K99" s="103"/>
      <c r="L99" s="103"/>
      <c r="M99" s="103"/>
      <c r="N99" s="103"/>
      <c r="O99" s="103"/>
      <c r="P99" s="103"/>
      <c r="Q99" s="103"/>
      <c r="R99" s="103"/>
      <c r="S99" s="103"/>
      <c r="T99" s="103" t="str">
        <f>IF(Final_Report[[#This Row],[Move to Report]]="Yes",VLOOKUP(E99,IssueVariable[],3,0),"N/A")</f>
        <v>N/A</v>
      </c>
      <c r="U99" s="103" t="str">
        <f>IF(Final_Report[[#This Row],[Move to Report]]="Yes",VLOOKUP(E99,IssueVariable[],4,0),"N/A")</f>
        <v>N/A</v>
      </c>
      <c r="V99" s="103" t="str">
        <f>Final_Report[[#This Row],[Issue Description]]</f>
        <v>N/A</v>
      </c>
      <c r="W99" s="103"/>
      <c r="X99" s="103">
        <f>Final_Report[[#This Row],[Code Snippet]]</f>
        <v>0</v>
      </c>
      <c r="Y99" s="103" t="str">
        <f>IF(Final_Report[[#This Row],[Move to Report]]="Yes",VLOOKUP(E99,IssueVariable[],5,0),"N/A")</f>
        <v>N/A</v>
      </c>
      <c r="Z99" s="103" t="str">
        <f>Final_Report[[#This Row],[Expected Result]]</f>
        <v>N/A</v>
      </c>
      <c r="AA99" s="103" t="str">
        <f>IF(Final_Report[[#This Row],[Move to Report]]="Yes",VLOOKUP(E99,IssueVariable[],6,0),"N/A")</f>
        <v>N/A</v>
      </c>
      <c r="AB99" s="103" t="str">
        <f>IF(Final_Report[[#This Row],[Move to Report]]="Yes",VLOOKUP(E99,IssueVariable[],7,0),"N/A")</f>
        <v>N/A</v>
      </c>
      <c r="AC99" s="103" t="str">
        <f>Final_Report[[#This Row],[Recommendation]]</f>
        <v>N/A</v>
      </c>
      <c r="AD99" s="103"/>
      <c r="AE99" s="103" t="str">
        <f>IF(Final_Report[[#This Row],[Move to Report]]="Yes",VLOOKUP(E99,IssueVariable[],8,0),"N/A")</f>
        <v>N/A</v>
      </c>
      <c r="AF99" s="103" t="str">
        <f>Final_Report[[#This Row],[Steps to Reproduce]]</f>
        <v>N/A</v>
      </c>
      <c r="AG99" s="103" t="str">
        <f>IF(Final_Report[[#This Row],[Move to Report]]="Yes",VLOOKUP(E99,IssueVariable[],9,0),"N/A")</f>
        <v>N/A</v>
      </c>
      <c r="AH99" s="103" t="str">
        <f>IF(Final_Report[[#This Row],[Move to Report]]="Yes",VLOOKUP(E99,IssueVariable[],10,0),"N/A")</f>
        <v>N/A</v>
      </c>
      <c r="AI99" s="103"/>
      <c r="AJ99" s="103"/>
      <c r="AK99" s="103" t="str" cm="1">
        <f t="array" ref="AK99">Table95[Tested on]</f>
        <v>Windows: 11
MAC OS: 12
iOS: 15
Android OS: 10</v>
      </c>
      <c r="AL99" s="203" t="str" cm="1">
        <f t="array" ref="AL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 s="103" t="e" cm="1">
        <f t="array" ref="AM99">CONCATENATE(LEFT(AH99, SEARCH(" ", AH99) -1),", ",Labels[Labels])</f>
        <v>#VALUE!</v>
      </c>
      <c r="AN99" s="103" t="b">
        <f t="shared" si="2"/>
        <v>0</v>
      </c>
      <c r="AO99" s="103"/>
      <c r="AP99" s="103"/>
      <c r="AQ99" s="103"/>
      <c r="AR99" s="103"/>
      <c r="AS99" s="103"/>
      <c r="AT99" s="103"/>
      <c r="AU99" s="103"/>
      <c r="AV99" s="103"/>
      <c r="AW99" s="103"/>
      <c r="AX99" s="103"/>
      <c r="AY99" s="103"/>
      <c r="AZ99" s="103"/>
      <c r="BA99" s="103"/>
      <c r="BB99" s="103"/>
      <c r="BC99" s="103" t="e">
        <f>VLOOKUP('Final Report'!D99,'Issue Variable'!A:N,11,FALSE)</f>
        <v>#N/A</v>
      </c>
      <c r="BD99" s="103"/>
      <c r="BE99" s="206"/>
    </row>
    <row r="100" spans="1:57" ht="255.75" thickBot="1">
      <c r="A100" s="145" t="s">
        <v>485</v>
      </c>
      <c r="B100" s="103" t="s">
        <v>486</v>
      </c>
      <c r="C100" s="205" t="e">
        <f>VLOOKUP(A100,URL[],3,0)</f>
        <v>#N/A</v>
      </c>
      <c r="D100" s="103" t="s">
        <v>298</v>
      </c>
      <c r="E100" s="103" t="s">
        <v>383</v>
      </c>
      <c r="F100" s="103" t="s">
        <v>487</v>
      </c>
      <c r="G100" s="103" t="s">
        <v>286</v>
      </c>
      <c r="H100" s="103" t="s">
        <v>286</v>
      </c>
      <c r="I100" s="103" t="s">
        <v>286</v>
      </c>
      <c r="J100" s="103" t="s">
        <v>286</v>
      </c>
      <c r="K100" s="103" t="s">
        <v>286</v>
      </c>
      <c r="L100" s="103" t="s">
        <v>471</v>
      </c>
      <c r="M100" s="103" t="s">
        <v>471</v>
      </c>
      <c r="N100" s="103"/>
      <c r="O100" s="103"/>
      <c r="P100" s="103" t="s">
        <v>126</v>
      </c>
      <c r="Q100" s="103" t="s">
        <v>454</v>
      </c>
      <c r="R100" s="103"/>
      <c r="S100" s="103" t="s">
        <v>155</v>
      </c>
      <c r="T100" s="103" t="s">
        <v>488</v>
      </c>
      <c r="U100" s="103" t="s">
        <v>489</v>
      </c>
      <c r="V100" s="103" t="str">
        <f>Final_Report[[#This Row],[Issue Description]]</f>
        <v xml:space="preserve">Web page content failed to reflow when viewed at 320*256 viewport size. The "Video Quiz", "Ch 01 Video assignment" heading , "Start" button and "5 Question", "In this assignment..." text in the main content area are not available.
This will result in low vision users finding it difficult to access the content when zoomed in.
Similar issues found in these pages:
Video: Question 1
Podcast Assignment Mainpage
Question 1
</v>
      </c>
      <c r="W100" s="103"/>
      <c r="X100" s="103">
        <f>Final_Report[[#This Row],[Code Snippet]]</f>
        <v>0</v>
      </c>
      <c r="Y100" s="103" t="s">
        <v>490</v>
      </c>
      <c r="Z100" s="103" t="str">
        <f>Final_Report[[#This Row],[Expected Result]]</f>
        <v xml:space="preserve">All the content on the page should not overlap even when the page is viewed at 320 * 256 viewport. </v>
      </c>
      <c r="AA100" s="103" t="s">
        <v>491</v>
      </c>
      <c r="AB100" s="103" t="s">
        <v>492</v>
      </c>
      <c r="AC100" s="103" t="str">
        <f>Final_Report[[#This Row],[Recommendation]]</f>
        <v>Flexible layouts should be used to display the page content. Dimensions for container elements used to display the page content should be defined using relative units, such as "%", "em", "rem" etc. to ensure that the content fits on the page when zoomed in. 
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v>
      </c>
      <c r="AD100" s="103" t="s">
        <v>429</v>
      </c>
      <c r="AE100" s="103" t="s">
        <v>493</v>
      </c>
      <c r="AF100" s="103" t="str">
        <f>Final_Report[[#This Row],[Steps to Reproduce]]</f>
        <v xml:space="preserve">2. Navigate to the left navigation and activate the "Student To Do List" link.
3. Navigate to All Assignments &gt;  Ch 01 Video Assignment link and activate it. 
3. View the page at 320 * 256 viewport size.
</v>
      </c>
      <c r="AG100" s="103" t="s">
        <v>494</v>
      </c>
      <c r="AH100" s="103" t="s">
        <v>495</v>
      </c>
      <c r="AI100" s="103" t="s">
        <v>496</v>
      </c>
      <c r="AJ100" s="103" t="s">
        <v>325</v>
      </c>
      <c r="AK100" s="103" t="str" cm="1">
        <f t="array" ref="AK100">Table95[Tested on]</f>
        <v>Windows: 11
MAC OS: 12
iOS: 15
Android OS: 10</v>
      </c>
      <c r="AL100" s="203" t="str" cm="1">
        <f t="array" ref="AL1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1.4.10 Reflow (Level AA), Windows_11, Chrome, JAWS, Firefox, NVDA, macOS_12, Safari, VoiceOver, Accessibility, Audit, Marketing, MLM-XL, MLVISION, MyLab, US, VPAT</v>
      </c>
      <c r="AM100" s="103" t="str" cm="1">
        <f t="array" ref="AM100">CONCATENATE(LEFT(AH100, SEARCH(" ", AH100) -1),", ",Labels[Labels])</f>
        <v xml:space="preserve">1.4.10, Accessibility, Audit, Marketing, MLM-XL, MLVISION, MyLab, US, VPAT </v>
      </c>
      <c r="AN100" s="103" t="str">
        <f t="shared" si="2"/>
        <v>1 - Critical - showstopper</v>
      </c>
      <c r="AO100" s="103" t="s">
        <v>77</v>
      </c>
      <c r="AP100" s="103">
        <v>5</v>
      </c>
      <c r="AQ100" s="103"/>
      <c r="AR100" s="103"/>
      <c r="AS100" s="103">
        <v>5</v>
      </c>
      <c r="AT100" s="103" t="s">
        <v>82</v>
      </c>
      <c r="AU100" s="103" t="s">
        <v>3297</v>
      </c>
      <c r="AV100" s="103"/>
      <c r="AW100" s="103"/>
      <c r="AX100" s="127" t="s">
        <v>114</v>
      </c>
      <c r="AY100" s="103"/>
      <c r="AZ100" s="103"/>
      <c r="BA100" s="103"/>
      <c r="BB100" s="103"/>
      <c r="BC100" s="103" t="e">
        <f>VLOOKUP('Final Report'!D100,'Issue Variable'!A:N,11,FALSE)</f>
        <v>#N/A</v>
      </c>
      <c r="BD100" s="103"/>
      <c r="BE100" s="206"/>
    </row>
    <row r="101" spans="1:57" ht="180" customHeight="1" thickBot="1">
      <c r="A101" s="145" t="s">
        <v>485</v>
      </c>
      <c r="B101" s="103" t="e">
        <f>VLOOKUP(A101,URL[],2,0)</f>
        <v>#N/A</v>
      </c>
      <c r="C101" s="205" t="e">
        <f>VLOOKUP(A101,URL[],3,0)</f>
        <v>#N/A</v>
      </c>
      <c r="D101" s="103" t="s">
        <v>298</v>
      </c>
      <c r="E101" s="103" t="s">
        <v>379</v>
      </c>
      <c r="F101" s="103" t="s">
        <v>497</v>
      </c>
      <c r="G101" s="103" t="s">
        <v>286</v>
      </c>
      <c r="H101" s="103" t="s">
        <v>286</v>
      </c>
      <c r="I101" s="103" t="s">
        <v>286</v>
      </c>
      <c r="J101" s="103" t="s">
        <v>286</v>
      </c>
      <c r="K101" s="103" t="s">
        <v>286</v>
      </c>
      <c r="L101" s="103" t="s">
        <v>471</v>
      </c>
      <c r="M101" s="103" t="s">
        <v>471</v>
      </c>
      <c r="N101" s="103"/>
      <c r="O101" s="103"/>
      <c r="P101" s="103" t="s">
        <v>126</v>
      </c>
      <c r="Q101" s="103" t="s">
        <v>454</v>
      </c>
      <c r="R101" s="103"/>
      <c r="S101" s="103" t="s">
        <v>155</v>
      </c>
      <c r="T101" s="103" t="s">
        <v>498</v>
      </c>
      <c r="U101" s="103" t="s">
        <v>499</v>
      </c>
      <c r="V101" s="103" t="str">
        <f>Final_Report[[#This Row],[Issue Description]]</f>
        <v>When low vision users view the page after zooming in, some content is not available. For e.g. after zooming in to 200%, "Video Quiz", "Ch 01 Video assignment" heading , "Start" button and "5 Question", "In this assignment..." text in the main content area are not available.
As a result, low vision users cannot access the mentioned content. 
Similar issues found in these pages:
Video: Question 1
Podcast Assignment Mainpage
Question 1</v>
      </c>
      <c r="W101" s="103"/>
      <c r="X101" s="103">
        <f>Final_Report[[#This Row],[Code Snippet]]</f>
        <v>0</v>
      </c>
      <c r="Y101" s="103" t="s">
        <v>500</v>
      </c>
      <c r="Z101" s="103" t="str">
        <f>Final_Report[[#This Row],[Expected Result]]</f>
        <v xml:space="preserve">All the content on the page should be available when user zoom in the page at 1024*768 or 200%.
</v>
      </c>
      <c r="AA101" s="103" t="s">
        <v>501</v>
      </c>
      <c r="AB101" s="103" t="str">
        <f>IF(Final_Report[[#This Row],[Move to Report]]="Yes",VLOOKUP(E101,IssueVariable[],7,0),"N/A")</f>
        <v xml:space="preserve">Ensure that the page content is displayed using relative units for text and container so that users can access the page with zoom settings turned on. At the minimum, the page layouts should support up to 200% zoom.
</v>
      </c>
      <c r="AC101" s="103" t="str">
        <f>Final_Report[[#This Row],[Recommendation]]</f>
        <v xml:space="preserve">Ensure that the page content is displayed using relative units for text and container so that users can access the page with zoom settings turned on. At the minimum, the page layouts should support up to 200% zoom.
</v>
      </c>
      <c r="AD101" s="103" t="s">
        <v>429</v>
      </c>
      <c r="AE101" s="103" t="s">
        <v>502</v>
      </c>
      <c r="AF101" s="103" t="str">
        <f>Final_Report[[#This Row],[Steps to Reproduce]]</f>
        <v>2. Navigate to the left navigation and activate the "Student To Do List" link.
3. Navigate to All Assignments &gt;  Ch 01 Video Assignment link and activate it. 
3. View the page at 1024 * 768 window size or 200% zoom</v>
      </c>
      <c r="AG101" s="103" t="str">
        <f>IF(Final_Report[[#This Row],[Move to Report]]="Yes",VLOOKUP(E101,IssueVariable[],9,0),"N/A")</f>
        <v>AA</v>
      </c>
      <c r="AH101" s="103" t="str">
        <f>IF(Final_Report[[#This Row],[Move to Report]]="Yes",VLOOKUP(E101,IssueVariable[],10,0),"N/A")</f>
        <v>1.4.4 Resize text</v>
      </c>
      <c r="AI101" s="103" t="s">
        <v>503</v>
      </c>
      <c r="AJ101" s="103" t="s">
        <v>325</v>
      </c>
      <c r="AK101" s="103" t="str" cm="1">
        <f t="array" ref="AK101">Table95[Tested on]</f>
        <v>Windows: 11
MAC OS: 12
iOS: 15
Android OS: 10</v>
      </c>
      <c r="AL101" s="203" t="str" cm="1">
        <f t="array" ref="AL1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1.4.4 Resize text (Level AA), Windows_11, Chrome, JAWS, Firefox, NVDA, macOS_12, Safari, VoiceOver, Accessibility, Audit, Marketing, MLM-XL, MLVISION, MyLab, US, VPAT</v>
      </c>
      <c r="AM101" s="103" t="str" cm="1">
        <f t="array" ref="AM101">CONCATENATE(LEFT(AH101, SEARCH(" ", AH101) -1),", ",Labels[Labels])</f>
        <v xml:space="preserve">1.4.4, Accessibility, Audit, Marketing, MLM-XL, MLVISION, MyLab, US, VPAT </v>
      </c>
      <c r="AN101" s="103" t="str">
        <f t="shared" si="2"/>
        <v>1 - Critical - showstopper</v>
      </c>
      <c r="AO101" s="103" t="s">
        <v>77</v>
      </c>
      <c r="AP101" s="103">
        <v>5</v>
      </c>
      <c r="AQ101" s="103"/>
      <c r="AR101" s="103"/>
      <c r="AS101" s="103">
        <v>5</v>
      </c>
      <c r="AT101" s="103" t="s">
        <v>82</v>
      </c>
      <c r="AU101" s="103" t="s">
        <v>3297</v>
      </c>
      <c r="AV101" s="103"/>
      <c r="AW101" s="103"/>
      <c r="AX101" s="127" t="s">
        <v>114</v>
      </c>
      <c r="AY101" s="103"/>
      <c r="AZ101" s="103"/>
      <c r="BA101" s="103"/>
      <c r="BB101" s="103"/>
      <c r="BC101" s="103" t="e">
        <f>VLOOKUP('Final Report'!D101,'Issue Variable'!A:N,11,FALSE)</f>
        <v>#N/A</v>
      </c>
      <c r="BD101" s="103"/>
      <c r="BE101" s="206"/>
    </row>
    <row r="102" spans="1:57" ht="105.75" hidden="1" thickBot="1">
      <c r="A102" s="145"/>
      <c r="B102" s="103" t="e">
        <f>VLOOKUP(A102,URL[],2,0)</f>
        <v>#N/A</v>
      </c>
      <c r="C102" s="205" t="e">
        <f>VLOOKUP(A102,URL[],3,0)</f>
        <v>#N/A</v>
      </c>
      <c r="D102" s="103"/>
      <c r="E102" s="103"/>
      <c r="F102" s="103"/>
      <c r="G102" s="103"/>
      <c r="H102" s="103"/>
      <c r="I102" s="103"/>
      <c r="J102" s="103"/>
      <c r="K102" s="103"/>
      <c r="L102" s="103"/>
      <c r="M102" s="103"/>
      <c r="N102" s="103"/>
      <c r="O102" s="103"/>
      <c r="P102" s="103"/>
      <c r="Q102" s="103"/>
      <c r="R102" s="103"/>
      <c r="S102" s="103"/>
      <c r="T102" s="103" t="str">
        <f>IF(Final_Report[[#This Row],[Move to Report]]="Yes",VLOOKUP(E102,IssueVariable[],3,0),"N/A")</f>
        <v>N/A</v>
      </c>
      <c r="U102" s="103" t="str">
        <f>IF(Final_Report[[#This Row],[Move to Report]]="Yes",VLOOKUP(E102,IssueVariable[],4,0),"N/A")</f>
        <v>N/A</v>
      </c>
      <c r="V102" s="103" t="str">
        <f>Final_Report[[#This Row],[Issue Description]]</f>
        <v>N/A</v>
      </c>
      <c r="W102" s="103"/>
      <c r="X102" s="103">
        <f>Final_Report[[#This Row],[Code Snippet]]</f>
        <v>0</v>
      </c>
      <c r="Y102" s="103" t="str">
        <f>IF(Final_Report[[#This Row],[Move to Report]]="Yes",VLOOKUP(E102,IssueVariable[],5,0),"N/A")</f>
        <v>N/A</v>
      </c>
      <c r="Z102" s="103" t="str">
        <f>Final_Report[[#This Row],[Expected Result]]</f>
        <v>N/A</v>
      </c>
      <c r="AA102" s="103" t="str">
        <f>IF(Final_Report[[#This Row],[Move to Report]]="Yes",VLOOKUP(E102,IssueVariable[],6,0),"N/A")</f>
        <v>N/A</v>
      </c>
      <c r="AB102" s="103" t="str">
        <f>IF(Final_Report[[#This Row],[Move to Report]]="Yes",VLOOKUP(E102,IssueVariable[],7,0),"N/A")</f>
        <v>N/A</v>
      </c>
      <c r="AC102" s="103" t="str">
        <f>Final_Report[[#This Row],[Recommendation]]</f>
        <v>N/A</v>
      </c>
      <c r="AD102" s="103"/>
      <c r="AE102" s="103" t="str">
        <f>IF(Final_Report[[#This Row],[Move to Report]]="Yes",VLOOKUP(E102,IssueVariable[],8,0),"N/A")</f>
        <v>N/A</v>
      </c>
      <c r="AF102" s="103" t="str">
        <f>Final_Report[[#This Row],[Steps to Reproduce]]</f>
        <v>N/A</v>
      </c>
      <c r="AG102" s="103" t="str">
        <f>IF(Final_Report[[#This Row],[Move to Report]]="Yes",VLOOKUP(E102,IssueVariable[],9,0),"N/A")</f>
        <v>N/A</v>
      </c>
      <c r="AH102" s="103" t="str">
        <f>IF(Final_Report[[#This Row],[Move to Report]]="Yes",VLOOKUP(E102,IssueVariable[],10,0),"N/A")</f>
        <v>N/A</v>
      </c>
      <c r="AI102" s="103"/>
      <c r="AJ102" s="103"/>
      <c r="AK102" s="103" t="str" cm="1">
        <f t="array" ref="AK102">Table95[Tested on]</f>
        <v>Windows: 11
MAC OS: 12
iOS: 15
Android OS: 10</v>
      </c>
      <c r="AL102" s="203" t="str" cm="1">
        <f t="array" ref="AL1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02" s="103" t="e" cm="1">
        <f t="array" ref="AM102">CONCATENATE(LEFT(AH102, SEARCH(" ", AH102) -1),", ",Labels[Labels])</f>
        <v>#VALUE!</v>
      </c>
      <c r="AN102" s="103" t="b">
        <f t="shared" si="2"/>
        <v>0</v>
      </c>
      <c r="AO102" s="103"/>
      <c r="AP102" s="103"/>
      <c r="AQ102" s="103"/>
      <c r="AR102" s="103"/>
      <c r="AS102" s="103"/>
      <c r="AT102" s="103"/>
      <c r="AU102" s="103"/>
      <c r="AV102" s="103"/>
      <c r="AW102" s="103"/>
      <c r="AX102" s="103"/>
      <c r="AY102" s="103"/>
      <c r="AZ102" s="103"/>
      <c r="BA102" s="103"/>
      <c r="BB102" s="103"/>
      <c r="BC102" s="103" t="e">
        <f>VLOOKUP('Final Report'!D102,'Issue Variable'!A:N,11,FALSE)</f>
        <v>#N/A</v>
      </c>
      <c r="BD102" s="103"/>
      <c r="BE102" s="206"/>
    </row>
    <row r="103" spans="1:57" ht="105.75" hidden="1" thickBot="1">
      <c r="A103" s="145"/>
      <c r="B103" s="103" t="e">
        <f>VLOOKUP(A103,URL[],2,0)</f>
        <v>#N/A</v>
      </c>
      <c r="C103" s="205" t="e">
        <f>VLOOKUP(A103,URL[],3,0)</f>
        <v>#N/A</v>
      </c>
      <c r="D103" s="103"/>
      <c r="E103" s="103"/>
      <c r="F103" s="103"/>
      <c r="G103" s="103"/>
      <c r="H103" s="103"/>
      <c r="I103" s="103"/>
      <c r="J103" s="103"/>
      <c r="K103" s="103"/>
      <c r="L103" s="103"/>
      <c r="M103" s="103"/>
      <c r="N103" s="103"/>
      <c r="O103" s="103"/>
      <c r="P103" s="103"/>
      <c r="Q103" s="103"/>
      <c r="R103" s="103"/>
      <c r="S103" s="103"/>
      <c r="T103" s="103" t="str">
        <f>IF(Final_Report[[#This Row],[Move to Report]]="Yes",VLOOKUP(E103,IssueVariable[],3,0),"N/A")</f>
        <v>N/A</v>
      </c>
      <c r="U103" s="103" t="str">
        <f>IF(Final_Report[[#This Row],[Move to Report]]="Yes",VLOOKUP(E103,IssueVariable[],4,0),"N/A")</f>
        <v>N/A</v>
      </c>
      <c r="V103" s="103" t="str">
        <f>Final_Report[[#This Row],[Issue Description]]</f>
        <v>N/A</v>
      </c>
      <c r="W103" s="103"/>
      <c r="X103" s="103">
        <f>Final_Report[[#This Row],[Code Snippet]]</f>
        <v>0</v>
      </c>
      <c r="Y103" s="103" t="str">
        <f>IF(Final_Report[[#This Row],[Move to Report]]="Yes",VLOOKUP(E103,IssueVariable[],5,0),"N/A")</f>
        <v>N/A</v>
      </c>
      <c r="Z103" s="103" t="str">
        <f>Final_Report[[#This Row],[Expected Result]]</f>
        <v>N/A</v>
      </c>
      <c r="AA103" s="103" t="str">
        <f>IF(Final_Report[[#This Row],[Move to Report]]="Yes",VLOOKUP(E103,IssueVariable[],6,0),"N/A")</f>
        <v>N/A</v>
      </c>
      <c r="AB103" s="103" t="str">
        <f>IF(Final_Report[[#This Row],[Move to Report]]="Yes",VLOOKUP(E103,IssueVariable[],7,0),"N/A")</f>
        <v>N/A</v>
      </c>
      <c r="AC103" s="103" t="str">
        <f>Final_Report[[#This Row],[Recommendation]]</f>
        <v>N/A</v>
      </c>
      <c r="AD103" s="103"/>
      <c r="AE103" s="103" t="str">
        <f>IF(Final_Report[[#This Row],[Move to Report]]="Yes",VLOOKUP(E103,IssueVariable[],8,0),"N/A")</f>
        <v>N/A</v>
      </c>
      <c r="AF103" s="103" t="str">
        <f>Final_Report[[#This Row],[Steps to Reproduce]]</f>
        <v>N/A</v>
      </c>
      <c r="AG103" s="103" t="str">
        <f>IF(Final_Report[[#This Row],[Move to Report]]="Yes",VLOOKUP(E103,IssueVariable[],9,0),"N/A")</f>
        <v>N/A</v>
      </c>
      <c r="AH103" s="103" t="str">
        <f>IF(Final_Report[[#This Row],[Move to Report]]="Yes",VLOOKUP(E103,IssueVariable[],10,0),"N/A")</f>
        <v>N/A</v>
      </c>
      <c r="AI103" s="103"/>
      <c r="AJ103" s="103"/>
      <c r="AK103" s="103" t="str" cm="1">
        <f t="array" ref="AK103">Table95[Tested on]</f>
        <v>Windows: 11
MAC OS: 12
iOS: 15
Android OS: 10</v>
      </c>
      <c r="AL103" s="203" t="str" cm="1">
        <f t="array" ref="AL1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03" s="103" t="e" cm="1">
        <f t="array" ref="AM103">CONCATENATE(LEFT(AH103, SEARCH(" ", AH103) -1),", ",Labels[Labels])</f>
        <v>#VALUE!</v>
      </c>
      <c r="AN103" s="103" t="b">
        <f t="shared" si="2"/>
        <v>0</v>
      </c>
      <c r="AO103" s="103"/>
      <c r="AP103" s="103"/>
      <c r="AQ103" s="103"/>
      <c r="AR103" s="103"/>
      <c r="AS103" s="103"/>
      <c r="AT103" s="103"/>
      <c r="AU103" s="103"/>
      <c r="AV103" s="103"/>
      <c r="AW103" s="103"/>
      <c r="AX103" s="103"/>
      <c r="AY103" s="103"/>
      <c r="AZ103" s="103"/>
      <c r="BA103" s="103"/>
      <c r="BB103" s="103"/>
      <c r="BC103" s="103" t="e">
        <f>VLOOKUP('Final Report'!D103,'Issue Variable'!A:N,11,FALSE)</f>
        <v>#N/A</v>
      </c>
      <c r="BD103" s="103"/>
      <c r="BE103" s="206"/>
    </row>
    <row r="104" spans="1:57" ht="266.64999999999998" customHeight="1" thickBot="1">
      <c r="A104" s="145" t="s">
        <v>504</v>
      </c>
      <c r="B104" s="103" t="s">
        <v>505</v>
      </c>
      <c r="C104" s="205" t="e">
        <f>VLOOKUP(A104,URL[],3,0)</f>
        <v>#N/A</v>
      </c>
      <c r="D104" s="103" t="s">
        <v>291</v>
      </c>
      <c r="E104" s="103" t="s">
        <v>506</v>
      </c>
      <c r="F104" s="103" t="s">
        <v>507</v>
      </c>
      <c r="G104" s="103" t="s">
        <v>286</v>
      </c>
      <c r="H104" s="103" t="s">
        <v>286</v>
      </c>
      <c r="I104" s="103" t="s">
        <v>286</v>
      </c>
      <c r="J104" s="103" t="s">
        <v>286</v>
      </c>
      <c r="K104" s="103" t="s">
        <v>286</v>
      </c>
      <c r="L104" s="103" t="s">
        <v>286</v>
      </c>
      <c r="M104" s="103" t="s">
        <v>471</v>
      </c>
      <c r="N104" s="103"/>
      <c r="O104" s="103"/>
      <c r="P104" s="103" t="s">
        <v>126</v>
      </c>
      <c r="Q104" s="103" t="s">
        <v>454</v>
      </c>
      <c r="R104" s="103"/>
      <c r="S104" s="103" t="s">
        <v>155</v>
      </c>
      <c r="T104" s="103" t="s">
        <v>3354</v>
      </c>
      <c r="U104" s="103" t="s">
        <v>3363</v>
      </c>
      <c r="V104" s="108" t="s">
        <v>3355</v>
      </c>
      <c r="W104" s="103"/>
      <c r="X104" s="103"/>
      <c r="Y104" s="103" t="s">
        <v>508</v>
      </c>
      <c r="Z104" s="120" t="s">
        <v>2387</v>
      </c>
      <c r="AA104" s="129" t="s">
        <v>2388</v>
      </c>
      <c r="AB104" s="103" t="s">
        <v>509</v>
      </c>
      <c r="AC104" s="108" t="s">
        <v>3356</v>
      </c>
      <c r="AD104" s="103" t="s">
        <v>429</v>
      </c>
      <c r="AE104" s="103" t="s">
        <v>510</v>
      </c>
      <c r="AF104" s="103" t="s">
        <v>3357</v>
      </c>
      <c r="AG104" s="103" t="s">
        <v>477</v>
      </c>
      <c r="AH104" s="103" t="s">
        <v>994</v>
      </c>
      <c r="AI104" s="103" t="s">
        <v>3364</v>
      </c>
      <c r="AJ104" s="103" t="s">
        <v>325</v>
      </c>
      <c r="AK104" s="103" t="str" cm="1">
        <f t="array" ref="AK104">Table95[Tested on]</f>
        <v>Windows: 11
MAC OS: 12
iOS: 15
Android OS: 10</v>
      </c>
      <c r="AL104" s="203" t="str" cm="1">
        <f t="array" ref="AL1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2.1.1 Keyboard, 4.1.2 Name, Role, Value (Level A), Windows_11, Chrome, JAWS, Firefox, NVDA, iOS Tablet, VoiceOver, macOS_12, Safari, Accessibility, Audit, Marketing, MLM-XL, MLVISION, MyLab, US, VPAT</v>
      </c>
      <c r="AM104" s="103" t="str" cm="1">
        <f t="array" ref="AM104">CONCATENATE(LEFT(AH104, SEARCH(" ", AH104) -1),", ",Labels[Labels])</f>
        <v xml:space="preserve">2.1.1, Accessibility, Audit, Marketing, MLM-XL, MLVISION, MyLab, US, VPAT </v>
      </c>
      <c r="AN104" s="103" t="str">
        <f t="shared" si="2"/>
        <v>1 - Critical - showstopper</v>
      </c>
      <c r="AO104" s="103" t="s">
        <v>77</v>
      </c>
      <c r="AP104" s="103">
        <v>5</v>
      </c>
      <c r="AQ104" s="103">
        <v>5</v>
      </c>
      <c r="AR104" s="103"/>
      <c r="AS104" s="103">
        <v>5</v>
      </c>
      <c r="AT104" s="103" t="s">
        <v>82</v>
      </c>
      <c r="AU104" s="103" t="s">
        <v>3359</v>
      </c>
      <c r="AV104" s="103"/>
      <c r="AW104" s="103">
        <v>5</v>
      </c>
      <c r="AX104" s="103" t="s">
        <v>117</v>
      </c>
      <c r="AY104" s="103"/>
      <c r="AZ104" s="103"/>
      <c r="BA104" s="103" t="s">
        <v>3365</v>
      </c>
      <c r="BB104" s="103"/>
      <c r="BC104" s="103" t="e">
        <f>VLOOKUP('Final Report'!D104,'Issue Variable'!A:N,11,FALSE)</f>
        <v>#N/A</v>
      </c>
      <c r="BD104" s="103"/>
      <c r="BE104" s="206"/>
    </row>
    <row r="105" spans="1:57" ht="270.75" thickBot="1">
      <c r="A105" s="145" t="s">
        <v>504</v>
      </c>
      <c r="B105" s="103" t="s">
        <v>512</v>
      </c>
      <c r="C105" s="205" t="e">
        <f>VLOOKUP(A105,URL[],3,0)</f>
        <v>#N/A</v>
      </c>
      <c r="D105" s="103" t="s">
        <v>341</v>
      </c>
      <c r="E105" s="103" t="s">
        <v>352</v>
      </c>
      <c r="F105" s="103" t="s">
        <v>513</v>
      </c>
      <c r="G105" s="103" t="s">
        <v>286</v>
      </c>
      <c r="H105" s="103" t="s">
        <v>286</v>
      </c>
      <c r="I105" s="103" t="s">
        <v>286</v>
      </c>
      <c r="J105" s="103" t="s">
        <v>286</v>
      </c>
      <c r="K105" s="103" t="s">
        <v>286</v>
      </c>
      <c r="L105" s="103" t="s">
        <v>286</v>
      </c>
      <c r="M105" s="103" t="s">
        <v>286</v>
      </c>
      <c r="N105" s="103"/>
      <c r="O105" s="103"/>
      <c r="P105" s="103" t="s">
        <v>126</v>
      </c>
      <c r="Q105" s="103" t="s">
        <v>454</v>
      </c>
      <c r="R105" s="103"/>
      <c r="S105" s="103" t="s">
        <v>155</v>
      </c>
      <c r="T105" s="103" t="s">
        <v>514</v>
      </c>
      <c r="U105" s="103" t="s">
        <v>3340</v>
      </c>
      <c r="V105" s="103" t="s">
        <v>3341</v>
      </c>
      <c r="W105" s="103" t="s">
        <v>515</v>
      </c>
      <c r="X105" s="103" t="s">
        <v>515</v>
      </c>
      <c r="Y105" s="103" t="s">
        <v>516</v>
      </c>
      <c r="Z105" s="103" t="s">
        <v>516</v>
      </c>
      <c r="AA105" s="103" t="s">
        <v>1206</v>
      </c>
      <c r="AB105" s="103" t="s">
        <v>517</v>
      </c>
      <c r="AC105" s="103" t="s">
        <v>3318</v>
      </c>
      <c r="AD105" s="103" t="s">
        <v>429</v>
      </c>
      <c r="AE105" s="103" t="s">
        <v>518</v>
      </c>
      <c r="AF105" s="103" t="s">
        <v>3319</v>
      </c>
      <c r="AG105" s="103" t="str">
        <f>IF(Final_Report[[#This Row],[Move to Report]]="Yes",VLOOKUP(E105,IssueVariable[],9,0),"N/A")</f>
        <v>A</v>
      </c>
      <c r="AH105" s="103" t="s">
        <v>544</v>
      </c>
      <c r="AI105" s="103" t="s">
        <v>3320</v>
      </c>
      <c r="AJ105" s="103" t="s">
        <v>310</v>
      </c>
      <c r="AK105" s="103" t="str" cm="1">
        <f t="array" ref="AK105">Table95[Tested on]</f>
        <v>Windows: 11
MAC OS: 12
iOS: 15
Android OS: 10</v>
      </c>
      <c r="AL105" s="203" t="str" cm="1">
        <f t="array" ref="AL1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1.3.1 Info and Relationships (Level A), Windows_11, Chrome, JAWS, Firefox, NVDA, iOS Tablet, VoiceOver, macOS_12, Safari, TalkBack, Android Tablet, Accessibility, Audit, Marketing, MLM-XL, MLVISION, MyLab, US, VPAT</v>
      </c>
      <c r="AM105" s="103" t="str" cm="1">
        <f t="array" ref="AM105">CONCATENATE(LEFT(AH105, SEARCH(" ", AH105) -1),", ",Labels[Labels])</f>
        <v xml:space="preserve">1.3.1, Accessibility, Audit, Marketing, MLM-XL, MLVISION, MyLab, US, VPAT </v>
      </c>
      <c r="AN105" s="103" t="str">
        <f t="shared" si="2"/>
        <v>3 - Medium - minor functionality broken</v>
      </c>
      <c r="AO105" s="103" t="s">
        <v>77</v>
      </c>
      <c r="AP105" s="103">
        <v>5</v>
      </c>
      <c r="AQ105" s="103">
        <v>5</v>
      </c>
      <c r="AR105" s="103"/>
      <c r="AS105" s="103">
        <v>5</v>
      </c>
      <c r="AT105" s="103" t="s">
        <v>82</v>
      </c>
      <c r="AU105" s="103" t="s">
        <v>3321</v>
      </c>
      <c r="AV105" s="103" t="s">
        <v>387</v>
      </c>
      <c r="AW105" s="103">
        <v>5</v>
      </c>
      <c r="AX105" s="103" t="s">
        <v>113</v>
      </c>
      <c r="AY105" s="103"/>
      <c r="AZ105" s="103"/>
      <c r="BA105" s="103" t="s">
        <v>3365</v>
      </c>
      <c r="BB105" s="103"/>
      <c r="BC105" s="103" t="e">
        <f>VLOOKUP('Final Report'!D105,'Issue Variable'!A:N,11,FALSE)</f>
        <v>#N/A</v>
      </c>
      <c r="BD105" s="103"/>
      <c r="BE105" s="206"/>
    </row>
    <row r="106" spans="1:57" ht="409.6" thickBot="1">
      <c r="A106" s="145" t="s">
        <v>504</v>
      </c>
      <c r="B106" s="103" t="s">
        <v>512</v>
      </c>
      <c r="C106" s="205" t="e">
        <f>VLOOKUP(A106,URL[],3,0)</f>
        <v>#N/A</v>
      </c>
      <c r="D106" s="103" t="s">
        <v>451</v>
      </c>
      <c r="E106" s="103" t="s">
        <v>519</v>
      </c>
      <c r="F106" s="103" t="s">
        <v>520</v>
      </c>
      <c r="G106" s="103" t="s">
        <v>286</v>
      </c>
      <c r="H106" s="103" t="s">
        <v>286</v>
      </c>
      <c r="I106" s="103" t="s">
        <v>286</v>
      </c>
      <c r="J106" s="103" t="s">
        <v>286</v>
      </c>
      <c r="K106" s="103" t="s">
        <v>286</v>
      </c>
      <c r="L106" s="103" t="s">
        <v>286</v>
      </c>
      <c r="M106" s="103" t="s">
        <v>286</v>
      </c>
      <c r="N106" s="103"/>
      <c r="O106" s="103"/>
      <c r="P106" s="103" t="s">
        <v>126</v>
      </c>
      <c r="Q106" s="103" t="s">
        <v>454</v>
      </c>
      <c r="R106" s="103"/>
      <c r="S106" s="103" t="s">
        <v>155</v>
      </c>
      <c r="T106" s="103" t="s">
        <v>521</v>
      </c>
      <c r="U106" s="103" t="s">
        <v>522</v>
      </c>
      <c r="V106" s="103" t="s">
        <v>3342</v>
      </c>
      <c r="W106" s="103" t="s">
        <v>523</v>
      </c>
      <c r="X106" s="103" t="s">
        <v>3326</v>
      </c>
      <c r="Y106" s="103" t="s">
        <v>524</v>
      </c>
      <c r="Z106" s="103" t="s">
        <v>3327</v>
      </c>
      <c r="AA106" s="103" t="s">
        <v>539</v>
      </c>
      <c r="AB106" s="103" t="s">
        <v>525</v>
      </c>
      <c r="AC106" s="103" t="s">
        <v>3328</v>
      </c>
      <c r="AD106" s="103" t="s">
        <v>429</v>
      </c>
      <c r="AE106" s="103" t="s">
        <v>526</v>
      </c>
      <c r="AF106" s="103" t="s">
        <v>3330</v>
      </c>
      <c r="AG106" s="103" t="str">
        <f>IF(Final_Report[[#This Row],[Move to Report]]="Yes",VLOOKUP(E106,IssueVariable[],9,0),"N/A")</f>
        <v>A</v>
      </c>
      <c r="AH106" s="103" t="str">
        <f>IF(Final_Report[[#This Row],[Move to Report]]="Yes",VLOOKUP(E106,IssueVariable[],10,0),"N/A")</f>
        <v>1.3.1 Info and Relationships</v>
      </c>
      <c r="AI106" s="103" t="s">
        <v>527</v>
      </c>
      <c r="AJ106" s="103" t="s">
        <v>310</v>
      </c>
      <c r="AK106" s="103" t="str" cm="1">
        <f t="array" ref="AK106">Table95[Tested on]</f>
        <v>Windows: 11
MAC OS: 12
iOS: 15
Android OS: 10</v>
      </c>
      <c r="AL106" s="203" t="str" cm="1">
        <f t="array" ref="AL1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1.3.1 Info and Relationships (Level A), Windows_11, Chrome, JAWS, Firefox, NVDA, iOS Tablet, VoiceOver, macOS_12, Safari, TalkBack, Android Tablet, Accessibility, Audit, Marketing, MLM-XL, MLVISION, MyLab, US, VPAT</v>
      </c>
      <c r="AM106" s="103" t="str" cm="1">
        <f t="array" ref="AM106">CONCATENATE(LEFT(AH106, SEARCH(" ", AH106) -1),", ",Labels[Labels])</f>
        <v xml:space="preserve">1.3.1, Accessibility, Audit, Marketing, MLM-XL, MLVISION, MyLab, US, VPAT </v>
      </c>
      <c r="AN106" s="103" t="str">
        <f t="shared" si="2"/>
        <v>3 - Medium - minor functionality broken</v>
      </c>
      <c r="AO106" s="103" t="s">
        <v>77</v>
      </c>
      <c r="AP106" s="103">
        <v>5</v>
      </c>
      <c r="AQ106" s="103">
        <v>5</v>
      </c>
      <c r="AR106" s="103"/>
      <c r="AS106" s="103">
        <v>5</v>
      </c>
      <c r="AT106" s="103" t="s">
        <v>82</v>
      </c>
      <c r="AU106" s="103" t="s">
        <v>3334</v>
      </c>
      <c r="AV106" s="103" t="s">
        <v>547</v>
      </c>
      <c r="AW106" s="103">
        <v>5</v>
      </c>
      <c r="AX106" s="103" t="s">
        <v>116</v>
      </c>
      <c r="AY106" s="103"/>
      <c r="AZ106" s="103"/>
      <c r="BA106" s="103" t="s">
        <v>3365</v>
      </c>
      <c r="BB106" s="103"/>
      <c r="BC106" s="103" t="e">
        <f>VLOOKUP('Final Report'!D106,'Issue Variable'!A:N,11,FALSE)</f>
        <v>#N/A</v>
      </c>
      <c r="BD106" s="103"/>
      <c r="BE106" s="206"/>
    </row>
    <row r="107" spans="1:57" ht="285.75" thickBot="1">
      <c r="A107" s="145" t="s">
        <v>190</v>
      </c>
      <c r="B107" s="103" t="str">
        <f>VLOOKUP(A107,URL[],2,0)</f>
        <v>Video Quiz Summary</v>
      </c>
      <c r="C107" s="205">
        <f>VLOOKUP(A107,URL[],3,0)</f>
        <v>0</v>
      </c>
      <c r="D107" s="103" t="s">
        <v>341</v>
      </c>
      <c r="E107" s="103" t="s">
        <v>342</v>
      </c>
      <c r="F107" s="103" t="s">
        <v>3314</v>
      </c>
      <c r="G107" s="103" t="s">
        <v>286</v>
      </c>
      <c r="H107" s="103" t="s">
        <v>286</v>
      </c>
      <c r="I107" s="103" t="s">
        <v>286</v>
      </c>
      <c r="J107" s="103" t="s">
        <v>286</v>
      </c>
      <c r="K107" s="103" t="s">
        <v>286</v>
      </c>
      <c r="L107" s="103" t="s">
        <v>286</v>
      </c>
      <c r="M107" s="103" t="s">
        <v>286</v>
      </c>
      <c r="N107" s="103"/>
      <c r="O107" s="103"/>
      <c r="P107" s="103" t="s">
        <v>126</v>
      </c>
      <c r="Q107" s="103" t="s">
        <v>454</v>
      </c>
      <c r="R107" s="103"/>
      <c r="S107" s="103" t="s">
        <v>155</v>
      </c>
      <c r="T107" s="103" t="s">
        <v>3343</v>
      </c>
      <c r="U107" s="103" t="s">
        <v>3315</v>
      </c>
      <c r="V107" s="103" t="s">
        <v>3346</v>
      </c>
      <c r="W107" s="103" t="s">
        <v>3316</v>
      </c>
      <c r="X107" s="103" t="s">
        <v>3316</v>
      </c>
      <c r="Y107" s="103" t="s">
        <v>3317</v>
      </c>
      <c r="Z107" s="103" t="str">
        <f>Final_Report[[#This Row],[Expected Result]]</f>
        <v>The heading levels should be announced as per the visual hierarchy by screen reader to understand the page structure for their users.</v>
      </c>
      <c r="AA107" s="103" t="s">
        <v>620</v>
      </c>
      <c r="AB107" s="103" t="s">
        <v>3322</v>
      </c>
      <c r="AC107" s="103" t="s">
        <v>3322</v>
      </c>
      <c r="AD107" s="103" t="s">
        <v>429</v>
      </c>
      <c r="AE107" s="103" t="s">
        <v>3319</v>
      </c>
      <c r="AF107" s="103" t="s">
        <v>3319</v>
      </c>
      <c r="AG107" s="103" t="s">
        <v>477</v>
      </c>
      <c r="AH107" s="103" t="s">
        <v>544</v>
      </c>
      <c r="AI107" s="103" t="s">
        <v>3331</v>
      </c>
      <c r="AJ107" s="103" t="s">
        <v>448</v>
      </c>
      <c r="AK107" s="103" t="str" cm="1">
        <f t="array" ref="AK107">Table95[Tested on]</f>
        <v>Windows: 11
MAC OS: 12
iOS: 15
Android OS: 10</v>
      </c>
      <c r="AL107" s="203" t="str" cm="1">
        <f t="array" ref="AL1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1.3.1 Info and Relationships (Level A), Windows_11, Chrome, JAWS, Firefox, NVDA, iOS Tablet, VoiceOver, macOS_12, Safari, TalkBack, Android Tablet, Accessibility, Audit, Marketing, MLM-XL, MLVISION, MyLab, US, VPAT</v>
      </c>
      <c r="AM107" s="103" t="str" cm="1">
        <f t="array" ref="AM107">CONCATENATE(LEFT(AH107, SEARCH(" ", AH107) -1),", ",Labels[Labels])</f>
        <v xml:space="preserve">1.3.1, Accessibility, Audit, Marketing, MLM-XL, MLVISION, MyLab, US, VPAT </v>
      </c>
      <c r="AN107" s="103" t="str">
        <f t="shared" si="2"/>
        <v>4 - Low - cosmetic or usability</v>
      </c>
      <c r="AO107" s="103" t="s">
        <v>77</v>
      </c>
      <c r="AP107" s="103">
        <v>5</v>
      </c>
      <c r="AQ107" s="103">
        <v>5</v>
      </c>
      <c r="AR107" s="103" t="s">
        <v>3329</v>
      </c>
      <c r="AS107" s="103">
        <v>5</v>
      </c>
      <c r="AT107" s="103" t="s">
        <v>82</v>
      </c>
      <c r="AU107" s="103" t="s">
        <v>3345</v>
      </c>
      <c r="AV107" s="103" t="s">
        <v>547</v>
      </c>
      <c r="AW107" s="103">
        <v>5</v>
      </c>
      <c r="AX107" s="103" t="s">
        <v>116</v>
      </c>
      <c r="AY107" s="103"/>
      <c r="AZ107" s="103"/>
      <c r="BA107" s="103" t="s">
        <v>3365</v>
      </c>
      <c r="BB107" s="103"/>
      <c r="BC107" s="103" t="e">
        <f>VLOOKUP('Final Report'!D107,'Issue Variable'!A:N,11,FALSE)</f>
        <v>#N/A</v>
      </c>
      <c r="BD107" s="103"/>
      <c r="BE107" s="206"/>
    </row>
    <row r="108" spans="1:57" ht="105.75" hidden="1" thickBot="1">
      <c r="A108" s="145" t="s">
        <v>193</v>
      </c>
      <c r="B108" s="103" t="str">
        <f>VLOOKUP(A108,URL[],2,0)</f>
        <v>Question 1</v>
      </c>
      <c r="C108" s="205">
        <f>VLOOKUP(A108,URL[],3,0)</f>
        <v>0</v>
      </c>
      <c r="D108" s="103" t="s">
        <v>451</v>
      </c>
      <c r="E108" s="103" t="s">
        <v>519</v>
      </c>
      <c r="F108" s="103" t="s">
        <v>528</v>
      </c>
      <c r="G108" s="103"/>
      <c r="H108" s="103" t="s">
        <v>286</v>
      </c>
      <c r="I108" s="103"/>
      <c r="J108" s="103"/>
      <c r="K108" s="103"/>
      <c r="L108" s="103"/>
      <c r="M108" s="103"/>
      <c r="N108" s="103"/>
      <c r="O108" s="103"/>
      <c r="P108" s="103" t="s">
        <v>126</v>
      </c>
      <c r="Q108" s="103" t="s">
        <v>454</v>
      </c>
      <c r="R108" s="103"/>
      <c r="S108" s="103" t="s">
        <v>287</v>
      </c>
      <c r="T108" s="103" t="str">
        <f>IF(Final_Report[[#This Row],[Move to Report]]="Yes",VLOOKUP(E108,IssueVariable[],3,0),"N/A")</f>
        <v>N/A</v>
      </c>
      <c r="U108" s="103" t="str">
        <f>IF(Final_Report[[#This Row],[Move to Report]]="Yes",VLOOKUP(E108,IssueVariable[],4,0),"N/A")</f>
        <v>N/A</v>
      </c>
      <c r="V108" s="103" t="str">
        <f>Final_Report[[#This Row],[Issue Description]]</f>
        <v>N/A</v>
      </c>
      <c r="W108" s="103"/>
      <c r="X108" s="103">
        <f>Final_Report[[#This Row],[Code Snippet]]</f>
        <v>0</v>
      </c>
      <c r="Y108" s="103" t="str">
        <f>IF(Final_Report[[#This Row],[Move to Report]]="Yes",VLOOKUP(E108,IssueVariable[],5,0),"N/A")</f>
        <v>N/A</v>
      </c>
      <c r="Z108" s="103" t="str">
        <f>Final_Report[[#This Row],[Expected Result]]</f>
        <v>N/A</v>
      </c>
      <c r="AA108" s="103" t="str">
        <f>IF(Final_Report[[#This Row],[Move to Report]]="Yes",VLOOKUP(E108,IssueVariable[],6,0),"N/A")</f>
        <v>N/A</v>
      </c>
      <c r="AB108" s="103" t="str">
        <f>IF(Final_Report[[#This Row],[Move to Report]]="Yes",VLOOKUP(E108,IssueVariable[],7,0),"N/A")</f>
        <v>N/A</v>
      </c>
      <c r="AC108" s="103" t="str">
        <f>Final_Report[[#This Row],[Recommendation]]</f>
        <v>N/A</v>
      </c>
      <c r="AD108" s="103"/>
      <c r="AE108" s="103" t="str">
        <f>IF(Final_Report[[#This Row],[Move to Report]]="Yes",VLOOKUP(E108,IssueVariable[],8,0),"N/A")</f>
        <v>N/A</v>
      </c>
      <c r="AF108" s="103" t="str">
        <f>Final_Report[[#This Row],[Steps to Reproduce]]</f>
        <v>N/A</v>
      </c>
      <c r="AG108" s="103" t="str">
        <f>IF(Final_Report[[#This Row],[Move to Report]]="Yes",VLOOKUP(E108,IssueVariable[],9,0),"N/A")</f>
        <v>N/A</v>
      </c>
      <c r="AH108" s="103" t="str">
        <f>IF(Final_Report[[#This Row],[Move to Report]]="Yes",VLOOKUP(E108,IssueVariable[],10,0),"N/A")</f>
        <v>N/A</v>
      </c>
      <c r="AI108" s="103"/>
      <c r="AJ108" s="103"/>
      <c r="AK108" s="103" t="str" cm="1">
        <f t="array" ref="AK108">Table95[Tested on]</f>
        <v>Windows: 11
MAC OS: 12
iOS: 15
Android OS: 10</v>
      </c>
      <c r="AL108" s="203" t="str" cm="1">
        <f t="array" ref="AL1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Firefox, NVDA, Accessibility, Audit, Marketing, MLM-XL, MLVISION, MyLab, US, VPAT</v>
      </c>
      <c r="AM108" s="103" t="e" cm="1">
        <f t="array" ref="AM108">CONCATENATE(LEFT(AH108, SEARCH(" ", AH108) -1),", ",Labels[Labels])</f>
        <v>#VALUE!</v>
      </c>
      <c r="AN108" s="103" t="b">
        <f t="shared" si="2"/>
        <v>0</v>
      </c>
      <c r="AO108" s="103"/>
      <c r="AP108" s="103"/>
      <c r="AQ108" s="103"/>
      <c r="AR108" s="103"/>
      <c r="AS108" s="103"/>
      <c r="AT108" s="103"/>
      <c r="AU108" s="103"/>
      <c r="AV108" s="103"/>
      <c r="AW108" s="103"/>
      <c r="AX108" s="103"/>
      <c r="AY108" s="103"/>
      <c r="AZ108" s="103"/>
      <c r="BA108" s="103"/>
      <c r="BB108" s="103"/>
      <c r="BC108" s="103" t="e">
        <f>VLOOKUP('Final Report'!D108,'Issue Variable'!A:N,11,FALSE)</f>
        <v>#N/A</v>
      </c>
      <c r="BD108" s="103"/>
      <c r="BE108" s="206"/>
    </row>
    <row r="109" spans="1:57" ht="105.75" hidden="1" thickBot="1">
      <c r="A109" s="145" t="s">
        <v>529</v>
      </c>
      <c r="B109" s="103" t="e">
        <f>VLOOKUP(A109,URL[],2,0)</f>
        <v>#N/A</v>
      </c>
      <c r="C109" s="205" t="e">
        <f>VLOOKUP(A109,URL[],3,0)</f>
        <v>#N/A</v>
      </c>
      <c r="D109" s="103" t="s">
        <v>341</v>
      </c>
      <c r="E109" s="103" t="s">
        <v>352</v>
      </c>
      <c r="F109" s="103" t="s">
        <v>530</v>
      </c>
      <c r="G109" s="103"/>
      <c r="H109" s="103" t="s">
        <v>286</v>
      </c>
      <c r="I109" s="103"/>
      <c r="J109" s="103"/>
      <c r="K109" s="103"/>
      <c r="L109" s="103"/>
      <c r="M109" s="103"/>
      <c r="N109" s="103"/>
      <c r="O109" s="103"/>
      <c r="P109" s="103" t="s">
        <v>126</v>
      </c>
      <c r="Q109" s="103" t="s">
        <v>454</v>
      </c>
      <c r="R109" s="103"/>
      <c r="S109" s="103" t="s">
        <v>287</v>
      </c>
      <c r="T109" s="103" t="str">
        <f>IF(Final_Report[[#This Row],[Move to Report]]="Yes",VLOOKUP(E109,IssueVariable[],3,0),"N/A")</f>
        <v>N/A</v>
      </c>
      <c r="U109" s="103" t="str">
        <f>IF(Final_Report[[#This Row],[Move to Report]]="Yes",VLOOKUP(E109,IssueVariable[],4,0),"N/A")</f>
        <v>N/A</v>
      </c>
      <c r="V109" s="103" t="str">
        <f>Final_Report[[#This Row],[Issue Description]]</f>
        <v>N/A</v>
      </c>
      <c r="W109" s="103"/>
      <c r="X109" s="103">
        <f>Final_Report[[#This Row],[Code Snippet]]</f>
        <v>0</v>
      </c>
      <c r="Y109" s="103" t="str">
        <f>IF(Final_Report[[#This Row],[Move to Report]]="Yes",VLOOKUP(E109,IssueVariable[],5,0),"N/A")</f>
        <v>N/A</v>
      </c>
      <c r="Z109" s="103" t="str">
        <f>Final_Report[[#This Row],[Expected Result]]</f>
        <v>N/A</v>
      </c>
      <c r="AA109" s="103" t="str">
        <f>IF(Final_Report[[#This Row],[Move to Report]]="Yes",VLOOKUP(E109,IssueVariable[],6,0),"N/A")</f>
        <v>N/A</v>
      </c>
      <c r="AB109" s="103" t="str">
        <f>IF(Final_Report[[#This Row],[Move to Report]]="Yes",VLOOKUP(E109,IssueVariable[],7,0),"N/A")</f>
        <v>N/A</v>
      </c>
      <c r="AC109" s="103" t="str">
        <f>Final_Report[[#This Row],[Recommendation]]</f>
        <v>N/A</v>
      </c>
      <c r="AD109" s="103"/>
      <c r="AE109" s="103" t="str">
        <f>IF(Final_Report[[#This Row],[Move to Report]]="Yes",VLOOKUP(E109,IssueVariable[],8,0),"N/A")</f>
        <v>N/A</v>
      </c>
      <c r="AF109" s="103" t="str">
        <f>Final_Report[[#This Row],[Steps to Reproduce]]</f>
        <v>N/A</v>
      </c>
      <c r="AG109" s="103" t="str">
        <f>IF(Final_Report[[#This Row],[Move to Report]]="Yes",VLOOKUP(E109,IssueVariable[],9,0),"N/A")</f>
        <v>N/A</v>
      </c>
      <c r="AH109" s="103" t="str">
        <f>IF(Final_Report[[#This Row],[Move to Report]]="Yes",VLOOKUP(E109,IssueVariable[],10,0),"N/A")</f>
        <v>N/A</v>
      </c>
      <c r="AI109" s="103"/>
      <c r="AJ109" s="103"/>
      <c r="AK109" s="103" t="str" cm="1">
        <f t="array" ref="AK109">Table95[Tested on]</f>
        <v>Windows: 11
MAC OS: 12
iOS: 15
Android OS: 10</v>
      </c>
      <c r="AL109" s="203" t="str" cm="1">
        <f t="array" ref="AL1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Firefox, NVDA, Accessibility, Audit, Marketing, MLM-XL, MLVISION, MyLab, US, VPAT</v>
      </c>
      <c r="AM109" s="103" t="e" cm="1">
        <f t="array" ref="AM109">CONCATENATE(LEFT(AH109, SEARCH(" ", AH109) -1),", ",Labels[Labels])</f>
        <v>#VALUE!</v>
      </c>
      <c r="AN109" s="103" t="b">
        <f t="shared" si="2"/>
        <v>0</v>
      </c>
      <c r="AO109" s="103"/>
      <c r="AP109" s="103"/>
      <c r="AQ109" s="103"/>
      <c r="AR109" s="103"/>
      <c r="AS109" s="103"/>
      <c r="AT109" s="103"/>
      <c r="AU109" s="103"/>
      <c r="AV109" s="103"/>
      <c r="AW109" s="103"/>
      <c r="AX109" s="103"/>
      <c r="AY109" s="103"/>
      <c r="AZ109" s="103"/>
      <c r="BA109" s="103"/>
      <c r="BB109" s="103"/>
      <c r="BC109" s="103" t="e">
        <f>VLOOKUP('Final Report'!D109,'Issue Variable'!A:N,11,FALSE)</f>
        <v>#N/A</v>
      </c>
      <c r="BD109" s="103"/>
      <c r="BE109" s="206"/>
    </row>
    <row r="110" spans="1:57" ht="105.75" hidden="1" thickBot="1">
      <c r="A110" s="145" t="s">
        <v>196</v>
      </c>
      <c r="B110" s="103" t="str">
        <f>VLOOKUP(A110,URL[],2,0)</f>
        <v>Case Study Library Mainpage</v>
      </c>
      <c r="C110" s="205">
        <f>VLOOKUP(A110,URL[],3,0)</f>
        <v>0</v>
      </c>
      <c r="D110" s="103" t="s">
        <v>291</v>
      </c>
      <c r="E110" s="103" t="s">
        <v>531</v>
      </c>
      <c r="F110" s="103" t="s">
        <v>532</v>
      </c>
      <c r="G110" s="103"/>
      <c r="H110" s="103" t="s">
        <v>286</v>
      </c>
      <c r="I110" s="103"/>
      <c r="J110" s="103"/>
      <c r="K110" s="103"/>
      <c r="L110" s="103"/>
      <c r="M110" s="103"/>
      <c r="N110" s="103"/>
      <c r="O110" s="103"/>
      <c r="P110" s="103" t="s">
        <v>126</v>
      </c>
      <c r="Q110" s="103" t="s">
        <v>454</v>
      </c>
      <c r="R110" s="103"/>
      <c r="S110" s="103" t="s">
        <v>287</v>
      </c>
      <c r="T110" s="103"/>
      <c r="U110" s="103"/>
      <c r="V110" s="103">
        <f>Final_Report[[#This Row],[Issue Description]]</f>
        <v>0</v>
      </c>
      <c r="W110" s="103"/>
      <c r="X110" s="103">
        <f>Final_Report[[#This Row],[Code Snippet]]</f>
        <v>0</v>
      </c>
      <c r="Y110" s="103"/>
      <c r="Z110" s="103">
        <f>Final_Report[[#This Row],[Expected Result]]</f>
        <v>0</v>
      </c>
      <c r="AA110" s="103" t="str">
        <f>IF(Final_Report[[#This Row],[Move to Report]]="Yes",VLOOKUP(E110,IssueVariable[],6,0),"N/A")</f>
        <v>N/A</v>
      </c>
      <c r="AB110" s="103"/>
      <c r="AC110" s="103">
        <f>Final_Report[[#This Row],[Recommendation]]</f>
        <v>0</v>
      </c>
      <c r="AD110" s="103"/>
      <c r="AE110" s="103"/>
      <c r="AF110" s="103">
        <f>Final_Report[[#This Row],[Steps to Reproduce]]</f>
        <v>0</v>
      </c>
      <c r="AG110" s="103" t="str">
        <f>IF(Final_Report[[#This Row],[Move to Report]]="Yes",VLOOKUP(E110,IssueVariable[],9,0),"N/A")</f>
        <v>N/A</v>
      </c>
      <c r="AH110" s="103" t="str">
        <f>IF(Final_Report[[#This Row],[Move to Report]]="Yes",VLOOKUP(E110,IssueVariable[],10,0),"N/A")</f>
        <v>N/A</v>
      </c>
      <c r="AI110" s="103"/>
      <c r="AJ110" s="103"/>
      <c r="AK110" s="103" t="str" cm="1">
        <f t="array" ref="AK110">Table95[Tested on]</f>
        <v>Windows: 11
MAC OS: 12
iOS: 15
Android OS: 10</v>
      </c>
      <c r="AL110" s="203" t="str" cm="1">
        <f t="array" ref="AL1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Firefox, NVDA, Accessibility, Audit, Marketing, MLM-XL, MLVISION, MyLab, US, VPAT</v>
      </c>
      <c r="AM110" s="103" t="e" cm="1">
        <f t="array" ref="AM110">CONCATENATE(LEFT(AH110, SEARCH(" ", AH110) -1),", ",Labels[Labels])</f>
        <v>#VALUE!</v>
      </c>
      <c r="AN110" s="103" t="b">
        <f t="shared" si="2"/>
        <v>0</v>
      </c>
      <c r="AO110" s="103"/>
      <c r="AP110" s="103"/>
      <c r="AQ110" s="103"/>
      <c r="AR110" s="103"/>
      <c r="AS110" s="103"/>
      <c r="AT110" s="103"/>
      <c r="AU110" s="103"/>
      <c r="AV110" s="103"/>
      <c r="AW110" s="103"/>
      <c r="AX110" s="103"/>
      <c r="AY110" s="103"/>
      <c r="AZ110" s="103"/>
      <c r="BA110" s="103"/>
      <c r="BB110" s="103"/>
      <c r="BC110" s="103" t="e">
        <f>VLOOKUP('Final Report'!D110,'Issue Variable'!A:N,11,FALSE)</f>
        <v>#N/A</v>
      </c>
      <c r="BD110" s="103"/>
      <c r="BE110" s="206"/>
    </row>
    <row r="111" spans="1:57" ht="409.6" thickBot="1">
      <c r="A111" s="145" t="s">
        <v>196</v>
      </c>
      <c r="B111" s="103" t="str">
        <f>VLOOKUP(A111,URL[],2,0)</f>
        <v>Case Study Library Mainpage</v>
      </c>
      <c r="C111" s="205">
        <f>VLOOKUP(A111,URL[],3,0)</f>
        <v>0</v>
      </c>
      <c r="D111" s="103" t="s">
        <v>451</v>
      </c>
      <c r="E111" s="103" t="s">
        <v>533</v>
      </c>
      <c r="F111" s="103" t="s">
        <v>534</v>
      </c>
      <c r="G111" s="103" t="s">
        <v>286</v>
      </c>
      <c r="H111" s="103" t="s">
        <v>286</v>
      </c>
      <c r="I111" s="103" t="s">
        <v>286</v>
      </c>
      <c r="J111" s="103" t="s">
        <v>286</v>
      </c>
      <c r="K111" s="103" t="s">
        <v>286</v>
      </c>
      <c r="L111" s="103" t="s">
        <v>286</v>
      </c>
      <c r="M111" s="103" t="s">
        <v>286</v>
      </c>
      <c r="N111" s="103"/>
      <c r="O111" s="103"/>
      <c r="P111" s="103" t="s">
        <v>126</v>
      </c>
      <c r="Q111" s="103" t="s">
        <v>454</v>
      </c>
      <c r="R111" s="103"/>
      <c r="S111" s="103" t="s">
        <v>155</v>
      </c>
      <c r="T111" s="103" t="s">
        <v>3309</v>
      </c>
      <c r="U111" s="103" t="s">
        <v>535</v>
      </c>
      <c r="V111" s="103" t="s">
        <v>536</v>
      </c>
      <c r="W111" s="103" t="s">
        <v>537</v>
      </c>
      <c r="X111" s="103" t="s">
        <v>537</v>
      </c>
      <c r="Y111" s="103" t="s">
        <v>538</v>
      </c>
      <c r="Z111" s="120" t="s">
        <v>524</v>
      </c>
      <c r="AA111" s="120" t="s">
        <v>539</v>
      </c>
      <c r="AB111" s="103" t="s">
        <v>540</v>
      </c>
      <c r="AC111" s="103" t="s">
        <v>541</v>
      </c>
      <c r="AD111" s="103" t="s">
        <v>429</v>
      </c>
      <c r="AE111" s="103" t="s">
        <v>542</v>
      </c>
      <c r="AF111" s="103" t="s">
        <v>543</v>
      </c>
      <c r="AG111" s="103" t="s">
        <v>477</v>
      </c>
      <c r="AH111" s="103" t="s">
        <v>544</v>
      </c>
      <c r="AI111" s="103" t="s">
        <v>545</v>
      </c>
      <c r="AJ111" s="103" t="s">
        <v>325</v>
      </c>
      <c r="AK111" s="103" t="str" cm="1">
        <f t="array" ref="AK111">Table95[Tested on]</f>
        <v>Windows: 11
MAC OS: 12
iOS: 15
Android OS: 10</v>
      </c>
      <c r="AL111" s="203" t="str" cm="1">
        <f t="array" ref="AL1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1.3.1 Info and Relationships (Level A), Windows_11, Chrome, JAWS, Firefox, NVDA, iOS Tablet, VoiceOver, macOS_12, Safari, TalkBack, Android Tablet, Accessibility, Audit, Marketing, MLM-XL, MLVISION, MyLab, US, VPAT</v>
      </c>
      <c r="AM111" s="103" t="str" cm="1">
        <f t="array" ref="AM111">CONCATENATE(LEFT(AH111, SEARCH(" ", AH111) -1),", ",Labels[Labels])</f>
        <v xml:space="preserve">1.3.1, Accessibility, Audit, Marketing, MLM-XL, MLVISION, MyLab, US, VPAT </v>
      </c>
      <c r="AN111" s="103" t="str">
        <f t="shared" si="2"/>
        <v>1 - Critical - showstopper</v>
      </c>
      <c r="AO111" s="103" t="s">
        <v>77</v>
      </c>
      <c r="AP111" s="103">
        <v>5</v>
      </c>
      <c r="AQ111" s="103"/>
      <c r="AR111" s="103"/>
      <c r="AS111" s="103">
        <v>5</v>
      </c>
      <c r="AT111" s="103" t="s">
        <v>82</v>
      </c>
      <c r="AU111" s="103" t="s">
        <v>546</v>
      </c>
      <c r="AV111" s="103" t="s">
        <v>547</v>
      </c>
      <c r="AW111" s="103">
        <v>5</v>
      </c>
      <c r="AX111" s="103" t="s">
        <v>113</v>
      </c>
      <c r="AY111" s="103"/>
      <c r="AZ111" s="103"/>
      <c r="BA111" s="103" t="s">
        <v>3303</v>
      </c>
      <c r="BB111" s="103"/>
      <c r="BC111" s="103" t="e">
        <f>VLOOKUP('Final Report'!D111,'Issue Variable'!A:N,11,FALSE)</f>
        <v>#N/A</v>
      </c>
      <c r="BD111" s="103"/>
      <c r="BE111" s="206"/>
    </row>
    <row r="112" spans="1:57" ht="225.75" thickBot="1">
      <c r="A112" s="145" t="s">
        <v>196</v>
      </c>
      <c r="B112" s="103" t="str">
        <f>VLOOKUP(A112,URL[],2,0)</f>
        <v>Case Study Library Mainpage</v>
      </c>
      <c r="C112" s="205">
        <f>VLOOKUP(A112,URL[],3,0)</f>
        <v>0</v>
      </c>
      <c r="D112" s="103" t="s">
        <v>288</v>
      </c>
      <c r="E112" s="103" t="s">
        <v>548</v>
      </c>
      <c r="F112" s="103" t="s">
        <v>549</v>
      </c>
      <c r="G112" s="103" t="s">
        <v>286</v>
      </c>
      <c r="H112" s="103" t="s">
        <v>286</v>
      </c>
      <c r="I112" s="103" t="s">
        <v>286</v>
      </c>
      <c r="J112" s="103" t="s">
        <v>286</v>
      </c>
      <c r="K112" s="103" t="s">
        <v>286</v>
      </c>
      <c r="L112" s="103" t="s">
        <v>286</v>
      </c>
      <c r="M112" s="103" t="s">
        <v>286</v>
      </c>
      <c r="N112" s="103"/>
      <c r="O112" s="103"/>
      <c r="P112" s="103" t="s">
        <v>126</v>
      </c>
      <c r="Q112" s="103" t="s">
        <v>454</v>
      </c>
      <c r="R112" s="103"/>
      <c r="S112" s="103" t="s">
        <v>155</v>
      </c>
      <c r="T112" s="103" t="s">
        <v>550</v>
      </c>
      <c r="U112" s="103" t="s">
        <v>551</v>
      </c>
      <c r="V112" s="103" t="str">
        <f>Final_Report[[#This Row],[Issue Description]]</f>
        <v>Decorative images have been given unnecessary textual descriptions such as "Needs Scoring" and "Business Stimulation" which does not convey any additional or important information to screen reader users.</v>
      </c>
      <c r="W112" s="103" t="s">
        <v>552</v>
      </c>
      <c r="X112" s="103" t="str">
        <f>Final_Report[[#This Row],[Code Snippet]]</f>
        <v>&lt;img id="img11" src="/App_Themes/BusinessProduct/images/overview_inprogress.gif" alt="Needs Scoring" width="14" height="14" class="question-status"&gt;
(…)
&lt;img src="../support/mmlib/images/BusinessSimulation.png" hspace="2" alt="Business Simulation" title="Business Simulation" class="mediaImage"&gt;</v>
      </c>
      <c r="Y112" s="103" t="s">
        <v>553</v>
      </c>
      <c r="Z112" s="103" t="str">
        <f>Final_Report[[#This Row],[Expected Result]]</f>
        <v>Decorative images should be skipped by the screen reader.</v>
      </c>
      <c r="AA112" s="103" t="s">
        <v>554</v>
      </c>
      <c r="AB112" s="103" t="s">
        <v>555</v>
      </c>
      <c r="AC112" s="103" t="str">
        <f>Final_Report[[#This Row],[Recommendation]]</f>
        <v xml:space="preserve">Provide empty alt attribute i.e., alt="" for decorative images.
HTML:
&lt;img id="img11" src="/App_Themes/BusinessProduct/images/overview_inprogress.gif" alt="" width="14" height="14" class="question-status"&gt;
(…)
&lt;img src="../support/mmlib/images/BusinessSimulation.png" hspace="2" alt="" title="Business Simulation" class="mediaImage"&gt;
</v>
      </c>
      <c r="AD112" s="103" t="s">
        <v>429</v>
      </c>
      <c r="AE112" s="103" t="s">
        <v>556</v>
      </c>
      <c r="AF112" s="103" t="str">
        <f>Final_Report[[#This Row],[Steps to Reproduce]]</f>
        <v>2. Navigate to the left navigation and activate the "Student To Do List" link.
3. Navigate to All Assignments &gt;  Chapter 3 Case Study Library Assignment link and activate it. 
4.  Inspect the code of the decorative images.
5. Observe that "alt" attribute is specified for &lt;img&gt; tag of the decorative images.</v>
      </c>
      <c r="AG112" s="103" t="str">
        <f>IF(Final_Report[[#This Row],[Move to Report]]="Yes",VLOOKUP(E112,IssueVariable[],9,0),"N/A")</f>
        <v>A</v>
      </c>
      <c r="AH112" s="103" t="str">
        <f>IF(Final_Report[[#This Row],[Move to Report]]="Yes",VLOOKUP(E112,IssueVariable[],10,0),"N/A")</f>
        <v>1.1.1 Non-text Content</v>
      </c>
      <c r="AI112" s="103" t="s">
        <v>557</v>
      </c>
      <c r="AJ112" s="103" t="s">
        <v>310</v>
      </c>
      <c r="AK112" s="103" t="str" cm="1">
        <f t="array" ref="AK112">Table95[Tested on]</f>
        <v>Windows: 11
MAC OS: 12
iOS: 15
Android OS: 10</v>
      </c>
      <c r="AL112" s="203" t="str" cm="1">
        <f t="array" ref="AL1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1.1.1 Non-text Content (Level A), Windows_11, Chrome, JAWS, Firefox, NVDA, iOS Tablet, VoiceOver, macOS_12, Safari, TalkBack, Android Tablet, Accessibility, Audit, Marketing, MLM-XL, MLVISION, MyLab, US, VPAT</v>
      </c>
      <c r="AM112" s="103" t="str" cm="1">
        <f t="array" ref="AM112">CONCATENATE(LEFT(AH112, SEARCH(" ", AH112) -1),", ",Labels[Labels])</f>
        <v xml:space="preserve">1.1.1, Accessibility, Audit, Marketing, MLM-XL, MLVISION, MyLab, US, VPAT </v>
      </c>
      <c r="AN112" s="103" t="str">
        <f t="shared" si="2"/>
        <v>3 - Medium - minor functionality broken</v>
      </c>
      <c r="AO112" s="103" t="s">
        <v>77</v>
      </c>
      <c r="AP112" s="103">
        <v>5</v>
      </c>
      <c r="AQ112" s="103"/>
      <c r="AR112" s="103"/>
      <c r="AS112" s="103"/>
      <c r="AT112" s="103" t="s">
        <v>15</v>
      </c>
      <c r="AU112" s="103" t="s">
        <v>3347</v>
      </c>
      <c r="AV112" s="103" t="s">
        <v>312</v>
      </c>
      <c r="AW112" s="103">
        <v>5</v>
      </c>
      <c r="AX112" s="103" t="s">
        <v>114</v>
      </c>
      <c r="AY112" s="103"/>
      <c r="AZ112" s="103"/>
      <c r="BA112" s="103"/>
      <c r="BB112" s="103"/>
      <c r="BC112" s="103" t="e">
        <f>VLOOKUP('Final Report'!D112,'Issue Variable'!A:N,11,FALSE)</f>
        <v>#N/A</v>
      </c>
      <c r="BD112" s="103"/>
      <c r="BE112" s="206"/>
    </row>
    <row r="113" spans="1:57" ht="105.75" hidden="1" thickBot="1">
      <c r="A113" s="145" t="s">
        <v>198</v>
      </c>
      <c r="B113" s="103" t="str">
        <f>VLOOKUP(A113,URL[],2,0)</f>
        <v>Case Study - Brief</v>
      </c>
      <c r="C113" s="205">
        <f>VLOOKUP(A113,URL[],3,0)</f>
        <v>0</v>
      </c>
      <c r="D113" s="103"/>
      <c r="E113" s="103" t="s">
        <v>558</v>
      </c>
      <c r="F113" s="103"/>
      <c r="G113" s="103"/>
      <c r="H113" s="103" t="s">
        <v>286</v>
      </c>
      <c r="I113" s="103"/>
      <c r="J113" s="103"/>
      <c r="K113" s="103"/>
      <c r="L113" s="103" t="s">
        <v>471</v>
      </c>
      <c r="M113" s="103"/>
      <c r="N113" s="103"/>
      <c r="O113" s="103"/>
      <c r="P113" s="103" t="s">
        <v>126</v>
      </c>
      <c r="Q113" s="103" t="s">
        <v>454</v>
      </c>
      <c r="R113" s="103"/>
      <c r="S113" s="103" t="s">
        <v>287</v>
      </c>
      <c r="T113" s="103" t="str">
        <f>IF(Final_Report[[#This Row],[Move to Report]]="Yes",VLOOKUP(E113,IssueVariable[],3,0),"N/A")</f>
        <v>N/A</v>
      </c>
      <c r="U113" s="103" t="str">
        <f>IF(Final_Report[[#This Row],[Move to Report]]="Yes",VLOOKUP(E113,IssueVariable[],4,0),"N/A")</f>
        <v>N/A</v>
      </c>
      <c r="V113" s="103" t="str">
        <f>Final_Report[[#This Row],[Issue Description]]</f>
        <v>N/A</v>
      </c>
      <c r="W113" s="103"/>
      <c r="X113" s="103">
        <f>Final_Report[[#This Row],[Code Snippet]]</f>
        <v>0</v>
      </c>
      <c r="Y113" s="103" t="str">
        <f>IF(Final_Report[[#This Row],[Move to Report]]="Yes",VLOOKUP(E113,IssueVariable[],5,0),"N/A")</f>
        <v>N/A</v>
      </c>
      <c r="Z113" s="103" t="str">
        <f>Final_Report[[#This Row],[Expected Result]]</f>
        <v>N/A</v>
      </c>
      <c r="AA113" s="103" t="str">
        <f>IF(Final_Report[[#This Row],[Move to Report]]="Yes",VLOOKUP(E113,IssueVariable[],6,0),"N/A")</f>
        <v>N/A</v>
      </c>
      <c r="AB113" s="103" t="str">
        <f>IF(Final_Report[[#This Row],[Move to Report]]="Yes",VLOOKUP(E113,IssueVariable[],7,0),"N/A")</f>
        <v>N/A</v>
      </c>
      <c r="AC113" s="103" t="str">
        <f>Final_Report[[#This Row],[Recommendation]]</f>
        <v>N/A</v>
      </c>
      <c r="AD113" s="103"/>
      <c r="AE113" s="103" t="str">
        <f>IF(Final_Report[[#This Row],[Move to Report]]="Yes",VLOOKUP(E113,IssueVariable[],8,0),"N/A")</f>
        <v>N/A</v>
      </c>
      <c r="AF113" s="103" t="str">
        <f>Final_Report[[#This Row],[Steps to Reproduce]]</f>
        <v>N/A</v>
      </c>
      <c r="AG113" s="103" t="str">
        <f>IF(Final_Report[[#This Row],[Move to Report]]="Yes",VLOOKUP(E113,IssueVariable[],9,0),"N/A")</f>
        <v>N/A</v>
      </c>
      <c r="AH113" s="103" t="str">
        <f>IF(Final_Report[[#This Row],[Move to Report]]="Yes",VLOOKUP(E113,IssueVariable[],10,0),"N/A")</f>
        <v>N/A</v>
      </c>
      <c r="AI113" s="103"/>
      <c r="AJ113" s="103"/>
      <c r="AK113" s="103" t="str" cm="1">
        <f t="array" ref="AK113">Table95[Tested on]</f>
        <v>Windows: 11
MAC OS: 12
iOS: 15
Android OS: 10</v>
      </c>
      <c r="AL113" s="203" t="str" cm="1">
        <f t="array" ref="AL1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Firefox, NVDA, Accessibility, Audit, Marketing, MLM-XL, MLVISION, MyLab, US, VPAT</v>
      </c>
      <c r="AM113" s="103" t="e" cm="1">
        <f t="array" ref="AM113">CONCATENATE(LEFT(AH113, SEARCH(" ", AH113) -1),", ",Labels[Labels])</f>
        <v>#VALUE!</v>
      </c>
      <c r="AN113" s="103" t="b">
        <f t="shared" si="2"/>
        <v>0</v>
      </c>
      <c r="AO113" s="103"/>
      <c r="AP113" s="103"/>
      <c r="AQ113" s="103"/>
      <c r="AR113" s="103"/>
      <c r="AS113" s="103"/>
      <c r="AT113" s="103"/>
      <c r="AU113" s="103"/>
      <c r="AV113" s="103"/>
      <c r="AW113" s="103"/>
      <c r="AX113" s="103"/>
      <c r="AY113" s="103"/>
      <c r="AZ113" s="103"/>
      <c r="BA113" s="103"/>
      <c r="BB113" s="103"/>
      <c r="BC113" s="103" t="e">
        <f>VLOOKUP('Final Report'!D113,'Issue Variable'!A:N,11,FALSE)</f>
        <v>#N/A</v>
      </c>
      <c r="BD113" s="103"/>
      <c r="BE113" s="206"/>
    </row>
    <row r="114" spans="1:57" ht="105.75" hidden="1" thickBot="1">
      <c r="A114" s="145" t="s">
        <v>195</v>
      </c>
      <c r="B114" s="103" t="str">
        <f>VLOOKUP(A114,URL[],2,0)</f>
        <v>Question 1</v>
      </c>
      <c r="C114" s="205">
        <f>VLOOKUP(A114,URL[],3,0)</f>
        <v>0</v>
      </c>
      <c r="D114" s="103" t="s">
        <v>357</v>
      </c>
      <c r="E114" s="103" t="s">
        <v>559</v>
      </c>
      <c r="F114" s="103" t="s">
        <v>560</v>
      </c>
      <c r="G114" s="103"/>
      <c r="H114" s="103" t="s">
        <v>286</v>
      </c>
      <c r="I114" s="103"/>
      <c r="J114" s="103"/>
      <c r="K114" s="103"/>
      <c r="L114" s="103"/>
      <c r="M114" s="103"/>
      <c r="N114" s="103"/>
      <c r="O114" s="103"/>
      <c r="P114" s="103" t="s">
        <v>126</v>
      </c>
      <c r="Q114" s="103" t="s">
        <v>454</v>
      </c>
      <c r="R114" s="103"/>
      <c r="S114" s="103" t="s">
        <v>287</v>
      </c>
      <c r="T114" s="103" t="str">
        <f>IF(Final_Report[[#This Row],[Move to Report]]="Yes",VLOOKUP(E114,IssueVariable[],3,0),"N/A")</f>
        <v>N/A</v>
      </c>
      <c r="U114" s="103" t="str">
        <f>IF(Final_Report[[#This Row],[Move to Report]]="Yes",VLOOKUP(E114,IssueVariable[],4,0),"N/A")</f>
        <v>N/A</v>
      </c>
      <c r="V114" s="103" t="str">
        <f>Final_Report[[#This Row],[Issue Description]]</f>
        <v>N/A</v>
      </c>
      <c r="W114" s="103"/>
      <c r="X114" s="103">
        <f>Final_Report[[#This Row],[Code Snippet]]</f>
        <v>0</v>
      </c>
      <c r="Y114" s="103" t="str">
        <f>IF(Final_Report[[#This Row],[Move to Report]]="Yes",VLOOKUP(E114,IssueVariable[],5,0),"N/A")</f>
        <v>N/A</v>
      </c>
      <c r="Z114" s="103" t="str">
        <f>Final_Report[[#This Row],[Expected Result]]</f>
        <v>N/A</v>
      </c>
      <c r="AA114" s="103" t="str">
        <f>IF(Final_Report[[#This Row],[Move to Report]]="Yes",VLOOKUP(E114,IssueVariable[],6,0),"N/A")</f>
        <v>N/A</v>
      </c>
      <c r="AB114" s="103" t="str">
        <f>IF(Final_Report[[#This Row],[Move to Report]]="Yes",VLOOKUP(E114,IssueVariable[],7,0),"N/A")</f>
        <v>N/A</v>
      </c>
      <c r="AC114" s="103" t="str">
        <f>Final_Report[[#This Row],[Recommendation]]</f>
        <v>N/A</v>
      </c>
      <c r="AD114" s="103"/>
      <c r="AE114" s="103" t="str">
        <f>IF(Final_Report[[#This Row],[Move to Report]]="Yes",VLOOKUP(E114,IssueVariable[],8,0),"N/A")</f>
        <v>N/A</v>
      </c>
      <c r="AF114" s="103" t="str">
        <f>Final_Report[[#This Row],[Steps to Reproduce]]</f>
        <v>N/A</v>
      </c>
      <c r="AG114" s="103" t="str">
        <f>IF(Final_Report[[#This Row],[Move to Report]]="Yes",VLOOKUP(E114,IssueVariable[],9,0),"N/A")</f>
        <v>N/A</v>
      </c>
      <c r="AH114" s="103" t="str">
        <f>IF(Final_Report[[#This Row],[Move to Report]]="Yes",VLOOKUP(E114,IssueVariable[],10,0),"N/A")</f>
        <v>N/A</v>
      </c>
      <c r="AI114" s="103"/>
      <c r="AJ114" s="103"/>
      <c r="AK114" s="103" t="str" cm="1">
        <f t="array" ref="AK114">Table95[Tested on]</f>
        <v>Windows: 11
MAC OS: 12
iOS: 15
Android OS: 10</v>
      </c>
      <c r="AL114" s="203" t="str" cm="1">
        <f t="array" ref="AL1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Firefox, NVDA, Accessibility, Audit, Marketing, MLM-XL, MLVISION, MyLab, US, VPAT</v>
      </c>
      <c r="AM114" s="103" t="e" cm="1">
        <f t="array" ref="AM114">CONCATENATE(LEFT(AH114, SEARCH(" ", AH114) -1),", ",Labels[Labels])</f>
        <v>#VALUE!</v>
      </c>
      <c r="AN114" s="103" t="b">
        <f t="shared" si="2"/>
        <v>0</v>
      </c>
      <c r="AO114" s="103"/>
      <c r="AP114" s="103"/>
      <c r="AQ114" s="103"/>
      <c r="AR114" s="103"/>
      <c r="AS114" s="103"/>
      <c r="AT114" s="103"/>
      <c r="AU114" s="103"/>
      <c r="AV114" s="103"/>
      <c r="AW114" s="103"/>
      <c r="AX114" s="103"/>
      <c r="AY114" s="103"/>
      <c r="AZ114" s="103"/>
      <c r="BA114" s="103"/>
      <c r="BB114" s="103"/>
      <c r="BC114" s="103" t="e">
        <f>VLOOKUP('Final Report'!D114,'Issue Variable'!A:N,11,FALSE)</f>
        <v>#N/A</v>
      </c>
      <c r="BD114" s="103"/>
      <c r="BE114" s="206"/>
    </row>
    <row r="115" spans="1:57" ht="225.75" thickBot="1">
      <c r="A115" s="145" t="s">
        <v>200</v>
      </c>
      <c r="B115" s="103" t="str">
        <f>VLOOKUP(A115,URL[],2,0)</f>
        <v>Case Study - Questions</v>
      </c>
      <c r="C115" s="205">
        <f>VLOOKUP(A115,URL[],3,0)</f>
        <v>0</v>
      </c>
      <c r="D115" s="103" t="s">
        <v>283</v>
      </c>
      <c r="E115" s="103" t="s">
        <v>561</v>
      </c>
      <c r="F115" s="103" t="s">
        <v>562</v>
      </c>
      <c r="G115" s="103" t="s">
        <v>286</v>
      </c>
      <c r="H115" s="103" t="s">
        <v>286</v>
      </c>
      <c r="I115" s="103" t="s">
        <v>286</v>
      </c>
      <c r="J115" s="103" t="s">
        <v>286</v>
      </c>
      <c r="K115" s="103" t="s">
        <v>286</v>
      </c>
      <c r="L115" s="103" t="s">
        <v>286</v>
      </c>
      <c r="M115" s="103" t="s">
        <v>286</v>
      </c>
      <c r="N115" s="103"/>
      <c r="O115" s="103"/>
      <c r="P115" s="103" t="s">
        <v>126</v>
      </c>
      <c r="Q115" s="103" t="s">
        <v>454</v>
      </c>
      <c r="R115" s="103"/>
      <c r="S115" s="103" t="s">
        <v>155</v>
      </c>
      <c r="T115" s="103" t="s">
        <v>3308</v>
      </c>
      <c r="U115" s="103" t="s">
        <v>563</v>
      </c>
      <c r="V115" s="103" t="s">
        <v>563</v>
      </c>
      <c r="W115" s="103" t="s">
        <v>564</v>
      </c>
      <c r="X115" s="103" t="s">
        <v>565</v>
      </c>
      <c r="Y115" s="103" t="s">
        <v>566</v>
      </c>
      <c r="Z115" s="103" t="s">
        <v>566</v>
      </c>
      <c r="AA115" s="103" t="s">
        <v>567</v>
      </c>
      <c r="AB115" s="103" t="s">
        <v>568</v>
      </c>
      <c r="AC115" s="103" t="s">
        <v>569</v>
      </c>
      <c r="AD115" s="103" t="s">
        <v>429</v>
      </c>
      <c r="AE115" s="103" t="s">
        <v>570</v>
      </c>
      <c r="AF115" s="103" t="s">
        <v>571</v>
      </c>
      <c r="AG115" s="103" t="str">
        <f>IF(Final_Report[[#This Row],[Move to Report]]="Yes",VLOOKUP(E115,IssueVariable[],9,0),"N/A")</f>
        <v>A</v>
      </c>
      <c r="AH115" s="103" t="str">
        <f>IF(Final_Report[[#This Row],[Move to Report]]="Yes",VLOOKUP(E115,IssueVariable[],10,0),"N/A")</f>
        <v>4.1.2 Name, Role, Value</v>
      </c>
      <c r="AI115" s="103" t="s">
        <v>572</v>
      </c>
      <c r="AJ115" s="103" t="s">
        <v>573</v>
      </c>
      <c r="AK115" s="103" t="str" cm="1">
        <f t="array" ref="AK115">Table95[Tested on]</f>
        <v>Windows: 11
MAC OS: 12
iOS: 15
Android OS: 10</v>
      </c>
      <c r="AL115" s="203" t="str" cm="1">
        <f t="array" ref="AL1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4.1.2 Name, Role, Value (Level A), Windows_11, Chrome, JAWS, Firefox, NVDA, iOS Tablet, VoiceOver, macOS_12, Safari, TalkBack, Android Tablet, Accessibility, Audit, Marketing, MLM-XL, MLVISION, MyLab, US, VPAT</v>
      </c>
      <c r="AM115" s="103" t="str" cm="1">
        <f t="array" ref="AM115">CONCATENATE(LEFT(AH115, SEARCH(" ", AH115) -1),", ",Labels[Labels])</f>
        <v xml:space="preserve">4.1.2, Accessibility, Audit, Marketing, MLM-XL, MLVISION, MyLab, US, VPAT </v>
      </c>
      <c r="AN115" s="103" t="str">
        <f t="shared" si="2"/>
        <v>1 - Critical - showstopper</v>
      </c>
      <c r="AO115" s="103" t="s">
        <v>77</v>
      </c>
      <c r="AP115" s="103">
        <v>5</v>
      </c>
      <c r="AQ115" s="103"/>
      <c r="AR115" s="103"/>
      <c r="AS115" s="103">
        <v>5</v>
      </c>
      <c r="AT115" s="103" t="s">
        <v>82</v>
      </c>
      <c r="AU115" s="103" t="s">
        <v>574</v>
      </c>
      <c r="AV115" s="103"/>
      <c r="AW115" s="103">
        <v>5</v>
      </c>
      <c r="AX115" s="103" t="s">
        <v>116</v>
      </c>
      <c r="AY115" s="103"/>
      <c r="AZ115" s="103"/>
      <c r="BA115" s="103" t="s">
        <v>3303</v>
      </c>
      <c r="BB115" s="103"/>
      <c r="BC115" s="103" t="e">
        <f>VLOOKUP('Final Report'!D115,'Issue Variable'!A:N,11,FALSE)</f>
        <v>#N/A</v>
      </c>
      <c r="BD115" s="103"/>
      <c r="BE115" s="206"/>
    </row>
    <row r="116" spans="1:57" ht="360.75" thickBot="1">
      <c r="A116" s="145" t="s">
        <v>200</v>
      </c>
      <c r="B116" s="103" t="str">
        <f>VLOOKUP(A116,URL[],2,0)</f>
        <v>Case Study - Questions</v>
      </c>
      <c r="C116" s="205">
        <f>VLOOKUP(A116,URL[],3,0)</f>
        <v>0</v>
      </c>
      <c r="D116" s="103" t="s">
        <v>357</v>
      </c>
      <c r="E116" s="103" t="s">
        <v>575</v>
      </c>
      <c r="F116" s="103" t="s">
        <v>576</v>
      </c>
      <c r="G116" s="103" t="s">
        <v>286</v>
      </c>
      <c r="H116" s="103" t="s">
        <v>286</v>
      </c>
      <c r="I116" s="103" t="s">
        <v>286</v>
      </c>
      <c r="J116" s="103" t="s">
        <v>286</v>
      </c>
      <c r="K116" s="103" t="s">
        <v>286</v>
      </c>
      <c r="L116" s="103" t="s">
        <v>286</v>
      </c>
      <c r="M116" s="103" t="s">
        <v>286</v>
      </c>
      <c r="N116" s="103"/>
      <c r="O116" s="103"/>
      <c r="P116" s="103" t="s">
        <v>126</v>
      </c>
      <c r="Q116" s="103" t="s">
        <v>454</v>
      </c>
      <c r="R116" s="103"/>
      <c r="S116" s="103" t="s">
        <v>155</v>
      </c>
      <c r="T116" s="103" t="s">
        <v>3307</v>
      </c>
      <c r="U116" s="103" t="s">
        <v>577</v>
      </c>
      <c r="V116" s="103" t="s">
        <v>577</v>
      </c>
      <c r="W116" s="103" t="s">
        <v>578</v>
      </c>
      <c r="X116" s="103" t="s">
        <v>3287</v>
      </c>
      <c r="Y116" s="103" t="s">
        <v>579</v>
      </c>
      <c r="Z116" s="103" t="s">
        <v>579</v>
      </c>
      <c r="AA116" s="103" t="s">
        <v>1396</v>
      </c>
      <c r="AB116" s="103" t="s">
        <v>580</v>
      </c>
      <c r="AC116" s="103" t="s">
        <v>3288</v>
      </c>
      <c r="AD116" s="103" t="s">
        <v>429</v>
      </c>
      <c r="AE116" s="103" t="s">
        <v>581</v>
      </c>
      <c r="AF116" s="103" t="s">
        <v>3291</v>
      </c>
      <c r="AG116" s="103" t="s">
        <v>477</v>
      </c>
      <c r="AH116" s="103" t="str">
        <f>IF(Final_Report[[#This Row],[Move to Report]]="Yes",VLOOKUP(E116,IssueVariable[],10,0),"N/A")</f>
        <v>1.3.1 Info and Relationships</v>
      </c>
      <c r="AI116" s="103" t="s">
        <v>3293</v>
      </c>
      <c r="AJ116" s="103" t="s">
        <v>573</v>
      </c>
      <c r="AK116" s="103" t="str" cm="1">
        <f t="array" ref="AK116">Table95[Tested on]</f>
        <v>Windows: 11
MAC OS: 12
iOS: 15
Android OS: 10</v>
      </c>
      <c r="AL116" s="203" t="str" cm="1">
        <f t="array" ref="AL1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1.3.1 Info and Relationships (Level A), Windows_11, Chrome, JAWS, Firefox, NVDA, iOS Tablet, VoiceOver, macOS_12, Safari, TalkBack, Android Tablet, Accessibility, Audit, Marketing, MLM-XL, MLVISION, MyLab, US, VPAT</v>
      </c>
      <c r="AM116" s="103" t="str" cm="1">
        <f t="array" ref="AM116">CONCATENATE(LEFT(AH116, SEARCH(" ", AH116) -1),", ",Labels[Labels])</f>
        <v xml:space="preserve">1.3.1, Accessibility, Audit, Marketing, MLM-XL, MLVISION, MyLab, US, VPAT </v>
      </c>
      <c r="AN116" s="103" t="str">
        <f t="shared" si="2"/>
        <v>1 - Critical - showstopper</v>
      </c>
      <c r="AO116" s="103" t="s">
        <v>77</v>
      </c>
      <c r="AP116" s="103">
        <v>5</v>
      </c>
      <c r="AQ116" s="103"/>
      <c r="AR116" s="103"/>
      <c r="AS116" s="103">
        <v>5</v>
      </c>
      <c r="AT116" s="103" t="s">
        <v>82</v>
      </c>
      <c r="AU116" s="103" t="s">
        <v>3285</v>
      </c>
      <c r="AV116" s="103" t="s">
        <v>387</v>
      </c>
      <c r="AW116" s="103">
        <v>5</v>
      </c>
      <c r="AX116" s="103" t="s">
        <v>117</v>
      </c>
      <c r="AY116" s="103"/>
      <c r="AZ116" s="103"/>
      <c r="BA116" s="103" t="s">
        <v>3303</v>
      </c>
      <c r="BB116" s="103"/>
      <c r="BC116" s="103" t="e">
        <f>VLOOKUP('Final Report'!D116,'Issue Variable'!A:N,11,FALSE)</f>
        <v>#N/A</v>
      </c>
      <c r="BD116" s="103"/>
      <c r="BE116" s="206"/>
    </row>
    <row r="117" spans="1:57" ht="105.75" hidden="1" thickBot="1">
      <c r="A117" s="145" t="s">
        <v>200</v>
      </c>
      <c r="B117" s="103" t="str">
        <f>VLOOKUP(A117,URL[],2,0)</f>
        <v>Case Study - Questions</v>
      </c>
      <c r="C117" s="205">
        <f>VLOOKUP(A117,URL[],3,0)</f>
        <v>0</v>
      </c>
      <c r="D117" s="103" t="s">
        <v>298</v>
      </c>
      <c r="E117" s="103" t="s">
        <v>383</v>
      </c>
      <c r="F117" s="103" t="s">
        <v>582</v>
      </c>
      <c r="G117" s="103"/>
      <c r="H117" s="103" t="s">
        <v>286</v>
      </c>
      <c r="I117" s="103"/>
      <c r="J117" s="103"/>
      <c r="K117" s="103"/>
      <c r="L117" s="103" t="s">
        <v>471</v>
      </c>
      <c r="M117" s="103"/>
      <c r="N117" s="103"/>
      <c r="O117" s="103"/>
      <c r="P117" s="103" t="s">
        <v>126</v>
      </c>
      <c r="Q117" s="103" t="s">
        <v>454</v>
      </c>
      <c r="R117" s="103"/>
      <c r="S117" s="103" t="s">
        <v>287</v>
      </c>
      <c r="T117" s="103"/>
      <c r="U117" s="103"/>
      <c r="V117" s="103">
        <f>Final_Report[[#This Row],[Issue Description]]</f>
        <v>0</v>
      </c>
      <c r="W117" s="103"/>
      <c r="X117" s="103">
        <f>Final_Report[[#This Row],[Code Snippet]]</f>
        <v>0</v>
      </c>
      <c r="Y117" s="103"/>
      <c r="Z117" s="103">
        <f>Final_Report[[#This Row],[Expected Result]]</f>
        <v>0</v>
      </c>
      <c r="AA117" s="103"/>
      <c r="AB117" s="103"/>
      <c r="AC117" s="103">
        <f>Final_Report[[#This Row],[Recommendation]]</f>
        <v>0</v>
      </c>
      <c r="AD117" s="103"/>
      <c r="AE117" s="103"/>
      <c r="AF117" s="103">
        <f>Final_Report[[#This Row],[Steps to Reproduce]]</f>
        <v>0</v>
      </c>
      <c r="AG117" s="103" t="str">
        <f>IF(Final_Report[[#This Row],[Move to Report]]="Yes",VLOOKUP(E117,IssueVariable[],9,0),"N/A")</f>
        <v>N/A</v>
      </c>
      <c r="AH117" s="103" t="str">
        <f>IF(Final_Report[[#This Row],[Move to Report]]="Yes",VLOOKUP(E117,IssueVariable[],10,0),"N/A")</f>
        <v>N/A</v>
      </c>
      <c r="AI117" s="103"/>
      <c r="AJ117" s="103"/>
      <c r="AK117" s="103" t="str" cm="1">
        <f t="array" ref="AK117">Table95[Tested on]</f>
        <v>Windows: 11
MAC OS: 12
iOS: 15
Android OS: 10</v>
      </c>
      <c r="AL117" s="203" t="str" cm="1">
        <f t="array" ref="AL1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Firefox, NVDA, Accessibility, Audit, Marketing, MLM-XL, MLVISION, MyLab, US, VPAT</v>
      </c>
      <c r="AM117" s="103" t="e" cm="1">
        <f t="array" ref="AM117">CONCATENATE(LEFT(AH117, SEARCH(" ", AH117) -1),", ",Labels[Labels])</f>
        <v>#VALUE!</v>
      </c>
      <c r="AN117" s="103" t="b">
        <f t="shared" si="2"/>
        <v>0</v>
      </c>
      <c r="AO117" s="103"/>
      <c r="AP117" s="103"/>
      <c r="AQ117" s="103"/>
      <c r="AR117" s="103"/>
      <c r="AS117" s="103"/>
      <c r="AT117" s="103"/>
      <c r="AU117" s="103"/>
      <c r="AV117" s="103"/>
      <c r="AW117" s="103"/>
      <c r="AX117" s="103"/>
      <c r="AY117" s="103"/>
      <c r="AZ117" s="103"/>
      <c r="BA117" s="103"/>
      <c r="BB117" s="103"/>
      <c r="BC117" s="103" t="e">
        <f>VLOOKUP('Final Report'!D117,'Issue Variable'!A:N,11,FALSE)</f>
        <v>#N/A</v>
      </c>
      <c r="BD117" s="103"/>
      <c r="BE117" s="206"/>
    </row>
    <row r="118" spans="1:57" ht="270">
      <c r="A118" s="145" t="s">
        <v>200</v>
      </c>
      <c r="B118" s="103" t="str">
        <f>VLOOKUP(A118,URL[],2,0)</f>
        <v>Case Study - Questions</v>
      </c>
      <c r="C118" s="205">
        <f>VLOOKUP(A118,URL[],3,0)</f>
        <v>0</v>
      </c>
      <c r="D118" s="103" t="s">
        <v>294</v>
      </c>
      <c r="E118" s="103" t="s">
        <v>422</v>
      </c>
      <c r="F118" s="103" t="s">
        <v>583</v>
      </c>
      <c r="G118" s="103" t="s">
        <v>286</v>
      </c>
      <c r="H118" s="103"/>
      <c r="I118" s="103" t="s">
        <v>286</v>
      </c>
      <c r="J118" s="103"/>
      <c r="K118" s="103"/>
      <c r="L118" s="103" t="s">
        <v>286</v>
      </c>
      <c r="M118" s="103" t="s">
        <v>286</v>
      </c>
      <c r="N118" s="103"/>
      <c r="O118" s="103"/>
      <c r="P118" s="103" t="s">
        <v>126</v>
      </c>
      <c r="Q118" s="103" t="s">
        <v>454</v>
      </c>
      <c r="R118" s="103"/>
      <c r="S118" s="103" t="s">
        <v>155</v>
      </c>
      <c r="T118" s="103" t="s">
        <v>3306</v>
      </c>
      <c r="U118" s="103" t="s">
        <v>584</v>
      </c>
      <c r="V118" s="103" t="s">
        <v>585</v>
      </c>
      <c r="W118" s="103"/>
      <c r="X118" s="103"/>
      <c r="Y118" s="103" t="s">
        <v>483</v>
      </c>
      <c r="Z118" s="103" t="s">
        <v>426</v>
      </c>
      <c r="AA118" s="103" t="s">
        <v>427</v>
      </c>
      <c r="AB118" s="103" t="s">
        <v>428</v>
      </c>
      <c r="AC118" s="103" t="s">
        <v>428</v>
      </c>
      <c r="AD118" s="103" t="s">
        <v>429</v>
      </c>
      <c r="AE118" s="103" t="s">
        <v>586</v>
      </c>
      <c r="AF118" s="103" t="s">
        <v>587</v>
      </c>
      <c r="AG118" s="103" t="str">
        <f>IF(Final_Report[[#This Row],[Move to Report]]="Yes",VLOOKUP(E118,IssueVariable[],9,0),"N/A")</f>
        <v>AA</v>
      </c>
      <c r="AH118" s="103" t="str">
        <f>IF(Final_Report[[#This Row],[Move to Report]]="Yes",VLOOKUP(E118,IssueVariable[],10,0),"N/A")</f>
        <v>1.4.3 Contrast (Minimum)</v>
      </c>
      <c r="AI118" s="103" t="s">
        <v>588</v>
      </c>
      <c r="AJ118" s="103" t="s">
        <v>325</v>
      </c>
      <c r="AK118" s="103" t="str" cm="1">
        <f t="array" ref="AK118">Table95[Tested on]</f>
        <v>Windows: 11
MAC OS: 12
iOS: 15
Android OS: 10</v>
      </c>
      <c r="AL118" s="203" t="str" cm="1">
        <f t="array" ref="AL1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1.4.3 Contrast (Minimum) (Level AA), Windows_11, Chrome, JAWS, NVDA, iOS Tablet, VoiceOver, TalkBack, Android Tablet, Accessibility, Audit, Marketing, MLM-XL, MLVISION, MyLab, US, VPAT</v>
      </c>
      <c r="AM118" s="103" t="str" cm="1">
        <f t="array" ref="AM118">CONCATENATE(LEFT(AH118, SEARCH(" ", AH118) -1),", ",Labels[Labels])</f>
        <v xml:space="preserve">1.4.3, Accessibility, Audit, Marketing, MLM-XL, MLVISION, MyLab, US, VPAT </v>
      </c>
      <c r="AN118" s="103" t="str">
        <f t="shared" si="2"/>
        <v>1 - Critical - showstopper</v>
      </c>
      <c r="AO118" s="103" t="s">
        <v>77</v>
      </c>
      <c r="AP118" s="103">
        <v>5</v>
      </c>
      <c r="AQ118" s="103">
        <v>5</v>
      </c>
      <c r="AR118" s="103"/>
      <c r="AS118" s="103">
        <v>5</v>
      </c>
      <c r="AT118" s="103" t="s">
        <v>82</v>
      </c>
      <c r="AU118" s="103" t="s">
        <v>589</v>
      </c>
      <c r="AV118" s="103"/>
      <c r="AW118" s="103">
        <v>5</v>
      </c>
      <c r="AX118" s="103" t="s">
        <v>116</v>
      </c>
      <c r="AY118" s="103"/>
      <c r="AZ118" s="103"/>
      <c r="BA118" s="103" t="s">
        <v>3303</v>
      </c>
      <c r="BB118" s="103"/>
      <c r="BC118" s="103" t="e">
        <f>VLOOKUP('Final Report'!D118,'Issue Variable'!A:N,11,FALSE)</f>
        <v>#N/A</v>
      </c>
      <c r="BD118" s="103"/>
      <c r="BE118" s="206"/>
    </row>
    <row r="119" spans="1:57" ht="105" hidden="1">
      <c r="A119" s="145" t="s">
        <v>3289</v>
      </c>
      <c r="B119" s="103" t="e">
        <f>VLOOKUP(A119,URL[],2,0)</f>
        <v>#N/A</v>
      </c>
      <c r="C119" s="205" t="e">
        <f>VLOOKUP(A119,URL[],3,0)</f>
        <v>#N/A</v>
      </c>
      <c r="D119" s="103" t="s">
        <v>298</v>
      </c>
      <c r="E119" s="103" t="s">
        <v>383</v>
      </c>
      <c r="F119" s="103" t="s">
        <v>3290</v>
      </c>
      <c r="G119" s="103" t="s">
        <v>286</v>
      </c>
      <c r="H119" s="103" t="s">
        <v>286</v>
      </c>
      <c r="I119" s="103" t="s">
        <v>286</v>
      </c>
      <c r="J119" s="103"/>
      <c r="K119" s="103"/>
      <c r="L119" s="103"/>
      <c r="M119" s="103"/>
      <c r="N119" s="103"/>
      <c r="O119" s="103"/>
      <c r="P119" s="103" t="s">
        <v>12</v>
      </c>
      <c r="Q119" s="103" t="s">
        <v>454</v>
      </c>
      <c r="R119" s="103"/>
      <c r="S119" s="103" t="s">
        <v>287</v>
      </c>
      <c r="T119" s="103" t="str">
        <f>IF(Final_Report[[#This Row],[Move to Report]]="Yes",VLOOKUP(E119,IssueVariable[],3,0),"N/A")</f>
        <v>N/A</v>
      </c>
      <c r="U119" s="103" t="str">
        <f>IF(Final_Report[[#This Row],[Move to Report]]="Yes",VLOOKUP(E119,IssueVariable[],4,0),"N/A")</f>
        <v>N/A</v>
      </c>
      <c r="V119" s="103" t="str">
        <f>Final_Report[[#This Row],[Issue Description]]</f>
        <v>N/A</v>
      </c>
      <c r="W119" s="103"/>
      <c r="X119" s="103">
        <f>Final_Report[[#This Row],[Code Snippet]]</f>
        <v>0</v>
      </c>
      <c r="Y119" s="103" t="str">
        <f>IF(Final_Report[[#This Row],[Move to Report]]="Yes",VLOOKUP(E119,IssueVariable[],5,0),"N/A")</f>
        <v>N/A</v>
      </c>
      <c r="Z119" s="103" t="str">
        <f>Final_Report[[#This Row],[Expected Result]]</f>
        <v>N/A</v>
      </c>
      <c r="AA119" s="103" t="str">
        <f>IF(Final_Report[[#This Row],[Move to Report]]="Yes",VLOOKUP(E119,IssueVariable[],6,0),"N/A")</f>
        <v>N/A</v>
      </c>
      <c r="AB119" s="103" t="str">
        <f>IF(Final_Report[[#This Row],[Move to Report]]="Yes",VLOOKUP(E119,IssueVariable[],7,0),"N/A")</f>
        <v>N/A</v>
      </c>
      <c r="AC119" s="103" t="str">
        <f>Final_Report[[#This Row],[Recommendation]]</f>
        <v>N/A</v>
      </c>
      <c r="AD119" s="103"/>
      <c r="AE119" s="103" t="str">
        <f>IF(Final_Report[[#This Row],[Move to Report]]="Yes",VLOOKUP(E119,IssueVariable[],8,0),"N/A")</f>
        <v>N/A</v>
      </c>
      <c r="AF119" s="103" t="str">
        <f>Final_Report[[#This Row],[Steps to Reproduce]]</f>
        <v>N/A</v>
      </c>
      <c r="AG119" s="103" t="str">
        <f>IF(Final_Report[[#This Row],[Move to Report]]="Yes",VLOOKUP(E119,IssueVariable[],9,0),"N/A")</f>
        <v>N/A</v>
      </c>
      <c r="AH119" s="103" t="str">
        <f>IF(Final_Report[[#This Row],[Move to Report]]="Yes",VLOOKUP(E119,IssueVariable[],10,0),"N/A")</f>
        <v>N/A</v>
      </c>
      <c r="AI119" s="103"/>
      <c r="AJ119" s="103"/>
      <c r="AK119" s="103" t="str" cm="1">
        <f t="array" ref="AK119">Table95[Tested on]</f>
        <v>Windows: 11
MAC OS: 12
iOS: 15
Android OS: 10</v>
      </c>
      <c r="AL119" s="203" t="str" cm="1">
        <f t="array" ref="AL1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119" s="103" t="e" cm="1">
        <f t="array" ref="AM119">CONCATENATE(LEFT(AH119, SEARCH(" ", AH119) -1),", ",Labels[Labels])</f>
        <v>#VALUE!</v>
      </c>
      <c r="AN119" s="103" t="b">
        <f t="shared" si="2"/>
        <v>0</v>
      </c>
      <c r="AO119" s="103"/>
      <c r="AP119" s="103"/>
      <c r="AQ119" s="103"/>
      <c r="AR119" s="103" t="s">
        <v>3292</v>
      </c>
      <c r="AS119" s="103"/>
      <c r="AT119" s="103"/>
      <c r="AU119" s="103"/>
      <c r="AV119" s="103"/>
      <c r="AW119" s="103"/>
      <c r="AX119" s="103"/>
      <c r="AY119" s="103"/>
      <c r="AZ119" s="103"/>
      <c r="BA119" s="103"/>
      <c r="BB119" s="103"/>
      <c r="BC119" s="103" t="e">
        <f>VLOOKUP('Final Report'!D119,'Issue Variable'!A:N,11,FALSE)</f>
        <v>#N/A</v>
      </c>
      <c r="BD119" s="103"/>
      <c r="BE119" s="206"/>
    </row>
    <row r="120" spans="1:57" ht="105" hidden="1">
      <c r="A120" s="145"/>
      <c r="B120" s="103"/>
      <c r="C120" s="205" t="e">
        <f>VLOOKUP(A120,URL[],3,0)</f>
        <v>#N/A</v>
      </c>
      <c r="D120" s="103"/>
      <c r="E120" s="103"/>
      <c r="F120" s="103"/>
      <c r="G120" s="103"/>
      <c r="H120" s="103"/>
      <c r="I120" s="103"/>
      <c r="J120" s="103"/>
      <c r="K120" s="103"/>
      <c r="L120" s="103"/>
      <c r="M120" s="103"/>
      <c r="N120" s="103"/>
      <c r="O120" s="103"/>
      <c r="P120" s="103"/>
      <c r="Q120" s="103"/>
      <c r="R120" s="103"/>
      <c r="S120" s="103"/>
      <c r="T120" s="103" t="str">
        <f>IF(Final_Report[[#This Row],[Move to Report]]="Yes",VLOOKUP(E120,IssueVariable[],3,0),"N/A")</f>
        <v>N/A</v>
      </c>
      <c r="U120" s="103" t="str">
        <f>IF(Final_Report[[#This Row],[Move to Report]]="Yes",VLOOKUP(E120,IssueVariable[],4,0),"N/A")</f>
        <v>N/A</v>
      </c>
      <c r="V120" s="103" t="str">
        <f>Final_Report[[#This Row],[Issue Description]]</f>
        <v>N/A</v>
      </c>
      <c r="W120" s="103"/>
      <c r="X120" s="103">
        <f>Final_Report[[#This Row],[Code Snippet]]</f>
        <v>0</v>
      </c>
      <c r="Y120" s="103" t="str">
        <f>IF(Final_Report[[#This Row],[Move to Report]]="Yes",VLOOKUP(E120,IssueVariable[],5,0),"N/A")</f>
        <v>N/A</v>
      </c>
      <c r="Z120" s="103" t="str">
        <f>Final_Report[[#This Row],[Expected Result]]</f>
        <v>N/A</v>
      </c>
      <c r="AA120" s="103" t="str">
        <f>IF(Final_Report[[#This Row],[Move to Report]]="Yes",VLOOKUP(E120,IssueVariable[],6,0),"N/A")</f>
        <v>N/A</v>
      </c>
      <c r="AB120" s="103" t="str">
        <f>IF(Final_Report[[#This Row],[Move to Report]]="Yes",VLOOKUP(E120,IssueVariable[],7,0),"N/A")</f>
        <v>N/A</v>
      </c>
      <c r="AC120" s="103" t="str">
        <f>Final_Report[[#This Row],[Recommendation]]</f>
        <v>N/A</v>
      </c>
      <c r="AD120" s="103"/>
      <c r="AE120" s="103" t="str">
        <f>IF(Final_Report[[#This Row],[Move to Report]]="Yes",VLOOKUP(E120,IssueVariable[],8,0),"N/A")</f>
        <v>N/A</v>
      </c>
      <c r="AF120" s="103" t="str">
        <f>Final_Report[[#This Row],[Steps to Reproduce]]</f>
        <v>N/A</v>
      </c>
      <c r="AG120" s="103" t="str">
        <f>IF(Final_Report[[#This Row],[Move to Report]]="Yes",VLOOKUP(E120,IssueVariable[],9,0),"N/A")</f>
        <v>N/A</v>
      </c>
      <c r="AH120" s="103" t="str">
        <f>IF(Final_Report[[#This Row],[Move to Report]]="Yes",VLOOKUP(E120,IssueVariable[],10,0),"N/A")</f>
        <v>N/A</v>
      </c>
      <c r="AI120" s="103"/>
      <c r="AJ120" s="103"/>
      <c r="AK120" s="103" t="str" cm="1">
        <f t="array" ref="AK120">Table95[Tested on]</f>
        <v>Windows: 11
MAC OS: 12
iOS: 15
Android OS: 10</v>
      </c>
      <c r="AL120" s="203" t="str" cm="1">
        <f t="array" ref="AL1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0" s="103" t="e" cm="1">
        <f t="array" ref="AM120">CONCATENATE(LEFT(AH120, SEARCH(" ", AH120) -1),", ",Labels[Labels])</f>
        <v>#VALUE!</v>
      </c>
      <c r="AN120" s="103" t="b">
        <f t="shared" si="2"/>
        <v>0</v>
      </c>
      <c r="AO120" s="103"/>
      <c r="AP120" s="103"/>
      <c r="AQ120" s="103"/>
      <c r="AR120" s="103"/>
      <c r="AS120" s="103"/>
      <c r="AT120" s="103"/>
      <c r="AU120" s="103"/>
      <c r="AV120" s="103"/>
      <c r="AW120" s="103"/>
      <c r="AX120" s="103"/>
      <c r="AY120" s="103"/>
      <c r="AZ120" s="103"/>
      <c r="BA120" s="103"/>
      <c r="BB120" s="103"/>
      <c r="BC120" s="103" t="e">
        <f>VLOOKUP('Final Report'!D120,'Issue Variable'!A:N,11,FALSE)</f>
        <v>#N/A</v>
      </c>
      <c r="BD120" s="103"/>
      <c r="BE120" s="206"/>
    </row>
    <row r="121" spans="1:57" ht="105" hidden="1">
      <c r="A121" s="145"/>
      <c r="B121" s="103" t="e">
        <f>VLOOKUP(A121,URL[],2,0)</f>
        <v>#N/A</v>
      </c>
      <c r="C121" s="205" t="e">
        <f>VLOOKUP(A121,URL[],3,0)</f>
        <v>#N/A</v>
      </c>
      <c r="D121" s="103"/>
      <c r="E121" s="103"/>
      <c r="F121" s="103"/>
      <c r="G121" s="103"/>
      <c r="H121" s="103"/>
      <c r="I121" s="103"/>
      <c r="J121" s="103"/>
      <c r="K121" s="103"/>
      <c r="L121" s="103"/>
      <c r="M121" s="103"/>
      <c r="N121" s="103"/>
      <c r="O121" s="103"/>
      <c r="P121" s="103"/>
      <c r="Q121" s="103"/>
      <c r="R121" s="103"/>
      <c r="S121" s="103"/>
      <c r="T121" s="103" t="str">
        <f>IF(Final_Report[[#This Row],[Move to Report]]="Yes",VLOOKUP(E121,IssueVariable[],3,0),"N/A")</f>
        <v>N/A</v>
      </c>
      <c r="U121" s="103" t="str">
        <f>IF(Final_Report[[#This Row],[Move to Report]]="Yes",VLOOKUP(E121,IssueVariable[],4,0),"N/A")</f>
        <v>N/A</v>
      </c>
      <c r="V121" s="103" t="str">
        <f>Final_Report[[#This Row],[Issue Description]]</f>
        <v>N/A</v>
      </c>
      <c r="W121" s="103"/>
      <c r="X121" s="103">
        <f>Final_Report[[#This Row],[Code Snippet]]</f>
        <v>0</v>
      </c>
      <c r="Y121" s="103" t="str">
        <f>IF(Final_Report[[#This Row],[Move to Report]]="Yes",VLOOKUP(E121,IssueVariable[],5,0),"N/A")</f>
        <v>N/A</v>
      </c>
      <c r="Z121" s="103" t="str">
        <f>Final_Report[[#This Row],[Expected Result]]</f>
        <v>N/A</v>
      </c>
      <c r="AA121" s="103" t="str">
        <f>IF(Final_Report[[#This Row],[Move to Report]]="Yes",VLOOKUP(E121,IssueVariable[],6,0),"N/A")</f>
        <v>N/A</v>
      </c>
      <c r="AB121" s="103" t="str">
        <f>IF(Final_Report[[#This Row],[Move to Report]]="Yes",VLOOKUP(E121,IssueVariable[],7,0),"N/A")</f>
        <v>N/A</v>
      </c>
      <c r="AC121" s="103" t="str">
        <f>Final_Report[[#This Row],[Recommendation]]</f>
        <v>N/A</v>
      </c>
      <c r="AD121" s="103"/>
      <c r="AE121" s="103" t="str">
        <f>IF(Final_Report[[#This Row],[Move to Report]]="Yes",VLOOKUP(E121,IssueVariable[],8,0),"N/A")</f>
        <v>N/A</v>
      </c>
      <c r="AF121" s="103" t="str">
        <f>Final_Report[[#This Row],[Steps to Reproduce]]</f>
        <v>N/A</v>
      </c>
      <c r="AG121" s="103" t="str">
        <f>IF(Final_Report[[#This Row],[Move to Report]]="Yes",VLOOKUP(E121,IssueVariable[],9,0),"N/A")</f>
        <v>N/A</v>
      </c>
      <c r="AH121" s="103" t="str">
        <f>IF(Final_Report[[#This Row],[Move to Report]]="Yes",VLOOKUP(E121,IssueVariable[],10,0),"N/A")</f>
        <v>N/A</v>
      </c>
      <c r="AI121" s="103"/>
      <c r="AJ121" s="103"/>
      <c r="AK121" s="103" t="str" cm="1">
        <f t="array" ref="AK121">Table95[Tested on]</f>
        <v>Windows: 11
MAC OS: 12
iOS: 15
Android OS: 10</v>
      </c>
      <c r="AL121" s="203" t="str" cm="1">
        <f t="array" ref="AL1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1" s="103" t="e" cm="1">
        <f t="array" ref="AM121">CONCATENATE(LEFT(AH121, SEARCH(" ", AH121) -1),", ",Labels[Labels])</f>
        <v>#VALUE!</v>
      </c>
      <c r="AN121" s="103" t="b">
        <f t="shared" si="2"/>
        <v>0</v>
      </c>
      <c r="AO121" s="103"/>
      <c r="AP121" s="103"/>
      <c r="AQ121" s="103"/>
      <c r="AR121" s="103"/>
      <c r="AS121" s="103"/>
      <c r="AT121" s="103"/>
      <c r="AU121" s="103"/>
      <c r="AV121" s="103"/>
      <c r="AW121" s="103"/>
      <c r="AX121" s="103"/>
      <c r="AY121" s="103"/>
      <c r="AZ121" s="103"/>
      <c r="BA121" s="103"/>
      <c r="BB121" s="103"/>
      <c r="BC121" s="103" t="e">
        <f>VLOOKUP('Final Report'!D121,'Issue Variable'!A:N,11,FALSE)</f>
        <v>#N/A</v>
      </c>
      <c r="BD121" s="103"/>
      <c r="BE121" s="206"/>
    </row>
    <row r="122" spans="1:57" ht="105" hidden="1">
      <c r="A122" s="145"/>
      <c r="B122" s="103" t="e">
        <f>VLOOKUP(A122,URL[],2,0)</f>
        <v>#N/A</v>
      </c>
      <c r="C122" s="205" t="e">
        <f>VLOOKUP(A122,URL[],3,0)</f>
        <v>#N/A</v>
      </c>
      <c r="D122" s="103"/>
      <c r="E122" s="103"/>
      <c r="F122" s="103"/>
      <c r="G122" s="103"/>
      <c r="H122" s="103"/>
      <c r="I122" s="103"/>
      <c r="J122" s="103"/>
      <c r="K122" s="103"/>
      <c r="L122" s="103"/>
      <c r="M122" s="103"/>
      <c r="N122" s="103"/>
      <c r="O122" s="103"/>
      <c r="P122" s="103"/>
      <c r="Q122" s="103"/>
      <c r="R122" s="103"/>
      <c r="S122" s="103"/>
      <c r="T122" s="103" t="str">
        <f>IF(Final_Report[[#This Row],[Move to Report]]="Yes",VLOOKUP(E122,IssueVariable[],3,0),"N/A")</f>
        <v>N/A</v>
      </c>
      <c r="U122" s="103" t="str">
        <f>IF(Final_Report[[#This Row],[Move to Report]]="Yes",VLOOKUP(E122,IssueVariable[],4,0),"N/A")</f>
        <v>N/A</v>
      </c>
      <c r="V122" s="103" t="str">
        <f>Final_Report[[#This Row],[Issue Description]]</f>
        <v>N/A</v>
      </c>
      <c r="W122" s="103"/>
      <c r="X122" s="103">
        <f>Final_Report[[#This Row],[Code Snippet]]</f>
        <v>0</v>
      </c>
      <c r="Y122" s="103" t="str">
        <f>IF(Final_Report[[#This Row],[Move to Report]]="Yes",VLOOKUP(E122,IssueVariable[],5,0),"N/A")</f>
        <v>N/A</v>
      </c>
      <c r="Z122" s="103" t="str">
        <f>Final_Report[[#This Row],[Expected Result]]</f>
        <v>N/A</v>
      </c>
      <c r="AA122" s="103" t="str">
        <f>IF(Final_Report[[#This Row],[Move to Report]]="Yes",VLOOKUP(E122,IssueVariable[],6,0),"N/A")</f>
        <v>N/A</v>
      </c>
      <c r="AB122" s="103" t="str">
        <f>IF(Final_Report[[#This Row],[Move to Report]]="Yes",VLOOKUP(E122,IssueVariable[],7,0),"N/A")</f>
        <v>N/A</v>
      </c>
      <c r="AC122" s="103" t="str">
        <f>Final_Report[[#This Row],[Recommendation]]</f>
        <v>N/A</v>
      </c>
      <c r="AD122" s="103"/>
      <c r="AE122" s="103" t="str">
        <f>IF(Final_Report[[#This Row],[Move to Report]]="Yes",VLOOKUP(E122,IssueVariable[],8,0),"N/A")</f>
        <v>N/A</v>
      </c>
      <c r="AF122" s="103" t="str">
        <f>Final_Report[[#This Row],[Steps to Reproduce]]</f>
        <v>N/A</v>
      </c>
      <c r="AG122" s="103" t="str">
        <f>IF(Final_Report[[#This Row],[Move to Report]]="Yes",VLOOKUP(E122,IssueVariable[],9,0),"N/A")</f>
        <v>N/A</v>
      </c>
      <c r="AH122" s="103" t="str">
        <f>IF(Final_Report[[#This Row],[Move to Report]]="Yes",VLOOKUP(E122,IssueVariable[],10,0),"N/A")</f>
        <v>N/A</v>
      </c>
      <c r="AI122" s="103"/>
      <c r="AJ122" s="103"/>
      <c r="AK122" s="103" t="str" cm="1">
        <f t="array" ref="AK122">Table95[Tested on]</f>
        <v>Windows: 11
MAC OS: 12
iOS: 15
Android OS: 10</v>
      </c>
      <c r="AL122" s="203" t="str" cm="1">
        <f t="array" ref="AL1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2" s="103" t="e" cm="1">
        <f t="array" ref="AM122">CONCATENATE(LEFT(AH122, SEARCH(" ", AH122) -1),", ",Labels[Labels])</f>
        <v>#VALUE!</v>
      </c>
      <c r="AN122" s="103" t="b">
        <f t="shared" si="2"/>
        <v>0</v>
      </c>
      <c r="AO122" s="103"/>
      <c r="AP122" s="103"/>
      <c r="AQ122" s="103"/>
      <c r="AR122" s="103"/>
      <c r="AS122" s="103"/>
      <c r="AT122" s="103"/>
      <c r="AU122" s="103"/>
      <c r="AV122" s="103"/>
      <c r="AW122" s="103"/>
      <c r="AX122" s="103"/>
      <c r="AY122" s="103"/>
      <c r="AZ122" s="103"/>
      <c r="BA122" s="103"/>
      <c r="BB122" s="103"/>
      <c r="BC122" s="103" t="e">
        <f>VLOOKUP('Final Report'!D122,'Issue Variable'!A:N,11,FALSE)</f>
        <v>#N/A</v>
      </c>
      <c r="BD122" s="103"/>
      <c r="BE122" s="206"/>
    </row>
    <row r="123" spans="1:57" ht="105" hidden="1">
      <c r="A123" s="145"/>
      <c r="B123" s="103" t="e">
        <f>VLOOKUP(A123,URL[],2,0)</f>
        <v>#N/A</v>
      </c>
      <c r="C123" s="205" t="e">
        <f>VLOOKUP(A123,URL[],3,0)</f>
        <v>#N/A</v>
      </c>
      <c r="D123" s="103"/>
      <c r="E123" s="103"/>
      <c r="F123" s="103"/>
      <c r="G123" s="103"/>
      <c r="H123" s="103"/>
      <c r="I123" s="103"/>
      <c r="J123" s="103"/>
      <c r="K123" s="103"/>
      <c r="L123" s="103"/>
      <c r="M123" s="103"/>
      <c r="N123" s="103"/>
      <c r="O123" s="103"/>
      <c r="P123" s="103"/>
      <c r="Q123" s="103"/>
      <c r="R123" s="103"/>
      <c r="S123" s="103"/>
      <c r="T123" s="103" t="str">
        <f>IF(Final_Report[[#This Row],[Move to Report]]="Yes",VLOOKUP(E123,IssueVariable[],3,0),"N/A")</f>
        <v>N/A</v>
      </c>
      <c r="U123" s="103" t="str">
        <f>IF(Final_Report[[#This Row],[Move to Report]]="Yes",VLOOKUP(E123,IssueVariable[],4,0),"N/A")</f>
        <v>N/A</v>
      </c>
      <c r="V123" s="103" t="str">
        <f>Final_Report[[#This Row],[Issue Description]]</f>
        <v>N/A</v>
      </c>
      <c r="W123" s="103"/>
      <c r="X123" s="103">
        <f>Final_Report[[#This Row],[Code Snippet]]</f>
        <v>0</v>
      </c>
      <c r="Y123" s="103" t="str">
        <f>IF(Final_Report[[#This Row],[Move to Report]]="Yes",VLOOKUP(E123,IssueVariable[],5,0),"N/A")</f>
        <v>N/A</v>
      </c>
      <c r="Z123" s="103" t="str">
        <f>Final_Report[[#This Row],[Expected Result]]</f>
        <v>N/A</v>
      </c>
      <c r="AA123" s="103" t="str">
        <f>IF(Final_Report[[#This Row],[Move to Report]]="Yes",VLOOKUP(E123,IssueVariable[],6,0),"N/A")</f>
        <v>N/A</v>
      </c>
      <c r="AB123" s="103" t="str">
        <f>IF(Final_Report[[#This Row],[Move to Report]]="Yes",VLOOKUP(E123,IssueVariable[],7,0),"N/A")</f>
        <v>N/A</v>
      </c>
      <c r="AC123" s="103" t="str">
        <f>Final_Report[[#This Row],[Recommendation]]</f>
        <v>N/A</v>
      </c>
      <c r="AD123" s="103"/>
      <c r="AE123" s="103" t="str">
        <f>IF(Final_Report[[#This Row],[Move to Report]]="Yes",VLOOKUP(E123,IssueVariable[],8,0),"N/A")</f>
        <v>N/A</v>
      </c>
      <c r="AF123" s="103" t="str">
        <f>Final_Report[[#This Row],[Steps to Reproduce]]</f>
        <v>N/A</v>
      </c>
      <c r="AG123" s="103" t="str">
        <f>IF(Final_Report[[#This Row],[Move to Report]]="Yes",VLOOKUP(E123,IssueVariable[],9,0),"N/A")</f>
        <v>N/A</v>
      </c>
      <c r="AH123" s="103" t="str">
        <f>IF(Final_Report[[#This Row],[Move to Report]]="Yes",VLOOKUP(E123,IssueVariable[],10,0),"N/A")</f>
        <v>N/A</v>
      </c>
      <c r="AI123" s="103"/>
      <c r="AJ123" s="103"/>
      <c r="AK123" s="103" t="str" cm="1">
        <f t="array" ref="AK123">Table95[Tested on]</f>
        <v>Windows: 11
MAC OS: 12
iOS: 15
Android OS: 10</v>
      </c>
      <c r="AL123" s="203" t="str" cm="1">
        <f t="array" ref="AL1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3" s="103" t="e" cm="1">
        <f t="array" ref="AM123">CONCATENATE(LEFT(AH123, SEARCH(" ", AH123) -1),", ",Labels[Labels])</f>
        <v>#VALUE!</v>
      </c>
      <c r="AN123" s="103" t="b">
        <f t="shared" si="2"/>
        <v>0</v>
      </c>
      <c r="AO123" s="103"/>
      <c r="AP123" s="103"/>
      <c r="AQ123" s="103"/>
      <c r="AR123" s="103"/>
      <c r="AS123" s="103"/>
      <c r="AT123" s="103"/>
      <c r="AU123" s="103"/>
      <c r="AV123" s="103"/>
      <c r="AW123" s="103"/>
      <c r="AX123" s="103"/>
      <c r="AY123" s="103"/>
      <c r="AZ123" s="103"/>
      <c r="BA123" s="103"/>
      <c r="BB123" s="103"/>
      <c r="BC123" s="103" t="e">
        <f>VLOOKUP('Final Report'!D123,'Issue Variable'!A:N,11,FALSE)</f>
        <v>#N/A</v>
      </c>
      <c r="BD123" s="103"/>
      <c r="BE123" s="206"/>
    </row>
    <row r="124" spans="1:57" ht="105" hidden="1">
      <c r="A124" s="145"/>
      <c r="B124" s="103" t="e">
        <f>VLOOKUP(A124,URL[],2,0)</f>
        <v>#N/A</v>
      </c>
      <c r="C124" s="205" t="e">
        <f>VLOOKUP(A124,URL[],3,0)</f>
        <v>#N/A</v>
      </c>
      <c r="D124" s="103"/>
      <c r="E124" s="103"/>
      <c r="F124" s="103"/>
      <c r="G124" s="103"/>
      <c r="H124" s="103"/>
      <c r="I124" s="103"/>
      <c r="J124" s="103"/>
      <c r="K124" s="103"/>
      <c r="L124" s="103"/>
      <c r="M124" s="103"/>
      <c r="N124" s="103"/>
      <c r="O124" s="103"/>
      <c r="P124" s="103"/>
      <c r="Q124" s="103"/>
      <c r="R124" s="103"/>
      <c r="S124" s="103"/>
      <c r="T124" s="103" t="str">
        <f>IF(Final_Report[[#This Row],[Move to Report]]="Yes",VLOOKUP(E124,IssueVariable[],3,0),"N/A")</f>
        <v>N/A</v>
      </c>
      <c r="U124" s="103" t="str">
        <f>IF(Final_Report[[#This Row],[Move to Report]]="Yes",VLOOKUP(E124,IssueVariable[],4,0),"N/A")</f>
        <v>N/A</v>
      </c>
      <c r="V124" s="103" t="str">
        <f>Final_Report[[#This Row],[Issue Description]]</f>
        <v>N/A</v>
      </c>
      <c r="W124" s="103"/>
      <c r="X124" s="103">
        <f>Final_Report[[#This Row],[Code Snippet]]</f>
        <v>0</v>
      </c>
      <c r="Y124" s="103" t="str">
        <f>IF(Final_Report[[#This Row],[Move to Report]]="Yes",VLOOKUP(E124,IssueVariable[],5,0),"N/A")</f>
        <v>N/A</v>
      </c>
      <c r="Z124" s="103" t="str">
        <f>Final_Report[[#This Row],[Expected Result]]</f>
        <v>N/A</v>
      </c>
      <c r="AA124" s="103" t="str">
        <f>IF(Final_Report[[#This Row],[Move to Report]]="Yes",VLOOKUP(E124,IssueVariable[],6,0),"N/A")</f>
        <v>N/A</v>
      </c>
      <c r="AB124" s="103" t="str">
        <f>IF(Final_Report[[#This Row],[Move to Report]]="Yes",VLOOKUP(E124,IssueVariable[],7,0),"N/A")</f>
        <v>N/A</v>
      </c>
      <c r="AC124" s="103" t="str">
        <f>Final_Report[[#This Row],[Recommendation]]</f>
        <v>N/A</v>
      </c>
      <c r="AD124" s="103"/>
      <c r="AE124" s="103" t="str">
        <f>IF(Final_Report[[#This Row],[Move to Report]]="Yes",VLOOKUP(E124,IssueVariable[],8,0),"N/A")</f>
        <v>N/A</v>
      </c>
      <c r="AF124" s="103" t="str">
        <f>Final_Report[[#This Row],[Steps to Reproduce]]</f>
        <v>N/A</v>
      </c>
      <c r="AG124" s="103" t="str">
        <f>IF(Final_Report[[#This Row],[Move to Report]]="Yes",VLOOKUP(E124,IssueVariable[],9,0),"N/A")</f>
        <v>N/A</v>
      </c>
      <c r="AH124" s="103" t="str">
        <f>IF(Final_Report[[#This Row],[Move to Report]]="Yes",VLOOKUP(E124,IssueVariable[],10,0),"N/A")</f>
        <v>N/A</v>
      </c>
      <c r="AI124" s="103"/>
      <c r="AJ124" s="103"/>
      <c r="AK124" s="103" t="str" cm="1">
        <f t="array" ref="AK124">Table95[Tested on]</f>
        <v>Windows: 11
MAC OS: 12
iOS: 15
Android OS: 10</v>
      </c>
      <c r="AL124" s="203" t="str" cm="1">
        <f t="array" ref="AL1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4" s="103" t="e" cm="1">
        <f t="array" ref="AM124">CONCATENATE(LEFT(AH124, SEARCH(" ", AH124) -1),", ",Labels[Labels])</f>
        <v>#VALUE!</v>
      </c>
      <c r="AN124" s="103" t="b">
        <f t="shared" si="2"/>
        <v>0</v>
      </c>
      <c r="AO124" s="103"/>
      <c r="AP124" s="103"/>
      <c r="AQ124" s="103"/>
      <c r="AR124" s="103"/>
      <c r="AS124" s="103"/>
      <c r="AT124" s="103"/>
      <c r="AU124" s="103"/>
      <c r="AV124" s="103"/>
      <c r="AW124" s="103"/>
      <c r="AX124" s="103"/>
      <c r="AY124" s="103"/>
      <c r="AZ124" s="103"/>
      <c r="BA124" s="103"/>
      <c r="BB124" s="103"/>
      <c r="BC124" s="103" t="e">
        <f>VLOOKUP('Final Report'!D124,'Issue Variable'!A:N,11,FALSE)</f>
        <v>#N/A</v>
      </c>
      <c r="BD124" s="103"/>
      <c r="BE124" s="206"/>
    </row>
    <row r="125" spans="1:57" ht="180" hidden="1">
      <c r="A125" s="145"/>
      <c r="B125" s="103" t="e">
        <f>VLOOKUP(A125,URL[],2,0)</f>
        <v>#N/A</v>
      </c>
      <c r="C125" s="205" t="e">
        <f>VLOOKUP(A125,URL[],3,0)</f>
        <v>#N/A</v>
      </c>
      <c r="D125" s="103"/>
      <c r="E125" s="103"/>
      <c r="F125" s="103"/>
      <c r="G125" s="103"/>
      <c r="H125" s="103"/>
      <c r="I125" s="103"/>
      <c r="J125" s="103"/>
      <c r="K125" s="103"/>
      <c r="L125" s="103"/>
      <c r="M125" s="103"/>
      <c r="N125" s="103"/>
      <c r="O125" s="103"/>
      <c r="P125" s="103"/>
      <c r="Q125" s="103"/>
      <c r="R125" s="103"/>
      <c r="S125" s="103"/>
      <c r="T125" s="103" t="s">
        <v>3336</v>
      </c>
      <c r="U125" s="103"/>
      <c r="V125" s="103" t="s">
        <v>3337</v>
      </c>
      <c r="W125" s="103"/>
      <c r="X125" s="103"/>
      <c r="Y125" s="103"/>
      <c r="Z125" s="103" t="s">
        <v>3338</v>
      </c>
      <c r="AA125" s="103"/>
      <c r="AB125" s="103" t="s">
        <v>3339</v>
      </c>
      <c r="AC125" s="103" t="s">
        <v>3335</v>
      </c>
      <c r="AD125" s="103"/>
      <c r="AE125" s="103" t="s">
        <v>3335</v>
      </c>
      <c r="AF125" s="103" t="s">
        <v>3335</v>
      </c>
      <c r="AG125" s="103" t="s">
        <v>3335</v>
      </c>
      <c r="AH125" s="103" t="s">
        <v>3335</v>
      </c>
      <c r="AI125" s="103"/>
      <c r="AJ125" s="103"/>
      <c r="AK125" s="103" t="str" cm="1">
        <f t="array" ref="AK125">Table95[Tested on]</f>
        <v>Windows: 11
MAC OS: 12
iOS: 15
Android OS: 10</v>
      </c>
      <c r="AL125" s="203" t="str" cm="1">
        <f t="array" ref="AL1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5" s="103" t="e" cm="1">
        <f t="array" ref="AM125">CONCATENATE(LEFT(AH125, SEARCH(" ", AH125) -1),", ",Labels[Labels])</f>
        <v>#VALUE!</v>
      </c>
      <c r="AN125" s="103" t="b">
        <f t="shared" si="2"/>
        <v>0</v>
      </c>
      <c r="AO125" s="103"/>
      <c r="AP125" s="103"/>
      <c r="AQ125" s="103"/>
      <c r="AR125" s="103"/>
      <c r="AS125" s="103"/>
      <c r="AT125" s="103"/>
      <c r="AU125" s="103"/>
      <c r="AV125" s="103"/>
      <c r="AW125" s="103"/>
      <c r="AX125" s="103"/>
      <c r="AY125" s="103"/>
      <c r="AZ125" s="103"/>
      <c r="BA125" s="103"/>
      <c r="BB125" s="103"/>
      <c r="BC125" s="103" t="e">
        <f>VLOOKUP('Final Report'!D125,'Issue Variable'!A:N,11,FALSE)</f>
        <v>#N/A</v>
      </c>
      <c r="BD125" s="103"/>
      <c r="BE125" s="206"/>
    </row>
    <row r="126" spans="1:57" ht="105" hidden="1">
      <c r="A126" s="145"/>
      <c r="B126" s="103" t="e">
        <f>VLOOKUP(A126,URL[],2,0)</f>
        <v>#N/A</v>
      </c>
      <c r="C126" s="205" t="e">
        <f>VLOOKUP(A126,URL[],3,0)</f>
        <v>#N/A</v>
      </c>
      <c r="D126" s="103"/>
      <c r="E126" s="103"/>
      <c r="F126" s="103"/>
      <c r="G126" s="103"/>
      <c r="H126" s="103"/>
      <c r="I126" s="103"/>
      <c r="J126" s="103"/>
      <c r="K126" s="103"/>
      <c r="L126" s="103"/>
      <c r="M126" s="103"/>
      <c r="N126" s="103"/>
      <c r="O126" s="103"/>
      <c r="P126" s="103"/>
      <c r="Q126" s="103"/>
      <c r="R126" s="103"/>
      <c r="S126" s="103"/>
      <c r="T126" s="103" t="str">
        <f>IF(Final_Report[[#This Row],[Move to Report]]="Yes",VLOOKUP(E126,IssueVariable[],3,0),"N/A")</f>
        <v>N/A</v>
      </c>
      <c r="U126" s="103" t="str">
        <f>IF(Final_Report[[#This Row],[Move to Report]]="Yes",VLOOKUP(E126,IssueVariable[],4,0),"N/A")</f>
        <v>N/A</v>
      </c>
      <c r="V126" s="103" t="str">
        <f>Final_Report[[#This Row],[Issue Description]]</f>
        <v>N/A</v>
      </c>
      <c r="W126" s="103"/>
      <c r="X126" s="103">
        <f>Final_Report[[#This Row],[Code Snippet]]</f>
        <v>0</v>
      </c>
      <c r="Y126" s="103" t="str">
        <f>IF(Final_Report[[#This Row],[Move to Report]]="Yes",VLOOKUP(E126,IssueVariable[],5,0),"N/A")</f>
        <v>N/A</v>
      </c>
      <c r="Z126" s="103" t="str">
        <f>Final_Report[[#This Row],[Expected Result]]</f>
        <v>N/A</v>
      </c>
      <c r="AA126" s="103" t="str">
        <f>IF(Final_Report[[#This Row],[Move to Report]]="Yes",VLOOKUP(E126,IssueVariable[],6,0),"N/A")</f>
        <v>N/A</v>
      </c>
      <c r="AB126" s="103" t="str">
        <f>IF(Final_Report[[#This Row],[Move to Report]]="Yes",VLOOKUP(E126,IssueVariable[],7,0),"N/A")</f>
        <v>N/A</v>
      </c>
      <c r="AC126" s="103" t="str">
        <f>Final_Report[[#This Row],[Recommendation]]</f>
        <v>N/A</v>
      </c>
      <c r="AD126" s="103"/>
      <c r="AE126" s="103" t="str">
        <f>IF(Final_Report[[#This Row],[Move to Report]]="Yes",VLOOKUP(E126,IssueVariable[],8,0),"N/A")</f>
        <v>N/A</v>
      </c>
      <c r="AF126" s="103" t="str">
        <f>Final_Report[[#This Row],[Steps to Reproduce]]</f>
        <v>N/A</v>
      </c>
      <c r="AG126" s="103" t="str">
        <f>IF(Final_Report[[#This Row],[Move to Report]]="Yes",VLOOKUP(E126,IssueVariable[],9,0),"N/A")</f>
        <v>N/A</v>
      </c>
      <c r="AH126" s="103" t="str">
        <f>IF(Final_Report[[#This Row],[Move to Report]]="Yes",VLOOKUP(E126,IssueVariable[],10,0),"N/A")</f>
        <v>N/A</v>
      </c>
      <c r="AI126" s="103"/>
      <c r="AJ126" s="103"/>
      <c r="AK126" s="103" t="str" cm="1">
        <f t="array" ref="AK126">Table95[Tested on]</f>
        <v>Windows: 11
MAC OS: 12
iOS: 15
Android OS: 10</v>
      </c>
      <c r="AL126" s="203" t="str" cm="1">
        <f t="array" ref="AL1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6" s="103" t="e" cm="1">
        <f t="array" ref="AM126">CONCATENATE(LEFT(AH126, SEARCH(" ", AH126) -1),", ",Labels[Labels])</f>
        <v>#VALUE!</v>
      </c>
      <c r="AN126" s="103" t="b">
        <f t="shared" si="2"/>
        <v>0</v>
      </c>
      <c r="AO126" s="103"/>
      <c r="AP126" s="103"/>
      <c r="AQ126" s="103"/>
      <c r="AR126" s="103"/>
      <c r="AS126" s="103"/>
      <c r="AT126" s="103"/>
      <c r="AU126" s="103"/>
      <c r="AV126" s="103"/>
      <c r="AW126" s="103"/>
      <c r="AX126" s="103"/>
      <c r="AY126" s="103"/>
      <c r="AZ126" s="103"/>
      <c r="BA126" s="103"/>
      <c r="BB126" s="103"/>
      <c r="BC126" s="103" t="e">
        <f>VLOOKUP('Final Report'!D126,'Issue Variable'!A:N,11,FALSE)</f>
        <v>#N/A</v>
      </c>
      <c r="BD126" s="103"/>
      <c r="BE126" s="206"/>
    </row>
    <row r="127" spans="1:57" ht="105" hidden="1">
      <c r="A127" s="145"/>
      <c r="B127" s="103" t="e">
        <f>VLOOKUP(A127,URL[],2,0)</f>
        <v>#N/A</v>
      </c>
      <c r="C127" s="205" t="e">
        <f>VLOOKUP(A127,URL[],3,0)</f>
        <v>#N/A</v>
      </c>
      <c r="D127" s="103"/>
      <c r="E127" s="103"/>
      <c r="F127" s="103"/>
      <c r="G127" s="103"/>
      <c r="H127" s="103"/>
      <c r="I127" s="103"/>
      <c r="J127" s="103"/>
      <c r="K127" s="103"/>
      <c r="L127" s="103"/>
      <c r="M127" s="103"/>
      <c r="N127" s="103"/>
      <c r="O127" s="103"/>
      <c r="P127" s="103"/>
      <c r="Q127" s="103"/>
      <c r="R127" s="103"/>
      <c r="S127" s="103"/>
      <c r="T127" s="103" t="str">
        <f>IF(Final_Report[[#This Row],[Move to Report]]="Yes",VLOOKUP(E127,IssueVariable[],3,0),"N/A")</f>
        <v>N/A</v>
      </c>
      <c r="U127" s="103" t="str">
        <f>IF(Final_Report[[#This Row],[Move to Report]]="Yes",VLOOKUP(E127,IssueVariable[],4,0),"N/A")</f>
        <v>N/A</v>
      </c>
      <c r="V127" s="103" t="str">
        <f>Final_Report[[#This Row],[Issue Description]]</f>
        <v>N/A</v>
      </c>
      <c r="W127" s="103"/>
      <c r="X127" s="103">
        <f>Final_Report[[#This Row],[Code Snippet]]</f>
        <v>0</v>
      </c>
      <c r="Y127" s="103" t="str">
        <f>IF(Final_Report[[#This Row],[Move to Report]]="Yes",VLOOKUP(E127,IssueVariable[],5,0),"N/A")</f>
        <v>N/A</v>
      </c>
      <c r="Z127" s="103" t="str">
        <f>Final_Report[[#This Row],[Expected Result]]</f>
        <v>N/A</v>
      </c>
      <c r="AA127" s="103" t="str">
        <f>IF(Final_Report[[#This Row],[Move to Report]]="Yes",VLOOKUP(E127,IssueVariable[],6,0),"N/A")</f>
        <v>N/A</v>
      </c>
      <c r="AB127" s="103" t="str">
        <f>IF(Final_Report[[#This Row],[Move to Report]]="Yes",VLOOKUP(E127,IssueVariable[],7,0),"N/A")</f>
        <v>N/A</v>
      </c>
      <c r="AC127" s="103" t="str">
        <f>Final_Report[[#This Row],[Recommendation]]</f>
        <v>N/A</v>
      </c>
      <c r="AD127" s="103"/>
      <c r="AE127" s="103" t="str">
        <f>IF(Final_Report[[#This Row],[Move to Report]]="Yes",VLOOKUP(E127,IssueVariable[],8,0),"N/A")</f>
        <v>N/A</v>
      </c>
      <c r="AF127" s="103" t="str">
        <f>Final_Report[[#This Row],[Steps to Reproduce]]</f>
        <v>N/A</v>
      </c>
      <c r="AG127" s="103" t="str">
        <f>IF(Final_Report[[#This Row],[Move to Report]]="Yes",VLOOKUP(E127,IssueVariable[],9,0),"N/A")</f>
        <v>N/A</v>
      </c>
      <c r="AH127" s="103" t="str">
        <f>IF(Final_Report[[#This Row],[Move to Report]]="Yes",VLOOKUP(E127,IssueVariable[],10,0),"N/A")</f>
        <v>N/A</v>
      </c>
      <c r="AI127" s="103"/>
      <c r="AJ127" s="103"/>
      <c r="AK127" s="103" t="str" cm="1">
        <f t="array" ref="AK127">Table95[Tested on]</f>
        <v>Windows: 11
MAC OS: 12
iOS: 15
Android OS: 10</v>
      </c>
      <c r="AL127" s="203" t="str" cm="1">
        <f t="array" ref="AL1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7" s="103" t="e" cm="1">
        <f t="array" ref="AM127">CONCATENATE(LEFT(AH127, SEARCH(" ", AH127) -1),", ",Labels[Labels])</f>
        <v>#VALUE!</v>
      </c>
      <c r="AN127" s="103" t="b">
        <f t="shared" si="2"/>
        <v>0</v>
      </c>
      <c r="AO127" s="103"/>
      <c r="AP127" s="103"/>
      <c r="AQ127" s="103"/>
      <c r="AR127" s="103"/>
      <c r="AS127" s="103"/>
      <c r="AT127" s="103"/>
      <c r="AU127" s="103"/>
      <c r="AV127" s="103"/>
      <c r="AW127" s="103"/>
      <c r="AX127" s="103"/>
      <c r="AY127" s="103"/>
      <c r="AZ127" s="103"/>
      <c r="BA127" s="103"/>
      <c r="BB127" s="103"/>
      <c r="BC127" s="103" t="e">
        <f>VLOOKUP('Final Report'!D127,'Issue Variable'!A:N,11,FALSE)</f>
        <v>#N/A</v>
      </c>
      <c r="BD127" s="103"/>
      <c r="BE127" s="206"/>
    </row>
    <row r="128" spans="1:57" ht="105" hidden="1">
      <c r="A128" s="145"/>
      <c r="B128" s="103" t="e">
        <f>VLOOKUP(A128,URL[],2,0)</f>
        <v>#N/A</v>
      </c>
      <c r="C128" s="205" t="e">
        <f>VLOOKUP(A128,URL[],3,0)</f>
        <v>#N/A</v>
      </c>
      <c r="D128" s="103"/>
      <c r="E128" s="103"/>
      <c r="F128" s="103"/>
      <c r="G128" s="103"/>
      <c r="H128" s="103"/>
      <c r="I128" s="103"/>
      <c r="J128" s="103"/>
      <c r="K128" s="103"/>
      <c r="L128" s="103"/>
      <c r="M128" s="103"/>
      <c r="N128" s="103"/>
      <c r="O128" s="103"/>
      <c r="P128" s="103"/>
      <c r="Q128" s="103"/>
      <c r="R128" s="103"/>
      <c r="S128" s="103"/>
      <c r="T128" s="103" t="str">
        <f>IF(Final_Report[[#This Row],[Move to Report]]="Yes",VLOOKUP(E128,IssueVariable[],3,0),"N/A")</f>
        <v>N/A</v>
      </c>
      <c r="U128" s="103" t="str">
        <f>IF(Final_Report[[#This Row],[Move to Report]]="Yes",VLOOKUP(E128,IssueVariable[],4,0),"N/A")</f>
        <v>N/A</v>
      </c>
      <c r="V128" s="103" t="str">
        <f>Final_Report[[#This Row],[Issue Description]]</f>
        <v>N/A</v>
      </c>
      <c r="W128" s="103"/>
      <c r="X128" s="103">
        <f>Final_Report[[#This Row],[Code Snippet]]</f>
        <v>0</v>
      </c>
      <c r="Y128" s="103" t="str">
        <f>IF(Final_Report[[#This Row],[Move to Report]]="Yes",VLOOKUP(E128,IssueVariable[],5,0),"N/A")</f>
        <v>N/A</v>
      </c>
      <c r="Z128" s="103" t="str">
        <f>Final_Report[[#This Row],[Expected Result]]</f>
        <v>N/A</v>
      </c>
      <c r="AA128" s="103" t="str">
        <f>IF(Final_Report[[#This Row],[Move to Report]]="Yes",VLOOKUP(E128,IssueVariable[],6,0),"N/A")</f>
        <v>N/A</v>
      </c>
      <c r="AB128" s="103" t="str">
        <f>IF(Final_Report[[#This Row],[Move to Report]]="Yes",VLOOKUP(E128,IssueVariable[],7,0),"N/A")</f>
        <v>N/A</v>
      </c>
      <c r="AC128" s="103" t="str">
        <f>Final_Report[[#This Row],[Recommendation]]</f>
        <v>N/A</v>
      </c>
      <c r="AD128" s="103"/>
      <c r="AE128" s="103" t="str">
        <f>IF(Final_Report[[#This Row],[Move to Report]]="Yes",VLOOKUP(E128,IssueVariable[],8,0),"N/A")</f>
        <v>N/A</v>
      </c>
      <c r="AF128" s="103" t="str">
        <f>Final_Report[[#This Row],[Steps to Reproduce]]</f>
        <v>N/A</v>
      </c>
      <c r="AG128" s="103" t="str">
        <f>IF(Final_Report[[#This Row],[Move to Report]]="Yes",VLOOKUP(E128,IssueVariable[],9,0),"N/A")</f>
        <v>N/A</v>
      </c>
      <c r="AH128" s="103" t="str">
        <f>IF(Final_Report[[#This Row],[Move to Report]]="Yes",VLOOKUP(E128,IssueVariable[],10,0),"N/A")</f>
        <v>N/A</v>
      </c>
      <c r="AI128" s="103"/>
      <c r="AJ128" s="103"/>
      <c r="AK128" s="103" t="str" cm="1">
        <f t="array" ref="AK128">Table95[Tested on]</f>
        <v>Windows: 11
MAC OS: 12
iOS: 15
Android OS: 10</v>
      </c>
      <c r="AL128" s="203" t="str" cm="1">
        <f t="array" ref="AL1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8" s="103" t="e" cm="1">
        <f t="array" ref="AM128">CONCATENATE(LEFT(AH128, SEARCH(" ", AH128) -1),", ",Labels[Labels])</f>
        <v>#VALUE!</v>
      </c>
      <c r="AN128" s="103" t="b">
        <f t="shared" si="2"/>
        <v>0</v>
      </c>
      <c r="AO128" s="103"/>
      <c r="AP128" s="103"/>
      <c r="AQ128" s="103"/>
      <c r="AR128" s="103"/>
      <c r="AS128" s="103"/>
      <c r="AT128" s="103"/>
      <c r="AU128" s="103"/>
      <c r="AV128" s="103"/>
      <c r="AW128" s="103"/>
      <c r="AX128" s="103"/>
      <c r="AY128" s="103"/>
      <c r="AZ128" s="103"/>
      <c r="BA128" s="103"/>
      <c r="BB128" s="103"/>
      <c r="BC128" s="103" t="e">
        <f>VLOOKUP('Final Report'!D128,'Issue Variable'!A:N,11,FALSE)</f>
        <v>#N/A</v>
      </c>
      <c r="BD128" s="103"/>
      <c r="BE128" s="206"/>
    </row>
    <row r="129" spans="1:57" ht="105" hidden="1">
      <c r="A129" s="145"/>
      <c r="B129" s="103" t="e">
        <f>VLOOKUP(A129,URL[],2,0)</f>
        <v>#N/A</v>
      </c>
      <c r="C129" s="205" t="e">
        <f>VLOOKUP(A129,URL[],3,0)</f>
        <v>#N/A</v>
      </c>
      <c r="D129" s="103"/>
      <c r="E129" s="103"/>
      <c r="F129" s="103"/>
      <c r="G129" s="103"/>
      <c r="H129" s="103"/>
      <c r="I129" s="103"/>
      <c r="J129" s="103"/>
      <c r="K129" s="103"/>
      <c r="L129" s="103"/>
      <c r="M129" s="103"/>
      <c r="N129" s="103"/>
      <c r="O129" s="103"/>
      <c r="P129" s="103"/>
      <c r="Q129" s="103"/>
      <c r="R129" s="103"/>
      <c r="S129" s="103"/>
      <c r="T129" s="103" t="str">
        <f>IF(Final_Report[[#This Row],[Move to Report]]="Yes",VLOOKUP(E129,IssueVariable[],3,0),"N/A")</f>
        <v>N/A</v>
      </c>
      <c r="U129" s="103" t="str">
        <f>IF(Final_Report[[#This Row],[Move to Report]]="Yes",VLOOKUP(E129,IssueVariable[],4,0),"N/A")</f>
        <v>N/A</v>
      </c>
      <c r="V129" s="103" t="str">
        <f>Final_Report[[#This Row],[Issue Description]]</f>
        <v>N/A</v>
      </c>
      <c r="W129" s="103"/>
      <c r="X129" s="103">
        <f>Final_Report[[#This Row],[Code Snippet]]</f>
        <v>0</v>
      </c>
      <c r="Y129" s="103" t="str">
        <f>IF(Final_Report[[#This Row],[Move to Report]]="Yes",VLOOKUP(E129,IssueVariable[],5,0),"N/A")</f>
        <v>N/A</v>
      </c>
      <c r="Z129" s="103" t="str">
        <f>Final_Report[[#This Row],[Expected Result]]</f>
        <v>N/A</v>
      </c>
      <c r="AA129" s="103" t="str">
        <f>IF(Final_Report[[#This Row],[Move to Report]]="Yes",VLOOKUP(E129,IssueVariable[],6,0),"N/A")</f>
        <v>N/A</v>
      </c>
      <c r="AB129" s="103" t="str">
        <f>IF(Final_Report[[#This Row],[Move to Report]]="Yes",VLOOKUP(E129,IssueVariable[],7,0),"N/A")</f>
        <v>N/A</v>
      </c>
      <c r="AC129" s="103" t="str">
        <f>Final_Report[[#This Row],[Recommendation]]</f>
        <v>N/A</v>
      </c>
      <c r="AD129" s="103"/>
      <c r="AE129" s="103" t="str">
        <f>IF(Final_Report[[#This Row],[Move to Report]]="Yes",VLOOKUP(E129,IssueVariable[],8,0),"N/A")</f>
        <v>N/A</v>
      </c>
      <c r="AF129" s="103" t="str">
        <f>Final_Report[[#This Row],[Steps to Reproduce]]</f>
        <v>N/A</v>
      </c>
      <c r="AG129" s="103" t="str">
        <f>IF(Final_Report[[#This Row],[Move to Report]]="Yes",VLOOKUP(E129,IssueVariable[],9,0),"N/A")</f>
        <v>N/A</v>
      </c>
      <c r="AH129" s="103" t="str">
        <f>IF(Final_Report[[#This Row],[Move to Report]]="Yes",VLOOKUP(E129,IssueVariable[],10,0),"N/A")</f>
        <v>N/A</v>
      </c>
      <c r="AI129" s="103"/>
      <c r="AJ129" s="103"/>
      <c r="AK129" s="103" t="str" cm="1">
        <f t="array" ref="AK129">Table95[Tested on]</f>
        <v>Windows: 11
MAC OS: 12
iOS: 15
Android OS: 10</v>
      </c>
      <c r="AL129" s="203" t="str" cm="1">
        <f t="array" ref="AL1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29" s="103" t="e" cm="1">
        <f t="array" ref="AM129">CONCATENATE(LEFT(AH129, SEARCH(" ", AH129) -1),", ",Labels[Labels])</f>
        <v>#VALUE!</v>
      </c>
      <c r="AN129" s="103" t="b">
        <f t="shared" si="2"/>
        <v>0</v>
      </c>
      <c r="AO129" s="103"/>
      <c r="AP129" s="103"/>
      <c r="AQ129" s="103"/>
      <c r="AR129" s="103"/>
      <c r="AS129" s="103"/>
      <c r="AT129" s="103"/>
      <c r="AU129" s="103"/>
      <c r="AV129" s="103"/>
      <c r="AW129" s="103"/>
      <c r="AX129" s="103"/>
      <c r="AY129" s="103"/>
      <c r="AZ129" s="103"/>
      <c r="BA129" s="103"/>
      <c r="BB129" s="103"/>
      <c r="BC129" s="103" t="e">
        <f>VLOOKUP('Final Report'!D129,'Issue Variable'!A:N,11,FALSE)</f>
        <v>#N/A</v>
      </c>
      <c r="BD129" s="103"/>
      <c r="BE129" s="206"/>
    </row>
    <row r="130" spans="1:57" ht="105" hidden="1">
      <c r="A130" s="145"/>
      <c r="B130" s="103" t="e">
        <f>VLOOKUP(A130,URL[],2,0)</f>
        <v>#N/A</v>
      </c>
      <c r="C130" s="205" t="e">
        <f>VLOOKUP(A130,URL[],3,0)</f>
        <v>#N/A</v>
      </c>
      <c r="D130" s="103"/>
      <c r="E130" s="103"/>
      <c r="F130" s="103"/>
      <c r="G130" s="103"/>
      <c r="H130" s="103"/>
      <c r="I130" s="103"/>
      <c r="J130" s="103"/>
      <c r="K130" s="103"/>
      <c r="L130" s="103"/>
      <c r="M130" s="103"/>
      <c r="N130" s="103"/>
      <c r="O130" s="103"/>
      <c r="P130" s="103"/>
      <c r="Q130" s="103"/>
      <c r="R130" s="103"/>
      <c r="S130" s="103"/>
      <c r="T130" s="103" t="str">
        <f>IF(Final_Report[[#This Row],[Move to Report]]="Yes",VLOOKUP(E130,IssueVariable[],3,0),"N/A")</f>
        <v>N/A</v>
      </c>
      <c r="U130" s="103" t="str">
        <f>IF(Final_Report[[#This Row],[Move to Report]]="Yes",VLOOKUP(E130,IssueVariable[],4,0),"N/A")</f>
        <v>N/A</v>
      </c>
      <c r="V130" s="103" t="str">
        <f>Final_Report[[#This Row],[Issue Description]]</f>
        <v>N/A</v>
      </c>
      <c r="W130" s="103"/>
      <c r="X130" s="103">
        <f>Final_Report[[#This Row],[Code Snippet]]</f>
        <v>0</v>
      </c>
      <c r="Y130" s="103" t="str">
        <f>IF(Final_Report[[#This Row],[Move to Report]]="Yes",VLOOKUP(E130,IssueVariable[],5,0),"N/A")</f>
        <v>N/A</v>
      </c>
      <c r="Z130" s="103" t="str">
        <f>Final_Report[[#This Row],[Expected Result]]</f>
        <v>N/A</v>
      </c>
      <c r="AA130" s="103" t="str">
        <f>IF(Final_Report[[#This Row],[Move to Report]]="Yes",VLOOKUP(E130,IssueVariable[],6,0),"N/A")</f>
        <v>N/A</v>
      </c>
      <c r="AB130" s="103" t="str">
        <f>IF(Final_Report[[#This Row],[Move to Report]]="Yes",VLOOKUP(E130,IssueVariable[],7,0),"N/A")</f>
        <v>N/A</v>
      </c>
      <c r="AC130" s="103" t="str">
        <f>Final_Report[[#This Row],[Recommendation]]</f>
        <v>N/A</v>
      </c>
      <c r="AD130" s="103"/>
      <c r="AE130" s="103" t="str">
        <f>IF(Final_Report[[#This Row],[Move to Report]]="Yes",VLOOKUP(E130,IssueVariable[],8,0),"N/A")</f>
        <v>N/A</v>
      </c>
      <c r="AF130" s="103" t="str">
        <f>Final_Report[[#This Row],[Steps to Reproduce]]</f>
        <v>N/A</v>
      </c>
      <c r="AG130" s="103" t="str">
        <f>IF(Final_Report[[#This Row],[Move to Report]]="Yes",VLOOKUP(E130,IssueVariable[],9,0),"N/A")</f>
        <v>N/A</v>
      </c>
      <c r="AH130" s="103" t="str">
        <f>IF(Final_Report[[#This Row],[Move to Report]]="Yes",VLOOKUP(E130,IssueVariable[],10,0),"N/A")</f>
        <v>N/A</v>
      </c>
      <c r="AI130" s="103"/>
      <c r="AJ130" s="103"/>
      <c r="AK130" s="103" t="str" cm="1">
        <f t="array" ref="AK130">Table95[Tested on]</f>
        <v>Windows: 11
MAC OS: 12
iOS: 15
Android OS: 10</v>
      </c>
      <c r="AL130" s="203" t="str" cm="1">
        <f t="array" ref="AL1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0" s="103" t="e" cm="1">
        <f t="array" ref="AM130">CONCATENATE(LEFT(AH130, SEARCH(" ", AH130) -1),", ",Labels[Labels])</f>
        <v>#VALUE!</v>
      </c>
      <c r="AN130" s="103" t="b">
        <f t="shared" ref="AN130:AN193" si="3">IF(AJ130="Blocker","1 - Critical - showstopper",IF(AJ130="Critical","1 - Critical - showstopper",IF(AJ130="Major","1 - Critical - showstopper",IF(AJ130="Minor","3 - Medium - minor functionality broken",IF(AJ130="Trivial","4 - Low - cosmetic or usability")))))</f>
        <v>0</v>
      </c>
      <c r="AO130" s="103"/>
      <c r="AP130" s="103"/>
      <c r="AQ130" s="103"/>
      <c r="AR130" s="103"/>
      <c r="AS130" s="103"/>
      <c r="AT130" s="103"/>
      <c r="AU130" s="103"/>
      <c r="AV130" s="103"/>
      <c r="AW130" s="103"/>
      <c r="AX130" s="103"/>
      <c r="AY130" s="103"/>
      <c r="AZ130" s="103"/>
      <c r="BA130" s="103"/>
      <c r="BB130" s="103"/>
      <c r="BC130" s="103" t="e">
        <f>VLOOKUP('Final Report'!D130,'Issue Variable'!A:N,11,FALSE)</f>
        <v>#N/A</v>
      </c>
      <c r="BD130" s="103"/>
      <c r="BE130" s="206"/>
    </row>
    <row r="131" spans="1:57" ht="105" hidden="1">
      <c r="A131" s="145"/>
      <c r="B131" s="103" t="e">
        <f>VLOOKUP(A131,URL[],2,0)</f>
        <v>#N/A</v>
      </c>
      <c r="C131" s="205" t="e">
        <f>VLOOKUP(A131,URL[],3,0)</f>
        <v>#N/A</v>
      </c>
      <c r="D131" s="103"/>
      <c r="E131" s="103"/>
      <c r="F131" s="103"/>
      <c r="G131" s="103"/>
      <c r="H131" s="103"/>
      <c r="I131" s="103"/>
      <c r="J131" s="103"/>
      <c r="K131" s="103"/>
      <c r="L131" s="103"/>
      <c r="M131" s="103"/>
      <c r="N131" s="103"/>
      <c r="O131" s="103"/>
      <c r="P131" s="103"/>
      <c r="Q131" s="103"/>
      <c r="R131" s="103"/>
      <c r="S131" s="103"/>
      <c r="T131" s="103" t="str">
        <f>IF(Final_Report[[#This Row],[Move to Report]]="Yes",VLOOKUP(E131,IssueVariable[],3,0),"N/A")</f>
        <v>N/A</v>
      </c>
      <c r="U131" s="103" t="str">
        <f>IF(Final_Report[[#This Row],[Move to Report]]="Yes",VLOOKUP(E131,IssueVariable[],4,0),"N/A")</f>
        <v>N/A</v>
      </c>
      <c r="V131" s="103" t="str">
        <f>Final_Report[[#This Row],[Issue Description]]</f>
        <v>N/A</v>
      </c>
      <c r="W131" s="103"/>
      <c r="X131" s="103">
        <f>Final_Report[[#This Row],[Code Snippet]]</f>
        <v>0</v>
      </c>
      <c r="Y131" s="103" t="str">
        <f>IF(Final_Report[[#This Row],[Move to Report]]="Yes",VLOOKUP(E131,IssueVariable[],5,0),"N/A")</f>
        <v>N/A</v>
      </c>
      <c r="Z131" s="103" t="str">
        <f>Final_Report[[#This Row],[Expected Result]]</f>
        <v>N/A</v>
      </c>
      <c r="AA131" s="103" t="str">
        <f>IF(Final_Report[[#This Row],[Move to Report]]="Yes",VLOOKUP(E131,IssueVariable[],6,0),"N/A")</f>
        <v>N/A</v>
      </c>
      <c r="AB131" s="103" t="str">
        <f>IF(Final_Report[[#This Row],[Move to Report]]="Yes",VLOOKUP(E131,IssueVariable[],7,0),"N/A")</f>
        <v>N/A</v>
      </c>
      <c r="AC131" s="103" t="str">
        <f>Final_Report[[#This Row],[Recommendation]]</f>
        <v>N/A</v>
      </c>
      <c r="AD131" s="103"/>
      <c r="AE131" s="103" t="str">
        <f>IF(Final_Report[[#This Row],[Move to Report]]="Yes",VLOOKUP(E131,IssueVariable[],8,0),"N/A")</f>
        <v>N/A</v>
      </c>
      <c r="AF131" s="103" t="str">
        <f>Final_Report[[#This Row],[Steps to Reproduce]]</f>
        <v>N/A</v>
      </c>
      <c r="AG131" s="103" t="str">
        <f>IF(Final_Report[[#This Row],[Move to Report]]="Yes",VLOOKUP(E131,IssueVariable[],9,0),"N/A")</f>
        <v>N/A</v>
      </c>
      <c r="AH131" s="103" t="str">
        <f>IF(Final_Report[[#This Row],[Move to Report]]="Yes",VLOOKUP(E131,IssueVariable[],10,0),"N/A")</f>
        <v>N/A</v>
      </c>
      <c r="AI131" s="103"/>
      <c r="AJ131" s="103"/>
      <c r="AK131" s="103" t="str" cm="1">
        <f t="array" ref="AK131">Table95[Tested on]</f>
        <v>Windows: 11
MAC OS: 12
iOS: 15
Android OS: 10</v>
      </c>
      <c r="AL131" s="203" t="str" cm="1">
        <f t="array" ref="AL1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1" s="103" t="e" cm="1">
        <f t="array" ref="AM131">CONCATENATE(LEFT(AH131, SEARCH(" ", AH131) -1),", ",Labels[Labels])</f>
        <v>#VALUE!</v>
      </c>
      <c r="AN131" s="103" t="b">
        <f t="shared" si="3"/>
        <v>0</v>
      </c>
      <c r="AO131" s="103"/>
      <c r="AP131" s="103"/>
      <c r="AQ131" s="103"/>
      <c r="AR131" s="103"/>
      <c r="AS131" s="103"/>
      <c r="AT131" s="103"/>
      <c r="AU131" s="103"/>
      <c r="AV131" s="103"/>
      <c r="AW131" s="103"/>
      <c r="AX131" s="103"/>
      <c r="AY131" s="103"/>
      <c r="AZ131" s="103"/>
      <c r="BA131" s="103"/>
      <c r="BB131" s="103"/>
      <c r="BC131" s="103" t="e">
        <f>VLOOKUP('Final Report'!D131,'Issue Variable'!A:N,11,FALSE)</f>
        <v>#N/A</v>
      </c>
      <c r="BD131" s="103"/>
      <c r="BE131" s="206"/>
    </row>
    <row r="132" spans="1:57" ht="105" hidden="1">
      <c r="A132" s="145"/>
      <c r="B132" s="103" t="e">
        <f>VLOOKUP(A132,URL[],2,0)</f>
        <v>#N/A</v>
      </c>
      <c r="C132" s="205" t="e">
        <f>VLOOKUP(A132,URL[],3,0)</f>
        <v>#N/A</v>
      </c>
      <c r="D132" s="103"/>
      <c r="E132" s="103"/>
      <c r="F132" s="103"/>
      <c r="G132" s="103"/>
      <c r="H132" s="103"/>
      <c r="I132" s="103"/>
      <c r="J132" s="103"/>
      <c r="K132" s="103"/>
      <c r="L132" s="103"/>
      <c r="M132" s="103"/>
      <c r="N132" s="103"/>
      <c r="O132" s="103"/>
      <c r="P132" s="103"/>
      <c r="Q132" s="103"/>
      <c r="R132" s="103"/>
      <c r="S132" s="103"/>
      <c r="T132" s="103" t="str">
        <f>IF(Final_Report[[#This Row],[Move to Report]]="Yes",VLOOKUP(E132,IssueVariable[],3,0),"N/A")</f>
        <v>N/A</v>
      </c>
      <c r="U132" s="103" t="str">
        <f>IF(Final_Report[[#This Row],[Move to Report]]="Yes",VLOOKUP(E132,IssueVariable[],4,0),"N/A")</f>
        <v>N/A</v>
      </c>
      <c r="V132" s="103" t="str">
        <f>Final_Report[[#This Row],[Issue Description]]</f>
        <v>N/A</v>
      </c>
      <c r="W132" s="103"/>
      <c r="X132" s="103">
        <f>Final_Report[[#This Row],[Code Snippet]]</f>
        <v>0</v>
      </c>
      <c r="Y132" s="103" t="str">
        <f>IF(Final_Report[[#This Row],[Move to Report]]="Yes",VLOOKUP(E132,IssueVariable[],5,0),"N/A")</f>
        <v>N/A</v>
      </c>
      <c r="Z132" s="103" t="str">
        <f>Final_Report[[#This Row],[Expected Result]]</f>
        <v>N/A</v>
      </c>
      <c r="AA132" s="103" t="str">
        <f>IF(Final_Report[[#This Row],[Move to Report]]="Yes",VLOOKUP(E132,IssueVariable[],6,0),"N/A")</f>
        <v>N/A</v>
      </c>
      <c r="AB132" s="103" t="str">
        <f>IF(Final_Report[[#This Row],[Move to Report]]="Yes",VLOOKUP(E132,IssueVariable[],7,0),"N/A")</f>
        <v>N/A</v>
      </c>
      <c r="AC132" s="103" t="str">
        <f>Final_Report[[#This Row],[Recommendation]]</f>
        <v>N/A</v>
      </c>
      <c r="AD132" s="103"/>
      <c r="AE132" s="103" t="str">
        <f>IF(Final_Report[[#This Row],[Move to Report]]="Yes",VLOOKUP(E132,IssueVariable[],8,0),"N/A")</f>
        <v>N/A</v>
      </c>
      <c r="AF132" s="103" t="str">
        <f>Final_Report[[#This Row],[Steps to Reproduce]]</f>
        <v>N/A</v>
      </c>
      <c r="AG132" s="103" t="str">
        <f>IF(Final_Report[[#This Row],[Move to Report]]="Yes",VLOOKUP(E132,IssueVariable[],9,0),"N/A")</f>
        <v>N/A</v>
      </c>
      <c r="AH132" s="103" t="str">
        <f>IF(Final_Report[[#This Row],[Move to Report]]="Yes",VLOOKUP(E132,IssueVariable[],10,0),"N/A")</f>
        <v>N/A</v>
      </c>
      <c r="AI132" s="103"/>
      <c r="AJ132" s="103"/>
      <c r="AK132" s="103" t="str" cm="1">
        <f t="array" ref="AK132">Table95[Tested on]</f>
        <v>Windows: 11
MAC OS: 12
iOS: 15
Android OS: 10</v>
      </c>
      <c r="AL132" s="203" t="str" cm="1">
        <f t="array" ref="AL1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2" s="103" t="e" cm="1">
        <f t="array" ref="AM132">CONCATENATE(LEFT(AH132, SEARCH(" ", AH132) -1),", ",Labels[Labels])</f>
        <v>#VALUE!</v>
      </c>
      <c r="AN132" s="103" t="b">
        <f t="shared" si="3"/>
        <v>0</v>
      </c>
      <c r="AO132" s="103"/>
      <c r="AP132" s="103"/>
      <c r="AQ132" s="103"/>
      <c r="AR132" s="103"/>
      <c r="AS132" s="103"/>
      <c r="AT132" s="103"/>
      <c r="AU132" s="103"/>
      <c r="AV132" s="103"/>
      <c r="AW132" s="103"/>
      <c r="AX132" s="103"/>
      <c r="AY132" s="103"/>
      <c r="AZ132" s="103"/>
      <c r="BA132" s="103"/>
      <c r="BB132" s="103"/>
      <c r="BC132" s="103" t="e">
        <f>VLOOKUP('Final Report'!D132,'Issue Variable'!A:N,11,FALSE)</f>
        <v>#N/A</v>
      </c>
      <c r="BD132" s="103"/>
      <c r="BE132" s="206"/>
    </row>
    <row r="133" spans="1:57" ht="105" hidden="1">
      <c r="A133" s="145"/>
      <c r="B133" s="103" t="e">
        <f>VLOOKUP(A133,URL[],2,0)</f>
        <v>#N/A</v>
      </c>
      <c r="C133" s="205" t="e">
        <f>VLOOKUP(A133,URL[],3,0)</f>
        <v>#N/A</v>
      </c>
      <c r="D133" s="103"/>
      <c r="E133" s="103"/>
      <c r="F133" s="103"/>
      <c r="G133" s="103"/>
      <c r="H133" s="103"/>
      <c r="I133" s="103"/>
      <c r="J133" s="103"/>
      <c r="K133" s="103"/>
      <c r="L133" s="103"/>
      <c r="M133" s="103"/>
      <c r="N133" s="103"/>
      <c r="O133" s="103"/>
      <c r="P133" s="103"/>
      <c r="Q133" s="103"/>
      <c r="R133" s="103"/>
      <c r="S133" s="103"/>
      <c r="T133" s="103" t="str">
        <f>IF(Final_Report[[#This Row],[Move to Report]]="Yes",VLOOKUP(E133,IssueVariable[],3,0),"N/A")</f>
        <v>N/A</v>
      </c>
      <c r="U133" s="103" t="str">
        <f>IF(Final_Report[[#This Row],[Move to Report]]="Yes",VLOOKUP(E133,IssueVariable[],4,0),"N/A")</f>
        <v>N/A</v>
      </c>
      <c r="V133" s="103" t="str">
        <f>Final_Report[[#This Row],[Issue Description]]</f>
        <v>N/A</v>
      </c>
      <c r="W133" s="103"/>
      <c r="X133" s="103">
        <f>Final_Report[[#This Row],[Code Snippet]]</f>
        <v>0</v>
      </c>
      <c r="Y133" s="103" t="str">
        <f>IF(Final_Report[[#This Row],[Move to Report]]="Yes",VLOOKUP(E133,IssueVariable[],5,0),"N/A")</f>
        <v>N/A</v>
      </c>
      <c r="Z133" s="103" t="str">
        <f>Final_Report[[#This Row],[Expected Result]]</f>
        <v>N/A</v>
      </c>
      <c r="AA133" s="103" t="str">
        <f>IF(Final_Report[[#This Row],[Move to Report]]="Yes",VLOOKUP(E133,IssueVariable[],6,0),"N/A")</f>
        <v>N/A</v>
      </c>
      <c r="AB133" s="103" t="str">
        <f>IF(Final_Report[[#This Row],[Move to Report]]="Yes",VLOOKUP(E133,IssueVariable[],7,0),"N/A")</f>
        <v>N/A</v>
      </c>
      <c r="AC133" s="103" t="str">
        <f>Final_Report[[#This Row],[Recommendation]]</f>
        <v>N/A</v>
      </c>
      <c r="AD133" s="103"/>
      <c r="AE133" s="103" t="str">
        <f>IF(Final_Report[[#This Row],[Move to Report]]="Yes",VLOOKUP(E133,IssueVariable[],8,0),"N/A")</f>
        <v>N/A</v>
      </c>
      <c r="AF133" s="103" t="str">
        <f>Final_Report[[#This Row],[Steps to Reproduce]]</f>
        <v>N/A</v>
      </c>
      <c r="AG133" s="103" t="str">
        <f>IF(Final_Report[[#This Row],[Move to Report]]="Yes",VLOOKUP(E133,IssueVariable[],9,0),"N/A")</f>
        <v>N/A</v>
      </c>
      <c r="AH133" s="103" t="str">
        <f>IF(Final_Report[[#This Row],[Move to Report]]="Yes",VLOOKUP(E133,IssueVariable[],10,0),"N/A")</f>
        <v>N/A</v>
      </c>
      <c r="AI133" s="103"/>
      <c r="AJ133" s="103"/>
      <c r="AK133" s="103" t="str" cm="1">
        <f t="array" ref="AK133">Table95[Tested on]</f>
        <v>Windows: 11
MAC OS: 12
iOS: 15
Android OS: 10</v>
      </c>
      <c r="AL133" s="203" t="str" cm="1">
        <f t="array" ref="AL1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3" s="103" t="e" cm="1">
        <f t="array" ref="AM133">CONCATENATE(LEFT(AH133, SEARCH(" ", AH133) -1),", ",Labels[Labels])</f>
        <v>#VALUE!</v>
      </c>
      <c r="AN133" s="103" t="b">
        <f t="shared" si="3"/>
        <v>0</v>
      </c>
      <c r="AO133" s="103"/>
      <c r="AP133" s="103"/>
      <c r="AQ133" s="103"/>
      <c r="AR133" s="103"/>
      <c r="AS133" s="103"/>
      <c r="AT133" s="103"/>
      <c r="AU133" s="103"/>
      <c r="AV133" s="103"/>
      <c r="AW133" s="103"/>
      <c r="AX133" s="103"/>
      <c r="AY133" s="103"/>
      <c r="AZ133" s="103"/>
      <c r="BA133" s="103"/>
      <c r="BB133" s="103"/>
      <c r="BC133" s="103" t="e">
        <f>VLOOKUP('Final Report'!D133,'Issue Variable'!A:N,11,FALSE)</f>
        <v>#N/A</v>
      </c>
      <c r="BD133" s="103"/>
      <c r="BE133" s="206"/>
    </row>
    <row r="134" spans="1:57" ht="105" hidden="1">
      <c r="A134" s="145"/>
      <c r="B134" s="103" t="e">
        <f>VLOOKUP(A134,URL[],2,0)</f>
        <v>#N/A</v>
      </c>
      <c r="C134" s="205" t="e">
        <f>VLOOKUP(A134,URL[],3,0)</f>
        <v>#N/A</v>
      </c>
      <c r="D134" s="103"/>
      <c r="E134" s="103"/>
      <c r="F134" s="103"/>
      <c r="G134" s="103"/>
      <c r="H134" s="103"/>
      <c r="I134" s="103"/>
      <c r="J134" s="103"/>
      <c r="K134" s="103"/>
      <c r="L134" s="103"/>
      <c r="M134" s="103"/>
      <c r="N134" s="103"/>
      <c r="O134" s="103"/>
      <c r="P134" s="103"/>
      <c r="Q134" s="103"/>
      <c r="R134" s="103"/>
      <c r="S134" s="103"/>
      <c r="T134" s="103" t="str">
        <f>IF(Final_Report[[#This Row],[Move to Report]]="Yes",VLOOKUP(E134,IssueVariable[],3,0),"N/A")</f>
        <v>N/A</v>
      </c>
      <c r="U134" s="103" t="str">
        <f>IF(Final_Report[[#This Row],[Move to Report]]="Yes",VLOOKUP(E134,IssueVariable[],4,0),"N/A")</f>
        <v>N/A</v>
      </c>
      <c r="V134" s="103" t="str">
        <f>Final_Report[[#This Row],[Issue Description]]</f>
        <v>N/A</v>
      </c>
      <c r="W134" s="103"/>
      <c r="X134" s="103">
        <f>Final_Report[[#This Row],[Code Snippet]]</f>
        <v>0</v>
      </c>
      <c r="Y134" s="103" t="str">
        <f>IF(Final_Report[[#This Row],[Move to Report]]="Yes",VLOOKUP(E134,IssueVariable[],5,0),"N/A")</f>
        <v>N/A</v>
      </c>
      <c r="Z134" s="103" t="str">
        <f>Final_Report[[#This Row],[Expected Result]]</f>
        <v>N/A</v>
      </c>
      <c r="AA134" s="103" t="str">
        <f>IF(Final_Report[[#This Row],[Move to Report]]="Yes",VLOOKUP(E134,IssueVariable[],6,0),"N/A")</f>
        <v>N/A</v>
      </c>
      <c r="AB134" s="103" t="str">
        <f>IF(Final_Report[[#This Row],[Move to Report]]="Yes",VLOOKUP(E134,IssueVariable[],7,0),"N/A")</f>
        <v>N/A</v>
      </c>
      <c r="AC134" s="103" t="str">
        <f>Final_Report[[#This Row],[Recommendation]]</f>
        <v>N/A</v>
      </c>
      <c r="AD134" s="103"/>
      <c r="AE134" s="103" t="str">
        <f>IF(Final_Report[[#This Row],[Move to Report]]="Yes",VLOOKUP(E134,IssueVariable[],8,0),"N/A")</f>
        <v>N/A</v>
      </c>
      <c r="AF134" s="103" t="str">
        <f>Final_Report[[#This Row],[Steps to Reproduce]]</f>
        <v>N/A</v>
      </c>
      <c r="AG134" s="103" t="str">
        <f>IF(Final_Report[[#This Row],[Move to Report]]="Yes",VLOOKUP(E134,IssueVariable[],9,0),"N/A")</f>
        <v>N/A</v>
      </c>
      <c r="AH134" s="103" t="str">
        <f>IF(Final_Report[[#This Row],[Move to Report]]="Yes",VLOOKUP(E134,IssueVariable[],10,0),"N/A")</f>
        <v>N/A</v>
      </c>
      <c r="AI134" s="103"/>
      <c r="AJ134" s="103"/>
      <c r="AK134" s="103" t="str" cm="1">
        <f t="array" ref="AK134">Table95[Tested on]</f>
        <v>Windows: 11
MAC OS: 12
iOS: 15
Android OS: 10</v>
      </c>
      <c r="AL134" s="203" t="str" cm="1">
        <f t="array" ref="AL1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4" s="103" t="e" cm="1">
        <f t="array" ref="AM134">CONCATENATE(LEFT(AH134, SEARCH(" ", AH134) -1),", ",Labels[Labels])</f>
        <v>#VALUE!</v>
      </c>
      <c r="AN134" s="103" t="b">
        <f t="shared" si="3"/>
        <v>0</v>
      </c>
      <c r="AO134" s="103"/>
      <c r="AP134" s="103"/>
      <c r="AQ134" s="103"/>
      <c r="AR134" s="103"/>
      <c r="AS134" s="103"/>
      <c r="AT134" s="103"/>
      <c r="AU134" s="103"/>
      <c r="AV134" s="103"/>
      <c r="AW134" s="103"/>
      <c r="AX134" s="103"/>
      <c r="AY134" s="103"/>
      <c r="AZ134" s="103"/>
      <c r="BA134" s="103"/>
      <c r="BB134" s="103"/>
      <c r="BC134" s="103" t="e">
        <f>VLOOKUP('Final Report'!D134,'Issue Variable'!A:N,11,FALSE)</f>
        <v>#N/A</v>
      </c>
      <c r="BD134" s="103"/>
      <c r="BE134" s="206"/>
    </row>
    <row r="135" spans="1:57" ht="105" hidden="1">
      <c r="A135" s="145"/>
      <c r="B135" s="103" t="e">
        <f>VLOOKUP(A135,URL[],2,0)</f>
        <v>#N/A</v>
      </c>
      <c r="C135" s="205" t="e">
        <f>VLOOKUP(A135,URL[],3,0)</f>
        <v>#N/A</v>
      </c>
      <c r="D135" s="103"/>
      <c r="E135" s="103"/>
      <c r="F135" s="103"/>
      <c r="G135" s="103"/>
      <c r="H135" s="103"/>
      <c r="I135" s="103"/>
      <c r="J135" s="103"/>
      <c r="K135" s="103"/>
      <c r="L135" s="103"/>
      <c r="M135" s="103"/>
      <c r="N135" s="103"/>
      <c r="O135" s="103"/>
      <c r="P135" s="103"/>
      <c r="Q135" s="103"/>
      <c r="R135" s="103"/>
      <c r="S135" s="103"/>
      <c r="T135" s="103" t="str">
        <f>IF(Final_Report[[#This Row],[Move to Report]]="Yes",VLOOKUP(E135,IssueVariable[],3,0),"N/A")</f>
        <v>N/A</v>
      </c>
      <c r="U135" s="103" t="str">
        <f>IF(Final_Report[[#This Row],[Move to Report]]="Yes",VLOOKUP(E135,IssueVariable[],4,0),"N/A")</f>
        <v>N/A</v>
      </c>
      <c r="V135" s="103" t="str">
        <f>Final_Report[[#This Row],[Issue Description]]</f>
        <v>N/A</v>
      </c>
      <c r="W135" s="103"/>
      <c r="X135" s="103">
        <f>Final_Report[[#This Row],[Code Snippet]]</f>
        <v>0</v>
      </c>
      <c r="Y135" s="103" t="str">
        <f>IF(Final_Report[[#This Row],[Move to Report]]="Yes",VLOOKUP(E135,IssueVariable[],5,0),"N/A")</f>
        <v>N/A</v>
      </c>
      <c r="Z135" s="103" t="str">
        <f>Final_Report[[#This Row],[Expected Result]]</f>
        <v>N/A</v>
      </c>
      <c r="AA135" s="103" t="str">
        <f>IF(Final_Report[[#This Row],[Move to Report]]="Yes",VLOOKUP(E135,IssueVariable[],6,0),"N/A")</f>
        <v>N/A</v>
      </c>
      <c r="AB135" s="103" t="str">
        <f>IF(Final_Report[[#This Row],[Move to Report]]="Yes",VLOOKUP(E135,IssueVariable[],7,0),"N/A")</f>
        <v>N/A</v>
      </c>
      <c r="AC135" s="103" t="str">
        <f>Final_Report[[#This Row],[Recommendation]]</f>
        <v>N/A</v>
      </c>
      <c r="AD135" s="103"/>
      <c r="AE135" s="103" t="str">
        <f>IF(Final_Report[[#This Row],[Move to Report]]="Yes",VLOOKUP(E135,IssueVariable[],8,0),"N/A")</f>
        <v>N/A</v>
      </c>
      <c r="AF135" s="103" t="str">
        <f>Final_Report[[#This Row],[Steps to Reproduce]]</f>
        <v>N/A</v>
      </c>
      <c r="AG135" s="103" t="str">
        <f>IF(Final_Report[[#This Row],[Move to Report]]="Yes",VLOOKUP(E135,IssueVariable[],9,0),"N/A")</f>
        <v>N/A</v>
      </c>
      <c r="AH135" s="103" t="str">
        <f>IF(Final_Report[[#This Row],[Move to Report]]="Yes",VLOOKUP(E135,IssueVariable[],10,0),"N/A")</f>
        <v>N/A</v>
      </c>
      <c r="AI135" s="103"/>
      <c r="AJ135" s="103"/>
      <c r="AK135" s="103" t="str" cm="1">
        <f t="array" ref="AK135">Table95[Tested on]</f>
        <v>Windows: 11
MAC OS: 12
iOS: 15
Android OS: 10</v>
      </c>
      <c r="AL135" s="203" t="str" cm="1">
        <f t="array" ref="AL1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5" s="103" t="e" cm="1">
        <f t="array" ref="AM135">CONCATENATE(LEFT(AH135, SEARCH(" ", AH135) -1),", ",Labels[Labels])</f>
        <v>#VALUE!</v>
      </c>
      <c r="AN135" s="103" t="b">
        <f t="shared" si="3"/>
        <v>0</v>
      </c>
      <c r="AO135" s="103"/>
      <c r="AP135" s="103"/>
      <c r="AQ135" s="103"/>
      <c r="AR135" s="103"/>
      <c r="AS135" s="103"/>
      <c r="AT135" s="103"/>
      <c r="AU135" s="103"/>
      <c r="AV135" s="103"/>
      <c r="AW135" s="103"/>
      <c r="AX135" s="103"/>
      <c r="AY135" s="103"/>
      <c r="AZ135" s="103"/>
      <c r="BA135" s="103"/>
      <c r="BB135" s="103"/>
      <c r="BC135" s="103" t="e">
        <f>VLOOKUP('Final Report'!D135,'Issue Variable'!A:N,11,FALSE)</f>
        <v>#N/A</v>
      </c>
      <c r="BD135" s="103"/>
      <c r="BE135" s="206"/>
    </row>
    <row r="136" spans="1:57" ht="105" hidden="1">
      <c r="A136" s="145"/>
      <c r="B136" s="103" t="e">
        <f>VLOOKUP(A136,URL[],2,0)</f>
        <v>#N/A</v>
      </c>
      <c r="C136" s="205" t="e">
        <f>VLOOKUP(A136,URL[],3,0)</f>
        <v>#N/A</v>
      </c>
      <c r="D136" s="103"/>
      <c r="E136" s="103"/>
      <c r="F136" s="103"/>
      <c r="G136" s="103"/>
      <c r="H136" s="103"/>
      <c r="I136" s="103"/>
      <c r="J136" s="103"/>
      <c r="K136" s="103"/>
      <c r="L136" s="103"/>
      <c r="M136" s="103"/>
      <c r="N136" s="103"/>
      <c r="O136" s="103"/>
      <c r="P136" s="103"/>
      <c r="Q136" s="103"/>
      <c r="R136" s="103"/>
      <c r="S136" s="103"/>
      <c r="T136" s="103" t="str">
        <f>IF(Final_Report[[#This Row],[Move to Report]]="Yes",VLOOKUP(E136,IssueVariable[],3,0),"N/A")</f>
        <v>N/A</v>
      </c>
      <c r="U136" s="103" t="str">
        <f>IF(Final_Report[[#This Row],[Move to Report]]="Yes",VLOOKUP(E136,IssueVariable[],4,0),"N/A")</f>
        <v>N/A</v>
      </c>
      <c r="V136" s="103" t="str">
        <f>Final_Report[[#This Row],[Issue Description]]</f>
        <v>N/A</v>
      </c>
      <c r="W136" s="103"/>
      <c r="X136" s="103">
        <f>Final_Report[[#This Row],[Code Snippet]]</f>
        <v>0</v>
      </c>
      <c r="Y136" s="103" t="str">
        <f>IF(Final_Report[[#This Row],[Move to Report]]="Yes",VLOOKUP(E136,IssueVariable[],5,0),"N/A")</f>
        <v>N/A</v>
      </c>
      <c r="Z136" s="103" t="str">
        <f>Final_Report[[#This Row],[Expected Result]]</f>
        <v>N/A</v>
      </c>
      <c r="AA136" s="103" t="str">
        <f>IF(Final_Report[[#This Row],[Move to Report]]="Yes",VLOOKUP(E136,IssueVariable[],6,0),"N/A")</f>
        <v>N/A</v>
      </c>
      <c r="AB136" s="103" t="str">
        <f>IF(Final_Report[[#This Row],[Move to Report]]="Yes",VLOOKUP(E136,IssueVariable[],7,0),"N/A")</f>
        <v>N/A</v>
      </c>
      <c r="AC136" s="103" t="str">
        <f>Final_Report[[#This Row],[Recommendation]]</f>
        <v>N/A</v>
      </c>
      <c r="AD136" s="103"/>
      <c r="AE136" s="103" t="str">
        <f>IF(Final_Report[[#This Row],[Move to Report]]="Yes",VLOOKUP(E136,IssueVariable[],8,0),"N/A")</f>
        <v>N/A</v>
      </c>
      <c r="AF136" s="103" t="str">
        <f>Final_Report[[#This Row],[Steps to Reproduce]]</f>
        <v>N/A</v>
      </c>
      <c r="AG136" s="103" t="str">
        <f>IF(Final_Report[[#This Row],[Move to Report]]="Yes",VLOOKUP(E136,IssueVariable[],9,0),"N/A")</f>
        <v>N/A</v>
      </c>
      <c r="AH136" s="103" t="str">
        <f>IF(Final_Report[[#This Row],[Move to Report]]="Yes",VLOOKUP(E136,IssueVariable[],10,0),"N/A")</f>
        <v>N/A</v>
      </c>
      <c r="AI136" s="103"/>
      <c r="AJ136" s="103"/>
      <c r="AK136" s="103" t="str" cm="1">
        <f t="array" ref="AK136">Table95[Tested on]</f>
        <v>Windows: 11
MAC OS: 12
iOS: 15
Android OS: 10</v>
      </c>
      <c r="AL136" s="203" t="str" cm="1">
        <f t="array" ref="AL1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6" s="103" t="e" cm="1">
        <f t="array" ref="AM136">CONCATENATE(LEFT(AH136, SEARCH(" ", AH136) -1),", ",Labels[Labels])</f>
        <v>#VALUE!</v>
      </c>
      <c r="AN136" s="103" t="b">
        <f t="shared" si="3"/>
        <v>0</v>
      </c>
      <c r="AO136" s="103"/>
      <c r="AP136" s="103"/>
      <c r="AQ136" s="103"/>
      <c r="AR136" s="103"/>
      <c r="AS136" s="103"/>
      <c r="AT136" s="103"/>
      <c r="AU136" s="103"/>
      <c r="AV136" s="103"/>
      <c r="AW136" s="103"/>
      <c r="AX136" s="103"/>
      <c r="AY136" s="103"/>
      <c r="AZ136" s="103"/>
      <c r="BA136" s="103"/>
      <c r="BB136" s="103"/>
      <c r="BC136" s="103" t="e">
        <f>VLOOKUP('Final Report'!D136,'Issue Variable'!A:N,11,FALSE)</f>
        <v>#N/A</v>
      </c>
      <c r="BD136" s="103"/>
      <c r="BE136" s="206"/>
    </row>
    <row r="137" spans="1:57" ht="105" hidden="1">
      <c r="A137" s="145"/>
      <c r="B137" s="103" t="e">
        <f>VLOOKUP(A137,URL[],2,0)</f>
        <v>#N/A</v>
      </c>
      <c r="C137" s="205" t="e">
        <f>VLOOKUP(A137,URL[],3,0)</f>
        <v>#N/A</v>
      </c>
      <c r="D137" s="103"/>
      <c r="E137" s="103"/>
      <c r="F137" s="103"/>
      <c r="G137" s="103"/>
      <c r="H137" s="103"/>
      <c r="I137" s="103"/>
      <c r="J137" s="103"/>
      <c r="K137" s="103"/>
      <c r="L137" s="103"/>
      <c r="M137" s="103"/>
      <c r="N137" s="103"/>
      <c r="O137" s="103"/>
      <c r="P137" s="103"/>
      <c r="Q137" s="103"/>
      <c r="R137" s="103"/>
      <c r="S137" s="103"/>
      <c r="T137" s="103" t="str">
        <f>IF(Final_Report[[#This Row],[Move to Report]]="Yes",VLOOKUP(E137,IssueVariable[],3,0),"N/A")</f>
        <v>N/A</v>
      </c>
      <c r="U137" s="103" t="str">
        <f>IF(Final_Report[[#This Row],[Move to Report]]="Yes",VLOOKUP(E137,IssueVariable[],4,0),"N/A")</f>
        <v>N/A</v>
      </c>
      <c r="V137" s="103" t="str">
        <f>Final_Report[[#This Row],[Issue Description]]</f>
        <v>N/A</v>
      </c>
      <c r="W137" s="103"/>
      <c r="X137" s="103">
        <f>Final_Report[[#This Row],[Code Snippet]]</f>
        <v>0</v>
      </c>
      <c r="Y137" s="103" t="str">
        <f>IF(Final_Report[[#This Row],[Move to Report]]="Yes",VLOOKUP(E137,IssueVariable[],5,0),"N/A")</f>
        <v>N/A</v>
      </c>
      <c r="Z137" s="103" t="str">
        <f>Final_Report[[#This Row],[Expected Result]]</f>
        <v>N/A</v>
      </c>
      <c r="AA137" s="103" t="str">
        <f>IF(Final_Report[[#This Row],[Move to Report]]="Yes",VLOOKUP(E137,IssueVariable[],6,0),"N/A")</f>
        <v>N/A</v>
      </c>
      <c r="AB137" s="103" t="str">
        <f>IF(Final_Report[[#This Row],[Move to Report]]="Yes",VLOOKUP(E137,IssueVariable[],7,0),"N/A")</f>
        <v>N/A</v>
      </c>
      <c r="AC137" s="103" t="str">
        <f>Final_Report[[#This Row],[Recommendation]]</f>
        <v>N/A</v>
      </c>
      <c r="AD137" s="103"/>
      <c r="AE137" s="103" t="str">
        <f>IF(Final_Report[[#This Row],[Move to Report]]="Yes",VLOOKUP(E137,IssueVariable[],8,0),"N/A")</f>
        <v>N/A</v>
      </c>
      <c r="AF137" s="103" t="str">
        <f>Final_Report[[#This Row],[Steps to Reproduce]]</f>
        <v>N/A</v>
      </c>
      <c r="AG137" s="103" t="str">
        <f>IF(Final_Report[[#This Row],[Move to Report]]="Yes",VLOOKUP(E137,IssueVariable[],9,0),"N/A")</f>
        <v>N/A</v>
      </c>
      <c r="AH137" s="103" t="str">
        <f>IF(Final_Report[[#This Row],[Move to Report]]="Yes",VLOOKUP(E137,IssueVariable[],10,0),"N/A")</f>
        <v>N/A</v>
      </c>
      <c r="AI137" s="103"/>
      <c r="AJ137" s="103"/>
      <c r="AK137" s="103" t="str" cm="1">
        <f t="array" ref="AK137">Table95[Tested on]</f>
        <v>Windows: 11
MAC OS: 12
iOS: 15
Android OS: 10</v>
      </c>
      <c r="AL137" s="203" t="str" cm="1">
        <f t="array" ref="AL1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7" s="103" t="e" cm="1">
        <f t="array" ref="AM137">CONCATENATE(LEFT(AH137, SEARCH(" ", AH137) -1),", ",Labels[Labels])</f>
        <v>#VALUE!</v>
      </c>
      <c r="AN137" s="103" t="b">
        <f t="shared" si="3"/>
        <v>0</v>
      </c>
      <c r="AO137" s="103"/>
      <c r="AP137" s="103"/>
      <c r="AQ137" s="103"/>
      <c r="AR137" s="103"/>
      <c r="AS137" s="103"/>
      <c r="AT137" s="103"/>
      <c r="AU137" s="103"/>
      <c r="AV137" s="103"/>
      <c r="AW137" s="103"/>
      <c r="AX137" s="103"/>
      <c r="AY137" s="103"/>
      <c r="AZ137" s="103"/>
      <c r="BA137" s="103"/>
      <c r="BB137" s="103"/>
      <c r="BC137" s="103" t="e">
        <f>VLOOKUP('Final Report'!D137,'Issue Variable'!A:N,11,FALSE)</f>
        <v>#N/A</v>
      </c>
      <c r="BD137" s="103"/>
      <c r="BE137" s="206"/>
    </row>
    <row r="138" spans="1:57" ht="105" hidden="1">
      <c r="A138" s="145"/>
      <c r="B138" s="103" t="e">
        <f>VLOOKUP(A138,URL[],2,0)</f>
        <v>#N/A</v>
      </c>
      <c r="C138" s="205" t="e">
        <f>VLOOKUP(A138,URL[],3,0)</f>
        <v>#N/A</v>
      </c>
      <c r="D138" s="103"/>
      <c r="E138" s="103"/>
      <c r="F138" s="103"/>
      <c r="G138" s="103"/>
      <c r="H138" s="103"/>
      <c r="I138" s="103"/>
      <c r="J138" s="103"/>
      <c r="K138" s="103"/>
      <c r="L138" s="103"/>
      <c r="M138" s="103"/>
      <c r="N138" s="103"/>
      <c r="O138" s="103"/>
      <c r="P138" s="103"/>
      <c r="Q138" s="103"/>
      <c r="R138" s="103"/>
      <c r="S138" s="103"/>
      <c r="T138" s="103" t="str">
        <f>IF(Final_Report[[#This Row],[Move to Report]]="Yes",VLOOKUP(E138,IssueVariable[],3,0),"N/A")</f>
        <v>N/A</v>
      </c>
      <c r="U138" s="103" t="str">
        <f>IF(Final_Report[[#This Row],[Move to Report]]="Yes",VLOOKUP(E138,IssueVariable[],4,0),"N/A")</f>
        <v>N/A</v>
      </c>
      <c r="V138" s="103" t="str">
        <f>Final_Report[[#This Row],[Issue Description]]</f>
        <v>N/A</v>
      </c>
      <c r="W138" s="103"/>
      <c r="X138" s="103">
        <f>Final_Report[[#This Row],[Code Snippet]]</f>
        <v>0</v>
      </c>
      <c r="Y138" s="103" t="str">
        <f>IF(Final_Report[[#This Row],[Move to Report]]="Yes",VLOOKUP(E138,IssueVariable[],5,0),"N/A")</f>
        <v>N/A</v>
      </c>
      <c r="Z138" s="103" t="str">
        <f>Final_Report[[#This Row],[Expected Result]]</f>
        <v>N/A</v>
      </c>
      <c r="AA138" s="103" t="str">
        <f>IF(Final_Report[[#This Row],[Move to Report]]="Yes",VLOOKUP(E138,IssueVariable[],6,0),"N/A")</f>
        <v>N/A</v>
      </c>
      <c r="AB138" s="103" t="str">
        <f>IF(Final_Report[[#This Row],[Move to Report]]="Yes",VLOOKUP(E138,IssueVariable[],7,0),"N/A")</f>
        <v>N/A</v>
      </c>
      <c r="AC138" s="103" t="str">
        <f>Final_Report[[#This Row],[Recommendation]]</f>
        <v>N/A</v>
      </c>
      <c r="AD138" s="103"/>
      <c r="AE138" s="103" t="str">
        <f>IF(Final_Report[[#This Row],[Move to Report]]="Yes",VLOOKUP(E138,IssueVariable[],8,0),"N/A")</f>
        <v>N/A</v>
      </c>
      <c r="AF138" s="103" t="str">
        <f>Final_Report[[#This Row],[Steps to Reproduce]]</f>
        <v>N/A</v>
      </c>
      <c r="AG138" s="103" t="str">
        <f>IF(Final_Report[[#This Row],[Move to Report]]="Yes",VLOOKUP(E138,IssueVariable[],9,0),"N/A")</f>
        <v>N/A</v>
      </c>
      <c r="AH138" s="103" t="str">
        <f>IF(Final_Report[[#This Row],[Move to Report]]="Yes",VLOOKUP(E138,IssueVariable[],10,0),"N/A")</f>
        <v>N/A</v>
      </c>
      <c r="AI138" s="103"/>
      <c r="AJ138" s="103"/>
      <c r="AK138" s="103" t="str" cm="1">
        <f t="array" ref="AK138">Table95[Tested on]</f>
        <v>Windows: 11
MAC OS: 12
iOS: 15
Android OS: 10</v>
      </c>
      <c r="AL138" s="203" t="str" cm="1">
        <f t="array" ref="AL1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8" s="103" t="e" cm="1">
        <f t="array" ref="AM138">CONCATENATE(LEFT(AH138, SEARCH(" ", AH138) -1),", ",Labels[Labels])</f>
        <v>#VALUE!</v>
      </c>
      <c r="AN138" s="103" t="b">
        <f t="shared" si="3"/>
        <v>0</v>
      </c>
      <c r="AO138" s="103"/>
      <c r="AP138" s="103"/>
      <c r="AQ138" s="103"/>
      <c r="AR138" s="103"/>
      <c r="AS138" s="103"/>
      <c r="AT138" s="103"/>
      <c r="AU138" s="103"/>
      <c r="AV138" s="103"/>
      <c r="AW138" s="103"/>
      <c r="AX138" s="103"/>
      <c r="AY138" s="103"/>
      <c r="AZ138" s="103"/>
      <c r="BA138" s="103"/>
      <c r="BB138" s="103"/>
      <c r="BC138" s="103" t="e">
        <f>VLOOKUP('Final Report'!D138,'Issue Variable'!A:N,11,FALSE)</f>
        <v>#N/A</v>
      </c>
      <c r="BD138" s="103"/>
      <c r="BE138" s="206"/>
    </row>
    <row r="139" spans="1:57" ht="105" hidden="1">
      <c r="A139" s="145"/>
      <c r="B139" s="103" t="e">
        <f>VLOOKUP(A139,URL[],2,0)</f>
        <v>#N/A</v>
      </c>
      <c r="C139" s="205" t="e">
        <f>VLOOKUP(A139,URL[],3,0)</f>
        <v>#N/A</v>
      </c>
      <c r="D139" s="103"/>
      <c r="E139" s="103"/>
      <c r="F139" s="103"/>
      <c r="G139" s="103"/>
      <c r="H139" s="103"/>
      <c r="I139" s="103"/>
      <c r="J139" s="103"/>
      <c r="K139" s="103"/>
      <c r="L139" s="103"/>
      <c r="M139" s="103"/>
      <c r="N139" s="103"/>
      <c r="O139" s="103"/>
      <c r="P139" s="103"/>
      <c r="Q139" s="103"/>
      <c r="R139" s="103"/>
      <c r="S139" s="103"/>
      <c r="T139" s="103" t="str">
        <f>IF(Final_Report[[#This Row],[Move to Report]]="Yes",VLOOKUP(E139,IssueVariable[],3,0),"N/A")</f>
        <v>N/A</v>
      </c>
      <c r="U139" s="103" t="str">
        <f>IF(Final_Report[[#This Row],[Move to Report]]="Yes",VLOOKUP(E139,IssueVariable[],4,0),"N/A")</f>
        <v>N/A</v>
      </c>
      <c r="V139" s="103" t="str">
        <f>Final_Report[[#This Row],[Issue Description]]</f>
        <v>N/A</v>
      </c>
      <c r="W139" s="103"/>
      <c r="X139" s="103">
        <f>Final_Report[[#This Row],[Code Snippet]]</f>
        <v>0</v>
      </c>
      <c r="Y139" s="103" t="str">
        <f>IF(Final_Report[[#This Row],[Move to Report]]="Yes",VLOOKUP(E139,IssueVariable[],5,0),"N/A")</f>
        <v>N/A</v>
      </c>
      <c r="Z139" s="103" t="str">
        <f>Final_Report[[#This Row],[Expected Result]]</f>
        <v>N/A</v>
      </c>
      <c r="AA139" s="103" t="str">
        <f>IF(Final_Report[[#This Row],[Move to Report]]="Yes",VLOOKUP(E139,IssueVariable[],6,0),"N/A")</f>
        <v>N/A</v>
      </c>
      <c r="AB139" s="103" t="str">
        <f>IF(Final_Report[[#This Row],[Move to Report]]="Yes",VLOOKUP(E139,IssueVariable[],7,0),"N/A")</f>
        <v>N/A</v>
      </c>
      <c r="AC139" s="103" t="str">
        <f>Final_Report[[#This Row],[Recommendation]]</f>
        <v>N/A</v>
      </c>
      <c r="AD139" s="103"/>
      <c r="AE139" s="103" t="str">
        <f>IF(Final_Report[[#This Row],[Move to Report]]="Yes",VLOOKUP(E139,IssueVariable[],8,0),"N/A")</f>
        <v>N/A</v>
      </c>
      <c r="AF139" s="103" t="str">
        <f>Final_Report[[#This Row],[Steps to Reproduce]]</f>
        <v>N/A</v>
      </c>
      <c r="AG139" s="103" t="str">
        <f>IF(Final_Report[[#This Row],[Move to Report]]="Yes",VLOOKUP(E139,IssueVariable[],9,0),"N/A")</f>
        <v>N/A</v>
      </c>
      <c r="AH139" s="103" t="str">
        <f>IF(Final_Report[[#This Row],[Move to Report]]="Yes",VLOOKUP(E139,IssueVariable[],10,0),"N/A")</f>
        <v>N/A</v>
      </c>
      <c r="AI139" s="103"/>
      <c r="AJ139" s="103"/>
      <c r="AK139" s="103" t="str" cm="1">
        <f t="array" ref="AK139">Table95[Tested on]</f>
        <v>Windows: 11
MAC OS: 12
iOS: 15
Android OS: 10</v>
      </c>
      <c r="AL139" s="203" t="str" cm="1">
        <f t="array" ref="AL1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39" s="103" t="e" cm="1">
        <f t="array" ref="AM139">CONCATENATE(LEFT(AH139, SEARCH(" ", AH139) -1),", ",Labels[Labels])</f>
        <v>#VALUE!</v>
      </c>
      <c r="AN139" s="103" t="b">
        <f t="shared" si="3"/>
        <v>0</v>
      </c>
      <c r="AO139" s="103"/>
      <c r="AP139" s="103"/>
      <c r="AQ139" s="103"/>
      <c r="AR139" s="103"/>
      <c r="AS139" s="103"/>
      <c r="AT139" s="103"/>
      <c r="AU139" s="103"/>
      <c r="AV139" s="103"/>
      <c r="AW139" s="103"/>
      <c r="AX139" s="103"/>
      <c r="AY139" s="103"/>
      <c r="AZ139" s="103"/>
      <c r="BA139" s="103"/>
      <c r="BB139" s="103"/>
      <c r="BC139" s="103" t="e">
        <f>VLOOKUP('Final Report'!D139,'Issue Variable'!A:N,11,FALSE)</f>
        <v>#N/A</v>
      </c>
      <c r="BD139" s="103"/>
      <c r="BE139" s="206"/>
    </row>
    <row r="140" spans="1:57" ht="105" hidden="1">
      <c r="A140" s="145"/>
      <c r="B140" s="103" t="e">
        <f>VLOOKUP(A140,URL[],2,0)</f>
        <v>#N/A</v>
      </c>
      <c r="C140" s="205" t="e">
        <f>VLOOKUP(A140,URL[],3,0)</f>
        <v>#N/A</v>
      </c>
      <c r="D140" s="103"/>
      <c r="E140" s="103"/>
      <c r="F140" s="103"/>
      <c r="G140" s="103"/>
      <c r="H140" s="103"/>
      <c r="I140" s="103"/>
      <c r="J140" s="103"/>
      <c r="K140" s="103"/>
      <c r="L140" s="103"/>
      <c r="M140" s="103"/>
      <c r="N140" s="103"/>
      <c r="O140" s="103"/>
      <c r="P140" s="103"/>
      <c r="Q140" s="103"/>
      <c r="R140" s="103"/>
      <c r="S140" s="103"/>
      <c r="T140" s="103" t="str">
        <f>IF(Final_Report[[#This Row],[Move to Report]]="Yes",VLOOKUP(E140,IssueVariable[],3,0),"N/A")</f>
        <v>N/A</v>
      </c>
      <c r="U140" s="103" t="str">
        <f>IF(Final_Report[[#This Row],[Move to Report]]="Yes",VLOOKUP(E140,IssueVariable[],4,0),"N/A")</f>
        <v>N/A</v>
      </c>
      <c r="V140" s="103" t="str">
        <f>Final_Report[[#This Row],[Issue Description]]</f>
        <v>N/A</v>
      </c>
      <c r="W140" s="103"/>
      <c r="X140" s="103">
        <f>Final_Report[[#This Row],[Code Snippet]]</f>
        <v>0</v>
      </c>
      <c r="Y140" s="103" t="str">
        <f>IF(Final_Report[[#This Row],[Move to Report]]="Yes",VLOOKUP(E140,IssueVariable[],5,0),"N/A")</f>
        <v>N/A</v>
      </c>
      <c r="Z140" s="103" t="str">
        <f>Final_Report[[#This Row],[Expected Result]]</f>
        <v>N/A</v>
      </c>
      <c r="AA140" s="103" t="str">
        <f>IF(Final_Report[[#This Row],[Move to Report]]="Yes",VLOOKUP(E140,IssueVariable[],6,0),"N/A")</f>
        <v>N/A</v>
      </c>
      <c r="AB140" s="103" t="str">
        <f>IF(Final_Report[[#This Row],[Move to Report]]="Yes",VLOOKUP(E140,IssueVariable[],7,0),"N/A")</f>
        <v>N/A</v>
      </c>
      <c r="AC140" s="103" t="str">
        <f>Final_Report[[#This Row],[Recommendation]]</f>
        <v>N/A</v>
      </c>
      <c r="AD140" s="103"/>
      <c r="AE140" s="103" t="str">
        <f>IF(Final_Report[[#This Row],[Move to Report]]="Yes",VLOOKUP(E140,IssueVariable[],8,0),"N/A")</f>
        <v>N/A</v>
      </c>
      <c r="AF140" s="103" t="str">
        <f>Final_Report[[#This Row],[Steps to Reproduce]]</f>
        <v>N/A</v>
      </c>
      <c r="AG140" s="103" t="str">
        <f>IF(Final_Report[[#This Row],[Move to Report]]="Yes",VLOOKUP(E140,IssueVariable[],9,0),"N/A")</f>
        <v>N/A</v>
      </c>
      <c r="AH140" s="103" t="str">
        <f>IF(Final_Report[[#This Row],[Move to Report]]="Yes",VLOOKUP(E140,IssueVariable[],10,0),"N/A")</f>
        <v>N/A</v>
      </c>
      <c r="AI140" s="103"/>
      <c r="AJ140" s="103"/>
      <c r="AK140" s="103" t="str" cm="1">
        <f t="array" ref="AK140">Table95[Tested on]</f>
        <v>Windows: 11
MAC OS: 12
iOS: 15
Android OS: 10</v>
      </c>
      <c r="AL140" s="203" t="str" cm="1">
        <f t="array" ref="AL1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0" s="103" t="e" cm="1">
        <f t="array" ref="AM140">CONCATENATE(LEFT(AH140, SEARCH(" ", AH140) -1),", ",Labels[Labels])</f>
        <v>#VALUE!</v>
      </c>
      <c r="AN140" s="103" t="b">
        <f t="shared" si="3"/>
        <v>0</v>
      </c>
      <c r="AO140" s="103"/>
      <c r="AP140" s="103"/>
      <c r="AQ140" s="103"/>
      <c r="AR140" s="103"/>
      <c r="AS140" s="103"/>
      <c r="AT140" s="103"/>
      <c r="AU140" s="103"/>
      <c r="AV140" s="103"/>
      <c r="AW140" s="103"/>
      <c r="AX140" s="103"/>
      <c r="AY140" s="103"/>
      <c r="AZ140" s="103"/>
      <c r="BA140" s="103"/>
      <c r="BB140" s="103"/>
      <c r="BC140" s="103" t="e">
        <f>VLOOKUP('Final Report'!D140,'Issue Variable'!A:N,11,FALSE)</f>
        <v>#N/A</v>
      </c>
      <c r="BD140" s="103"/>
      <c r="BE140" s="206"/>
    </row>
    <row r="141" spans="1:57" ht="105" hidden="1">
      <c r="A141" s="145"/>
      <c r="B141" s="103" t="e">
        <f>VLOOKUP(A141,URL[],2,0)</f>
        <v>#N/A</v>
      </c>
      <c r="C141" s="205" t="e">
        <f>VLOOKUP(A141,URL[],3,0)</f>
        <v>#N/A</v>
      </c>
      <c r="D141" s="103"/>
      <c r="E141" s="103"/>
      <c r="F141" s="103"/>
      <c r="G141" s="103"/>
      <c r="H141" s="103"/>
      <c r="I141" s="103"/>
      <c r="J141" s="103"/>
      <c r="K141" s="103"/>
      <c r="L141" s="103"/>
      <c r="M141" s="103"/>
      <c r="N141" s="103"/>
      <c r="O141" s="103"/>
      <c r="P141" s="103"/>
      <c r="Q141" s="103"/>
      <c r="R141" s="103"/>
      <c r="S141" s="103"/>
      <c r="T141" s="103" t="str">
        <f>IF(Final_Report[[#This Row],[Move to Report]]="Yes",VLOOKUP(E141,IssueVariable[],3,0),"N/A")</f>
        <v>N/A</v>
      </c>
      <c r="U141" s="103" t="str">
        <f>IF(Final_Report[[#This Row],[Move to Report]]="Yes",VLOOKUP(E141,IssueVariable[],4,0),"N/A")</f>
        <v>N/A</v>
      </c>
      <c r="V141" s="103" t="str">
        <f>Final_Report[[#This Row],[Issue Description]]</f>
        <v>N/A</v>
      </c>
      <c r="W141" s="103"/>
      <c r="X141" s="103">
        <f>Final_Report[[#This Row],[Code Snippet]]</f>
        <v>0</v>
      </c>
      <c r="Y141" s="103" t="str">
        <f>IF(Final_Report[[#This Row],[Move to Report]]="Yes",VLOOKUP(E141,IssueVariable[],5,0),"N/A")</f>
        <v>N/A</v>
      </c>
      <c r="Z141" s="103" t="str">
        <f>Final_Report[[#This Row],[Expected Result]]</f>
        <v>N/A</v>
      </c>
      <c r="AA141" s="103" t="str">
        <f>IF(Final_Report[[#This Row],[Move to Report]]="Yes",VLOOKUP(E141,IssueVariable[],6,0),"N/A")</f>
        <v>N/A</v>
      </c>
      <c r="AB141" s="103" t="str">
        <f>IF(Final_Report[[#This Row],[Move to Report]]="Yes",VLOOKUP(E141,IssueVariable[],7,0),"N/A")</f>
        <v>N/A</v>
      </c>
      <c r="AC141" s="103" t="str">
        <f>Final_Report[[#This Row],[Recommendation]]</f>
        <v>N/A</v>
      </c>
      <c r="AD141" s="103"/>
      <c r="AE141" s="103" t="str">
        <f>IF(Final_Report[[#This Row],[Move to Report]]="Yes",VLOOKUP(E141,IssueVariable[],8,0),"N/A")</f>
        <v>N/A</v>
      </c>
      <c r="AF141" s="103" t="str">
        <f>Final_Report[[#This Row],[Steps to Reproduce]]</f>
        <v>N/A</v>
      </c>
      <c r="AG141" s="103" t="str">
        <f>IF(Final_Report[[#This Row],[Move to Report]]="Yes",VLOOKUP(E141,IssueVariable[],9,0),"N/A")</f>
        <v>N/A</v>
      </c>
      <c r="AH141" s="103" t="str">
        <f>IF(Final_Report[[#This Row],[Move to Report]]="Yes",VLOOKUP(E141,IssueVariable[],10,0),"N/A")</f>
        <v>N/A</v>
      </c>
      <c r="AI141" s="103"/>
      <c r="AJ141" s="103"/>
      <c r="AK141" s="103" t="str" cm="1">
        <f t="array" ref="AK141">Table95[Tested on]</f>
        <v>Windows: 11
MAC OS: 12
iOS: 15
Android OS: 10</v>
      </c>
      <c r="AL141" s="203" t="str" cm="1">
        <f t="array" ref="AL1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1" s="103" t="e" cm="1">
        <f t="array" ref="AM141">CONCATENATE(LEFT(AH141, SEARCH(" ", AH141) -1),", ",Labels[Labels])</f>
        <v>#VALUE!</v>
      </c>
      <c r="AN141" s="103" t="b">
        <f t="shared" si="3"/>
        <v>0</v>
      </c>
      <c r="AO141" s="103"/>
      <c r="AP141" s="103"/>
      <c r="AQ141" s="103"/>
      <c r="AR141" s="103"/>
      <c r="AS141" s="103"/>
      <c r="AT141" s="103"/>
      <c r="AU141" s="103"/>
      <c r="AV141" s="103"/>
      <c r="AW141" s="103"/>
      <c r="AX141" s="103"/>
      <c r="AY141" s="103"/>
      <c r="AZ141" s="103"/>
      <c r="BA141" s="103"/>
      <c r="BB141" s="103"/>
      <c r="BC141" s="103" t="e">
        <f>VLOOKUP('Final Report'!D141,'Issue Variable'!A:N,11,FALSE)</f>
        <v>#N/A</v>
      </c>
      <c r="BD141" s="103"/>
      <c r="BE141" s="206"/>
    </row>
    <row r="142" spans="1:57" ht="105" hidden="1">
      <c r="A142" s="145"/>
      <c r="B142" s="103" t="e">
        <f>VLOOKUP(A142,URL[],2,0)</f>
        <v>#N/A</v>
      </c>
      <c r="C142" s="205" t="e">
        <f>VLOOKUP(A142,URL[],3,0)</f>
        <v>#N/A</v>
      </c>
      <c r="D142" s="103"/>
      <c r="E142" s="103"/>
      <c r="F142" s="103"/>
      <c r="G142" s="103"/>
      <c r="H142" s="103"/>
      <c r="I142" s="103"/>
      <c r="J142" s="103"/>
      <c r="K142" s="103"/>
      <c r="L142" s="103"/>
      <c r="M142" s="103"/>
      <c r="N142" s="103"/>
      <c r="O142" s="103"/>
      <c r="P142" s="103"/>
      <c r="Q142" s="103"/>
      <c r="R142" s="103"/>
      <c r="S142" s="103"/>
      <c r="T142" s="103" t="str">
        <f>IF(Final_Report[[#This Row],[Move to Report]]="Yes",VLOOKUP(E142,IssueVariable[],3,0),"N/A")</f>
        <v>N/A</v>
      </c>
      <c r="U142" s="103" t="str">
        <f>IF(Final_Report[[#This Row],[Move to Report]]="Yes",VLOOKUP(E142,IssueVariable[],4,0),"N/A")</f>
        <v>N/A</v>
      </c>
      <c r="V142" s="103" t="str">
        <f>Final_Report[[#This Row],[Issue Description]]</f>
        <v>N/A</v>
      </c>
      <c r="W142" s="103"/>
      <c r="X142" s="103">
        <f>Final_Report[[#This Row],[Code Snippet]]</f>
        <v>0</v>
      </c>
      <c r="Y142" s="103" t="str">
        <f>IF(Final_Report[[#This Row],[Move to Report]]="Yes",VLOOKUP(E142,IssueVariable[],5,0),"N/A")</f>
        <v>N/A</v>
      </c>
      <c r="Z142" s="103" t="str">
        <f>Final_Report[[#This Row],[Expected Result]]</f>
        <v>N/A</v>
      </c>
      <c r="AA142" s="103" t="str">
        <f>IF(Final_Report[[#This Row],[Move to Report]]="Yes",VLOOKUP(E142,IssueVariable[],6,0),"N/A")</f>
        <v>N/A</v>
      </c>
      <c r="AB142" s="103" t="str">
        <f>IF(Final_Report[[#This Row],[Move to Report]]="Yes",VLOOKUP(E142,IssueVariable[],7,0),"N/A")</f>
        <v>N/A</v>
      </c>
      <c r="AC142" s="103" t="str">
        <f>Final_Report[[#This Row],[Recommendation]]</f>
        <v>N/A</v>
      </c>
      <c r="AD142" s="103"/>
      <c r="AE142" s="103" t="str">
        <f>IF(Final_Report[[#This Row],[Move to Report]]="Yes",VLOOKUP(E142,IssueVariable[],8,0),"N/A")</f>
        <v>N/A</v>
      </c>
      <c r="AF142" s="103" t="str">
        <f>Final_Report[[#This Row],[Steps to Reproduce]]</f>
        <v>N/A</v>
      </c>
      <c r="AG142" s="103" t="str">
        <f>IF(Final_Report[[#This Row],[Move to Report]]="Yes",VLOOKUP(E142,IssueVariable[],9,0),"N/A")</f>
        <v>N/A</v>
      </c>
      <c r="AH142" s="103" t="str">
        <f>IF(Final_Report[[#This Row],[Move to Report]]="Yes",VLOOKUP(E142,IssueVariable[],10,0),"N/A")</f>
        <v>N/A</v>
      </c>
      <c r="AI142" s="103"/>
      <c r="AJ142" s="103"/>
      <c r="AK142" s="103" t="str" cm="1">
        <f t="array" ref="AK142">Table95[Tested on]</f>
        <v>Windows: 11
MAC OS: 12
iOS: 15
Android OS: 10</v>
      </c>
      <c r="AL142" s="203" t="str" cm="1">
        <f t="array" ref="AL1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2" s="103" t="e" cm="1">
        <f t="array" ref="AM142">CONCATENATE(LEFT(AH142, SEARCH(" ", AH142) -1),", ",Labels[Labels])</f>
        <v>#VALUE!</v>
      </c>
      <c r="AN142" s="103" t="b">
        <f t="shared" si="3"/>
        <v>0</v>
      </c>
      <c r="AO142" s="103"/>
      <c r="AP142" s="103"/>
      <c r="AQ142" s="103"/>
      <c r="AR142" s="103"/>
      <c r="AS142" s="103"/>
      <c r="AT142" s="103"/>
      <c r="AU142" s="103"/>
      <c r="AV142" s="103"/>
      <c r="AW142" s="103"/>
      <c r="AX142" s="103"/>
      <c r="AY142" s="103"/>
      <c r="AZ142" s="103"/>
      <c r="BA142" s="103"/>
      <c r="BB142" s="103"/>
      <c r="BC142" s="103" t="e">
        <f>VLOOKUP('Final Report'!D142,'Issue Variable'!A:N,11,FALSE)</f>
        <v>#N/A</v>
      </c>
      <c r="BD142" s="103"/>
      <c r="BE142" s="206"/>
    </row>
    <row r="143" spans="1:57" ht="105" hidden="1">
      <c r="A143" s="145"/>
      <c r="B143" s="103" t="e">
        <f>VLOOKUP(A143,URL[],2,0)</f>
        <v>#N/A</v>
      </c>
      <c r="C143" s="205" t="e">
        <f>VLOOKUP(A143,URL[],3,0)</f>
        <v>#N/A</v>
      </c>
      <c r="D143" s="103"/>
      <c r="E143" s="103"/>
      <c r="F143" s="103"/>
      <c r="G143" s="103"/>
      <c r="H143" s="103"/>
      <c r="I143" s="103"/>
      <c r="J143" s="103"/>
      <c r="K143" s="103"/>
      <c r="L143" s="103"/>
      <c r="M143" s="103"/>
      <c r="N143" s="103"/>
      <c r="O143" s="103"/>
      <c r="P143" s="103"/>
      <c r="Q143" s="103"/>
      <c r="R143" s="103"/>
      <c r="S143" s="103"/>
      <c r="T143" s="103" t="str">
        <f>IF(Final_Report[[#This Row],[Move to Report]]="Yes",VLOOKUP(E143,IssueVariable[],3,0),"N/A")</f>
        <v>N/A</v>
      </c>
      <c r="U143" s="103" t="str">
        <f>IF(Final_Report[[#This Row],[Move to Report]]="Yes",VLOOKUP(E143,IssueVariable[],4,0),"N/A")</f>
        <v>N/A</v>
      </c>
      <c r="V143" s="103" t="str">
        <f>Final_Report[[#This Row],[Issue Description]]</f>
        <v>N/A</v>
      </c>
      <c r="W143" s="103"/>
      <c r="X143" s="103">
        <f>Final_Report[[#This Row],[Code Snippet]]</f>
        <v>0</v>
      </c>
      <c r="Y143" s="103" t="str">
        <f>IF(Final_Report[[#This Row],[Move to Report]]="Yes",VLOOKUP(E143,IssueVariable[],5,0),"N/A")</f>
        <v>N/A</v>
      </c>
      <c r="Z143" s="103" t="str">
        <f>Final_Report[[#This Row],[Expected Result]]</f>
        <v>N/A</v>
      </c>
      <c r="AA143" s="103" t="str">
        <f>IF(Final_Report[[#This Row],[Move to Report]]="Yes",VLOOKUP(E143,IssueVariable[],6,0),"N/A")</f>
        <v>N/A</v>
      </c>
      <c r="AB143" s="103" t="str">
        <f>IF(Final_Report[[#This Row],[Move to Report]]="Yes",VLOOKUP(E143,IssueVariable[],7,0),"N/A")</f>
        <v>N/A</v>
      </c>
      <c r="AC143" s="103" t="str">
        <f>Final_Report[[#This Row],[Recommendation]]</f>
        <v>N/A</v>
      </c>
      <c r="AD143" s="103"/>
      <c r="AE143" s="103" t="str">
        <f>IF(Final_Report[[#This Row],[Move to Report]]="Yes",VLOOKUP(E143,IssueVariable[],8,0),"N/A")</f>
        <v>N/A</v>
      </c>
      <c r="AF143" s="103" t="str">
        <f>Final_Report[[#This Row],[Steps to Reproduce]]</f>
        <v>N/A</v>
      </c>
      <c r="AG143" s="103" t="str">
        <f>IF(Final_Report[[#This Row],[Move to Report]]="Yes",VLOOKUP(E143,IssueVariable[],9,0),"N/A")</f>
        <v>N/A</v>
      </c>
      <c r="AH143" s="103" t="str">
        <f>IF(Final_Report[[#This Row],[Move to Report]]="Yes",VLOOKUP(E143,IssueVariable[],10,0),"N/A")</f>
        <v>N/A</v>
      </c>
      <c r="AI143" s="103"/>
      <c r="AJ143" s="103"/>
      <c r="AK143" s="103" t="str" cm="1">
        <f t="array" ref="AK143">Table95[Tested on]</f>
        <v>Windows: 11
MAC OS: 12
iOS: 15
Android OS: 10</v>
      </c>
      <c r="AL143" s="203" t="str" cm="1">
        <f t="array" ref="AL1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3" s="103" t="e" cm="1">
        <f t="array" ref="AM143">CONCATENATE(LEFT(AH143, SEARCH(" ", AH143) -1),", ",Labels[Labels])</f>
        <v>#VALUE!</v>
      </c>
      <c r="AN143" s="103" t="b">
        <f t="shared" si="3"/>
        <v>0</v>
      </c>
      <c r="AO143" s="103"/>
      <c r="AP143" s="103"/>
      <c r="AQ143" s="103"/>
      <c r="AR143" s="103"/>
      <c r="AS143" s="103"/>
      <c r="AT143" s="103"/>
      <c r="AU143" s="103"/>
      <c r="AV143" s="103"/>
      <c r="AW143" s="103"/>
      <c r="AX143" s="103"/>
      <c r="AY143" s="103"/>
      <c r="AZ143" s="103"/>
      <c r="BA143" s="103"/>
      <c r="BB143" s="103"/>
      <c r="BC143" s="103" t="e">
        <f>VLOOKUP('Final Report'!D143,'Issue Variable'!A:N,11,FALSE)</f>
        <v>#N/A</v>
      </c>
      <c r="BD143" s="103"/>
      <c r="BE143" s="206"/>
    </row>
    <row r="144" spans="1:57" ht="105" hidden="1">
      <c r="A144" s="145"/>
      <c r="B144" s="103" t="e">
        <f>VLOOKUP(A144,URL[],2,0)</f>
        <v>#N/A</v>
      </c>
      <c r="C144" s="205" t="e">
        <f>VLOOKUP(A144,URL[],3,0)</f>
        <v>#N/A</v>
      </c>
      <c r="D144" s="103"/>
      <c r="E144" s="103"/>
      <c r="F144" s="103"/>
      <c r="G144" s="103"/>
      <c r="H144" s="103"/>
      <c r="I144" s="103"/>
      <c r="J144" s="103"/>
      <c r="K144" s="103"/>
      <c r="L144" s="103"/>
      <c r="M144" s="103"/>
      <c r="N144" s="103"/>
      <c r="O144" s="103"/>
      <c r="P144" s="103"/>
      <c r="Q144" s="103"/>
      <c r="R144" s="103"/>
      <c r="S144" s="103"/>
      <c r="T144" s="103" t="str">
        <f>IF(Final_Report[[#This Row],[Move to Report]]="Yes",VLOOKUP(E144,IssueVariable[],3,0),"N/A")</f>
        <v>N/A</v>
      </c>
      <c r="U144" s="103" t="str">
        <f>IF(Final_Report[[#This Row],[Move to Report]]="Yes",VLOOKUP(E144,IssueVariable[],4,0),"N/A")</f>
        <v>N/A</v>
      </c>
      <c r="V144" s="103" t="str">
        <f>Final_Report[[#This Row],[Issue Description]]</f>
        <v>N/A</v>
      </c>
      <c r="W144" s="103"/>
      <c r="X144" s="103">
        <f>Final_Report[[#This Row],[Code Snippet]]</f>
        <v>0</v>
      </c>
      <c r="Y144" s="103" t="str">
        <f>IF(Final_Report[[#This Row],[Move to Report]]="Yes",VLOOKUP(E144,IssueVariable[],5,0),"N/A")</f>
        <v>N/A</v>
      </c>
      <c r="Z144" s="103" t="str">
        <f>Final_Report[[#This Row],[Expected Result]]</f>
        <v>N/A</v>
      </c>
      <c r="AA144" s="103" t="str">
        <f>IF(Final_Report[[#This Row],[Move to Report]]="Yes",VLOOKUP(E144,IssueVariable[],6,0),"N/A")</f>
        <v>N/A</v>
      </c>
      <c r="AB144" s="103" t="str">
        <f>IF(Final_Report[[#This Row],[Move to Report]]="Yes",VLOOKUP(E144,IssueVariable[],7,0),"N/A")</f>
        <v>N/A</v>
      </c>
      <c r="AC144" s="103" t="str">
        <f>Final_Report[[#This Row],[Recommendation]]</f>
        <v>N/A</v>
      </c>
      <c r="AD144" s="103"/>
      <c r="AE144" s="103" t="str">
        <f>IF(Final_Report[[#This Row],[Move to Report]]="Yes",VLOOKUP(E144,IssueVariable[],8,0),"N/A")</f>
        <v>N/A</v>
      </c>
      <c r="AF144" s="103" t="str">
        <f>Final_Report[[#This Row],[Steps to Reproduce]]</f>
        <v>N/A</v>
      </c>
      <c r="AG144" s="103" t="str">
        <f>IF(Final_Report[[#This Row],[Move to Report]]="Yes",VLOOKUP(E144,IssueVariable[],9,0),"N/A")</f>
        <v>N/A</v>
      </c>
      <c r="AH144" s="103" t="str">
        <f>IF(Final_Report[[#This Row],[Move to Report]]="Yes",VLOOKUP(E144,IssueVariable[],10,0),"N/A")</f>
        <v>N/A</v>
      </c>
      <c r="AI144" s="103"/>
      <c r="AJ144" s="103"/>
      <c r="AK144" s="103" t="str" cm="1">
        <f t="array" ref="AK144">Table95[Tested on]</f>
        <v>Windows: 11
MAC OS: 12
iOS: 15
Android OS: 10</v>
      </c>
      <c r="AL144" s="203" t="str" cm="1">
        <f t="array" ref="AL1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4" s="103" t="e" cm="1">
        <f t="array" ref="AM144">CONCATENATE(LEFT(AH144, SEARCH(" ", AH144) -1),", ",Labels[Labels])</f>
        <v>#VALUE!</v>
      </c>
      <c r="AN144" s="103" t="b">
        <f t="shared" si="3"/>
        <v>0</v>
      </c>
      <c r="AO144" s="103"/>
      <c r="AP144" s="103"/>
      <c r="AQ144" s="103"/>
      <c r="AR144" s="103"/>
      <c r="AS144" s="103"/>
      <c r="AT144" s="103"/>
      <c r="AU144" s="103"/>
      <c r="AV144" s="103"/>
      <c r="AW144" s="103"/>
      <c r="AX144" s="103"/>
      <c r="AY144" s="103"/>
      <c r="AZ144" s="103"/>
      <c r="BA144" s="103"/>
      <c r="BB144" s="103"/>
      <c r="BC144" s="103" t="e">
        <f>VLOOKUP('Final Report'!D144,'Issue Variable'!A:N,11,FALSE)</f>
        <v>#N/A</v>
      </c>
      <c r="BD144" s="103"/>
      <c r="BE144" s="206"/>
    </row>
    <row r="145" spans="1:57" ht="105" hidden="1">
      <c r="A145" s="145"/>
      <c r="B145" s="103" t="e">
        <f>VLOOKUP(A145,URL[],2,0)</f>
        <v>#N/A</v>
      </c>
      <c r="C145" s="205" t="e">
        <f>VLOOKUP(A145,URL[],3,0)</f>
        <v>#N/A</v>
      </c>
      <c r="D145" s="103"/>
      <c r="E145" s="103"/>
      <c r="F145" s="103"/>
      <c r="G145" s="103"/>
      <c r="H145" s="103"/>
      <c r="I145" s="103"/>
      <c r="J145" s="103"/>
      <c r="K145" s="103"/>
      <c r="L145" s="103"/>
      <c r="M145" s="103"/>
      <c r="N145" s="103"/>
      <c r="O145" s="103"/>
      <c r="P145" s="103"/>
      <c r="Q145" s="103"/>
      <c r="R145" s="103"/>
      <c r="S145" s="103"/>
      <c r="T145" s="103" t="str">
        <f>IF(Final_Report[[#This Row],[Move to Report]]="Yes",VLOOKUP(E145,IssueVariable[],3,0),"N/A")</f>
        <v>N/A</v>
      </c>
      <c r="U145" s="103" t="str">
        <f>IF(Final_Report[[#This Row],[Move to Report]]="Yes",VLOOKUP(E145,IssueVariable[],4,0),"N/A")</f>
        <v>N/A</v>
      </c>
      <c r="V145" s="103" t="str">
        <f>Final_Report[[#This Row],[Issue Description]]</f>
        <v>N/A</v>
      </c>
      <c r="W145" s="103"/>
      <c r="X145" s="103">
        <f>Final_Report[[#This Row],[Code Snippet]]</f>
        <v>0</v>
      </c>
      <c r="Y145" s="103" t="str">
        <f>IF(Final_Report[[#This Row],[Move to Report]]="Yes",VLOOKUP(E145,IssueVariable[],5,0),"N/A")</f>
        <v>N/A</v>
      </c>
      <c r="Z145" s="103" t="str">
        <f>Final_Report[[#This Row],[Expected Result]]</f>
        <v>N/A</v>
      </c>
      <c r="AA145" s="103" t="str">
        <f>IF(Final_Report[[#This Row],[Move to Report]]="Yes",VLOOKUP(E145,IssueVariable[],6,0),"N/A")</f>
        <v>N/A</v>
      </c>
      <c r="AB145" s="103" t="str">
        <f>IF(Final_Report[[#This Row],[Move to Report]]="Yes",VLOOKUP(E145,IssueVariable[],7,0),"N/A")</f>
        <v>N/A</v>
      </c>
      <c r="AC145" s="103" t="str">
        <f>Final_Report[[#This Row],[Recommendation]]</f>
        <v>N/A</v>
      </c>
      <c r="AD145" s="103"/>
      <c r="AE145" s="103" t="str">
        <f>IF(Final_Report[[#This Row],[Move to Report]]="Yes",VLOOKUP(E145,IssueVariable[],8,0),"N/A")</f>
        <v>N/A</v>
      </c>
      <c r="AF145" s="103" t="str">
        <f>Final_Report[[#This Row],[Steps to Reproduce]]</f>
        <v>N/A</v>
      </c>
      <c r="AG145" s="103" t="str">
        <f>IF(Final_Report[[#This Row],[Move to Report]]="Yes",VLOOKUP(E145,IssueVariable[],9,0),"N/A")</f>
        <v>N/A</v>
      </c>
      <c r="AH145" s="103" t="str">
        <f>IF(Final_Report[[#This Row],[Move to Report]]="Yes",VLOOKUP(E145,IssueVariable[],10,0),"N/A")</f>
        <v>N/A</v>
      </c>
      <c r="AI145" s="103"/>
      <c r="AJ145" s="103"/>
      <c r="AK145" s="103" t="str" cm="1">
        <f t="array" ref="AK145">Table95[Tested on]</f>
        <v>Windows: 11
MAC OS: 12
iOS: 15
Android OS: 10</v>
      </c>
      <c r="AL145" s="203" t="str" cm="1">
        <f t="array" ref="AL1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5" s="103" t="e" cm="1">
        <f t="array" ref="AM145">CONCATENATE(LEFT(AH145, SEARCH(" ", AH145) -1),", ",Labels[Labels])</f>
        <v>#VALUE!</v>
      </c>
      <c r="AN145" s="103" t="b">
        <f t="shared" si="3"/>
        <v>0</v>
      </c>
      <c r="AO145" s="103"/>
      <c r="AP145" s="103"/>
      <c r="AQ145" s="103"/>
      <c r="AR145" s="103"/>
      <c r="AS145" s="103"/>
      <c r="AT145" s="103"/>
      <c r="AU145" s="103"/>
      <c r="AV145" s="103"/>
      <c r="AW145" s="103"/>
      <c r="AX145" s="103"/>
      <c r="AY145" s="103"/>
      <c r="AZ145" s="103"/>
      <c r="BA145" s="103"/>
      <c r="BB145" s="103"/>
      <c r="BC145" s="103" t="e">
        <f>VLOOKUP('Final Report'!D145,'Issue Variable'!A:N,11,FALSE)</f>
        <v>#N/A</v>
      </c>
      <c r="BD145" s="103"/>
      <c r="BE145" s="206"/>
    </row>
    <row r="146" spans="1:57" ht="105" hidden="1">
      <c r="A146" s="145"/>
      <c r="B146" s="103" t="e">
        <f>VLOOKUP(A146,URL[],2,0)</f>
        <v>#N/A</v>
      </c>
      <c r="C146" s="205" t="e">
        <f>VLOOKUP(A146,URL[],3,0)</f>
        <v>#N/A</v>
      </c>
      <c r="D146" s="103"/>
      <c r="E146" s="103"/>
      <c r="F146" s="103"/>
      <c r="G146" s="103"/>
      <c r="H146" s="103"/>
      <c r="I146" s="103"/>
      <c r="J146" s="103"/>
      <c r="K146" s="103"/>
      <c r="L146" s="103"/>
      <c r="M146" s="103"/>
      <c r="N146" s="103"/>
      <c r="O146" s="103"/>
      <c r="P146" s="103"/>
      <c r="Q146" s="103"/>
      <c r="R146" s="103"/>
      <c r="S146" s="103"/>
      <c r="T146" s="103" t="str">
        <f>IF(Final_Report[[#This Row],[Move to Report]]="Yes",VLOOKUP(E146,IssueVariable[],3,0),"N/A")</f>
        <v>N/A</v>
      </c>
      <c r="U146" s="103" t="str">
        <f>IF(Final_Report[[#This Row],[Move to Report]]="Yes",VLOOKUP(E146,IssueVariable[],4,0),"N/A")</f>
        <v>N/A</v>
      </c>
      <c r="V146" s="103" t="str">
        <f>Final_Report[[#This Row],[Issue Description]]</f>
        <v>N/A</v>
      </c>
      <c r="W146" s="103"/>
      <c r="X146" s="103">
        <f>Final_Report[[#This Row],[Code Snippet]]</f>
        <v>0</v>
      </c>
      <c r="Y146" s="103" t="str">
        <f>IF(Final_Report[[#This Row],[Move to Report]]="Yes",VLOOKUP(E146,IssueVariable[],5,0),"N/A")</f>
        <v>N/A</v>
      </c>
      <c r="Z146" s="103" t="str">
        <f>Final_Report[[#This Row],[Expected Result]]</f>
        <v>N/A</v>
      </c>
      <c r="AA146" s="103" t="str">
        <f>IF(Final_Report[[#This Row],[Move to Report]]="Yes",VLOOKUP(E146,IssueVariable[],6,0),"N/A")</f>
        <v>N/A</v>
      </c>
      <c r="AB146" s="103" t="str">
        <f>IF(Final_Report[[#This Row],[Move to Report]]="Yes",VLOOKUP(E146,IssueVariable[],7,0),"N/A")</f>
        <v>N/A</v>
      </c>
      <c r="AC146" s="103" t="str">
        <f>Final_Report[[#This Row],[Recommendation]]</f>
        <v>N/A</v>
      </c>
      <c r="AD146" s="103"/>
      <c r="AE146" s="103" t="str">
        <f>IF(Final_Report[[#This Row],[Move to Report]]="Yes",VLOOKUP(E146,IssueVariable[],8,0),"N/A")</f>
        <v>N/A</v>
      </c>
      <c r="AF146" s="103" t="str">
        <f>Final_Report[[#This Row],[Steps to Reproduce]]</f>
        <v>N/A</v>
      </c>
      <c r="AG146" s="103" t="str">
        <f>IF(Final_Report[[#This Row],[Move to Report]]="Yes",VLOOKUP(E146,IssueVariable[],9,0),"N/A")</f>
        <v>N/A</v>
      </c>
      <c r="AH146" s="103" t="str">
        <f>IF(Final_Report[[#This Row],[Move to Report]]="Yes",VLOOKUP(E146,IssueVariable[],10,0),"N/A")</f>
        <v>N/A</v>
      </c>
      <c r="AI146" s="103"/>
      <c r="AJ146" s="103"/>
      <c r="AK146" s="103" t="str" cm="1">
        <f t="array" ref="AK146">Table95[Tested on]</f>
        <v>Windows: 11
MAC OS: 12
iOS: 15
Android OS: 10</v>
      </c>
      <c r="AL146" s="203" t="str" cm="1">
        <f t="array" ref="AL1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6" s="103" t="e" cm="1">
        <f t="array" ref="AM146">CONCATENATE(LEFT(AH146, SEARCH(" ", AH146) -1),", ",Labels[Labels])</f>
        <v>#VALUE!</v>
      </c>
      <c r="AN146" s="103" t="b">
        <f t="shared" si="3"/>
        <v>0</v>
      </c>
      <c r="AO146" s="103"/>
      <c r="AP146" s="103"/>
      <c r="AQ146" s="103"/>
      <c r="AR146" s="103"/>
      <c r="AS146" s="103"/>
      <c r="AT146" s="103"/>
      <c r="AU146" s="103"/>
      <c r="AV146" s="103"/>
      <c r="AW146" s="103"/>
      <c r="AX146" s="103"/>
      <c r="AY146" s="103"/>
      <c r="AZ146" s="103"/>
      <c r="BA146" s="103"/>
      <c r="BB146" s="103"/>
      <c r="BC146" s="103" t="e">
        <f>VLOOKUP('Final Report'!D146,'Issue Variable'!A:N,11,FALSE)</f>
        <v>#N/A</v>
      </c>
      <c r="BD146" s="103"/>
      <c r="BE146" s="206"/>
    </row>
    <row r="147" spans="1:57" ht="105" hidden="1">
      <c r="A147" s="145"/>
      <c r="B147" s="103" t="e">
        <f>VLOOKUP(A147,URL[],2,0)</f>
        <v>#N/A</v>
      </c>
      <c r="C147" s="205" t="e">
        <f>VLOOKUP(A147,URL[],3,0)</f>
        <v>#N/A</v>
      </c>
      <c r="D147" s="103"/>
      <c r="E147" s="103"/>
      <c r="F147" s="103"/>
      <c r="G147" s="103"/>
      <c r="H147" s="103"/>
      <c r="I147" s="103"/>
      <c r="J147" s="103"/>
      <c r="K147" s="103"/>
      <c r="L147" s="103"/>
      <c r="M147" s="103"/>
      <c r="N147" s="103"/>
      <c r="O147" s="103"/>
      <c r="P147" s="103"/>
      <c r="Q147" s="103"/>
      <c r="R147" s="103"/>
      <c r="S147" s="103"/>
      <c r="T147" s="103" t="str">
        <f>IF(Final_Report[[#This Row],[Move to Report]]="Yes",VLOOKUP(E147,IssueVariable[],3,0),"N/A")</f>
        <v>N/A</v>
      </c>
      <c r="U147" s="103" t="str">
        <f>IF(Final_Report[[#This Row],[Move to Report]]="Yes",VLOOKUP(E147,IssueVariable[],4,0),"N/A")</f>
        <v>N/A</v>
      </c>
      <c r="V147" s="103" t="str">
        <f>Final_Report[[#This Row],[Issue Description]]</f>
        <v>N/A</v>
      </c>
      <c r="W147" s="103"/>
      <c r="X147" s="103">
        <f>Final_Report[[#This Row],[Code Snippet]]</f>
        <v>0</v>
      </c>
      <c r="Y147" s="103" t="str">
        <f>IF(Final_Report[[#This Row],[Move to Report]]="Yes",VLOOKUP(E147,IssueVariable[],5,0),"N/A")</f>
        <v>N/A</v>
      </c>
      <c r="Z147" s="103" t="str">
        <f>Final_Report[[#This Row],[Expected Result]]</f>
        <v>N/A</v>
      </c>
      <c r="AA147" s="103" t="str">
        <f>IF(Final_Report[[#This Row],[Move to Report]]="Yes",VLOOKUP(E147,IssueVariable[],6,0),"N/A")</f>
        <v>N/A</v>
      </c>
      <c r="AB147" s="103" t="str">
        <f>IF(Final_Report[[#This Row],[Move to Report]]="Yes",VLOOKUP(E147,IssueVariable[],7,0),"N/A")</f>
        <v>N/A</v>
      </c>
      <c r="AC147" s="103" t="str">
        <f>Final_Report[[#This Row],[Recommendation]]</f>
        <v>N/A</v>
      </c>
      <c r="AD147" s="103"/>
      <c r="AE147" s="103" t="str">
        <f>IF(Final_Report[[#This Row],[Move to Report]]="Yes",VLOOKUP(E147,IssueVariable[],8,0),"N/A")</f>
        <v>N/A</v>
      </c>
      <c r="AF147" s="103" t="str">
        <f>Final_Report[[#This Row],[Steps to Reproduce]]</f>
        <v>N/A</v>
      </c>
      <c r="AG147" s="103" t="str">
        <f>IF(Final_Report[[#This Row],[Move to Report]]="Yes",VLOOKUP(E147,IssueVariable[],9,0),"N/A")</f>
        <v>N/A</v>
      </c>
      <c r="AH147" s="103" t="str">
        <f>IF(Final_Report[[#This Row],[Move to Report]]="Yes",VLOOKUP(E147,IssueVariable[],10,0),"N/A")</f>
        <v>N/A</v>
      </c>
      <c r="AI147" s="103"/>
      <c r="AJ147" s="103"/>
      <c r="AK147" s="103" t="str" cm="1">
        <f t="array" ref="AK147">Table95[Tested on]</f>
        <v>Windows: 11
MAC OS: 12
iOS: 15
Android OS: 10</v>
      </c>
      <c r="AL147" s="203" t="str" cm="1">
        <f t="array" ref="AL1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7" s="103" t="e" cm="1">
        <f t="array" ref="AM147">CONCATENATE(LEFT(AH147, SEARCH(" ", AH147) -1),", ",Labels[Labels])</f>
        <v>#VALUE!</v>
      </c>
      <c r="AN147" s="103" t="b">
        <f t="shared" si="3"/>
        <v>0</v>
      </c>
      <c r="AO147" s="103"/>
      <c r="AP147" s="103"/>
      <c r="AQ147" s="103"/>
      <c r="AR147" s="103"/>
      <c r="AS147" s="103"/>
      <c r="AT147" s="103"/>
      <c r="AU147" s="103"/>
      <c r="AV147" s="103"/>
      <c r="AW147" s="103"/>
      <c r="AX147" s="103"/>
      <c r="AY147" s="103"/>
      <c r="AZ147" s="103"/>
      <c r="BA147" s="103"/>
      <c r="BB147" s="103"/>
      <c r="BC147" s="103" t="e">
        <f>VLOOKUP('Final Report'!D147,'Issue Variable'!A:N,11,FALSE)</f>
        <v>#N/A</v>
      </c>
      <c r="BD147" s="103"/>
      <c r="BE147" s="206"/>
    </row>
    <row r="148" spans="1:57" ht="105" hidden="1">
      <c r="A148" s="145"/>
      <c r="B148" s="103" t="e">
        <f>VLOOKUP(A148,URL[],2,0)</f>
        <v>#N/A</v>
      </c>
      <c r="C148" s="205" t="e">
        <f>VLOOKUP(A148,URL[],3,0)</f>
        <v>#N/A</v>
      </c>
      <c r="D148" s="103"/>
      <c r="E148" s="103"/>
      <c r="F148" s="103"/>
      <c r="G148" s="103"/>
      <c r="H148" s="103"/>
      <c r="I148" s="103"/>
      <c r="J148" s="103"/>
      <c r="K148" s="103"/>
      <c r="L148" s="103"/>
      <c r="M148" s="103"/>
      <c r="N148" s="103"/>
      <c r="O148" s="103"/>
      <c r="P148" s="103"/>
      <c r="Q148" s="103"/>
      <c r="R148" s="103"/>
      <c r="S148" s="103"/>
      <c r="T148" s="103" t="str">
        <f>IF(Final_Report[[#This Row],[Move to Report]]="Yes",VLOOKUP(E148,IssueVariable[],3,0),"N/A")</f>
        <v>N/A</v>
      </c>
      <c r="U148" s="103" t="str">
        <f>IF(Final_Report[[#This Row],[Move to Report]]="Yes",VLOOKUP(E148,IssueVariable[],4,0),"N/A")</f>
        <v>N/A</v>
      </c>
      <c r="V148" s="103" t="str">
        <f>Final_Report[[#This Row],[Issue Description]]</f>
        <v>N/A</v>
      </c>
      <c r="W148" s="103"/>
      <c r="X148" s="103">
        <f>Final_Report[[#This Row],[Code Snippet]]</f>
        <v>0</v>
      </c>
      <c r="Y148" s="103" t="str">
        <f>IF(Final_Report[[#This Row],[Move to Report]]="Yes",VLOOKUP(E148,IssueVariable[],5,0),"N/A")</f>
        <v>N/A</v>
      </c>
      <c r="Z148" s="103" t="str">
        <f>Final_Report[[#This Row],[Expected Result]]</f>
        <v>N/A</v>
      </c>
      <c r="AA148" s="103" t="str">
        <f>IF(Final_Report[[#This Row],[Move to Report]]="Yes",VLOOKUP(E148,IssueVariable[],6,0),"N/A")</f>
        <v>N/A</v>
      </c>
      <c r="AB148" s="103" t="str">
        <f>IF(Final_Report[[#This Row],[Move to Report]]="Yes",VLOOKUP(E148,IssueVariable[],7,0),"N/A")</f>
        <v>N/A</v>
      </c>
      <c r="AC148" s="103" t="str">
        <f>Final_Report[[#This Row],[Recommendation]]</f>
        <v>N/A</v>
      </c>
      <c r="AD148" s="103"/>
      <c r="AE148" s="103" t="str">
        <f>IF(Final_Report[[#This Row],[Move to Report]]="Yes",VLOOKUP(E148,IssueVariable[],8,0),"N/A")</f>
        <v>N/A</v>
      </c>
      <c r="AF148" s="103" t="str">
        <f>Final_Report[[#This Row],[Steps to Reproduce]]</f>
        <v>N/A</v>
      </c>
      <c r="AG148" s="103" t="str">
        <f>IF(Final_Report[[#This Row],[Move to Report]]="Yes",VLOOKUP(E148,IssueVariable[],9,0),"N/A")</f>
        <v>N/A</v>
      </c>
      <c r="AH148" s="103" t="str">
        <f>IF(Final_Report[[#This Row],[Move to Report]]="Yes",VLOOKUP(E148,IssueVariable[],10,0),"N/A")</f>
        <v>N/A</v>
      </c>
      <c r="AI148" s="103"/>
      <c r="AJ148" s="103"/>
      <c r="AK148" s="103" t="str" cm="1">
        <f t="array" ref="AK148">Table95[Tested on]</f>
        <v>Windows: 11
MAC OS: 12
iOS: 15
Android OS: 10</v>
      </c>
      <c r="AL148" s="203" t="str" cm="1">
        <f t="array" ref="AL1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8" s="103" t="e" cm="1">
        <f t="array" ref="AM148">CONCATENATE(LEFT(AH148, SEARCH(" ", AH148) -1),", ",Labels[Labels])</f>
        <v>#VALUE!</v>
      </c>
      <c r="AN148" s="103" t="b">
        <f t="shared" si="3"/>
        <v>0</v>
      </c>
      <c r="AO148" s="103"/>
      <c r="AP148" s="103"/>
      <c r="AQ148" s="103"/>
      <c r="AR148" s="103"/>
      <c r="AS148" s="103"/>
      <c r="AT148" s="103"/>
      <c r="AU148" s="103"/>
      <c r="AV148" s="103"/>
      <c r="AW148" s="103"/>
      <c r="AX148" s="103"/>
      <c r="AY148" s="103"/>
      <c r="AZ148" s="103"/>
      <c r="BA148" s="103"/>
      <c r="BB148" s="103"/>
      <c r="BC148" s="103" t="e">
        <f>VLOOKUP('Final Report'!D148,'Issue Variable'!A:N,11,FALSE)</f>
        <v>#N/A</v>
      </c>
      <c r="BD148" s="103"/>
      <c r="BE148" s="206"/>
    </row>
    <row r="149" spans="1:57" ht="105" hidden="1">
      <c r="A149" s="145"/>
      <c r="B149" s="103" t="e">
        <f>VLOOKUP(A149,URL[],2,0)</f>
        <v>#N/A</v>
      </c>
      <c r="C149" s="205" t="e">
        <f>VLOOKUP(A149,URL[],3,0)</f>
        <v>#N/A</v>
      </c>
      <c r="D149" s="103"/>
      <c r="E149" s="103"/>
      <c r="F149" s="103"/>
      <c r="G149" s="103"/>
      <c r="H149" s="103"/>
      <c r="I149" s="103"/>
      <c r="J149" s="103"/>
      <c r="K149" s="103"/>
      <c r="L149" s="103"/>
      <c r="M149" s="103"/>
      <c r="N149" s="103"/>
      <c r="O149" s="103"/>
      <c r="P149" s="103"/>
      <c r="Q149" s="103"/>
      <c r="R149" s="103"/>
      <c r="S149" s="103"/>
      <c r="T149" s="103" t="str">
        <f>IF(Final_Report[[#This Row],[Move to Report]]="Yes",VLOOKUP(E149,IssueVariable[],3,0),"N/A")</f>
        <v>N/A</v>
      </c>
      <c r="U149" s="103" t="str">
        <f>IF(Final_Report[[#This Row],[Move to Report]]="Yes",VLOOKUP(E149,IssueVariable[],4,0),"N/A")</f>
        <v>N/A</v>
      </c>
      <c r="V149" s="103" t="str">
        <f>Final_Report[[#This Row],[Issue Description]]</f>
        <v>N/A</v>
      </c>
      <c r="W149" s="103"/>
      <c r="X149" s="103">
        <f>Final_Report[[#This Row],[Code Snippet]]</f>
        <v>0</v>
      </c>
      <c r="Y149" s="103" t="str">
        <f>IF(Final_Report[[#This Row],[Move to Report]]="Yes",VLOOKUP(E149,IssueVariable[],5,0),"N/A")</f>
        <v>N/A</v>
      </c>
      <c r="Z149" s="103" t="str">
        <f>Final_Report[[#This Row],[Expected Result]]</f>
        <v>N/A</v>
      </c>
      <c r="AA149" s="103" t="str">
        <f>IF(Final_Report[[#This Row],[Move to Report]]="Yes",VLOOKUP(E149,IssueVariable[],6,0),"N/A")</f>
        <v>N/A</v>
      </c>
      <c r="AB149" s="103" t="str">
        <f>IF(Final_Report[[#This Row],[Move to Report]]="Yes",VLOOKUP(E149,IssueVariable[],7,0),"N/A")</f>
        <v>N/A</v>
      </c>
      <c r="AC149" s="103" t="str">
        <f>Final_Report[[#This Row],[Recommendation]]</f>
        <v>N/A</v>
      </c>
      <c r="AD149" s="103"/>
      <c r="AE149" s="103" t="str">
        <f>IF(Final_Report[[#This Row],[Move to Report]]="Yes",VLOOKUP(E149,IssueVariable[],8,0),"N/A")</f>
        <v>N/A</v>
      </c>
      <c r="AF149" s="103" t="str">
        <f>Final_Report[[#This Row],[Steps to Reproduce]]</f>
        <v>N/A</v>
      </c>
      <c r="AG149" s="103" t="str">
        <f>IF(Final_Report[[#This Row],[Move to Report]]="Yes",VLOOKUP(E149,IssueVariable[],9,0),"N/A")</f>
        <v>N/A</v>
      </c>
      <c r="AH149" s="103" t="str">
        <f>IF(Final_Report[[#This Row],[Move to Report]]="Yes",VLOOKUP(E149,IssueVariable[],10,0),"N/A")</f>
        <v>N/A</v>
      </c>
      <c r="AI149" s="103"/>
      <c r="AJ149" s="103"/>
      <c r="AK149" s="103" t="str" cm="1">
        <f t="array" ref="AK149">Table95[Tested on]</f>
        <v>Windows: 11
MAC OS: 12
iOS: 15
Android OS: 10</v>
      </c>
      <c r="AL149" s="203" t="str" cm="1">
        <f t="array" ref="AL1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49" s="103" t="e" cm="1">
        <f t="array" ref="AM149">CONCATENATE(LEFT(AH149, SEARCH(" ", AH149) -1),", ",Labels[Labels])</f>
        <v>#VALUE!</v>
      </c>
      <c r="AN149" s="103" t="b">
        <f t="shared" si="3"/>
        <v>0</v>
      </c>
      <c r="AO149" s="103"/>
      <c r="AP149" s="103"/>
      <c r="AQ149" s="103"/>
      <c r="AR149" s="103"/>
      <c r="AS149" s="103"/>
      <c r="AT149" s="103"/>
      <c r="AU149" s="103"/>
      <c r="AV149" s="103"/>
      <c r="AW149" s="103"/>
      <c r="AX149" s="103"/>
      <c r="AY149" s="103"/>
      <c r="AZ149" s="103"/>
      <c r="BA149" s="103"/>
      <c r="BB149" s="103"/>
      <c r="BC149" s="103" t="e">
        <f>VLOOKUP('Final Report'!D149,'Issue Variable'!A:N,11,FALSE)</f>
        <v>#N/A</v>
      </c>
      <c r="BD149" s="103"/>
      <c r="BE149" s="206"/>
    </row>
    <row r="150" spans="1:57" ht="105" hidden="1">
      <c r="A150" s="145"/>
      <c r="B150" s="103" t="e">
        <f>VLOOKUP(A150,URL[],2,0)</f>
        <v>#N/A</v>
      </c>
      <c r="C150" s="205" t="e">
        <f>VLOOKUP(A150,URL[],3,0)</f>
        <v>#N/A</v>
      </c>
      <c r="D150" s="103"/>
      <c r="E150" s="103"/>
      <c r="F150" s="103"/>
      <c r="G150" s="103"/>
      <c r="H150" s="103"/>
      <c r="I150" s="103"/>
      <c r="J150" s="103"/>
      <c r="K150" s="103"/>
      <c r="L150" s="103"/>
      <c r="M150" s="103"/>
      <c r="N150" s="103"/>
      <c r="O150" s="103"/>
      <c r="P150" s="103"/>
      <c r="Q150" s="103"/>
      <c r="R150" s="103"/>
      <c r="S150" s="103"/>
      <c r="T150" s="103" t="str">
        <f>IF(Final_Report[[#This Row],[Move to Report]]="Yes",VLOOKUP(E150,IssueVariable[],3,0),"N/A")</f>
        <v>N/A</v>
      </c>
      <c r="U150" s="103" t="str">
        <f>IF(Final_Report[[#This Row],[Move to Report]]="Yes",VLOOKUP(E150,IssueVariable[],4,0),"N/A")</f>
        <v>N/A</v>
      </c>
      <c r="V150" s="103" t="str">
        <f>Final_Report[[#This Row],[Issue Description]]</f>
        <v>N/A</v>
      </c>
      <c r="W150" s="103"/>
      <c r="X150" s="103">
        <f>Final_Report[[#This Row],[Code Snippet]]</f>
        <v>0</v>
      </c>
      <c r="Y150" s="103" t="str">
        <f>IF(Final_Report[[#This Row],[Move to Report]]="Yes",VLOOKUP(E150,IssueVariable[],5,0),"N/A")</f>
        <v>N/A</v>
      </c>
      <c r="Z150" s="103" t="str">
        <f>Final_Report[[#This Row],[Expected Result]]</f>
        <v>N/A</v>
      </c>
      <c r="AA150" s="103" t="str">
        <f>IF(Final_Report[[#This Row],[Move to Report]]="Yes",VLOOKUP(E150,IssueVariable[],6,0),"N/A")</f>
        <v>N/A</v>
      </c>
      <c r="AB150" s="103" t="str">
        <f>IF(Final_Report[[#This Row],[Move to Report]]="Yes",VLOOKUP(E150,IssueVariable[],7,0),"N/A")</f>
        <v>N/A</v>
      </c>
      <c r="AC150" s="103" t="str">
        <f>Final_Report[[#This Row],[Recommendation]]</f>
        <v>N/A</v>
      </c>
      <c r="AD150" s="103"/>
      <c r="AE150" s="103" t="str">
        <f>IF(Final_Report[[#This Row],[Move to Report]]="Yes",VLOOKUP(E150,IssueVariable[],8,0),"N/A")</f>
        <v>N/A</v>
      </c>
      <c r="AF150" s="103" t="str">
        <f>Final_Report[[#This Row],[Steps to Reproduce]]</f>
        <v>N/A</v>
      </c>
      <c r="AG150" s="103" t="str">
        <f>IF(Final_Report[[#This Row],[Move to Report]]="Yes",VLOOKUP(E150,IssueVariable[],9,0),"N/A")</f>
        <v>N/A</v>
      </c>
      <c r="AH150" s="103" t="str">
        <f>IF(Final_Report[[#This Row],[Move to Report]]="Yes",VLOOKUP(E150,IssueVariable[],10,0),"N/A")</f>
        <v>N/A</v>
      </c>
      <c r="AI150" s="103"/>
      <c r="AJ150" s="103"/>
      <c r="AK150" s="103" t="str" cm="1">
        <f t="array" ref="AK150">Table95[Tested on]</f>
        <v>Windows: 11
MAC OS: 12
iOS: 15
Android OS: 10</v>
      </c>
      <c r="AL150" s="203" t="str" cm="1">
        <f t="array" ref="AL1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0" s="103" t="e" cm="1">
        <f t="array" ref="AM150">CONCATENATE(LEFT(AH150, SEARCH(" ", AH150) -1),", ",Labels[Labels])</f>
        <v>#VALUE!</v>
      </c>
      <c r="AN150" s="103" t="b">
        <f t="shared" si="3"/>
        <v>0</v>
      </c>
      <c r="AO150" s="103"/>
      <c r="AP150" s="103"/>
      <c r="AQ150" s="103"/>
      <c r="AR150" s="103"/>
      <c r="AS150" s="103"/>
      <c r="AT150" s="103"/>
      <c r="AU150" s="103"/>
      <c r="AV150" s="103"/>
      <c r="AW150" s="103"/>
      <c r="AX150" s="103"/>
      <c r="AY150" s="103"/>
      <c r="AZ150" s="103"/>
      <c r="BA150" s="103"/>
      <c r="BB150" s="103"/>
      <c r="BC150" s="103" t="e">
        <f>VLOOKUP('Final Report'!D150,'Issue Variable'!A:N,11,FALSE)</f>
        <v>#N/A</v>
      </c>
      <c r="BD150" s="103"/>
      <c r="BE150" s="206"/>
    </row>
    <row r="151" spans="1:57" ht="105" hidden="1">
      <c r="A151" s="145"/>
      <c r="B151" s="103" t="e">
        <f>VLOOKUP(A151,URL[],2,0)</f>
        <v>#N/A</v>
      </c>
      <c r="C151" s="205" t="e">
        <f>VLOOKUP(A151,URL[],3,0)</f>
        <v>#N/A</v>
      </c>
      <c r="D151" s="103"/>
      <c r="E151" s="103"/>
      <c r="F151" s="103"/>
      <c r="G151" s="103"/>
      <c r="H151" s="103"/>
      <c r="I151" s="103"/>
      <c r="J151" s="103"/>
      <c r="K151" s="103"/>
      <c r="L151" s="103"/>
      <c r="M151" s="103"/>
      <c r="N151" s="103"/>
      <c r="O151" s="103"/>
      <c r="P151" s="103"/>
      <c r="Q151" s="103"/>
      <c r="R151" s="103"/>
      <c r="S151" s="103"/>
      <c r="T151" s="103" t="str">
        <f>IF(Final_Report[[#This Row],[Move to Report]]="Yes",VLOOKUP(E151,IssueVariable[],3,0),"N/A")</f>
        <v>N/A</v>
      </c>
      <c r="U151" s="103" t="str">
        <f>IF(Final_Report[[#This Row],[Move to Report]]="Yes",VLOOKUP(E151,IssueVariable[],4,0),"N/A")</f>
        <v>N/A</v>
      </c>
      <c r="V151" s="103" t="str">
        <f>Final_Report[[#This Row],[Issue Description]]</f>
        <v>N/A</v>
      </c>
      <c r="W151" s="103"/>
      <c r="X151" s="103">
        <f>Final_Report[[#This Row],[Code Snippet]]</f>
        <v>0</v>
      </c>
      <c r="Y151" s="103" t="str">
        <f>IF(Final_Report[[#This Row],[Move to Report]]="Yes",VLOOKUP(E151,IssueVariable[],5,0),"N/A")</f>
        <v>N/A</v>
      </c>
      <c r="Z151" s="103" t="str">
        <f>Final_Report[[#This Row],[Expected Result]]</f>
        <v>N/A</v>
      </c>
      <c r="AA151" s="103" t="str">
        <f>IF(Final_Report[[#This Row],[Move to Report]]="Yes",VLOOKUP(E151,IssueVariable[],6,0),"N/A")</f>
        <v>N/A</v>
      </c>
      <c r="AB151" s="103" t="str">
        <f>IF(Final_Report[[#This Row],[Move to Report]]="Yes",VLOOKUP(E151,IssueVariable[],7,0),"N/A")</f>
        <v>N/A</v>
      </c>
      <c r="AC151" s="103" t="str">
        <f>Final_Report[[#This Row],[Recommendation]]</f>
        <v>N/A</v>
      </c>
      <c r="AD151" s="103"/>
      <c r="AE151" s="103" t="str">
        <f>IF(Final_Report[[#This Row],[Move to Report]]="Yes",VLOOKUP(E151,IssueVariable[],8,0),"N/A")</f>
        <v>N/A</v>
      </c>
      <c r="AF151" s="103" t="str">
        <f>Final_Report[[#This Row],[Steps to Reproduce]]</f>
        <v>N/A</v>
      </c>
      <c r="AG151" s="103" t="str">
        <f>IF(Final_Report[[#This Row],[Move to Report]]="Yes",VLOOKUP(E151,IssueVariable[],9,0),"N/A")</f>
        <v>N/A</v>
      </c>
      <c r="AH151" s="103" t="str">
        <f>IF(Final_Report[[#This Row],[Move to Report]]="Yes",VLOOKUP(E151,IssueVariable[],10,0),"N/A")</f>
        <v>N/A</v>
      </c>
      <c r="AI151" s="103"/>
      <c r="AJ151" s="103"/>
      <c r="AK151" s="103" t="str" cm="1">
        <f t="array" ref="AK151">Table95[Tested on]</f>
        <v>Windows: 11
MAC OS: 12
iOS: 15
Android OS: 10</v>
      </c>
      <c r="AL151" s="203" t="str" cm="1">
        <f t="array" ref="AL1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1" s="103" t="e" cm="1">
        <f t="array" ref="AM151">CONCATENATE(LEFT(AH151, SEARCH(" ", AH151) -1),", ",Labels[Labels])</f>
        <v>#VALUE!</v>
      </c>
      <c r="AN151" s="103" t="b">
        <f t="shared" si="3"/>
        <v>0</v>
      </c>
      <c r="AO151" s="103"/>
      <c r="AP151" s="103"/>
      <c r="AQ151" s="103"/>
      <c r="AR151" s="103"/>
      <c r="AS151" s="103"/>
      <c r="AT151" s="103"/>
      <c r="AU151" s="103"/>
      <c r="AV151" s="103"/>
      <c r="AW151" s="103"/>
      <c r="AX151" s="103"/>
      <c r="AY151" s="103"/>
      <c r="AZ151" s="103"/>
      <c r="BA151" s="103"/>
      <c r="BB151" s="103"/>
      <c r="BC151" s="103" t="e">
        <f>VLOOKUP('Final Report'!D151,'Issue Variable'!A:N,11,FALSE)</f>
        <v>#N/A</v>
      </c>
      <c r="BD151" s="103"/>
      <c r="BE151" s="206"/>
    </row>
    <row r="152" spans="1:57" ht="105" hidden="1">
      <c r="A152" s="145"/>
      <c r="B152" s="103" t="e">
        <f>VLOOKUP(A152,URL[],2,0)</f>
        <v>#N/A</v>
      </c>
      <c r="C152" s="205" t="e">
        <f>VLOOKUP(A152,URL[],3,0)</f>
        <v>#N/A</v>
      </c>
      <c r="D152" s="103"/>
      <c r="E152" s="103"/>
      <c r="F152" s="103"/>
      <c r="G152" s="103"/>
      <c r="H152" s="103"/>
      <c r="I152" s="103"/>
      <c r="J152" s="103"/>
      <c r="K152" s="103"/>
      <c r="L152" s="103"/>
      <c r="M152" s="103"/>
      <c r="N152" s="103"/>
      <c r="O152" s="103"/>
      <c r="P152" s="103"/>
      <c r="Q152" s="103"/>
      <c r="R152" s="103"/>
      <c r="S152" s="103"/>
      <c r="T152" s="103" t="str">
        <f>IF(Final_Report[[#This Row],[Move to Report]]="Yes",VLOOKUP(E152,IssueVariable[],3,0),"N/A")</f>
        <v>N/A</v>
      </c>
      <c r="U152" s="103" t="str">
        <f>IF(Final_Report[[#This Row],[Move to Report]]="Yes",VLOOKUP(E152,IssueVariable[],4,0),"N/A")</f>
        <v>N/A</v>
      </c>
      <c r="V152" s="103" t="str">
        <f>Final_Report[[#This Row],[Issue Description]]</f>
        <v>N/A</v>
      </c>
      <c r="W152" s="103"/>
      <c r="X152" s="103">
        <f>Final_Report[[#This Row],[Code Snippet]]</f>
        <v>0</v>
      </c>
      <c r="Y152" s="103" t="str">
        <f>IF(Final_Report[[#This Row],[Move to Report]]="Yes",VLOOKUP(E152,IssueVariable[],5,0),"N/A")</f>
        <v>N/A</v>
      </c>
      <c r="Z152" s="103" t="str">
        <f>Final_Report[[#This Row],[Expected Result]]</f>
        <v>N/A</v>
      </c>
      <c r="AA152" s="103" t="str">
        <f>IF(Final_Report[[#This Row],[Move to Report]]="Yes",VLOOKUP(E152,IssueVariable[],6,0),"N/A")</f>
        <v>N/A</v>
      </c>
      <c r="AB152" s="103" t="str">
        <f>IF(Final_Report[[#This Row],[Move to Report]]="Yes",VLOOKUP(E152,IssueVariable[],7,0),"N/A")</f>
        <v>N/A</v>
      </c>
      <c r="AC152" s="103" t="str">
        <f>Final_Report[[#This Row],[Recommendation]]</f>
        <v>N/A</v>
      </c>
      <c r="AD152" s="103"/>
      <c r="AE152" s="103" t="str">
        <f>IF(Final_Report[[#This Row],[Move to Report]]="Yes",VLOOKUP(E152,IssueVariable[],8,0),"N/A")</f>
        <v>N/A</v>
      </c>
      <c r="AF152" s="103" t="str">
        <f>Final_Report[[#This Row],[Steps to Reproduce]]</f>
        <v>N/A</v>
      </c>
      <c r="AG152" s="103" t="str">
        <f>IF(Final_Report[[#This Row],[Move to Report]]="Yes",VLOOKUP(E152,IssueVariable[],9,0),"N/A")</f>
        <v>N/A</v>
      </c>
      <c r="AH152" s="103" t="str">
        <f>IF(Final_Report[[#This Row],[Move to Report]]="Yes",VLOOKUP(E152,IssueVariable[],10,0),"N/A")</f>
        <v>N/A</v>
      </c>
      <c r="AI152" s="103"/>
      <c r="AJ152" s="103"/>
      <c r="AK152" s="103" t="str" cm="1">
        <f t="array" ref="AK152">Table95[Tested on]</f>
        <v>Windows: 11
MAC OS: 12
iOS: 15
Android OS: 10</v>
      </c>
      <c r="AL152" s="203" t="str" cm="1">
        <f t="array" ref="AL1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2" s="103" t="e" cm="1">
        <f t="array" ref="AM152">CONCATENATE(LEFT(AH152, SEARCH(" ", AH152) -1),", ",Labels[Labels])</f>
        <v>#VALUE!</v>
      </c>
      <c r="AN152" s="103" t="b">
        <f t="shared" si="3"/>
        <v>0</v>
      </c>
      <c r="AO152" s="103"/>
      <c r="AP152" s="103"/>
      <c r="AQ152" s="103"/>
      <c r="AR152" s="103"/>
      <c r="AS152" s="103"/>
      <c r="AT152" s="103"/>
      <c r="AU152" s="103"/>
      <c r="AV152" s="103"/>
      <c r="AW152" s="103"/>
      <c r="AX152" s="103"/>
      <c r="AY152" s="103"/>
      <c r="AZ152" s="103"/>
      <c r="BA152" s="103"/>
      <c r="BB152" s="103"/>
      <c r="BC152" s="103" t="e">
        <f>VLOOKUP('Final Report'!D152,'Issue Variable'!A:N,11,FALSE)</f>
        <v>#N/A</v>
      </c>
      <c r="BD152" s="103"/>
      <c r="BE152" s="206"/>
    </row>
    <row r="153" spans="1:57" ht="105" hidden="1">
      <c r="A153" s="145"/>
      <c r="B153" s="103" t="e">
        <f>VLOOKUP(A153,URL[],2,0)</f>
        <v>#N/A</v>
      </c>
      <c r="C153" s="205" t="e">
        <f>VLOOKUP(A153,URL[],3,0)</f>
        <v>#N/A</v>
      </c>
      <c r="D153" s="103"/>
      <c r="E153" s="103"/>
      <c r="F153" s="103"/>
      <c r="G153" s="103"/>
      <c r="H153" s="103"/>
      <c r="I153" s="103"/>
      <c r="J153" s="103"/>
      <c r="K153" s="103"/>
      <c r="L153" s="103"/>
      <c r="M153" s="103"/>
      <c r="N153" s="103"/>
      <c r="O153" s="103"/>
      <c r="P153" s="103"/>
      <c r="Q153" s="103"/>
      <c r="R153" s="103"/>
      <c r="S153" s="103"/>
      <c r="T153" s="103" t="str">
        <f>IF(Final_Report[[#This Row],[Move to Report]]="Yes",VLOOKUP(E153,IssueVariable[],3,0),"N/A")</f>
        <v>N/A</v>
      </c>
      <c r="U153" s="103" t="str">
        <f>IF(Final_Report[[#This Row],[Move to Report]]="Yes",VLOOKUP(E153,IssueVariable[],4,0),"N/A")</f>
        <v>N/A</v>
      </c>
      <c r="V153" s="103" t="str">
        <f>Final_Report[[#This Row],[Issue Description]]</f>
        <v>N/A</v>
      </c>
      <c r="W153" s="103"/>
      <c r="X153" s="103">
        <f>Final_Report[[#This Row],[Code Snippet]]</f>
        <v>0</v>
      </c>
      <c r="Y153" s="103" t="str">
        <f>IF(Final_Report[[#This Row],[Move to Report]]="Yes",VLOOKUP(E153,IssueVariable[],5,0),"N/A")</f>
        <v>N/A</v>
      </c>
      <c r="Z153" s="103" t="str">
        <f>Final_Report[[#This Row],[Expected Result]]</f>
        <v>N/A</v>
      </c>
      <c r="AA153" s="103" t="str">
        <f>IF(Final_Report[[#This Row],[Move to Report]]="Yes",VLOOKUP(E153,IssueVariable[],6,0),"N/A")</f>
        <v>N/A</v>
      </c>
      <c r="AB153" s="103" t="str">
        <f>IF(Final_Report[[#This Row],[Move to Report]]="Yes",VLOOKUP(E153,IssueVariable[],7,0),"N/A")</f>
        <v>N/A</v>
      </c>
      <c r="AC153" s="103" t="str">
        <f>Final_Report[[#This Row],[Recommendation]]</f>
        <v>N/A</v>
      </c>
      <c r="AD153" s="103"/>
      <c r="AE153" s="103" t="str">
        <f>IF(Final_Report[[#This Row],[Move to Report]]="Yes",VLOOKUP(E153,IssueVariable[],8,0),"N/A")</f>
        <v>N/A</v>
      </c>
      <c r="AF153" s="103" t="str">
        <f>Final_Report[[#This Row],[Steps to Reproduce]]</f>
        <v>N/A</v>
      </c>
      <c r="AG153" s="103" t="str">
        <f>IF(Final_Report[[#This Row],[Move to Report]]="Yes",VLOOKUP(E153,IssueVariable[],9,0),"N/A")</f>
        <v>N/A</v>
      </c>
      <c r="AH153" s="103" t="str">
        <f>IF(Final_Report[[#This Row],[Move to Report]]="Yes",VLOOKUP(E153,IssueVariable[],10,0),"N/A")</f>
        <v>N/A</v>
      </c>
      <c r="AI153" s="103"/>
      <c r="AJ153" s="103"/>
      <c r="AK153" s="103" t="str" cm="1">
        <f t="array" ref="AK153">Table95[Tested on]</f>
        <v>Windows: 11
MAC OS: 12
iOS: 15
Android OS: 10</v>
      </c>
      <c r="AL153" s="203" t="str" cm="1">
        <f t="array" ref="AL1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3" s="103" t="e" cm="1">
        <f t="array" ref="AM153">CONCATENATE(LEFT(AH153, SEARCH(" ", AH153) -1),", ",Labels[Labels])</f>
        <v>#VALUE!</v>
      </c>
      <c r="AN153" s="103" t="b">
        <f t="shared" si="3"/>
        <v>0</v>
      </c>
      <c r="AO153" s="103"/>
      <c r="AP153" s="103"/>
      <c r="AQ153" s="103"/>
      <c r="AR153" s="103"/>
      <c r="AS153" s="103"/>
      <c r="AT153" s="103"/>
      <c r="AU153" s="103"/>
      <c r="AV153" s="103"/>
      <c r="AW153" s="103"/>
      <c r="AX153" s="103"/>
      <c r="AY153" s="103"/>
      <c r="AZ153" s="103"/>
      <c r="BA153" s="103"/>
      <c r="BB153" s="103"/>
      <c r="BC153" s="103" t="e">
        <f>VLOOKUP('Final Report'!D153,'Issue Variable'!A:N,11,FALSE)</f>
        <v>#N/A</v>
      </c>
      <c r="BD153" s="103"/>
      <c r="BE153" s="206"/>
    </row>
    <row r="154" spans="1:57" ht="105" hidden="1">
      <c r="A154" s="145"/>
      <c r="B154" s="103" t="e">
        <f>VLOOKUP(A154,URL[],2,0)</f>
        <v>#N/A</v>
      </c>
      <c r="C154" s="205" t="e">
        <f>VLOOKUP(A154,URL[],3,0)</f>
        <v>#N/A</v>
      </c>
      <c r="D154" s="103"/>
      <c r="E154" s="103"/>
      <c r="F154" s="103"/>
      <c r="G154" s="103"/>
      <c r="H154" s="103"/>
      <c r="I154" s="103"/>
      <c r="J154" s="103"/>
      <c r="K154" s="103"/>
      <c r="L154" s="103"/>
      <c r="M154" s="103"/>
      <c r="N154" s="103"/>
      <c r="O154" s="103"/>
      <c r="P154" s="103"/>
      <c r="Q154" s="103"/>
      <c r="R154" s="103"/>
      <c r="S154" s="103"/>
      <c r="T154" s="103" t="str">
        <f>IF(Final_Report[[#This Row],[Move to Report]]="Yes",VLOOKUP(E154,IssueVariable[],3,0),"N/A")</f>
        <v>N/A</v>
      </c>
      <c r="U154" s="103" t="str">
        <f>IF(Final_Report[[#This Row],[Move to Report]]="Yes",VLOOKUP(E154,IssueVariable[],4,0),"N/A")</f>
        <v>N/A</v>
      </c>
      <c r="V154" s="103" t="str">
        <f>Final_Report[[#This Row],[Issue Description]]</f>
        <v>N/A</v>
      </c>
      <c r="W154" s="103"/>
      <c r="X154" s="103">
        <f>Final_Report[[#This Row],[Code Snippet]]</f>
        <v>0</v>
      </c>
      <c r="Y154" s="103" t="str">
        <f>IF(Final_Report[[#This Row],[Move to Report]]="Yes",VLOOKUP(E154,IssueVariable[],5,0),"N/A")</f>
        <v>N/A</v>
      </c>
      <c r="Z154" s="103" t="str">
        <f>Final_Report[[#This Row],[Expected Result]]</f>
        <v>N/A</v>
      </c>
      <c r="AA154" s="103" t="str">
        <f>IF(Final_Report[[#This Row],[Move to Report]]="Yes",VLOOKUP(E154,IssueVariable[],6,0),"N/A")</f>
        <v>N/A</v>
      </c>
      <c r="AB154" s="103" t="str">
        <f>IF(Final_Report[[#This Row],[Move to Report]]="Yes",VLOOKUP(E154,IssueVariable[],7,0),"N/A")</f>
        <v>N/A</v>
      </c>
      <c r="AC154" s="103" t="str">
        <f>Final_Report[[#This Row],[Recommendation]]</f>
        <v>N/A</v>
      </c>
      <c r="AD154" s="103"/>
      <c r="AE154" s="103" t="str">
        <f>IF(Final_Report[[#This Row],[Move to Report]]="Yes",VLOOKUP(E154,IssueVariable[],8,0),"N/A")</f>
        <v>N/A</v>
      </c>
      <c r="AF154" s="103" t="str">
        <f>Final_Report[[#This Row],[Steps to Reproduce]]</f>
        <v>N/A</v>
      </c>
      <c r="AG154" s="103" t="str">
        <f>IF(Final_Report[[#This Row],[Move to Report]]="Yes",VLOOKUP(E154,IssueVariable[],9,0),"N/A")</f>
        <v>N/A</v>
      </c>
      <c r="AH154" s="103" t="str">
        <f>IF(Final_Report[[#This Row],[Move to Report]]="Yes",VLOOKUP(E154,IssueVariable[],10,0),"N/A")</f>
        <v>N/A</v>
      </c>
      <c r="AI154" s="103"/>
      <c r="AJ154" s="103"/>
      <c r="AK154" s="103" t="str" cm="1">
        <f t="array" ref="AK154">Table95[Tested on]</f>
        <v>Windows: 11
MAC OS: 12
iOS: 15
Android OS: 10</v>
      </c>
      <c r="AL154" s="203" t="str" cm="1">
        <f t="array" ref="AL1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4" s="103" t="e" cm="1">
        <f t="array" ref="AM154">CONCATENATE(LEFT(AH154, SEARCH(" ", AH154) -1),", ",Labels[Labels])</f>
        <v>#VALUE!</v>
      </c>
      <c r="AN154" s="103" t="b">
        <f t="shared" si="3"/>
        <v>0</v>
      </c>
      <c r="AO154" s="103"/>
      <c r="AP154" s="103"/>
      <c r="AQ154" s="103"/>
      <c r="AR154" s="103"/>
      <c r="AS154" s="103"/>
      <c r="AT154" s="103"/>
      <c r="AU154" s="103"/>
      <c r="AV154" s="103"/>
      <c r="AW154" s="103"/>
      <c r="AX154" s="103"/>
      <c r="AY154" s="103"/>
      <c r="AZ154" s="103"/>
      <c r="BA154" s="103"/>
      <c r="BB154" s="103"/>
      <c r="BC154" s="103" t="e">
        <f>VLOOKUP('Final Report'!D154,'Issue Variable'!A:N,11,FALSE)</f>
        <v>#N/A</v>
      </c>
      <c r="BD154" s="103"/>
      <c r="BE154" s="206"/>
    </row>
    <row r="155" spans="1:57" ht="105" hidden="1">
      <c r="A155" s="145"/>
      <c r="B155" s="103" t="e">
        <f>VLOOKUP(A155,URL[],2,0)</f>
        <v>#N/A</v>
      </c>
      <c r="C155" s="205" t="e">
        <f>VLOOKUP(A155,URL[],3,0)</f>
        <v>#N/A</v>
      </c>
      <c r="D155" s="103"/>
      <c r="E155" s="103"/>
      <c r="F155" s="103"/>
      <c r="G155" s="103"/>
      <c r="H155" s="103"/>
      <c r="I155" s="103"/>
      <c r="J155" s="103"/>
      <c r="K155" s="103"/>
      <c r="L155" s="103"/>
      <c r="M155" s="103"/>
      <c r="N155" s="103"/>
      <c r="O155" s="103"/>
      <c r="P155" s="103"/>
      <c r="Q155" s="103"/>
      <c r="R155" s="103"/>
      <c r="S155" s="103"/>
      <c r="T155" s="103" t="str">
        <f>IF(Final_Report[[#This Row],[Move to Report]]="Yes",VLOOKUP(E155,IssueVariable[],3,0),"N/A")</f>
        <v>N/A</v>
      </c>
      <c r="U155" s="103" t="str">
        <f>IF(Final_Report[[#This Row],[Move to Report]]="Yes",VLOOKUP(E155,IssueVariable[],4,0),"N/A")</f>
        <v>N/A</v>
      </c>
      <c r="V155" s="103" t="str">
        <f>Final_Report[[#This Row],[Issue Description]]</f>
        <v>N/A</v>
      </c>
      <c r="W155" s="103"/>
      <c r="X155" s="103">
        <f>Final_Report[[#This Row],[Code Snippet]]</f>
        <v>0</v>
      </c>
      <c r="Y155" s="103" t="str">
        <f>IF(Final_Report[[#This Row],[Move to Report]]="Yes",VLOOKUP(E155,IssueVariable[],5,0),"N/A")</f>
        <v>N/A</v>
      </c>
      <c r="Z155" s="103" t="str">
        <f>Final_Report[[#This Row],[Expected Result]]</f>
        <v>N/A</v>
      </c>
      <c r="AA155" s="103" t="str">
        <f>IF(Final_Report[[#This Row],[Move to Report]]="Yes",VLOOKUP(E155,IssueVariable[],6,0),"N/A")</f>
        <v>N/A</v>
      </c>
      <c r="AB155" s="103" t="str">
        <f>IF(Final_Report[[#This Row],[Move to Report]]="Yes",VLOOKUP(E155,IssueVariable[],7,0),"N/A")</f>
        <v>N/A</v>
      </c>
      <c r="AC155" s="103" t="str">
        <f>Final_Report[[#This Row],[Recommendation]]</f>
        <v>N/A</v>
      </c>
      <c r="AD155" s="103"/>
      <c r="AE155" s="103" t="str">
        <f>IF(Final_Report[[#This Row],[Move to Report]]="Yes",VLOOKUP(E155,IssueVariable[],8,0),"N/A")</f>
        <v>N/A</v>
      </c>
      <c r="AF155" s="103" t="str">
        <f>Final_Report[[#This Row],[Steps to Reproduce]]</f>
        <v>N/A</v>
      </c>
      <c r="AG155" s="103" t="str">
        <f>IF(Final_Report[[#This Row],[Move to Report]]="Yes",VLOOKUP(E155,IssueVariable[],9,0),"N/A")</f>
        <v>N/A</v>
      </c>
      <c r="AH155" s="103" t="str">
        <f>IF(Final_Report[[#This Row],[Move to Report]]="Yes",VLOOKUP(E155,IssueVariable[],10,0),"N/A")</f>
        <v>N/A</v>
      </c>
      <c r="AI155" s="103"/>
      <c r="AJ155" s="103"/>
      <c r="AK155" s="103" t="str" cm="1">
        <f t="array" ref="AK155">Table95[Tested on]</f>
        <v>Windows: 11
MAC OS: 12
iOS: 15
Android OS: 10</v>
      </c>
      <c r="AL155" s="203" t="str" cm="1">
        <f t="array" ref="AL1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5" s="103" t="e" cm="1">
        <f t="array" ref="AM155">CONCATENATE(LEFT(AH155, SEARCH(" ", AH155) -1),", ",Labels[Labels])</f>
        <v>#VALUE!</v>
      </c>
      <c r="AN155" s="103" t="b">
        <f t="shared" si="3"/>
        <v>0</v>
      </c>
      <c r="AO155" s="103"/>
      <c r="AP155" s="103"/>
      <c r="AQ155" s="103"/>
      <c r="AR155" s="103"/>
      <c r="AS155" s="103"/>
      <c r="AT155" s="103"/>
      <c r="AU155" s="103"/>
      <c r="AV155" s="103"/>
      <c r="AW155" s="103"/>
      <c r="AX155" s="103"/>
      <c r="AY155" s="103"/>
      <c r="AZ155" s="103"/>
      <c r="BA155" s="103"/>
      <c r="BB155" s="103"/>
      <c r="BC155" s="103" t="e">
        <f>VLOOKUP('Final Report'!D155,'Issue Variable'!A:N,11,FALSE)</f>
        <v>#N/A</v>
      </c>
      <c r="BD155" s="103"/>
      <c r="BE155" s="206"/>
    </row>
    <row r="156" spans="1:57" ht="105" hidden="1">
      <c r="A156" s="145"/>
      <c r="B156" s="103" t="e">
        <f>VLOOKUP(A156,URL[],2,0)</f>
        <v>#N/A</v>
      </c>
      <c r="C156" s="205" t="e">
        <f>VLOOKUP(A156,URL[],3,0)</f>
        <v>#N/A</v>
      </c>
      <c r="D156" s="103"/>
      <c r="E156" s="103"/>
      <c r="F156" s="103"/>
      <c r="G156" s="103"/>
      <c r="H156" s="103"/>
      <c r="I156" s="103"/>
      <c r="J156" s="103"/>
      <c r="K156" s="103"/>
      <c r="L156" s="103"/>
      <c r="M156" s="103"/>
      <c r="N156" s="103"/>
      <c r="O156" s="103"/>
      <c r="P156" s="103"/>
      <c r="Q156" s="103"/>
      <c r="R156" s="103"/>
      <c r="S156" s="103"/>
      <c r="T156" s="103" t="str">
        <f>IF(Final_Report[[#This Row],[Move to Report]]="Yes",VLOOKUP(E156,IssueVariable[],3,0),"N/A")</f>
        <v>N/A</v>
      </c>
      <c r="U156" s="103" t="str">
        <f>IF(Final_Report[[#This Row],[Move to Report]]="Yes",VLOOKUP(E156,IssueVariable[],4,0),"N/A")</f>
        <v>N/A</v>
      </c>
      <c r="V156" s="103" t="str">
        <f>Final_Report[[#This Row],[Issue Description]]</f>
        <v>N/A</v>
      </c>
      <c r="W156" s="103"/>
      <c r="X156" s="103">
        <f>Final_Report[[#This Row],[Code Snippet]]</f>
        <v>0</v>
      </c>
      <c r="Y156" s="103" t="str">
        <f>IF(Final_Report[[#This Row],[Move to Report]]="Yes",VLOOKUP(E156,IssueVariable[],5,0),"N/A")</f>
        <v>N/A</v>
      </c>
      <c r="Z156" s="103" t="str">
        <f>Final_Report[[#This Row],[Expected Result]]</f>
        <v>N/A</v>
      </c>
      <c r="AA156" s="103" t="str">
        <f>IF(Final_Report[[#This Row],[Move to Report]]="Yes",VLOOKUP(E156,IssueVariable[],6,0),"N/A")</f>
        <v>N/A</v>
      </c>
      <c r="AB156" s="103" t="str">
        <f>IF(Final_Report[[#This Row],[Move to Report]]="Yes",VLOOKUP(E156,IssueVariable[],7,0),"N/A")</f>
        <v>N/A</v>
      </c>
      <c r="AC156" s="103" t="str">
        <f>Final_Report[[#This Row],[Recommendation]]</f>
        <v>N/A</v>
      </c>
      <c r="AD156" s="103"/>
      <c r="AE156" s="103" t="str">
        <f>IF(Final_Report[[#This Row],[Move to Report]]="Yes",VLOOKUP(E156,IssueVariable[],8,0),"N/A")</f>
        <v>N/A</v>
      </c>
      <c r="AF156" s="103" t="str">
        <f>Final_Report[[#This Row],[Steps to Reproduce]]</f>
        <v>N/A</v>
      </c>
      <c r="AG156" s="103" t="str">
        <f>IF(Final_Report[[#This Row],[Move to Report]]="Yes",VLOOKUP(E156,IssueVariable[],9,0),"N/A")</f>
        <v>N/A</v>
      </c>
      <c r="AH156" s="103" t="str">
        <f>IF(Final_Report[[#This Row],[Move to Report]]="Yes",VLOOKUP(E156,IssueVariable[],10,0),"N/A")</f>
        <v>N/A</v>
      </c>
      <c r="AI156" s="103"/>
      <c r="AJ156" s="103"/>
      <c r="AK156" s="103" t="str" cm="1">
        <f t="array" ref="AK156">Table95[Tested on]</f>
        <v>Windows: 11
MAC OS: 12
iOS: 15
Android OS: 10</v>
      </c>
      <c r="AL156" s="203" t="str" cm="1">
        <f t="array" ref="AL1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6" s="103" t="e" cm="1">
        <f t="array" ref="AM156">CONCATENATE(LEFT(AH156, SEARCH(" ", AH156) -1),", ",Labels[Labels])</f>
        <v>#VALUE!</v>
      </c>
      <c r="AN156" s="103" t="b">
        <f t="shared" si="3"/>
        <v>0</v>
      </c>
      <c r="AO156" s="103"/>
      <c r="AP156" s="103"/>
      <c r="AQ156" s="103"/>
      <c r="AR156" s="103"/>
      <c r="AS156" s="103"/>
      <c r="AT156" s="103"/>
      <c r="AU156" s="103"/>
      <c r="AV156" s="103"/>
      <c r="AW156" s="103"/>
      <c r="AX156" s="103"/>
      <c r="AY156" s="103"/>
      <c r="AZ156" s="103"/>
      <c r="BA156" s="103"/>
      <c r="BB156" s="103"/>
      <c r="BC156" s="103" t="e">
        <f>VLOOKUP('Final Report'!D156,'Issue Variable'!A:N,11,FALSE)</f>
        <v>#N/A</v>
      </c>
      <c r="BD156" s="103"/>
      <c r="BE156" s="206"/>
    </row>
    <row r="157" spans="1:57" ht="105" hidden="1">
      <c r="A157" s="145"/>
      <c r="B157" s="103" t="e">
        <f>VLOOKUP(A157,URL[],2,0)</f>
        <v>#N/A</v>
      </c>
      <c r="C157" s="205" t="e">
        <f>VLOOKUP(A157,URL[],3,0)</f>
        <v>#N/A</v>
      </c>
      <c r="D157" s="103"/>
      <c r="E157" s="103"/>
      <c r="F157" s="103"/>
      <c r="G157" s="103"/>
      <c r="H157" s="103"/>
      <c r="I157" s="103"/>
      <c r="J157" s="103"/>
      <c r="K157" s="103"/>
      <c r="L157" s="103"/>
      <c r="M157" s="103"/>
      <c r="N157" s="103"/>
      <c r="O157" s="103"/>
      <c r="P157" s="103"/>
      <c r="Q157" s="103"/>
      <c r="R157" s="103"/>
      <c r="S157" s="103"/>
      <c r="T157" s="103" t="str">
        <f>IF(Final_Report[[#This Row],[Move to Report]]="Yes",VLOOKUP(E157,IssueVariable[],3,0),"N/A")</f>
        <v>N/A</v>
      </c>
      <c r="U157" s="103" t="str">
        <f>IF(Final_Report[[#This Row],[Move to Report]]="Yes",VLOOKUP(E157,IssueVariable[],4,0),"N/A")</f>
        <v>N/A</v>
      </c>
      <c r="V157" s="103" t="str">
        <f>Final_Report[[#This Row],[Issue Description]]</f>
        <v>N/A</v>
      </c>
      <c r="W157" s="103"/>
      <c r="X157" s="103">
        <f>Final_Report[[#This Row],[Code Snippet]]</f>
        <v>0</v>
      </c>
      <c r="Y157" s="103" t="str">
        <f>IF(Final_Report[[#This Row],[Move to Report]]="Yes",VLOOKUP(E157,IssueVariable[],5,0),"N/A")</f>
        <v>N/A</v>
      </c>
      <c r="Z157" s="103" t="str">
        <f>Final_Report[[#This Row],[Expected Result]]</f>
        <v>N/A</v>
      </c>
      <c r="AA157" s="103" t="str">
        <f>IF(Final_Report[[#This Row],[Move to Report]]="Yes",VLOOKUP(E157,IssueVariable[],6,0),"N/A")</f>
        <v>N/A</v>
      </c>
      <c r="AB157" s="103" t="str">
        <f>IF(Final_Report[[#This Row],[Move to Report]]="Yes",VLOOKUP(E157,IssueVariable[],7,0),"N/A")</f>
        <v>N/A</v>
      </c>
      <c r="AC157" s="103" t="str">
        <f>Final_Report[[#This Row],[Recommendation]]</f>
        <v>N/A</v>
      </c>
      <c r="AD157" s="103"/>
      <c r="AE157" s="103" t="str">
        <f>IF(Final_Report[[#This Row],[Move to Report]]="Yes",VLOOKUP(E157,IssueVariable[],8,0),"N/A")</f>
        <v>N/A</v>
      </c>
      <c r="AF157" s="103" t="str">
        <f>Final_Report[[#This Row],[Steps to Reproduce]]</f>
        <v>N/A</v>
      </c>
      <c r="AG157" s="103" t="str">
        <f>IF(Final_Report[[#This Row],[Move to Report]]="Yes",VLOOKUP(E157,IssueVariable[],9,0),"N/A")</f>
        <v>N/A</v>
      </c>
      <c r="AH157" s="103" t="str">
        <f>IF(Final_Report[[#This Row],[Move to Report]]="Yes",VLOOKUP(E157,IssueVariable[],10,0),"N/A")</f>
        <v>N/A</v>
      </c>
      <c r="AI157" s="103"/>
      <c r="AJ157" s="103"/>
      <c r="AK157" s="103" t="str" cm="1">
        <f t="array" ref="AK157">Table95[Tested on]</f>
        <v>Windows: 11
MAC OS: 12
iOS: 15
Android OS: 10</v>
      </c>
      <c r="AL157" s="203" t="str" cm="1">
        <f t="array" ref="AL1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7" s="103" t="e" cm="1">
        <f t="array" ref="AM157">CONCATENATE(LEFT(AH157, SEARCH(" ", AH157) -1),", ",Labels[Labels])</f>
        <v>#VALUE!</v>
      </c>
      <c r="AN157" s="103" t="b">
        <f t="shared" si="3"/>
        <v>0</v>
      </c>
      <c r="AO157" s="103"/>
      <c r="AP157" s="103"/>
      <c r="AQ157" s="103"/>
      <c r="AR157" s="103"/>
      <c r="AS157" s="103"/>
      <c r="AT157" s="103"/>
      <c r="AU157" s="103"/>
      <c r="AV157" s="103"/>
      <c r="AW157" s="103"/>
      <c r="AX157" s="103"/>
      <c r="AY157" s="103"/>
      <c r="AZ157" s="103"/>
      <c r="BA157" s="103"/>
      <c r="BB157" s="103"/>
      <c r="BC157" s="103" t="e">
        <f>VLOOKUP('Final Report'!D157,'Issue Variable'!A:N,11,FALSE)</f>
        <v>#N/A</v>
      </c>
      <c r="BD157" s="103"/>
      <c r="BE157" s="206"/>
    </row>
    <row r="158" spans="1:57" ht="105" hidden="1">
      <c r="A158" s="145"/>
      <c r="B158" s="103" t="e">
        <f>VLOOKUP(A158,URL[],2,0)</f>
        <v>#N/A</v>
      </c>
      <c r="C158" s="205" t="e">
        <f>VLOOKUP(A158,URL[],3,0)</f>
        <v>#N/A</v>
      </c>
      <c r="D158" s="103"/>
      <c r="E158" s="103"/>
      <c r="F158" s="103"/>
      <c r="G158" s="103"/>
      <c r="H158" s="103"/>
      <c r="I158" s="103"/>
      <c r="J158" s="103"/>
      <c r="K158" s="103"/>
      <c r="L158" s="103"/>
      <c r="M158" s="103"/>
      <c r="N158" s="103"/>
      <c r="O158" s="103"/>
      <c r="P158" s="103"/>
      <c r="Q158" s="103"/>
      <c r="R158" s="103"/>
      <c r="S158" s="103"/>
      <c r="T158" s="103" t="str">
        <f>IF(Final_Report[[#This Row],[Move to Report]]="Yes",VLOOKUP(E158,IssueVariable[],3,0),"N/A")</f>
        <v>N/A</v>
      </c>
      <c r="U158" s="103" t="str">
        <f>IF(Final_Report[[#This Row],[Move to Report]]="Yes",VLOOKUP(E158,IssueVariable[],4,0),"N/A")</f>
        <v>N/A</v>
      </c>
      <c r="V158" s="103" t="str">
        <f>Final_Report[[#This Row],[Issue Description]]</f>
        <v>N/A</v>
      </c>
      <c r="W158" s="103"/>
      <c r="X158" s="103">
        <f>Final_Report[[#This Row],[Code Snippet]]</f>
        <v>0</v>
      </c>
      <c r="Y158" s="103" t="str">
        <f>IF(Final_Report[[#This Row],[Move to Report]]="Yes",VLOOKUP(E158,IssueVariable[],5,0),"N/A")</f>
        <v>N/A</v>
      </c>
      <c r="Z158" s="103" t="str">
        <f>Final_Report[[#This Row],[Expected Result]]</f>
        <v>N/A</v>
      </c>
      <c r="AA158" s="103" t="str">
        <f>IF(Final_Report[[#This Row],[Move to Report]]="Yes",VLOOKUP(E158,IssueVariable[],6,0),"N/A")</f>
        <v>N/A</v>
      </c>
      <c r="AB158" s="103" t="str">
        <f>IF(Final_Report[[#This Row],[Move to Report]]="Yes",VLOOKUP(E158,IssueVariable[],7,0),"N/A")</f>
        <v>N/A</v>
      </c>
      <c r="AC158" s="103" t="str">
        <f>Final_Report[[#This Row],[Recommendation]]</f>
        <v>N/A</v>
      </c>
      <c r="AD158" s="103"/>
      <c r="AE158" s="103" t="str">
        <f>IF(Final_Report[[#This Row],[Move to Report]]="Yes",VLOOKUP(E158,IssueVariable[],8,0),"N/A")</f>
        <v>N/A</v>
      </c>
      <c r="AF158" s="103" t="str">
        <f>Final_Report[[#This Row],[Steps to Reproduce]]</f>
        <v>N/A</v>
      </c>
      <c r="AG158" s="103" t="str">
        <f>IF(Final_Report[[#This Row],[Move to Report]]="Yes",VLOOKUP(E158,IssueVariable[],9,0),"N/A")</f>
        <v>N/A</v>
      </c>
      <c r="AH158" s="103" t="str">
        <f>IF(Final_Report[[#This Row],[Move to Report]]="Yes",VLOOKUP(E158,IssueVariable[],10,0),"N/A")</f>
        <v>N/A</v>
      </c>
      <c r="AI158" s="103"/>
      <c r="AJ158" s="103"/>
      <c r="AK158" s="103" t="str" cm="1">
        <f t="array" ref="AK158">Table95[Tested on]</f>
        <v>Windows: 11
MAC OS: 12
iOS: 15
Android OS: 10</v>
      </c>
      <c r="AL158" s="203" t="str" cm="1">
        <f t="array" ref="AL1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8" s="103" t="e" cm="1">
        <f t="array" ref="AM158">CONCATENATE(LEFT(AH158, SEARCH(" ", AH158) -1),", ",Labels[Labels])</f>
        <v>#VALUE!</v>
      </c>
      <c r="AN158" s="103" t="b">
        <f t="shared" si="3"/>
        <v>0</v>
      </c>
      <c r="AO158" s="103"/>
      <c r="AP158" s="103"/>
      <c r="AQ158" s="103"/>
      <c r="AR158" s="103"/>
      <c r="AS158" s="103"/>
      <c r="AT158" s="103"/>
      <c r="AU158" s="103"/>
      <c r="AV158" s="103"/>
      <c r="AW158" s="103"/>
      <c r="AX158" s="103"/>
      <c r="AY158" s="103"/>
      <c r="AZ158" s="103"/>
      <c r="BA158" s="103"/>
      <c r="BB158" s="103"/>
      <c r="BC158" s="103" t="e">
        <f>VLOOKUP('Final Report'!D158,'Issue Variable'!A:N,11,FALSE)</f>
        <v>#N/A</v>
      </c>
      <c r="BD158" s="103"/>
      <c r="BE158" s="206"/>
    </row>
    <row r="159" spans="1:57" ht="105" hidden="1">
      <c r="A159" s="145"/>
      <c r="B159" s="103" t="e">
        <f>VLOOKUP(A159,URL[],2,0)</f>
        <v>#N/A</v>
      </c>
      <c r="C159" s="205" t="e">
        <f>VLOOKUP(A159,URL[],3,0)</f>
        <v>#N/A</v>
      </c>
      <c r="D159" s="103"/>
      <c r="E159" s="103"/>
      <c r="F159" s="103"/>
      <c r="G159" s="103"/>
      <c r="H159" s="103"/>
      <c r="I159" s="103"/>
      <c r="J159" s="103"/>
      <c r="K159" s="103"/>
      <c r="L159" s="103"/>
      <c r="M159" s="103"/>
      <c r="N159" s="103"/>
      <c r="O159" s="103"/>
      <c r="P159" s="103"/>
      <c r="Q159" s="103"/>
      <c r="R159" s="103"/>
      <c r="S159" s="103"/>
      <c r="T159" s="103" t="str">
        <f>IF(Final_Report[[#This Row],[Move to Report]]="Yes",VLOOKUP(E159,IssueVariable[],3,0),"N/A")</f>
        <v>N/A</v>
      </c>
      <c r="U159" s="103" t="str">
        <f>IF(Final_Report[[#This Row],[Move to Report]]="Yes",VLOOKUP(E159,IssueVariable[],4,0),"N/A")</f>
        <v>N/A</v>
      </c>
      <c r="V159" s="103" t="str">
        <f>Final_Report[[#This Row],[Issue Description]]</f>
        <v>N/A</v>
      </c>
      <c r="W159" s="103"/>
      <c r="X159" s="103">
        <f>Final_Report[[#This Row],[Code Snippet]]</f>
        <v>0</v>
      </c>
      <c r="Y159" s="103" t="str">
        <f>IF(Final_Report[[#This Row],[Move to Report]]="Yes",VLOOKUP(E159,IssueVariable[],5,0),"N/A")</f>
        <v>N/A</v>
      </c>
      <c r="Z159" s="103" t="str">
        <f>Final_Report[[#This Row],[Expected Result]]</f>
        <v>N/A</v>
      </c>
      <c r="AA159" s="103" t="str">
        <f>IF(Final_Report[[#This Row],[Move to Report]]="Yes",VLOOKUP(E159,IssueVariable[],6,0),"N/A")</f>
        <v>N/A</v>
      </c>
      <c r="AB159" s="103" t="str">
        <f>IF(Final_Report[[#This Row],[Move to Report]]="Yes",VLOOKUP(E159,IssueVariable[],7,0),"N/A")</f>
        <v>N/A</v>
      </c>
      <c r="AC159" s="103" t="str">
        <f>Final_Report[[#This Row],[Recommendation]]</f>
        <v>N/A</v>
      </c>
      <c r="AD159" s="103"/>
      <c r="AE159" s="103" t="str">
        <f>IF(Final_Report[[#This Row],[Move to Report]]="Yes",VLOOKUP(E159,IssueVariable[],8,0),"N/A")</f>
        <v>N/A</v>
      </c>
      <c r="AF159" s="103" t="str">
        <f>Final_Report[[#This Row],[Steps to Reproduce]]</f>
        <v>N/A</v>
      </c>
      <c r="AG159" s="103" t="str">
        <f>IF(Final_Report[[#This Row],[Move to Report]]="Yes",VLOOKUP(E159,IssueVariable[],9,0),"N/A")</f>
        <v>N/A</v>
      </c>
      <c r="AH159" s="103" t="str">
        <f>IF(Final_Report[[#This Row],[Move to Report]]="Yes",VLOOKUP(E159,IssueVariable[],10,0),"N/A")</f>
        <v>N/A</v>
      </c>
      <c r="AI159" s="103"/>
      <c r="AJ159" s="103"/>
      <c r="AK159" s="103" t="str" cm="1">
        <f t="array" ref="AK159">Table95[Tested on]</f>
        <v>Windows: 11
MAC OS: 12
iOS: 15
Android OS: 10</v>
      </c>
      <c r="AL159" s="203" t="str" cm="1">
        <f t="array" ref="AL1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59" s="103" t="e" cm="1">
        <f t="array" ref="AM159">CONCATENATE(LEFT(AH159, SEARCH(" ", AH159) -1),", ",Labels[Labels])</f>
        <v>#VALUE!</v>
      </c>
      <c r="AN159" s="103" t="b">
        <f t="shared" si="3"/>
        <v>0</v>
      </c>
      <c r="AO159" s="103"/>
      <c r="AP159" s="103"/>
      <c r="AQ159" s="103"/>
      <c r="AR159" s="103"/>
      <c r="AS159" s="103"/>
      <c r="AT159" s="103"/>
      <c r="AU159" s="103"/>
      <c r="AV159" s="103"/>
      <c r="AW159" s="103"/>
      <c r="AX159" s="103"/>
      <c r="AY159" s="103"/>
      <c r="AZ159" s="103"/>
      <c r="BA159" s="103"/>
      <c r="BB159" s="103"/>
      <c r="BC159" s="103" t="e">
        <f>VLOOKUP('Final Report'!D159,'Issue Variable'!A:N,11,FALSE)</f>
        <v>#N/A</v>
      </c>
      <c r="BD159" s="103"/>
      <c r="BE159" s="206"/>
    </row>
    <row r="160" spans="1:57" ht="105" hidden="1">
      <c r="A160" s="145"/>
      <c r="B160" s="103" t="e">
        <f>VLOOKUP(A160,URL[],2,0)</f>
        <v>#N/A</v>
      </c>
      <c r="C160" s="205" t="e">
        <f>VLOOKUP(A160,URL[],3,0)</f>
        <v>#N/A</v>
      </c>
      <c r="D160" s="103"/>
      <c r="E160" s="103"/>
      <c r="F160" s="103"/>
      <c r="G160" s="103"/>
      <c r="H160" s="103"/>
      <c r="I160" s="103"/>
      <c r="J160" s="103"/>
      <c r="K160" s="103"/>
      <c r="L160" s="103"/>
      <c r="M160" s="103"/>
      <c r="N160" s="103"/>
      <c r="O160" s="103"/>
      <c r="P160" s="103"/>
      <c r="Q160" s="103"/>
      <c r="R160" s="103"/>
      <c r="S160" s="103"/>
      <c r="T160" s="103" t="str">
        <f>IF(Final_Report[[#This Row],[Move to Report]]="Yes",VLOOKUP(E160,IssueVariable[],3,0),"N/A")</f>
        <v>N/A</v>
      </c>
      <c r="U160" s="103" t="str">
        <f>IF(Final_Report[[#This Row],[Move to Report]]="Yes",VLOOKUP(E160,IssueVariable[],4,0),"N/A")</f>
        <v>N/A</v>
      </c>
      <c r="V160" s="103" t="str">
        <f>Final_Report[[#This Row],[Issue Description]]</f>
        <v>N/A</v>
      </c>
      <c r="W160" s="103"/>
      <c r="X160" s="103">
        <f>Final_Report[[#This Row],[Code Snippet]]</f>
        <v>0</v>
      </c>
      <c r="Y160" s="103" t="str">
        <f>IF(Final_Report[[#This Row],[Move to Report]]="Yes",VLOOKUP(E160,IssueVariable[],5,0),"N/A")</f>
        <v>N/A</v>
      </c>
      <c r="Z160" s="103" t="str">
        <f>Final_Report[[#This Row],[Expected Result]]</f>
        <v>N/A</v>
      </c>
      <c r="AA160" s="103" t="str">
        <f>IF(Final_Report[[#This Row],[Move to Report]]="Yes",VLOOKUP(E160,IssueVariable[],6,0),"N/A")</f>
        <v>N/A</v>
      </c>
      <c r="AB160" s="103" t="str">
        <f>IF(Final_Report[[#This Row],[Move to Report]]="Yes",VLOOKUP(E160,IssueVariable[],7,0),"N/A")</f>
        <v>N/A</v>
      </c>
      <c r="AC160" s="103" t="str">
        <f>Final_Report[[#This Row],[Recommendation]]</f>
        <v>N/A</v>
      </c>
      <c r="AD160" s="103"/>
      <c r="AE160" s="103" t="str">
        <f>IF(Final_Report[[#This Row],[Move to Report]]="Yes",VLOOKUP(E160,IssueVariable[],8,0),"N/A")</f>
        <v>N/A</v>
      </c>
      <c r="AF160" s="103" t="str">
        <f>Final_Report[[#This Row],[Steps to Reproduce]]</f>
        <v>N/A</v>
      </c>
      <c r="AG160" s="103" t="str">
        <f>IF(Final_Report[[#This Row],[Move to Report]]="Yes",VLOOKUP(E160,IssueVariable[],9,0),"N/A")</f>
        <v>N/A</v>
      </c>
      <c r="AH160" s="103" t="str">
        <f>IF(Final_Report[[#This Row],[Move to Report]]="Yes",VLOOKUP(E160,IssueVariable[],10,0),"N/A")</f>
        <v>N/A</v>
      </c>
      <c r="AI160" s="103"/>
      <c r="AJ160" s="103"/>
      <c r="AK160" s="103" t="str" cm="1">
        <f t="array" ref="AK160">Table95[Tested on]</f>
        <v>Windows: 11
MAC OS: 12
iOS: 15
Android OS: 10</v>
      </c>
      <c r="AL160" s="203" t="str" cm="1">
        <f t="array" ref="AL1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0" s="103" t="e" cm="1">
        <f t="array" ref="AM160">CONCATENATE(LEFT(AH160, SEARCH(" ", AH160) -1),", ",Labels[Labels])</f>
        <v>#VALUE!</v>
      </c>
      <c r="AN160" s="103" t="b">
        <f t="shared" si="3"/>
        <v>0</v>
      </c>
      <c r="AO160" s="103"/>
      <c r="AP160" s="103"/>
      <c r="AQ160" s="103"/>
      <c r="AR160" s="103"/>
      <c r="AS160" s="103"/>
      <c r="AT160" s="103"/>
      <c r="AU160" s="103"/>
      <c r="AV160" s="103"/>
      <c r="AW160" s="103"/>
      <c r="AX160" s="103"/>
      <c r="AY160" s="103"/>
      <c r="AZ160" s="103"/>
      <c r="BA160" s="103"/>
      <c r="BB160" s="103"/>
      <c r="BC160" s="103" t="e">
        <f>VLOOKUP('Final Report'!D160,'Issue Variable'!A:N,11,FALSE)</f>
        <v>#N/A</v>
      </c>
      <c r="BD160" s="103"/>
      <c r="BE160" s="206"/>
    </row>
    <row r="161" spans="1:57" ht="105" hidden="1">
      <c r="A161" s="145"/>
      <c r="B161" s="103" t="e">
        <f>VLOOKUP(A161,URL[],2,0)</f>
        <v>#N/A</v>
      </c>
      <c r="C161" s="205" t="e">
        <f>VLOOKUP(A161,URL[],3,0)</f>
        <v>#N/A</v>
      </c>
      <c r="D161" s="103"/>
      <c r="E161" s="103"/>
      <c r="F161" s="103"/>
      <c r="G161" s="103"/>
      <c r="H161" s="103"/>
      <c r="I161" s="103"/>
      <c r="J161" s="103"/>
      <c r="K161" s="103"/>
      <c r="L161" s="103"/>
      <c r="M161" s="103"/>
      <c r="N161" s="103"/>
      <c r="O161" s="103"/>
      <c r="P161" s="103"/>
      <c r="Q161" s="103"/>
      <c r="R161" s="103"/>
      <c r="S161" s="103"/>
      <c r="T161" s="103" t="str">
        <f>IF(Final_Report[[#This Row],[Move to Report]]="Yes",VLOOKUP(E161,IssueVariable[],3,0),"N/A")</f>
        <v>N/A</v>
      </c>
      <c r="U161" s="103" t="str">
        <f>IF(Final_Report[[#This Row],[Move to Report]]="Yes",VLOOKUP(E161,IssueVariable[],4,0),"N/A")</f>
        <v>N/A</v>
      </c>
      <c r="V161" s="103" t="str">
        <f>Final_Report[[#This Row],[Issue Description]]</f>
        <v>N/A</v>
      </c>
      <c r="W161" s="103"/>
      <c r="X161" s="103">
        <f>Final_Report[[#This Row],[Code Snippet]]</f>
        <v>0</v>
      </c>
      <c r="Y161" s="103" t="str">
        <f>IF(Final_Report[[#This Row],[Move to Report]]="Yes",VLOOKUP(E161,IssueVariable[],5,0),"N/A")</f>
        <v>N/A</v>
      </c>
      <c r="Z161" s="103" t="str">
        <f>Final_Report[[#This Row],[Expected Result]]</f>
        <v>N/A</v>
      </c>
      <c r="AA161" s="103" t="str">
        <f>IF(Final_Report[[#This Row],[Move to Report]]="Yes",VLOOKUP(E161,IssueVariable[],6,0),"N/A")</f>
        <v>N/A</v>
      </c>
      <c r="AB161" s="103" t="str">
        <f>IF(Final_Report[[#This Row],[Move to Report]]="Yes",VLOOKUP(E161,IssueVariable[],7,0),"N/A")</f>
        <v>N/A</v>
      </c>
      <c r="AC161" s="103" t="str">
        <f>Final_Report[[#This Row],[Recommendation]]</f>
        <v>N/A</v>
      </c>
      <c r="AD161" s="103"/>
      <c r="AE161" s="103" t="str">
        <f>IF(Final_Report[[#This Row],[Move to Report]]="Yes",VLOOKUP(E161,IssueVariable[],8,0),"N/A")</f>
        <v>N/A</v>
      </c>
      <c r="AF161" s="103" t="str">
        <f>Final_Report[[#This Row],[Steps to Reproduce]]</f>
        <v>N/A</v>
      </c>
      <c r="AG161" s="103" t="str">
        <f>IF(Final_Report[[#This Row],[Move to Report]]="Yes",VLOOKUP(E161,IssueVariable[],9,0),"N/A")</f>
        <v>N/A</v>
      </c>
      <c r="AH161" s="103" t="str">
        <f>IF(Final_Report[[#This Row],[Move to Report]]="Yes",VLOOKUP(E161,IssueVariable[],10,0),"N/A")</f>
        <v>N/A</v>
      </c>
      <c r="AI161" s="103"/>
      <c r="AJ161" s="103"/>
      <c r="AK161" s="103" t="str" cm="1">
        <f t="array" ref="AK161">Table95[Tested on]</f>
        <v>Windows: 11
MAC OS: 12
iOS: 15
Android OS: 10</v>
      </c>
      <c r="AL161" s="203" t="str" cm="1">
        <f t="array" ref="AL1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1" s="103" t="e" cm="1">
        <f t="array" ref="AM161">CONCATENATE(LEFT(AH161, SEARCH(" ", AH161) -1),", ",Labels[Labels])</f>
        <v>#VALUE!</v>
      </c>
      <c r="AN161" s="103" t="b">
        <f t="shared" si="3"/>
        <v>0</v>
      </c>
      <c r="AO161" s="103"/>
      <c r="AP161" s="103"/>
      <c r="AQ161" s="103"/>
      <c r="AR161" s="103"/>
      <c r="AS161" s="103"/>
      <c r="AT161" s="103"/>
      <c r="AU161" s="103"/>
      <c r="AV161" s="103"/>
      <c r="AW161" s="103"/>
      <c r="AX161" s="103"/>
      <c r="AY161" s="103"/>
      <c r="AZ161" s="103"/>
      <c r="BA161" s="103"/>
      <c r="BB161" s="103"/>
      <c r="BC161" s="103" t="e">
        <f>VLOOKUP('Final Report'!D161,'Issue Variable'!A:N,11,FALSE)</f>
        <v>#N/A</v>
      </c>
      <c r="BD161" s="103"/>
      <c r="BE161" s="206"/>
    </row>
    <row r="162" spans="1:57" ht="105" hidden="1">
      <c r="A162" s="145"/>
      <c r="B162" s="103" t="e">
        <f>VLOOKUP(A162,URL[],2,0)</f>
        <v>#N/A</v>
      </c>
      <c r="C162" s="205" t="e">
        <f>VLOOKUP(A162,URL[],3,0)</f>
        <v>#N/A</v>
      </c>
      <c r="D162" s="103"/>
      <c r="E162" s="103"/>
      <c r="F162" s="103"/>
      <c r="G162" s="103"/>
      <c r="H162" s="103"/>
      <c r="I162" s="103"/>
      <c r="J162" s="103"/>
      <c r="K162" s="103"/>
      <c r="L162" s="103"/>
      <c r="M162" s="103"/>
      <c r="N162" s="103"/>
      <c r="O162" s="103"/>
      <c r="P162" s="103"/>
      <c r="Q162" s="103"/>
      <c r="R162" s="103"/>
      <c r="S162" s="103"/>
      <c r="T162" s="103" t="str">
        <f>IF(Final_Report[[#This Row],[Move to Report]]="Yes",VLOOKUP(E162,IssueVariable[],3,0),"N/A")</f>
        <v>N/A</v>
      </c>
      <c r="U162" s="103" t="str">
        <f>IF(Final_Report[[#This Row],[Move to Report]]="Yes",VLOOKUP(E162,IssueVariable[],4,0),"N/A")</f>
        <v>N/A</v>
      </c>
      <c r="V162" s="103" t="str">
        <f>Final_Report[[#This Row],[Issue Description]]</f>
        <v>N/A</v>
      </c>
      <c r="W162" s="103"/>
      <c r="X162" s="103">
        <f>Final_Report[[#This Row],[Code Snippet]]</f>
        <v>0</v>
      </c>
      <c r="Y162" s="103" t="str">
        <f>IF(Final_Report[[#This Row],[Move to Report]]="Yes",VLOOKUP(E162,IssueVariable[],5,0),"N/A")</f>
        <v>N/A</v>
      </c>
      <c r="Z162" s="103" t="str">
        <f>Final_Report[[#This Row],[Expected Result]]</f>
        <v>N/A</v>
      </c>
      <c r="AA162" s="103" t="str">
        <f>IF(Final_Report[[#This Row],[Move to Report]]="Yes",VLOOKUP(E162,IssueVariable[],6,0),"N/A")</f>
        <v>N/A</v>
      </c>
      <c r="AB162" s="103" t="str">
        <f>IF(Final_Report[[#This Row],[Move to Report]]="Yes",VLOOKUP(E162,IssueVariable[],7,0),"N/A")</f>
        <v>N/A</v>
      </c>
      <c r="AC162" s="103" t="str">
        <f>Final_Report[[#This Row],[Recommendation]]</f>
        <v>N/A</v>
      </c>
      <c r="AD162" s="103"/>
      <c r="AE162" s="103" t="str">
        <f>IF(Final_Report[[#This Row],[Move to Report]]="Yes",VLOOKUP(E162,IssueVariable[],8,0),"N/A")</f>
        <v>N/A</v>
      </c>
      <c r="AF162" s="103" t="str">
        <f>Final_Report[[#This Row],[Steps to Reproduce]]</f>
        <v>N/A</v>
      </c>
      <c r="AG162" s="103" t="str">
        <f>IF(Final_Report[[#This Row],[Move to Report]]="Yes",VLOOKUP(E162,IssueVariable[],9,0),"N/A")</f>
        <v>N/A</v>
      </c>
      <c r="AH162" s="103" t="str">
        <f>IF(Final_Report[[#This Row],[Move to Report]]="Yes",VLOOKUP(E162,IssueVariable[],10,0),"N/A")</f>
        <v>N/A</v>
      </c>
      <c r="AI162" s="103"/>
      <c r="AJ162" s="103"/>
      <c r="AK162" s="103" t="str" cm="1">
        <f t="array" ref="AK162">Table95[Tested on]</f>
        <v>Windows: 11
MAC OS: 12
iOS: 15
Android OS: 10</v>
      </c>
      <c r="AL162" s="203" t="str" cm="1">
        <f t="array" ref="AL1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2" s="103" t="e" cm="1">
        <f t="array" ref="AM162">CONCATENATE(LEFT(AH162, SEARCH(" ", AH162) -1),", ",Labels[Labels])</f>
        <v>#VALUE!</v>
      </c>
      <c r="AN162" s="103" t="b">
        <f t="shared" si="3"/>
        <v>0</v>
      </c>
      <c r="AO162" s="103"/>
      <c r="AP162" s="103"/>
      <c r="AQ162" s="103"/>
      <c r="AR162" s="103"/>
      <c r="AS162" s="103"/>
      <c r="AT162" s="103"/>
      <c r="AU162" s="103"/>
      <c r="AV162" s="103"/>
      <c r="AW162" s="103"/>
      <c r="AX162" s="103"/>
      <c r="AY162" s="103"/>
      <c r="AZ162" s="103"/>
      <c r="BA162" s="103"/>
      <c r="BB162" s="103"/>
      <c r="BC162" s="103" t="e">
        <f>VLOOKUP('Final Report'!D162,'Issue Variable'!A:N,11,FALSE)</f>
        <v>#N/A</v>
      </c>
      <c r="BD162" s="103"/>
      <c r="BE162" s="206"/>
    </row>
    <row r="163" spans="1:57" ht="105" hidden="1">
      <c r="A163" s="145"/>
      <c r="B163" s="103" t="e">
        <f>VLOOKUP(A163,URL[],2,0)</f>
        <v>#N/A</v>
      </c>
      <c r="C163" s="205" t="e">
        <f>VLOOKUP(A163,URL[],3,0)</f>
        <v>#N/A</v>
      </c>
      <c r="D163" s="103"/>
      <c r="E163" s="103"/>
      <c r="F163" s="103"/>
      <c r="G163" s="103"/>
      <c r="H163" s="103"/>
      <c r="I163" s="103"/>
      <c r="J163" s="103"/>
      <c r="K163" s="103"/>
      <c r="L163" s="103"/>
      <c r="M163" s="103"/>
      <c r="N163" s="103"/>
      <c r="O163" s="103"/>
      <c r="P163" s="103"/>
      <c r="Q163" s="103"/>
      <c r="R163" s="103"/>
      <c r="S163" s="103"/>
      <c r="T163" s="103" t="str">
        <f>IF(Final_Report[[#This Row],[Move to Report]]="Yes",VLOOKUP(E163,IssueVariable[],3,0),"N/A")</f>
        <v>N/A</v>
      </c>
      <c r="U163" s="103" t="str">
        <f>IF(Final_Report[[#This Row],[Move to Report]]="Yes",VLOOKUP(E163,IssueVariable[],4,0),"N/A")</f>
        <v>N/A</v>
      </c>
      <c r="V163" s="103" t="str">
        <f>Final_Report[[#This Row],[Issue Description]]</f>
        <v>N/A</v>
      </c>
      <c r="W163" s="103"/>
      <c r="X163" s="103">
        <f>Final_Report[[#This Row],[Code Snippet]]</f>
        <v>0</v>
      </c>
      <c r="Y163" s="103" t="str">
        <f>IF(Final_Report[[#This Row],[Move to Report]]="Yes",VLOOKUP(E163,IssueVariable[],5,0),"N/A")</f>
        <v>N/A</v>
      </c>
      <c r="Z163" s="103" t="str">
        <f>Final_Report[[#This Row],[Expected Result]]</f>
        <v>N/A</v>
      </c>
      <c r="AA163" s="103" t="str">
        <f>IF(Final_Report[[#This Row],[Move to Report]]="Yes",VLOOKUP(E163,IssueVariable[],6,0),"N/A")</f>
        <v>N/A</v>
      </c>
      <c r="AB163" s="103" t="str">
        <f>IF(Final_Report[[#This Row],[Move to Report]]="Yes",VLOOKUP(E163,IssueVariable[],7,0),"N/A")</f>
        <v>N/A</v>
      </c>
      <c r="AC163" s="103" t="str">
        <f>Final_Report[[#This Row],[Recommendation]]</f>
        <v>N/A</v>
      </c>
      <c r="AD163" s="103"/>
      <c r="AE163" s="103" t="str">
        <f>IF(Final_Report[[#This Row],[Move to Report]]="Yes",VLOOKUP(E163,IssueVariable[],8,0),"N/A")</f>
        <v>N/A</v>
      </c>
      <c r="AF163" s="103" t="str">
        <f>Final_Report[[#This Row],[Steps to Reproduce]]</f>
        <v>N/A</v>
      </c>
      <c r="AG163" s="103" t="str">
        <f>IF(Final_Report[[#This Row],[Move to Report]]="Yes",VLOOKUP(E163,IssueVariable[],9,0),"N/A")</f>
        <v>N/A</v>
      </c>
      <c r="AH163" s="103" t="str">
        <f>IF(Final_Report[[#This Row],[Move to Report]]="Yes",VLOOKUP(E163,IssueVariable[],10,0),"N/A")</f>
        <v>N/A</v>
      </c>
      <c r="AI163" s="103"/>
      <c r="AJ163" s="103"/>
      <c r="AK163" s="103" t="str" cm="1">
        <f t="array" ref="AK163">Table95[Tested on]</f>
        <v>Windows: 11
MAC OS: 12
iOS: 15
Android OS: 10</v>
      </c>
      <c r="AL163" s="203" t="str" cm="1">
        <f t="array" ref="AL1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3" s="103" t="e" cm="1">
        <f t="array" ref="AM163">CONCATENATE(LEFT(AH163, SEARCH(" ", AH163) -1),", ",Labels[Labels])</f>
        <v>#VALUE!</v>
      </c>
      <c r="AN163" s="103" t="b">
        <f t="shared" si="3"/>
        <v>0</v>
      </c>
      <c r="AO163" s="103"/>
      <c r="AP163" s="103"/>
      <c r="AQ163" s="103"/>
      <c r="AR163" s="103"/>
      <c r="AS163" s="103"/>
      <c r="AT163" s="103"/>
      <c r="AU163" s="103"/>
      <c r="AV163" s="103"/>
      <c r="AW163" s="103"/>
      <c r="AX163" s="103"/>
      <c r="AY163" s="103"/>
      <c r="AZ163" s="103"/>
      <c r="BA163" s="103"/>
      <c r="BB163" s="103"/>
      <c r="BC163" s="103" t="e">
        <f>VLOOKUP('Final Report'!D163,'Issue Variable'!A:N,11,FALSE)</f>
        <v>#N/A</v>
      </c>
      <c r="BD163" s="103"/>
      <c r="BE163" s="206"/>
    </row>
    <row r="164" spans="1:57" ht="105" hidden="1">
      <c r="A164" s="145"/>
      <c r="B164" s="103" t="e">
        <f>VLOOKUP(A164,URL[],2,0)</f>
        <v>#N/A</v>
      </c>
      <c r="C164" s="205" t="e">
        <f>VLOOKUP(A164,URL[],3,0)</f>
        <v>#N/A</v>
      </c>
      <c r="D164" s="103"/>
      <c r="E164" s="103"/>
      <c r="F164" s="103"/>
      <c r="G164" s="103"/>
      <c r="H164" s="103"/>
      <c r="I164" s="103"/>
      <c r="J164" s="103"/>
      <c r="K164" s="103"/>
      <c r="L164" s="103"/>
      <c r="M164" s="103"/>
      <c r="N164" s="103"/>
      <c r="O164" s="103"/>
      <c r="P164" s="103"/>
      <c r="Q164" s="103"/>
      <c r="R164" s="103"/>
      <c r="S164" s="103"/>
      <c r="T164" s="103" t="str">
        <f>IF(Final_Report[[#This Row],[Move to Report]]="Yes",VLOOKUP(E164,IssueVariable[],3,0),"N/A")</f>
        <v>N/A</v>
      </c>
      <c r="U164" s="103" t="str">
        <f>IF(Final_Report[[#This Row],[Move to Report]]="Yes",VLOOKUP(E164,IssueVariable[],4,0),"N/A")</f>
        <v>N/A</v>
      </c>
      <c r="V164" s="103" t="str">
        <f>Final_Report[[#This Row],[Issue Description]]</f>
        <v>N/A</v>
      </c>
      <c r="W164" s="103"/>
      <c r="X164" s="103">
        <f>Final_Report[[#This Row],[Code Snippet]]</f>
        <v>0</v>
      </c>
      <c r="Y164" s="103" t="str">
        <f>IF(Final_Report[[#This Row],[Move to Report]]="Yes",VLOOKUP(E164,IssueVariable[],5,0),"N/A")</f>
        <v>N/A</v>
      </c>
      <c r="Z164" s="103" t="str">
        <f>Final_Report[[#This Row],[Expected Result]]</f>
        <v>N/A</v>
      </c>
      <c r="AA164" s="103" t="str">
        <f>IF(Final_Report[[#This Row],[Move to Report]]="Yes",VLOOKUP(E164,IssueVariable[],6,0),"N/A")</f>
        <v>N/A</v>
      </c>
      <c r="AB164" s="103" t="str">
        <f>IF(Final_Report[[#This Row],[Move to Report]]="Yes",VLOOKUP(E164,IssueVariable[],7,0),"N/A")</f>
        <v>N/A</v>
      </c>
      <c r="AC164" s="103" t="str">
        <f>Final_Report[[#This Row],[Recommendation]]</f>
        <v>N/A</v>
      </c>
      <c r="AD164" s="103"/>
      <c r="AE164" s="103" t="str">
        <f>IF(Final_Report[[#This Row],[Move to Report]]="Yes",VLOOKUP(E164,IssueVariable[],8,0),"N/A")</f>
        <v>N/A</v>
      </c>
      <c r="AF164" s="103" t="str">
        <f>Final_Report[[#This Row],[Steps to Reproduce]]</f>
        <v>N/A</v>
      </c>
      <c r="AG164" s="103" t="str">
        <f>IF(Final_Report[[#This Row],[Move to Report]]="Yes",VLOOKUP(E164,IssueVariable[],9,0),"N/A")</f>
        <v>N/A</v>
      </c>
      <c r="AH164" s="103" t="str">
        <f>IF(Final_Report[[#This Row],[Move to Report]]="Yes",VLOOKUP(E164,IssueVariable[],10,0),"N/A")</f>
        <v>N/A</v>
      </c>
      <c r="AI164" s="103"/>
      <c r="AJ164" s="103"/>
      <c r="AK164" s="103" t="str" cm="1">
        <f t="array" ref="AK164">Table95[Tested on]</f>
        <v>Windows: 11
MAC OS: 12
iOS: 15
Android OS: 10</v>
      </c>
      <c r="AL164" s="203" t="str" cm="1">
        <f t="array" ref="AL1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4" s="103" t="e" cm="1">
        <f t="array" ref="AM164">CONCATENATE(LEFT(AH164, SEARCH(" ", AH164) -1),", ",Labels[Labels])</f>
        <v>#VALUE!</v>
      </c>
      <c r="AN164" s="103" t="b">
        <f t="shared" si="3"/>
        <v>0</v>
      </c>
      <c r="AO164" s="103"/>
      <c r="AP164" s="103"/>
      <c r="AQ164" s="103"/>
      <c r="AR164" s="103"/>
      <c r="AS164" s="103"/>
      <c r="AT164" s="103"/>
      <c r="AU164" s="103"/>
      <c r="AV164" s="103"/>
      <c r="AW164" s="103"/>
      <c r="AX164" s="103"/>
      <c r="AY164" s="103"/>
      <c r="AZ164" s="103"/>
      <c r="BA164" s="103"/>
      <c r="BB164" s="103"/>
      <c r="BC164" s="103" t="e">
        <f>VLOOKUP('Final Report'!D164,'Issue Variable'!A:N,11,FALSE)</f>
        <v>#N/A</v>
      </c>
      <c r="BD164" s="103"/>
      <c r="BE164" s="206"/>
    </row>
    <row r="165" spans="1:57" ht="105" hidden="1">
      <c r="A165" s="145"/>
      <c r="B165" s="103" t="e">
        <f>VLOOKUP(A165,URL[],2,0)</f>
        <v>#N/A</v>
      </c>
      <c r="C165" s="205" t="e">
        <f>VLOOKUP(A165,URL[],3,0)</f>
        <v>#N/A</v>
      </c>
      <c r="D165" s="103"/>
      <c r="E165" s="103"/>
      <c r="F165" s="103"/>
      <c r="G165" s="103"/>
      <c r="H165" s="103"/>
      <c r="I165" s="103"/>
      <c r="J165" s="103"/>
      <c r="K165" s="103"/>
      <c r="L165" s="103"/>
      <c r="M165" s="103"/>
      <c r="N165" s="103"/>
      <c r="O165" s="103"/>
      <c r="P165" s="103"/>
      <c r="Q165" s="103"/>
      <c r="R165" s="103"/>
      <c r="S165" s="103"/>
      <c r="T165" s="103" t="str">
        <f>IF(Final_Report[[#This Row],[Move to Report]]="Yes",VLOOKUP(E165,IssueVariable[],3,0),"N/A")</f>
        <v>N/A</v>
      </c>
      <c r="U165" s="103" t="str">
        <f>IF(Final_Report[[#This Row],[Move to Report]]="Yes",VLOOKUP(E165,IssueVariable[],4,0),"N/A")</f>
        <v>N/A</v>
      </c>
      <c r="V165" s="103" t="str">
        <f>Final_Report[[#This Row],[Issue Description]]</f>
        <v>N/A</v>
      </c>
      <c r="W165" s="103"/>
      <c r="X165" s="103">
        <f>Final_Report[[#This Row],[Code Snippet]]</f>
        <v>0</v>
      </c>
      <c r="Y165" s="103" t="str">
        <f>IF(Final_Report[[#This Row],[Move to Report]]="Yes",VLOOKUP(E165,IssueVariable[],5,0),"N/A")</f>
        <v>N/A</v>
      </c>
      <c r="Z165" s="103" t="str">
        <f>Final_Report[[#This Row],[Expected Result]]</f>
        <v>N/A</v>
      </c>
      <c r="AA165" s="103" t="str">
        <f>IF(Final_Report[[#This Row],[Move to Report]]="Yes",VLOOKUP(E165,IssueVariable[],6,0),"N/A")</f>
        <v>N/A</v>
      </c>
      <c r="AB165" s="103" t="str">
        <f>IF(Final_Report[[#This Row],[Move to Report]]="Yes",VLOOKUP(E165,IssueVariable[],7,0),"N/A")</f>
        <v>N/A</v>
      </c>
      <c r="AC165" s="103" t="str">
        <f>Final_Report[[#This Row],[Recommendation]]</f>
        <v>N/A</v>
      </c>
      <c r="AD165" s="103"/>
      <c r="AE165" s="103" t="str">
        <f>IF(Final_Report[[#This Row],[Move to Report]]="Yes",VLOOKUP(E165,IssueVariable[],8,0),"N/A")</f>
        <v>N/A</v>
      </c>
      <c r="AF165" s="103" t="str">
        <f>Final_Report[[#This Row],[Steps to Reproduce]]</f>
        <v>N/A</v>
      </c>
      <c r="AG165" s="103" t="str">
        <f>IF(Final_Report[[#This Row],[Move to Report]]="Yes",VLOOKUP(E165,IssueVariable[],9,0),"N/A")</f>
        <v>N/A</v>
      </c>
      <c r="AH165" s="103" t="str">
        <f>IF(Final_Report[[#This Row],[Move to Report]]="Yes",VLOOKUP(E165,IssueVariable[],10,0),"N/A")</f>
        <v>N/A</v>
      </c>
      <c r="AI165" s="103"/>
      <c r="AJ165" s="103"/>
      <c r="AK165" s="103" t="str" cm="1">
        <f t="array" ref="AK165">Table95[Tested on]</f>
        <v>Windows: 11
MAC OS: 12
iOS: 15
Android OS: 10</v>
      </c>
      <c r="AL165" s="203" t="str" cm="1">
        <f t="array" ref="AL1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5" s="103" t="e" cm="1">
        <f t="array" ref="AM165">CONCATENATE(LEFT(AH165, SEARCH(" ", AH165) -1),", ",Labels[Labels])</f>
        <v>#VALUE!</v>
      </c>
      <c r="AN165" s="103" t="b">
        <f t="shared" si="3"/>
        <v>0</v>
      </c>
      <c r="AO165" s="103"/>
      <c r="AP165" s="103"/>
      <c r="AQ165" s="103"/>
      <c r="AR165" s="103"/>
      <c r="AS165" s="103"/>
      <c r="AT165" s="103"/>
      <c r="AU165" s="103"/>
      <c r="AV165" s="103"/>
      <c r="AW165" s="103"/>
      <c r="AX165" s="103"/>
      <c r="AY165" s="103"/>
      <c r="AZ165" s="103"/>
      <c r="BA165" s="103"/>
      <c r="BB165" s="103"/>
      <c r="BC165" s="103" t="e">
        <f>VLOOKUP('Final Report'!D165,'Issue Variable'!A:N,11,FALSE)</f>
        <v>#N/A</v>
      </c>
      <c r="BD165" s="103"/>
      <c r="BE165" s="206"/>
    </row>
    <row r="166" spans="1:57" ht="105" hidden="1">
      <c r="A166" s="145"/>
      <c r="B166" s="103" t="e">
        <f>VLOOKUP(A166,URL[],2,0)</f>
        <v>#N/A</v>
      </c>
      <c r="C166" s="205" t="e">
        <f>VLOOKUP(A166,URL[],3,0)</f>
        <v>#N/A</v>
      </c>
      <c r="D166" s="103"/>
      <c r="E166" s="103"/>
      <c r="F166" s="103"/>
      <c r="G166" s="103"/>
      <c r="H166" s="103"/>
      <c r="I166" s="103"/>
      <c r="J166" s="103"/>
      <c r="K166" s="103"/>
      <c r="L166" s="103"/>
      <c r="M166" s="103"/>
      <c r="N166" s="103"/>
      <c r="O166" s="103"/>
      <c r="P166" s="103"/>
      <c r="Q166" s="103"/>
      <c r="R166" s="103"/>
      <c r="S166" s="103"/>
      <c r="T166" s="103" t="str">
        <f>IF(Final_Report[[#This Row],[Move to Report]]="Yes",VLOOKUP(E166,IssueVariable[],3,0),"N/A")</f>
        <v>N/A</v>
      </c>
      <c r="U166" s="103" t="str">
        <f>IF(Final_Report[[#This Row],[Move to Report]]="Yes",VLOOKUP(E166,IssueVariable[],4,0),"N/A")</f>
        <v>N/A</v>
      </c>
      <c r="V166" s="103" t="str">
        <f>Final_Report[[#This Row],[Issue Description]]</f>
        <v>N/A</v>
      </c>
      <c r="W166" s="103"/>
      <c r="X166" s="103">
        <f>Final_Report[[#This Row],[Code Snippet]]</f>
        <v>0</v>
      </c>
      <c r="Y166" s="103" t="str">
        <f>IF(Final_Report[[#This Row],[Move to Report]]="Yes",VLOOKUP(E166,IssueVariable[],5,0),"N/A")</f>
        <v>N/A</v>
      </c>
      <c r="Z166" s="103" t="str">
        <f>Final_Report[[#This Row],[Expected Result]]</f>
        <v>N/A</v>
      </c>
      <c r="AA166" s="103" t="str">
        <f>IF(Final_Report[[#This Row],[Move to Report]]="Yes",VLOOKUP(E166,IssueVariable[],6,0),"N/A")</f>
        <v>N/A</v>
      </c>
      <c r="AB166" s="103" t="str">
        <f>IF(Final_Report[[#This Row],[Move to Report]]="Yes",VLOOKUP(E166,IssueVariable[],7,0),"N/A")</f>
        <v>N/A</v>
      </c>
      <c r="AC166" s="103" t="str">
        <f>Final_Report[[#This Row],[Recommendation]]</f>
        <v>N/A</v>
      </c>
      <c r="AD166" s="103"/>
      <c r="AE166" s="103" t="str">
        <f>IF(Final_Report[[#This Row],[Move to Report]]="Yes",VLOOKUP(E166,IssueVariable[],8,0),"N/A")</f>
        <v>N/A</v>
      </c>
      <c r="AF166" s="103" t="str">
        <f>Final_Report[[#This Row],[Steps to Reproduce]]</f>
        <v>N/A</v>
      </c>
      <c r="AG166" s="103" t="str">
        <f>IF(Final_Report[[#This Row],[Move to Report]]="Yes",VLOOKUP(E166,IssueVariable[],9,0),"N/A")</f>
        <v>N/A</v>
      </c>
      <c r="AH166" s="103" t="str">
        <f>IF(Final_Report[[#This Row],[Move to Report]]="Yes",VLOOKUP(E166,IssueVariable[],10,0),"N/A")</f>
        <v>N/A</v>
      </c>
      <c r="AI166" s="103"/>
      <c r="AJ166" s="103"/>
      <c r="AK166" s="103" t="str" cm="1">
        <f t="array" ref="AK166">Table95[Tested on]</f>
        <v>Windows: 11
MAC OS: 12
iOS: 15
Android OS: 10</v>
      </c>
      <c r="AL166" s="203" t="str" cm="1">
        <f t="array" ref="AL1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6" s="103" t="e" cm="1">
        <f t="array" ref="AM166">CONCATENATE(LEFT(AH166, SEARCH(" ", AH166) -1),", ",Labels[Labels])</f>
        <v>#VALUE!</v>
      </c>
      <c r="AN166" s="103" t="b">
        <f t="shared" si="3"/>
        <v>0</v>
      </c>
      <c r="AO166" s="103"/>
      <c r="AP166" s="103"/>
      <c r="AQ166" s="103"/>
      <c r="AR166" s="103"/>
      <c r="AS166" s="103"/>
      <c r="AT166" s="103"/>
      <c r="AU166" s="103"/>
      <c r="AV166" s="103"/>
      <c r="AW166" s="103"/>
      <c r="AX166" s="103"/>
      <c r="AY166" s="103"/>
      <c r="AZ166" s="103"/>
      <c r="BA166" s="103"/>
      <c r="BB166" s="103"/>
      <c r="BC166" s="103" t="e">
        <f>VLOOKUP('Final Report'!D166,'Issue Variable'!A:N,11,FALSE)</f>
        <v>#N/A</v>
      </c>
      <c r="BD166" s="103"/>
      <c r="BE166" s="206"/>
    </row>
    <row r="167" spans="1:57" ht="105" hidden="1">
      <c r="A167" s="145"/>
      <c r="B167" s="103" t="e">
        <f>VLOOKUP(A167,URL[],2,0)</f>
        <v>#N/A</v>
      </c>
      <c r="C167" s="205" t="e">
        <f>VLOOKUP(A167,URL[],3,0)</f>
        <v>#N/A</v>
      </c>
      <c r="D167" s="103"/>
      <c r="E167" s="103"/>
      <c r="F167" s="103"/>
      <c r="G167" s="103"/>
      <c r="H167" s="103"/>
      <c r="I167" s="103"/>
      <c r="J167" s="103"/>
      <c r="K167" s="103"/>
      <c r="L167" s="103"/>
      <c r="M167" s="103"/>
      <c r="N167" s="103"/>
      <c r="O167" s="103"/>
      <c r="P167" s="103"/>
      <c r="Q167" s="103"/>
      <c r="R167" s="103"/>
      <c r="S167" s="103"/>
      <c r="T167" s="103" t="str">
        <f>IF(Final_Report[[#This Row],[Move to Report]]="Yes",VLOOKUP(E167,IssueVariable[],3,0),"N/A")</f>
        <v>N/A</v>
      </c>
      <c r="U167" s="103" t="str">
        <f>IF(Final_Report[[#This Row],[Move to Report]]="Yes",VLOOKUP(E167,IssueVariable[],4,0),"N/A")</f>
        <v>N/A</v>
      </c>
      <c r="V167" s="103" t="str">
        <f>Final_Report[[#This Row],[Issue Description]]</f>
        <v>N/A</v>
      </c>
      <c r="W167" s="103"/>
      <c r="X167" s="103">
        <f>Final_Report[[#This Row],[Code Snippet]]</f>
        <v>0</v>
      </c>
      <c r="Y167" s="103" t="str">
        <f>IF(Final_Report[[#This Row],[Move to Report]]="Yes",VLOOKUP(E167,IssueVariable[],5,0),"N/A")</f>
        <v>N/A</v>
      </c>
      <c r="Z167" s="103" t="str">
        <f>Final_Report[[#This Row],[Expected Result]]</f>
        <v>N/A</v>
      </c>
      <c r="AA167" s="103" t="str">
        <f>IF(Final_Report[[#This Row],[Move to Report]]="Yes",VLOOKUP(E167,IssueVariable[],6,0),"N/A")</f>
        <v>N/A</v>
      </c>
      <c r="AB167" s="103" t="str">
        <f>IF(Final_Report[[#This Row],[Move to Report]]="Yes",VLOOKUP(E167,IssueVariable[],7,0),"N/A")</f>
        <v>N/A</v>
      </c>
      <c r="AC167" s="103" t="str">
        <f>Final_Report[[#This Row],[Recommendation]]</f>
        <v>N/A</v>
      </c>
      <c r="AD167" s="103"/>
      <c r="AE167" s="103" t="str">
        <f>IF(Final_Report[[#This Row],[Move to Report]]="Yes",VLOOKUP(E167,IssueVariable[],8,0),"N/A")</f>
        <v>N/A</v>
      </c>
      <c r="AF167" s="103" t="str">
        <f>Final_Report[[#This Row],[Steps to Reproduce]]</f>
        <v>N/A</v>
      </c>
      <c r="AG167" s="103" t="str">
        <f>IF(Final_Report[[#This Row],[Move to Report]]="Yes",VLOOKUP(E167,IssueVariable[],9,0),"N/A")</f>
        <v>N/A</v>
      </c>
      <c r="AH167" s="103" t="str">
        <f>IF(Final_Report[[#This Row],[Move to Report]]="Yes",VLOOKUP(E167,IssueVariable[],10,0),"N/A")</f>
        <v>N/A</v>
      </c>
      <c r="AI167" s="103"/>
      <c r="AJ167" s="103"/>
      <c r="AK167" s="103" t="str" cm="1">
        <f t="array" ref="AK167">Table95[Tested on]</f>
        <v>Windows: 11
MAC OS: 12
iOS: 15
Android OS: 10</v>
      </c>
      <c r="AL167" s="203" t="str" cm="1">
        <f t="array" ref="AL1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7" s="103" t="e" cm="1">
        <f t="array" ref="AM167">CONCATENATE(LEFT(AH167, SEARCH(" ", AH167) -1),", ",Labels[Labels])</f>
        <v>#VALUE!</v>
      </c>
      <c r="AN167" s="103" t="b">
        <f t="shared" si="3"/>
        <v>0</v>
      </c>
      <c r="AO167" s="103"/>
      <c r="AP167" s="103"/>
      <c r="AQ167" s="103"/>
      <c r="AR167" s="103"/>
      <c r="AS167" s="103"/>
      <c r="AT167" s="103"/>
      <c r="AU167" s="103"/>
      <c r="AV167" s="103"/>
      <c r="AW167" s="103"/>
      <c r="AX167" s="103"/>
      <c r="AY167" s="103"/>
      <c r="AZ167" s="103"/>
      <c r="BA167" s="103"/>
      <c r="BB167" s="103"/>
      <c r="BC167" s="103" t="e">
        <f>VLOOKUP('Final Report'!D167,'Issue Variable'!A:N,11,FALSE)</f>
        <v>#N/A</v>
      </c>
      <c r="BD167" s="103"/>
      <c r="BE167" s="206"/>
    </row>
    <row r="168" spans="1:57" ht="105" hidden="1">
      <c r="A168" s="145"/>
      <c r="B168" s="103" t="e">
        <f>VLOOKUP(A168,URL[],2,0)</f>
        <v>#N/A</v>
      </c>
      <c r="C168" s="205" t="e">
        <f>VLOOKUP(A168,URL[],3,0)</f>
        <v>#N/A</v>
      </c>
      <c r="D168" s="103"/>
      <c r="E168" s="103"/>
      <c r="F168" s="103"/>
      <c r="G168" s="103"/>
      <c r="H168" s="103"/>
      <c r="I168" s="103"/>
      <c r="J168" s="103"/>
      <c r="K168" s="103"/>
      <c r="L168" s="103"/>
      <c r="M168" s="103"/>
      <c r="N168" s="103"/>
      <c r="O168" s="103"/>
      <c r="P168" s="103"/>
      <c r="Q168" s="103"/>
      <c r="R168" s="103"/>
      <c r="S168" s="103"/>
      <c r="T168" s="103" t="str">
        <f>IF(Final_Report[[#This Row],[Move to Report]]="Yes",VLOOKUP(E168,IssueVariable[],3,0),"N/A")</f>
        <v>N/A</v>
      </c>
      <c r="U168" s="103" t="str">
        <f>IF(Final_Report[[#This Row],[Move to Report]]="Yes",VLOOKUP(E168,IssueVariable[],4,0),"N/A")</f>
        <v>N/A</v>
      </c>
      <c r="V168" s="103" t="str">
        <f>Final_Report[[#This Row],[Issue Description]]</f>
        <v>N/A</v>
      </c>
      <c r="W168" s="103"/>
      <c r="X168" s="103">
        <f>Final_Report[[#This Row],[Code Snippet]]</f>
        <v>0</v>
      </c>
      <c r="Y168" s="103" t="str">
        <f>IF(Final_Report[[#This Row],[Move to Report]]="Yes",VLOOKUP(E168,IssueVariable[],5,0),"N/A")</f>
        <v>N/A</v>
      </c>
      <c r="Z168" s="103" t="str">
        <f>Final_Report[[#This Row],[Expected Result]]</f>
        <v>N/A</v>
      </c>
      <c r="AA168" s="103" t="str">
        <f>IF(Final_Report[[#This Row],[Move to Report]]="Yes",VLOOKUP(E168,IssueVariable[],6,0),"N/A")</f>
        <v>N/A</v>
      </c>
      <c r="AB168" s="103" t="str">
        <f>IF(Final_Report[[#This Row],[Move to Report]]="Yes",VLOOKUP(E168,IssueVariable[],7,0),"N/A")</f>
        <v>N/A</v>
      </c>
      <c r="AC168" s="103" t="str">
        <f>Final_Report[[#This Row],[Recommendation]]</f>
        <v>N/A</v>
      </c>
      <c r="AD168" s="103"/>
      <c r="AE168" s="103" t="str">
        <f>IF(Final_Report[[#This Row],[Move to Report]]="Yes",VLOOKUP(E168,IssueVariable[],8,0),"N/A")</f>
        <v>N/A</v>
      </c>
      <c r="AF168" s="103" t="str">
        <f>Final_Report[[#This Row],[Steps to Reproduce]]</f>
        <v>N/A</v>
      </c>
      <c r="AG168" s="103" t="str">
        <f>IF(Final_Report[[#This Row],[Move to Report]]="Yes",VLOOKUP(E168,IssueVariable[],9,0),"N/A")</f>
        <v>N/A</v>
      </c>
      <c r="AH168" s="103" t="str">
        <f>IF(Final_Report[[#This Row],[Move to Report]]="Yes",VLOOKUP(E168,IssueVariable[],10,0),"N/A")</f>
        <v>N/A</v>
      </c>
      <c r="AI168" s="103"/>
      <c r="AJ168" s="103"/>
      <c r="AK168" s="103" t="str" cm="1">
        <f t="array" ref="AK168">Table95[Tested on]</f>
        <v>Windows: 11
MAC OS: 12
iOS: 15
Android OS: 10</v>
      </c>
      <c r="AL168" s="203" t="str" cm="1">
        <f t="array" ref="AL1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8" s="103" t="e" cm="1">
        <f t="array" ref="AM168">CONCATENATE(LEFT(AH168, SEARCH(" ", AH168) -1),", ",Labels[Labels])</f>
        <v>#VALUE!</v>
      </c>
      <c r="AN168" s="103" t="b">
        <f t="shared" si="3"/>
        <v>0</v>
      </c>
      <c r="AO168" s="103"/>
      <c r="AP168" s="103"/>
      <c r="AQ168" s="103"/>
      <c r="AR168" s="103"/>
      <c r="AS168" s="103"/>
      <c r="AT168" s="103"/>
      <c r="AU168" s="103"/>
      <c r="AV168" s="103"/>
      <c r="AW168" s="103"/>
      <c r="AX168" s="103"/>
      <c r="AY168" s="103"/>
      <c r="AZ168" s="103"/>
      <c r="BA168" s="103"/>
      <c r="BB168" s="103"/>
      <c r="BC168" s="103" t="e">
        <f>VLOOKUP('Final Report'!D168,'Issue Variable'!A:N,11,FALSE)</f>
        <v>#N/A</v>
      </c>
      <c r="BD168" s="103"/>
      <c r="BE168" s="206"/>
    </row>
    <row r="169" spans="1:57" ht="105" hidden="1">
      <c r="A169" s="145"/>
      <c r="B169" s="103" t="e">
        <f>VLOOKUP(A169,URL[],2,0)</f>
        <v>#N/A</v>
      </c>
      <c r="C169" s="205" t="e">
        <f>VLOOKUP(A169,URL[],3,0)</f>
        <v>#N/A</v>
      </c>
      <c r="D169" s="103"/>
      <c r="E169" s="103"/>
      <c r="F169" s="103"/>
      <c r="G169" s="103"/>
      <c r="H169" s="103"/>
      <c r="I169" s="103"/>
      <c r="J169" s="103"/>
      <c r="K169" s="103"/>
      <c r="L169" s="103"/>
      <c r="M169" s="103"/>
      <c r="N169" s="103"/>
      <c r="O169" s="103"/>
      <c r="P169" s="103"/>
      <c r="Q169" s="103"/>
      <c r="R169" s="103"/>
      <c r="S169" s="103"/>
      <c r="T169" s="103" t="str">
        <f>IF(Final_Report[[#This Row],[Move to Report]]="Yes",VLOOKUP(E169,IssueVariable[],3,0),"N/A")</f>
        <v>N/A</v>
      </c>
      <c r="U169" s="103" t="str">
        <f>IF(Final_Report[[#This Row],[Move to Report]]="Yes",VLOOKUP(E169,IssueVariable[],4,0),"N/A")</f>
        <v>N/A</v>
      </c>
      <c r="V169" s="103" t="str">
        <f>Final_Report[[#This Row],[Issue Description]]</f>
        <v>N/A</v>
      </c>
      <c r="W169" s="103"/>
      <c r="X169" s="103">
        <f>Final_Report[[#This Row],[Code Snippet]]</f>
        <v>0</v>
      </c>
      <c r="Y169" s="103" t="str">
        <f>IF(Final_Report[[#This Row],[Move to Report]]="Yes",VLOOKUP(E169,IssueVariable[],5,0),"N/A")</f>
        <v>N/A</v>
      </c>
      <c r="Z169" s="103" t="str">
        <f>Final_Report[[#This Row],[Expected Result]]</f>
        <v>N/A</v>
      </c>
      <c r="AA169" s="103" t="str">
        <f>IF(Final_Report[[#This Row],[Move to Report]]="Yes",VLOOKUP(E169,IssueVariable[],6,0),"N/A")</f>
        <v>N/A</v>
      </c>
      <c r="AB169" s="103" t="str">
        <f>IF(Final_Report[[#This Row],[Move to Report]]="Yes",VLOOKUP(E169,IssueVariable[],7,0),"N/A")</f>
        <v>N/A</v>
      </c>
      <c r="AC169" s="103" t="str">
        <f>Final_Report[[#This Row],[Recommendation]]</f>
        <v>N/A</v>
      </c>
      <c r="AD169" s="103"/>
      <c r="AE169" s="103" t="str">
        <f>IF(Final_Report[[#This Row],[Move to Report]]="Yes",VLOOKUP(E169,IssueVariable[],8,0),"N/A")</f>
        <v>N/A</v>
      </c>
      <c r="AF169" s="103" t="str">
        <f>Final_Report[[#This Row],[Steps to Reproduce]]</f>
        <v>N/A</v>
      </c>
      <c r="AG169" s="103" t="str">
        <f>IF(Final_Report[[#This Row],[Move to Report]]="Yes",VLOOKUP(E169,IssueVariable[],9,0),"N/A")</f>
        <v>N/A</v>
      </c>
      <c r="AH169" s="103" t="str">
        <f>IF(Final_Report[[#This Row],[Move to Report]]="Yes",VLOOKUP(E169,IssueVariable[],10,0),"N/A")</f>
        <v>N/A</v>
      </c>
      <c r="AI169" s="103"/>
      <c r="AJ169" s="103"/>
      <c r="AK169" s="103" t="str" cm="1">
        <f t="array" ref="AK169">Table95[Tested on]</f>
        <v>Windows: 11
MAC OS: 12
iOS: 15
Android OS: 10</v>
      </c>
      <c r="AL169" s="203" t="str" cm="1">
        <f t="array" ref="AL1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69" s="103" t="e" cm="1">
        <f t="array" ref="AM169">CONCATENATE(LEFT(AH169, SEARCH(" ", AH169) -1),", ",Labels[Labels])</f>
        <v>#VALUE!</v>
      </c>
      <c r="AN169" s="103" t="b">
        <f t="shared" si="3"/>
        <v>0</v>
      </c>
      <c r="AO169" s="103"/>
      <c r="AP169" s="103"/>
      <c r="AQ169" s="103"/>
      <c r="AR169" s="103"/>
      <c r="AS169" s="103"/>
      <c r="AT169" s="103"/>
      <c r="AU169" s="103"/>
      <c r="AV169" s="103"/>
      <c r="AW169" s="103"/>
      <c r="AX169" s="103"/>
      <c r="AY169" s="103"/>
      <c r="AZ169" s="103"/>
      <c r="BA169" s="103"/>
      <c r="BB169" s="103"/>
      <c r="BC169" s="103" t="e">
        <f>VLOOKUP('Final Report'!D169,'Issue Variable'!A:N,11,FALSE)</f>
        <v>#N/A</v>
      </c>
      <c r="BD169" s="103"/>
      <c r="BE169" s="206"/>
    </row>
    <row r="170" spans="1:57" ht="105" hidden="1">
      <c r="A170" s="145"/>
      <c r="B170" s="103" t="e">
        <f>VLOOKUP(A170,URL[],2,0)</f>
        <v>#N/A</v>
      </c>
      <c r="C170" s="205" t="e">
        <f>VLOOKUP(A170,URL[],3,0)</f>
        <v>#N/A</v>
      </c>
      <c r="D170" s="103"/>
      <c r="E170" s="103"/>
      <c r="F170" s="103"/>
      <c r="G170" s="103"/>
      <c r="H170" s="103"/>
      <c r="I170" s="103"/>
      <c r="J170" s="103"/>
      <c r="K170" s="103"/>
      <c r="L170" s="103"/>
      <c r="M170" s="103"/>
      <c r="N170" s="103"/>
      <c r="O170" s="103"/>
      <c r="P170" s="103"/>
      <c r="Q170" s="103"/>
      <c r="R170" s="103"/>
      <c r="S170" s="103"/>
      <c r="T170" s="103" t="str">
        <f>IF(Final_Report[[#This Row],[Move to Report]]="Yes",VLOOKUP(E170,IssueVariable[],3,0),"N/A")</f>
        <v>N/A</v>
      </c>
      <c r="U170" s="103" t="str">
        <f>IF(Final_Report[[#This Row],[Move to Report]]="Yes",VLOOKUP(E170,IssueVariable[],4,0),"N/A")</f>
        <v>N/A</v>
      </c>
      <c r="V170" s="103" t="str">
        <f>Final_Report[[#This Row],[Issue Description]]</f>
        <v>N/A</v>
      </c>
      <c r="W170" s="103"/>
      <c r="X170" s="103">
        <f>Final_Report[[#This Row],[Code Snippet]]</f>
        <v>0</v>
      </c>
      <c r="Y170" s="103" t="str">
        <f>IF(Final_Report[[#This Row],[Move to Report]]="Yes",VLOOKUP(E170,IssueVariable[],5,0),"N/A")</f>
        <v>N/A</v>
      </c>
      <c r="Z170" s="103" t="str">
        <f>Final_Report[[#This Row],[Expected Result]]</f>
        <v>N/A</v>
      </c>
      <c r="AA170" s="103" t="str">
        <f>IF(Final_Report[[#This Row],[Move to Report]]="Yes",VLOOKUP(E170,IssueVariable[],6,0),"N/A")</f>
        <v>N/A</v>
      </c>
      <c r="AB170" s="103" t="str">
        <f>IF(Final_Report[[#This Row],[Move to Report]]="Yes",VLOOKUP(E170,IssueVariable[],7,0),"N/A")</f>
        <v>N/A</v>
      </c>
      <c r="AC170" s="103" t="str">
        <f>Final_Report[[#This Row],[Recommendation]]</f>
        <v>N/A</v>
      </c>
      <c r="AD170" s="103"/>
      <c r="AE170" s="103" t="str">
        <f>IF(Final_Report[[#This Row],[Move to Report]]="Yes",VLOOKUP(E170,IssueVariable[],8,0),"N/A")</f>
        <v>N/A</v>
      </c>
      <c r="AF170" s="103" t="str">
        <f>Final_Report[[#This Row],[Steps to Reproduce]]</f>
        <v>N/A</v>
      </c>
      <c r="AG170" s="103" t="str">
        <f>IF(Final_Report[[#This Row],[Move to Report]]="Yes",VLOOKUP(E170,IssueVariable[],9,0),"N/A")</f>
        <v>N/A</v>
      </c>
      <c r="AH170" s="103" t="str">
        <f>IF(Final_Report[[#This Row],[Move to Report]]="Yes",VLOOKUP(E170,IssueVariable[],10,0),"N/A")</f>
        <v>N/A</v>
      </c>
      <c r="AI170" s="103"/>
      <c r="AJ170" s="103"/>
      <c r="AK170" s="103" t="str" cm="1">
        <f t="array" ref="AK170">Table95[Tested on]</f>
        <v>Windows: 11
MAC OS: 12
iOS: 15
Android OS: 10</v>
      </c>
      <c r="AL170" s="203" t="str" cm="1">
        <f t="array" ref="AL1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0" s="103" t="e" cm="1">
        <f t="array" ref="AM170">CONCATENATE(LEFT(AH170, SEARCH(" ", AH170) -1),", ",Labels[Labels])</f>
        <v>#VALUE!</v>
      </c>
      <c r="AN170" s="103" t="b">
        <f t="shared" si="3"/>
        <v>0</v>
      </c>
      <c r="AO170" s="103"/>
      <c r="AP170" s="103"/>
      <c r="AQ170" s="103"/>
      <c r="AR170" s="103"/>
      <c r="AS170" s="103"/>
      <c r="AT170" s="103"/>
      <c r="AU170" s="103"/>
      <c r="AV170" s="103"/>
      <c r="AW170" s="103"/>
      <c r="AX170" s="103"/>
      <c r="AY170" s="103"/>
      <c r="AZ170" s="103"/>
      <c r="BA170" s="103"/>
      <c r="BB170" s="103"/>
      <c r="BC170" s="103" t="e">
        <f>VLOOKUP('Final Report'!D170,'Issue Variable'!A:N,11,FALSE)</f>
        <v>#N/A</v>
      </c>
      <c r="BD170" s="103"/>
      <c r="BE170" s="206"/>
    </row>
    <row r="171" spans="1:57" ht="105" hidden="1">
      <c r="A171" s="145"/>
      <c r="B171" s="103" t="e">
        <f>VLOOKUP(A171,URL[],2,0)</f>
        <v>#N/A</v>
      </c>
      <c r="C171" s="205" t="e">
        <f>VLOOKUP(A171,URL[],3,0)</f>
        <v>#N/A</v>
      </c>
      <c r="D171" s="103"/>
      <c r="E171" s="103"/>
      <c r="F171" s="103"/>
      <c r="G171" s="103"/>
      <c r="H171" s="103"/>
      <c r="I171" s="103"/>
      <c r="J171" s="103"/>
      <c r="K171" s="103"/>
      <c r="L171" s="103"/>
      <c r="M171" s="103"/>
      <c r="N171" s="103"/>
      <c r="O171" s="103"/>
      <c r="P171" s="103"/>
      <c r="Q171" s="103"/>
      <c r="R171" s="103"/>
      <c r="S171" s="103"/>
      <c r="T171" s="103" t="str">
        <f>IF(Final_Report[[#This Row],[Move to Report]]="Yes",VLOOKUP(E171,IssueVariable[],3,0),"N/A")</f>
        <v>N/A</v>
      </c>
      <c r="U171" s="103" t="str">
        <f>IF(Final_Report[[#This Row],[Move to Report]]="Yes",VLOOKUP(E171,IssueVariable[],4,0),"N/A")</f>
        <v>N/A</v>
      </c>
      <c r="V171" s="103" t="str">
        <f>Final_Report[[#This Row],[Issue Description]]</f>
        <v>N/A</v>
      </c>
      <c r="W171" s="103"/>
      <c r="X171" s="103">
        <f>Final_Report[[#This Row],[Code Snippet]]</f>
        <v>0</v>
      </c>
      <c r="Y171" s="103" t="str">
        <f>IF(Final_Report[[#This Row],[Move to Report]]="Yes",VLOOKUP(E171,IssueVariable[],5,0),"N/A")</f>
        <v>N/A</v>
      </c>
      <c r="Z171" s="103" t="str">
        <f>Final_Report[[#This Row],[Expected Result]]</f>
        <v>N/A</v>
      </c>
      <c r="AA171" s="103" t="str">
        <f>IF(Final_Report[[#This Row],[Move to Report]]="Yes",VLOOKUP(E171,IssueVariable[],6,0),"N/A")</f>
        <v>N/A</v>
      </c>
      <c r="AB171" s="103" t="str">
        <f>IF(Final_Report[[#This Row],[Move to Report]]="Yes",VLOOKUP(E171,IssueVariable[],7,0),"N/A")</f>
        <v>N/A</v>
      </c>
      <c r="AC171" s="103" t="str">
        <f>Final_Report[[#This Row],[Recommendation]]</f>
        <v>N/A</v>
      </c>
      <c r="AD171" s="103"/>
      <c r="AE171" s="103" t="str">
        <f>IF(Final_Report[[#This Row],[Move to Report]]="Yes",VLOOKUP(E171,IssueVariable[],8,0),"N/A")</f>
        <v>N/A</v>
      </c>
      <c r="AF171" s="103" t="str">
        <f>Final_Report[[#This Row],[Steps to Reproduce]]</f>
        <v>N/A</v>
      </c>
      <c r="AG171" s="103" t="str">
        <f>IF(Final_Report[[#This Row],[Move to Report]]="Yes",VLOOKUP(E171,IssueVariable[],9,0),"N/A")</f>
        <v>N/A</v>
      </c>
      <c r="AH171" s="103" t="str">
        <f>IF(Final_Report[[#This Row],[Move to Report]]="Yes",VLOOKUP(E171,IssueVariable[],10,0),"N/A")</f>
        <v>N/A</v>
      </c>
      <c r="AI171" s="103"/>
      <c r="AJ171" s="103"/>
      <c r="AK171" s="103" t="str" cm="1">
        <f t="array" ref="AK171">Table95[Tested on]</f>
        <v>Windows: 11
MAC OS: 12
iOS: 15
Android OS: 10</v>
      </c>
      <c r="AL171" s="203" t="str" cm="1">
        <f t="array" ref="AL1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1" s="103" t="e" cm="1">
        <f t="array" ref="AM171">CONCATENATE(LEFT(AH171, SEARCH(" ", AH171) -1),", ",Labels[Labels])</f>
        <v>#VALUE!</v>
      </c>
      <c r="AN171" s="103" t="b">
        <f t="shared" si="3"/>
        <v>0</v>
      </c>
      <c r="AO171" s="103"/>
      <c r="AP171" s="103"/>
      <c r="AQ171" s="103"/>
      <c r="AR171" s="103"/>
      <c r="AS171" s="103"/>
      <c r="AT171" s="103"/>
      <c r="AU171" s="103"/>
      <c r="AV171" s="103"/>
      <c r="AW171" s="103"/>
      <c r="AX171" s="103"/>
      <c r="AY171" s="103"/>
      <c r="AZ171" s="103"/>
      <c r="BA171" s="103"/>
      <c r="BB171" s="103"/>
      <c r="BC171" s="103" t="e">
        <f>VLOOKUP('Final Report'!D171,'Issue Variable'!A:N,11,FALSE)</f>
        <v>#N/A</v>
      </c>
      <c r="BD171" s="103"/>
      <c r="BE171" s="206"/>
    </row>
    <row r="172" spans="1:57" ht="105" hidden="1">
      <c r="A172" s="145"/>
      <c r="B172" s="103" t="e">
        <f>VLOOKUP(A172,URL[],2,0)</f>
        <v>#N/A</v>
      </c>
      <c r="C172" s="205" t="e">
        <f>VLOOKUP(A172,URL[],3,0)</f>
        <v>#N/A</v>
      </c>
      <c r="D172" s="103"/>
      <c r="E172" s="103"/>
      <c r="F172" s="103"/>
      <c r="G172" s="103"/>
      <c r="H172" s="103"/>
      <c r="I172" s="103"/>
      <c r="J172" s="103"/>
      <c r="K172" s="103"/>
      <c r="L172" s="103"/>
      <c r="M172" s="103"/>
      <c r="N172" s="103"/>
      <c r="O172" s="103"/>
      <c r="P172" s="103"/>
      <c r="Q172" s="103"/>
      <c r="R172" s="103"/>
      <c r="S172" s="103"/>
      <c r="T172" s="103" t="str">
        <f>IF(Final_Report[[#This Row],[Move to Report]]="Yes",VLOOKUP(E172,IssueVariable[],3,0),"N/A")</f>
        <v>N/A</v>
      </c>
      <c r="U172" s="103" t="str">
        <f>IF(Final_Report[[#This Row],[Move to Report]]="Yes",VLOOKUP(E172,IssueVariable[],4,0),"N/A")</f>
        <v>N/A</v>
      </c>
      <c r="V172" s="103" t="str">
        <f>Final_Report[[#This Row],[Issue Description]]</f>
        <v>N/A</v>
      </c>
      <c r="W172" s="103"/>
      <c r="X172" s="103">
        <f>Final_Report[[#This Row],[Code Snippet]]</f>
        <v>0</v>
      </c>
      <c r="Y172" s="103" t="str">
        <f>IF(Final_Report[[#This Row],[Move to Report]]="Yes",VLOOKUP(E172,IssueVariable[],5,0),"N/A")</f>
        <v>N/A</v>
      </c>
      <c r="Z172" s="103" t="str">
        <f>Final_Report[[#This Row],[Expected Result]]</f>
        <v>N/A</v>
      </c>
      <c r="AA172" s="103" t="str">
        <f>IF(Final_Report[[#This Row],[Move to Report]]="Yes",VLOOKUP(E172,IssueVariable[],6,0),"N/A")</f>
        <v>N/A</v>
      </c>
      <c r="AB172" s="103" t="str">
        <f>IF(Final_Report[[#This Row],[Move to Report]]="Yes",VLOOKUP(E172,IssueVariable[],7,0),"N/A")</f>
        <v>N/A</v>
      </c>
      <c r="AC172" s="103" t="str">
        <f>Final_Report[[#This Row],[Recommendation]]</f>
        <v>N/A</v>
      </c>
      <c r="AD172" s="103"/>
      <c r="AE172" s="103" t="str">
        <f>IF(Final_Report[[#This Row],[Move to Report]]="Yes",VLOOKUP(E172,IssueVariable[],8,0),"N/A")</f>
        <v>N/A</v>
      </c>
      <c r="AF172" s="103" t="str">
        <f>Final_Report[[#This Row],[Steps to Reproduce]]</f>
        <v>N/A</v>
      </c>
      <c r="AG172" s="103" t="str">
        <f>IF(Final_Report[[#This Row],[Move to Report]]="Yes",VLOOKUP(E172,IssueVariable[],9,0),"N/A")</f>
        <v>N/A</v>
      </c>
      <c r="AH172" s="103" t="str">
        <f>IF(Final_Report[[#This Row],[Move to Report]]="Yes",VLOOKUP(E172,IssueVariable[],10,0),"N/A")</f>
        <v>N/A</v>
      </c>
      <c r="AI172" s="103"/>
      <c r="AJ172" s="103"/>
      <c r="AK172" s="103" t="str" cm="1">
        <f t="array" ref="AK172">Table95[Tested on]</f>
        <v>Windows: 11
MAC OS: 12
iOS: 15
Android OS: 10</v>
      </c>
      <c r="AL172" s="203" t="str" cm="1">
        <f t="array" ref="AL1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2" s="103" t="e" cm="1">
        <f t="array" ref="AM172">CONCATENATE(LEFT(AH172, SEARCH(" ", AH172) -1),", ",Labels[Labels])</f>
        <v>#VALUE!</v>
      </c>
      <c r="AN172" s="103" t="b">
        <f t="shared" si="3"/>
        <v>0</v>
      </c>
      <c r="AO172" s="103"/>
      <c r="AP172" s="103"/>
      <c r="AQ172" s="103"/>
      <c r="AR172" s="103"/>
      <c r="AS172" s="103"/>
      <c r="AT172" s="103"/>
      <c r="AU172" s="103"/>
      <c r="AV172" s="103"/>
      <c r="AW172" s="103"/>
      <c r="AX172" s="103"/>
      <c r="AY172" s="103"/>
      <c r="AZ172" s="103"/>
      <c r="BA172" s="103"/>
      <c r="BB172" s="103"/>
      <c r="BC172" s="103" t="e">
        <f>VLOOKUP('Final Report'!D172,'Issue Variable'!A:N,11,FALSE)</f>
        <v>#N/A</v>
      </c>
      <c r="BD172" s="103"/>
      <c r="BE172" s="206"/>
    </row>
    <row r="173" spans="1:57" ht="105" hidden="1">
      <c r="A173" s="145"/>
      <c r="B173" s="103" t="e">
        <f>VLOOKUP(A173,URL[],2,0)</f>
        <v>#N/A</v>
      </c>
      <c r="C173" s="205" t="e">
        <f>VLOOKUP(A173,URL[],3,0)</f>
        <v>#N/A</v>
      </c>
      <c r="D173" s="103"/>
      <c r="E173" s="103"/>
      <c r="F173" s="103"/>
      <c r="G173" s="103"/>
      <c r="H173" s="103"/>
      <c r="I173" s="103"/>
      <c r="J173" s="103"/>
      <c r="K173" s="103"/>
      <c r="L173" s="103"/>
      <c r="M173" s="103"/>
      <c r="N173" s="103"/>
      <c r="O173" s="103"/>
      <c r="P173" s="103"/>
      <c r="Q173" s="103"/>
      <c r="R173" s="103"/>
      <c r="S173" s="103"/>
      <c r="T173" s="103" t="str">
        <f>IF(Final_Report[[#This Row],[Move to Report]]="Yes",VLOOKUP(E173,IssueVariable[],3,0),"N/A")</f>
        <v>N/A</v>
      </c>
      <c r="U173" s="103" t="str">
        <f>IF(Final_Report[[#This Row],[Move to Report]]="Yes",VLOOKUP(E173,IssueVariable[],4,0),"N/A")</f>
        <v>N/A</v>
      </c>
      <c r="V173" s="103" t="str">
        <f>Final_Report[[#This Row],[Issue Description]]</f>
        <v>N/A</v>
      </c>
      <c r="W173" s="103"/>
      <c r="X173" s="103">
        <f>Final_Report[[#This Row],[Code Snippet]]</f>
        <v>0</v>
      </c>
      <c r="Y173" s="103" t="str">
        <f>IF(Final_Report[[#This Row],[Move to Report]]="Yes",VLOOKUP(E173,IssueVariable[],5,0),"N/A")</f>
        <v>N/A</v>
      </c>
      <c r="Z173" s="103" t="str">
        <f>Final_Report[[#This Row],[Expected Result]]</f>
        <v>N/A</v>
      </c>
      <c r="AA173" s="103" t="str">
        <f>IF(Final_Report[[#This Row],[Move to Report]]="Yes",VLOOKUP(E173,IssueVariable[],6,0),"N/A")</f>
        <v>N/A</v>
      </c>
      <c r="AB173" s="103" t="str">
        <f>IF(Final_Report[[#This Row],[Move to Report]]="Yes",VLOOKUP(E173,IssueVariable[],7,0),"N/A")</f>
        <v>N/A</v>
      </c>
      <c r="AC173" s="103" t="str">
        <f>Final_Report[[#This Row],[Recommendation]]</f>
        <v>N/A</v>
      </c>
      <c r="AD173" s="103"/>
      <c r="AE173" s="103" t="str">
        <f>IF(Final_Report[[#This Row],[Move to Report]]="Yes",VLOOKUP(E173,IssueVariable[],8,0),"N/A")</f>
        <v>N/A</v>
      </c>
      <c r="AF173" s="103" t="str">
        <f>Final_Report[[#This Row],[Steps to Reproduce]]</f>
        <v>N/A</v>
      </c>
      <c r="AG173" s="103" t="str">
        <f>IF(Final_Report[[#This Row],[Move to Report]]="Yes",VLOOKUP(E173,IssueVariable[],9,0),"N/A")</f>
        <v>N/A</v>
      </c>
      <c r="AH173" s="103" t="str">
        <f>IF(Final_Report[[#This Row],[Move to Report]]="Yes",VLOOKUP(E173,IssueVariable[],10,0),"N/A")</f>
        <v>N/A</v>
      </c>
      <c r="AI173" s="103"/>
      <c r="AJ173" s="103"/>
      <c r="AK173" s="103" t="str" cm="1">
        <f t="array" ref="AK173">Table95[Tested on]</f>
        <v>Windows: 11
MAC OS: 12
iOS: 15
Android OS: 10</v>
      </c>
      <c r="AL173" s="203" t="str" cm="1">
        <f t="array" ref="AL1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3" s="103" t="e" cm="1">
        <f t="array" ref="AM173">CONCATENATE(LEFT(AH173, SEARCH(" ", AH173) -1),", ",Labels[Labels])</f>
        <v>#VALUE!</v>
      </c>
      <c r="AN173" s="103" t="b">
        <f t="shared" si="3"/>
        <v>0</v>
      </c>
      <c r="AO173" s="103"/>
      <c r="AP173" s="103"/>
      <c r="AQ173" s="103"/>
      <c r="AR173" s="103"/>
      <c r="AS173" s="103"/>
      <c r="AT173" s="103"/>
      <c r="AU173" s="103"/>
      <c r="AV173" s="103"/>
      <c r="AW173" s="103"/>
      <c r="AX173" s="103"/>
      <c r="AY173" s="103"/>
      <c r="AZ173" s="103"/>
      <c r="BA173" s="103"/>
      <c r="BB173" s="103"/>
      <c r="BC173" s="103" t="e">
        <f>VLOOKUP('Final Report'!D173,'Issue Variable'!A:N,11,FALSE)</f>
        <v>#N/A</v>
      </c>
      <c r="BD173" s="103"/>
      <c r="BE173" s="206"/>
    </row>
    <row r="174" spans="1:57" ht="105" hidden="1">
      <c r="A174" s="145"/>
      <c r="B174" s="103" t="e">
        <f>VLOOKUP(A174,URL[],2,0)</f>
        <v>#N/A</v>
      </c>
      <c r="C174" s="205" t="e">
        <f>VLOOKUP(A174,URL[],3,0)</f>
        <v>#N/A</v>
      </c>
      <c r="D174" s="103"/>
      <c r="E174" s="103"/>
      <c r="F174" s="103"/>
      <c r="G174" s="103"/>
      <c r="H174" s="103"/>
      <c r="I174" s="103"/>
      <c r="J174" s="103"/>
      <c r="K174" s="103"/>
      <c r="L174" s="103"/>
      <c r="M174" s="103"/>
      <c r="N174" s="103"/>
      <c r="O174" s="103"/>
      <c r="P174" s="103"/>
      <c r="Q174" s="103"/>
      <c r="R174" s="103"/>
      <c r="S174" s="103"/>
      <c r="T174" s="103" t="str">
        <f>IF(Final_Report[[#This Row],[Move to Report]]="Yes",VLOOKUP(E174,IssueVariable[],3,0),"N/A")</f>
        <v>N/A</v>
      </c>
      <c r="U174" s="103" t="str">
        <f>IF(Final_Report[[#This Row],[Move to Report]]="Yes",VLOOKUP(E174,IssueVariable[],4,0),"N/A")</f>
        <v>N/A</v>
      </c>
      <c r="V174" s="103" t="str">
        <f>Final_Report[[#This Row],[Issue Description]]</f>
        <v>N/A</v>
      </c>
      <c r="W174" s="103"/>
      <c r="X174" s="103">
        <f>Final_Report[[#This Row],[Code Snippet]]</f>
        <v>0</v>
      </c>
      <c r="Y174" s="103" t="str">
        <f>IF(Final_Report[[#This Row],[Move to Report]]="Yes",VLOOKUP(E174,IssueVariable[],5,0),"N/A")</f>
        <v>N/A</v>
      </c>
      <c r="Z174" s="103" t="str">
        <f>Final_Report[[#This Row],[Expected Result]]</f>
        <v>N/A</v>
      </c>
      <c r="AA174" s="103" t="str">
        <f>IF(Final_Report[[#This Row],[Move to Report]]="Yes",VLOOKUP(E174,IssueVariable[],6,0),"N/A")</f>
        <v>N/A</v>
      </c>
      <c r="AB174" s="103" t="str">
        <f>IF(Final_Report[[#This Row],[Move to Report]]="Yes",VLOOKUP(E174,IssueVariable[],7,0),"N/A")</f>
        <v>N/A</v>
      </c>
      <c r="AC174" s="103" t="str">
        <f>Final_Report[[#This Row],[Recommendation]]</f>
        <v>N/A</v>
      </c>
      <c r="AD174" s="103"/>
      <c r="AE174" s="103" t="str">
        <f>IF(Final_Report[[#This Row],[Move to Report]]="Yes",VLOOKUP(E174,IssueVariable[],8,0),"N/A")</f>
        <v>N/A</v>
      </c>
      <c r="AF174" s="103" t="str">
        <f>Final_Report[[#This Row],[Steps to Reproduce]]</f>
        <v>N/A</v>
      </c>
      <c r="AG174" s="103" t="str">
        <f>IF(Final_Report[[#This Row],[Move to Report]]="Yes",VLOOKUP(E174,IssueVariable[],9,0),"N/A")</f>
        <v>N/A</v>
      </c>
      <c r="AH174" s="103" t="str">
        <f>IF(Final_Report[[#This Row],[Move to Report]]="Yes",VLOOKUP(E174,IssueVariable[],10,0),"N/A")</f>
        <v>N/A</v>
      </c>
      <c r="AI174" s="103"/>
      <c r="AJ174" s="103"/>
      <c r="AK174" s="103" t="str" cm="1">
        <f t="array" ref="AK174">Table95[Tested on]</f>
        <v>Windows: 11
MAC OS: 12
iOS: 15
Android OS: 10</v>
      </c>
      <c r="AL174" s="203" t="str" cm="1">
        <f t="array" ref="AL1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4" s="103" t="e" cm="1">
        <f t="array" ref="AM174">CONCATENATE(LEFT(AH174, SEARCH(" ", AH174) -1),", ",Labels[Labels])</f>
        <v>#VALUE!</v>
      </c>
      <c r="AN174" s="103" t="b">
        <f t="shared" si="3"/>
        <v>0</v>
      </c>
      <c r="AO174" s="103"/>
      <c r="AP174" s="103"/>
      <c r="AQ174" s="103"/>
      <c r="AR174" s="103"/>
      <c r="AS174" s="103"/>
      <c r="AT174" s="103"/>
      <c r="AU174" s="103"/>
      <c r="AV174" s="103"/>
      <c r="AW174" s="103"/>
      <c r="AX174" s="103"/>
      <c r="AY174" s="103"/>
      <c r="AZ174" s="103"/>
      <c r="BA174" s="103"/>
      <c r="BB174" s="103"/>
      <c r="BC174" s="103" t="e">
        <f>VLOOKUP('Final Report'!D174,'Issue Variable'!A:N,11,FALSE)</f>
        <v>#N/A</v>
      </c>
      <c r="BD174" s="103"/>
      <c r="BE174" s="206"/>
    </row>
    <row r="175" spans="1:57" ht="105" hidden="1">
      <c r="A175" s="145"/>
      <c r="B175" s="103" t="e">
        <f>VLOOKUP(A175,URL[],2,0)</f>
        <v>#N/A</v>
      </c>
      <c r="C175" s="205" t="e">
        <f>VLOOKUP(A175,URL[],3,0)</f>
        <v>#N/A</v>
      </c>
      <c r="D175" s="103"/>
      <c r="E175" s="103"/>
      <c r="F175" s="103"/>
      <c r="G175" s="103"/>
      <c r="H175" s="103"/>
      <c r="I175" s="103"/>
      <c r="J175" s="103"/>
      <c r="K175" s="103"/>
      <c r="L175" s="103"/>
      <c r="M175" s="103"/>
      <c r="N175" s="103"/>
      <c r="O175" s="103"/>
      <c r="P175" s="103"/>
      <c r="Q175" s="103"/>
      <c r="R175" s="103"/>
      <c r="S175" s="103"/>
      <c r="T175" s="103" t="str">
        <f>IF(Final_Report[[#This Row],[Move to Report]]="Yes",VLOOKUP(E175,IssueVariable[],3,0),"N/A")</f>
        <v>N/A</v>
      </c>
      <c r="U175" s="103" t="str">
        <f>IF(Final_Report[[#This Row],[Move to Report]]="Yes",VLOOKUP(E175,IssueVariable[],4,0),"N/A")</f>
        <v>N/A</v>
      </c>
      <c r="V175" s="103" t="str">
        <f>Final_Report[[#This Row],[Issue Description]]</f>
        <v>N/A</v>
      </c>
      <c r="W175" s="103"/>
      <c r="X175" s="103">
        <f>Final_Report[[#This Row],[Code Snippet]]</f>
        <v>0</v>
      </c>
      <c r="Y175" s="103" t="str">
        <f>IF(Final_Report[[#This Row],[Move to Report]]="Yes",VLOOKUP(E175,IssueVariable[],5,0),"N/A")</f>
        <v>N/A</v>
      </c>
      <c r="Z175" s="103" t="str">
        <f>Final_Report[[#This Row],[Expected Result]]</f>
        <v>N/A</v>
      </c>
      <c r="AA175" s="103" t="str">
        <f>IF(Final_Report[[#This Row],[Move to Report]]="Yes",VLOOKUP(E175,IssueVariable[],6,0),"N/A")</f>
        <v>N/A</v>
      </c>
      <c r="AB175" s="103" t="str">
        <f>IF(Final_Report[[#This Row],[Move to Report]]="Yes",VLOOKUP(E175,IssueVariable[],7,0),"N/A")</f>
        <v>N/A</v>
      </c>
      <c r="AC175" s="103" t="str">
        <f>Final_Report[[#This Row],[Recommendation]]</f>
        <v>N/A</v>
      </c>
      <c r="AD175" s="103"/>
      <c r="AE175" s="103" t="str">
        <f>IF(Final_Report[[#This Row],[Move to Report]]="Yes",VLOOKUP(E175,IssueVariable[],8,0),"N/A")</f>
        <v>N/A</v>
      </c>
      <c r="AF175" s="103" t="str">
        <f>Final_Report[[#This Row],[Steps to Reproduce]]</f>
        <v>N/A</v>
      </c>
      <c r="AG175" s="103" t="str">
        <f>IF(Final_Report[[#This Row],[Move to Report]]="Yes",VLOOKUP(E175,IssueVariable[],9,0),"N/A")</f>
        <v>N/A</v>
      </c>
      <c r="AH175" s="103" t="str">
        <f>IF(Final_Report[[#This Row],[Move to Report]]="Yes",VLOOKUP(E175,IssueVariable[],10,0),"N/A")</f>
        <v>N/A</v>
      </c>
      <c r="AI175" s="103"/>
      <c r="AJ175" s="103"/>
      <c r="AK175" s="103" t="str" cm="1">
        <f t="array" ref="AK175">Table95[Tested on]</f>
        <v>Windows: 11
MAC OS: 12
iOS: 15
Android OS: 10</v>
      </c>
      <c r="AL175" s="203" t="str" cm="1">
        <f t="array" ref="AL1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5" s="103" t="e" cm="1">
        <f t="array" ref="AM175">CONCATENATE(LEFT(AH175, SEARCH(" ", AH175) -1),", ",Labels[Labels])</f>
        <v>#VALUE!</v>
      </c>
      <c r="AN175" s="103" t="b">
        <f t="shared" si="3"/>
        <v>0</v>
      </c>
      <c r="AO175" s="103"/>
      <c r="AP175" s="103"/>
      <c r="AQ175" s="103"/>
      <c r="AR175" s="103"/>
      <c r="AS175" s="103"/>
      <c r="AT175" s="103"/>
      <c r="AU175" s="103"/>
      <c r="AV175" s="103"/>
      <c r="AW175" s="103"/>
      <c r="AX175" s="103"/>
      <c r="AY175" s="103"/>
      <c r="AZ175" s="103"/>
      <c r="BA175" s="103"/>
      <c r="BB175" s="103"/>
      <c r="BC175" s="103" t="e">
        <f>VLOOKUP('Final Report'!D175,'Issue Variable'!A:N,11,FALSE)</f>
        <v>#N/A</v>
      </c>
      <c r="BD175" s="103"/>
      <c r="BE175" s="206"/>
    </row>
    <row r="176" spans="1:57" ht="105" hidden="1">
      <c r="A176" s="145"/>
      <c r="B176" s="103" t="e">
        <f>VLOOKUP(A176,URL[],2,0)</f>
        <v>#N/A</v>
      </c>
      <c r="C176" s="205" t="e">
        <f>VLOOKUP(A176,URL[],3,0)</f>
        <v>#N/A</v>
      </c>
      <c r="D176" s="103"/>
      <c r="E176" s="103"/>
      <c r="F176" s="103"/>
      <c r="G176" s="103"/>
      <c r="H176" s="103"/>
      <c r="I176" s="103"/>
      <c r="J176" s="103"/>
      <c r="K176" s="103"/>
      <c r="L176" s="103"/>
      <c r="M176" s="103"/>
      <c r="N176" s="103"/>
      <c r="O176" s="103"/>
      <c r="P176" s="103"/>
      <c r="Q176" s="103"/>
      <c r="R176" s="103"/>
      <c r="S176" s="103"/>
      <c r="T176" s="103" t="str">
        <f>IF(Final_Report[[#This Row],[Move to Report]]="Yes",VLOOKUP(E176,IssueVariable[],3,0),"N/A")</f>
        <v>N/A</v>
      </c>
      <c r="U176" s="103" t="str">
        <f>IF(Final_Report[[#This Row],[Move to Report]]="Yes",VLOOKUP(E176,IssueVariable[],4,0),"N/A")</f>
        <v>N/A</v>
      </c>
      <c r="V176" s="103" t="str">
        <f>Final_Report[[#This Row],[Issue Description]]</f>
        <v>N/A</v>
      </c>
      <c r="W176" s="103"/>
      <c r="X176" s="103">
        <f>Final_Report[[#This Row],[Code Snippet]]</f>
        <v>0</v>
      </c>
      <c r="Y176" s="103" t="str">
        <f>IF(Final_Report[[#This Row],[Move to Report]]="Yes",VLOOKUP(E176,IssueVariable[],5,0),"N/A")</f>
        <v>N/A</v>
      </c>
      <c r="Z176" s="103" t="str">
        <f>Final_Report[[#This Row],[Expected Result]]</f>
        <v>N/A</v>
      </c>
      <c r="AA176" s="103" t="str">
        <f>IF(Final_Report[[#This Row],[Move to Report]]="Yes",VLOOKUP(E176,IssueVariable[],6,0),"N/A")</f>
        <v>N/A</v>
      </c>
      <c r="AB176" s="103" t="str">
        <f>IF(Final_Report[[#This Row],[Move to Report]]="Yes",VLOOKUP(E176,IssueVariable[],7,0),"N/A")</f>
        <v>N/A</v>
      </c>
      <c r="AC176" s="103" t="str">
        <f>Final_Report[[#This Row],[Recommendation]]</f>
        <v>N/A</v>
      </c>
      <c r="AD176" s="103"/>
      <c r="AE176" s="103" t="str">
        <f>IF(Final_Report[[#This Row],[Move to Report]]="Yes",VLOOKUP(E176,IssueVariable[],8,0),"N/A")</f>
        <v>N/A</v>
      </c>
      <c r="AF176" s="103" t="str">
        <f>Final_Report[[#This Row],[Steps to Reproduce]]</f>
        <v>N/A</v>
      </c>
      <c r="AG176" s="103" t="str">
        <f>IF(Final_Report[[#This Row],[Move to Report]]="Yes",VLOOKUP(E176,IssueVariable[],9,0),"N/A")</f>
        <v>N/A</v>
      </c>
      <c r="AH176" s="103" t="str">
        <f>IF(Final_Report[[#This Row],[Move to Report]]="Yes",VLOOKUP(E176,IssueVariable[],10,0),"N/A")</f>
        <v>N/A</v>
      </c>
      <c r="AI176" s="103"/>
      <c r="AJ176" s="103"/>
      <c r="AK176" s="103" t="str" cm="1">
        <f t="array" ref="AK176">Table95[Tested on]</f>
        <v>Windows: 11
MAC OS: 12
iOS: 15
Android OS: 10</v>
      </c>
      <c r="AL176" s="203" t="str" cm="1">
        <f t="array" ref="AL1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6" s="103" t="e" cm="1">
        <f t="array" ref="AM176">CONCATENATE(LEFT(AH176, SEARCH(" ", AH176) -1),", ",Labels[Labels])</f>
        <v>#VALUE!</v>
      </c>
      <c r="AN176" s="103" t="b">
        <f t="shared" si="3"/>
        <v>0</v>
      </c>
      <c r="AO176" s="103"/>
      <c r="AP176" s="103"/>
      <c r="AQ176" s="103"/>
      <c r="AR176" s="103"/>
      <c r="AS176" s="103"/>
      <c r="AT176" s="103"/>
      <c r="AU176" s="103"/>
      <c r="AV176" s="103"/>
      <c r="AW176" s="103"/>
      <c r="AX176" s="103"/>
      <c r="AY176" s="103"/>
      <c r="AZ176" s="103"/>
      <c r="BA176" s="103"/>
      <c r="BB176" s="103"/>
      <c r="BC176" s="103" t="e">
        <f>VLOOKUP('Final Report'!D176,'Issue Variable'!A:N,11,FALSE)</f>
        <v>#N/A</v>
      </c>
      <c r="BD176" s="103"/>
      <c r="BE176" s="206"/>
    </row>
    <row r="177" spans="1:57" ht="105" hidden="1">
      <c r="A177" s="145"/>
      <c r="B177" s="103" t="e">
        <f>VLOOKUP(A177,URL[],2,0)</f>
        <v>#N/A</v>
      </c>
      <c r="C177" s="205" t="e">
        <f>VLOOKUP(A177,URL[],3,0)</f>
        <v>#N/A</v>
      </c>
      <c r="D177" s="103"/>
      <c r="E177" s="103"/>
      <c r="F177" s="103"/>
      <c r="G177" s="103"/>
      <c r="H177" s="103"/>
      <c r="I177" s="103"/>
      <c r="J177" s="103"/>
      <c r="K177" s="103"/>
      <c r="L177" s="103"/>
      <c r="M177" s="103"/>
      <c r="N177" s="103"/>
      <c r="O177" s="103"/>
      <c r="P177" s="103"/>
      <c r="Q177" s="103"/>
      <c r="R177" s="103"/>
      <c r="S177" s="103"/>
      <c r="T177" s="103" t="str">
        <f>IF(Final_Report[[#This Row],[Move to Report]]="Yes",VLOOKUP(E177,IssueVariable[],3,0),"N/A")</f>
        <v>N/A</v>
      </c>
      <c r="U177" s="103" t="str">
        <f>IF(Final_Report[[#This Row],[Move to Report]]="Yes",VLOOKUP(E177,IssueVariable[],4,0),"N/A")</f>
        <v>N/A</v>
      </c>
      <c r="V177" s="103" t="str">
        <f>Final_Report[[#This Row],[Issue Description]]</f>
        <v>N/A</v>
      </c>
      <c r="W177" s="103"/>
      <c r="X177" s="103">
        <f>Final_Report[[#This Row],[Code Snippet]]</f>
        <v>0</v>
      </c>
      <c r="Y177" s="103" t="str">
        <f>IF(Final_Report[[#This Row],[Move to Report]]="Yes",VLOOKUP(E177,IssueVariable[],5,0),"N/A")</f>
        <v>N/A</v>
      </c>
      <c r="Z177" s="103" t="str">
        <f>Final_Report[[#This Row],[Expected Result]]</f>
        <v>N/A</v>
      </c>
      <c r="AA177" s="103" t="str">
        <f>IF(Final_Report[[#This Row],[Move to Report]]="Yes",VLOOKUP(E177,IssueVariable[],6,0),"N/A")</f>
        <v>N/A</v>
      </c>
      <c r="AB177" s="103" t="str">
        <f>IF(Final_Report[[#This Row],[Move to Report]]="Yes",VLOOKUP(E177,IssueVariable[],7,0),"N/A")</f>
        <v>N/A</v>
      </c>
      <c r="AC177" s="103" t="str">
        <f>Final_Report[[#This Row],[Recommendation]]</f>
        <v>N/A</v>
      </c>
      <c r="AD177" s="103"/>
      <c r="AE177" s="103" t="str">
        <f>IF(Final_Report[[#This Row],[Move to Report]]="Yes",VLOOKUP(E177,IssueVariable[],8,0),"N/A")</f>
        <v>N/A</v>
      </c>
      <c r="AF177" s="103" t="str">
        <f>Final_Report[[#This Row],[Steps to Reproduce]]</f>
        <v>N/A</v>
      </c>
      <c r="AG177" s="103" t="str">
        <f>IF(Final_Report[[#This Row],[Move to Report]]="Yes",VLOOKUP(E177,IssueVariable[],9,0),"N/A")</f>
        <v>N/A</v>
      </c>
      <c r="AH177" s="103" t="str">
        <f>IF(Final_Report[[#This Row],[Move to Report]]="Yes",VLOOKUP(E177,IssueVariable[],10,0),"N/A")</f>
        <v>N/A</v>
      </c>
      <c r="AI177" s="103"/>
      <c r="AJ177" s="103"/>
      <c r="AK177" s="103" t="str" cm="1">
        <f t="array" ref="AK177">Table95[Tested on]</f>
        <v>Windows: 11
MAC OS: 12
iOS: 15
Android OS: 10</v>
      </c>
      <c r="AL177" s="203" t="str" cm="1">
        <f t="array" ref="AL1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7" s="103" t="e" cm="1">
        <f t="array" ref="AM177">CONCATENATE(LEFT(AH177, SEARCH(" ", AH177) -1),", ",Labels[Labels])</f>
        <v>#VALUE!</v>
      </c>
      <c r="AN177" s="103" t="b">
        <f t="shared" si="3"/>
        <v>0</v>
      </c>
      <c r="AO177" s="103"/>
      <c r="AP177" s="103"/>
      <c r="AQ177" s="103"/>
      <c r="AR177" s="103"/>
      <c r="AS177" s="103"/>
      <c r="AT177" s="103"/>
      <c r="AU177" s="103"/>
      <c r="AV177" s="103"/>
      <c r="AW177" s="103"/>
      <c r="AX177" s="103"/>
      <c r="AY177" s="103"/>
      <c r="AZ177" s="103"/>
      <c r="BA177" s="103"/>
      <c r="BB177" s="103"/>
      <c r="BC177" s="103" t="e">
        <f>VLOOKUP('Final Report'!D177,'Issue Variable'!A:N,11,FALSE)</f>
        <v>#N/A</v>
      </c>
      <c r="BD177" s="103"/>
      <c r="BE177" s="206"/>
    </row>
    <row r="178" spans="1:57" ht="105" hidden="1">
      <c r="A178" s="145"/>
      <c r="B178" s="103" t="e">
        <f>VLOOKUP(A178,URL[],2,0)</f>
        <v>#N/A</v>
      </c>
      <c r="C178" s="205" t="e">
        <f>VLOOKUP(A178,URL[],3,0)</f>
        <v>#N/A</v>
      </c>
      <c r="D178" s="103"/>
      <c r="E178" s="103"/>
      <c r="F178" s="103"/>
      <c r="G178" s="103"/>
      <c r="H178" s="103"/>
      <c r="I178" s="103"/>
      <c r="J178" s="103"/>
      <c r="K178" s="103"/>
      <c r="L178" s="103"/>
      <c r="M178" s="103"/>
      <c r="N178" s="103"/>
      <c r="O178" s="103"/>
      <c r="P178" s="103"/>
      <c r="Q178" s="103"/>
      <c r="R178" s="103"/>
      <c r="S178" s="103"/>
      <c r="T178" s="103" t="str">
        <f>IF(Final_Report[[#This Row],[Move to Report]]="Yes",VLOOKUP(E178,IssueVariable[],3,0),"N/A")</f>
        <v>N/A</v>
      </c>
      <c r="U178" s="103" t="str">
        <f>IF(Final_Report[[#This Row],[Move to Report]]="Yes",VLOOKUP(E178,IssueVariable[],4,0),"N/A")</f>
        <v>N/A</v>
      </c>
      <c r="V178" s="103" t="str">
        <f>Final_Report[[#This Row],[Issue Description]]</f>
        <v>N/A</v>
      </c>
      <c r="W178" s="103"/>
      <c r="X178" s="103">
        <f>Final_Report[[#This Row],[Code Snippet]]</f>
        <v>0</v>
      </c>
      <c r="Y178" s="103" t="str">
        <f>IF(Final_Report[[#This Row],[Move to Report]]="Yes",VLOOKUP(E178,IssueVariable[],5,0),"N/A")</f>
        <v>N/A</v>
      </c>
      <c r="Z178" s="103" t="str">
        <f>Final_Report[[#This Row],[Expected Result]]</f>
        <v>N/A</v>
      </c>
      <c r="AA178" s="103" t="str">
        <f>IF(Final_Report[[#This Row],[Move to Report]]="Yes",VLOOKUP(E178,IssueVariable[],6,0),"N/A")</f>
        <v>N/A</v>
      </c>
      <c r="AB178" s="103" t="str">
        <f>IF(Final_Report[[#This Row],[Move to Report]]="Yes",VLOOKUP(E178,IssueVariable[],7,0),"N/A")</f>
        <v>N/A</v>
      </c>
      <c r="AC178" s="103" t="str">
        <f>Final_Report[[#This Row],[Recommendation]]</f>
        <v>N/A</v>
      </c>
      <c r="AD178" s="103"/>
      <c r="AE178" s="103" t="str">
        <f>IF(Final_Report[[#This Row],[Move to Report]]="Yes",VLOOKUP(E178,IssueVariable[],8,0),"N/A")</f>
        <v>N/A</v>
      </c>
      <c r="AF178" s="103" t="str">
        <f>Final_Report[[#This Row],[Steps to Reproduce]]</f>
        <v>N/A</v>
      </c>
      <c r="AG178" s="103" t="str">
        <f>IF(Final_Report[[#This Row],[Move to Report]]="Yes",VLOOKUP(E178,IssueVariable[],9,0),"N/A")</f>
        <v>N/A</v>
      </c>
      <c r="AH178" s="103" t="str">
        <f>IF(Final_Report[[#This Row],[Move to Report]]="Yes",VLOOKUP(E178,IssueVariable[],10,0),"N/A")</f>
        <v>N/A</v>
      </c>
      <c r="AI178" s="103"/>
      <c r="AJ178" s="103"/>
      <c r="AK178" s="103" t="str" cm="1">
        <f t="array" ref="AK178">Table95[Tested on]</f>
        <v>Windows: 11
MAC OS: 12
iOS: 15
Android OS: 10</v>
      </c>
      <c r="AL178" s="203" t="str" cm="1">
        <f t="array" ref="AL1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8" s="103" t="e" cm="1">
        <f t="array" ref="AM178">CONCATENATE(LEFT(AH178, SEARCH(" ", AH178) -1),", ",Labels[Labels])</f>
        <v>#VALUE!</v>
      </c>
      <c r="AN178" s="103" t="b">
        <f t="shared" si="3"/>
        <v>0</v>
      </c>
      <c r="AO178" s="103"/>
      <c r="AP178" s="103"/>
      <c r="AQ178" s="103"/>
      <c r="AR178" s="103"/>
      <c r="AS178" s="103"/>
      <c r="AT178" s="103"/>
      <c r="AU178" s="103"/>
      <c r="AV178" s="103"/>
      <c r="AW178" s="103"/>
      <c r="AX178" s="103"/>
      <c r="AY178" s="103"/>
      <c r="AZ178" s="103"/>
      <c r="BA178" s="103"/>
      <c r="BB178" s="103"/>
      <c r="BC178" s="103" t="e">
        <f>VLOOKUP('Final Report'!D178,'Issue Variable'!A:N,11,FALSE)</f>
        <v>#N/A</v>
      </c>
      <c r="BD178" s="103"/>
      <c r="BE178" s="206"/>
    </row>
    <row r="179" spans="1:57" ht="105" hidden="1">
      <c r="A179" s="145"/>
      <c r="B179" s="103" t="e">
        <f>VLOOKUP(A179,URL[],2,0)</f>
        <v>#N/A</v>
      </c>
      <c r="C179" s="205" t="e">
        <f>VLOOKUP(A179,URL[],3,0)</f>
        <v>#N/A</v>
      </c>
      <c r="D179" s="103"/>
      <c r="E179" s="103"/>
      <c r="F179" s="103"/>
      <c r="G179" s="103"/>
      <c r="H179" s="103"/>
      <c r="I179" s="103"/>
      <c r="J179" s="103"/>
      <c r="K179" s="103"/>
      <c r="L179" s="103"/>
      <c r="M179" s="103"/>
      <c r="N179" s="103"/>
      <c r="O179" s="103"/>
      <c r="P179" s="103"/>
      <c r="Q179" s="103"/>
      <c r="R179" s="103"/>
      <c r="S179" s="103"/>
      <c r="T179" s="103" t="str">
        <f>IF(Final_Report[[#This Row],[Move to Report]]="Yes",VLOOKUP(E179,IssueVariable[],3,0),"N/A")</f>
        <v>N/A</v>
      </c>
      <c r="U179" s="103" t="str">
        <f>IF(Final_Report[[#This Row],[Move to Report]]="Yes",VLOOKUP(E179,IssueVariable[],4,0),"N/A")</f>
        <v>N/A</v>
      </c>
      <c r="V179" s="103" t="str">
        <f>Final_Report[[#This Row],[Issue Description]]</f>
        <v>N/A</v>
      </c>
      <c r="W179" s="103"/>
      <c r="X179" s="103">
        <f>Final_Report[[#This Row],[Code Snippet]]</f>
        <v>0</v>
      </c>
      <c r="Y179" s="103" t="str">
        <f>IF(Final_Report[[#This Row],[Move to Report]]="Yes",VLOOKUP(E179,IssueVariable[],5,0),"N/A")</f>
        <v>N/A</v>
      </c>
      <c r="Z179" s="103" t="str">
        <f>Final_Report[[#This Row],[Expected Result]]</f>
        <v>N/A</v>
      </c>
      <c r="AA179" s="103" t="str">
        <f>IF(Final_Report[[#This Row],[Move to Report]]="Yes",VLOOKUP(E179,IssueVariable[],6,0),"N/A")</f>
        <v>N/A</v>
      </c>
      <c r="AB179" s="103" t="str">
        <f>IF(Final_Report[[#This Row],[Move to Report]]="Yes",VLOOKUP(E179,IssueVariable[],7,0),"N/A")</f>
        <v>N/A</v>
      </c>
      <c r="AC179" s="103" t="str">
        <f>Final_Report[[#This Row],[Recommendation]]</f>
        <v>N/A</v>
      </c>
      <c r="AD179" s="103"/>
      <c r="AE179" s="103" t="str">
        <f>IF(Final_Report[[#This Row],[Move to Report]]="Yes",VLOOKUP(E179,IssueVariable[],8,0),"N/A")</f>
        <v>N/A</v>
      </c>
      <c r="AF179" s="103" t="str">
        <f>Final_Report[[#This Row],[Steps to Reproduce]]</f>
        <v>N/A</v>
      </c>
      <c r="AG179" s="103" t="str">
        <f>IF(Final_Report[[#This Row],[Move to Report]]="Yes",VLOOKUP(E179,IssueVariable[],9,0),"N/A")</f>
        <v>N/A</v>
      </c>
      <c r="AH179" s="103" t="str">
        <f>IF(Final_Report[[#This Row],[Move to Report]]="Yes",VLOOKUP(E179,IssueVariable[],10,0),"N/A")</f>
        <v>N/A</v>
      </c>
      <c r="AI179" s="103"/>
      <c r="AJ179" s="103"/>
      <c r="AK179" s="103" t="str" cm="1">
        <f t="array" ref="AK179">Table95[Tested on]</f>
        <v>Windows: 11
MAC OS: 12
iOS: 15
Android OS: 10</v>
      </c>
      <c r="AL179" s="203" t="str" cm="1">
        <f t="array" ref="AL1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79" s="103" t="e" cm="1">
        <f t="array" ref="AM179">CONCATENATE(LEFT(AH179, SEARCH(" ", AH179) -1),", ",Labels[Labels])</f>
        <v>#VALUE!</v>
      </c>
      <c r="AN179" s="103" t="b">
        <f t="shared" si="3"/>
        <v>0</v>
      </c>
      <c r="AO179" s="103"/>
      <c r="AP179" s="103"/>
      <c r="AQ179" s="103"/>
      <c r="AR179" s="103"/>
      <c r="AS179" s="103"/>
      <c r="AT179" s="103"/>
      <c r="AU179" s="103"/>
      <c r="AV179" s="103"/>
      <c r="AW179" s="103"/>
      <c r="AX179" s="103"/>
      <c r="AY179" s="103"/>
      <c r="AZ179" s="103"/>
      <c r="BA179" s="103"/>
      <c r="BB179" s="103"/>
      <c r="BC179" s="103" t="e">
        <f>VLOOKUP('Final Report'!D179,'Issue Variable'!A:N,11,FALSE)</f>
        <v>#N/A</v>
      </c>
      <c r="BD179" s="103"/>
      <c r="BE179" s="206"/>
    </row>
    <row r="180" spans="1:57" ht="105" hidden="1">
      <c r="A180" s="145"/>
      <c r="B180" s="103" t="e">
        <f>VLOOKUP(A180,URL[],2,0)</f>
        <v>#N/A</v>
      </c>
      <c r="C180" s="205" t="e">
        <f>VLOOKUP(A180,URL[],3,0)</f>
        <v>#N/A</v>
      </c>
      <c r="D180" s="103"/>
      <c r="E180" s="103"/>
      <c r="F180" s="103"/>
      <c r="G180" s="103"/>
      <c r="H180" s="103"/>
      <c r="I180" s="103"/>
      <c r="J180" s="103"/>
      <c r="K180" s="103"/>
      <c r="L180" s="103"/>
      <c r="M180" s="103"/>
      <c r="N180" s="103"/>
      <c r="O180" s="103"/>
      <c r="P180" s="103"/>
      <c r="Q180" s="103"/>
      <c r="R180" s="103"/>
      <c r="S180" s="103"/>
      <c r="T180" s="103" t="str">
        <f>IF(Final_Report[[#This Row],[Move to Report]]="Yes",VLOOKUP(E180,IssueVariable[],3,0),"N/A")</f>
        <v>N/A</v>
      </c>
      <c r="U180" s="103" t="str">
        <f>IF(Final_Report[[#This Row],[Move to Report]]="Yes",VLOOKUP(E180,IssueVariable[],4,0),"N/A")</f>
        <v>N/A</v>
      </c>
      <c r="V180" s="103" t="str">
        <f>Final_Report[[#This Row],[Issue Description]]</f>
        <v>N/A</v>
      </c>
      <c r="W180" s="103"/>
      <c r="X180" s="103">
        <f>Final_Report[[#This Row],[Code Snippet]]</f>
        <v>0</v>
      </c>
      <c r="Y180" s="103" t="str">
        <f>IF(Final_Report[[#This Row],[Move to Report]]="Yes",VLOOKUP(E180,IssueVariable[],5,0),"N/A")</f>
        <v>N/A</v>
      </c>
      <c r="Z180" s="103" t="str">
        <f>Final_Report[[#This Row],[Expected Result]]</f>
        <v>N/A</v>
      </c>
      <c r="AA180" s="103" t="str">
        <f>IF(Final_Report[[#This Row],[Move to Report]]="Yes",VLOOKUP(E180,IssueVariable[],6,0),"N/A")</f>
        <v>N/A</v>
      </c>
      <c r="AB180" s="103" t="str">
        <f>IF(Final_Report[[#This Row],[Move to Report]]="Yes",VLOOKUP(E180,IssueVariable[],7,0),"N/A")</f>
        <v>N/A</v>
      </c>
      <c r="AC180" s="103" t="str">
        <f>Final_Report[[#This Row],[Recommendation]]</f>
        <v>N/A</v>
      </c>
      <c r="AD180" s="103"/>
      <c r="AE180" s="103" t="str">
        <f>IF(Final_Report[[#This Row],[Move to Report]]="Yes",VLOOKUP(E180,IssueVariable[],8,0),"N/A")</f>
        <v>N/A</v>
      </c>
      <c r="AF180" s="103" t="str">
        <f>Final_Report[[#This Row],[Steps to Reproduce]]</f>
        <v>N/A</v>
      </c>
      <c r="AG180" s="103" t="str">
        <f>IF(Final_Report[[#This Row],[Move to Report]]="Yes",VLOOKUP(E180,IssueVariable[],9,0),"N/A")</f>
        <v>N/A</v>
      </c>
      <c r="AH180" s="103" t="str">
        <f>IF(Final_Report[[#This Row],[Move to Report]]="Yes",VLOOKUP(E180,IssueVariable[],10,0),"N/A")</f>
        <v>N/A</v>
      </c>
      <c r="AI180" s="103"/>
      <c r="AJ180" s="103"/>
      <c r="AK180" s="103" t="str" cm="1">
        <f t="array" ref="AK180">Table95[Tested on]</f>
        <v>Windows: 11
MAC OS: 12
iOS: 15
Android OS: 10</v>
      </c>
      <c r="AL180" s="203" t="str" cm="1">
        <f t="array" ref="AL1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0" s="103" t="e" cm="1">
        <f t="array" ref="AM180">CONCATENATE(LEFT(AH180, SEARCH(" ", AH180) -1),", ",Labels[Labels])</f>
        <v>#VALUE!</v>
      </c>
      <c r="AN180" s="103" t="b">
        <f t="shared" si="3"/>
        <v>0</v>
      </c>
      <c r="AO180" s="103"/>
      <c r="AP180" s="103"/>
      <c r="AQ180" s="103"/>
      <c r="AR180" s="103"/>
      <c r="AS180" s="103"/>
      <c r="AT180" s="103"/>
      <c r="AU180" s="103"/>
      <c r="AV180" s="103"/>
      <c r="AW180" s="103"/>
      <c r="AX180" s="103"/>
      <c r="AY180" s="103"/>
      <c r="AZ180" s="103"/>
      <c r="BA180" s="103"/>
      <c r="BB180" s="103"/>
      <c r="BC180" s="103" t="e">
        <f>VLOOKUP('Final Report'!D180,'Issue Variable'!A:N,11,FALSE)</f>
        <v>#N/A</v>
      </c>
      <c r="BD180" s="103"/>
      <c r="BE180" s="206"/>
    </row>
    <row r="181" spans="1:57" ht="105" hidden="1">
      <c r="A181" s="145"/>
      <c r="B181" s="103" t="e">
        <f>VLOOKUP(A181,URL[],2,0)</f>
        <v>#N/A</v>
      </c>
      <c r="C181" s="205" t="e">
        <f>VLOOKUP(A181,URL[],3,0)</f>
        <v>#N/A</v>
      </c>
      <c r="D181" s="103"/>
      <c r="E181" s="103"/>
      <c r="F181" s="103"/>
      <c r="G181" s="103"/>
      <c r="H181" s="103"/>
      <c r="I181" s="103"/>
      <c r="J181" s="103"/>
      <c r="K181" s="103"/>
      <c r="L181" s="103"/>
      <c r="M181" s="103"/>
      <c r="N181" s="103"/>
      <c r="O181" s="103"/>
      <c r="P181" s="103"/>
      <c r="Q181" s="103"/>
      <c r="R181" s="103"/>
      <c r="S181" s="103"/>
      <c r="T181" s="103" t="str">
        <f>IF(Final_Report[[#This Row],[Move to Report]]="Yes",VLOOKUP(E181,IssueVariable[],3,0),"N/A")</f>
        <v>N/A</v>
      </c>
      <c r="U181" s="103" t="str">
        <f>IF(Final_Report[[#This Row],[Move to Report]]="Yes",VLOOKUP(E181,IssueVariable[],4,0),"N/A")</f>
        <v>N/A</v>
      </c>
      <c r="V181" s="103" t="str">
        <f>Final_Report[[#This Row],[Issue Description]]</f>
        <v>N/A</v>
      </c>
      <c r="W181" s="103"/>
      <c r="X181" s="103">
        <f>Final_Report[[#This Row],[Code Snippet]]</f>
        <v>0</v>
      </c>
      <c r="Y181" s="103" t="str">
        <f>IF(Final_Report[[#This Row],[Move to Report]]="Yes",VLOOKUP(E181,IssueVariable[],5,0),"N/A")</f>
        <v>N/A</v>
      </c>
      <c r="Z181" s="103" t="str">
        <f>Final_Report[[#This Row],[Expected Result]]</f>
        <v>N/A</v>
      </c>
      <c r="AA181" s="103" t="str">
        <f>IF(Final_Report[[#This Row],[Move to Report]]="Yes",VLOOKUP(E181,IssueVariable[],6,0),"N/A")</f>
        <v>N/A</v>
      </c>
      <c r="AB181" s="103" t="str">
        <f>IF(Final_Report[[#This Row],[Move to Report]]="Yes",VLOOKUP(E181,IssueVariable[],7,0),"N/A")</f>
        <v>N/A</v>
      </c>
      <c r="AC181" s="103" t="str">
        <f>Final_Report[[#This Row],[Recommendation]]</f>
        <v>N/A</v>
      </c>
      <c r="AD181" s="103"/>
      <c r="AE181" s="103" t="str">
        <f>IF(Final_Report[[#This Row],[Move to Report]]="Yes",VLOOKUP(E181,IssueVariable[],8,0),"N/A")</f>
        <v>N/A</v>
      </c>
      <c r="AF181" s="103" t="str">
        <f>Final_Report[[#This Row],[Steps to Reproduce]]</f>
        <v>N/A</v>
      </c>
      <c r="AG181" s="103" t="str">
        <f>IF(Final_Report[[#This Row],[Move to Report]]="Yes",VLOOKUP(E181,IssueVariable[],9,0),"N/A")</f>
        <v>N/A</v>
      </c>
      <c r="AH181" s="103" t="str">
        <f>IF(Final_Report[[#This Row],[Move to Report]]="Yes",VLOOKUP(E181,IssueVariable[],10,0),"N/A")</f>
        <v>N/A</v>
      </c>
      <c r="AI181" s="103"/>
      <c r="AJ181" s="103"/>
      <c r="AK181" s="103" t="str" cm="1">
        <f t="array" ref="AK181">Table95[Tested on]</f>
        <v>Windows: 11
MAC OS: 12
iOS: 15
Android OS: 10</v>
      </c>
      <c r="AL181" s="203" t="str" cm="1">
        <f t="array" ref="AL1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1" s="103" t="e" cm="1">
        <f t="array" ref="AM181">CONCATENATE(LEFT(AH181, SEARCH(" ", AH181) -1),", ",Labels[Labels])</f>
        <v>#VALUE!</v>
      </c>
      <c r="AN181" s="103" t="b">
        <f t="shared" si="3"/>
        <v>0</v>
      </c>
      <c r="AO181" s="103"/>
      <c r="AP181" s="103"/>
      <c r="AQ181" s="103"/>
      <c r="AR181" s="103"/>
      <c r="AS181" s="103"/>
      <c r="AT181" s="103"/>
      <c r="AU181" s="103"/>
      <c r="AV181" s="103"/>
      <c r="AW181" s="103"/>
      <c r="AX181" s="103"/>
      <c r="AY181" s="103"/>
      <c r="AZ181" s="103"/>
      <c r="BA181" s="103"/>
      <c r="BB181" s="103"/>
      <c r="BC181" s="103" t="e">
        <f>VLOOKUP('Final Report'!D181,'Issue Variable'!A:N,11,FALSE)</f>
        <v>#N/A</v>
      </c>
      <c r="BD181" s="103"/>
      <c r="BE181" s="206"/>
    </row>
    <row r="182" spans="1:57" ht="105" hidden="1">
      <c r="A182" s="145"/>
      <c r="B182" s="103" t="e">
        <f>VLOOKUP(A182,URL[],2,0)</f>
        <v>#N/A</v>
      </c>
      <c r="C182" s="205" t="e">
        <f>VLOOKUP(A182,URL[],3,0)</f>
        <v>#N/A</v>
      </c>
      <c r="D182" s="103"/>
      <c r="E182" s="103"/>
      <c r="F182" s="103"/>
      <c r="G182" s="103"/>
      <c r="H182" s="103"/>
      <c r="I182" s="103"/>
      <c r="J182" s="103"/>
      <c r="K182" s="103"/>
      <c r="L182" s="103"/>
      <c r="M182" s="103"/>
      <c r="N182" s="103"/>
      <c r="O182" s="103"/>
      <c r="P182" s="103"/>
      <c r="Q182" s="103"/>
      <c r="R182" s="103"/>
      <c r="S182" s="103"/>
      <c r="T182" s="103" t="str">
        <f>IF(Final_Report[[#This Row],[Move to Report]]="Yes",VLOOKUP(E182,IssueVariable[],3,0),"N/A")</f>
        <v>N/A</v>
      </c>
      <c r="U182" s="103" t="str">
        <f>IF(Final_Report[[#This Row],[Move to Report]]="Yes",VLOOKUP(E182,IssueVariable[],4,0),"N/A")</f>
        <v>N/A</v>
      </c>
      <c r="V182" s="103" t="str">
        <f>Final_Report[[#This Row],[Issue Description]]</f>
        <v>N/A</v>
      </c>
      <c r="W182" s="103"/>
      <c r="X182" s="103">
        <f>Final_Report[[#This Row],[Code Snippet]]</f>
        <v>0</v>
      </c>
      <c r="Y182" s="103" t="str">
        <f>IF(Final_Report[[#This Row],[Move to Report]]="Yes",VLOOKUP(E182,IssueVariable[],5,0),"N/A")</f>
        <v>N/A</v>
      </c>
      <c r="Z182" s="103" t="str">
        <f>Final_Report[[#This Row],[Expected Result]]</f>
        <v>N/A</v>
      </c>
      <c r="AA182" s="103" t="str">
        <f>IF(Final_Report[[#This Row],[Move to Report]]="Yes",VLOOKUP(E182,IssueVariable[],6,0),"N/A")</f>
        <v>N/A</v>
      </c>
      <c r="AB182" s="103" t="str">
        <f>IF(Final_Report[[#This Row],[Move to Report]]="Yes",VLOOKUP(E182,IssueVariable[],7,0),"N/A")</f>
        <v>N/A</v>
      </c>
      <c r="AC182" s="103" t="str">
        <f>Final_Report[[#This Row],[Recommendation]]</f>
        <v>N/A</v>
      </c>
      <c r="AD182" s="103"/>
      <c r="AE182" s="103" t="str">
        <f>IF(Final_Report[[#This Row],[Move to Report]]="Yes",VLOOKUP(E182,IssueVariable[],8,0),"N/A")</f>
        <v>N/A</v>
      </c>
      <c r="AF182" s="103" t="str">
        <f>Final_Report[[#This Row],[Steps to Reproduce]]</f>
        <v>N/A</v>
      </c>
      <c r="AG182" s="103" t="str">
        <f>IF(Final_Report[[#This Row],[Move to Report]]="Yes",VLOOKUP(E182,IssueVariable[],9,0),"N/A")</f>
        <v>N/A</v>
      </c>
      <c r="AH182" s="103" t="str">
        <f>IF(Final_Report[[#This Row],[Move to Report]]="Yes",VLOOKUP(E182,IssueVariable[],10,0),"N/A")</f>
        <v>N/A</v>
      </c>
      <c r="AI182" s="103"/>
      <c r="AJ182" s="103"/>
      <c r="AK182" s="103" t="str" cm="1">
        <f t="array" ref="AK182">Table95[Tested on]</f>
        <v>Windows: 11
MAC OS: 12
iOS: 15
Android OS: 10</v>
      </c>
      <c r="AL182" s="203" t="str" cm="1">
        <f t="array" ref="AL1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2" s="103" t="e" cm="1">
        <f t="array" ref="AM182">CONCATENATE(LEFT(AH182, SEARCH(" ", AH182) -1),", ",Labels[Labels])</f>
        <v>#VALUE!</v>
      </c>
      <c r="AN182" s="103" t="b">
        <f t="shared" si="3"/>
        <v>0</v>
      </c>
      <c r="AO182" s="103"/>
      <c r="AP182" s="103"/>
      <c r="AQ182" s="103"/>
      <c r="AR182" s="103"/>
      <c r="AS182" s="103"/>
      <c r="AT182" s="103"/>
      <c r="AU182" s="103"/>
      <c r="AV182" s="103"/>
      <c r="AW182" s="103"/>
      <c r="AX182" s="103"/>
      <c r="AY182" s="103"/>
      <c r="AZ182" s="103"/>
      <c r="BA182" s="103"/>
      <c r="BB182" s="103"/>
      <c r="BC182" s="103" t="e">
        <f>VLOOKUP('Final Report'!D182,'Issue Variable'!A:N,11,FALSE)</f>
        <v>#N/A</v>
      </c>
      <c r="BD182" s="103"/>
      <c r="BE182" s="206"/>
    </row>
    <row r="183" spans="1:57" ht="105" hidden="1">
      <c r="A183" s="145"/>
      <c r="B183" s="103" t="e">
        <f>VLOOKUP(A183,URL[],2,0)</f>
        <v>#N/A</v>
      </c>
      <c r="C183" s="205" t="e">
        <f>VLOOKUP(A183,URL[],3,0)</f>
        <v>#N/A</v>
      </c>
      <c r="D183" s="103"/>
      <c r="E183" s="103"/>
      <c r="F183" s="103"/>
      <c r="G183" s="103"/>
      <c r="H183" s="103"/>
      <c r="I183" s="103"/>
      <c r="J183" s="103"/>
      <c r="K183" s="103"/>
      <c r="L183" s="103"/>
      <c r="M183" s="103"/>
      <c r="N183" s="103"/>
      <c r="O183" s="103"/>
      <c r="P183" s="103"/>
      <c r="Q183" s="103"/>
      <c r="R183" s="103"/>
      <c r="S183" s="103"/>
      <c r="T183" s="103" t="str">
        <f>IF(Final_Report[[#This Row],[Move to Report]]="Yes",VLOOKUP(E183,IssueVariable[],3,0),"N/A")</f>
        <v>N/A</v>
      </c>
      <c r="U183" s="103" t="str">
        <f>IF(Final_Report[[#This Row],[Move to Report]]="Yes",VLOOKUP(E183,IssueVariable[],4,0),"N/A")</f>
        <v>N/A</v>
      </c>
      <c r="V183" s="103" t="str">
        <f>Final_Report[[#This Row],[Issue Description]]</f>
        <v>N/A</v>
      </c>
      <c r="W183" s="103"/>
      <c r="X183" s="103">
        <f>Final_Report[[#This Row],[Code Snippet]]</f>
        <v>0</v>
      </c>
      <c r="Y183" s="103" t="str">
        <f>IF(Final_Report[[#This Row],[Move to Report]]="Yes",VLOOKUP(E183,IssueVariable[],5,0),"N/A")</f>
        <v>N/A</v>
      </c>
      <c r="Z183" s="103" t="str">
        <f>Final_Report[[#This Row],[Expected Result]]</f>
        <v>N/A</v>
      </c>
      <c r="AA183" s="103" t="str">
        <f>IF(Final_Report[[#This Row],[Move to Report]]="Yes",VLOOKUP(E183,IssueVariable[],6,0),"N/A")</f>
        <v>N/A</v>
      </c>
      <c r="AB183" s="103" t="str">
        <f>IF(Final_Report[[#This Row],[Move to Report]]="Yes",VLOOKUP(E183,IssueVariable[],7,0),"N/A")</f>
        <v>N/A</v>
      </c>
      <c r="AC183" s="103" t="str">
        <f>Final_Report[[#This Row],[Recommendation]]</f>
        <v>N/A</v>
      </c>
      <c r="AD183" s="103"/>
      <c r="AE183" s="103" t="str">
        <f>IF(Final_Report[[#This Row],[Move to Report]]="Yes",VLOOKUP(E183,IssueVariable[],8,0),"N/A")</f>
        <v>N/A</v>
      </c>
      <c r="AF183" s="103" t="str">
        <f>Final_Report[[#This Row],[Steps to Reproduce]]</f>
        <v>N/A</v>
      </c>
      <c r="AG183" s="103" t="str">
        <f>IF(Final_Report[[#This Row],[Move to Report]]="Yes",VLOOKUP(E183,IssueVariable[],9,0),"N/A")</f>
        <v>N/A</v>
      </c>
      <c r="AH183" s="103" t="str">
        <f>IF(Final_Report[[#This Row],[Move to Report]]="Yes",VLOOKUP(E183,IssueVariable[],10,0),"N/A")</f>
        <v>N/A</v>
      </c>
      <c r="AI183" s="103"/>
      <c r="AJ183" s="103"/>
      <c r="AK183" s="103" t="str" cm="1">
        <f t="array" ref="AK183">Table95[Tested on]</f>
        <v>Windows: 11
MAC OS: 12
iOS: 15
Android OS: 10</v>
      </c>
      <c r="AL183" s="203" t="str" cm="1">
        <f t="array" ref="AL1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3" s="103" t="e" cm="1">
        <f t="array" ref="AM183">CONCATENATE(LEFT(AH183, SEARCH(" ", AH183) -1),", ",Labels[Labels])</f>
        <v>#VALUE!</v>
      </c>
      <c r="AN183" s="103" t="b">
        <f t="shared" si="3"/>
        <v>0</v>
      </c>
      <c r="AO183" s="103"/>
      <c r="AP183" s="103"/>
      <c r="AQ183" s="103"/>
      <c r="AR183" s="103"/>
      <c r="AS183" s="103"/>
      <c r="AT183" s="103"/>
      <c r="AU183" s="103"/>
      <c r="AV183" s="103"/>
      <c r="AW183" s="103"/>
      <c r="AX183" s="103"/>
      <c r="AY183" s="103"/>
      <c r="AZ183" s="103"/>
      <c r="BA183" s="103"/>
      <c r="BB183" s="103"/>
      <c r="BC183" s="103" t="e">
        <f>VLOOKUP('Final Report'!D183,'Issue Variable'!A:N,11,FALSE)</f>
        <v>#N/A</v>
      </c>
      <c r="BD183" s="103"/>
      <c r="BE183" s="206"/>
    </row>
    <row r="184" spans="1:57" ht="105" hidden="1">
      <c r="A184" s="145"/>
      <c r="B184" s="103" t="e">
        <f>VLOOKUP(A184,URL[],2,0)</f>
        <v>#N/A</v>
      </c>
      <c r="C184" s="205" t="e">
        <f>VLOOKUP(A184,URL[],3,0)</f>
        <v>#N/A</v>
      </c>
      <c r="D184" s="103"/>
      <c r="E184" s="103"/>
      <c r="F184" s="103"/>
      <c r="G184" s="103"/>
      <c r="H184" s="103"/>
      <c r="I184" s="103"/>
      <c r="J184" s="103"/>
      <c r="K184" s="103"/>
      <c r="L184" s="103"/>
      <c r="M184" s="103"/>
      <c r="N184" s="103"/>
      <c r="O184" s="103"/>
      <c r="P184" s="103"/>
      <c r="Q184" s="103"/>
      <c r="R184" s="103"/>
      <c r="S184" s="103"/>
      <c r="T184" s="103" t="str">
        <f>IF(Final_Report[[#This Row],[Move to Report]]="Yes",VLOOKUP(E184,IssueVariable[],3,0),"N/A")</f>
        <v>N/A</v>
      </c>
      <c r="U184" s="103" t="str">
        <f>IF(Final_Report[[#This Row],[Move to Report]]="Yes",VLOOKUP(E184,IssueVariable[],4,0),"N/A")</f>
        <v>N/A</v>
      </c>
      <c r="V184" s="103" t="str">
        <f>Final_Report[[#This Row],[Issue Description]]</f>
        <v>N/A</v>
      </c>
      <c r="W184" s="103"/>
      <c r="X184" s="103">
        <f>Final_Report[[#This Row],[Code Snippet]]</f>
        <v>0</v>
      </c>
      <c r="Y184" s="103" t="str">
        <f>IF(Final_Report[[#This Row],[Move to Report]]="Yes",VLOOKUP(E184,IssueVariable[],5,0),"N/A")</f>
        <v>N/A</v>
      </c>
      <c r="Z184" s="103" t="str">
        <f>Final_Report[[#This Row],[Expected Result]]</f>
        <v>N/A</v>
      </c>
      <c r="AA184" s="103" t="str">
        <f>IF(Final_Report[[#This Row],[Move to Report]]="Yes",VLOOKUP(E184,IssueVariable[],6,0),"N/A")</f>
        <v>N/A</v>
      </c>
      <c r="AB184" s="103" t="str">
        <f>IF(Final_Report[[#This Row],[Move to Report]]="Yes",VLOOKUP(E184,IssueVariable[],7,0),"N/A")</f>
        <v>N/A</v>
      </c>
      <c r="AC184" s="103" t="str">
        <f>Final_Report[[#This Row],[Recommendation]]</f>
        <v>N/A</v>
      </c>
      <c r="AD184" s="103"/>
      <c r="AE184" s="103" t="str">
        <f>IF(Final_Report[[#This Row],[Move to Report]]="Yes",VLOOKUP(E184,IssueVariable[],8,0),"N/A")</f>
        <v>N/A</v>
      </c>
      <c r="AF184" s="103" t="str">
        <f>Final_Report[[#This Row],[Steps to Reproduce]]</f>
        <v>N/A</v>
      </c>
      <c r="AG184" s="103" t="str">
        <f>IF(Final_Report[[#This Row],[Move to Report]]="Yes",VLOOKUP(E184,IssueVariable[],9,0),"N/A")</f>
        <v>N/A</v>
      </c>
      <c r="AH184" s="103" t="str">
        <f>IF(Final_Report[[#This Row],[Move to Report]]="Yes",VLOOKUP(E184,IssueVariable[],10,0),"N/A")</f>
        <v>N/A</v>
      </c>
      <c r="AI184" s="103"/>
      <c r="AJ184" s="103"/>
      <c r="AK184" s="103" t="str" cm="1">
        <f t="array" ref="AK184">Table95[Tested on]</f>
        <v>Windows: 11
MAC OS: 12
iOS: 15
Android OS: 10</v>
      </c>
      <c r="AL184" s="203" t="str" cm="1">
        <f t="array" ref="AL1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4" s="103" t="e" cm="1">
        <f t="array" ref="AM184">CONCATENATE(LEFT(AH184, SEARCH(" ", AH184) -1),", ",Labels[Labels])</f>
        <v>#VALUE!</v>
      </c>
      <c r="AN184" s="103" t="b">
        <f t="shared" si="3"/>
        <v>0</v>
      </c>
      <c r="AO184" s="103"/>
      <c r="AP184" s="103"/>
      <c r="AQ184" s="103"/>
      <c r="AR184" s="103"/>
      <c r="AS184" s="103"/>
      <c r="AT184" s="103"/>
      <c r="AU184" s="103"/>
      <c r="AV184" s="103"/>
      <c r="AW184" s="103"/>
      <c r="AX184" s="103"/>
      <c r="AY184" s="103"/>
      <c r="AZ184" s="103"/>
      <c r="BA184" s="103"/>
      <c r="BB184" s="103"/>
      <c r="BC184" s="103" t="e">
        <f>VLOOKUP('Final Report'!D184,'Issue Variable'!A:N,11,FALSE)</f>
        <v>#N/A</v>
      </c>
      <c r="BD184" s="103"/>
      <c r="BE184" s="206"/>
    </row>
    <row r="185" spans="1:57" ht="105" hidden="1">
      <c r="A185" s="145"/>
      <c r="B185" s="103" t="e">
        <f>VLOOKUP(A185,URL[],2,0)</f>
        <v>#N/A</v>
      </c>
      <c r="C185" s="205" t="e">
        <f>VLOOKUP(A185,URL[],3,0)</f>
        <v>#N/A</v>
      </c>
      <c r="D185" s="103"/>
      <c r="E185" s="103"/>
      <c r="F185" s="103"/>
      <c r="G185" s="103"/>
      <c r="H185" s="103"/>
      <c r="I185" s="103"/>
      <c r="J185" s="103"/>
      <c r="K185" s="103"/>
      <c r="L185" s="103"/>
      <c r="M185" s="103"/>
      <c r="N185" s="103"/>
      <c r="O185" s="103"/>
      <c r="P185" s="103"/>
      <c r="Q185" s="103"/>
      <c r="R185" s="103"/>
      <c r="S185" s="103"/>
      <c r="T185" s="103" t="str">
        <f>IF(Final_Report[[#This Row],[Move to Report]]="Yes",VLOOKUP(E185,IssueVariable[],3,0),"N/A")</f>
        <v>N/A</v>
      </c>
      <c r="U185" s="103" t="str">
        <f>IF(Final_Report[[#This Row],[Move to Report]]="Yes",VLOOKUP(E185,IssueVariable[],4,0),"N/A")</f>
        <v>N/A</v>
      </c>
      <c r="V185" s="103" t="str">
        <f>Final_Report[[#This Row],[Issue Description]]</f>
        <v>N/A</v>
      </c>
      <c r="W185" s="103"/>
      <c r="X185" s="103">
        <f>Final_Report[[#This Row],[Code Snippet]]</f>
        <v>0</v>
      </c>
      <c r="Y185" s="103" t="str">
        <f>IF(Final_Report[[#This Row],[Move to Report]]="Yes",VLOOKUP(E185,IssueVariable[],5,0),"N/A")</f>
        <v>N/A</v>
      </c>
      <c r="Z185" s="103" t="str">
        <f>Final_Report[[#This Row],[Expected Result]]</f>
        <v>N/A</v>
      </c>
      <c r="AA185" s="103" t="str">
        <f>IF(Final_Report[[#This Row],[Move to Report]]="Yes",VLOOKUP(E185,IssueVariable[],6,0),"N/A")</f>
        <v>N/A</v>
      </c>
      <c r="AB185" s="103" t="str">
        <f>IF(Final_Report[[#This Row],[Move to Report]]="Yes",VLOOKUP(E185,IssueVariable[],7,0),"N/A")</f>
        <v>N/A</v>
      </c>
      <c r="AC185" s="103" t="str">
        <f>Final_Report[[#This Row],[Recommendation]]</f>
        <v>N/A</v>
      </c>
      <c r="AD185" s="103"/>
      <c r="AE185" s="103" t="str">
        <f>IF(Final_Report[[#This Row],[Move to Report]]="Yes",VLOOKUP(E185,IssueVariable[],8,0),"N/A")</f>
        <v>N/A</v>
      </c>
      <c r="AF185" s="103" t="str">
        <f>Final_Report[[#This Row],[Steps to Reproduce]]</f>
        <v>N/A</v>
      </c>
      <c r="AG185" s="103" t="str">
        <f>IF(Final_Report[[#This Row],[Move to Report]]="Yes",VLOOKUP(E185,IssueVariable[],9,0),"N/A")</f>
        <v>N/A</v>
      </c>
      <c r="AH185" s="103" t="str">
        <f>IF(Final_Report[[#This Row],[Move to Report]]="Yes",VLOOKUP(E185,IssueVariable[],10,0),"N/A")</f>
        <v>N/A</v>
      </c>
      <c r="AI185" s="103"/>
      <c r="AJ185" s="103"/>
      <c r="AK185" s="103" t="str" cm="1">
        <f t="array" ref="AK185">Table95[Tested on]</f>
        <v>Windows: 11
MAC OS: 12
iOS: 15
Android OS: 10</v>
      </c>
      <c r="AL185" s="203" t="str" cm="1">
        <f t="array" ref="AL1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5" s="103" t="e" cm="1">
        <f t="array" ref="AM185">CONCATENATE(LEFT(AH185, SEARCH(" ", AH185) -1),", ",Labels[Labels])</f>
        <v>#VALUE!</v>
      </c>
      <c r="AN185" s="103" t="b">
        <f t="shared" si="3"/>
        <v>0</v>
      </c>
      <c r="AO185" s="103"/>
      <c r="AP185" s="103"/>
      <c r="AQ185" s="103"/>
      <c r="AR185" s="103"/>
      <c r="AS185" s="103"/>
      <c r="AT185" s="103"/>
      <c r="AU185" s="103"/>
      <c r="AV185" s="103"/>
      <c r="AW185" s="103"/>
      <c r="AX185" s="103"/>
      <c r="AY185" s="103"/>
      <c r="AZ185" s="103"/>
      <c r="BA185" s="103"/>
      <c r="BB185" s="103"/>
      <c r="BC185" s="103" t="e">
        <f>VLOOKUP('Final Report'!D185,'Issue Variable'!A:N,11,FALSE)</f>
        <v>#N/A</v>
      </c>
      <c r="BD185" s="103"/>
      <c r="BE185" s="206"/>
    </row>
    <row r="186" spans="1:57" ht="105" hidden="1">
      <c r="A186" s="145"/>
      <c r="B186" s="103" t="e">
        <f>VLOOKUP(A186,URL[],2,0)</f>
        <v>#N/A</v>
      </c>
      <c r="C186" s="205" t="e">
        <f>VLOOKUP(A186,URL[],3,0)</f>
        <v>#N/A</v>
      </c>
      <c r="D186" s="103"/>
      <c r="E186" s="103"/>
      <c r="F186" s="103"/>
      <c r="G186" s="103"/>
      <c r="H186" s="103"/>
      <c r="I186" s="103"/>
      <c r="J186" s="103"/>
      <c r="K186" s="103"/>
      <c r="L186" s="103"/>
      <c r="M186" s="103"/>
      <c r="N186" s="103"/>
      <c r="O186" s="103"/>
      <c r="P186" s="103"/>
      <c r="Q186" s="103"/>
      <c r="R186" s="103"/>
      <c r="S186" s="103"/>
      <c r="T186" s="103" t="str">
        <f>IF(Final_Report[[#This Row],[Move to Report]]="Yes",VLOOKUP(E186,IssueVariable[],3,0),"N/A")</f>
        <v>N/A</v>
      </c>
      <c r="U186" s="103" t="str">
        <f>IF(Final_Report[[#This Row],[Move to Report]]="Yes",VLOOKUP(E186,IssueVariable[],4,0),"N/A")</f>
        <v>N/A</v>
      </c>
      <c r="V186" s="103" t="str">
        <f>Final_Report[[#This Row],[Issue Description]]</f>
        <v>N/A</v>
      </c>
      <c r="W186" s="103"/>
      <c r="X186" s="103">
        <f>Final_Report[[#This Row],[Code Snippet]]</f>
        <v>0</v>
      </c>
      <c r="Y186" s="103" t="str">
        <f>IF(Final_Report[[#This Row],[Move to Report]]="Yes",VLOOKUP(E186,IssueVariable[],5,0),"N/A")</f>
        <v>N/A</v>
      </c>
      <c r="Z186" s="103" t="str">
        <f>Final_Report[[#This Row],[Expected Result]]</f>
        <v>N/A</v>
      </c>
      <c r="AA186" s="103" t="str">
        <f>IF(Final_Report[[#This Row],[Move to Report]]="Yes",VLOOKUP(E186,IssueVariable[],6,0),"N/A")</f>
        <v>N/A</v>
      </c>
      <c r="AB186" s="103" t="str">
        <f>IF(Final_Report[[#This Row],[Move to Report]]="Yes",VLOOKUP(E186,IssueVariable[],7,0),"N/A")</f>
        <v>N/A</v>
      </c>
      <c r="AC186" s="103" t="str">
        <f>Final_Report[[#This Row],[Recommendation]]</f>
        <v>N/A</v>
      </c>
      <c r="AD186" s="103"/>
      <c r="AE186" s="103" t="str">
        <f>IF(Final_Report[[#This Row],[Move to Report]]="Yes",VLOOKUP(E186,IssueVariable[],8,0),"N/A")</f>
        <v>N/A</v>
      </c>
      <c r="AF186" s="103" t="str">
        <f>Final_Report[[#This Row],[Steps to Reproduce]]</f>
        <v>N/A</v>
      </c>
      <c r="AG186" s="103" t="str">
        <f>IF(Final_Report[[#This Row],[Move to Report]]="Yes",VLOOKUP(E186,IssueVariable[],9,0),"N/A")</f>
        <v>N/A</v>
      </c>
      <c r="AH186" s="103" t="str">
        <f>IF(Final_Report[[#This Row],[Move to Report]]="Yes",VLOOKUP(E186,IssueVariable[],10,0),"N/A")</f>
        <v>N/A</v>
      </c>
      <c r="AI186" s="103"/>
      <c r="AJ186" s="103"/>
      <c r="AK186" s="103" t="str" cm="1">
        <f t="array" ref="AK186">Table95[Tested on]</f>
        <v>Windows: 11
MAC OS: 12
iOS: 15
Android OS: 10</v>
      </c>
      <c r="AL186" s="203" t="str" cm="1">
        <f t="array" ref="AL1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6" s="103" t="e" cm="1">
        <f t="array" ref="AM186">CONCATENATE(LEFT(AH186, SEARCH(" ", AH186) -1),", ",Labels[Labels])</f>
        <v>#VALUE!</v>
      </c>
      <c r="AN186" s="103" t="b">
        <f t="shared" si="3"/>
        <v>0</v>
      </c>
      <c r="AO186" s="103"/>
      <c r="AP186" s="103"/>
      <c r="AQ186" s="103"/>
      <c r="AR186" s="103"/>
      <c r="AS186" s="103"/>
      <c r="AT186" s="103"/>
      <c r="AU186" s="103"/>
      <c r="AV186" s="103"/>
      <c r="AW186" s="103"/>
      <c r="AX186" s="103"/>
      <c r="AY186" s="103"/>
      <c r="AZ186" s="103"/>
      <c r="BA186" s="103"/>
      <c r="BB186" s="103"/>
      <c r="BC186" s="103" t="e">
        <f>VLOOKUP('Final Report'!D186,'Issue Variable'!A:N,11,FALSE)</f>
        <v>#N/A</v>
      </c>
      <c r="BD186" s="103"/>
      <c r="BE186" s="206"/>
    </row>
    <row r="187" spans="1:57" ht="105" hidden="1">
      <c r="A187" s="145"/>
      <c r="B187" s="103" t="e">
        <f>VLOOKUP(A187,URL[],2,0)</f>
        <v>#N/A</v>
      </c>
      <c r="C187" s="205" t="e">
        <f>VLOOKUP(A187,URL[],3,0)</f>
        <v>#N/A</v>
      </c>
      <c r="D187" s="103"/>
      <c r="E187" s="103"/>
      <c r="F187" s="103"/>
      <c r="G187" s="103"/>
      <c r="H187" s="103"/>
      <c r="I187" s="103"/>
      <c r="J187" s="103"/>
      <c r="K187" s="103"/>
      <c r="L187" s="103"/>
      <c r="M187" s="103"/>
      <c r="N187" s="103"/>
      <c r="O187" s="103"/>
      <c r="P187" s="103"/>
      <c r="Q187" s="103"/>
      <c r="R187" s="103"/>
      <c r="S187" s="103"/>
      <c r="T187" s="103" t="str">
        <f>IF(Final_Report[[#This Row],[Move to Report]]="Yes",VLOOKUP(E187,IssueVariable[],3,0),"N/A")</f>
        <v>N/A</v>
      </c>
      <c r="U187" s="103" t="str">
        <f>IF(Final_Report[[#This Row],[Move to Report]]="Yes",VLOOKUP(E187,IssueVariable[],4,0),"N/A")</f>
        <v>N/A</v>
      </c>
      <c r="V187" s="103" t="str">
        <f>Final_Report[[#This Row],[Issue Description]]</f>
        <v>N/A</v>
      </c>
      <c r="W187" s="103"/>
      <c r="X187" s="103">
        <f>Final_Report[[#This Row],[Code Snippet]]</f>
        <v>0</v>
      </c>
      <c r="Y187" s="103" t="str">
        <f>IF(Final_Report[[#This Row],[Move to Report]]="Yes",VLOOKUP(E187,IssueVariable[],5,0),"N/A")</f>
        <v>N/A</v>
      </c>
      <c r="Z187" s="103" t="str">
        <f>Final_Report[[#This Row],[Expected Result]]</f>
        <v>N/A</v>
      </c>
      <c r="AA187" s="103" t="str">
        <f>IF(Final_Report[[#This Row],[Move to Report]]="Yes",VLOOKUP(E187,IssueVariable[],6,0),"N/A")</f>
        <v>N/A</v>
      </c>
      <c r="AB187" s="103" t="str">
        <f>IF(Final_Report[[#This Row],[Move to Report]]="Yes",VLOOKUP(E187,IssueVariable[],7,0),"N/A")</f>
        <v>N/A</v>
      </c>
      <c r="AC187" s="103" t="str">
        <f>Final_Report[[#This Row],[Recommendation]]</f>
        <v>N/A</v>
      </c>
      <c r="AD187" s="103"/>
      <c r="AE187" s="103" t="str">
        <f>IF(Final_Report[[#This Row],[Move to Report]]="Yes",VLOOKUP(E187,IssueVariable[],8,0),"N/A")</f>
        <v>N/A</v>
      </c>
      <c r="AF187" s="103" t="str">
        <f>Final_Report[[#This Row],[Steps to Reproduce]]</f>
        <v>N/A</v>
      </c>
      <c r="AG187" s="103" t="str">
        <f>IF(Final_Report[[#This Row],[Move to Report]]="Yes",VLOOKUP(E187,IssueVariable[],9,0),"N/A")</f>
        <v>N/A</v>
      </c>
      <c r="AH187" s="103" t="str">
        <f>IF(Final_Report[[#This Row],[Move to Report]]="Yes",VLOOKUP(E187,IssueVariable[],10,0),"N/A")</f>
        <v>N/A</v>
      </c>
      <c r="AI187" s="103"/>
      <c r="AJ187" s="103"/>
      <c r="AK187" s="103" t="str" cm="1">
        <f t="array" ref="AK187">Table95[Tested on]</f>
        <v>Windows: 11
MAC OS: 12
iOS: 15
Android OS: 10</v>
      </c>
      <c r="AL187" s="203" t="str" cm="1">
        <f t="array" ref="AL1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7" s="103" t="e" cm="1">
        <f t="array" ref="AM187">CONCATENATE(LEFT(AH187, SEARCH(" ", AH187) -1),", ",Labels[Labels])</f>
        <v>#VALUE!</v>
      </c>
      <c r="AN187" s="103" t="b">
        <f t="shared" si="3"/>
        <v>0</v>
      </c>
      <c r="AO187" s="103"/>
      <c r="AP187" s="103"/>
      <c r="AQ187" s="103"/>
      <c r="AR187" s="103"/>
      <c r="AS187" s="103"/>
      <c r="AT187" s="103"/>
      <c r="AU187" s="103"/>
      <c r="AV187" s="103"/>
      <c r="AW187" s="103"/>
      <c r="AX187" s="103"/>
      <c r="AY187" s="103"/>
      <c r="AZ187" s="103"/>
      <c r="BA187" s="103"/>
      <c r="BB187" s="103"/>
      <c r="BC187" s="103" t="e">
        <f>VLOOKUP('Final Report'!D187,'Issue Variable'!A:N,11,FALSE)</f>
        <v>#N/A</v>
      </c>
      <c r="BD187" s="103"/>
      <c r="BE187" s="206"/>
    </row>
    <row r="188" spans="1:57" ht="105" hidden="1">
      <c r="A188" s="145"/>
      <c r="B188" s="103" t="e">
        <f>VLOOKUP(A188,URL[],2,0)</f>
        <v>#N/A</v>
      </c>
      <c r="C188" s="205" t="e">
        <f>VLOOKUP(A188,URL[],3,0)</f>
        <v>#N/A</v>
      </c>
      <c r="D188" s="103"/>
      <c r="E188" s="103"/>
      <c r="F188" s="103"/>
      <c r="G188" s="103"/>
      <c r="H188" s="103"/>
      <c r="I188" s="103"/>
      <c r="J188" s="103"/>
      <c r="K188" s="103"/>
      <c r="L188" s="103"/>
      <c r="M188" s="103"/>
      <c r="N188" s="103"/>
      <c r="O188" s="103"/>
      <c r="P188" s="103"/>
      <c r="Q188" s="103"/>
      <c r="R188" s="103"/>
      <c r="S188" s="103"/>
      <c r="T188" s="103" t="str">
        <f>IF(Final_Report[[#This Row],[Move to Report]]="Yes",VLOOKUP(E188,IssueVariable[],3,0),"N/A")</f>
        <v>N/A</v>
      </c>
      <c r="U188" s="103" t="str">
        <f>IF(Final_Report[[#This Row],[Move to Report]]="Yes",VLOOKUP(E188,IssueVariable[],4,0),"N/A")</f>
        <v>N/A</v>
      </c>
      <c r="V188" s="103" t="str">
        <f>Final_Report[[#This Row],[Issue Description]]</f>
        <v>N/A</v>
      </c>
      <c r="W188" s="103"/>
      <c r="X188" s="103">
        <f>Final_Report[[#This Row],[Code Snippet]]</f>
        <v>0</v>
      </c>
      <c r="Y188" s="103" t="str">
        <f>IF(Final_Report[[#This Row],[Move to Report]]="Yes",VLOOKUP(E188,IssueVariable[],5,0),"N/A")</f>
        <v>N/A</v>
      </c>
      <c r="Z188" s="103" t="str">
        <f>Final_Report[[#This Row],[Expected Result]]</f>
        <v>N/A</v>
      </c>
      <c r="AA188" s="103" t="str">
        <f>IF(Final_Report[[#This Row],[Move to Report]]="Yes",VLOOKUP(E188,IssueVariable[],6,0),"N/A")</f>
        <v>N/A</v>
      </c>
      <c r="AB188" s="103" t="str">
        <f>IF(Final_Report[[#This Row],[Move to Report]]="Yes",VLOOKUP(E188,IssueVariable[],7,0),"N/A")</f>
        <v>N/A</v>
      </c>
      <c r="AC188" s="103" t="str">
        <f>Final_Report[[#This Row],[Recommendation]]</f>
        <v>N/A</v>
      </c>
      <c r="AD188" s="103"/>
      <c r="AE188" s="103" t="str">
        <f>IF(Final_Report[[#This Row],[Move to Report]]="Yes",VLOOKUP(E188,IssueVariable[],8,0),"N/A")</f>
        <v>N/A</v>
      </c>
      <c r="AF188" s="103" t="str">
        <f>Final_Report[[#This Row],[Steps to Reproduce]]</f>
        <v>N/A</v>
      </c>
      <c r="AG188" s="103" t="str">
        <f>IF(Final_Report[[#This Row],[Move to Report]]="Yes",VLOOKUP(E188,IssueVariable[],9,0),"N/A")</f>
        <v>N/A</v>
      </c>
      <c r="AH188" s="103" t="str">
        <f>IF(Final_Report[[#This Row],[Move to Report]]="Yes",VLOOKUP(E188,IssueVariable[],10,0),"N/A")</f>
        <v>N/A</v>
      </c>
      <c r="AI188" s="103"/>
      <c r="AJ188" s="103"/>
      <c r="AK188" s="103" t="str" cm="1">
        <f t="array" ref="AK188">Table95[Tested on]</f>
        <v>Windows: 11
MAC OS: 12
iOS: 15
Android OS: 10</v>
      </c>
      <c r="AL188" s="203" t="str" cm="1">
        <f t="array" ref="AL1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8" s="103" t="e" cm="1">
        <f t="array" ref="AM188">CONCATENATE(LEFT(AH188, SEARCH(" ", AH188) -1),", ",Labels[Labels])</f>
        <v>#VALUE!</v>
      </c>
      <c r="AN188" s="103" t="b">
        <f t="shared" si="3"/>
        <v>0</v>
      </c>
      <c r="AO188" s="103"/>
      <c r="AP188" s="103"/>
      <c r="AQ188" s="103"/>
      <c r="AR188" s="103"/>
      <c r="AS188" s="103"/>
      <c r="AT188" s="103"/>
      <c r="AU188" s="103"/>
      <c r="AV188" s="103"/>
      <c r="AW188" s="103"/>
      <c r="AX188" s="103"/>
      <c r="AY188" s="103"/>
      <c r="AZ188" s="103"/>
      <c r="BA188" s="103"/>
      <c r="BB188" s="103"/>
      <c r="BC188" s="103" t="e">
        <f>VLOOKUP('Final Report'!D188,'Issue Variable'!A:N,11,FALSE)</f>
        <v>#N/A</v>
      </c>
      <c r="BD188" s="103"/>
      <c r="BE188" s="206"/>
    </row>
    <row r="189" spans="1:57" ht="105" hidden="1">
      <c r="A189" s="145"/>
      <c r="B189" s="103" t="e">
        <f>VLOOKUP(A189,URL[],2,0)</f>
        <v>#N/A</v>
      </c>
      <c r="C189" s="205" t="e">
        <f>VLOOKUP(A189,URL[],3,0)</f>
        <v>#N/A</v>
      </c>
      <c r="D189" s="103"/>
      <c r="E189" s="103"/>
      <c r="F189" s="103"/>
      <c r="G189" s="103"/>
      <c r="H189" s="103"/>
      <c r="I189" s="103"/>
      <c r="J189" s="103"/>
      <c r="K189" s="103"/>
      <c r="L189" s="103"/>
      <c r="M189" s="103"/>
      <c r="N189" s="103"/>
      <c r="O189" s="103"/>
      <c r="P189" s="103"/>
      <c r="Q189" s="103"/>
      <c r="R189" s="103"/>
      <c r="S189" s="103"/>
      <c r="T189" s="103" t="str">
        <f>IF(Final_Report[[#This Row],[Move to Report]]="Yes",VLOOKUP(E189,IssueVariable[],3,0),"N/A")</f>
        <v>N/A</v>
      </c>
      <c r="U189" s="103" t="str">
        <f>IF(Final_Report[[#This Row],[Move to Report]]="Yes",VLOOKUP(E189,IssueVariable[],4,0),"N/A")</f>
        <v>N/A</v>
      </c>
      <c r="V189" s="103" t="str">
        <f>Final_Report[[#This Row],[Issue Description]]</f>
        <v>N/A</v>
      </c>
      <c r="W189" s="103"/>
      <c r="X189" s="103">
        <f>Final_Report[[#This Row],[Code Snippet]]</f>
        <v>0</v>
      </c>
      <c r="Y189" s="103" t="str">
        <f>IF(Final_Report[[#This Row],[Move to Report]]="Yes",VLOOKUP(E189,IssueVariable[],5,0),"N/A")</f>
        <v>N/A</v>
      </c>
      <c r="Z189" s="103" t="str">
        <f>Final_Report[[#This Row],[Expected Result]]</f>
        <v>N/A</v>
      </c>
      <c r="AA189" s="103" t="str">
        <f>IF(Final_Report[[#This Row],[Move to Report]]="Yes",VLOOKUP(E189,IssueVariable[],6,0),"N/A")</f>
        <v>N/A</v>
      </c>
      <c r="AB189" s="103" t="str">
        <f>IF(Final_Report[[#This Row],[Move to Report]]="Yes",VLOOKUP(E189,IssueVariable[],7,0),"N/A")</f>
        <v>N/A</v>
      </c>
      <c r="AC189" s="103" t="str">
        <f>Final_Report[[#This Row],[Recommendation]]</f>
        <v>N/A</v>
      </c>
      <c r="AD189" s="103"/>
      <c r="AE189" s="103" t="str">
        <f>IF(Final_Report[[#This Row],[Move to Report]]="Yes",VLOOKUP(E189,IssueVariable[],8,0),"N/A")</f>
        <v>N/A</v>
      </c>
      <c r="AF189" s="103" t="str">
        <f>Final_Report[[#This Row],[Steps to Reproduce]]</f>
        <v>N/A</v>
      </c>
      <c r="AG189" s="103" t="str">
        <f>IF(Final_Report[[#This Row],[Move to Report]]="Yes",VLOOKUP(E189,IssueVariable[],9,0),"N/A")</f>
        <v>N/A</v>
      </c>
      <c r="AH189" s="103" t="str">
        <f>IF(Final_Report[[#This Row],[Move to Report]]="Yes",VLOOKUP(E189,IssueVariable[],10,0),"N/A")</f>
        <v>N/A</v>
      </c>
      <c r="AI189" s="103"/>
      <c r="AJ189" s="103"/>
      <c r="AK189" s="103" t="str" cm="1">
        <f t="array" ref="AK189">Table95[Tested on]</f>
        <v>Windows: 11
MAC OS: 12
iOS: 15
Android OS: 10</v>
      </c>
      <c r="AL189" s="203" t="str" cm="1">
        <f t="array" ref="AL1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89" s="103" t="e" cm="1">
        <f t="array" ref="AM189">CONCATENATE(LEFT(AH189, SEARCH(" ", AH189) -1),", ",Labels[Labels])</f>
        <v>#VALUE!</v>
      </c>
      <c r="AN189" s="103" t="b">
        <f t="shared" si="3"/>
        <v>0</v>
      </c>
      <c r="AO189" s="103"/>
      <c r="AP189" s="103"/>
      <c r="AQ189" s="103"/>
      <c r="AR189" s="103"/>
      <c r="AS189" s="103"/>
      <c r="AT189" s="103"/>
      <c r="AU189" s="103"/>
      <c r="AV189" s="103"/>
      <c r="AW189" s="103"/>
      <c r="AX189" s="103"/>
      <c r="AY189" s="103"/>
      <c r="AZ189" s="103"/>
      <c r="BA189" s="103"/>
      <c r="BB189" s="103"/>
      <c r="BC189" s="103" t="e">
        <f>VLOOKUP('Final Report'!D189,'Issue Variable'!A:N,11,FALSE)</f>
        <v>#N/A</v>
      </c>
      <c r="BD189" s="103"/>
      <c r="BE189" s="206"/>
    </row>
    <row r="190" spans="1:57" ht="105" hidden="1">
      <c r="A190" s="145"/>
      <c r="B190" s="103" t="e">
        <f>VLOOKUP(A190,URL[],2,0)</f>
        <v>#N/A</v>
      </c>
      <c r="C190" s="205" t="e">
        <f>VLOOKUP(A190,URL[],3,0)</f>
        <v>#N/A</v>
      </c>
      <c r="D190" s="103"/>
      <c r="E190" s="103"/>
      <c r="F190" s="103"/>
      <c r="G190" s="103"/>
      <c r="H190" s="103"/>
      <c r="I190" s="103"/>
      <c r="J190" s="103"/>
      <c r="K190" s="103"/>
      <c r="L190" s="103"/>
      <c r="M190" s="103"/>
      <c r="N190" s="103"/>
      <c r="O190" s="103"/>
      <c r="P190" s="103"/>
      <c r="Q190" s="103"/>
      <c r="R190" s="103"/>
      <c r="S190" s="103"/>
      <c r="T190" s="103" t="str">
        <f>IF(Final_Report[[#This Row],[Move to Report]]="Yes",VLOOKUP(E190,IssueVariable[],3,0),"N/A")</f>
        <v>N/A</v>
      </c>
      <c r="U190" s="103" t="str">
        <f>IF(Final_Report[[#This Row],[Move to Report]]="Yes",VLOOKUP(E190,IssueVariable[],4,0),"N/A")</f>
        <v>N/A</v>
      </c>
      <c r="V190" s="103" t="str">
        <f>Final_Report[[#This Row],[Issue Description]]</f>
        <v>N/A</v>
      </c>
      <c r="W190" s="103"/>
      <c r="X190" s="103">
        <f>Final_Report[[#This Row],[Code Snippet]]</f>
        <v>0</v>
      </c>
      <c r="Y190" s="103" t="str">
        <f>IF(Final_Report[[#This Row],[Move to Report]]="Yes",VLOOKUP(E190,IssueVariable[],5,0),"N/A")</f>
        <v>N/A</v>
      </c>
      <c r="Z190" s="103" t="str">
        <f>Final_Report[[#This Row],[Expected Result]]</f>
        <v>N/A</v>
      </c>
      <c r="AA190" s="103" t="str">
        <f>IF(Final_Report[[#This Row],[Move to Report]]="Yes",VLOOKUP(E190,IssueVariable[],6,0),"N/A")</f>
        <v>N/A</v>
      </c>
      <c r="AB190" s="103" t="str">
        <f>IF(Final_Report[[#This Row],[Move to Report]]="Yes",VLOOKUP(E190,IssueVariable[],7,0),"N/A")</f>
        <v>N/A</v>
      </c>
      <c r="AC190" s="103" t="str">
        <f>Final_Report[[#This Row],[Recommendation]]</f>
        <v>N/A</v>
      </c>
      <c r="AD190" s="103"/>
      <c r="AE190" s="103" t="str">
        <f>IF(Final_Report[[#This Row],[Move to Report]]="Yes",VLOOKUP(E190,IssueVariable[],8,0),"N/A")</f>
        <v>N/A</v>
      </c>
      <c r="AF190" s="103" t="str">
        <f>Final_Report[[#This Row],[Steps to Reproduce]]</f>
        <v>N/A</v>
      </c>
      <c r="AG190" s="103" t="str">
        <f>IF(Final_Report[[#This Row],[Move to Report]]="Yes",VLOOKUP(E190,IssueVariable[],9,0),"N/A")</f>
        <v>N/A</v>
      </c>
      <c r="AH190" s="103" t="str">
        <f>IF(Final_Report[[#This Row],[Move to Report]]="Yes",VLOOKUP(E190,IssueVariable[],10,0),"N/A")</f>
        <v>N/A</v>
      </c>
      <c r="AI190" s="103"/>
      <c r="AJ190" s="103"/>
      <c r="AK190" s="103" t="str" cm="1">
        <f t="array" ref="AK190">Table95[Tested on]</f>
        <v>Windows: 11
MAC OS: 12
iOS: 15
Android OS: 10</v>
      </c>
      <c r="AL190" s="203" t="str" cm="1">
        <f t="array" ref="AL1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0" s="103" t="e" cm="1">
        <f t="array" ref="AM190">CONCATENATE(LEFT(AH190, SEARCH(" ", AH190) -1),", ",Labels[Labels])</f>
        <v>#VALUE!</v>
      </c>
      <c r="AN190" s="103" t="b">
        <f t="shared" si="3"/>
        <v>0</v>
      </c>
      <c r="AO190" s="103"/>
      <c r="AP190" s="103"/>
      <c r="AQ190" s="103"/>
      <c r="AR190" s="103"/>
      <c r="AS190" s="103"/>
      <c r="AT190" s="103"/>
      <c r="AU190" s="103"/>
      <c r="AV190" s="103"/>
      <c r="AW190" s="103"/>
      <c r="AX190" s="103"/>
      <c r="AY190" s="103"/>
      <c r="AZ190" s="103"/>
      <c r="BA190" s="103"/>
      <c r="BB190" s="103"/>
      <c r="BC190" s="103" t="e">
        <f>VLOOKUP('Final Report'!D190,'Issue Variable'!A:N,11,FALSE)</f>
        <v>#N/A</v>
      </c>
      <c r="BD190" s="103"/>
      <c r="BE190" s="206"/>
    </row>
    <row r="191" spans="1:57" ht="105" hidden="1">
      <c r="A191" s="145"/>
      <c r="B191" s="103" t="e">
        <f>VLOOKUP(A191,URL[],2,0)</f>
        <v>#N/A</v>
      </c>
      <c r="C191" s="205" t="e">
        <f>VLOOKUP(A191,URL[],3,0)</f>
        <v>#N/A</v>
      </c>
      <c r="D191" s="103"/>
      <c r="E191" s="103"/>
      <c r="F191" s="103"/>
      <c r="G191" s="103"/>
      <c r="H191" s="103"/>
      <c r="I191" s="103"/>
      <c r="J191" s="103"/>
      <c r="K191" s="103"/>
      <c r="L191" s="103"/>
      <c r="M191" s="103"/>
      <c r="N191" s="103"/>
      <c r="O191" s="103"/>
      <c r="P191" s="103"/>
      <c r="Q191" s="103"/>
      <c r="R191" s="103"/>
      <c r="S191" s="103"/>
      <c r="T191" s="103" t="str">
        <f>IF(Final_Report[[#This Row],[Move to Report]]="Yes",VLOOKUP(E191,IssueVariable[],3,0),"N/A")</f>
        <v>N/A</v>
      </c>
      <c r="U191" s="103" t="str">
        <f>IF(Final_Report[[#This Row],[Move to Report]]="Yes",VLOOKUP(E191,IssueVariable[],4,0),"N/A")</f>
        <v>N/A</v>
      </c>
      <c r="V191" s="103" t="str">
        <f>Final_Report[[#This Row],[Issue Description]]</f>
        <v>N/A</v>
      </c>
      <c r="W191" s="103"/>
      <c r="X191" s="103">
        <f>Final_Report[[#This Row],[Code Snippet]]</f>
        <v>0</v>
      </c>
      <c r="Y191" s="103" t="str">
        <f>IF(Final_Report[[#This Row],[Move to Report]]="Yes",VLOOKUP(E191,IssueVariable[],5,0),"N/A")</f>
        <v>N/A</v>
      </c>
      <c r="Z191" s="103" t="str">
        <f>Final_Report[[#This Row],[Expected Result]]</f>
        <v>N/A</v>
      </c>
      <c r="AA191" s="103" t="str">
        <f>IF(Final_Report[[#This Row],[Move to Report]]="Yes",VLOOKUP(E191,IssueVariable[],6,0),"N/A")</f>
        <v>N/A</v>
      </c>
      <c r="AB191" s="103" t="str">
        <f>IF(Final_Report[[#This Row],[Move to Report]]="Yes",VLOOKUP(E191,IssueVariable[],7,0),"N/A")</f>
        <v>N/A</v>
      </c>
      <c r="AC191" s="103" t="str">
        <f>Final_Report[[#This Row],[Recommendation]]</f>
        <v>N/A</v>
      </c>
      <c r="AD191" s="103"/>
      <c r="AE191" s="103" t="str">
        <f>IF(Final_Report[[#This Row],[Move to Report]]="Yes",VLOOKUP(E191,IssueVariable[],8,0),"N/A")</f>
        <v>N/A</v>
      </c>
      <c r="AF191" s="103" t="str">
        <f>Final_Report[[#This Row],[Steps to Reproduce]]</f>
        <v>N/A</v>
      </c>
      <c r="AG191" s="103" t="str">
        <f>IF(Final_Report[[#This Row],[Move to Report]]="Yes",VLOOKUP(E191,IssueVariable[],9,0),"N/A")</f>
        <v>N/A</v>
      </c>
      <c r="AH191" s="103" t="str">
        <f>IF(Final_Report[[#This Row],[Move to Report]]="Yes",VLOOKUP(E191,IssueVariable[],10,0),"N/A")</f>
        <v>N/A</v>
      </c>
      <c r="AI191" s="103"/>
      <c r="AJ191" s="103"/>
      <c r="AK191" s="103" t="str" cm="1">
        <f t="array" ref="AK191">Table95[Tested on]</f>
        <v>Windows: 11
MAC OS: 12
iOS: 15
Android OS: 10</v>
      </c>
      <c r="AL191" s="203" t="str" cm="1">
        <f t="array" ref="AL1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1" s="103" t="e" cm="1">
        <f t="array" ref="AM191">CONCATENATE(LEFT(AH191, SEARCH(" ", AH191) -1),", ",Labels[Labels])</f>
        <v>#VALUE!</v>
      </c>
      <c r="AN191" s="103" t="b">
        <f t="shared" si="3"/>
        <v>0</v>
      </c>
      <c r="AO191" s="103"/>
      <c r="AP191" s="103"/>
      <c r="AQ191" s="103"/>
      <c r="AR191" s="103"/>
      <c r="AS191" s="103"/>
      <c r="AT191" s="103"/>
      <c r="AU191" s="103"/>
      <c r="AV191" s="103"/>
      <c r="AW191" s="103"/>
      <c r="AX191" s="103"/>
      <c r="AY191" s="103"/>
      <c r="AZ191" s="103"/>
      <c r="BA191" s="103"/>
      <c r="BB191" s="103"/>
      <c r="BC191" s="103" t="e">
        <f>VLOOKUP('Final Report'!D191,'Issue Variable'!A:N,11,FALSE)</f>
        <v>#N/A</v>
      </c>
      <c r="BD191" s="103"/>
      <c r="BE191" s="206"/>
    </row>
    <row r="192" spans="1:57" ht="105" hidden="1">
      <c r="A192" s="145"/>
      <c r="B192" s="103" t="e">
        <f>VLOOKUP(A192,URL[],2,0)</f>
        <v>#N/A</v>
      </c>
      <c r="C192" s="205" t="e">
        <f>VLOOKUP(A192,URL[],3,0)</f>
        <v>#N/A</v>
      </c>
      <c r="D192" s="103"/>
      <c r="E192" s="103"/>
      <c r="F192" s="103"/>
      <c r="G192" s="103"/>
      <c r="H192" s="103"/>
      <c r="I192" s="103"/>
      <c r="J192" s="103"/>
      <c r="K192" s="103"/>
      <c r="L192" s="103"/>
      <c r="M192" s="103"/>
      <c r="N192" s="103"/>
      <c r="O192" s="103"/>
      <c r="P192" s="103"/>
      <c r="Q192" s="103"/>
      <c r="R192" s="103"/>
      <c r="S192" s="103"/>
      <c r="T192" s="103" t="str">
        <f>IF(Final_Report[[#This Row],[Move to Report]]="Yes",VLOOKUP(E192,IssueVariable[],3,0),"N/A")</f>
        <v>N/A</v>
      </c>
      <c r="U192" s="103" t="str">
        <f>IF(Final_Report[[#This Row],[Move to Report]]="Yes",VLOOKUP(E192,IssueVariable[],4,0),"N/A")</f>
        <v>N/A</v>
      </c>
      <c r="V192" s="103" t="str">
        <f>Final_Report[[#This Row],[Issue Description]]</f>
        <v>N/A</v>
      </c>
      <c r="W192" s="103"/>
      <c r="X192" s="103">
        <f>Final_Report[[#This Row],[Code Snippet]]</f>
        <v>0</v>
      </c>
      <c r="Y192" s="103" t="str">
        <f>IF(Final_Report[[#This Row],[Move to Report]]="Yes",VLOOKUP(E192,IssueVariable[],5,0),"N/A")</f>
        <v>N/A</v>
      </c>
      <c r="Z192" s="103" t="str">
        <f>Final_Report[[#This Row],[Expected Result]]</f>
        <v>N/A</v>
      </c>
      <c r="AA192" s="103" t="str">
        <f>IF(Final_Report[[#This Row],[Move to Report]]="Yes",VLOOKUP(E192,IssueVariable[],6,0),"N/A")</f>
        <v>N/A</v>
      </c>
      <c r="AB192" s="103" t="str">
        <f>IF(Final_Report[[#This Row],[Move to Report]]="Yes",VLOOKUP(E192,IssueVariable[],7,0),"N/A")</f>
        <v>N/A</v>
      </c>
      <c r="AC192" s="103" t="str">
        <f>Final_Report[[#This Row],[Recommendation]]</f>
        <v>N/A</v>
      </c>
      <c r="AD192" s="103"/>
      <c r="AE192" s="103" t="str">
        <f>IF(Final_Report[[#This Row],[Move to Report]]="Yes",VLOOKUP(E192,IssueVariable[],8,0),"N/A")</f>
        <v>N/A</v>
      </c>
      <c r="AF192" s="103" t="str">
        <f>Final_Report[[#This Row],[Steps to Reproduce]]</f>
        <v>N/A</v>
      </c>
      <c r="AG192" s="103" t="str">
        <f>IF(Final_Report[[#This Row],[Move to Report]]="Yes",VLOOKUP(E192,IssueVariable[],9,0),"N/A")</f>
        <v>N/A</v>
      </c>
      <c r="AH192" s="103" t="str">
        <f>IF(Final_Report[[#This Row],[Move to Report]]="Yes",VLOOKUP(E192,IssueVariable[],10,0),"N/A")</f>
        <v>N/A</v>
      </c>
      <c r="AI192" s="103"/>
      <c r="AJ192" s="103"/>
      <c r="AK192" s="103" t="str" cm="1">
        <f t="array" ref="AK192">Table95[Tested on]</f>
        <v>Windows: 11
MAC OS: 12
iOS: 15
Android OS: 10</v>
      </c>
      <c r="AL192" s="203" t="str" cm="1">
        <f t="array" ref="AL1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2" s="103" t="e" cm="1">
        <f t="array" ref="AM192">CONCATENATE(LEFT(AH192, SEARCH(" ", AH192) -1),", ",Labels[Labels])</f>
        <v>#VALUE!</v>
      </c>
      <c r="AN192" s="103" t="b">
        <f t="shared" si="3"/>
        <v>0</v>
      </c>
      <c r="AO192" s="103"/>
      <c r="AP192" s="103"/>
      <c r="AQ192" s="103"/>
      <c r="AR192" s="103"/>
      <c r="AS192" s="103"/>
      <c r="AT192" s="103"/>
      <c r="AU192" s="103"/>
      <c r="AV192" s="103"/>
      <c r="AW192" s="103"/>
      <c r="AX192" s="103"/>
      <c r="AY192" s="103"/>
      <c r="AZ192" s="103"/>
      <c r="BA192" s="103"/>
      <c r="BB192" s="103"/>
      <c r="BC192" s="103" t="e">
        <f>VLOOKUP('Final Report'!D192,'Issue Variable'!A:N,11,FALSE)</f>
        <v>#N/A</v>
      </c>
      <c r="BD192" s="103"/>
      <c r="BE192" s="206"/>
    </row>
    <row r="193" spans="1:57" ht="105" hidden="1">
      <c r="A193" s="145"/>
      <c r="B193" s="103" t="e">
        <f>VLOOKUP(A193,URL[],2,0)</f>
        <v>#N/A</v>
      </c>
      <c r="C193" s="205" t="e">
        <f>VLOOKUP(A193,URL[],3,0)</f>
        <v>#N/A</v>
      </c>
      <c r="D193" s="103"/>
      <c r="E193" s="103"/>
      <c r="F193" s="103"/>
      <c r="G193" s="103"/>
      <c r="H193" s="103"/>
      <c r="I193" s="103"/>
      <c r="J193" s="103"/>
      <c r="K193" s="103"/>
      <c r="L193" s="103"/>
      <c r="M193" s="103"/>
      <c r="N193" s="103"/>
      <c r="O193" s="103"/>
      <c r="P193" s="103"/>
      <c r="Q193" s="103"/>
      <c r="R193" s="103"/>
      <c r="S193" s="103"/>
      <c r="T193" s="103" t="str">
        <f>IF(Final_Report[[#This Row],[Move to Report]]="Yes",VLOOKUP(E193,IssueVariable[],3,0),"N/A")</f>
        <v>N/A</v>
      </c>
      <c r="U193" s="103" t="str">
        <f>IF(Final_Report[[#This Row],[Move to Report]]="Yes",VLOOKUP(E193,IssueVariable[],4,0),"N/A")</f>
        <v>N/A</v>
      </c>
      <c r="V193" s="103" t="str">
        <f>Final_Report[[#This Row],[Issue Description]]</f>
        <v>N/A</v>
      </c>
      <c r="W193" s="103"/>
      <c r="X193" s="103">
        <f>Final_Report[[#This Row],[Code Snippet]]</f>
        <v>0</v>
      </c>
      <c r="Y193" s="103" t="str">
        <f>IF(Final_Report[[#This Row],[Move to Report]]="Yes",VLOOKUP(E193,IssueVariable[],5,0),"N/A")</f>
        <v>N/A</v>
      </c>
      <c r="Z193" s="103" t="str">
        <f>Final_Report[[#This Row],[Expected Result]]</f>
        <v>N/A</v>
      </c>
      <c r="AA193" s="103" t="str">
        <f>IF(Final_Report[[#This Row],[Move to Report]]="Yes",VLOOKUP(E193,IssueVariable[],6,0),"N/A")</f>
        <v>N/A</v>
      </c>
      <c r="AB193" s="103" t="str">
        <f>IF(Final_Report[[#This Row],[Move to Report]]="Yes",VLOOKUP(E193,IssueVariable[],7,0),"N/A")</f>
        <v>N/A</v>
      </c>
      <c r="AC193" s="103" t="str">
        <f>Final_Report[[#This Row],[Recommendation]]</f>
        <v>N/A</v>
      </c>
      <c r="AD193" s="103"/>
      <c r="AE193" s="103" t="str">
        <f>IF(Final_Report[[#This Row],[Move to Report]]="Yes",VLOOKUP(E193,IssueVariable[],8,0),"N/A")</f>
        <v>N/A</v>
      </c>
      <c r="AF193" s="103" t="str">
        <f>Final_Report[[#This Row],[Steps to Reproduce]]</f>
        <v>N/A</v>
      </c>
      <c r="AG193" s="103" t="str">
        <f>IF(Final_Report[[#This Row],[Move to Report]]="Yes",VLOOKUP(E193,IssueVariable[],9,0),"N/A")</f>
        <v>N/A</v>
      </c>
      <c r="AH193" s="103" t="str">
        <f>IF(Final_Report[[#This Row],[Move to Report]]="Yes",VLOOKUP(E193,IssueVariable[],10,0),"N/A")</f>
        <v>N/A</v>
      </c>
      <c r="AI193" s="103"/>
      <c r="AJ193" s="103"/>
      <c r="AK193" s="103" t="str" cm="1">
        <f t="array" ref="AK193">Table95[Tested on]</f>
        <v>Windows: 11
MAC OS: 12
iOS: 15
Android OS: 10</v>
      </c>
      <c r="AL193" s="203" t="str" cm="1">
        <f t="array" ref="AL1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3" s="103" t="e" cm="1">
        <f t="array" ref="AM193">CONCATENATE(LEFT(AH193, SEARCH(" ", AH193) -1),", ",Labels[Labels])</f>
        <v>#VALUE!</v>
      </c>
      <c r="AN193" s="103" t="b">
        <f t="shared" si="3"/>
        <v>0</v>
      </c>
      <c r="AO193" s="103"/>
      <c r="AP193" s="103"/>
      <c r="AQ193" s="103"/>
      <c r="AR193" s="103"/>
      <c r="AS193" s="103"/>
      <c r="AT193" s="103"/>
      <c r="AU193" s="103"/>
      <c r="AV193" s="103"/>
      <c r="AW193" s="103"/>
      <c r="AX193" s="103"/>
      <c r="AY193" s="103"/>
      <c r="AZ193" s="103"/>
      <c r="BA193" s="103"/>
      <c r="BB193" s="103"/>
      <c r="BC193" s="103" t="e">
        <f>VLOOKUP('Final Report'!D193,'Issue Variable'!A:N,11,FALSE)</f>
        <v>#N/A</v>
      </c>
      <c r="BD193" s="103"/>
      <c r="BE193" s="206"/>
    </row>
    <row r="194" spans="1:57" ht="105" hidden="1">
      <c r="A194" s="145"/>
      <c r="B194" s="103" t="e">
        <f>VLOOKUP(A194,URL[],2,0)</f>
        <v>#N/A</v>
      </c>
      <c r="C194" s="205" t="e">
        <f>VLOOKUP(A194,URL[],3,0)</f>
        <v>#N/A</v>
      </c>
      <c r="D194" s="103"/>
      <c r="E194" s="103"/>
      <c r="F194" s="103"/>
      <c r="G194" s="103"/>
      <c r="H194" s="103"/>
      <c r="I194" s="103"/>
      <c r="J194" s="103"/>
      <c r="K194" s="103"/>
      <c r="L194" s="103"/>
      <c r="M194" s="103"/>
      <c r="N194" s="103"/>
      <c r="O194" s="103"/>
      <c r="P194" s="103"/>
      <c r="Q194" s="103"/>
      <c r="R194" s="103"/>
      <c r="S194" s="103"/>
      <c r="T194" s="103" t="str">
        <f>IF(Final_Report[[#This Row],[Move to Report]]="Yes",VLOOKUP(E194,IssueVariable[],3,0),"N/A")</f>
        <v>N/A</v>
      </c>
      <c r="U194" s="103" t="str">
        <f>IF(Final_Report[[#This Row],[Move to Report]]="Yes",VLOOKUP(E194,IssueVariable[],4,0),"N/A")</f>
        <v>N/A</v>
      </c>
      <c r="V194" s="103" t="str">
        <f>Final_Report[[#This Row],[Issue Description]]</f>
        <v>N/A</v>
      </c>
      <c r="W194" s="103"/>
      <c r="X194" s="103">
        <f>Final_Report[[#This Row],[Code Snippet]]</f>
        <v>0</v>
      </c>
      <c r="Y194" s="103" t="str">
        <f>IF(Final_Report[[#This Row],[Move to Report]]="Yes",VLOOKUP(E194,IssueVariable[],5,0),"N/A")</f>
        <v>N/A</v>
      </c>
      <c r="Z194" s="103" t="str">
        <f>Final_Report[[#This Row],[Expected Result]]</f>
        <v>N/A</v>
      </c>
      <c r="AA194" s="103" t="str">
        <f>IF(Final_Report[[#This Row],[Move to Report]]="Yes",VLOOKUP(E194,IssueVariable[],6,0),"N/A")</f>
        <v>N/A</v>
      </c>
      <c r="AB194" s="103" t="str">
        <f>IF(Final_Report[[#This Row],[Move to Report]]="Yes",VLOOKUP(E194,IssueVariable[],7,0),"N/A")</f>
        <v>N/A</v>
      </c>
      <c r="AC194" s="103" t="str">
        <f>Final_Report[[#This Row],[Recommendation]]</f>
        <v>N/A</v>
      </c>
      <c r="AD194" s="103"/>
      <c r="AE194" s="103" t="str">
        <f>IF(Final_Report[[#This Row],[Move to Report]]="Yes",VLOOKUP(E194,IssueVariable[],8,0),"N/A")</f>
        <v>N/A</v>
      </c>
      <c r="AF194" s="103" t="str">
        <f>Final_Report[[#This Row],[Steps to Reproduce]]</f>
        <v>N/A</v>
      </c>
      <c r="AG194" s="103" t="str">
        <f>IF(Final_Report[[#This Row],[Move to Report]]="Yes",VLOOKUP(E194,IssueVariable[],9,0),"N/A")</f>
        <v>N/A</v>
      </c>
      <c r="AH194" s="103" t="str">
        <f>IF(Final_Report[[#This Row],[Move to Report]]="Yes",VLOOKUP(E194,IssueVariable[],10,0),"N/A")</f>
        <v>N/A</v>
      </c>
      <c r="AI194" s="103"/>
      <c r="AJ194" s="103"/>
      <c r="AK194" s="103" t="str" cm="1">
        <f t="array" ref="AK194">Table95[Tested on]</f>
        <v>Windows: 11
MAC OS: 12
iOS: 15
Android OS: 10</v>
      </c>
      <c r="AL194" s="203" t="str" cm="1">
        <f t="array" ref="AL1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4" s="103" t="e" cm="1">
        <f t="array" ref="AM194">CONCATENATE(LEFT(AH194, SEARCH(" ", AH194) -1),", ",Labels[Labels])</f>
        <v>#VALUE!</v>
      </c>
      <c r="AN194" s="103" t="b">
        <f t="shared" ref="AN194:AN257" si="4">IF(AJ194="Blocker","1 - Critical - showstopper",IF(AJ194="Critical","1 - Critical - showstopper",IF(AJ194="Major","1 - Critical - showstopper",IF(AJ194="Minor","3 - Medium - minor functionality broken",IF(AJ194="Trivial","4 - Low - cosmetic or usability")))))</f>
        <v>0</v>
      </c>
      <c r="AO194" s="103"/>
      <c r="AP194" s="103"/>
      <c r="AQ194" s="103"/>
      <c r="AR194" s="103"/>
      <c r="AS194" s="103"/>
      <c r="AT194" s="103"/>
      <c r="AU194" s="103"/>
      <c r="AV194" s="103"/>
      <c r="AW194" s="103"/>
      <c r="AX194" s="103"/>
      <c r="AY194" s="103"/>
      <c r="AZ194" s="103"/>
      <c r="BA194" s="103"/>
      <c r="BB194" s="103"/>
      <c r="BC194" s="103" t="e">
        <f>VLOOKUP('Final Report'!D194,'Issue Variable'!A:N,11,FALSE)</f>
        <v>#N/A</v>
      </c>
      <c r="BD194" s="103"/>
      <c r="BE194" s="206"/>
    </row>
    <row r="195" spans="1:57" ht="105" hidden="1">
      <c r="A195" s="145"/>
      <c r="B195" s="103" t="e">
        <f>VLOOKUP(A195,URL[],2,0)</f>
        <v>#N/A</v>
      </c>
      <c r="C195" s="205" t="e">
        <f>VLOOKUP(A195,URL[],3,0)</f>
        <v>#N/A</v>
      </c>
      <c r="D195" s="103"/>
      <c r="E195" s="103"/>
      <c r="F195" s="103"/>
      <c r="G195" s="103"/>
      <c r="H195" s="103"/>
      <c r="I195" s="103"/>
      <c r="J195" s="103"/>
      <c r="K195" s="103"/>
      <c r="L195" s="103"/>
      <c r="M195" s="103"/>
      <c r="N195" s="103"/>
      <c r="O195" s="103"/>
      <c r="P195" s="103"/>
      <c r="Q195" s="103"/>
      <c r="R195" s="103"/>
      <c r="S195" s="103"/>
      <c r="T195" s="103" t="str">
        <f>IF(Final_Report[[#This Row],[Move to Report]]="Yes",VLOOKUP(E195,IssueVariable[],3,0),"N/A")</f>
        <v>N/A</v>
      </c>
      <c r="U195" s="103" t="str">
        <f>IF(Final_Report[[#This Row],[Move to Report]]="Yes",VLOOKUP(E195,IssueVariable[],4,0),"N/A")</f>
        <v>N/A</v>
      </c>
      <c r="V195" s="103" t="str">
        <f>Final_Report[[#This Row],[Issue Description]]</f>
        <v>N/A</v>
      </c>
      <c r="W195" s="103"/>
      <c r="X195" s="103">
        <f>Final_Report[[#This Row],[Code Snippet]]</f>
        <v>0</v>
      </c>
      <c r="Y195" s="103" t="str">
        <f>IF(Final_Report[[#This Row],[Move to Report]]="Yes",VLOOKUP(E195,IssueVariable[],5,0),"N/A")</f>
        <v>N/A</v>
      </c>
      <c r="Z195" s="103" t="str">
        <f>Final_Report[[#This Row],[Expected Result]]</f>
        <v>N/A</v>
      </c>
      <c r="AA195" s="103" t="str">
        <f>IF(Final_Report[[#This Row],[Move to Report]]="Yes",VLOOKUP(E195,IssueVariable[],6,0),"N/A")</f>
        <v>N/A</v>
      </c>
      <c r="AB195" s="103" t="str">
        <f>IF(Final_Report[[#This Row],[Move to Report]]="Yes",VLOOKUP(E195,IssueVariable[],7,0),"N/A")</f>
        <v>N/A</v>
      </c>
      <c r="AC195" s="103" t="str">
        <f>Final_Report[[#This Row],[Recommendation]]</f>
        <v>N/A</v>
      </c>
      <c r="AD195" s="103"/>
      <c r="AE195" s="103" t="str">
        <f>IF(Final_Report[[#This Row],[Move to Report]]="Yes",VLOOKUP(E195,IssueVariable[],8,0),"N/A")</f>
        <v>N/A</v>
      </c>
      <c r="AF195" s="103" t="str">
        <f>Final_Report[[#This Row],[Steps to Reproduce]]</f>
        <v>N/A</v>
      </c>
      <c r="AG195" s="103" t="str">
        <f>IF(Final_Report[[#This Row],[Move to Report]]="Yes",VLOOKUP(E195,IssueVariable[],9,0),"N/A")</f>
        <v>N/A</v>
      </c>
      <c r="AH195" s="103" t="str">
        <f>IF(Final_Report[[#This Row],[Move to Report]]="Yes",VLOOKUP(E195,IssueVariable[],10,0),"N/A")</f>
        <v>N/A</v>
      </c>
      <c r="AI195" s="103"/>
      <c r="AJ195" s="103"/>
      <c r="AK195" s="103" t="str" cm="1">
        <f t="array" ref="AK195">Table95[Tested on]</f>
        <v>Windows: 11
MAC OS: 12
iOS: 15
Android OS: 10</v>
      </c>
      <c r="AL195" s="203" t="str" cm="1">
        <f t="array" ref="AL1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5" s="103" t="e" cm="1">
        <f t="array" ref="AM195">CONCATENATE(LEFT(AH195, SEARCH(" ", AH195) -1),", ",Labels[Labels])</f>
        <v>#VALUE!</v>
      </c>
      <c r="AN195" s="103" t="b">
        <f t="shared" si="4"/>
        <v>0</v>
      </c>
      <c r="AO195" s="103"/>
      <c r="AP195" s="103"/>
      <c r="AQ195" s="103"/>
      <c r="AR195" s="103"/>
      <c r="AS195" s="103"/>
      <c r="AT195" s="103"/>
      <c r="AU195" s="103"/>
      <c r="AV195" s="103"/>
      <c r="AW195" s="103"/>
      <c r="AX195" s="103"/>
      <c r="AY195" s="103"/>
      <c r="AZ195" s="103"/>
      <c r="BA195" s="103"/>
      <c r="BB195" s="103"/>
      <c r="BC195" s="103" t="e">
        <f>VLOOKUP('Final Report'!D195,'Issue Variable'!A:N,11,FALSE)</f>
        <v>#N/A</v>
      </c>
      <c r="BD195" s="103"/>
      <c r="BE195" s="206"/>
    </row>
    <row r="196" spans="1:57" ht="105" hidden="1">
      <c r="A196" s="145"/>
      <c r="B196" s="103" t="e">
        <f>VLOOKUP(A196,URL[],2,0)</f>
        <v>#N/A</v>
      </c>
      <c r="C196" s="205" t="e">
        <f>VLOOKUP(A196,URL[],3,0)</f>
        <v>#N/A</v>
      </c>
      <c r="D196" s="103"/>
      <c r="E196" s="103"/>
      <c r="F196" s="103"/>
      <c r="G196" s="103"/>
      <c r="H196" s="103"/>
      <c r="I196" s="103"/>
      <c r="J196" s="103"/>
      <c r="K196" s="103"/>
      <c r="L196" s="103"/>
      <c r="M196" s="103"/>
      <c r="N196" s="103"/>
      <c r="O196" s="103"/>
      <c r="P196" s="103"/>
      <c r="Q196" s="103"/>
      <c r="R196" s="103"/>
      <c r="S196" s="103"/>
      <c r="T196" s="103" t="str">
        <f>IF(Final_Report[[#This Row],[Move to Report]]="Yes",VLOOKUP(E196,IssueVariable[],3,0),"N/A")</f>
        <v>N/A</v>
      </c>
      <c r="U196" s="103" t="str">
        <f>IF(Final_Report[[#This Row],[Move to Report]]="Yes",VLOOKUP(E196,IssueVariable[],4,0),"N/A")</f>
        <v>N/A</v>
      </c>
      <c r="V196" s="103" t="str">
        <f>Final_Report[[#This Row],[Issue Description]]</f>
        <v>N/A</v>
      </c>
      <c r="W196" s="103"/>
      <c r="X196" s="103">
        <f>Final_Report[[#This Row],[Code Snippet]]</f>
        <v>0</v>
      </c>
      <c r="Y196" s="103" t="str">
        <f>IF(Final_Report[[#This Row],[Move to Report]]="Yes",VLOOKUP(E196,IssueVariable[],5,0),"N/A")</f>
        <v>N/A</v>
      </c>
      <c r="Z196" s="103" t="str">
        <f>Final_Report[[#This Row],[Expected Result]]</f>
        <v>N/A</v>
      </c>
      <c r="AA196" s="103" t="str">
        <f>IF(Final_Report[[#This Row],[Move to Report]]="Yes",VLOOKUP(E196,IssueVariable[],6,0),"N/A")</f>
        <v>N/A</v>
      </c>
      <c r="AB196" s="103" t="str">
        <f>IF(Final_Report[[#This Row],[Move to Report]]="Yes",VLOOKUP(E196,IssueVariable[],7,0),"N/A")</f>
        <v>N/A</v>
      </c>
      <c r="AC196" s="103" t="str">
        <f>Final_Report[[#This Row],[Recommendation]]</f>
        <v>N/A</v>
      </c>
      <c r="AD196" s="103"/>
      <c r="AE196" s="103" t="str">
        <f>IF(Final_Report[[#This Row],[Move to Report]]="Yes",VLOOKUP(E196,IssueVariable[],8,0),"N/A")</f>
        <v>N/A</v>
      </c>
      <c r="AF196" s="103" t="str">
        <f>Final_Report[[#This Row],[Steps to Reproduce]]</f>
        <v>N/A</v>
      </c>
      <c r="AG196" s="103" t="str">
        <f>IF(Final_Report[[#This Row],[Move to Report]]="Yes",VLOOKUP(E196,IssueVariable[],9,0),"N/A")</f>
        <v>N/A</v>
      </c>
      <c r="AH196" s="103" t="str">
        <f>IF(Final_Report[[#This Row],[Move to Report]]="Yes",VLOOKUP(E196,IssueVariable[],10,0),"N/A")</f>
        <v>N/A</v>
      </c>
      <c r="AI196" s="103"/>
      <c r="AJ196" s="103"/>
      <c r="AK196" s="103" t="str" cm="1">
        <f t="array" ref="AK196">Table95[Tested on]</f>
        <v>Windows: 11
MAC OS: 12
iOS: 15
Android OS: 10</v>
      </c>
      <c r="AL196" s="203" t="str" cm="1">
        <f t="array" ref="AL1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6" s="103" t="e" cm="1">
        <f t="array" ref="AM196">CONCATENATE(LEFT(AH196, SEARCH(" ", AH196) -1),", ",Labels[Labels])</f>
        <v>#VALUE!</v>
      </c>
      <c r="AN196" s="103" t="b">
        <f t="shared" si="4"/>
        <v>0</v>
      </c>
      <c r="AO196" s="103"/>
      <c r="AP196" s="103"/>
      <c r="AQ196" s="103"/>
      <c r="AR196" s="103"/>
      <c r="AS196" s="103"/>
      <c r="AT196" s="103"/>
      <c r="AU196" s="103"/>
      <c r="AV196" s="103"/>
      <c r="AW196" s="103"/>
      <c r="AX196" s="103"/>
      <c r="AY196" s="103"/>
      <c r="AZ196" s="103"/>
      <c r="BA196" s="103"/>
      <c r="BB196" s="103"/>
      <c r="BC196" s="103" t="e">
        <f>VLOOKUP('Final Report'!D196,'Issue Variable'!A:N,11,FALSE)</f>
        <v>#N/A</v>
      </c>
      <c r="BD196" s="103"/>
      <c r="BE196" s="206"/>
    </row>
    <row r="197" spans="1:57" ht="105" hidden="1">
      <c r="A197" s="145"/>
      <c r="B197" s="103" t="e">
        <f>VLOOKUP(A197,URL[],2,0)</f>
        <v>#N/A</v>
      </c>
      <c r="C197" s="205" t="e">
        <f>VLOOKUP(A197,URL[],3,0)</f>
        <v>#N/A</v>
      </c>
      <c r="D197" s="103"/>
      <c r="E197" s="103"/>
      <c r="F197" s="103"/>
      <c r="G197" s="103"/>
      <c r="H197" s="103"/>
      <c r="I197" s="103"/>
      <c r="J197" s="103"/>
      <c r="K197" s="103"/>
      <c r="L197" s="103"/>
      <c r="M197" s="103"/>
      <c r="N197" s="103"/>
      <c r="O197" s="103"/>
      <c r="P197" s="103"/>
      <c r="Q197" s="103"/>
      <c r="R197" s="103"/>
      <c r="S197" s="103"/>
      <c r="T197" s="103" t="str">
        <f>IF(Final_Report[[#This Row],[Move to Report]]="Yes",VLOOKUP(E197,IssueVariable[],3,0),"N/A")</f>
        <v>N/A</v>
      </c>
      <c r="U197" s="103" t="str">
        <f>IF(Final_Report[[#This Row],[Move to Report]]="Yes",VLOOKUP(E197,IssueVariable[],4,0),"N/A")</f>
        <v>N/A</v>
      </c>
      <c r="V197" s="103" t="str">
        <f>Final_Report[[#This Row],[Issue Description]]</f>
        <v>N/A</v>
      </c>
      <c r="W197" s="103"/>
      <c r="X197" s="103">
        <f>Final_Report[[#This Row],[Code Snippet]]</f>
        <v>0</v>
      </c>
      <c r="Y197" s="103" t="str">
        <f>IF(Final_Report[[#This Row],[Move to Report]]="Yes",VLOOKUP(E197,IssueVariable[],5,0),"N/A")</f>
        <v>N/A</v>
      </c>
      <c r="Z197" s="103" t="str">
        <f>Final_Report[[#This Row],[Expected Result]]</f>
        <v>N/A</v>
      </c>
      <c r="AA197" s="103" t="str">
        <f>IF(Final_Report[[#This Row],[Move to Report]]="Yes",VLOOKUP(E197,IssueVariable[],6,0),"N/A")</f>
        <v>N/A</v>
      </c>
      <c r="AB197" s="103" t="str">
        <f>IF(Final_Report[[#This Row],[Move to Report]]="Yes",VLOOKUP(E197,IssueVariable[],7,0),"N/A")</f>
        <v>N/A</v>
      </c>
      <c r="AC197" s="103" t="str">
        <f>Final_Report[[#This Row],[Recommendation]]</f>
        <v>N/A</v>
      </c>
      <c r="AD197" s="103"/>
      <c r="AE197" s="103" t="str">
        <f>IF(Final_Report[[#This Row],[Move to Report]]="Yes",VLOOKUP(E197,IssueVariable[],8,0),"N/A")</f>
        <v>N/A</v>
      </c>
      <c r="AF197" s="103" t="str">
        <f>Final_Report[[#This Row],[Steps to Reproduce]]</f>
        <v>N/A</v>
      </c>
      <c r="AG197" s="103" t="str">
        <f>IF(Final_Report[[#This Row],[Move to Report]]="Yes",VLOOKUP(E197,IssueVariable[],9,0),"N/A")</f>
        <v>N/A</v>
      </c>
      <c r="AH197" s="103" t="str">
        <f>IF(Final_Report[[#This Row],[Move to Report]]="Yes",VLOOKUP(E197,IssueVariable[],10,0),"N/A")</f>
        <v>N/A</v>
      </c>
      <c r="AI197" s="103"/>
      <c r="AJ197" s="103"/>
      <c r="AK197" s="103" t="str" cm="1">
        <f t="array" ref="AK197">Table95[Tested on]</f>
        <v>Windows: 11
MAC OS: 12
iOS: 15
Android OS: 10</v>
      </c>
      <c r="AL197" s="203" t="str" cm="1">
        <f t="array" ref="AL1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7" s="103" t="e" cm="1">
        <f t="array" ref="AM197">CONCATENATE(LEFT(AH197, SEARCH(" ", AH197) -1),", ",Labels[Labels])</f>
        <v>#VALUE!</v>
      </c>
      <c r="AN197" s="103" t="b">
        <f t="shared" si="4"/>
        <v>0</v>
      </c>
      <c r="AO197" s="103"/>
      <c r="AP197" s="103"/>
      <c r="AQ197" s="103"/>
      <c r="AR197" s="103"/>
      <c r="AS197" s="103"/>
      <c r="AT197" s="103"/>
      <c r="AU197" s="103"/>
      <c r="AV197" s="103"/>
      <c r="AW197" s="103"/>
      <c r="AX197" s="103"/>
      <c r="AY197" s="103"/>
      <c r="AZ197" s="103"/>
      <c r="BA197" s="103"/>
      <c r="BB197" s="103"/>
      <c r="BC197" s="103" t="e">
        <f>VLOOKUP('Final Report'!D197,'Issue Variable'!A:N,11,FALSE)</f>
        <v>#N/A</v>
      </c>
      <c r="BD197" s="103"/>
      <c r="BE197" s="206"/>
    </row>
    <row r="198" spans="1:57" ht="105" hidden="1">
      <c r="A198" s="145"/>
      <c r="B198" s="103" t="e">
        <f>VLOOKUP(A198,URL[],2,0)</f>
        <v>#N/A</v>
      </c>
      <c r="C198" s="205" t="e">
        <f>VLOOKUP(A198,URL[],3,0)</f>
        <v>#N/A</v>
      </c>
      <c r="D198" s="103"/>
      <c r="E198" s="103"/>
      <c r="F198" s="103"/>
      <c r="G198" s="103"/>
      <c r="H198" s="103"/>
      <c r="I198" s="103"/>
      <c r="J198" s="103"/>
      <c r="K198" s="103"/>
      <c r="L198" s="103"/>
      <c r="M198" s="103"/>
      <c r="N198" s="103"/>
      <c r="O198" s="103"/>
      <c r="P198" s="103"/>
      <c r="Q198" s="103"/>
      <c r="R198" s="103"/>
      <c r="S198" s="103"/>
      <c r="T198" s="103" t="str">
        <f>IF(Final_Report[[#This Row],[Move to Report]]="Yes",VLOOKUP(E198,IssueVariable[],3,0),"N/A")</f>
        <v>N/A</v>
      </c>
      <c r="U198" s="103" t="str">
        <f>IF(Final_Report[[#This Row],[Move to Report]]="Yes",VLOOKUP(E198,IssueVariable[],4,0),"N/A")</f>
        <v>N/A</v>
      </c>
      <c r="V198" s="103" t="str">
        <f>Final_Report[[#This Row],[Issue Description]]</f>
        <v>N/A</v>
      </c>
      <c r="W198" s="103"/>
      <c r="X198" s="103">
        <f>Final_Report[[#This Row],[Code Snippet]]</f>
        <v>0</v>
      </c>
      <c r="Y198" s="103" t="str">
        <f>IF(Final_Report[[#This Row],[Move to Report]]="Yes",VLOOKUP(E198,IssueVariable[],5,0),"N/A")</f>
        <v>N/A</v>
      </c>
      <c r="Z198" s="103" t="str">
        <f>Final_Report[[#This Row],[Expected Result]]</f>
        <v>N/A</v>
      </c>
      <c r="AA198" s="103" t="str">
        <f>IF(Final_Report[[#This Row],[Move to Report]]="Yes",VLOOKUP(E198,IssueVariable[],6,0),"N/A")</f>
        <v>N/A</v>
      </c>
      <c r="AB198" s="103" t="str">
        <f>IF(Final_Report[[#This Row],[Move to Report]]="Yes",VLOOKUP(E198,IssueVariable[],7,0),"N/A")</f>
        <v>N/A</v>
      </c>
      <c r="AC198" s="103" t="str">
        <f>Final_Report[[#This Row],[Recommendation]]</f>
        <v>N/A</v>
      </c>
      <c r="AD198" s="103"/>
      <c r="AE198" s="103" t="str">
        <f>IF(Final_Report[[#This Row],[Move to Report]]="Yes",VLOOKUP(E198,IssueVariable[],8,0),"N/A")</f>
        <v>N/A</v>
      </c>
      <c r="AF198" s="103" t="str">
        <f>Final_Report[[#This Row],[Steps to Reproduce]]</f>
        <v>N/A</v>
      </c>
      <c r="AG198" s="103" t="str">
        <f>IF(Final_Report[[#This Row],[Move to Report]]="Yes",VLOOKUP(E198,IssueVariable[],9,0),"N/A")</f>
        <v>N/A</v>
      </c>
      <c r="AH198" s="103" t="str">
        <f>IF(Final_Report[[#This Row],[Move to Report]]="Yes",VLOOKUP(E198,IssueVariable[],10,0),"N/A")</f>
        <v>N/A</v>
      </c>
      <c r="AI198" s="103"/>
      <c r="AJ198" s="103"/>
      <c r="AK198" s="103" t="str" cm="1">
        <f t="array" ref="AK198">Table95[Tested on]</f>
        <v>Windows: 11
MAC OS: 12
iOS: 15
Android OS: 10</v>
      </c>
      <c r="AL198" s="203" t="str" cm="1">
        <f t="array" ref="AL1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8" s="103" t="e" cm="1">
        <f t="array" ref="AM198">CONCATENATE(LEFT(AH198, SEARCH(" ", AH198) -1),", ",Labels[Labels])</f>
        <v>#VALUE!</v>
      </c>
      <c r="AN198" s="103" t="b">
        <f t="shared" si="4"/>
        <v>0</v>
      </c>
      <c r="AO198" s="103"/>
      <c r="AP198" s="103"/>
      <c r="AQ198" s="103"/>
      <c r="AR198" s="103"/>
      <c r="AS198" s="103"/>
      <c r="AT198" s="103"/>
      <c r="AU198" s="103"/>
      <c r="AV198" s="103"/>
      <c r="AW198" s="103"/>
      <c r="AX198" s="103"/>
      <c r="AY198" s="103"/>
      <c r="AZ198" s="103"/>
      <c r="BA198" s="103"/>
      <c r="BB198" s="103"/>
      <c r="BC198" s="103" t="e">
        <f>VLOOKUP('Final Report'!D198,'Issue Variable'!A:N,11,FALSE)</f>
        <v>#N/A</v>
      </c>
      <c r="BD198" s="103"/>
      <c r="BE198" s="206"/>
    </row>
    <row r="199" spans="1:57" ht="105" hidden="1">
      <c r="A199" s="145"/>
      <c r="B199" s="103" t="e">
        <f>VLOOKUP(A199,URL[],2,0)</f>
        <v>#N/A</v>
      </c>
      <c r="C199" s="205" t="e">
        <f>VLOOKUP(A199,URL[],3,0)</f>
        <v>#N/A</v>
      </c>
      <c r="D199" s="103"/>
      <c r="E199" s="103"/>
      <c r="F199" s="103"/>
      <c r="G199" s="103"/>
      <c r="H199" s="103"/>
      <c r="I199" s="103"/>
      <c r="J199" s="103"/>
      <c r="K199" s="103"/>
      <c r="L199" s="103"/>
      <c r="M199" s="103"/>
      <c r="N199" s="103"/>
      <c r="O199" s="103"/>
      <c r="P199" s="103"/>
      <c r="Q199" s="103"/>
      <c r="R199" s="103"/>
      <c r="S199" s="103"/>
      <c r="T199" s="103" t="str">
        <f>IF(Final_Report[[#This Row],[Move to Report]]="Yes",VLOOKUP(E199,IssueVariable[],3,0),"N/A")</f>
        <v>N/A</v>
      </c>
      <c r="U199" s="103" t="str">
        <f>IF(Final_Report[[#This Row],[Move to Report]]="Yes",VLOOKUP(E199,IssueVariable[],4,0),"N/A")</f>
        <v>N/A</v>
      </c>
      <c r="V199" s="103" t="str">
        <f>Final_Report[[#This Row],[Issue Description]]</f>
        <v>N/A</v>
      </c>
      <c r="W199" s="103"/>
      <c r="X199" s="103">
        <f>Final_Report[[#This Row],[Code Snippet]]</f>
        <v>0</v>
      </c>
      <c r="Y199" s="103" t="str">
        <f>IF(Final_Report[[#This Row],[Move to Report]]="Yes",VLOOKUP(E199,IssueVariable[],5,0),"N/A")</f>
        <v>N/A</v>
      </c>
      <c r="Z199" s="103" t="str">
        <f>Final_Report[[#This Row],[Expected Result]]</f>
        <v>N/A</v>
      </c>
      <c r="AA199" s="103" t="str">
        <f>IF(Final_Report[[#This Row],[Move to Report]]="Yes",VLOOKUP(E199,IssueVariable[],6,0),"N/A")</f>
        <v>N/A</v>
      </c>
      <c r="AB199" s="103" t="str">
        <f>IF(Final_Report[[#This Row],[Move to Report]]="Yes",VLOOKUP(E199,IssueVariable[],7,0),"N/A")</f>
        <v>N/A</v>
      </c>
      <c r="AC199" s="103" t="str">
        <f>Final_Report[[#This Row],[Recommendation]]</f>
        <v>N/A</v>
      </c>
      <c r="AD199" s="103"/>
      <c r="AE199" s="103" t="str">
        <f>IF(Final_Report[[#This Row],[Move to Report]]="Yes",VLOOKUP(E199,IssueVariable[],8,0),"N/A")</f>
        <v>N/A</v>
      </c>
      <c r="AF199" s="103" t="str">
        <f>Final_Report[[#This Row],[Steps to Reproduce]]</f>
        <v>N/A</v>
      </c>
      <c r="AG199" s="103" t="str">
        <f>IF(Final_Report[[#This Row],[Move to Report]]="Yes",VLOOKUP(E199,IssueVariable[],9,0),"N/A")</f>
        <v>N/A</v>
      </c>
      <c r="AH199" s="103" t="str">
        <f>IF(Final_Report[[#This Row],[Move to Report]]="Yes",VLOOKUP(E199,IssueVariable[],10,0),"N/A")</f>
        <v>N/A</v>
      </c>
      <c r="AI199" s="103"/>
      <c r="AJ199" s="103"/>
      <c r="AK199" s="103" t="str" cm="1">
        <f t="array" ref="AK199">Table95[Tested on]</f>
        <v>Windows: 11
MAC OS: 12
iOS: 15
Android OS: 10</v>
      </c>
      <c r="AL199" s="203" t="str" cm="1">
        <f t="array" ref="AL1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99" s="103" t="e" cm="1">
        <f t="array" ref="AM199">CONCATENATE(LEFT(AH199, SEARCH(" ", AH199) -1),", ",Labels[Labels])</f>
        <v>#VALUE!</v>
      </c>
      <c r="AN199" s="103" t="b">
        <f t="shared" si="4"/>
        <v>0</v>
      </c>
      <c r="AO199" s="103"/>
      <c r="AP199" s="103"/>
      <c r="AQ199" s="103"/>
      <c r="AR199" s="103"/>
      <c r="AS199" s="103"/>
      <c r="AT199" s="103"/>
      <c r="AU199" s="103"/>
      <c r="AV199" s="103"/>
      <c r="AW199" s="103"/>
      <c r="AX199" s="103"/>
      <c r="AY199" s="103"/>
      <c r="AZ199" s="103"/>
      <c r="BA199" s="103"/>
      <c r="BB199" s="103"/>
      <c r="BC199" s="103" t="e">
        <f>VLOOKUP('Final Report'!D199,'Issue Variable'!A:N,11,FALSE)</f>
        <v>#N/A</v>
      </c>
      <c r="BD199" s="103"/>
      <c r="BE199" s="206"/>
    </row>
    <row r="200" spans="1:57" ht="105" hidden="1">
      <c r="A200" s="145"/>
      <c r="B200" s="103" t="e">
        <f>VLOOKUP(A200,URL[],2,0)</f>
        <v>#N/A</v>
      </c>
      <c r="C200" s="205" t="e">
        <f>VLOOKUP(A200,URL[],3,0)</f>
        <v>#N/A</v>
      </c>
      <c r="D200" s="103"/>
      <c r="E200" s="103"/>
      <c r="F200" s="103"/>
      <c r="G200" s="103"/>
      <c r="H200" s="103"/>
      <c r="I200" s="103"/>
      <c r="J200" s="103"/>
      <c r="K200" s="103"/>
      <c r="L200" s="103"/>
      <c r="M200" s="103"/>
      <c r="N200" s="103"/>
      <c r="O200" s="103"/>
      <c r="P200" s="103"/>
      <c r="Q200" s="103"/>
      <c r="R200" s="103"/>
      <c r="S200" s="103"/>
      <c r="T200" s="103" t="str">
        <f>IF(Final_Report[[#This Row],[Move to Report]]="Yes",VLOOKUP(E200,IssueVariable[],3,0),"N/A")</f>
        <v>N/A</v>
      </c>
      <c r="U200" s="103" t="str">
        <f>IF(Final_Report[[#This Row],[Move to Report]]="Yes",VLOOKUP(E200,IssueVariable[],4,0),"N/A")</f>
        <v>N/A</v>
      </c>
      <c r="V200" s="103" t="str">
        <f>Final_Report[[#This Row],[Issue Description]]</f>
        <v>N/A</v>
      </c>
      <c r="W200" s="103"/>
      <c r="X200" s="103">
        <f>Final_Report[[#This Row],[Code Snippet]]</f>
        <v>0</v>
      </c>
      <c r="Y200" s="103" t="str">
        <f>IF(Final_Report[[#This Row],[Move to Report]]="Yes",VLOOKUP(E200,IssueVariable[],5,0),"N/A")</f>
        <v>N/A</v>
      </c>
      <c r="Z200" s="103" t="str">
        <f>Final_Report[[#This Row],[Expected Result]]</f>
        <v>N/A</v>
      </c>
      <c r="AA200" s="103" t="str">
        <f>IF(Final_Report[[#This Row],[Move to Report]]="Yes",VLOOKUP(E200,IssueVariable[],6,0),"N/A")</f>
        <v>N/A</v>
      </c>
      <c r="AB200" s="103" t="str">
        <f>IF(Final_Report[[#This Row],[Move to Report]]="Yes",VLOOKUP(E200,IssueVariable[],7,0),"N/A")</f>
        <v>N/A</v>
      </c>
      <c r="AC200" s="103" t="str">
        <f>Final_Report[[#This Row],[Recommendation]]</f>
        <v>N/A</v>
      </c>
      <c r="AD200" s="103"/>
      <c r="AE200" s="103" t="str">
        <f>IF(Final_Report[[#This Row],[Move to Report]]="Yes",VLOOKUP(E200,IssueVariable[],8,0),"N/A")</f>
        <v>N/A</v>
      </c>
      <c r="AF200" s="103" t="str">
        <f>Final_Report[[#This Row],[Steps to Reproduce]]</f>
        <v>N/A</v>
      </c>
      <c r="AG200" s="103" t="str">
        <f>IF(Final_Report[[#This Row],[Move to Report]]="Yes",VLOOKUP(E200,IssueVariable[],9,0),"N/A")</f>
        <v>N/A</v>
      </c>
      <c r="AH200" s="103" t="str">
        <f>IF(Final_Report[[#This Row],[Move to Report]]="Yes",VLOOKUP(E200,IssueVariable[],10,0),"N/A")</f>
        <v>N/A</v>
      </c>
      <c r="AI200" s="103"/>
      <c r="AJ200" s="103"/>
      <c r="AK200" s="103" t="str" cm="1">
        <f t="array" ref="AK200">Table95[Tested on]</f>
        <v>Windows: 11
MAC OS: 12
iOS: 15
Android OS: 10</v>
      </c>
      <c r="AL200" s="203" t="str" cm="1">
        <f t="array" ref="AL2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00" s="103" t="e" cm="1">
        <f t="array" ref="AM200">CONCATENATE(LEFT(AH200, SEARCH(" ", AH200) -1),", ",Labels[Labels])</f>
        <v>#VALUE!</v>
      </c>
      <c r="AN200" s="103" t="b">
        <f t="shared" si="4"/>
        <v>0</v>
      </c>
      <c r="AO200" s="103"/>
      <c r="AP200" s="103"/>
      <c r="AQ200" s="103"/>
      <c r="AR200" s="103"/>
      <c r="AS200" s="103"/>
      <c r="AT200" s="103"/>
      <c r="AU200" s="103"/>
      <c r="AV200" s="103"/>
      <c r="AW200" s="103"/>
      <c r="AX200" s="103"/>
      <c r="AY200" s="103"/>
      <c r="AZ200" s="103"/>
      <c r="BA200" s="103"/>
      <c r="BB200" s="103"/>
      <c r="BC200" s="103" t="e">
        <f>VLOOKUP('Final Report'!D200,'Issue Variable'!A:N,11,FALSE)</f>
        <v>#N/A</v>
      </c>
      <c r="BD200" s="103"/>
      <c r="BE200" s="206"/>
    </row>
    <row r="201" spans="1:57" ht="105" hidden="1">
      <c r="A201" s="145" t="s">
        <v>145</v>
      </c>
      <c r="B201" s="103" t="str">
        <f>VLOOKUP(A201,URL[],2,0)</f>
        <v>Left Navigation</v>
      </c>
      <c r="C201" s="205">
        <f>VLOOKUP(A201,URL[],3,0)</f>
        <v>0</v>
      </c>
      <c r="D201" s="103" t="s">
        <v>298</v>
      </c>
      <c r="E201" s="103" t="s">
        <v>590</v>
      </c>
      <c r="F201" s="103" t="s">
        <v>591</v>
      </c>
      <c r="G201" s="103" t="s">
        <v>286</v>
      </c>
      <c r="H201" s="103"/>
      <c r="I201" s="103"/>
      <c r="J201" s="103"/>
      <c r="K201" s="103"/>
      <c r="L201" s="103"/>
      <c r="M201" s="103"/>
      <c r="N201" s="103"/>
      <c r="O201" s="103"/>
      <c r="P201" s="103" t="s">
        <v>12</v>
      </c>
      <c r="Q201" s="203" t="s">
        <v>229</v>
      </c>
      <c r="R201" s="103"/>
      <c r="S201" s="103" t="s">
        <v>287</v>
      </c>
      <c r="T201" s="103" t="str">
        <f>IF(Final_Report[[#This Row],[Move to Report]]="Yes",VLOOKUP(E201,IssueVariable[],3,0),"N/A")</f>
        <v>N/A</v>
      </c>
      <c r="U201" s="103" t="str">
        <f>IF(Final_Report[[#This Row],[Move to Report]]="Yes",VLOOKUP(E201,IssueVariable[],4,0),"N/A")</f>
        <v>N/A</v>
      </c>
      <c r="V201" s="103" t="str">
        <f>Final_Report[[#This Row],[Issue Description]]</f>
        <v>N/A</v>
      </c>
      <c r="W201" s="103"/>
      <c r="X201" s="103">
        <f>Final_Report[[#This Row],[Code Snippet]]</f>
        <v>0</v>
      </c>
      <c r="Y201" s="103" t="str">
        <f>IF(Final_Report[[#This Row],[Move to Report]]="Yes",VLOOKUP(E201,IssueVariable[],5,0),"N/A")</f>
        <v>N/A</v>
      </c>
      <c r="Z201" s="103" t="str">
        <f>Final_Report[[#This Row],[Expected Result]]</f>
        <v>N/A</v>
      </c>
      <c r="AA201" s="103" t="str">
        <f>IF(Final_Report[[#This Row],[Move to Report]]="Yes",VLOOKUP(E201,IssueVariable[],6,0),"N/A")</f>
        <v>N/A</v>
      </c>
      <c r="AB201" s="103" t="str">
        <f>IF(Final_Report[[#This Row],[Move to Report]]="Yes",VLOOKUP(E201,IssueVariable[],7,0),"N/A")</f>
        <v>N/A</v>
      </c>
      <c r="AC201" s="103" t="str">
        <f>Final_Report[[#This Row],[Recommendation]]</f>
        <v>N/A</v>
      </c>
      <c r="AD201" s="103"/>
      <c r="AE201" s="103" t="str">
        <f>IF(Final_Report[[#This Row],[Move to Report]]="Yes",VLOOKUP(E201,IssueVariable[],8,0),"N/A")</f>
        <v>N/A</v>
      </c>
      <c r="AF201" s="103" t="str">
        <f>Final_Report[[#This Row],[Steps to Reproduce]]</f>
        <v>N/A</v>
      </c>
      <c r="AG201" s="103" t="str">
        <f>IF(Final_Report[[#This Row],[Move to Report]]="Yes",VLOOKUP(E201,IssueVariable[],9,0),"N/A")</f>
        <v>N/A</v>
      </c>
      <c r="AH201" s="103" t="str">
        <f>IF(Final_Report[[#This Row],[Move to Report]]="Yes",VLOOKUP(E201,IssueVariable[],10,0),"N/A")</f>
        <v>N/A</v>
      </c>
      <c r="AI201" s="103"/>
      <c r="AJ201" s="103"/>
      <c r="AK201" s="103" t="str" cm="1">
        <f t="array" ref="AK201">Table95[Tested on]</f>
        <v>Windows: 11
MAC OS: 12
iOS: 15
Android OS: 10</v>
      </c>
      <c r="AL201" s="203" t="str" cm="1">
        <f t="array" ref="AL2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201" s="103" t="e" cm="1">
        <f t="array" ref="AM201">CONCATENATE(LEFT(AH201, SEARCH(" ", AH201) -1),", ",Labels[Labels])</f>
        <v>#VALUE!</v>
      </c>
      <c r="AN201" s="103" t="b">
        <f t="shared" si="4"/>
        <v>0</v>
      </c>
      <c r="AO201" s="103"/>
      <c r="AP201" s="103"/>
      <c r="AQ201" s="103"/>
      <c r="AR201" s="103" t="s">
        <v>592</v>
      </c>
      <c r="AS201" s="103"/>
      <c r="AT201" s="103"/>
      <c r="AU201" s="103"/>
      <c r="AV201" s="103"/>
      <c r="AW201" s="103"/>
      <c r="AX201" s="103"/>
      <c r="AY201" s="103"/>
      <c r="AZ201" s="103"/>
      <c r="BA201" s="103"/>
      <c r="BB201" s="103"/>
      <c r="BC201" s="103" t="e">
        <f>VLOOKUP('Final Report'!D201,'Issue Variable'!A:N,11,FALSE)</f>
        <v>#N/A</v>
      </c>
      <c r="BD201" s="103"/>
      <c r="BE201" s="206"/>
    </row>
    <row r="202" spans="1:57" ht="105" hidden="1">
      <c r="A202" s="145" t="s">
        <v>145</v>
      </c>
      <c r="B202" s="103" t="str">
        <f>VLOOKUP(A202,URL[],2,0)</f>
        <v>Left Navigation</v>
      </c>
      <c r="C202" s="205">
        <f>VLOOKUP(A202,URL[],3,0)</f>
        <v>0</v>
      </c>
      <c r="D202" s="103" t="s">
        <v>451</v>
      </c>
      <c r="E202" s="103" t="s">
        <v>519</v>
      </c>
      <c r="F202" s="103" t="s">
        <v>593</v>
      </c>
      <c r="G202" s="103" t="s">
        <v>286</v>
      </c>
      <c r="H202" s="103"/>
      <c r="I202" s="103"/>
      <c r="J202" s="103"/>
      <c r="K202" s="103"/>
      <c r="L202" s="103"/>
      <c r="M202" s="103"/>
      <c r="N202" s="103"/>
      <c r="O202" s="103"/>
      <c r="P202" s="103" t="s">
        <v>12</v>
      </c>
      <c r="Q202" s="203" t="s">
        <v>229</v>
      </c>
      <c r="R202" s="103"/>
      <c r="S202" s="103" t="s">
        <v>287</v>
      </c>
      <c r="T202" s="103" t="str">
        <f>IF(Final_Report[[#This Row],[Move to Report]]="Yes",VLOOKUP(E202,IssueVariable[],3,0),"N/A")</f>
        <v>N/A</v>
      </c>
      <c r="U202" s="103" t="str">
        <f>IF(Final_Report[[#This Row],[Move to Report]]="Yes",VLOOKUP(E202,IssueVariable[],4,0),"N/A")</f>
        <v>N/A</v>
      </c>
      <c r="V202" s="103" t="str">
        <f>Final_Report[[#This Row],[Issue Description]]</f>
        <v>N/A</v>
      </c>
      <c r="W202" s="103"/>
      <c r="X202" s="103">
        <f>Final_Report[[#This Row],[Code Snippet]]</f>
        <v>0</v>
      </c>
      <c r="Y202" s="103" t="str">
        <f>IF(Final_Report[[#This Row],[Move to Report]]="Yes",VLOOKUP(E202,IssueVariable[],5,0),"N/A")</f>
        <v>N/A</v>
      </c>
      <c r="Z202" s="103" t="str">
        <f>Final_Report[[#This Row],[Expected Result]]</f>
        <v>N/A</v>
      </c>
      <c r="AA202" s="103" t="str">
        <f>IF(Final_Report[[#This Row],[Move to Report]]="Yes",VLOOKUP(E202,IssueVariable[],6,0),"N/A")</f>
        <v>N/A</v>
      </c>
      <c r="AB202" s="103" t="str">
        <f>IF(Final_Report[[#This Row],[Move to Report]]="Yes",VLOOKUP(E202,IssueVariable[],7,0),"N/A")</f>
        <v>N/A</v>
      </c>
      <c r="AC202" s="103" t="str">
        <f>Final_Report[[#This Row],[Recommendation]]</f>
        <v>N/A</v>
      </c>
      <c r="AD202" s="103"/>
      <c r="AE202" s="103" t="str">
        <f>IF(Final_Report[[#This Row],[Move to Report]]="Yes",VLOOKUP(E202,IssueVariable[],8,0),"N/A")</f>
        <v>N/A</v>
      </c>
      <c r="AF202" s="103" t="str">
        <f>Final_Report[[#This Row],[Steps to Reproduce]]</f>
        <v>N/A</v>
      </c>
      <c r="AG202" s="103" t="str">
        <f>IF(Final_Report[[#This Row],[Move to Report]]="Yes",VLOOKUP(E202,IssueVariable[],9,0),"N/A")</f>
        <v>N/A</v>
      </c>
      <c r="AH202" s="103" t="str">
        <f>IF(Final_Report[[#This Row],[Move to Report]]="Yes",VLOOKUP(E202,IssueVariable[],10,0),"N/A")</f>
        <v>N/A</v>
      </c>
      <c r="AI202" s="103"/>
      <c r="AJ202" s="103"/>
      <c r="AK202" s="103" t="str" cm="1">
        <f t="array" ref="AK202">Table95[Tested on]</f>
        <v>Windows: 11
MAC OS: 12
iOS: 15
Android OS: 10</v>
      </c>
      <c r="AL202" s="203" t="str" cm="1">
        <f t="array" ref="AL2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202" s="103" t="e" cm="1">
        <f t="array" ref="AM202">CONCATENATE(LEFT(AH202, SEARCH(" ", AH202) -1),", ",Labels[Labels])</f>
        <v>#VALUE!</v>
      </c>
      <c r="AN202" s="103" t="b">
        <f t="shared" si="4"/>
        <v>0</v>
      </c>
      <c r="AO202" s="103"/>
      <c r="AP202" s="103"/>
      <c r="AQ202" s="103"/>
      <c r="AR202" s="103" t="s">
        <v>594</v>
      </c>
      <c r="AS202" s="103"/>
      <c r="AT202" s="103"/>
      <c r="AU202" s="103"/>
      <c r="AV202" s="103"/>
      <c r="AW202" s="103"/>
      <c r="AX202" s="103"/>
      <c r="AY202" s="103"/>
      <c r="AZ202" s="103"/>
      <c r="BA202" s="103"/>
      <c r="BB202" s="103"/>
      <c r="BC202" s="103" t="e">
        <f>VLOOKUP('Final Report'!D202,'Issue Variable'!A:N,11,FALSE)</f>
        <v>#N/A</v>
      </c>
      <c r="BD202" s="103"/>
      <c r="BE202" s="206"/>
    </row>
    <row r="203" spans="1:57" ht="180" hidden="1">
      <c r="A203" s="145" t="s">
        <v>152</v>
      </c>
      <c r="B203" s="103" t="str">
        <f>VLOOKUP(A203,URL[],2,0)</f>
        <v>Course Home - Calendar</v>
      </c>
      <c r="C203" s="205">
        <f>VLOOKUP(A203,URL[],3,0)</f>
        <v>0</v>
      </c>
      <c r="D203" s="103" t="s">
        <v>341</v>
      </c>
      <c r="E203" s="103" t="s">
        <v>398</v>
      </c>
      <c r="F203" s="103" t="s">
        <v>595</v>
      </c>
      <c r="G203" s="103" t="s">
        <v>286</v>
      </c>
      <c r="H203" s="103"/>
      <c r="I203" s="103"/>
      <c r="J203" s="103"/>
      <c r="K203" s="103"/>
      <c r="L203" s="103"/>
      <c r="M203" s="103"/>
      <c r="N203" s="103"/>
      <c r="O203" s="103"/>
      <c r="P203" s="103" t="s">
        <v>12</v>
      </c>
      <c r="Q203" s="203" t="s">
        <v>229</v>
      </c>
      <c r="R203" s="103"/>
      <c r="S203" s="103" t="s">
        <v>287</v>
      </c>
      <c r="T203" s="103" t="str">
        <f>IF(Final_Report[[#This Row],[Move to Report]]="Yes",VLOOKUP(E203,IssueVariable[],3,0),"N/A")</f>
        <v>N/A</v>
      </c>
      <c r="U203" s="103" t="str">
        <f>IF(Final_Report[[#This Row],[Move to Report]]="Yes",VLOOKUP(E203,IssueVariable[],4,0),"N/A")</f>
        <v>N/A</v>
      </c>
      <c r="V203" s="103" t="str">
        <f>Final_Report[[#This Row],[Issue Description]]</f>
        <v>N/A</v>
      </c>
      <c r="W203" s="103"/>
      <c r="X203" s="103">
        <f>Final_Report[[#This Row],[Code Snippet]]</f>
        <v>0</v>
      </c>
      <c r="Y203" s="103" t="str">
        <f>IF(Final_Report[[#This Row],[Move to Report]]="Yes",VLOOKUP(E203,IssueVariable[],5,0),"N/A")</f>
        <v>N/A</v>
      </c>
      <c r="Z203" s="103" t="str">
        <f>Final_Report[[#This Row],[Expected Result]]</f>
        <v>N/A</v>
      </c>
      <c r="AA203" s="103" t="str">
        <f>IF(Final_Report[[#This Row],[Move to Report]]="Yes",VLOOKUP(E203,IssueVariable[],6,0),"N/A")</f>
        <v>N/A</v>
      </c>
      <c r="AB203" s="103" t="str">
        <f>IF(Final_Report[[#This Row],[Move to Report]]="Yes",VLOOKUP(E203,IssueVariable[],7,0),"N/A")</f>
        <v>N/A</v>
      </c>
      <c r="AC203" s="103" t="str">
        <f>Final_Report[[#This Row],[Recommendation]]</f>
        <v>N/A</v>
      </c>
      <c r="AD203" s="103"/>
      <c r="AE203" s="103" t="str">
        <f>IF(Final_Report[[#This Row],[Move to Report]]="Yes",VLOOKUP(E203,IssueVariable[],8,0),"N/A")</f>
        <v>N/A</v>
      </c>
      <c r="AF203" s="103" t="str">
        <f>Final_Report[[#This Row],[Steps to Reproduce]]</f>
        <v>N/A</v>
      </c>
      <c r="AG203" s="103" t="str">
        <f>IF(Final_Report[[#This Row],[Move to Report]]="Yes",VLOOKUP(E203,IssueVariable[],9,0),"N/A")</f>
        <v>N/A</v>
      </c>
      <c r="AH203" s="103" t="str">
        <f>IF(Final_Report[[#This Row],[Move to Report]]="Yes",VLOOKUP(E203,IssueVariable[],10,0),"N/A")</f>
        <v>N/A</v>
      </c>
      <c r="AI203" s="103"/>
      <c r="AJ203" s="103"/>
      <c r="AK203" s="103" t="str" cm="1">
        <f t="array" ref="AK203">Table95[Tested on]</f>
        <v>Windows: 11
MAC OS: 12
iOS: 15
Android OS: 10</v>
      </c>
      <c r="AL203" s="203" t="str" cm="1">
        <f t="array" ref="AL2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Accessibility, Audit, Marketing, MLM-XL, MLVISION, MyLab, US, VPAT</v>
      </c>
      <c r="AM203" s="103" t="e" cm="1">
        <f t="array" ref="AM203">CONCATENATE(LEFT(AH203, SEARCH(" ", AH203) -1),", ",Labels[Labels])</f>
        <v>#VALUE!</v>
      </c>
      <c r="AN203" s="103" t="b">
        <f t="shared" si="4"/>
        <v>0</v>
      </c>
      <c r="AO203" s="103"/>
      <c r="AP203" s="103"/>
      <c r="AQ203" s="103"/>
      <c r="AR203" s="103" t="s">
        <v>596</v>
      </c>
      <c r="AS203" s="103"/>
      <c r="AT203" s="103"/>
      <c r="AU203" s="103"/>
      <c r="AV203" s="103"/>
      <c r="AW203" s="103"/>
      <c r="AX203" s="103"/>
      <c r="AY203" s="103"/>
      <c r="AZ203" s="103"/>
      <c r="BA203" s="103"/>
      <c r="BB203" s="103"/>
      <c r="BC203" s="103" t="e">
        <f>VLOOKUP('Final Report'!D203,'Issue Variable'!A:N,11,FALSE)</f>
        <v>#N/A</v>
      </c>
      <c r="BD203" s="103"/>
      <c r="BE203" s="206"/>
    </row>
    <row r="204" spans="1:57" ht="195" hidden="1">
      <c r="A204" s="145" t="s">
        <v>145</v>
      </c>
      <c r="B204" s="103" t="str">
        <f>VLOOKUP(A204,URL[],2,0)</f>
        <v>Left Navigation</v>
      </c>
      <c r="C204" s="205">
        <f>VLOOKUP(A204,URL[],3,0)</f>
        <v>0</v>
      </c>
      <c r="D204" s="103" t="s">
        <v>408</v>
      </c>
      <c r="E204" s="103" t="s">
        <v>597</v>
      </c>
      <c r="F204" s="103" t="s">
        <v>598</v>
      </c>
      <c r="G204" s="103" t="s">
        <v>286</v>
      </c>
      <c r="H204" s="103" t="s">
        <v>286</v>
      </c>
      <c r="I204" s="103" t="s">
        <v>286</v>
      </c>
      <c r="J204" s="103"/>
      <c r="K204" s="103"/>
      <c r="L204" s="103"/>
      <c r="M204" s="103"/>
      <c r="N204" s="103"/>
      <c r="O204" s="103"/>
      <c r="P204" s="103" t="s">
        <v>12</v>
      </c>
      <c r="Q204" s="203" t="s">
        <v>229</v>
      </c>
      <c r="R204" s="103"/>
      <c r="S204" s="103" t="s">
        <v>287</v>
      </c>
      <c r="T204" s="103" t="s">
        <v>599</v>
      </c>
      <c r="U204" s="103" t="s">
        <v>600</v>
      </c>
      <c r="V204" s="103" t="str">
        <f>Final_Report[[#This Row],[Issue Description]]</f>
        <v>The expand/collapse functionality associated with the "Manage Course", "Educator Hub", "Course Hub", etc. button is unclear for screen reader users. Visually, on activating the button, content gets expanded/collapsed below. Although the dynamic functionality is easier to understand for sighted users, it is not intuitive for blind users.
Additionally, the aria-expanded="false" attribute is incorrectly provided to the child &lt;div&gt; elemenent of &lt;a&gt; element containing "Manage Course", "Educator Hub", "Course Hub", etc text.</v>
      </c>
      <c r="W204" s="103" t="s">
        <v>601</v>
      </c>
      <c r="X204" s="103" t="str">
        <f>Final_Report[[#This Row],[Code Snippet]]</f>
        <v>&lt;a class="left-nav-item" type="button" role="button" aria-current="" tabindex="0"&gt;
	&lt;div class="item-icon-leftnav" aria-expanded="true"&gt;&lt;/div&gt;
	&lt;div class="item-name"&gt;Manage Course&lt;/div&gt;
	(...)
&lt;/a&gt;</v>
      </c>
      <c r="Y204" s="103" t="str">
        <f>IF(Final_Report[[#This Row],[Move to Report]]="Yes",VLOOKUP(E204,IssueVariable[],5,0),"N/A")</f>
        <v>N/A</v>
      </c>
      <c r="Z204" s="103" t="str">
        <f>Final_Report[[#This Row],[Expected Result]]</f>
        <v>N/A</v>
      </c>
      <c r="AA204" s="103" t="str">
        <f>IF(Final_Report[[#This Row],[Move to Report]]="Yes",VLOOKUP(E204,IssueVariable[],6,0),"N/A")</f>
        <v>N/A</v>
      </c>
      <c r="AB204" s="103" t="s">
        <v>602</v>
      </c>
      <c r="AC204" s="103" t="str">
        <f>Final_Report[[#This Row],[Recommendation]]</f>
        <v>Set the "aria-expanded" attribute to "false" to the &lt;a&gt; element containing "Manage Course", "Educator Hub", "Course Hub", etc text when the buttons are collapsed. Ensure that the value of the "aria-expanded" attribute changes to "true" when buttons expand on user interaction via scripting.
&lt;a class="left-nav-item" type="button" role="button" aria-current="" tabindex="0" aria-expanded="false"&gt;
	&lt;div class="item-icon-leftnav"&gt;&lt;/div&gt;
	&lt;div class="item-name"&gt;Manage Course&lt;/div&gt;
	(...)
&lt;/a&gt;</v>
      </c>
      <c r="AD204" s="103"/>
      <c r="AE204" s="103" t="str">
        <f>IF(Final_Report[[#This Row],[Move to Report]]="Yes",VLOOKUP(E204,IssueVariable[],8,0),"N/A")</f>
        <v>N/A</v>
      </c>
      <c r="AF204" s="103" t="str">
        <f>Final_Report[[#This Row],[Steps to Reproduce]]</f>
        <v>N/A</v>
      </c>
      <c r="AG204" s="103" t="str">
        <f>IF(Final_Report[[#This Row],[Move to Report]]="Yes",VLOOKUP(E204,IssueVariable[],9,0),"N/A")</f>
        <v>N/A</v>
      </c>
      <c r="AH204" s="103" t="str">
        <f>IF(Final_Report[[#This Row],[Move to Report]]="Yes",VLOOKUP(E204,IssueVariable[],10,0),"N/A")</f>
        <v>N/A</v>
      </c>
      <c r="AI204" s="103"/>
      <c r="AJ204" s="103" t="s">
        <v>325</v>
      </c>
      <c r="AK204" s="103" t="str" cm="1">
        <f t="array" ref="AK204">Table95[Tested on]</f>
        <v>Windows: 11
MAC OS: 12
iOS: 15
Android OS: 10</v>
      </c>
      <c r="AL204" s="203" t="str" cm="1">
        <f t="array" ref="AL2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04" s="103" t="e" cm="1">
        <f t="array" ref="AM204">CONCATENATE(LEFT(AH204, SEARCH(" ", AH204) -1),", ",Labels[Labels])</f>
        <v>#VALUE!</v>
      </c>
      <c r="AN204" s="103" t="str">
        <f t="shared" si="4"/>
        <v>1 - Critical - showstopper</v>
      </c>
      <c r="AO204" s="103" t="s">
        <v>12</v>
      </c>
      <c r="AP204" s="103"/>
      <c r="AQ204" s="103"/>
      <c r="AR204" s="103" t="s">
        <v>603</v>
      </c>
      <c r="AS204" s="103"/>
      <c r="AT204" s="103"/>
      <c r="AU204" s="103"/>
      <c r="AV204" s="103"/>
      <c r="AW204" s="103"/>
      <c r="AX204" s="103"/>
      <c r="AY204" s="103"/>
      <c r="AZ204" s="103"/>
      <c r="BA204" s="103"/>
      <c r="BB204" s="103"/>
      <c r="BC204" s="103" t="e">
        <f>VLOOKUP('Final Report'!D204,'Issue Variable'!A:N,11,FALSE)</f>
        <v>#N/A</v>
      </c>
      <c r="BD204" s="103"/>
      <c r="BE204" s="206"/>
    </row>
    <row r="205" spans="1:57" ht="195" hidden="1">
      <c r="A205" s="145" t="s">
        <v>152</v>
      </c>
      <c r="B205" s="103" t="str">
        <f>VLOOKUP(A205,URL[],2,0)</f>
        <v>Course Home - Calendar</v>
      </c>
      <c r="C205" s="205">
        <f>VLOOKUP(A205,URL[],3,0)</f>
        <v>0</v>
      </c>
      <c r="D205" s="103" t="s">
        <v>408</v>
      </c>
      <c r="E205" s="103" t="s">
        <v>604</v>
      </c>
      <c r="F205" s="103" t="s">
        <v>605</v>
      </c>
      <c r="G205" s="103" t="s">
        <v>286</v>
      </c>
      <c r="H205" s="103"/>
      <c r="I205" s="103" t="s">
        <v>286</v>
      </c>
      <c r="J205" s="103"/>
      <c r="K205" s="103"/>
      <c r="L205" s="103"/>
      <c r="M205" s="103" t="s">
        <v>286</v>
      </c>
      <c r="N205" s="103"/>
      <c r="O205" s="103"/>
      <c r="P205" s="103" t="s">
        <v>12</v>
      </c>
      <c r="Q205" s="203" t="s">
        <v>229</v>
      </c>
      <c r="R205" s="103"/>
      <c r="S205" s="103" t="s">
        <v>155</v>
      </c>
      <c r="T205" s="103" t="s">
        <v>606</v>
      </c>
      <c r="U205" s="103" t="s">
        <v>607</v>
      </c>
      <c r="V205" s="103" t="str">
        <f>Final_Report[[#This Row],[Issue Description]]</f>
        <v>Non-modal dialog (that becomes available on activating "0%, Overall Score"  button in the main content area) gets displayed on the screen. No functionality is provided to close the non-modal dialog. As a result, keyboard-only and screen reader users were not able to close the non-modal dialog.</v>
      </c>
      <c r="W205" s="103"/>
      <c r="X205" s="103">
        <f>Final_Report[[#This Row],[Code Snippet]]</f>
        <v>0</v>
      </c>
      <c r="Y205" s="103" t="str">
        <f>IF(Final_Report[[#This Row],[Move to Report]]="Yes",VLOOKUP(E205,IssueVariable[],5,0),"N/A")</f>
        <v xml:space="preserve">The mechanism should be provided for keyboard-only and screen reader user to close the dialog.
</v>
      </c>
      <c r="Z205" s="103" t="str">
        <f>Final_Report[[#This Row],[Expected Result]]</f>
        <v xml:space="preserve">The mechanism should be provided for keyboard-only and screen reader user to close the dialog.
</v>
      </c>
      <c r="AA205" s="103" t="str">
        <f>IF(Final_Report[[#This Row],[Move to Report]]="Yes",VLOOKUP(E205,IssueVariable[],6,0),"N/A")</f>
        <v xml:space="preserve">Keyboard only users and screen reader users rely on a keyboard and touch to access the app. Users should be able to move pass the all screen content and element using the keyboard and touch. When focus traps on any element of a content, it is difficult for user to access the remaining sections of the screen. Thus it will stop user from accessing the screen content.
</v>
      </c>
      <c r="AB205" s="103" t="str">
        <f>IF(Final_Report[[#This Row],[Move to Report]]="Yes",VLOOKUP(E205,IssueVariable[],7,0),"N/A")</f>
        <v xml:space="preserve">Provide a "Close" button in the dialog for keyboard-only and screen reader users.
</v>
      </c>
      <c r="AC205" s="103" t="str">
        <f>Final_Report[[#This Row],[Recommendation]]</f>
        <v xml:space="preserve">Provide a "Close" button in the dialog for keyboard-only and screen reader users.
</v>
      </c>
      <c r="AD205" s="103" t="s">
        <v>307</v>
      </c>
      <c r="AE205" s="103" t="s">
        <v>608</v>
      </c>
      <c r="AF205" s="103" t="str">
        <f>Final_Report[[#This Row],[Steps to Reproduce]]</f>
        <v>2. Navigate to Course Home &gt; Calendar interactive element and activate it.
3. Activate the "0%, Overall Score" button and access the non-modal dialog.</v>
      </c>
      <c r="AG205" s="103" t="str">
        <f>IF(Final_Report[[#This Row],[Move to Report]]="Yes",VLOOKUP(E205,IssueVariable[],9,0),"N/A")</f>
        <v>A</v>
      </c>
      <c r="AH205" s="103" t="str">
        <f>IF(Final_Report[[#This Row],[Move to Report]]="Yes",VLOOKUP(E205,IssueVariable[],10,0),"N/A")</f>
        <v>2.1.1 Keyboard, 4.1.2 Name, Role, Value</v>
      </c>
      <c r="AI205" s="103" t="s">
        <v>609</v>
      </c>
      <c r="AJ205" s="103" t="s">
        <v>310</v>
      </c>
      <c r="AK205" s="103" t="str" cm="1">
        <f t="array" ref="AK205">Table95[Tested on]</f>
        <v>Windows: 11
MAC OS: 12
iOS: 15
Android OS: 10</v>
      </c>
      <c r="AL205" s="203" t="str" cm="1">
        <f t="array" ref="AL2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2.1.1 Keyboard, 4.1.2 Name, Role, Value (Level A), Windows_11, Chrome, JAWS, NVDA, TalkBack, Android Tablet, Accessibility, Audit, Marketing, MLM-XL, MLVISION, MyLab, US, VPAT</v>
      </c>
      <c r="AM205" s="103" t="str" cm="1">
        <f t="array" ref="AM205">CONCATENATE(LEFT(AH205, SEARCH(" ", AH205) -1),", ",Labels[Labels])</f>
        <v xml:space="preserve">2.1.1, Accessibility, Audit, Marketing, MLM-XL, MLVISION, MyLab, US, VPAT </v>
      </c>
      <c r="AN205" s="103" t="str">
        <f t="shared" si="4"/>
        <v>3 - Medium - minor functionality broken</v>
      </c>
      <c r="AO205" s="103" t="s">
        <v>12</v>
      </c>
      <c r="AP205" s="103">
        <v>5</v>
      </c>
      <c r="AQ205" s="103"/>
      <c r="AR205" s="103"/>
      <c r="AS205" s="103">
        <v>5</v>
      </c>
      <c r="AT205" s="103" t="s">
        <v>82</v>
      </c>
      <c r="AU205" s="103" t="s">
        <v>610</v>
      </c>
      <c r="AV205" s="103" t="s">
        <v>312</v>
      </c>
      <c r="AW205" s="103">
        <v>5</v>
      </c>
      <c r="AX205" s="103" t="s">
        <v>114</v>
      </c>
      <c r="AY205" s="103"/>
      <c r="AZ205" s="103"/>
      <c r="BA205" s="103"/>
      <c r="BB205" s="103"/>
      <c r="BC205" s="103" t="e">
        <f>VLOOKUP('Final Report'!D205,'Issue Variable'!A:N,11,FALSE)</f>
        <v>#N/A</v>
      </c>
      <c r="BD205" s="103"/>
      <c r="BE205" s="206"/>
    </row>
    <row r="206" spans="1:57" ht="105" hidden="1">
      <c r="A206" s="145" t="s">
        <v>152</v>
      </c>
      <c r="B206" s="103" t="str">
        <f>VLOOKUP(A206,URL[],2,0)</f>
        <v>Course Home - Calendar</v>
      </c>
      <c r="C206" s="205">
        <f>VLOOKUP(A206,URL[],3,0)</f>
        <v>0</v>
      </c>
      <c r="D206" s="103" t="s">
        <v>331</v>
      </c>
      <c r="E206" s="103" t="s">
        <v>611</v>
      </c>
      <c r="F206" s="205" t="s">
        <v>612</v>
      </c>
      <c r="G206" s="103" t="s">
        <v>286</v>
      </c>
      <c r="H206" s="103" t="s">
        <v>286</v>
      </c>
      <c r="I206" s="103" t="s">
        <v>286</v>
      </c>
      <c r="J206" s="103"/>
      <c r="K206" s="103"/>
      <c r="L206" s="103"/>
      <c r="M206" s="103"/>
      <c r="N206" s="103"/>
      <c r="O206" s="103"/>
      <c r="P206" s="103" t="s">
        <v>12</v>
      </c>
      <c r="Q206" s="203" t="s">
        <v>229</v>
      </c>
      <c r="R206" s="103"/>
      <c r="S206" s="103" t="s">
        <v>287</v>
      </c>
      <c r="T206" s="103" t="str">
        <f>IF(Final_Report[[#This Row],[Move to Report]]="Yes",VLOOKUP(E206,IssueVariable[],3,0),"N/A")</f>
        <v>N/A</v>
      </c>
      <c r="U206" s="103" t="str">
        <f>IF(Final_Report[[#This Row],[Move to Report]]="Yes",VLOOKUP(E206,IssueVariable[],4,0),"N/A")</f>
        <v>N/A</v>
      </c>
      <c r="V206" s="103" t="str">
        <f>Final_Report[[#This Row],[Issue Description]]</f>
        <v>N/A</v>
      </c>
      <c r="W206" s="103"/>
      <c r="X206" s="103">
        <f>Final_Report[[#This Row],[Code Snippet]]</f>
        <v>0</v>
      </c>
      <c r="Y206" s="103" t="str">
        <f>IF(Final_Report[[#This Row],[Move to Report]]="Yes",VLOOKUP(E206,IssueVariable[],5,0),"N/A")</f>
        <v>N/A</v>
      </c>
      <c r="Z206" s="103" t="str">
        <f>Final_Report[[#This Row],[Expected Result]]</f>
        <v>N/A</v>
      </c>
      <c r="AA206" s="103" t="str">
        <f>IF(Final_Report[[#This Row],[Move to Report]]="Yes",VLOOKUP(E206,IssueVariable[],6,0),"N/A")</f>
        <v>N/A</v>
      </c>
      <c r="AB206" s="103" t="str">
        <f>IF(Final_Report[[#This Row],[Move to Report]]="Yes",VLOOKUP(E206,IssueVariable[],7,0),"N/A")</f>
        <v>N/A</v>
      </c>
      <c r="AC206" s="103" t="str">
        <f>Final_Report[[#This Row],[Recommendation]]</f>
        <v>N/A</v>
      </c>
      <c r="AD206" s="103"/>
      <c r="AE206" s="103" t="str">
        <f>IF(Final_Report[[#This Row],[Move to Report]]="Yes",VLOOKUP(E206,IssueVariable[],8,0),"N/A")</f>
        <v>N/A</v>
      </c>
      <c r="AF206" s="103" t="str">
        <f>Final_Report[[#This Row],[Steps to Reproduce]]</f>
        <v>N/A</v>
      </c>
      <c r="AG206" s="103" t="str">
        <f>IF(Final_Report[[#This Row],[Move to Report]]="Yes",VLOOKUP(E206,IssueVariable[],9,0),"N/A")</f>
        <v>N/A</v>
      </c>
      <c r="AH206" s="103" t="str">
        <f>IF(Final_Report[[#This Row],[Move to Report]]="Yes",VLOOKUP(E206,IssueVariable[],10,0),"N/A")</f>
        <v>N/A</v>
      </c>
      <c r="AI206" s="103"/>
      <c r="AJ206" s="103"/>
      <c r="AK206" s="103" t="str" cm="1">
        <f t="array" ref="AK206">Table95[Tested on]</f>
        <v>Windows: 11
MAC OS: 12
iOS: 15
Android OS: 10</v>
      </c>
      <c r="AL206" s="203" t="str" cm="1">
        <f t="array" ref="AL2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06" s="103" t="e" cm="1">
        <f t="array" ref="AM206">CONCATENATE(LEFT(AH206, SEARCH(" ", AH206) -1),", ",Labels[Labels])</f>
        <v>#VALUE!</v>
      </c>
      <c r="AN206" s="103" t="b">
        <f t="shared" si="4"/>
        <v>0</v>
      </c>
      <c r="AO206" s="103"/>
      <c r="AP206" s="103"/>
      <c r="AQ206" s="103"/>
      <c r="AR206" s="103" t="s">
        <v>613</v>
      </c>
      <c r="AS206" s="103"/>
      <c r="AT206" s="103"/>
      <c r="AU206" s="103"/>
      <c r="AV206" s="103"/>
      <c r="AW206" s="103"/>
      <c r="AX206" s="103"/>
      <c r="AY206" s="103"/>
      <c r="AZ206" s="103"/>
      <c r="BA206" s="103"/>
      <c r="BB206" s="103"/>
      <c r="BC206" s="103" t="e">
        <f>VLOOKUP('Final Report'!D206,'Issue Variable'!A:N,11,FALSE)</f>
        <v>#N/A</v>
      </c>
      <c r="BD206" s="103"/>
      <c r="BE206" s="206"/>
    </row>
    <row r="207" spans="1:57" ht="285" hidden="1">
      <c r="A207" s="145" t="s">
        <v>158</v>
      </c>
      <c r="B207" s="103" t="str">
        <f>VLOOKUP(A207,URL[],2,0)</f>
        <v>MyLab Tour for students</v>
      </c>
      <c r="C207" s="205">
        <f>VLOOKUP(A207,URL[],3,0)</f>
        <v>0</v>
      </c>
      <c r="D207" s="103" t="s">
        <v>341</v>
      </c>
      <c r="E207" s="103" t="s">
        <v>342</v>
      </c>
      <c r="F207" s="103" t="s">
        <v>614</v>
      </c>
      <c r="G207" s="103" t="s">
        <v>286</v>
      </c>
      <c r="H207" s="103" t="s">
        <v>286</v>
      </c>
      <c r="I207" s="103" t="s">
        <v>286</v>
      </c>
      <c r="J207" s="103" t="s">
        <v>286</v>
      </c>
      <c r="K207" s="103" t="s">
        <v>286</v>
      </c>
      <c r="L207" s="103" t="s">
        <v>286</v>
      </c>
      <c r="M207" s="103" t="s">
        <v>286</v>
      </c>
      <c r="N207" s="103"/>
      <c r="O207" s="103"/>
      <c r="P207" s="103" t="s">
        <v>12</v>
      </c>
      <c r="Q207" s="103" t="s">
        <v>454</v>
      </c>
      <c r="R207" s="103"/>
      <c r="S207" s="103" t="s">
        <v>155</v>
      </c>
      <c r="T207" s="103" t="s">
        <v>3305</v>
      </c>
      <c r="U207" s="103" t="s">
        <v>615</v>
      </c>
      <c r="V207" s="103" t="s">
        <v>616</v>
      </c>
      <c r="W207" s="103" t="s">
        <v>617</v>
      </c>
      <c r="X207" s="103" t="s">
        <v>618</v>
      </c>
      <c r="Y207" s="103" t="s">
        <v>619</v>
      </c>
      <c r="Z207" s="103" t="s">
        <v>516</v>
      </c>
      <c r="AA207" s="103" t="s">
        <v>620</v>
      </c>
      <c r="AB207" s="103" t="str">
        <f>IF(Final_Report[[#This Row],[Move to Report]]="Yes",VLOOKUP(E207,IssueVariable[],7,0),"N/A")</f>
        <v xml:space="preserve">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In the above example, define the heading structure as given below:
</v>
      </c>
      <c r="AC207" s="103" t="s">
        <v>621</v>
      </c>
      <c r="AD207" s="103" t="s">
        <v>307</v>
      </c>
      <c r="AE207" s="103" t="s">
        <v>622</v>
      </c>
      <c r="AF207" s="103" t="s">
        <v>623</v>
      </c>
      <c r="AG207" s="103" t="str">
        <f>IF(Final_Report[[#This Row],[Move to Report]]="Yes",VLOOKUP(E207,IssueVariable[],9,0),"N/A")</f>
        <v>AAA</v>
      </c>
      <c r="AH207" s="103" t="str">
        <f>IF(Final_Report[[#This Row],[Move to Report]]="Yes",VLOOKUP(E207,IssueVariable[],10,0),"N/A")</f>
        <v>2.4.10 Section Headings</v>
      </c>
      <c r="AI207" s="103" t="s">
        <v>624</v>
      </c>
      <c r="AJ207" s="103" t="s">
        <v>325</v>
      </c>
      <c r="AK207" s="103" t="str" cm="1">
        <f t="array" ref="AK207">Table95[Tested on]</f>
        <v>Windows: 11
MAC OS: 12
iOS: 15
Android OS: 10</v>
      </c>
      <c r="AL207" s="203" t="str" cm="1">
        <f t="array" ref="AL2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2.4.10 Section Headings (Level AAA), Windows_11, Chrome, JAWS, Firefox, NVDA, iOS Tablet, VoiceOver, macOS_12, Safari, TalkBack, Android Tablet, Accessibility, Audit, Marketing, MLM-XL, MLVISION, MyLab, US, VPAT</v>
      </c>
      <c r="AM207" s="103" t="str" cm="1">
        <f t="array" ref="AM207">CONCATENATE(LEFT(AH207, SEARCH(" ", AH207) -1),", ",Labels[Labels])</f>
        <v xml:space="preserve">2.4.10, Accessibility, Audit, Marketing, MLM-XL, MLVISION, MyLab, US, VPAT </v>
      </c>
      <c r="AN207" s="103" t="str">
        <f t="shared" si="4"/>
        <v>1 - Critical - showstopper</v>
      </c>
      <c r="AO207" s="103" t="s">
        <v>12</v>
      </c>
      <c r="AP207" s="103">
        <v>5</v>
      </c>
      <c r="AQ207" s="103">
        <v>5</v>
      </c>
      <c r="AR207" s="103"/>
      <c r="AS207" s="103">
        <v>5</v>
      </c>
      <c r="AT207" s="103" t="s">
        <v>82</v>
      </c>
      <c r="AU207" s="103" t="s">
        <v>625</v>
      </c>
      <c r="AV207" s="103" t="s">
        <v>387</v>
      </c>
      <c r="AW207" s="103">
        <v>5</v>
      </c>
      <c r="AX207" s="103" t="s">
        <v>117</v>
      </c>
      <c r="AY207" s="103"/>
      <c r="AZ207" s="103"/>
      <c r="BA207" s="103" t="s">
        <v>3303</v>
      </c>
      <c r="BB207" s="103"/>
      <c r="BC207" s="103" t="e">
        <f>VLOOKUP('Final Report'!D207,'Issue Variable'!A:N,11,FALSE)</f>
        <v>#N/A</v>
      </c>
      <c r="BD207" s="103"/>
      <c r="BE207" s="206"/>
    </row>
    <row r="208" spans="1:57" ht="105" hidden="1">
      <c r="A208" s="145" t="s">
        <v>152</v>
      </c>
      <c r="B208" s="103" t="str">
        <f>VLOOKUP(A208,URL[],2,0)</f>
        <v>Course Home - Calendar</v>
      </c>
      <c r="C208" s="205">
        <f>VLOOKUP(A208,URL[],3,0)</f>
        <v>0</v>
      </c>
      <c r="D208" s="103" t="s">
        <v>626</v>
      </c>
      <c r="E208" s="103" t="s">
        <v>627</v>
      </c>
      <c r="F208" s="103" t="s">
        <v>628</v>
      </c>
      <c r="G208" s="103" t="s">
        <v>286</v>
      </c>
      <c r="H208" s="103" t="s">
        <v>286</v>
      </c>
      <c r="I208" s="103" t="s">
        <v>286</v>
      </c>
      <c r="J208" s="103"/>
      <c r="K208" s="103"/>
      <c r="L208" s="103"/>
      <c r="M208" s="103"/>
      <c r="N208" s="103"/>
      <c r="O208" s="103"/>
      <c r="P208" s="103" t="s">
        <v>12</v>
      </c>
      <c r="Q208" s="103" t="s">
        <v>454</v>
      </c>
      <c r="R208" s="103"/>
      <c r="S208" s="103" t="s">
        <v>287</v>
      </c>
      <c r="T208" s="103" t="str">
        <f>IF(Final_Report[[#This Row],[Move to Report]]="Yes",VLOOKUP(E208,IssueVariable[],3,0),"N/A")</f>
        <v>N/A</v>
      </c>
      <c r="U208" s="103" t="str">
        <f>IF(Final_Report[[#This Row],[Move to Report]]="Yes",VLOOKUP(E208,IssueVariable[],4,0),"N/A")</f>
        <v>N/A</v>
      </c>
      <c r="V208" s="103" t="str">
        <f>Final_Report[[#This Row],[Issue Description]]</f>
        <v>N/A</v>
      </c>
      <c r="W208" s="103"/>
      <c r="X208" s="103">
        <f>Final_Report[[#This Row],[Code Snippet]]</f>
        <v>0</v>
      </c>
      <c r="Y208" s="103" t="str">
        <f>IF(Final_Report[[#This Row],[Move to Report]]="Yes",VLOOKUP(E208,IssueVariable[],5,0),"N/A")</f>
        <v>N/A</v>
      </c>
      <c r="Z208" s="103" t="str">
        <f>Final_Report[[#This Row],[Expected Result]]</f>
        <v>N/A</v>
      </c>
      <c r="AA208" s="103" t="str">
        <f>IF(Final_Report[[#This Row],[Move to Report]]="Yes",VLOOKUP(E208,IssueVariable[],6,0),"N/A")</f>
        <v>N/A</v>
      </c>
      <c r="AB208" s="103" t="str">
        <f>IF(Final_Report[[#This Row],[Move to Report]]="Yes",VLOOKUP(E208,IssueVariable[],7,0),"N/A")</f>
        <v>N/A</v>
      </c>
      <c r="AC208" s="103" t="str">
        <f>Final_Report[[#This Row],[Recommendation]]</f>
        <v>N/A</v>
      </c>
      <c r="AD208" s="103"/>
      <c r="AE208" s="103" t="str">
        <f>IF(Final_Report[[#This Row],[Move to Report]]="Yes",VLOOKUP(E208,IssueVariable[],8,0),"N/A")</f>
        <v>N/A</v>
      </c>
      <c r="AF208" s="103" t="str">
        <f>Final_Report[[#This Row],[Steps to Reproduce]]</f>
        <v>N/A</v>
      </c>
      <c r="AG208" s="103" t="str">
        <f>IF(Final_Report[[#This Row],[Move to Report]]="Yes",VLOOKUP(E208,IssueVariable[],9,0),"N/A")</f>
        <v>N/A</v>
      </c>
      <c r="AH208" s="103" t="str">
        <f>IF(Final_Report[[#This Row],[Move to Report]]="Yes",VLOOKUP(E208,IssueVariable[],10,0),"N/A")</f>
        <v>N/A</v>
      </c>
      <c r="AI208" s="103"/>
      <c r="AJ208" s="103"/>
      <c r="AK208" s="103" t="str" cm="1">
        <f t="array" ref="AK208">Table95[Tested on]</f>
        <v>Windows: 11
MAC OS: 12
iOS: 15
Android OS: 10</v>
      </c>
      <c r="AL208" s="203" t="str" cm="1">
        <f t="array" ref="AL2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08" s="103" t="e" cm="1">
        <f t="array" ref="AM208">CONCATENATE(LEFT(AH208, SEARCH(" ", AH208) -1),", ",Labels[Labels])</f>
        <v>#VALUE!</v>
      </c>
      <c r="AN208" s="103" t="b">
        <f t="shared" si="4"/>
        <v>0</v>
      </c>
      <c r="AO208" s="103"/>
      <c r="AP208" s="103"/>
      <c r="AQ208" s="103"/>
      <c r="AR208" s="103" t="s">
        <v>629</v>
      </c>
      <c r="AS208" s="103"/>
      <c r="AT208" s="103"/>
      <c r="AU208" s="103"/>
      <c r="AV208" s="103"/>
      <c r="AW208" s="103"/>
      <c r="AX208" s="103"/>
      <c r="AY208" s="103"/>
      <c r="AZ208" s="103"/>
      <c r="BA208" s="103"/>
      <c r="BB208" s="103"/>
      <c r="BC208" s="103" t="e">
        <f>VLOOKUP('Final Report'!D208,'Issue Variable'!A:N,11,FALSE)</f>
        <v>#N/A</v>
      </c>
      <c r="BD208" s="103"/>
      <c r="BE208" s="206"/>
    </row>
    <row r="209" spans="1:57" ht="120" hidden="1">
      <c r="A209" s="145" t="s">
        <v>382</v>
      </c>
      <c r="B209" s="103" t="e">
        <f>VLOOKUP(A209,URL[],2,0)</f>
        <v>#N/A</v>
      </c>
      <c r="C209" s="205" t="e">
        <f>VLOOKUP(A209,URL[],3,0)</f>
        <v>#N/A</v>
      </c>
      <c r="D209" s="103" t="s">
        <v>298</v>
      </c>
      <c r="E209" s="103" t="s">
        <v>379</v>
      </c>
      <c r="F209" s="103" t="s">
        <v>630</v>
      </c>
      <c r="G209" s="103" t="s">
        <v>286</v>
      </c>
      <c r="H209" s="103" t="s">
        <v>286</v>
      </c>
      <c r="I209" s="103" t="s">
        <v>286</v>
      </c>
      <c r="J209" s="103"/>
      <c r="K209" s="103"/>
      <c r="L209" s="103"/>
      <c r="M209" s="103"/>
      <c r="N209" s="103"/>
      <c r="O209" s="103"/>
      <c r="P209" s="103" t="s">
        <v>12</v>
      </c>
      <c r="Q209" s="103" t="s">
        <v>454</v>
      </c>
      <c r="R209" s="103"/>
      <c r="S209" s="103" t="s">
        <v>287</v>
      </c>
      <c r="T209" s="103" t="str">
        <f>IF(Final_Report[[#This Row],[Move to Report]]="Yes",VLOOKUP(E209,IssueVariable[],3,0),"N/A")</f>
        <v>N/A</v>
      </c>
      <c r="U209" s="103" t="str">
        <f>IF(Final_Report[[#This Row],[Move to Report]]="Yes",VLOOKUP(E209,IssueVariable[],4,0),"N/A")</f>
        <v>N/A</v>
      </c>
      <c r="V209" s="103" t="str">
        <f>Final_Report[[#This Row],[Issue Description]]</f>
        <v>N/A</v>
      </c>
      <c r="W209" s="103"/>
      <c r="X209" s="103">
        <f>Final_Report[[#This Row],[Code Snippet]]</f>
        <v>0</v>
      </c>
      <c r="Y209" s="103" t="str">
        <f>IF(Final_Report[[#This Row],[Move to Report]]="Yes",VLOOKUP(E209,IssueVariable[],5,0),"N/A")</f>
        <v>N/A</v>
      </c>
      <c r="Z209" s="103" t="str">
        <f>Final_Report[[#This Row],[Expected Result]]</f>
        <v>N/A</v>
      </c>
      <c r="AA209" s="103" t="str">
        <f>IF(Final_Report[[#This Row],[Move to Report]]="Yes",VLOOKUP(E209,IssueVariable[],6,0),"N/A")</f>
        <v>N/A</v>
      </c>
      <c r="AB209" s="103" t="str">
        <f>IF(Final_Report[[#This Row],[Move to Report]]="Yes",VLOOKUP(E209,IssueVariable[],7,0),"N/A")</f>
        <v>N/A</v>
      </c>
      <c r="AC209" s="103" t="str">
        <f>Final_Report[[#This Row],[Recommendation]]</f>
        <v>N/A</v>
      </c>
      <c r="AD209" s="103"/>
      <c r="AE209" s="103" t="str">
        <f>IF(Final_Report[[#This Row],[Move to Report]]="Yes",VLOOKUP(E209,IssueVariable[],8,0),"N/A")</f>
        <v>N/A</v>
      </c>
      <c r="AF209" s="103" t="str">
        <f>Final_Report[[#This Row],[Steps to Reproduce]]</f>
        <v>N/A</v>
      </c>
      <c r="AG209" s="103" t="str">
        <f>IF(Final_Report[[#This Row],[Move to Report]]="Yes",VLOOKUP(E209,IssueVariable[],9,0),"N/A")</f>
        <v>N/A</v>
      </c>
      <c r="AH209" s="103" t="str">
        <f>IF(Final_Report[[#This Row],[Move to Report]]="Yes",VLOOKUP(E209,IssueVariable[],10,0),"N/A")</f>
        <v>N/A</v>
      </c>
      <c r="AI209" s="103"/>
      <c r="AJ209" s="103"/>
      <c r="AK209" s="103" t="str" cm="1">
        <f t="array" ref="AK209">Table95[Tested on]</f>
        <v>Windows: 11
MAC OS: 12
iOS: 15
Android OS: 10</v>
      </c>
      <c r="AL209" s="203" t="str" cm="1">
        <f t="array" ref="AL2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09" s="103" t="e" cm="1">
        <f t="array" ref="AM209">CONCATENATE(LEFT(AH209, SEARCH(" ", AH209) -1),", ",Labels[Labels])</f>
        <v>#VALUE!</v>
      </c>
      <c r="AN209" s="103" t="b">
        <f t="shared" si="4"/>
        <v>0</v>
      </c>
      <c r="AO209" s="103"/>
      <c r="AP209" s="103"/>
      <c r="AQ209" s="103"/>
      <c r="AR209" s="103" t="s">
        <v>631</v>
      </c>
      <c r="AS209" s="103"/>
      <c r="AT209" s="103"/>
      <c r="AU209" s="103"/>
      <c r="AV209" s="103"/>
      <c r="AW209" s="103"/>
      <c r="AX209" s="103"/>
      <c r="AY209" s="103"/>
      <c r="AZ209" s="103"/>
      <c r="BA209" s="103"/>
      <c r="BB209" s="103"/>
      <c r="BC209" s="103" t="e">
        <f>VLOOKUP('Final Report'!D209,'Issue Variable'!A:N,11,FALSE)</f>
        <v>#N/A</v>
      </c>
      <c r="BD209" s="103"/>
      <c r="BE209" s="206"/>
    </row>
    <row r="210" spans="1:57" ht="105" hidden="1">
      <c r="A210" s="145" t="s">
        <v>156</v>
      </c>
      <c r="B210" s="103" t="str">
        <f>VLOOKUP(A210,URL[],2,0)</f>
        <v>Student Success Hub</v>
      </c>
      <c r="C210" s="205">
        <f>VLOOKUP(A210,URL[],3,0)</f>
        <v>0</v>
      </c>
      <c r="D210" s="103" t="s">
        <v>341</v>
      </c>
      <c r="E210" s="103" t="s">
        <v>342</v>
      </c>
      <c r="F210" s="103" t="s">
        <v>632</v>
      </c>
      <c r="G210" s="103" t="s">
        <v>286</v>
      </c>
      <c r="H210" s="103" t="s">
        <v>286</v>
      </c>
      <c r="I210" s="103" t="s">
        <v>286</v>
      </c>
      <c r="J210" s="103"/>
      <c r="K210" s="103"/>
      <c r="L210" s="103"/>
      <c r="M210" s="103"/>
      <c r="N210" s="103"/>
      <c r="O210" s="103"/>
      <c r="P210" s="103" t="s">
        <v>12</v>
      </c>
      <c r="Q210" s="103" t="s">
        <v>454</v>
      </c>
      <c r="R210" s="103"/>
      <c r="S210" s="103" t="s">
        <v>287</v>
      </c>
      <c r="T210" s="103" t="str">
        <f>IF(Final_Report[[#This Row],[Move to Report]]="Yes",VLOOKUP(E210,IssueVariable[],3,0),"N/A")</f>
        <v>N/A</v>
      </c>
      <c r="U210" s="103" t="str">
        <f>IF(Final_Report[[#This Row],[Move to Report]]="Yes",VLOOKUP(E210,IssueVariable[],4,0),"N/A")</f>
        <v>N/A</v>
      </c>
      <c r="V210" s="103" t="str">
        <f>Final_Report[[#This Row],[Issue Description]]</f>
        <v>N/A</v>
      </c>
      <c r="W210" s="103"/>
      <c r="X210" s="103">
        <f>Final_Report[[#This Row],[Code Snippet]]</f>
        <v>0</v>
      </c>
      <c r="Y210" s="103" t="str">
        <f>IF(Final_Report[[#This Row],[Move to Report]]="Yes",VLOOKUP(E210,IssueVariable[],5,0),"N/A")</f>
        <v>N/A</v>
      </c>
      <c r="Z210" s="103" t="str">
        <f>Final_Report[[#This Row],[Expected Result]]</f>
        <v>N/A</v>
      </c>
      <c r="AA210" s="103" t="str">
        <f>IF(Final_Report[[#This Row],[Move to Report]]="Yes",VLOOKUP(E210,IssueVariable[],6,0),"N/A")</f>
        <v>N/A</v>
      </c>
      <c r="AB210" s="103" t="str">
        <f>IF(Final_Report[[#This Row],[Move to Report]]="Yes",VLOOKUP(E210,IssueVariable[],7,0),"N/A")</f>
        <v>N/A</v>
      </c>
      <c r="AC210" s="103" t="str">
        <f>Final_Report[[#This Row],[Recommendation]]</f>
        <v>N/A</v>
      </c>
      <c r="AD210" s="103"/>
      <c r="AE210" s="103" t="str">
        <f>IF(Final_Report[[#This Row],[Move to Report]]="Yes",VLOOKUP(E210,IssueVariable[],8,0),"N/A")</f>
        <v>N/A</v>
      </c>
      <c r="AF210" s="103" t="str">
        <f>Final_Report[[#This Row],[Steps to Reproduce]]</f>
        <v>N/A</v>
      </c>
      <c r="AG210" s="103" t="str">
        <f>IF(Final_Report[[#This Row],[Move to Report]]="Yes",VLOOKUP(E210,IssueVariable[],9,0),"N/A")</f>
        <v>N/A</v>
      </c>
      <c r="AH210" s="103" t="str">
        <f>IF(Final_Report[[#This Row],[Move to Report]]="Yes",VLOOKUP(E210,IssueVariable[],10,0),"N/A")</f>
        <v>N/A</v>
      </c>
      <c r="AI210" s="103"/>
      <c r="AJ210" s="103"/>
      <c r="AK210" s="103" t="str" cm="1">
        <f t="array" ref="AK210">Table95[Tested on]</f>
        <v>Windows: 11
MAC OS: 12
iOS: 15
Android OS: 10</v>
      </c>
      <c r="AL210" s="203" t="str" cm="1">
        <f t="array" ref="AL2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10" s="103" t="e" cm="1">
        <f t="array" ref="AM210">CONCATENATE(LEFT(AH210, SEARCH(" ", AH210) -1),", ",Labels[Labels])</f>
        <v>#VALUE!</v>
      </c>
      <c r="AN210" s="103" t="b">
        <f t="shared" si="4"/>
        <v>0</v>
      </c>
      <c r="AO210" s="103"/>
      <c r="AP210" s="103"/>
      <c r="AQ210" s="103"/>
      <c r="AR210" s="103" t="s">
        <v>633</v>
      </c>
      <c r="AS210" s="103"/>
      <c r="AT210" s="103"/>
      <c r="AU210" s="103"/>
      <c r="AV210" s="103"/>
      <c r="AW210" s="103"/>
      <c r="AX210" s="103"/>
      <c r="AY210" s="103"/>
      <c r="AZ210" s="103"/>
      <c r="BA210" s="103"/>
      <c r="BB210" s="103"/>
      <c r="BC210" s="103" t="e">
        <f>VLOOKUP('Final Report'!D210,'Issue Variable'!A:N,11,FALSE)</f>
        <v>#N/A</v>
      </c>
      <c r="BD210" s="103"/>
      <c r="BE210" s="206"/>
    </row>
    <row r="211" spans="1:57" ht="105" hidden="1">
      <c r="A211" s="145" t="s">
        <v>182</v>
      </c>
      <c r="B211" s="103" t="str">
        <f>VLOOKUP(A211,URL[],2,0)</f>
        <v>Chapter 9 Homework: Question 5</v>
      </c>
      <c r="C211" s="205">
        <f>VLOOKUP(A211,URL[],3,0)</f>
        <v>0</v>
      </c>
      <c r="D211" s="103" t="s">
        <v>298</v>
      </c>
      <c r="E211" s="103" t="s">
        <v>379</v>
      </c>
      <c r="F211" s="103" t="s">
        <v>634</v>
      </c>
      <c r="G211" s="103" t="s">
        <v>286</v>
      </c>
      <c r="H211" s="103" t="s">
        <v>286</v>
      </c>
      <c r="I211" s="103" t="s">
        <v>286</v>
      </c>
      <c r="J211" s="103"/>
      <c r="K211" s="103"/>
      <c r="L211" s="103"/>
      <c r="M211" s="103"/>
      <c r="N211" s="103"/>
      <c r="O211" s="103"/>
      <c r="P211" s="103" t="s">
        <v>12</v>
      </c>
      <c r="Q211" s="103" t="s">
        <v>454</v>
      </c>
      <c r="R211" s="103"/>
      <c r="S211" s="103" t="s">
        <v>287</v>
      </c>
      <c r="T211" s="103" t="str">
        <f>IF(Final_Report[[#This Row],[Move to Report]]="Yes",VLOOKUP(E211,IssueVariable[],3,0),"N/A")</f>
        <v>N/A</v>
      </c>
      <c r="U211" s="103" t="str">
        <f>IF(Final_Report[[#This Row],[Move to Report]]="Yes",VLOOKUP(E211,IssueVariable[],4,0),"N/A")</f>
        <v>N/A</v>
      </c>
      <c r="V211" s="103" t="str">
        <f>Final_Report[[#This Row],[Issue Description]]</f>
        <v>N/A</v>
      </c>
      <c r="W211" s="103"/>
      <c r="X211" s="103">
        <f>Final_Report[[#This Row],[Code Snippet]]</f>
        <v>0</v>
      </c>
      <c r="Y211" s="103" t="str">
        <f>IF(Final_Report[[#This Row],[Move to Report]]="Yes",VLOOKUP(E211,IssueVariable[],5,0),"N/A")</f>
        <v>N/A</v>
      </c>
      <c r="Z211" s="103" t="str">
        <f>Final_Report[[#This Row],[Expected Result]]</f>
        <v>N/A</v>
      </c>
      <c r="AA211" s="103" t="str">
        <f>IF(Final_Report[[#This Row],[Move to Report]]="Yes",VLOOKUP(E211,IssueVariable[],6,0),"N/A")</f>
        <v>N/A</v>
      </c>
      <c r="AB211" s="103" t="str">
        <f>IF(Final_Report[[#This Row],[Move to Report]]="Yes",VLOOKUP(E211,IssueVariable[],7,0),"N/A")</f>
        <v>N/A</v>
      </c>
      <c r="AC211" s="103" t="str">
        <f>Final_Report[[#This Row],[Recommendation]]</f>
        <v>N/A</v>
      </c>
      <c r="AD211" s="103"/>
      <c r="AE211" s="103" t="str">
        <f>IF(Final_Report[[#This Row],[Move to Report]]="Yes",VLOOKUP(E211,IssueVariable[],8,0),"N/A")</f>
        <v>N/A</v>
      </c>
      <c r="AF211" s="103" t="str">
        <f>Final_Report[[#This Row],[Steps to Reproduce]]</f>
        <v>N/A</v>
      </c>
      <c r="AG211" s="103" t="str">
        <f>IF(Final_Report[[#This Row],[Move to Report]]="Yes",VLOOKUP(E211,IssueVariable[],9,0),"N/A")</f>
        <v>N/A</v>
      </c>
      <c r="AH211" s="103" t="str">
        <f>IF(Final_Report[[#This Row],[Move to Report]]="Yes",VLOOKUP(E211,IssueVariable[],10,0),"N/A")</f>
        <v>N/A</v>
      </c>
      <c r="AI211" s="103"/>
      <c r="AJ211" s="103"/>
      <c r="AK211" s="103" t="str" cm="1">
        <f t="array" ref="AK211">Table95[Tested on]</f>
        <v>Windows: 11
MAC OS: 12
iOS: 15
Android OS: 10</v>
      </c>
      <c r="AL211" s="203" t="str" cm="1">
        <f t="array" ref="AL2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11" s="103" t="e" cm="1">
        <f t="array" ref="AM211">CONCATENATE(LEFT(AH211, SEARCH(" ", AH211) -1),", ",Labels[Labels])</f>
        <v>#VALUE!</v>
      </c>
      <c r="AN211" s="103" t="b">
        <f t="shared" si="4"/>
        <v>0</v>
      </c>
      <c r="AO211" s="103"/>
      <c r="AP211" s="103"/>
      <c r="AQ211" s="103"/>
      <c r="AR211" s="103" t="s">
        <v>635</v>
      </c>
      <c r="AS211" s="103"/>
      <c r="AT211" s="103"/>
      <c r="AU211" s="103"/>
      <c r="AV211" s="103"/>
      <c r="AW211" s="103"/>
      <c r="AX211" s="103"/>
      <c r="AY211" s="103"/>
      <c r="AZ211" s="103"/>
      <c r="BA211" s="103"/>
      <c r="BB211" s="103"/>
      <c r="BC211" s="103" t="e">
        <f>VLOOKUP('Final Report'!D211,'Issue Variable'!A:N,11,FALSE)</f>
        <v>#N/A</v>
      </c>
      <c r="BD211" s="103"/>
      <c r="BE211" s="206"/>
    </row>
    <row r="212" spans="1:57" ht="105" hidden="1">
      <c r="A212" s="145" t="s">
        <v>182</v>
      </c>
      <c r="B212" s="103" t="str">
        <f>VLOOKUP(A212,URL[],2,0)</f>
        <v>Chapter 9 Homework: Question 5</v>
      </c>
      <c r="C212" s="205">
        <f>VLOOKUP(A212,URL[],3,0)</f>
        <v>0</v>
      </c>
      <c r="D212" s="103" t="s">
        <v>298</v>
      </c>
      <c r="E212" s="103" t="s">
        <v>383</v>
      </c>
      <c r="F212" s="103" t="s">
        <v>636</v>
      </c>
      <c r="G212" s="103" t="s">
        <v>286</v>
      </c>
      <c r="H212" s="103" t="s">
        <v>286</v>
      </c>
      <c r="I212" s="103" t="s">
        <v>286</v>
      </c>
      <c r="J212" s="103"/>
      <c r="K212" s="103"/>
      <c r="L212" s="103"/>
      <c r="M212" s="103"/>
      <c r="N212" s="103"/>
      <c r="O212" s="103"/>
      <c r="P212" s="103" t="s">
        <v>12</v>
      </c>
      <c r="Q212" s="103" t="s">
        <v>454</v>
      </c>
      <c r="R212" s="103"/>
      <c r="S212" s="103" t="s">
        <v>287</v>
      </c>
      <c r="T212" s="103" t="str">
        <f>IF(Final_Report[[#This Row],[Move to Report]]="Yes",VLOOKUP(E212,IssueVariable[],3,0),"N/A")</f>
        <v>N/A</v>
      </c>
      <c r="U212" s="103" t="str">
        <f>IF(Final_Report[[#This Row],[Move to Report]]="Yes",VLOOKUP(E212,IssueVariable[],4,0),"N/A")</f>
        <v>N/A</v>
      </c>
      <c r="V212" s="103" t="str">
        <f>Final_Report[[#This Row],[Issue Description]]</f>
        <v>N/A</v>
      </c>
      <c r="W212" s="103"/>
      <c r="X212" s="103">
        <f>Final_Report[[#This Row],[Code Snippet]]</f>
        <v>0</v>
      </c>
      <c r="Y212" s="103" t="str">
        <f>IF(Final_Report[[#This Row],[Move to Report]]="Yes",VLOOKUP(E212,IssueVariable[],5,0),"N/A")</f>
        <v>N/A</v>
      </c>
      <c r="Z212" s="103" t="str">
        <f>Final_Report[[#This Row],[Expected Result]]</f>
        <v>N/A</v>
      </c>
      <c r="AA212" s="103" t="str">
        <f>IF(Final_Report[[#This Row],[Move to Report]]="Yes",VLOOKUP(E212,IssueVariable[],6,0),"N/A")</f>
        <v>N/A</v>
      </c>
      <c r="AB212" s="103" t="str">
        <f>IF(Final_Report[[#This Row],[Move to Report]]="Yes",VLOOKUP(E212,IssueVariable[],7,0),"N/A")</f>
        <v>N/A</v>
      </c>
      <c r="AC212" s="103" t="str">
        <f>Final_Report[[#This Row],[Recommendation]]</f>
        <v>N/A</v>
      </c>
      <c r="AD212" s="103"/>
      <c r="AE212" s="103" t="str">
        <f>IF(Final_Report[[#This Row],[Move to Report]]="Yes",VLOOKUP(E212,IssueVariable[],8,0),"N/A")</f>
        <v>N/A</v>
      </c>
      <c r="AF212" s="103" t="str">
        <f>Final_Report[[#This Row],[Steps to Reproduce]]</f>
        <v>N/A</v>
      </c>
      <c r="AG212" s="103" t="str">
        <f>IF(Final_Report[[#This Row],[Move to Report]]="Yes",VLOOKUP(E212,IssueVariable[],9,0),"N/A")</f>
        <v>N/A</v>
      </c>
      <c r="AH212" s="103" t="str">
        <f>IF(Final_Report[[#This Row],[Move to Report]]="Yes",VLOOKUP(E212,IssueVariable[],10,0),"N/A")</f>
        <v>N/A</v>
      </c>
      <c r="AI212" s="103"/>
      <c r="AJ212" s="103"/>
      <c r="AK212" s="103" t="str" cm="1">
        <f t="array" ref="AK212">Table95[Tested on]</f>
        <v>Windows: 11
MAC OS: 12
iOS: 15
Android OS: 10</v>
      </c>
      <c r="AL212" s="203" t="str" cm="1">
        <f t="array" ref="AL2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12" s="103" t="e" cm="1">
        <f t="array" ref="AM212">CONCATENATE(LEFT(AH212, SEARCH(" ", AH212) -1),", ",Labels[Labels])</f>
        <v>#VALUE!</v>
      </c>
      <c r="AN212" s="103" t="b">
        <f t="shared" si="4"/>
        <v>0</v>
      </c>
      <c r="AO212" s="103"/>
      <c r="AP212" s="103"/>
      <c r="AQ212" s="103"/>
      <c r="AR212" s="103" t="s">
        <v>637</v>
      </c>
      <c r="AS212" s="103"/>
      <c r="AT212" s="103"/>
      <c r="AU212" s="103"/>
      <c r="AV212" s="103"/>
      <c r="AW212" s="103"/>
      <c r="AX212" s="103"/>
      <c r="AY212" s="103"/>
      <c r="AZ212" s="103"/>
      <c r="BA212" s="103"/>
      <c r="BB212" s="103"/>
      <c r="BC212" s="103" t="e">
        <f>VLOOKUP('Final Report'!D212,'Issue Variable'!A:N,11,FALSE)</f>
        <v>#N/A</v>
      </c>
      <c r="BD212" s="103"/>
      <c r="BE212" s="206"/>
    </row>
    <row r="213" spans="1:57" ht="105" hidden="1">
      <c r="A213" s="145" t="s">
        <v>182</v>
      </c>
      <c r="B213" s="103" t="str">
        <f>VLOOKUP(A213,URL[],2,0)</f>
        <v>Chapter 9 Homework: Question 5</v>
      </c>
      <c r="C213" s="205">
        <f>VLOOKUP(A213,URL[],3,0)</f>
        <v>0</v>
      </c>
      <c r="D213" s="103" t="s">
        <v>345</v>
      </c>
      <c r="E213" s="103" t="s">
        <v>638</v>
      </c>
      <c r="F213" s="103" t="s">
        <v>639</v>
      </c>
      <c r="G213" s="103" t="s">
        <v>286</v>
      </c>
      <c r="H213" s="103" t="s">
        <v>286</v>
      </c>
      <c r="I213" s="103" t="s">
        <v>286</v>
      </c>
      <c r="J213" s="103"/>
      <c r="K213" s="103"/>
      <c r="L213" s="103"/>
      <c r="M213" s="103"/>
      <c r="N213" s="103"/>
      <c r="O213" s="103"/>
      <c r="P213" s="103" t="s">
        <v>12</v>
      </c>
      <c r="Q213" s="103" t="s">
        <v>454</v>
      </c>
      <c r="R213" s="103"/>
      <c r="S213" s="103" t="s">
        <v>287</v>
      </c>
      <c r="T213" s="103" t="str">
        <f>IF(Final_Report[[#This Row],[Move to Report]]="Yes",VLOOKUP(E213,IssueVariable[],3,0),"N/A")</f>
        <v>N/A</v>
      </c>
      <c r="U213" s="103" t="str">
        <f>IF(Final_Report[[#This Row],[Move to Report]]="Yes",VLOOKUP(E213,IssueVariable[],4,0),"N/A")</f>
        <v>N/A</v>
      </c>
      <c r="V213" s="103" t="str">
        <f>Final_Report[[#This Row],[Issue Description]]</f>
        <v>N/A</v>
      </c>
      <c r="W213" s="103"/>
      <c r="X213" s="103">
        <f>Final_Report[[#This Row],[Code Snippet]]</f>
        <v>0</v>
      </c>
      <c r="Y213" s="103" t="str">
        <f>IF(Final_Report[[#This Row],[Move to Report]]="Yes",VLOOKUP(E213,IssueVariable[],5,0),"N/A")</f>
        <v>N/A</v>
      </c>
      <c r="Z213" s="103" t="str">
        <f>Final_Report[[#This Row],[Expected Result]]</f>
        <v>N/A</v>
      </c>
      <c r="AA213" s="103" t="str">
        <f>IF(Final_Report[[#This Row],[Move to Report]]="Yes",VLOOKUP(E213,IssueVariable[],6,0),"N/A")</f>
        <v>N/A</v>
      </c>
      <c r="AB213" s="103" t="str">
        <f>IF(Final_Report[[#This Row],[Move to Report]]="Yes",VLOOKUP(E213,IssueVariable[],7,0),"N/A")</f>
        <v>N/A</v>
      </c>
      <c r="AC213" s="103" t="str">
        <f>Final_Report[[#This Row],[Recommendation]]</f>
        <v>N/A</v>
      </c>
      <c r="AD213" s="103"/>
      <c r="AE213" s="103" t="str">
        <f>IF(Final_Report[[#This Row],[Move to Report]]="Yes",VLOOKUP(E213,IssueVariable[],8,0),"N/A")</f>
        <v>N/A</v>
      </c>
      <c r="AF213" s="103" t="str">
        <f>Final_Report[[#This Row],[Steps to Reproduce]]</f>
        <v>N/A</v>
      </c>
      <c r="AG213" s="103" t="str">
        <f>IF(Final_Report[[#This Row],[Move to Report]]="Yes",VLOOKUP(E213,IssueVariable[],9,0),"N/A")</f>
        <v>N/A</v>
      </c>
      <c r="AH213" s="103" t="str">
        <f>IF(Final_Report[[#This Row],[Move to Report]]="Yes",VLOOKUP(E213,IssueVariable[],10,0),"N/A")</f>
        <v>N/A</v>
      </c>
      <c r="AI213" s="103"/>
      <c r="AJ213" s="103"/>
      <c r="AK213" s="103" t="str" cm="1">
        <f t="array" ref="AK213">Table95[Tested on]</f>
        <v>Windows: 11
MAC OS: 12
iOS: 15
Android OS: 10</v>
      </c>
      <c r="AL213" s="203" t="str" cm="1">
        <f t="array" ref="AL2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13" s="103" t="e" cm="1">
        <f t="array" ref="AM213">CONCATENATE(LEFT(AH213, SEARCH(" ", AH213) -1),", ",Labels[Labels])</f>
        <v>#VALUE!</v>
      </c>
      <c r="AN213" s="103" t="b">
        <f t="shared" si="4"/>
        <v>0</v>
      </c>
      <c r="AO213" s="103"/>
      <c r="AP213" s="103"/>
      <c r="AQ213" s="103"/>
      <c r="AR213" s="103" t="s">
        <v>640</v>
      </c>
      <c r="AS213" s="103"/>
      <c r="AT213" s="103"/>
      <c r="AU213" s="103"/>
      <c r="AV213" s="103"/>
      <c r="AW213" s="103"/>
      <c r="AX213" s="103"/>
      <c r="AY213" s="103"/>
      <c r="AZ213" s="103"/>
      <c r="BA213" s="103"/>
      <c r="BB213" s="103"/>
      <c r="BC213" s="103" t="e">
        <f>VLOOKUP('Final Report'!D213,'Issue Variable'!A:N,11,FALSE)</f>
        <v>#N/A</v>
      </c>
      <c r="BD213" s="103"/>
      <c r="BE213" s="206"/>
    </row>
    <row r="214" spans="1:57" ht="105" hidden="1">
      <c r="A214" s="145" t="s">
        <v>182</v>
      </c>
      <c r="B214" s="103" t="str">
        <f>VLOOKUP(A214,URL[],2,0)</f>
        <v>Chapter 9 Homework: Question 5</v>
      </c>
      <c r="C214" s="205">
        <f>VLOOKUP(A214,URL[],3,0)</f>
        <v>0</v>
      </c>
      <c r="D214" s="103" t="s">
        <v>341</v>
      </c>
      <c r="E214" s="103" t="s">
        <v>641</v>
      </c>
      <c r="F214" s="103" t="s">
        <v>642</v>
      </c>
      <c r="G214" s="103" t="s">
        <v>286</v>
      </c>
      <c r="H214" s="103" t="s">
        <v>286</v>
      </c>
      <c r="I214" s="103" t="s">
        <v>286</v>
      </c>
      <c r="J214" s="103"/>
      <c r="K214" s="103"/>
      <c r="L214" s="103"/>
      <c r="M214" s="103"/>
      <c r="N214" s="103"/>
      <c r="O214" s="103"/>
      <c r="P214" s="103" t="s">
        <v>12</v>
      </c>
      <c r="Q214" s="203" t="s">
        <v>229</v>
      </c>
      <c r="R214" s="103"/>
      <c r="S214" s="103" t="s">
        <v>287</v>
      </c>
      <c r="T214" s="103" t="str">
        <f>IF(Final_Report[[#This Row],[Move to Report]]="Yes",VLOOKUP(E214,IssueVariable[],3,0),"N/A")</f>
        <v>N/A</v>
      </c>
      <c r="U214" s="103" t="str">
        <f>IF(Final_Report[[#This Row],[Move to Report]]="Yes",VLOOKUP(E214,IssueVariable[],4,0),"N/A")</f>
        <v>N/A</v>
      </c>
      <c r="V214" s="103" t="str">
        <f>Final_Report[[#This Row],[Issue Description]]</f>
        <v>N/A</v>
      </c>
      <c r="W214" s="103"/>
      <c r="X214" s="103">
        <f>Final_Report[[#This Row],[Code Snippet]]</f>
        <v>0</v>
      </c>
      <c r="Y214" s="103" t="str">
        <f>IF(Final_Report[[#This Row],[Move to Report]]="Yes",VLOOKUP(E214,IssueVariable[],5,0),"N/A")</f>
        <v>N/A</v>
      </c>
      <c r="Z214" s="103" t="str">
        <f>Final_Report[[#This Row],[Expected Result]]</f>
        <v>N/A</v>
      </c>
      <c r="AA214" s="103" t="str">
        <f>IF(Final_Report[[#This Row],[Move to Report]]="Yes",VLOOKUP(E214,IssueVariable[],6,0),"N/A")</f>
        <v>N/A</v>
      </c>
      <c r="AB214" s="103" t="str">
        <f>IF(Final_Report[[#This Row],[Move to Report]]="Yes",VLOOKUP(E214,IssueVariable[],7,0),"N/A")</f>
        <v>N/A</v>
      </c>
      <c r="AC214" s="103" t="str">
        <f>Final_Report[[#This Row],[Recommendation]]</f>
        <v>N/A</v>
      </c>
      <c r="AD214" s="103"/>
      <c r="AE214" s="103" t="str">
        <f>IF(Final_Report[[#This Row],[Move to Report]]="Yes",VLOOKUP(E214,IssueVariable[],8,0),"N/A")</f>
        <v>N/A</v>
      </c>
      <c r="AF214" s="103" t="str">
        <f>Final_Report[[#This Row],[Steps to Reproduce]]</f>
        <v>N/A</v>
      </c>
      <c r="AG214" s="103" t="str">
        <f>IF(Final_Report[[#This Row],[Move to Report]]="Yes",VLOOKUP(E214,IssueVariable[],9,0),"N/A")</f>
        <v>N/A</v>
      </c>
      <c r="AH214" s="103" t="str">
        <f>IF(Final_Report[[#This Row],[Move to Report]]="Yes",VLOOKUP(E214,IssueVariable[],10,0),"N/A")</f>
        <v>N/A</v>
      </c>
      <c r="AI214" s="103"/>
      <c r="AJ214" s="103"/>
      <c r="AK214" s="103" t="str" cm="1">
        <f t="array" ref="AK214">Table95[Tested on]</f>
        <v>Windows: 11
MAC OS: 12
iOS: 15
Android OS: 10</v>
      </c>
      <c r="AL214" s="203" t="str" cm="1">
        <f t="array" ref="AL2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Firefox, NVDA, Accessibility, Audit, Marketing, MLM-XL, MLVISION, MyLab, US, VPAT</v>
      </c>
      <c r="AM214" s="103" t="e" cm="1">
        <f t="array" ref="AM214">CONCATENATE(LEFT(AH214, SEARCH(" ", AH214) -1),", ",Labels[Labels])</f>
        <v>#VALUE!</v>
      </c>
      <c r="AN214" s="103" t="b">
        <f t="shared" si="4"/>
        <v>0</v>
      </c>
      <c r="AO214" s="103"/>
      <c r="AP214" s="103"/>
      <c r="AQ214" s="103"/>
      <c r="AR214" s="103" t="s">
        <v>643</v>
      </c>
      <c r="AS214" s="103"/>
      <c r="AT214" s="103"/>
      <c r="AU214" s="103"/>
      <c r="AV214" s="103"/>
      <c r="AW214" s="103"/>
      <c r="AX214" s="103"/>
      <c r="AY214" s="103"/>
      <c r="AZ214" s="103"/>
      <c r="BA214" s="103"/>
      <c r="BB214" s="103"/>
      <c r="BC214" s="103" t="e">
        <f>VLOOKUP('Final Report'!D214,'Issue Variable'!A:N,11,FALSE)</f>
        <v>#N/A</v>
      </c>
      <c r="BD214" s="103"/>
      <c r="BE214" s="206"/>
    </row>
    <row r="215" spans="1:57" ht="105" hidden="1">
      <c r="A215" s="145"/>
      <c r="B215" s="103" t="e">
        <f>VLOOKUP(A215,URL[],2,0)</f>
        <v>#N/A</v>
      </c>
      <c r="C215" s="205" t="e">
        <f>VLOOKUP(A215,URL[],3,0)</f>
        <v>#N/A</v>
      </c>
      <c r="D215" s="103"/>
      <c r="E215" s="103"/>
      <c r="F215" s="103"/>
      <c r="G215" s="103"/>
      <c r="H215" s="103"/>
      <c r="I215" s="103"/>
      <c r="J215" s="103"/>
      <c r="K215" s="103"/>
      <c r="L215" s="103"/>
      <c r="M215" s="103"/>
      <c r="N215" s="103"/>
      <c r="O215" s="103"/>
      <c r="P215" s="103"/>
      <c r="Q215" s="103"/>
      <c r="R215" s="103"/>
      <c r="S215" s="103"/>
      <c r="T215" s="103" t="str">
        <f>IF(Final_Report[[#This Row],[Move to Report]]="Yes",VLOOKUP(E215,IssueVariable[],3,0),"N/A")</f>
        <v>N/A</v>
      </c>
      <c r="U215" s="103" t="str">
        <f>IF(Final_Report[[#This Row],[Move to Report]]="Yes",VLOOKUP(E215,IssueVariable[],4,0),"N/A")</f>
        <v>N/A</v>
      </c>
      <c r="V215" s="103" t="str">
        <f>Final_Report[[#This Row],[Issue Description]]</f>
        <v>N/A</v>
      </c>
      <c r="W215" s="103"/>
      <c r="X215" s="103">
        <f>Final_Report[[#This Row],[Code Snippet]]</f>
        <v>0</v>
      </c>
      <c r="Y215" s="103" t="str">
        <f>IF(Final_Report[[#This Row],[Move to Report]]="Yes",VLOOKUP(E215,IssueVariable[],5,0),"N/A")</f>
        <v>N/A</v>
      </c>
      <c r="Z215" s="103" t="str">
        <f>Final_Report[[#This Row],[Expected Result]]</f>
        <v>N/A</v>
      </c>
      <c r="AA215" s="103" t="str">
        <f>IF(Final_Report[[#This Row],[Move to Report]]="Yes",VLOOKUP(E215,IssueVariable[],6,0),"N/A")</f>
        <v>N/A</v>
      </c>
      <c r="AB215" s="103" t="str">
        <f>IF(Final_Report[[#This Row],[Move to Report]]="Yes",VLOOKUP(E215,IssueVariable[],7,0),"N/A")</f>
        <v>N/A</v>
      </c>
      <c r="AC215" s="103" t="str">
        <f>Final_Report[[#This Row],[Recommendation]]</f>
        <v>N/A</v>
      </c>
      <c r="AD215" s="103"/>
      <c r="AE215" s="103" t="str">
        <f>IF(Final_Report[[#This Row],[Move to Report]]="Yes",VLOOKUP(E215,IssueVariable[],8,0),"N/A")</f>
        <v>N/A</v>
      </c>
      <c r="AF215" s="103" t="str">
        <f>Final_Report[[#This Row],[Steps to Reproduce]]</f>
        <v>N/A</v>
      </c>
      <c r="AG215" s="103" t="str">
        <f>IF(Final_Report[[#This Row],[Move to Report]]="Yes",VLOOKUP(E215,IssueVariable[],9,0),"N/A")</f>
        <v>N/A</v>
      </c>
      <c r="AH215" s="103" t="str">
        <f>IF(Final_Report[[#This Row],[Move to Report]]="Yes",VLOOKUP(E215,IssueVariable[],10,0),"N/A")</f>
        <v>N/A</v>
      </c>
      <c r="AI215" s="103"/>
      <c r="AJ215" s="103"/>
      <c r="AK215" s="103" t="str" cm="1">
        <f t="array" ref="AK215">Table95[Tested on]</f>
        <v>Windows: 11
MAC OS: 12
iOS: 15
Android OS: 10</v>
      </c>
      <c r="AL215" s="203" t="str" cm="1">
        <f t="array" ref="AL2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15" s="103" t="e" cm="1">
        <f t="array" ref="AM215">CONCATENATE(LEFT(AH215, SEARCH(" ", AH215) -1),", ",Labels[Labels])</f>
        <v>#VALUE!</v>
      </c>
      <c r="AN215" s="103" t="b">
        <f t="shared" si="4"/>
        <v>0</v>
      </c>
      <c r="AO215" s="103"/>
      <c r="AP215" s="103"/>
      <c r="AQ215" s="103"/>
      <c r="AR215" s="103"/>
      <c r="AS215" s="103"/>
      <c r="AT215" s="103"/>
      <c r="AU215" s="103"/>
      <c r="AV215" s="103"/>
      <c r="AW215" s="103"/>
      <c r="AX215" s="103"/>
      <c r="AY215" s="103"/>
      <c r="AZ215" s="103"/>
      <c r="BA215" s="103"/>
      <c r="BB215" s="103"/>
      <c r="BC215" s="103" t="e">
        <f>VLOOKUP('Final Report'!D215,'Issue Variable'!A:N,11,FALSE)</f>
        <v>#N/A</v>
      </c>
      <c r="BD215" s="103"/>
      <c r="BE215" s="206"/>
    </row>
    <row r="216" spans="1:57" ht="105" hidden="1">
      <c r="A216" s="145"/>
      <c r="B216" s="103" t="e">
        <f>VLOOKUP(A216,URL[],2,0)</f>
        <v>#N/A</v>
      </c>
      <c r="C216" s="205" t="e">
        <f>VLOOKUP(A216,URL[],3,0)</f>
        <v>#N/A</v>
      </c>
      <c r="D216" s="103"/>
      <c r="E216" s="103"/>
      <c r="F216" s="103"/>
      <c r="G216" s="103"/>
      <c r="H216" s="103"/>
      <c r="I216" s="103"/>
      <c r="J216" s="103"/>
      <c r="K216" s="103"/>
      <c r="L216" s="103"/>
      <c r="M216" s="103"/>
      <c r="N216" s="103"/>
      <c r="O216" s="103"/>
      <c r="P216" s="103"/>
      <c r="Q216" s="103"/>
      <c r="R216" s="103"/>
      <c r="S216" s="103"/>
      <c r="T216" s="103" t="str">
        <f>IF(Final_Report[[#This Row],[Move to Report]]="Yes",VLOOKUP(E216,IssueVariable[],3,0),"N/A")</f>
        <v>N/A</v>
      </c>
      <c r="U216" s="103" t="str">
        <f>IF(Final_Report[[#This Row],[Move to Report]]="Yes",VLOOKUP(E216,IssueVariable[],4,0),"N/A")</f>
        <v>N/A</v>
      </c>
      <c r="V216" s="103" t="str">
        <f>Final_Report[[#This Row],[Issue Description]]</f>
        <v>N/A</v>
      </c>
      <c r="W216" s="103"/>
      <c r="X216" s="103">
        <f>Final_Report[[#This Row],[Code Snippet]]</f>
        <v>0</v>
      </c>
      <c r="Y216" s="103" t="str">
        <f>IF(Final_Report[[#This Row],[Move to Report]]="Yes",VLOOKUP(E216,IssueVariable[],5,0),"N/A")</f>
        <v>N/A</v>
      </c>
      <c r="Z216" s="103" t="str">
        <f>Final_Report[[#This Row],[Expected Result]]</f>
        <v>N/A</v>
      </c>
      <c r="AA216" s="103" t="str">
        <f>IF(Final_Report[[#This Row],[Move to Report]]="Yes",VLOOKUP(E216,IssueVariable[],6,0),"N/A")</f>
        <v>N/A</v>
      </c>
      <c r="AB216" s="103" t="str">
        <f>IF(Final_Report[[#This Row],[Move to Report]]="Yes",VLOOKUP(E216,IssueVariable[],7,0),"N/A")</f>
        <v>N/A</v>
      </c>
      <c r="AC216" s="103" t="str">
        <f>Final_Report[[#This Row],[Recommendation]]</f>
        <v>N/A</v>
      </c>
      <c r="AD216" s="103"/>
      <c r="AE216" s="103" t="str">
        <f>IF(Final_Report[[#This Row],[Move to Report]]="Yes",VLOOKUP(E216,IssueVariable[],8,0),"N/A")</f>
        <v>N/A</v>
      </c>
      <c r="AF216" s="103" t="str">
        <f>Final_Report[[#This Row],[Steps to Reproduce]]</f>
        <v>N/A</v>
      </c>
      <c r="AG216" s="103" t="str">
        <f>IF(Final_Report[[#This Row],[Move to Report]]="Yes",VLOOKUP(E216,IssueVariable[],9,0),"N/A")</f>
        <v>N/A</v>
      </c>
      <c r="AH216" s="103" t="str">
        <f>IF(Final_Report[[#This Row],[Move to Report]]="Yes",VLOOKUP(E216,IssueVariable[],10,0),"N/A")</f>
        <v>N/A</v>
      </c>
      <c r="AI216" s="103"/>
      <c r="AJ216" s="103"/>
      <c r="AK216" s="103" t="str" cm="1">
        <f t="array" ref="AK216">Table95[Tested on]</f>
        <v>Windows: 11
MAC OS: 12
iOS: 15
Android OS: 10</v>
      </c>
      <c r="AL216" s="203" t="str" cm="1">
        <f t="array" ref="AL2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16" s="103" t="e" cm="1">
        <f t="array" ref="AM216">CONCATENATE(LEFT(AH216, SEARCH(" ", AH216) -1),", ",Labels[Labels])</f>
        <v>#VALUE!</v>
      </c>
      <c r="AN216" s="103" t="b">
        <f t="shared" si="4"/>
        <v>0</v>
      </c>
      <c r="AO216" s="103"/>
      <c r="AP216" s="103"/>
      <c r="AQ216" s="103"/>
      <c r="AR216" s="103"/>
      <c r="AS216" s="103"/>
      <c r="AT216" s="103"/>
      <c r="AU216" s="103"/>
      <c r="AV216" s="103"/>
      <c r="AW216" s="103"/>
      <c r="AX216" s="103"/>
      <c r="AY216" s="103"/>
      <c r="AZ216" s="103"/>
      <c r="BA216" s="103"/>
      <c r="BB216" s="103"/>
      <c r="BC216" s="103" t="e">
        <f>VLOOKUP('Final Report'!D216,'Issue Variable'!A:N,11,FALSE)</f>
        <v>#N/A</v>
      </c>
      <c r="BD216" s="103"/>
      <c r="BE216" s="206"/>
    </row>
    <row r="217" spans="1:57" ht="105" hidden="1">
      <c r="A217" s="145"/>
      <c r="B217" s="103" t="e">
        <f>VLOOKUP(A217,URL[],2,0)</f>
        <v>#N/A</v>
      </c>
      <c r="C217" s="205" t="e">
        <f>VLOOKUP(A217,URL[],3,0)</f>
        <v>#N/A</v>
      </c>
      <c r="D217" s="103"/>
      <c r="E217" s="103"/>
      <c r="F217" s="103"/>
      <c r="G217" s="103"/>
      <c r="H217" s="103"/>
      <c r="I217" s="103"/>
      <c r="J217" s="103"/>
      <c r="K217" s="103"/>
      <c r="L217" s="103"/>
      <c r="M217" s="103"/>
      <c r="N217" s="103"/>
      <c r="O217" s="103"/>
      <c r="P217" s="103"/>
      <c r="Q217" s="103"/>
      <c r="R217" s="103"/>
      <c r="S217" s="103"/>
      <c r="T217" s="103" t="str">
        <f>IF(Final_Report[[#This Row],[Move to Report]]="Yes",VLOOKUP(E217,IssueVariable[],3,0),"N/A")</f>
        <v>N/A</v>
      </c>
      <c r="U217" s="103" t="str">
        <f>IF(Final_Report[[#This Row],[Move to Report]]="Yes",VLOOKUP(E217,IssueVariable[],4,0),"N/A")</f>
        <v>N/A</v>
      </c>
      <c r="V217" s="103" t="str">
        <f>Final_Report[[#This Row],[Issue Description]]</f>
        <v>N/A</v>
      </c>
      <c r="W217" s="103"/>
      <c r="X217" s="103">
        <f>Final_Report[[#This Row],[Code Snippet]]</f>
        <v>0</v>
      </c>
      <c r="Y217" s="103" t="str">
        <f>IF(Final_Report[[#This Row],[Move to Report]]="Yes",VLOOKUP(E217,IssueVariable[],5,0),"N/A")</f>
        <v>N/A</v>
      </c>
      <c r="Z217" s="103" t="str">
        <f>Final_Report[[#This Row],[Expected Result]]</f>
        <v>N/A</v>
      </c>
      <c r="AA217" s="103" t="str">
        <f>IF(Final_Report[[#This Row],[Move to Report]]="Yes",VLOOKUP(E217,IssueVariable[],6,0),"N/A")</f>
        <v>N/A</v>
      </c>
      <c r="AB217" s="103" t="str">
        <f>IF(Final_Report[[#This Row],[Move to Report]]="Yes",VLOOKUP(E217,IssueVariable[],7,0),"N/A")</f>
        <v>N/A</v>
      </c>
      <c r="AC217" s="103" t="str">
        <f>Final_Report[[#This Row],[Recommendation]]</f>
        <v>N/A</v>
      </c>
      <c r="AD217" s="103"/>
      <c r="AE217" s="103" t="str">
        <f>IF(Final_Report[[#This Row],[Move to Report]]="Yes",VLOOKUP(E217,IssueVariable[],8,0),"N/A")</f>
        <v>N/A</v>
      </c>
      <c r="AF217" s="103" t="str">
        <f>Final_Report[[#This Row],[Steps to Reproduce]]</f>
        <v>N/A</v>
      </c>
      <c r="AG217" s="103" t="str">
        <f>IF(Final_Report[[#This Row],[Move to Report]]="Yes",VLOOKUP(E217,IssueVariable[],9,0),"N/A")</f>
        <v>N/A</v>
      </c>
      <c r="AH217" s="103" t="str">
        <f>IF(Final_Report[[#This Row],[Move to Report]]="Yes",VLOOKUP(E217,IssueVariable[],10,0),"N/A")</f>
        <v>N/A</v>
      </c>
      <c r="AI217" s="103"/>
      <c r="AJ217" s="103"/>
      <c r="AK217" s="103" t="str" cm="1">
        <f t="array" ref="AK217">Table95[Tested on]</f>
        <v>Windows: 11
MAC OS: 12
iOS: 15
Android OS: 10</v>
      </c>
      <c r="AL217" s="203" t="str" cm="1">
        <f t="array" ref="AL2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17" s="103" t="e" cm="1">
        <f t="array" ref="AM217">CONCATENATE(LEFT(AH217, SEARCH(" ", AH217) -1),", ",Labels[Labels])</f>
        <v>#VALUE!</v>
      </c>
      <c r="AN217" s="103" t="b">
        <f t="shared" si="4"/>
        <v>0</v>
      </c>
      <c r="AO217" s="103"/>
      <c r="AP217" s="103"/>
      <c r="AQ217" s="103"/>
      <c r="AR217" s="103"/>
      <c r="AS217" s="103"/>
      <c r="AT217" s="103"/>
      <c r="AU217" s="103"/>
      <c r="AV217" s="103"/>
      <c r="AW217" s="103"/>
      <c r="AX217" s="103"/>
      <c r="AY217" s="103"/>
      <c r="AZ217" s="103"/>
      <c r="BA217" s="103"/>
      <c r="BB217" s="103"/>
      <c r="BC217" s="103" t="e">
        <f>VLOOKUP('Final Report'!D217,'Issue Variable'!A:N,11,FALSE)</f>
        <v>#N/A</v>
      </c>
      <c r="BD217" s="103"/>
      <c r="BE217" s="206"/>
    </row>
    <row r="218" spans="1:57" ht="105" hidden="1">
      <c r="A218" s="145"/>
      <c r="B218" s="103" t="e">
        <f>VLOOKUP(A218,URL[],2,0)</f>
        <v>#N/A</v>
      </c>
      <c r="C218" s="205" t="e">
        <f>VLOOKUP(A218,URL[],3,0)</f>
        <v>#N/A</v>
      </c>
      <c r="D218" s="103"/>
      <c r="E218" s="103"/>
      <c r="F218" s="103"/>
      <c r="G218" s="103"/>
      <c r="H218" s="103"/>
      <c r="I218" s="103"/>
      <c r="J218" s="103"/>
      <c r="K218" s="103"/>
      <c r="L218" s="103"/>
      <c r="M218" s="103"/>
      <c r="N218" s="103"/>
      <c r="O218" s="103"/>
      <c r="P218" s="103"/>
      <c r="Q218" s="103"/>
      <c r="R218" s="103"/>
      <c r="S218" s="103"/>
      <c r="T218" s="103" t="str">
        <f>IF(Final_Report[[#This Row],[Move to Report]]="Yes",VLOOKUP(E218,IssueVariable[],3,0),"N/A")</f>
        <v>N/A</v>
      </c>
      <c r="U218" s="103" t="str">
        <f>IF(Final_Report[[#This Row],[Move to Report]]="Yes",VLOOKUP(E218,IssueVariable[],4,0),"N/A")</f>
        <v>N/A</v>
      </c>
      <c r="V218" s="103" t="str">
        <f>Final_Report[[#This Row],[Issue Description]]</f>
        <v>N/A</v>
      </c>
      <c r="W218" s="103"/>
      <c r="X218" s="103">
        <f>Final_Report[[#This Row],[Code Snippet]]</f>
        <v>0</v>
      </c>
      <c r="Y218" s="103" t="str">
        <f>IF(Final_Report[[#This Row],[Move to Report]]="Yes",VLOOKUP(E218,IssueVariable[],5,0),"N/A")</f>
        <v>N/A</v>
      </c>
      <c r="Z218" s="103" t="str">
        <f>Final_Report[[#This Row],[Expected Result]]</f>
        <v>N/A</v>
      </c>
      <c r="AA218" s="103" t="str">
        <f>IF(Final_Report[[#This Row],[Move to Report]]="Yes",VLOOKUP(E218,IssueVariable[],6,0),"N/A")</f>
        <v>N/A</v>
      </c>
      <c r="AB218" s="103" t="str">
        <f>IF(Final_Report[[#This Row],[Move to Report]]="Yes",VLOOKUP(E218,IssueVariable[],7,0),"N/A")</f>
        <v>N/A</v>
      </c>
      <c r="AC218" s="103" t="str">
        <f>Final_Report[[#This Row],[Recommendation]]</f>
        <v>N/A</v>
      </c>
      <c r="AD218" s="103"/>
      <c r="AE218" s="103" t="str">
        <f>IF(Final_Report[[#This Row],[Move to Report]]="Yes",VLOOKUP(E218,IssueVariable[],8,0),"N/A")</f>
        <v>N/A</v>
      </c>
      <c r="AF218" s="103" t="str">
        <f>Final_Report[[#This Row],[Steps to Reproduce]]</f>
        <v>N/A</v>
      </c>
      <c r="AG218" s="103" t="str">
        <f>IF(Final_Report[[#This Row],[Move to Report]]="Yes",VLOOKUP(E218,IssueVariable[],9,0),"N/A")</f>
        <v>N/A</v>
      </c>
      <c r="AH218" s="103" t="str">
        <f>IF(Final_Report[[#This Row],[Move to Report]]="Yes",VLOOKUP(E218,IssueVariable[],10,0),"N/A")</f>
        <v>N/A</v>
      </c>
      <c r="AI218" s="103"/>
      <c r="AJ218" s="103"/>
      <c r="AK218" s="103" t="str" cm="1">
        <f t="array" ref="AK218">Table95[Tested on]</f>
        <v>Windows: 11
MAC OS: 12
iOS: 15
Android OS: 10</v>
      </c>
      <c r="AL218" s="203" t="str" cm="1">
        <f t="array" ref="AL2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18" s="103" t="e" cm="1">
        <f t="array" ref="AM218">CONCATENATE(LEFT(AH218, SEARCH(" ", AH218) -1),", ",Labels[Labels])</f>
        <v>#VALUE!</v>
      </c>
      <c r="AN218" s="103" t="b">
        <f t="shared" si="4"/>
        <v>0</v>
      </c>
      <c r="AO218" s="103"/>
      <c r="AP218" s="103"/>
      <c r="AQ218" s="103"/>
      <c r="AR218" s="103"/>
      <c r="AS218" s="103"/>
      <c r="AT218" s="103"/>
      <c r="AU218" s="103"/>
      <c r="AV218" s="103"/>
      <c r="AW218" s="103"/>
      <c r="AX218" s="103"/>
      <c r="AY218" s="103"/>
      <c r="AZ218" s="103"/>
      <c r="BA218" s="103"/>
      <c r="BB218" s="103"/>
      <c r="BC218" s="103" t="e">
        <f>VLOOKUP('Final Report'!D218,'Issue Variable'!A:N,11,FALSE)</f>
        <v>#N/A</v>
      </c>
      <c r="BD218" s="103"/>
      <c r="BE218" s="206"/>
    </row>
    <row r="219" spans="1:57" ht="105" hidden="1">
      <c r="A219" s="145"/>
      <c r="B219" s="103" t="e">
        <f>VLOOKUP(A219,URL[],2,0)</f>
        <v>#N/A</v>
      </c>
      <c r="C219" s="205" t="e">
        <f>VLOOKUP(A219,URL[],3,0)</f>
        <v>#N/A</v>
      </c>
      <c r="D219" s="103"/>
      <c r="E219" s="103"/>
      <c r="F219" s="103"/>
      <c r="G219" s="103"/>
      <c r="H219" s="103"/>
      <c r="I219" s="103"/>
      <c r="J219" s="103"/>
      <c r="K219" s="103"/>
      <c r="L219" s="103"/>
      <c r="M219" s="103"/>
      <c r="N219" s="103"/>
      <c r="O219" s="103"/>
      <c r="P219" s="103"/>
      <c r="Q219" s="103"/>
      <c r="R219" s="103"/>
      <c r="S219" s="103"/>
      <c r="T219" s="103" t="str">
        <f>IF(Final_Report[[#This Row],[Move to Report]]="Yes",VLOOKUP(E219,IssueVariable[],3,0),"N/A")</f>
        <v>N/A</v>
      </c>
      <c r="U219" s="103" t="str">
        <f>IF(Final_Report[[#This Row],[Move to Report]]="Yes",VLOOKUP(E219,IssueVariable[],4,0),"N/A")</f>
        <v>N/A</v>
      </c>
      <c r="V219" s="103" t="str">
        <f>Final_Report[[#This Row],[Issue Description]]</f>
        <v>N/A</v>
      </c>
      <c r="W219" s="103"/>
      <c r="X219" s="103">
        <f>Final_Report[[#This Row],[Code Snippet]]</f>
        <v>0</v>
      </c>
      <c r="Y219" s="103" t="str">
        <f>IF(Final_Report[[#This Row],[Move to Report]]="Yes",VLOOKUP(E219,IssueVariable[],5,0),"N/A")</f>
        <v>N/A</v>
      </c>
      <c r="Z219" s="103" t="str">
        <f>Final_Report[[#This Row],[Expected Result]]</f>
        <v>N/A</v>
      </c>
      <c r="AA219" s="103" t="str">
        <f>IF(Final_Report[[#This Row],[Move to Report]]="Yes",VLOOKUP(E219,IssueVariable[],6,0),"N/A")</f>
        <v>N/A</v>
      </c>
      <c r="AB219" s="103" t="str">
        <f>IF(Final_Report[[#This Row],[Move to Report]]="Yes",VLOOKUP(E219,IssueVariable[],7,0),"N/A")</f>
        <v>N/A</v>
      </c>
      <c r="AC219" s="103" t="str">
        <f>Final_Report[[#This Row],[Recommendation]]</f>
        <v>N/A</v>
      </c>
      <c r="AD219" s="103"/>
      <c r="AE219" s="103" t="str">
        <f>IF(Final_Report[[#This Row],[Move to Report]]="Yes",VLOOKUP(E219,IssueVariable[],8,0),"N/A")</f>
        <v>N/A</v>
      </c>
      <c r="AF219" s="103" t="str">
        <f>Final_Report[[#This Row],[Steps to Reproduce]]</f>
        <v>N/A</v>
      </c>
      <c r="AG219" s="103" t="str">
        <f>IF(Final_Report[[#This Row],[Move to Report]]="Yes",VLOOKUP(E219,IssueVariable[],9,0),"N/A")</f>
        <v>N/A</v>
      </c>
      <c r="AH219" s="103" t="str">
        <f>IF(Final_Report[[#This Row],[Move to Report]]="Yes",VLOOKUP(E219,IssueVariable[],10,0),"N/A")</f>
        <v>N/A</v>
      </c>
      <c r="AI219" s="103"/>
      <c r="AJ219" s="103"/>
      <c r="AK219" s="103" t="str" cm="1">
        <f t="array" ref="AK219">Table95[Tested on]</f>
        <v>Windows: 11
MAC OS: 12
iOS: 15
Android OS: 10</v>
      </c>
      <c r="AL219" s="203" t="str" cm="1">
        <f t="array" ref="AL2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19" s="103" t="e" cm="1">
        <f t="array" ref="AM219">CONCATENATE(LEFT(AH219, SEARCH(" ", AH219) -1),", ",Labels[Labels])</f>
        <v>#VALUE!</v>
      </c>
      <c r="AN219" s="103" t="b">
        <f t="shared" si="4"/>
        <v>0</v>
      </c>
      <c r="AO219" s="103"/>
      <c r="AP219" s="103"/>
      <c r="AQ219" s="103"/>
      <c r="AR219" s="103"/>
      <c r="AS219" s="103"/>
      <c r="AT219" s="103"/>
      <c r="AU219" s="103"/>
      <c r="AV219" s="103"/>
      <c r="AW219" s="103"/>
      <c r="AX219" s="103"/>
      <c r="AY219" s="103"/>
      <c r="AZ219" s="103"/>
      <c r="BA219" s="103"/>
      <c r="BB219" s="103"/>
      <c r="BC219" s="103" t="e">
        <f>VLOOKUP('Final Report'!D219,'Issue Variable'!A:N,11,FALSE)</f>
        <v>#N/A</v>
      </c>
      <c r="BD219" s="103"/>
      <c r="BE219" s="206"/>
    </row>
    <row r="220" spans="1:57" ht="105" hidden="1">
      <c r="A220" s="145"/>
      <c r="B220" s="103" t="e">
        <f>VLOOKUP(A220,URL[],2,0)</f>
        <v>#N/A</v>
      </c>
      <c r="C220" s="205" t="e">
        <f>VLOOKUP(A220,URL[],3,0)</f>
        <v>#N/A</v>
      </c>
      <c r="D220" s="103"/>
      <c r="E220" s="103"/>
      <c r="F220" s="103"/>
      <c r="G220" s="103"/>
      <c r="H220" s="103"/>
      <c r="I220" s="103"/>
      <c r="J220" s="103"/>
      <c r="K220" s="103"/>
      <c r="L220" s="103"/>
      <c r="M220" s="103"/>
      <c r="N220" s="103"/>
      <c r="O220" s="103"/>
      <c r="P220" s="103"/>
      <c r="Q220" s="103"/>
      <c r="R220" s="103"/>
      <c r="S220" s="103"/>
      <c r="T220" s="103" t="str">
        <f>IF(Final_Report[[#This Row],[Move to Report]]="Yes",VLOOKUP(E220,IssueVariable[],3,0),"N/A")</f>
        <v>N/A</v>
      </c>
      <c r="U220" s="103" t="str">
        <f>IF(Final_Report[[#This Row],[Move to Report]]="Yes",VLOOKUP(E220,IssueVariable[],4,0),"N/A")</f>
        <v>N/A</v>
      </c>
      <c r="V220" s="103" t="str">
        <f>Final_Report[[#This Row],[Issue Description]]</f>
        <v>N/A</v>
      </c>
      <c r="W220" s="103"/>
      <c r="X220" s="103">
        <f>Final_Report[[#This Row],[Code Snippet]]</f>
        <v>0</v>
      </c>
      <c r="Y220" s="103" t="str">
        <f>IF(Final_Report[[#This Row],[Move to Report]]="Yes",VLOOKUP(E220,IssueVariable[],5,0),"N/A")</f>
        <v>N/A</v>
      </c>
      <c r="Z220" s="103" t="str">
        <f>Final_Report[[#This Row],[Expected Result]]</f>
        <v>N/A</v>
      </c>
      <c r="AA220" s="103" t="str">
        <f>IF(Final_Report[[#This Row],[Move to Report]]="Yes",VLOOKUP(E220,IssueVariable[],6,0),"N/A")</f>
        <v>N/A</v>
      </c>
      <c r="AB220" s="103" t="str">
        <f>IF(Final_Report[[#This Row],[Move to Report]]="Yes",VLOOKUP(E220,IssueVariable[],7,0),"N/A")</f>
        <v>N/A</v>
      </c>
      <c r="AC220" s="103" t="str">
        <f>Final_Report[[#This Row],[Recommendation]]</f>
        <v>N/A</v>
      </c>
      <c r="AD220" s="103"/>
      <c r="AE220" s="103" t="str">
        <f>IF(Final_Report[[#This Row],[Move to Report]]="Yes",VLOOKUP(E220,IssueVariable[],8,0),"N/A")</f>
        <v>N/A</v>
      </c>
      <c r="AF220" s="103" t="str">
        <f>Final_Report[[#This Row],[Steps to Reproduce]]</f>
        <v>N/A</v>
      </c>
      <c r="AG220" s="103" t="str">
        <f>IF(Final_Report[[#This Row],[Move to Report]]="Yes",VLOOKUP(E220,IssueVariable[],9,0),"N/A")</f>
        <v>N/A</v>
      </c>
      <c r="AH220" s="103" t="str">
        <f>IF(Final_Report[[#This Row],[Move to Report]]="Yes",VLOOKUP(E220,IssueVariable[],10,0),"N/A")</f>
        <v>N/A</v>
      </c>
      <c r="AI220" s="103"/>
      <c r="AJ220" s="103"/>
      <c r="AK220" s="103" t="str" cm="1">
        <f t="array" ref="AK220">Table95[Tested on]</f>
        <v>Windows: 11
MAC OS: 12
iOS: 15
Android OS: 10</v>
      </c>
      <c r="AL220" s="203" t="str" cm="1">
        <f t="array" ref="AL2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0" s="103" t="e" cm="1">
        <f t="array" ref="AM220">CONCATENATE(LEFT(AH220, SEARCH(" ", AH220) -1),", ",Labels[Labels])</f>
        <v>#VALUE!</v>
      </c>
      <c r="AN220" s="103" t="b">
        <f t="shared" si="4"/>
        <v>0</v>
      </c>
      <c r="AO220" s="103"/>
      <c r="AP220" s="103"/>
      <c r="AQ220" s="103"/>
      <c r="AR220" s="103"/>
      <c r="AS220" s="103"/>
      <c r="AT220" s="103"/>
      <c r="AU220" s="103"/>
      <c r="AV220" s="103"/>
      <c r="AW220" s="103"/>
      <c r="AX220" s="103"/>
      <c r="AY220" s="103"/>
      <c r="AZ220" s="103"/>
      <c r="BA220" s="103"/>
      <c r="BB220" s="103"/>
      <c r="BC220" s="103" t="e">
        <f>VLOOKUP('Final Report'!D220,'Issue Variable'!A:N,11,FALSE)</f>
        <v>#N/A</v>
      </c>
      <c r="BD220" s="103"/>
      <c r="BE220" s="206"/>
    </row>
    <row r="221" spans="1:57" ht="105" hidden="1">
      <c r="A221" s="145"/>
      <c r="B221" s="103" t="e">
        <f>VLOOKUP(A221,URL[],2,0)</f>
        <v>#N/A</v>
      </c>
      <c r="C221" s="205" t="e">
        <f>VLOOKUP(A221,URL[],3,0)</f>
        <v>#N/A</v>
      </c>
      <c r="D221" s="103"/>
      <c r="E221" s="103"/>
      <c r="F221" s="103"/>
      <c r="G221" s="103"/>
      <c r="H221" s="103"/>
      <c r="I221" s="103"/>
      <c r="J221" s="103"/>
      <c r="K221" s="103"/>
      <c r="L221" s="103"/>
      <c r="M221" s="103"/>
      <c r="N221" s="103"/>
      <c r="O221" s="103"/>
      <c r="P221" s="103"/>
      <c r="Q221" s="103"/>
      <c r="R221" s="103"/>
      <c r="S221" s="103"/>
      <c r="T221" s="103" t="str">
        <f>IF(Final_Report[[#This Row],[Move to Report]]="Yes",VLOOKUP(E221,IssueVariable[],3,0),"N/A")</f>
        <v>N/A</v>
      </c>
      <c r="U221" s="103" t="str">
        <f>IF(Final_Report[[#This Row],[Move to Report]]="Yes",VLOOKUP(E221,IssueVariable[],4,0),"N/A")</f>
        <v>N/A</v>
      </c>
      <c r="V221" s="103" t="str">
        <f>Final_Report[[#This Row],[Issue Description]]</f>
        <v>N/A</v>
      </c>
      <c r="W221" s="103"/>
      <c r="X221" s="103">
        <f>Final_Report[[#This Row],[Code Snippet]]</f>
        <v>0</v>
      </c>
      <c r="Y221" s="103" t="str">
        <f>IF(Final_Report[[#This Row],[Move to Report]]="Yes",VLOOKUP(E221,IssueVariable[],5,0),"N/A")</f>
        <v>N/A</v>
      </c>
      <c r="Z221" s="103" t="str">
        <f>Final_Report[[#This Row],[Expected Result]]</f>
        <v>N/A</v>
      </c>
      <c r="AA221" s="103" t="str">
        <f>IF(Final_Report[[#This Row],[Move to Report]]="Yes",VLOOKUP(E221,IssueVariable[],6,0),"N/A")</f>
        <v>N/A</v>
      </c>
      <c r="AB221" s="103" t="str">
        <f>IF(Final_Report[[#This Row],[Move to Report]]="Yes",VLOOKUP(E221,IssueVariable[],7,0),"N/A")</f>
        <v>N/A</v>
      </c>
      <c r="AC221" s="103" t="str">
        <f>Final_Report[[#This Row],[Recommendation]]</f>
        <v>N/A</v>
      </c>
      <c r="AD221" s="103"/>
      <c r="AE221" s="103" t="str">
        <f>IF(Final_Report[[#This Row],[Move to Report]]="Yes",VLOOKUP(E221,IssueVariable[],8,0),"N/A")</f>
        <v>N/A</v>
      </c>
      <c r="AF221" s="103" t="str">
        <f>Final_Report[[#This Row],[Steps to Reproduce]]</f>
        <v>N/A</v>
      </c>
      <c r="AG221" s="103" t="str">
        <f>IF(Final_Report[[#This Row],[Move to Report]]="Yes",VLOOKUP(E221,IssueVariable[],9,0),"N/A")</f>
        <v>N/A</v>
      </c>
      <c r="AH221" s="103" t="str">
        <f>IF(Final_Report[[#This Row],[Move to Report]]="Yes",VLOOKUP(E221,IssueVariable[],10,0),"N/A")</f>
        <v>N/A</v>
      </c>
      <c r="AI221" s="103"/>
      <c r="AJ221" s="103"/>
      <c r="AK221" s="103" t="str" cm="1">
        <f t="array" ref="AK221">Table95[Tested on]</f>
        <v>Windows: 11
MAC OS: 12
iOS: 15
Android OS: 10</v>
      </c>
      <c r="AL221" s="203" t="str" cm="1">
        <f t="array" ref="AL2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1" s="103" t="e" cm="1">
        <f t="array" ref="AM221">CONCATENATE(LEFT(AH221, SEARCH(" ", AH221) -1),", ",Labels[Labels])</f>
        <v>#VALUE!</v>
      </c>
      <c r="AN221" s="103" t="b">
        <f t="shared" si="4"/>
        <v>0</v>
      </c>
      <c r="AO221" s="103"/>
      <c r="AP221" s="103"/>
      <c r="AQ221" s="103"/>
      <c r="AR221" s="103"/>
      <c r="AS221" s="103"/>
      <c r="AT221" s="103"/>
      <c r="AU221" s="103"/>
      <c r="AV221" s="103"/>
      <c r="AW221" s="103"/>
      <c r="AX221" s="103"/>
      <c r="AY221" s="103"/>
      <c r="AZ221" s="103"/>
      <c r="BA221" s="103"/>
      <c r="BB221" s="103"/>
      <c r="BC221" s="103" t="e">
        <f>VLOOKUP('Final Report'!D221,'Issue Variable'!A:N,11,FALSE)</f>
        <v>#N/A</v>
      </c>
      <c r="BD221" s="103"/>
      <c r="BE221" s="206"/>
    </row>
    <row r="222" spans="1:57" ht="105" hidden="1">
      <c r="A222" s="145"/>
      <c r="B222" s="103" t="e">
        <f>VLOOKUP(A222,URL[],2,0)</f>
        <v>#N/A</v>
      </c>
      <c r="C222" s="205" t="e">
        <f>VLOOKUP(A222,URL[],3,0)</f>
        <v>#N/A</v>
      </c>
      <c r="D222" s="103"/>
      <c r="E222" s="103"/>
      <c r="F222" s="103"/>
      <c r="G222" s="103"/>
      <c r="H222" s="103"/>
      <c r="I222" s="103"/>
      <c r="J222" s="103"/>
      <c r="K222" s="103"/>
      <c r="L222" s="103"/>
      <c r="M222" s="103"/>
      <c r="N222" s="103"/>
      <c r="O222" s="103"/>
      <c r="P222" s="103"/>
      <c r="Q222" s="103"/>
      <c r="R222" s="103"/>
      <c r="S222" s="103"/>
      <c r="T222" s="103" t="str">
        <f>IF(Final_Report[[#This Row],[Move to Report]]="Yes",VLOOKUP(E222,IssueVariable[],3,0),"N/A")</f>
        <v>N/A</v>
      </c>
      <c r="U222" s="103" t="str">
        <f>IF(Final_Report[[#This Row],[Move to Report]]="Yes",VLOOKUP(E222,IssueVariable[],4,0),"N/A")</f>
        <v>N/A</v>
      </c>
      <c r="V222" s="103" t="str">
        <f>Final_Report[[#This Row],[Issue Description]]</f>
        <v>N/A</v>
      </c>
      <c r="W222" s="103"/>
      <c r="X222" s="103">
        <f>Final_Report[[#This Row],[Code Snippet]]</f>
        <v>0</v>
      </c>
      <c r="Y222" s="103" t="str">
        <f>IF(Final_Report[[#This Row],[Move to Report]]="Yes",VLOOKUP(E222,IssueVariable[],5,0),"N/A")</f>
        <v>N/A</v>
      </c>
      <c r="Z222" s="103" t="str">
        <f>Final_Report[[#This Row],[Expected Result]]</f>
        <v>N/A</v>
      </c>
      <c r="AA222" s="103" t="str">
        <f>IF(Final_Report[[#This Row],[Move to Report]]="Yes",VLOOKUP(E222,IssueVariable[],6,0),"N/A")</f>
        <v>N/A</v>
      </c>
      <c r="AB222" s="103" t="str">
        <f>IF(Final_Report[[#This Row],[Move to Report]]="Yes",VLOOKUP(E222,IssueVariable[],7,0),"N/A")</f>
        <v>N/A</v>
      </c>
      <c r="AC222" s="103" t="str">
        <f>Final_Report[[#This Row],[Recommendation]]</f>
        <v>N/A</v>
      </c>
      <c r="AD222" s="103"/>
      <c r="AE222" s="103" t="str">
        <f>IF(Final_Report[[#This Row],[Move to Report]]="Yes",VLOOKUP(E222,IssueVariable[],8,0),"N/A")</f>
        <v>N/A</v>
      </c>
      <c r="AF222" s="103" t="str">
        <f>Final_Report[[#This Row],[Steps to Reproduce]]</f>
        <v>N/A</v>
      </c>
      <c r="AG222" s="103" t="str">
        <f>IF(Final_Report[[#This Row],[Move to Report]]="Yes",VLOOKUP(E222,IssueVariable[],9,0),"N/A")</f>
        <v>N/A</v>
      </c>
      <c r="AH222" s="103" t="str">
        <f>IF(Final_Report[[#This Row],[Move to Report]]="Yes",VLOOKUP(E222,IssueVariable[],10,0),"N/A")</f>
        <v>N/A</v>
      </c>
      <c r="AI222" s="103"/>
      <c r="AJ222" s="103"/>
      <c r="AK222" s="103" t="str" cm="1">
        <f t="array" ref="AK222">Table95[Tested on]</f>
        <v>Windows: 11
MAC OS: 12
iOS: 15
Android OS: 10</v>
      </c>
      <c r="AL222" s="203" t="str" cm="1">
        <f t="array" ref="AL2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2" s="103" t="e" cm="1">
        <f t="array" ref="AM222">CONCATENATE(LEFT(AH222, SEARCH(" ", AH222) -1),", ",Labels[Labels])</f>
        <v>#VALUE!</v>
      </c>
      <c r="AN222" s="103" t="b">
        <f t="shared" si="4"/>
        <v>0</v>
      </c>
      <c r="AO222" s="103"/>
      <c r="AP222" s="103"/>
      <c r="AQ222" s="103"/>
      <c r="AR222" s="103"/>
      <c r="AS222" s="103"/>
      <c r="AT222" s="103"/>
      <c r="AU222" s="103"/>
      <c r="AV222" s="103"/>
      <c r="AW222" s="103"/>
      <c r="AX222" s="103"/>
      <c r="AY222" s="103"/>
      <c r="AZ222" s="103"/>
      <c r="BA222" s="103"/>
      <c r="BB222" s="103"/>
      <c r="BC222" s="103" t="e">
        <f>VLOOKUP('Final Report'!D222,'Issue Variable'!A:N,11,FALSE)</f>
        <v>#N/A</v>
      </c>
      <c r="BD222" s="103"/>
      <c r="BE222" s="206"/>
    </row>
    <row r="223" spans="1:57" ht="105" hidden="1">
      <c r="A223" s="145"/>
      <c r="B223" s="103" t="e">
        <f>VLOOKUP(A223,URL[],2,0)</f>
        <v>#N/A</v>
      </c>
      <c r="C223" s="205" t="e">
        <f>VLOOKUP(A223,URL[],3,0)</f>
        <v>#N/A</v>
      </c>
      <c r="D223" s="103"/>
      <c r="E223" s="103"/>
      <c r="F223" s="103"/>
      <c r="G223" s="103"/>
      <c r="H223" s="103"/>
      <c r="I223" s="103"/>
      <c r="J223" s="103"/>
      <c r="K223" s="103"/>
      <c r="L223" s="103"/>
      <c r="M223" s="103"/>
      <c r="N223" s="103"/>
      <c r="O223" s="103"/>
      <c r="P223" s="103"/>
      <c r="Q223" s="103"/>
      <c r="R223" s="103"/>
      <c r="S223" s="103"/>
      <c r="T223" s="103" t="str">
        <f>IF(Final_Report[[#This Row],[Move to Report]]="Yes",VLOOKUP(E223,IssueVariable[],3,0),"N/A")</f>
        <v>N/A</v>
      </c>
      <c r="U223" s="103" t="str">
        <f>IF(Final_Report[[#This Row],[Move to Report]]="Yes",VLOOKUP(E223,IssueVariable[],4,0),"N/A")</f>
        <v>N/A</v>
      </c>
      <c r="V223" s="103" t="str">
        <f>Final_Report[[#This Row],[Issue Description]]</f>
        <v>N/A</v>
      </c>
      <c r="W223" s="103"/>
      <c r="X223" s="103">
        <f>Final_Report[[#This Row],[Code Snippet]]</f>
        <v>0</v>
      </c>
      <c r="Y223" s="103" t="str">
        <f>IF(Final_Report[[#This Row],[Move to Report]]="Yes",VLOOKUP(E223,IssueVariable[],5,0),"N/A")</f>
        <v>N/A</v>
      </c>
      <c r="Z223" s="103" t="str">
        <f>Final_Report[[#This Row],[Expected Result]]</f>
        <v>N/A</v>
      </c>
      <c r="AA223" s="103" t="str">
        <f>IF(Final_Report[[#This Row],[Move to Report]]="Yes",VLOOKUP(E223,IssueVariable[],6,0),"N/A")</f>
        <v>N/A</v>
      </c>
      <c r="AB223" s="103" t="str">
        <f>IF(Final_Report[[#This Row],[Move to Report]]="Yes",VLOOKUP(E223,IssueVariable[],7,0),"N/A")</f>
        <v>N/A</v>
      </c>
      <c r="AC223" s="103" t="str">
        <f>Final_Report[[#This Row],[Recommendation]]</f>
        <v>N/A</v>
      </c>
      <c r="AD223" s="103"/>
      <c r="AE223" s="103" t="str">
        <f>IF(Final_Report[[#This Row],[Move to Report]]="Yes",VLOOKUP(E223,IssueVariable[],8,0),"N/A")</f>
        <v>N/A</v>
      </c>
      <c r="AF223" s="103" t="str">
        <f>Final_Report[[#This Row],[Steps to Reproduce]]</f>
        <v>N/A</v>
      </c>
      <c r="AG223" s="103" t="str">
        <f>IF(Final_Report[[#This Row],[Move to Report]]="Yes",VLOOKUP(E223,IssueVariable[],9,0),"N/A")</f>
        <v>N/A</v>
      </c>
      <c r="AH223" s="103" t="str">
        <f>IF(Final_Report[[#This Row],[Move to Report]]="Yes",VLOOKUP(E223,IssueVariable[],10,0),"N/A")</f>
        <v>N/A</v>
      </c>
      <c r="AI223" s="103"/>
      <c r="AJ223" s="103"/>
      <c r="AK223" s="103" t="str" cm="1">
        <f t="array" ref="AK223">Table95[Tested on]</f>
        <v>Windows: 11
MAC OS: 12
iOS: 15
Android OS: 10</v>
      </c>
      <c r="AL223" s="203" t="str" cm="1">
        <f t="array" ref="AL2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3" s="103" t="e" cm="1">
        <f t="array" ref="AM223">CONCATENATE(LEFT(AH223, SEARCH(" ", AH223) -1),", ",Labels[Labels])</f>
        <v>#VALUE!</v>
      </c>
      <c r="AN223" s="103" t="b">
        <f t="shared" si="4"/>
        <v>0</v>
      </c>
      <c r="AO223" s="103"/>
      <c r="AP223" s="103"/>
      <c r="AQ223" s="103"/>
      <c r="AR223" s="103"/>
      <c r="AS223" s="103"/>
      <c r="AT223" s="103"/>
      <c r="AU223" s="103"/>
      <c r="AV223" s="103"/>
      <c r="AW223" s="103"/>
      <c r="AX223" s="103"/>
      <c r="AY223" s="103"/>
      <c r="AZ223" s="103"/>
      <c r="BA223" s="103"/>
      <c r="BB223" s="103"/>
      <c r="BC223" s="103" t="e">
        <f>VLOOKUP('Final Report'!D223,'Issue Variable'!A:N,11,FALSE)</f>
        <v>#N/A</v>
      </c>
      <c r="BD223" s="103"/>
      <c r="BE223" s="206"/>
    </row>
    <row r="224" spans="1:57" ht="105" hidden="1">
      <c r="A224" s="145"/>
      <c r="B224" s="103" t="e">
        <f>VLOOKUP(A224,URL[],2,0)</f>
        <v>#N/A</v>
      </c>
      <c r="C224" s="205" t="e">
        <f>VLOOKUP(A224,URL[],3,0)</f>
        <v>#N/A</v>
      </c>
      <c r="D224" s="103"/>
      <c r="E224" s="103"/>
      <c r="F224" s="103"/>
      <c r="G224" s="103"/>
      <c r="H224" s="103"/>
      <c r="I224" s="103"/>
      <c r="J224" s="103"/>
      <c r="K224" s="103"/>
      <c r="L224" s="103"/>
      <c r="M224" s="103"/>
      <c r="N224" s="103"/>
      <c r="O224" s="103"/>
      <c r="P224" s="103"/>
      <c r="Q224" s="103"/>
      <c r="R224" s="103"/>
      <c r="S224" s="103"/>
      <c r="T224" s="103" t="str">
        <f>IF(Final_Report[[#This Row],[Move to Report]]="Yes",VLOOKUP(E224,IssueVariable[],3,0),"N/A")</f>
        <v>N/A</v>
      </c>
      <c r="U224" s="103" t="str">
        <f>IF(Final_Report[[#This Row],[Move to Report]]="Yes",VLOOKUP(E224,IssueVariable[],4,0),"N/A")</f>
        <v>N/A</v>
      </c>
      <c r="V224" s="103" t="str">
        <f>Final_Report[[#This Row],[Issue Description]]</f>
        <v>N/A</v>
      </c>
      <c r="W224" s="103"/>
      <c r="X224" s="103">
        <f>Final_Report[[#This Row],[Code Snippet]]</f>
        <v>0</v>
      </c>
      <c r="Y224" s="103" t="str">
        <f>IF(Final_Report[[#This Row],[Move to Report]]="Yes",VLOOKUP(E224,IssueVariable[],5,0),"N/A")</f>
        <v>N/A</v>
      </c>
      <c r="Z224" s="103" t="str">
        <f>Final_Report[[#This Row],[Expected Result]]</f>
        <v>N/A</v>
      </c>
      <c r="AA224" s="103" t="str">
        <f>IF(Final_Report[[#This Row],[Move to Report]]="Yes",VLOOKUP(E224,IssueVariable[],6,0),"N/A")</f>
        <v>N/A</v>
      </c>
      <c r="AB224" s="103" t="str">
        <f>IF(Final_Report[[#This Row],[Move to Report]]="Yes",VLOOKUP(E224,IssueVariable[],7,0),"N/A")</f>
        <v>N/A</v>
      </c>
      <c r="AC224" s="103" t="str">
        <f>Final_Report[[#This Row],[Recommendation]]</f>
        <v>N/A</v>
      </c>
      <c r="AD224" s="103"/>
      <c r="AE224" s="103" t="str">
        <f>IF(Final_Report[[#This Row],[Move to Report]]="Yes",VLOOKUP(E224,IssueVariable[],8,0),"N/A")</f>
        <v>N/A</v>
      </c>
      <c r="AF224" s="103" t="str">
        <f>Final_Report[[#This Row],[Steps to Reproduce]]</f>
        <v>N/A</v>
      </c>
      <c r="AG224" s="103" t="str">
        <f>IF(Final_Report[[#This Row],[Move to Report]]="Yes",VLOOKUP(E224,IssueVariable[],9,0),"N/A")</f>
        <v>N/A</v>
      </c>
      <c r="AH224" s="103" t="str">
        <f>IF(Final_Report[[#This Row],[Move to Report]]="Yes",VLOOKUP(E224,IssueVariable[],10,0),"N/A")</f>
        <v>N/A</v>
      </c>
      <c r="AI224" s="103"/>
      <c r="AJ224" s="103"/>
      <c r="AK224" s="103" t="str" cm="1">
        <f t="array" ref="AK224">Table95[Tested on]</f>
        <v>Windows: 11
MAC OS: 12
iOS: 15
Android OS: 10</v>
      </c>
      <c r="AL224" s="203" t="str" cm="1">
        <f t="array" ref="AL2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4" s="103" t="e" cm="1">
        <f t="array" ref="AM224">CONCATENATE(LEFT(AH224, SEARCH(" ", AH224) -1),", ",Labels[Labels])</f>
        <v>#VALUE!</v>
      </c>
      <c r="AN224" s="103" t="b">
        <f t="shared" si="4"/>
        <v>0</v>
      </c>
      <c r="AO224" s="103"/>
      <c r="AP224" s="103"/>
      <c r="AQ224" s="103"/>
      <c r="AR224" s="103"/>
      <c r="AS224" s="103"/>
      <c r="AT224" s="103"/>
      <c r="AU224" s="103"/>
      <c r="AV224" s="103"/>
      <c r="AW224" s="103"/>
      <c r="AX224" s="103"/>
      <c r="AY224" s="103"/>
      <c r="AZ224" s="103"/>
      <c r="BA224" s="103"/>
      <c r="BB224" s="103"/>
      <c r="BC224" s="103" t="e">
        <f>VLOOKUP('Final Report'!D224,'Issue Variable'!A:N,11,FALSE)</f>
        <v>#N/A</v>
      </c>
      <c r="BD224" s="103"/>
      <c r="BE224" s="206"/>
    </row>
    <row r="225" spans="1:57" ht="105" hidden="1">
      <c r="A225" s="145"/>
      <c r="B225" s="103" t="e">
        <f>VLOOKUP(A225,URL[],2,0)</f>
        <v>#N/A</v>
      </c>
      <c r="C225" s="205" t="e">
        <f>VLOOKUP(A225,URL[],3,0)</f>
        <v>#N/A</v>
      </c>
      <c r="D225" s="103"/>
      <c r="E225" s="103"/>
      <c r="F225" s="103"/>
      <c r="G225" s="103"/>
      <c r="H225" s="103"/>
      <c r="I225" s="103"/>
      <c r="J225" s="103"/>
      <c r="K225" s="103"/>
      <c r="L225" s="103"/>
      <c r="M225" s="103"/>
      <c r="N225" s="103"/>
      <c r="O225" s="103"/>
      <c r="P225" s="103"/>
      <c r="Q225" s="103"/>
      <c r="R225" s="103"/>
      <c r="S225" s="103"/>
      <c r="T225" s="103" t="str">
        <f>IF(Final_Report[[#This Row],[Move to Report]]="Yes",VLOOKUP(E225,IssueVariable[],3,0),"N/A")</f>
        <v>N/A</v>
      </c>
      <c r="U225" s="103" t="str">
        <f>IF(Final_Report[[#This Row],[Move to Report]]="Yes",VLOOKUP(E225,IssueVariable[],4,0),"N/A")</f>
        <v>N/A</v>
      </c>
      <c r="V225" s="103" t="str">
        <f>Final_Report[[#This Row],[Issue Description]]</f>
        <v>N/A</v>
      </c>
      <c r="W225" s="103"/>
      <c r="X225" s="103">
        <f>Final_Report[[#This Row],[Code Snippet]]</f>
        <v>0</v>
      </c>
      <c r="Y225" s="103" t="str">
        <f>IF(Final_Report[[#This Row],[Move to Report]]="Yes",VLOOKUP(E225,IssueVariable[],5,0),"N/A")</f>
        <v>N/A</v>
      </c>
      <c r="Z225" s="103" t="str">
        <f>Final_Report[[#This Row],[Expected Result]]</f>
        <v>N/A</v>
      </c>
      <c r="AA225" s="103" t="str">
        <f>IF(Final_Report[[#This Row],[Move to Report]]="Yes",VLOOKUP(E225,IssueVariable[],6,0),"N/A")</f>
        <v>N/A</v>
      </c>
      <c r="AB225" s="103" t="str">
        <f>IF(Final_Report[[#This Row],[Move to Report]]="Yes",VLOOKUP(E225,IssueVariable[],7,0),"N/A")</f>
        <v>N/A</v>
      </c>
      <c r="AC225" s="103" t="str">
        <f>Final_Report[[#This Row],[Recommendation]]</f>
        <v>N/A</v>
      </c>
      <c r="AD225" s="103"/>
      <c r="AE225" s="103" t="str">
        <f>IF(Final_Report[[#This Row],[Move to Report]]="Yes",VLOOKUP(E225,IssueVariable[],8,0),"N/A")</f>
        <v>N/A</v>
      </c>
      <c r="AF225" s="103" t="str">
        <f>Final_Report[[#This Row],[Steps to Reproduce]]</f>
        <v>N/A</v>
      </c>
      <c r="AG225" s="103" t="str">
        <f>IF(Final_Report[[#This Row],[Move to Report]]="Yes",VLOOKUP(E225,IssueVariable[],9,0),"N/A")</f>
        <v>N/A</v>
      </c>
      <c r="AH225" s="103" t="str">
        <f>IF(Final_Report[[#This Row],[Move to Report]]="Yes",VLOOKUP(E225,IssueVariable[],10,0),"N/A")</f>
        <v>N/A</v>
      </c>
      <c r="AI225" s="103"/>
      <c r="AJ225" s="103"/>
      <c r="AK225" s="103" t="str" cm="1">
        <f t="array" ref="AK225">Table95[Tested on]</f>
        <v>Windows: 11
MAC OS: 12
iOS: 15
Android OS: 10</v>
      </c>
      <c r="AL225" s="203" t="str" cm="1">
        <f t="array" ref="AL2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5" s="103" t="e" cm="1">
        <f t="array" ref="AM225">CONCATENATE(LEFT(AH225, SEARCH(" ", AH225) -1),", ",Labels[Labels])</f>
        <v>#VALUE!</v>
      </c>
      <c r="AN225" s="103" t="b">
        <f t="shared" si="4"/>
        <v>0</v>
      </c>
      <c r="AO225" s="103"/>
      <c r="AP225" s="103"/>
      <c r="AQ225" s="103"/>
      <c r="AR225" s="103"/>
      <c r="AS225" s="103"/>
      <c r="AT225" s="103"/>
      <c r="AU225" s="103"/>
      <c r="AV225" s="103"/>
      <c r="AW225" s="103"/>
      <c r="AX225" s="103"/>
      <c r="AY225" s="103"/>
      <c r="AZ225" s="103"/>
      <c r="BA225" s="103"/>
      <c r="BB225" s="103"/>
      <c r="BC225" s="103" t="e">
        <f>VLOOKUP('Final Report'!D225,'Issue Variable'!A:N,11,FALSE)</f>
        <v>#N/A</v>
      </c>
      <c r="BD225" s="103"/>
      <c r="BE225" s="206"/>
    </row>
    <row r="226" spans="1:57" ht="105" hidden="1">
      <c r="A226" s="145"/>
      <c r="B226" s="103" t="e">
        <f>VLOOKUP(A226,URL[],2,0)</f>
        <v>#N/A</v>
      </c>
      <c r="C226" s="205" t="e">
        <f>VLOOKUP(A226,URL[],3,0)</f>
        <v>#N/A</v>
      </c>
      <c r="D226" s="103"/>
      <c r="E226" s="103"/>
      <c r="F226" s="103"/>
      <c r="G226" s="103"/>
      <c r="H226" s="103"/>
      <c r="I226" s="103"/>
      <c r="J226" s="103"/>
      <c r="K226" s="103"/>
      <c r="L226" s="103"/>
      <c r="M226" s="103"/>
      <c r="N226" s="103"/>
      <c r="O226" s="103"/>
      <c r="P226" s="103"/>
      <c r="Q226" s="103"/>
      <c r="R226" s="103"/>
      <c r="S226" s="103"/>
      <c r="T226" s="103" t="str">
        <f>IF(Final_Report[[#This Row],[Move to Report]]="Yes",VLOOKUP(E226,IssueVariable[],3,0),"N/A")</f>
        <v>N/A</v>
      </c>
      <c r="U226" s="103" t="str">
        <f>IF(Final_Report[[#This Row],[Move to Report]]="Yes",VLOOKUP(E226,IssueVariable[],4,0),"N/A")</f>
        <v>N/A</v>
      </c>
      <c r="V226" s="103" t="str">
        <f>Final_Report[[#This Row],[Issue Description]]</f>
        <v>N/A</v>
      </c>
      <c r="W226" s="103"/>
      <c r="X226" s="103">
        <f>Final_Report[[#This Row],[Code Snippet]]</f>
        <v>0</v>
      </c>
      <c r="Y226" s="103" t="str">
        <f>IF(Final_Report[[#This Row],[Move to Report]]="Yes",VLOOKUP(E226,IssueVariable[],5,0),"N/A")</f>
        <v>N/A</v>
      </c>
      <c r="Z226" s="103" t="str">
        <f>Final_Report[[#This Row],[Expected Result]]</f>
        <v>N/A</v>
      </c>
      <c r="AA226" s="103" t="str">
        <f>IF(Final_Report[[#This Row],[Move to Report]]="Yes",VLOOKUP(E226,IssueVariable[],6,0),"N/A")</f>
        <v>N/A</v>
      </c>
      <c r="AB226" s="103" t="str">
        <f>IF(Final_Report[[#This Row],[Move to Report]]="Yes",VLOOKUP(E226,IssueVariable[],7,0),"N/A")</f>
        <v>N/A</v>
      </c>
      <c r="AC226" s="103" t="str">
        <f>Final_Report[[#This Row],[Recommendation]]</f>
        <v>N/A</v>
      </c>
      <c r="AD226" s="103"/>
      <c r="AE226" s="103" t="str">
        <f>IF(Final_Report[[#This Row],[Move to Report]]="Yes",VLOOKUP(E226,IssueVariable[],8,0),"N/A")</f>
        <v>N/A</v>
      </c>
      <c r="AF226" s="103" t="str">
        <f>Final_Report[[#This Row],[Steps to Reproduce]]</f>
        <v>N/A</v>
      </c>
      <c r="AG226" s="103" t="str">
        <f>IF(Final_Report[[#This Row],[Move to Report]]="Yes",VLOOKUP(E226,IssueVariable[],9,0),"N/A")</f>
        <v>N/A</v>
      </c>
      <c r="AH226" s="103" t="str">
        <f>IF(Final_Report[[#This Row],[Move to Report]]="Yes",VLOOKUP(E226,IssueVariable[],10,0),"N/A")</f>
        <v>N/A</v>
      </c>
      <c r="AI226" s="103"/>
      <c r="AJ226" s="103"/>
      <c r="AK226" s="103" t="str" cm="1">
        <f t="array" ref="AK226">Table95[Tested on]</f>
        <v>Windows: 11
MAC OS: 12
iOS: 15
Android OS: 10</v>
      </c>
      <c r="AL226" s="203" t="str" cm="1">
        <f t="array" ref="AL2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6" s="103" t="e" cm="1">
        <f t="array" ref="AM226">CONCATENATE(LEFT(AH226, SEARCH(" ", AH226) -1),", ",Labels[Labels])</f>
        <v>#VALUE!</v>
      </c>
      <c r="AN226" s="103" t="b">
        <f t="shared" si="4"/>
        <v>0</v>
      </c>
      <c r="AO226" s="103"/>
      <c r="AP226" s="103"/>
      <c r="AQ226" s="103"/>
      <c r="AR226" s="103"/>
      <c r="AS226" s="103"/>
      <c r="AT226" s="103"/>
      <c r="AU226" s="103"/>
      <c r="AV226" s="103"/>
      <c r="AW226" s="103"/>
      <c r="AX226" s="103"/>
      <c r="AY226" s="103"/>
      <c r="AZ226" s="103"/>
      <c r="BA226" s="103"/>
      <c r="BB226" s="103"/>
      <c r="BC226" s="103" t="e">
        <f>VLOOKUP('Final Report'!D226,'Issue Variable'!A:N,11,FALSE)</f>
        <v>#N/A</v>
      </c>
      <c r="BD226" s="103"/>
      <c r="BE226" s="206"/>
    </row>
    <row r="227" spans="1:57" ht="105" hidden="1">
      <c r="A227" s="145"/>
      <c r="B227" s="103" t="e">
        <f>VLOOKUP(A227,URL[],2,0)</f>
        <v>#N/A</v>
      </c>
      <c r="C227" s="205" t="e">
        <f>VLOOKUP(A227,URL[],3,0)</f>
        <v>#N/A</v>
      </c>
      <c r="D227" s="103"/>
      <c r="E227" s="103"/>
      <c r="F227" s="103"/>
      <c r="G227" s="103"/>
      <c r="H227" s="103"/>
      <c r="I227" s="103"/>
      <c r="J227" s="103"/>
      <c r="K227" s="103"/>
      <c r="L227" s="103"/>
      <c r="M227" s="103"/>
      <c r="N227" s="103"/>
      <c r="O227" s="103"/>
      <c r="P227" s="103"/>
      <c r="Q227" s="103"/>
      <c r="R227" s="103"/>
      <c r="S227" s="103"/>
      <c r="T227" s="103" t="str">
        <f>IF(Final_Report[[#This Row],[Move to Report]]="Yes",VLOOKUP(E227,IssueVariable[],3,0),"N/A")</f>
        <v>N/A</v>
      </c>
      <c r="U227" s="103" t="str">
        <f>IF(Final_Report[[#This Row],[Move to Report]]="Yes",VLOOKUP(E227,IssueVariable[],4,0),"N/A")</f>
        <v>N/A</v>
      </c>
      <c r="V227" s="103" t="str">
        <f>Final_Report[[#This Row],[Issue Description]]</f>
        <v>N/A</v>
      </c>
      <c r="W227" s="103"/>
      <c r="X227" s="103">
        <f>Final_Report[[#This Row],[Code Snippet]]</f>
        <v>0</v>
      </c>
      <c r="Y227" s="103" t="str">
        <f>IF(Final_Report[[#This Row],[Move to Report]]="Yes",VLOOKUP(E227,IssueVariable[],5,0),"N/A")</f>
        <v>N/A</v>
      </c>
      <c r="Z227" s="103" t="str">
        <f>Final_Report[[#This Row],[Expected Result]]</f>
        <v>N/A</v>
      </c>
      <c r="AA227" s="103" t="str">
        <f>IF(Final_Report[[#This Row],[Move to Report]]="Yes",VLOOKUP(E227,IssueVariable[],6,0),"N/A")</f>
        <v>N/A</v>
      </c>
      <c r="AB227" s="103" t="str">
        <f>IF(Final_Report[[#This Row],[Move to Report]]="Yes",VLOOKUP(E227,IssueVariable[],7,0),"N/A")</f>
        <v>N/A</v>
      </c>
      <c r="AC227" s="103" t="str">
        <f>Final_Report[[#This Row],[Recommendation]]</f>
        <v>N/A</v>
      </c>
      <c r="AD227" s="103"/>
      <c r="AE227" s="103" t="str">
        <f>IF(Final_Report[[#This Row],[Move to Report]]="Yes",VLOOKUP(E227,IssueVariable[],8,0),"N/A")</f>
        <v>N/A</v>
      </c>
      <c r="AF227" s="103" t="str">
        <f>Final_Report[[#This Row],[Steps to Reproduce]]</f>
        <v>N/A</v>
      </c>
      <c r="AG227" s="103" t="str">
        <f>IF(Final_Report[[#This Row],[Move to Report]]="Yes",VLOOKUP(E227,IssueVariable[],9,0),"N/A")</f>
        <v>N/A</v>
      </c>
      <c r="AH227" s="103" t="str">
        <f>IF(Final_Report[[#This Row],[Move to Report]]="Yes",VLOOKUP(E227,IssueVariable[],10,0),"N/A")</f>
        <v>N/A</v>
      </c>
      <c r="AI227" s="103"/>
      <c r="AJ227" s="103"/>
      <c r="AK227" s="103" t="str" cm="1">
        <f t="array" ref="AK227">Table95[Tested on]</f>
        <v>Windows: 11
MAC OS: 12
iOS: 15
Android OS: 10</v>
      </c>
      <c r="AL227" s="203" t="str" cm="1">
        <f t="array" ref="AL2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7" s="103" t="e" cm="1">
        <f t="array" ref="AM227">CONCATENATE(LEFT(AH227, SEARCH(" ", AH227) -1),", ",Labels[Labels])</f>
        <v>#VALUE!</v>
      </c>
      <c r="AN227" s="103" t="b">
        <f t="shared" si="4"/>
        <v>0</v>
      </c>
      <c r="AO227" s="103"/>
      <c r="AP227" s="103"/>
      <c r="AQ227" s="103"/>
      <c r="AR227" s="103"/>
      <c r="AS227" s="103"/>
      <c r="AT227" s="103"/>
      <c r="AU227" s="103"/>
      <c r="AV227" s="103"/>
      <c r="AW227" s="103"/>
      <c r="AX227" s="103"/>
      <c r="AY227" s="103"/>
      <c r="AZ227" s="103"/>
      <c r="BA227" s="103"/>
      <c r="BB227" s="103"/>
      <c r="BC227" s="103" t="e">
        <f>VLOOKUP('Final Report'!D227,'Issue Variable'!A:N,11,FALSE)</f>
        <v>#N/A</v>
      </c>
      <c r="BD227" s="103"/>
      <c r="BE227" s="206"/>
    </row>
    <row r="228" spans="1:57" ht="105" hidden="1">
      <c r="A228" s="145"/>
      <c r="B228" s="103" t="e">
        <f>VLOOKUP(A228,URL[],2,0)</f>
        <v>#N/A</v>
      </c>
      <c r="C228" s="205" t="e">
        <f>VLOOKUP(A228,URL[],3,0)</f>
        <v>#N/A</v>
      </c>
      <c r="D228" s="103"/>
      <c r="E228" s="103"/>
      <c r="F228" s="103"/>
      <c r="G228" s="103"/>
      <c r="H228" s="103"/>
      <c r="I228" s="103"/>
      <c r="J228" s="103"/>
      <c r="K228" s="103"/>
      <c r="L228" s="103"/>
      <c r="M228" s="103"/>
      <c r="N228" s="103"/>
      <c r="O228" s="103"/>
      <c r="P228" s="103"/>
      <c r="Q228" s="103"/>
      <c r="R228" s="103"/>
      <c r="S228" s="103"/>
      <c r="T228" s="103" t="str">
        <f>IF(Final_Report[[#This Row],[Move to Report]]="Yes",VLOOKUP(E228,IssueVariable[],3,0),"N/A")</f>
        <v>N/A</v>
      </c>
      <c r="U228" s="103" t="str">
        <f>IF(Final_Report[[#This Row],[Move to Report]]="Yes",VLOOKUP(E228,IssueVariable[],4,0),"N/A")</f>
        <v>N/A</v>
      </c>
      <c r="V228" s="103" t="str">
        <f>Final_Report[[#This Row],[Issue Description]]</f>
        <v>N/A</v>
      </c>
      <c r="W228" s="103"/>
      <c r="X228" s="103">
        <f>Final_Report[[#This Row],[Code Snippet]]</f>
        <v>0</v>
      </c>
      <c r="Y228" s="103" t="str">
        <f>IF(Final_Report[[#This Row],[Move to Report]]="Yes",VLOOKUP(E228,IssueVariable[],5,0),"N/A")</f>
        <v>N/A</v>
      </c>
      <c r="Z228" s="103" t="str">
        <f>Final_Report[[#This Row],[Expected Result]]</f>
        <v>N/A</v>
      </c>
      <c r="AA228" s="103" t="str">
        <f>IF(Final_Report[[#This Row],[Move to Report]]="Yes",VLOOKUP(E228,IssueVariable[],6,0),"N/A")</f>
        <v>N/A</v>
      </c>
      <c r="AB228" s="103" t="str">
        <f>IF(Final_Report[[#This Row],[Move to Report]]="Yes",VLOOKUP(E228,IssueVariable[],7,0),"N/A")</f>
        <v>N/A</v>
      </c>
      <c r="AC228" s="103" t="str">
        <f>Final_Report[[#This Row],[Recommendation]]</f>
        <v>N/A</v>
      </c>
      <c r="AD228" s="103"/>
      <c r="AE228" s="103" t="str">
        <f>IF(Final_Report[[#This Row],[Move to Report]]="Yes",VLOOKUP(E228,IssueVariable[],8,0),"N/A")</f>
        <v>N/A</v>
      </c>
      <c r="AF228" s="103" t="str">
        <f>Final_Report[[#This Row],[Steps to Reproduce]]</f>
        <v>N/A</v>
      </c>
      <c r="AG228" s="103" t="str">
        <f>IF(Final_Report[[#This Row],[Move to Report]]="Yes",VLOOKUP(E228,IssueVariable[],9,0),"N/A")</f>
        <v>N/A</v>
      </c>
      <c r="AH228" s="103" t="str">
        <f>IF(Final_Report[[#This Row],[Move to Report]]="Yes",VLOOKUP(E228,IssueVariable[],10,0),"N/A")</f>
        <v>N/A</v>
      </c>
      <c r="AI228" s="103"/>
      <c r="AJ228" s="103"/>
      <c r="AK228" s="103" t="str" cm="1">
        <f t="array" ref="AK228">Table95[Tested on]</f>
        <v>Windows: 11
MAC OS: 12
iOS: 15
Android OS: 10</v>
      </c>
      <c r="AL228" s="203" t="str" cm="1">
        <f t="array" ref="AL2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8" s="103" t="e" cm="1">
        <f t="array" ref="AM228">CONCATENATE(LEFT(AH228, SEARCH(" ", AH228) -1),", ",Labels[Labels])</f>
        <v>#VALUE!</v>
      </c>
      <c r="AN228" s="103" t="b">
        <f t="shared" si="4"/>
        <v>0</v>
      </c>
      <c r="AO228" s="103"/>
      <c r="AP228" s="103"/>
      <c r="AQ228" s="103"/>
      <c r="AR228" s="103"/>
      <c r="AS228" s="103"/>
      <c r="AT228" s="103"/>
      <c r="AU228" s="103"/>
      <c r="AV228" s="103"/>
      <c r="AW228" s="103"/>
      <c r="AX228" s="103"/>
      <c r="AY228" s="103"/>
      <c r="AZ228" s="103"/>
      <c r="BA228" s="103"/>
      <c r="BB228" s="103"/>
      <c r="BC228" s="103" t="e">
        <f>VLOOKUP('Final Report'!D228,'Issue Variable'!A:N,11,FALSE)</f>
        <v>#N/A</v>
      </c>
      <c r="BD228" s="103"/>
      <c r="BE228" s="206"/>
    </row>
    <row r="229" spans="1:57" ht="105" hidden="1">
      <c r="A229" s="145"/>
      <c r="B229" s="103" t="e">
        <f>VLOOKUP(A229,URL[],2,0)</f>
        <v>#N/A</v>
      </c>
      <c r="C229" s="205" t="e">
        <f>VLOOKUP(A229,URL[],3,0)</f>
        <v>#N/A</v>
      </c>
      <c r="D229" s="103"/>
      <c r="E229" s="103"/>
      <c r="F229" s="103"/>
      <c r="G229" s="103"/>
      <c r="H229" s="103"/>
      <c r="I229" s="103"/>
      <c r="J229" s="103"/>
      <c r="K229" s="103"/>
      <c r="L229" s="103"/>
      <c r="M229" s="103"/>
      <c r="N229" s="103"/>
      <c r="O229" s="103"/>
      <c r="P229" s="103"/>
      <c r="Q229" s="103"/>
      <c r="R229" s="103"/>
      <c r="S229" s="103"/>
      <c r="T229" s="103" t="str">
        <f>IF(Final_Report[[#This Row],[Move to Report]]="Yes",VLOOKUP(E229,IssueVariable[],3,0),"N/A")</f>
        <v>N/A</v>
      </c>
      <c r="U229" s="103" t="str">
        <f>IF(Final_Report[[#This Row],[Move to Report]]="Yes",VLOOKUP(E229,IssueVariable[],4,0),"N/A")</f>
        <v>N/A</v>
      </c>
      <c r="V229" s="103" t="str">
        <f>Final_Report[[#This Row],[Issue Description]]</f>
        <v>N/A</v>
      </c>
      <c r="W229" s="103"/>
      <c r="X229" s="103">
        <f>Final_Report[[#This Row],[Code Snippet]]</f>
        <v>0</v>
      </c>
      <c r="Y229" s="103" t="str">
        <f>IF(Final_Report[[#This Row],[Move to Report]]="Yes",VLOOKUP(E229,IssueVariable[],5,0),"N/A")</f>
        <v>N/A</v>
      </c>
      <c r="Z229" s="103" t="str">
        <f>Final_Report[[#This Row],[Expected Result]]</f>
        <v>N/A</v>
      </c>
      <c r="AA229" s="103" t="str">
        <f>IF(Final_Report[[#This Row],[Move to Report]]="Yes",VLOOKUP(E229,IssueVariable[],6,0),"N/A")</f>
        <v>N/A</v>
      </c>
      <c r="AB229" s="103" t="str">
        <f>IF(Final_Report[[#This Row],[Move to Report]]="Yes",VLOOKUP(E229,IssueVariable[],7,0),"N/A")</f>
        <v>N/A</v>
      </c>
      <c r="AC229" s="103" t="str">
        <f>Final_Report[[#This Row],[Recommendation]]</f>
        <v>N/A</v>
      </c>
      <c r="AD229" s="103"/>
      <c r="AE229" s="103" t="str">
        <f>IF(Final_Report[[#This Row],[Move to Report]]="Yes",VLOOKUP(E229,IssueVariable[],8,0),"N/A")</f>
        <v>N/A</v>
      </c>
      <c r="AF229" s="103" t="str">
        <f>Final_Report[[#This Row],[Steps to Reproduce]]</f>
        <v>N/A</v>
      </c>
      <c r="AG229" s="103" t="str">
        <f>IF(Final_Report[[#This Row],[Move to Report]]="Yes",VLOOKUP(E229,IssueVariable[],9,0),"N/A")</f>
        <v>N/A</v>
      </c>
      <c r="AH229" s="103" t="str">
        <f>IF(Final_Report[[#This Row],[Move to Report]]="Yes",VLOOKUP(E229,IssueVariable[],10,0),"N/A")</f>
        <v>N/A</v>
      </c>
      <c r="AI229" s="103"/>
      <c r="AJ229" s="103"/>
      <c r="AK229" s="103" t="str" cm="1">
        <f t="array" ref="AK229">Table95[Tested on]</f>
        <v>Windows: 11
MAC OS: 12
iOS: 15
Android OS: 10</v>
      </c>
      <c r="AL229" s="203" t="str" cm="1">
        <f t="array" ref="AL2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29" s="103" t="e" cm="1">
        <f t="array" ref="AM229">CONCATENATE(LEFT(AH229, SEARCH(" ", AH229) -1),", ",Labels[Labels])</f>
        <v>#VALUE!</v>
      </c>
      <c r="AN229" s="103" t="b">
        <f t="shared" si="4"/>
        <v>0</v>
      </c>
      <c r="AO229" s="103"/>
      <c r="AP229" s="103"/>
      <c r="AQ229" s="103"/>
      <c r="AR229" s="103"/>
      <c r="AS229" s="103"/>
      <c r="AT229" s="103"/>
      <c r="AU229" s="103"/>
      <c r="AV229" s="103"/>
      <c r="AW229" s="103"/>
      <c r="AX229" s="103"/>
      <c r="AY229" s="103"/>
      <c r="AZ229" s="103"/>
      <c r="BA229" s="103"/>
      <c r="BB229" s="103"/>
      <c r="BC229" s="103" t="e">
        <f>VLOOKUP('Final Report'!D229,'Issue Variable'!A:N,11,FALSE)</f>
        <v>#N/A</v>
      </c>
      <c r="BD229" s="103"/>
      <c r="BE229" s="206"/>
    </row>
    <row r="230" spans="1:57" ht="105" hidden="1">
      <c r="A230" s="145"/>
      <c r="B230" s="103" t="e">
        <f>VLOOKUP(A230,URL[],2,0)</f>
        <v>#N/A</v>
      </c>
      <c r="C230" s="205" t="e">
        <f>VLOOKUP(A230,URL[],3,0)</f>
        <v>#N/A</v>
      </c>
      <c r="D230" s="103"/>
      <c r="E230" s="103"/>
      <c r="F230" s="103"/>
      <c r="G230" s="103"/>
      <c r="H230" s="103"/>
      <c r="I230" s="103"/>
      <c r="J230" s="103"/>
      <c r="K230" s="103"/>
      <c r="L230" s="103"/>
      <c r="M230" s="103"/>
      <c r="N230" s="103"/>
      <c r="O230" s="103"/>
      <c r="P230" s="103"/>
      <c r="Q230" s="103"/>
      <c r="R230" s="103"/>
      <c r="S230" s="103"/>
      <c r="T230" s="103" t="str">
        <f>IF(Final_Report[[#This Row],[Move to Report]]="Yes",VLOOKUP(E230,IssueVariable[],3,0),"N/A")</f>
        <v>N/A</v>
      </c>
      <c r="U230" s="103" t="str">
        <f>IF(Final_Report[[#This Row],[Move to Report]]="Yes",VLOOKUP(E230,IssueVariable[],4,0),"N/A")</f>
        <v>N/A</v>
      </c>
      <c r="V230" s="103" t="str">
        <f>Final_Report[[#This Row],[Issue Description]]</f>
        <v>N/A</v>
      </c>
      <c r="W230" s="103"/>
      <c r="X230" s="103">
        <f>Final_Report[[#This Row],[Code Snippet]]</f>
        <v>0</v>
      </c>
      <c r="Y230" s="103" t="str">
        <f>IF(Final_Report[[#This Row],[Move to Report]]="Yes",VLOOKUP(E230,IssueVariable[],5,0),"N/A")</f>
        <v>N/A</v>
      </c>
      <c r="Z230" s="103" t="str">
        <f>Final_Report[[#This Row],[Expected Result]]</f>
        <v>N/A</v>
      </c>
      <c r="AA230" s="103" t="str">
        <f>IF(Final_Report[[#This Row],[Move to Report]]="Yes",VLOOKUP(E230,IssueVariable[],6,0),"N/A")</f>
        <v>N/A</v>
      </c>
      <c r="AB230" s="103" t="str">
        <f>IF(Final_Report[[#This Row],[Move to Report]]="Yes",VLOOKUP(E230,IssueVariable[],7,0),"N/A")</f>
        <v>N/A</v>
      </c>
      <c r="AC230" s="103" t="str">
        <f>Final_Report[[#This Row],[Recommendation]]</f>
        <v>N/A</v>
      </c>
      <c r="AD230" s="103"/>
      <c r="AE230" s="103" t="str">
        <f>IF(Final_Report[[#This Row],[Move to Report]]="Yes",VLOOKUP(E230,IssueVariable[],8,0),"N/A")</f>
        <v>N/A</v>
      </c>
      <c r="AF230" s="103" t="str">
        <f>Final_Report[[#This Row],[Steps to Reproduce]]</f>
        <v>N/A</v>
      </c>
      <c r="AG230" s="103" t="str">
        <f>IF(Final_Report[[#This Row],[Move to Report]]="Yes",VLOOKUP(E230,IssueVariable[],9,0),"N/A")</f>
        <v>N/A</v>
      </c>
      <c r="AH230" s="103" t="str">
        <f>IF(Final_Report[[#This Row],[Move to Report]]="Yes",VLOOKUP(E230,IssueVariable[],10,0),"N/A")</f>
        <v>N/A</v>
      </c>
      <c r="AI230" s="103"/>
      <c r="AJ230" s="103"/>
      <c r="AK230" s="103" t="str" cm="1">
        <f t="array" ref="AK230">Table95[Tested on]</f>
        <v>Windows: 11
MAC OS: 12
iOS: 15
Android OS: 10</v>
      </c>
      <c r="AL230" s="203" t="str" cm="1">
        <f t="array" ref="AL2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0" s="103" t="e" cm="1">
        <f t="array" ref="AM230">CONCATENATE(LEFT(AH230, SEARCH(" ", AH230) -1),", ",Labels[Labels])</f>
        <v>#VALUE!</v>
      </c>
      <c r="AN230" s="103" t="b">
        <f t="shared" si="4"/>
        <v>0</v>
      </c>
      <c r="AO230" s="103"/>
      <c r="AP230" s="103"/>
      <c r="AQ230" s="103"/>
      <c r="AR230" s="103"/>
      <c r="AS230" s="103"/>
      <c r="AT230" s="103"/>
      <c r="AU230" s="103"/>
      <c r="AV230" s="103"/>
      <c r="AW230" s="103"/>
      <c r="AX230" s="103"/>
      <c r="AY230" s="103"/>
      <c r="AZ230" s="103"/>
      <c r="BA230" s="103"/>
      <c r="BB230" s="103"/>
      <c r="BC230" s="103" t="e">
        <f>VLOOKUP('Final Report'!D230,'Issue Variable'!A:N,11,FALSE)</f>
        <v>#N/A</v>
      </c>
      <c r="BD230" s="103"/>
      <c r="BE230" s="206"/>
    </row>
    <row r="231" spans="1:57" ht="105" hidden="1">
      <c r="A231" s="145"/>
      <c r="B231" s="103" t="e">
        <f>VLOOKUP(A231,URL[],2,0)</f>
        <v>#N/A</v>
      </c>
      <c r="C231" s="205" t="e">
        <f>VLOOKUP(A231,URL[],3,0)</f>
        <v>#N/A</v>
      </c>
      <c r="D231" s="103"/>
      <c r="E231" s="103"/>
      <c r="F231" s="103"/>
      <c r="G231" s="103"/>
      <c r="H231" s="103"/>
      <c r="I231" s="103"/>
      <c r="J231" s="103"/>
      <c r="K231" s="103"/>
      <c r="L231" s="103"/>
      <c r="M231" s="103"/>
      <c r="N231" s="103"/>
      <c r="O231" s="103"/>
      <c r="P231" s="103"/>
      <c r="Q231" s="103"/>
      <c r="R231" s="103"/>
      <c r="S231" s="103"/>
      <c r="T231" s="103" t="str">
        <f>IF(Final_Report[[#This Row],[Move to Report]]="Yes",VLOOKUP(E231,IssueVariable[],3,0),"N/A")</f>
        <v>N/A</v>
      </c>
      <c r="U231" s="103" t="str">
        <f>IF(Final_Report[[#This Row],[Move to Report]]="Yes",VLOOKUP(E231,IssueVariable[],4,0),"N/A")</f>
        <v>N/A</v>
      </c>
      <c r="V231" s="103" t="str">
        <f>Final_Report[[#This Row],[Issue Description]]</f>
        <v>N/A</v>
      </c>
      <c r="W231" s="103"/>
      <c r="X231" s="103">
        <f>Final_Report[[#This Row],[Code Snippet]]</f>
        <v>0</v>
      </c>
      <c r="Y231" s="103" t="str">
        <f>IF(Final_Report[[#This Row],[Move to Report]]="Yes",VLOOKUP(E231,IssueVariable[],5,0),"N/A")</f>
        <v>N/A</v>
      </c>
      <c r="Z231" s="103" t="str">
        <f>Final_Report[[#This Row],[Expected Result]]</f>
        <v>N/A</v>
      </c>
      <c r="AA231" s="103" t="str">
        <f>IF(Final_Report[[#This Row],[Move to Report]]="Yes",VLOOKUP(E231,IssueVariable[],6,0),"N/A")</f>
        <v>N/A</v>
      </c>
      <c r="AB231" s="103" t="str">
        <f>IF(Final_Report[[#This Row],[Move to Report]]="Yes",VLOOKUP(E231,IssueVariable[],7,0),"N/A")</f>
        <v>N/A</v>
      </c>
      <c r="AC231" s="103" t="str">
        <f>Final_Report[[#This Row],[Recommendation]]</f>
        <v>N/A</v>
      </c>
      <c r="AD231" s="103"/>
      <c r="AE231" s="103" t="str">
        <f>IF(Final_Report[[#This Row],[Move to Report]]="Yes",VLOOKUP(E231,IssueVariable[],8,0),"N/A")</f>
        <v>N/A</v>
      </c>
      <c r="AF231" s="103" t="str">
        <f>Final_Report[[#This Row],[Steps to Reproduce]]</f>
        <v>N/A</v>
      </c>
      <c r="AG231" s="103" t="str">
        <f>IF(Final_Report[[#This Row],[Move to Report]]="Yes",VLOOKUP(E231,IssueVariable[],9,0),"N/A")</f>
        <v>N/A</v>
      </c>
      <c r="AH231" s="103" t="str">
        <f>IF(Final_Report[[#This Row],[Move to Report]]="Yes",VLOOKUP(E231,IssueVariable[],10,0),"N/A")</f>
        <v>N/A</v>
      </c>
      <c r="AI231" s="103"/>
      <c r="AJ231" s="103"/>
      <c r="AK231" s="103" t="str" cm="1">
        <f t="array" ref="AK231">Table95[Tested on]</f>
        <v>Windows: 11
MAC OS: 12
iOS: 15
Android OS: 10</v>
      </c>
      <c r="AL231" s="203" t="str" cm="1">
        <f t="array" ref="AL2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1" s="103" t="e" cm="1">
        <f t="array" ref="AM231">CONCATENATE(LEFT(AH231, SEARCH(" ", AH231) -1),", ",Labels[Labels])</f>
        <v>#VALUE!</v>
      </c>
      <c r="AN231" s="103" t="b">
        <f t="shared" si="4"/>
        <v>0</v>
      </c>
      <c r="AO231" s="103"/>
      <c r="AP231" s="103"/>
      <c r="AQ231" s="103"/>
      <c r="AR231" s="103"/>
      <c r="AS231" s="103"/>
      <c r="AT231" s="103"/>
      <c r="AU231" s="103"/>
      <c r="AV231" s="103"/>
      <c r="AW231" s="103"/>
      <c r="AX231" s="103"/>
      <c r="AY231" s="103"/>
      <c r="AZ231" s="103"/>
      <c r="BA231" s="103"/>
      <c r="BB231" s="103"/>
      <c r="BC231" s="103" t="e">
        <f>VLOOKUP('Final Report'!D231,'Issue Variable'!A:N,11,FALSE)</f>
        <v>#N/A</v>
      </c>
      <c r="BD231" s="103"/>
      <c r="BE231" s="206"/>
    </row>
    <row r="232" spans="1:57" ht="105" hidden="1">
      <c r="A232" s="145"/>
      <c r="B232" s="103" t="e">
        <f>VLOOKUP(A232,URL[],2,0)</f>
        <v>#N/A</v>
      </c>
      <c r="C232" s="205" t="e">
        <f>VLOOKUP(A232,URL[],3,0)</f>
        <v>#N/A</v>
      </c>
      <c r="D232" s="103"/>
      <c r="E232" s="103"/>
      <c r="F232" s="103"/>
      <c r="G232" s="103"/>
      <c r="H232" s="103"/>
      <c r="I232" s="103"/>
      <c r="J232" s="103"/>
      <c r="K232" s="103"/>
      <c r="L232" s="103"/>
      <c r="M232" s="103"/>
      <c r="N232" s="103"/>
      <c r="O232" s="103"/>
      <c r="P232" s="103"/>
      <c r="Q232" s="103"/>
      <c r="R232" s="103"/>
      <c r="S232" s="103"/>
      <c r="T232" s="103" t="str">
        <f>IF(Final_Report[[#This Row],[Move to Report]]="Yes",VLOOKUP(E232,IssueVariable[],3,0),"N/A")</f>
        <v>N/A</v>
      </c>
      <c r="U232" s="103" t="str">
        <f>IF(Final_Report[[#This Row],[Move to Report]]="Yes",VLOOKUP(E232,IssueVariable[],4,0),"N/A")</f>
        <v>N/A</v>
      </c>
      <c r="V232" s="103" t="str">
        <f>Final_Report[[#This Row],[Issue Description]]</f>
        <v>N/A</v>
      </c>
      <c r="W232" s="103"/>
      <c r="X232" s="103">
        <f>Final_Report[[#This Row],[Code Snippet]]</f>
        <v>0</v>
      </c>
      <c r="Y232" s="103" t="str">
        <f>IF(Final_Report[[#This Row],[Move to Report]]="Yes",VLOOKUP(E232,IssueVariable[],5,0),"N/A")</f>
        <v>N/A</v>
      </c>
      <c r="Z232" s="103" t="str">
        <f>Final_Report[[#This Row],[Expected Result]]</f>
        <v>N/A</v>
      </c>
      <c r="AA232" s="103" t="str">
        <f>IF(Final_Report[[#This Row],[Move to Report]]="Yes",VLOOKUP(E232,IssueVariable[],6,0),"N/A")</f>
        <v>N/A</v>
      </c>
      <c r="AB232" s="103" t="str">
        <f>IF(Final_Report[[#This Row],[Move to Report]]="Yes",VLOOKUP(E232,IssueVariable[],7,0),"N/A")</f>
        <v>N/A</v>
      </c>
      <c r="AC232" s="103" t="str">
        <f>Final_Report[[#This Row],[Recommendation]]</f>
        <v>N/A</v>
      </c>
      <c r="AD232" s="103"/>
      <c r="AE232" s="103" t="str">
        <f>IF(Final_Report[[#This Row],[Move to Report]]="Yes",VLOOKUP(E232,IssueVariable[],8,0),"N/A")</f>
        <v>N/A</v>
      </c>
      <c r="AF232" s="103" t="str">
        <f>Final_Report[[#This Row],[Steps to Reproduce]]</f>
        <v>N/A</v>
      </c>
      <c r="AG232" s="103" t="str">
        <f>IF(Final_Report[[#This Row],[Move to Report]]="Yes",VLOOKUP(E232,IssueVariable[],9,0),"N/A")</f>
        <v>N/A</v>
      </c>
      <c r="AH232" s="103" t="str">
        <f>IF(Final_Report[[#This Row],[Move to Report]]="Yes",VLOOKUP(E232,IssueVariable[],10,0),"N/A")</f>
        <v>N/A</v>
      </c>
      <c r="AI232" s="103"/>
      <c r="AJ232" s="103"/>
      <c r="AK232" s="103" t="str" cm="1">
        <f t="array" ref="AK232">Table95[Tested on]</f>
        <v>Windows: 11
MAC OS: 12
iOS: 15
Android OS: 10</v>
      </c>
      <c r="AL232" s="203" t="str" cm="1">
        <f t="array" ref="AL2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2" s="103" t="e" cm="1">
        <f t="array" ref="AM232">CONCATENATE(LEFT(AH232, SEARCH(" ", AH232) -1),", ",Labels[Labels])</f>
        <v>#VALUE!</v>
      </c>
      <c r="AN232" s="103" t="b">
        <f t="shared" si="4"/>
        <v>0</v>
      </c>
      <c r="AO232" s="103"/>
      <c r="AP232" s="103"/>
      <c r="AQ232" s="103"/>
      <c r="AR232" s="103"/>
      <c r="AS232" s="103"/>
      <c r="AT232" s="103"/>
      <c r="AU232" s="103"/>
      <c r="AV232" s="103"/>
      <c r="AW232" s="103"/>
      <c r="AX232" s="103"/>
      <c r="AY232" s="103"/>
      <c r="AZ232" s="103"/>
      <c r="BA232" s="103"/>
      <c r="BB232" s="103"/>
      <c r="BC232" s="103" t="e">
        <f>VLOOKUP('Final Report'!D232,'Issue Variable'!A:N,11,FALSE)</f>
        <v>#N/A</v>
      </c>
      <c r="BD232" s="103"/>
      <c r="BE232" s="206"/>
    </row>
    <row r="233" spans="1:57" ht="105" hidden="1">
      <c r="A233" s="145"/>
      <c r="B233" s="103" t="e">
        <f>VLOOKUP(A233,URL[],2,0)</f>
        <v>#N/A</v>
      </c>
      <c r="C233" s="205" t="e">
        <f>VLOOKUP(A233,URL[],3,0)</f>
        <v>#N/A</v>
      </c>
      <c r="D233" s="103"/>
      <c r="E233" s="103"/>
      <c r="F233" s="103"/>
      <c r="G233" s="103"/>
      <c r="H233" s="103"/>
      <c r="I233" s="103"/>
      <c r="J233" s="103"/>
      <c r="K233" s="103"/>
      <c r="L233" s="103"/>
      <c r="M233" s="103"/>
      <c r="N233" s="103"/>
      <c r="O233" s="103"/>
      <c r="P233" s="103"/>
      <c r="Q233" s="103"/>
      <c r="R233" s="103"/>
      <c r="S233" s="103"/>
      <c r="T233" s="103" t="str">
        <f>IF(Final_Report[[#This Row],[Move to Report]]="Yes",VLOOKUP(E233,IssueVariable[],3,0),"N/A")</f>
        <v>N/A</v>
      </c>
      <c r="U233" s="103" t="str">
        <f>IF(Final_Report[[#This Row],[Move to Report]]="Yes",VLOOKUP(E233,IssueVariable[],4,0),"N/A")</f>
        <v>N/A</v>
      </c>
      <c r="V233" s="103" t="str">
        <f>Final_Report[[#This Row],[Issue Description]]</f>
        <v>N/A</v>
      </c>
      <c r="W233" s="103"/>
      <c r="X233" s="103">
        <f>Final_Report[[#This Row],[Code Snippet]]</f>
        <v>0</v>
      </c>
      <c r="Y233" s="103" t="str">
        <f>IF(Final_Report[[#This Row],[Move to Report]]="Yes",VLOOKUP(E233,IssueVariable[],5,0),"N/A")</f>
        <v>N/A</v>
      </c>
      <c r="Z233" s="103" t="str">
        <f>Final_Report[[#This Row],[Expected Result]]</f>
        <v>N/A</v>
      </c>
      <c r="AA233" s="103" t="str">
        <f>IF(Final_Report[[#This Row],[Move to Report]]="Yes",VLOOKUP(E233,IssueVariable[],6,0),"N/A")</f>
        <v>N/A</v>
      </c>
      <c r="AB233" s="103" t="str">
        <f>IF(Final_Report[[#This Row],[Move to Report]]="Yes",VLOOKUP(E233,IssueVariable[],7,0),"N/A")</f>
        <v>N/A</v>
      </c>
      <c r="AC233" s="103" t="str">
        <f>Final_Report[[#This Row],[Recommendation]]</f>
        <v>N/A</v>
      </c>
      <c r="AD233" s="103"/>
      <c r="AE233" s="103" t="str">
        <f>IF(Final_Report[[#This Row],[Move to Report]]="Yes",VLOOKUP(E233,IssueVariable[],8,0),"N/A")</f>
        <v>N/A</v>
      </c>
      <c r="AF233" s="103" t="str">
        <f>Final_Report[[#This Row],[Steps to Reproduce]]</f>
        <v>N/A</v>
      </c>
      <c r="AG233" s="103" t="str">
        <f>IF(Final_Report[[#This Row],[Move to Report]]="Yes",VLOOKUP(E233,IssueVariable[],9,0),"N/A")</f>
        <v>N/A</v>
      </c>
      <c r="AH233" s="103" t="str">
        <f>IF(Final_Report[[#This Row],[Move to Report]]="Yes",VLOOKUP(E233,IssueVariable[],10,0),"N/A")</f>
        <v>N/A</v>
      </c>
      <c r="AI233" s="103"/>
      <c r="AJ233" s="103"/>
      <c r="AK233" s="103" t="str" cm="1">
        <f t="array" ref="AK233">Table95[Tested on]</f>
        <v>Windows: 11
MAC OS: 12
iOS: 15
Android OS: 10</v>
      </c>
      <c r="AL233" s="203" t="str" cm="1">
        <f t="array" ref="AL2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3" s="103" t="e" cm="1">
        <f t="array" ref="AM233">CONCATENATE(LEFT(AH233, SEARCH(" ", AH233) -1),", ",Labels[Labels])</f>
        <v>#VALUE!</v>
      </c>
      <c r="AN233" s="103" t="b">
        <f t="shared" si="4"/>
        <v>0</v>
      </c>
      <c r="AO233" s="103"/>
      <c r="AP233" s="103"/>
      <c r="AQ233" s="103"/>
      <c r="AR233" s="103"/>
      <c r="AS233" s="103"/>
      <c r="AT233" s="103"/>
      <c r="AU233" s="103"/>
      <c r="AV233" s="103"/>
      <c r="AW233" s="103"/>
      <c r="AX233" s="103"/>
      <c r="AY233" s="103"/>
      <c r="AZ233" s="103"/>
      <c r="BA233" s="103"/>
      <c r="BB233" s="103"/>
      <c r="BC233" s="103" t="e">
        <f>VLOOKUP('Final Report'!D233,'Issue Variable'!A:N,11,FALSE)</f>
        <v>#N/A</v>
      </c>
      <c r="BD233" s="103"/>
      <c r="BE233" s="206"/>
    </row>
    <row r="234" spans="1:57" ht="105" hidden="1">
      <c r="A234" s="145"/>
      <c r="B234" s="103" t="e">
        <f>VLOOKUP(A234,URL[],2,0)</f>
        <v>#N/A</v>
      </c>
      <c r="C234" s="205" t="e">
        <f>VLOOKUP(A234,URL[],3,0)</f>
        <v>#N/A</v>
      </c>
      <c r="D234" s="103"/>
      <c r="E234" s="103"/>
      <c r="F234" s="103"/>
      <c r="G234" s="103"/>
      <c r="H234" s="103"/>
      <c r="I234" s="103"/>
      <c r="J234" s="103"/>
      <c r="K234" s="103"/>
      <c r="L234" s="103"/>
      <c r="M234" s="103"/>
      <c r="N234" s="103"/>
      <c r="O234" s="103"/>
      <c r="P234" s="103"/>
      <c r="Q234" s="103"/>
      <c r="R234" s="103"/>
      <c r="S234" s="103"/>
      <c r="T234" s="103" t="str">
        <f>IF(Final_Report[[#This Row],[Move to Report]]="Yes",VLOOKUP(E234,IssueVariable[],3,0),"N/A")</f>
        <v>N/A</v>
      </c>
      <c r="U234" s="103" t="str">
        <f>IF(Final_Report[[#This Row],[Move to Report]]="Yes",VLOOKUP(E234,IssueVariable[],4,0),"N/A")</f>
        <v>N/A</v>
      </c>
      <c r="V234" s="103" t="str">
        <f>Final_Report[[#This Row],[Issue Description]]</f>
        <v>N/A</v>
      </c>
      <c r="W234" s="103"/>
      <c r="X234" s="103">
        <f>Final_Report[[#This Row],[Code Snippet]]</f>
        <v>0</v>
      </c>
      <c r="Y234" s="103" t="str">
        <f>IF(Final_Report[[#This Row],[Move to Report]]="Yes",VLOOKUP(E234,IssueVariable[],5,0),"N/A")</f>
        <v>N/A</v>
      </c>
      <c r="Z234" s="103" t="str">
        <f>Final_Report[[#This Row],[Expected Result]]</f>
        <v>N/A</v>
      </c>
      <c r="AA234" s="103" t="str">
        <f>IF(Final_Report[[#This Row],[Move to Report]]="Yes",VLOOKUP(E234,IssueVariable[],6,0),"N/A")</f>
        <v>N/A</v>
      </c>
      <c r="AB234" s="103" t="str">
        <f>IF(Final_Report[[#This Row],[Move to Report]]="Yes",VLOOKUP(E234,IssueVariable[],7,0),"N/A")</f>
        <v>N/A</v>
      </c>
      <c r="AC234" s="103" t="str">
        <f>Final_Report[[#This Row],[Recommendation]]</f>
        <v>N/A</v>
      </c>
      <c r="AD234" s="103"/>
      <c r="AE234" s="103" t="str">
        <f>IF(Final_Report[[#This Row],[Move to Report]]="Yes",VLOOKUP(E234,IssueVariable[],8,0),"N/A")</f>
        <v>N/A</v>
      </c>
      <c r="AF234" s="103" t="str">
        <f>Final_Report[[#This Row],[Steps to Reproduce]]</f>
        <v>N/A</v>
      </c>
      <c r="AG234" s="103" t="str">
        <f>IF(Final_Report[[#This Row],[Move to Report]]="Yes",VLOOKUP(E234,IssueVariable[],9,0),"N/A")</f>
        <v>N/A</v>
      </c>
      <c r="AH234" s="103" t="str">
        <f>IF(Final_Report[[#This Row],[Move to Report]]="Yes",VLOOKUP(E234,IssueVariable[],10,0),"N/A")</f>
        <v>N/A</v>
      </c>
      <c r="AI234" s="103"/>
      <c r="AJ234" s="103"/>
      <c r="AK234" s="103" t="str" cm="1">
        <f t="array" ref="AK234">Table95[Tested on]</f>
        <v>Windows: 11
MAC OS: 12
iOS: 15
Android OS: 10</v>
      </c>
      <c r="AL234" s="203" t="str" cm="1">
        <f t="array" ref="AL2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4" s="103" t="e" cm="1">
        <f t="array" ref="AM234">CONCATENATE(LEFT(AH234, SEARCH(" ", AH234) -1),", ",Labels[Labels])</f>
        <v>#VALUE!</v>
      </c>
      <c r="AN234" s="103" t="b">
        <f t="shared" si="4"/>
        <v>0</v>
      </c>
      <c r="AO234" s="103"/>
      <c r="AP234" s="103"/>
      <c r="AQ234" s="103"/>
      <c r="AR234" s="103"/>
      <c r="AS234" s="103"/>
      <c r="AT234" s="103"/>
      <c r="AU234" s="103"/>
      <c r="AV234" s="103"/>
      <c r="AW234" s="103"/>
      <c r="AX234" s="103"/>
      <c r="AY234" s="103"/>
      <c r="AZ234" s="103"/>
      <c r="BA234" s="103"/>
      <c r="BB234" s="103"/>
      <c r="BC234" s="103" t="e">
        <f>VLOOKUP('Final Report'!D234,'Issue Variable'!A:N,11,FALSE)</f>
        <v>#N/A</v>
      </c>
      <c r="BD234" s="103"/>
      <c r="BE234" s="206"/>
    </row>
    <row r="235" spans="1:57" ht="105" hidden="1">
      <c r="A235" s="145"/>
      <c r="B235" s="103" t="e">
        <f>VLOOKUP(A235,URL[],2,0)</f>
        <v>#N/A</v>
      </c>
      <c r="C235" s="205" t="e">
        <f>VLOOKUP(A235,URL[],3,0)</f>
        <v>#N/A</v>
      </c>
      <c r="D235" s="103"/>
      <c r="E235" s="103"/>
      <c r="F235" s="103"/>
      <c r="G235" s="103"/>
      <c r="H235" s="103"/>
      <c r="I235" s="103"/>
      <c r="J235" s="103"/>
      <c r="K235" s="103"/>
      <c r="L235" s="103"/>
      <c r="M235" s="103"/>
      <c r="N235" s="103"/>
      <c r="O235" s="103"/>
      <c r="P235" s="103"/>
      <c r="Q235" s="103"/>
      <c r="R235" s="103"/>
      <c r="S235" s="103"/>
      <c r="T235" s="103" t="str">
        <f>IF(Final_Report[[#This Row],[Move to Report]]="Yes",VLOOKUP(E235,IssueVariable[],3,0),"N/A")</f>
        <v>N/A</v>
      </c>
      <c r="U235" s="103" t="str">
        <f>IF(Final_Report[[#This Row],[Move to Report]]="Yes",VLOOKUP(E235,IssueVariable[],4,0),"N/A")</f>
        <v>N/A</v>
      </c>
      <c r="V235" s="103" t="str">
        <f>Final_Report[[#This Row],[Issue Description]]</f>
        <v>N/A</v>
      </c>
      <c r="W235" s="103"/>
      <c r="X235" s="103">
        <f>Final_Report[[#This Row],[Code Snippet]]</f>
        <v>0</v>
      </c>
      <c r="Y235" s="103" t="str">
        <f>IF(Final_Report[[#This Row],[Move to Report]]="Yes",VLOOKUP(E235,IssueVariable[],5,0),"N/A")</f>
        <v>N/A</v>
      </c>
      <c r="Z235" s="103" t="str">
        <f>Final_Report[[#This Row],[Expected Result]]</f>
        <v>N/A</v>
      </c>
      <c r="AA235" s="103" t="str">
        <f>IF(Final_Report[[#This Row],[Move to Report]]="Yes",VLOOKUP(E235,IssueVariable[],6,0),"N/A")</f>
        <v>N/A</v>
      </c>
      <c r="AB235" s="103" t="str">
        <f>IF(Final_Report[[#This Row],[Move to Report]]="Yes",VLOOKUP(E235,IssueVariable[],7,0),"N/A")</f>
        <v>N/A</v>
      </c>
      <c r="AC235" s="103" t="str">
        <f>Final_Report[[#This Row],[Recommendation]]</f>
        <v>N/A</v>
      </c>
      <c r="AD235" s="103"/>
      <c r="AE235" s="103" t="str">
        <f>IF(Final_Report[[#This Row],[Move to Report]]="Yes",VLOOKUP(E235,IssueVariable[],8,0),"N/A")</f>
        <v>N/A</v>
      </c>
      <c r="AF235" s="103" t="str">
        <f>Final_Report[[#This Row],[Steps to Reproduce]]</f>
        <v>N/A</v>
      </c>
      <c r="AG235" s="103" t="str">
        <f>IF(Final_Report[[#This Row],[Move to Report]]="Yes",VLOOKUP(E235,IssueVariable[],9,0),"N/A")</f>
        <v>N/A</v>
      </c>
      <c r="AH235" s="103" t="str">
        <f>IF(Final_Report[[#This Row],[Move to Report]]="Yes",VLOOKUP(E235,IssueVariable[],10,0),"N/A")</f>
        <v>N/A</v>
      </c>
      <c r="AI235" s="103"/>
      <c r="AJ235" s="103"/>
      <c r="AK235" s="103" t="str" cm="1">
        <f t="array" ref="AK235">Table95[Tested on]</f>
        <v>Windows: 11
MAC OS: 12
iOS: 15
Android OS: 10</v>
      </c>
      <c r="AL235" s="203" t="str" cm="1">
        <f t="array" ref="AL2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5" s="103" t="e" cm="1">
        <f t="array" ref="AM235">CONCATENATE(LEFT(AH235, SEARCH(" ", AH235) -1),", ",Labels[Labels])</f>
        <v>#VALUE!</v>
      </c>
      <c r="AN235" s="103" t="b">
        <f t="shared" si="4"/>
        <v>0</v>
      </c>
      <c r="AO235" s="103"/>
      <c r="AP235" s="103"/>
      <c r="AQ235" s="103"/>
      <c r="AR235" s="103"/>
      <c r="AS235" s="103"/>
      <c r="AT235" s="103"/>
      <c r="AU235" s="103"/>
      <c r="AV235" s="103"/>
      <c r="AW235" s="103"/>
      <c r="AX235" s="103"/>
      <c r="AY235" s="103"/>
      <c r="AZ235" s="103"/>
      <c r="BA235" s="103"/>
      <c r="BB235" s="103"/>
      <c r="BC235" s="103" t="e">
        <f>VLOOKUP('Final Report'!D235,'Issue Variable'!A:N,11,FALSE)</f>
        <v>#N/A</v>
      </c>
      <c r="BD235" s="103"/>
      <c r="BE235" s="206"/>
    </row>
    <row r="236" spans="1:57" ht="105" hidden="1">
      <c r="A236" s="145"/>
      <c r="B236" s="103" t="e">
        <f>VLOOKUP(A236,URL[],2,0)</f>
        <v>#N/A</v>
      </c>
      <c r="C236" s="205" t="e">
        <f>VLOOKUP(A236,URL[],3,0)</f>
        <v>#N/A</v>
      </c>
      <c r="D236" s="103"/>
      <c r="E236" s="103"/>
      <c r="F236" s="103"/>
      <c r="G236" s="103"/>
      <c r="H236" s="103"/>
      <c r="I236" s="103"/>
      <c r="J236" s="103"/>
      <c r="K236" s="103"/>
      <c r="L236" s="103"/>
      <c r="M236" s="103"/>
      <c r="N236" s="103"/>
      <c r="O236" s="103"/>
      <c r="P236" s="103"/>
      <c r="Q236" s="103"/>
      <c r="R236" s="103"/>
      <c r="S236" s="103"/>
      <c r="T236" s="103" t="str">
        <f>IF(Final_Report[[#This Row],[Move to Report]]="Yes",VLOOKUP(E236,IssueVariable[],3,0),"N/A")</f>
        <v>N/A</v>
      </c>
      <c r="U236" s="103" t="str">
        <f>IF(Final_Report[[#This Row],[Move to Report]]="Yes",VLOOKUP(E236,IssueVariable[],4,0),"N/A")</f>
        <v>N/A</v>
      </c>
      <c r="V236" s="103" t="str">
        <f>Final_Report[[#This Row],[Issue Description]]</f>
        <v>N/A</v>
      </c>
      <c r="W236" s="103"/>
      <c r="X236" s="103">
        <f>Final_Report[[#This Row],[Code Snippet]]</f>
        <v>0</v>
      </c>
      <c r="Y236" s="103" t="str">
        <f>IF(Final_Report[[#This Row],[Move to Report]]="Yes",VLOOKUP(E236,IssueVariable[],5,0),"N/A")</f>
        <v>N/A</v>
      </c>
      <c r="Z236" s="103" t="str">
        <f>Final_Report[[#This Row],[Expected Result]]</f>
        <v>N/A</v>
      </c>
      <c r="AA236" s="103" t="str">
        <f>IF(Final_Report[[#This Row],[Move to Report]]="Yes",VLOOKUP(E236,IssueVariable[],6,0),"N/A")</f>
        <v>N/A</v>
      </c>
      <c r="AB236" s="103" t="str">
        <f>IF(Final_Report[[#This Row],[Move to Report]]="Yes",VLOOKUP(E236,IssueVariable[],7,0),"N/A")</f>
        <v>N/A</v>
      </c>
      <c r="AC236" s="103" t="str">
        <f>Final_Report[[#This Row],[Recommendation]]</f>
        <v>N/A</v>
      </c>
      <c r="AD236" s="103"/>
      <c r="AE236" s="103" t="str">
        <f>IF(Final_Report[[#This Row],[Move to Report]]="Yes",VLOOKUP(E236,IssueVariable[],8,0),"N/A")</f>
        <v>N/A</v>
      </c>
      <c r="AF236" s="103" t="str">
        <f>Final_Report[[#This Row],[Steps to Reproduce]]</f>
        <v>N/A</v>
      </c>
      <c r="AG236" s="103" t="str">
        <f>IF(Final_Report[[#This Row],[Move to Report]]="Yes",VLOOKUP(E236,IssueVariable[],9,0),"N/A")</f>
        <v>N/A</v>
      </c>
      <c r="AH236" s="103" t="str">
        <f>IF(Final_Report[[#This Row],[Move to Report]]="Yes",VLOOKUP(E236,IssueVariable[],10,0),"N/A")</f>
        <v>N/A</v>
      </c>
      <c r="AI236" s="103"/>
      <c r="AJ236" s="103"/>
      <c r="AK236" s="103" t="str" cm="1">
        <f t="array" ref="AK236">Table95[Tested on]</f>
        <v>Windows: 11
MAC OS: 12
iOS: 15
Android OS: 10</v>
      </c>
      <c r="AL236" s="203" t="str" cm="1">
        <f t="array" ref="AL2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6" s="103" t="e" cm="1">
        <f t="array" ref="AM236">CONCATENATE(LEFT(AH236, SEARCH(" ", AH236) -1),", ",Labels[Labels])</f>
        <v>#VALUE!</v>
      </c>
      <c r="AN236" s="103" t="b">
        <f t="shared" si="4"/>
        <v>0</v>
      </c>
      <c r="AO236" s="103"/>
      <c r="AP236" s="103"/>
      <c r="AQ236" s="103"/>
      <c r="AR236" s="103"/>
      <c r="AS236" s="103"/>
      <c r="AT236" s="103"/>
      <c r="AU236" s="103"/>
      <c r="AV236" s="103"/>
      <c r="AW236" s="103"/>
      <c r="AX236" s="103"/>
      <c r="AY236" s="103"/>
      <c r="AZ236" s="103"/>
      <c r="BA236" s="103"/>
      <c r="BB236" s="103"/>
      <c r="BC236" s="103" t="e">
        <f>VLOOKUP('Final Report'!D236,'Issue Variable'!A:N,11,FALSE)</f>
        <v>#N/A</v>
      </c>
      <c r="BD236" s="103"/>
      <c r="BE236" s="206"/>
    </row>
    <row r="237" spans="1:57" ht="105" hidden="1">
      <c r="A237" s="145"/>
      <c r="B237" s="103" t="e">
        <f>VLOOKUP(A237,URL[],2,0)</f>
        <v>#N/A</v>
      </c>
      <c r="C237" s="205" t="e">
        <f>VLOOKUP(A237,URL[],3,0)</f>
        <v>#N/A</v>
      </c>
      <c r="D237" s="103"/>
      <c r="E237" s="103"/>
      <c r="F237" s="103"/>
      <c r="G237" s="103"/>
      <c r="H237" s="103"/>
      <c r="I237" s="103"/>
      <c r="J237" s="103"/>
      <c r="K237" s="103"/>
      <c r="L237" s="103"/>
      <c r="M237" s="103"/>
      <c r="N237" s="103"/>
      <c r="O237" s="103"/>
      <c r="P237" s="103"/>
      <c r="Q237" s="103"/>
      <c r="R237" s="103"/>
      <c r="S237" s="103"/>
      <c r="T237" s="103" t="str">
        <f>IF(Final_Report[[#This Row],[Move to Report]]="Yes",VLOOKUP(E237,IssueVariable[],3,0),"N/A")</f>
        <v>N/A</v>
      </c>
      <c r="U237" s="103" t="str">
        <f>IF(Final_Report[[#This Row],[Move to Report]]="Yes",VLOOKUP(E237,IssueVariable[],4,0),"N/A")</f>
        <v>N/A</v>
      </c>
      <c r="V237" s="103" t="str">
        <f>Final_Report[[#This Row],[Issue Description]]</f>
        <v>N/A</v>
      </c>
      <c r="W237" s="103"/>
      <c r="X237" s="103">
        <f>Final_Report[[#This Row],[Code Snippet]]</f>
        <v>0</v>
      </c>
      <c r="Y237" s="103" t="str">
        <f>IF(Final_Report[[#This Row],[Move to Report]]="Yes",VLOOKUP(E237,IssueVariable[],5,0),"N/A")</f>
        <v>N/A</v>
      </c>
      <c r="Z237" s="103" t="str">
        <f>Final_Report[[#This Row],[Expected Result]]</f>
        <v>N/A</v>
      </c>
      <c r="AA237" s="103" t="str">
        <f>IF(Final_Report[[#This Row],[Move to Report]]="Yes",VLOOKUP(E237,IssueVariable[],6,0),"N/A")</f>
        <v>N/A</v>
      </c>
      <c r="AB237" s="103" t="str">
        <f>IF(Final_Report[[#This Row],[Move to Report]]="Yes",VLOOKUP(E237,IssueVariable[],7,0),"N/A")</f>
        <v>N/A</v>
      </c>
      <c r="AC237" s="103" t="str">
        <f>Final_Report[[#This Row],[Recommendation]]</f>
        <v>N/A</v>
      </c>
      <c r="AD237" s="103"/>
      <c r="AE237" s="103" t="str">
        <f>IF(Final_Report[[#This Row],[Move to Report]]="Yes",VLOOKUP(E237,IssueVariable[],8,0),"N/A")</f>
        <v>N/A</v>
      </c>
      <c r="AF237" s="103" t="str">
        <f>Final_Report[[#This Row],[Steps to Reproduce]]</f>
        <v>N/A</v>
      </c>
      <c r="AG237" s="103" t="str">
        <f>IF(Final_Report[[#This Row],[Move to Report]]="Yes",VLOOKUP(E237,IssueVariable[],9,0),"N/A")</f>
        <v>N/A</v>
      </c>
      <c r="AH237" s="103" t="str">
        <f>IF(Final_Report[[#This Row],[Move to Report]]="Yes",VLOOKUP(E237,IssueVariable[],10,0),"N/A")</f>
        <v>N/A</v>
      </c>
      <c r="AI237" s="103"/>
      <c r="AJ237" s="103"/>
      <c r="AK237" s="103" t="str" cm="1">
        <f t="array" ref="AK237">Table95[Tested on]</f>
        <v>Windows: 11
MAC OS: 12
iOS: 15
Android OS: 10</v>
      </c>
      <c r="AL237" s="203" t="str" cm="1">
        <f t="array" ref="AL2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7" s="103" t="e" cm="1">
        <f t="array" ref="AM237">CONCATENATE(LEFT(AH237, SEARCH(" ", AH237) -1),", ",Labels[Labels])</f>
        <v>#VALUE!</v>
      </c>
      <c r="AN237" s="103" t="b">
        <f t="shared" si="4"/>
        <v>0</v>
      </c>
      <c r="AO237" s="103"/>
      <c r="AP237" s="103"/>
      <c r="AQ237" s="103"/>
      <c r="AR237" s="103"/>
      <c r="AS237" s="103"/>
      <c r="AT237" s="103"/>
      <c r="AU237" s="103"/>
      <c r="AV237" s="103"/>
      <c r="AW237" s="103"/>
      <c r="AX237" s="103"/>
      <c r="AY237" s="103"/>
      <c r="AZ237" s="103"/>
      <c r="BA237" s="103"/>
      <c r="BB237" s="103"/>
      <c r="BC237" s="103" t="e">
        <f>VLOOKUP('Final Report'!D237,'Issue Variable'!A:N,11,FALSE)</f>
        <v>#N/A</v>
      </c>
      <c r="BD237" s="103"/>
      <c r="BE237" s="206"/>
    </row>
    <row r="238" spans="1:57" ht="105" hidden="1">
      <c r="A238" s="145"/>
      <c r="B238" s="103" t="e">
        <f>VLOOKUP(A238,URL[],2,0)</f>
        <v>#N/A</v>
      </c>
      <c r="C238" s="205" t="e">
        <f>VLOOKUP(A238,URL[],3,0)</f>
        <v>#N/A</v>
      </c>
      <c r="D238" s="103"/>
      <c r="E238" s="103"/>
      <c r="F238" s="103"/>
      <c r="G238" s="103"/>
      <c r="H238" s="103"/>
      <c r="I238" s="103"/>
      <c r="J238" s="103"/>
      <c r="K238" s="103"/>
      <c r="L238" s="103"/>
      <c r="M238" s="103"/>
      <c r="N238" s="103"/>
      <c r="O238" s="103"/>
      <c r="P238" s="103"/>
      <c r="Q238" s="103"/>
      <c r="R238" s="103"/>
      <c r="S238" s="103"/>
      <c r="T238" s="103" t="str">
        <f>IF(Final_Report[[#This Row],[Move to Report]]="Yes",VLOOKUP(E238,IssueVariable[],3,0),"N/A")</f>
        <v>N/A</v>
      </c>
      <c r="U238" s="103" t="str">
        <f>IF(Final_Report[[#This Row],[Move to Report]]="Yes",VLOOKUP(E238,IssueVariable[],4,0),"N/A")</f>
        <v>N/A</v>
      </c>
      <c r="V238" s="103" t="str">
        <f>Final_Report[[#This Row],[Issue Description]]</f>
        <v>N/A</v>
      </c>
      <c r="W238" s="103"/>
      <c r="X238" s="103">
        <f>Final_Report[[#This Row],[Code Snippet]]</f>
        <v>0</v>
      </c>
      <c r="Y238" s="103" t="str">
        <f>IF(Final_Report[[#This Row],[Move to Report]]="Yes",VLOOKUP(E238,IssueVariable[],5,0),"N/A")</f>
        <v>N/A</v>
      </c>
      <c r="Z238" s="103" t="str">
        <f>Final_Report[[#This Row],[Expected Result]]</f>
        <v>N/A</v>
      </c>
      <c r="AA238" s="103" t="str">
        <f>IF(Final_Report[[#This Row],[Move to Report]]="Yes",VLOOKUP(E238,IssueVariable[],6,0),"N/A")</f>
        <v>N/A</v>
      </c>
      <c r="AB238" s="103" t="str">
        <f>IF(Final_Report[[#This Row],[Move to Report]]="Yes",VLOOKUP(E238,IssueVariable[],7,0),"N/A")</f>
        <v>N/A</v>
      </c>
      <c r="AC238" s="103" t="str">
        <f>Final_Report[[#This Row],[Recommendation]]</f>
        <v>N/A</v>
      </c>
      <c r="AD238" s="103"/>
      <c r="AE238" s="103" t="str">
        <f>IF(Final_Report[[#This Row],[Move to Report]]="Yes",VLOOKUP(E238,IssueVariable[],8,0),"N/A")</f>
        <v>N/A</v>
      </c>
      <c r="AF238" s="103" t="str">
        <f>Final_Report[[#This Row],[Steps to Reproduce]]</f>
        <v>N/A</v>
      </c>
      <c r="AG238" s="103" t="str">
        <f>IF(Final_Report[[#This Row],[Move to Report]]="Yes",VLOOKUP(E238,IssueVariable[],9,0),"N/A")</f>
        <v>N/A</v>
      </c>
      <c r="AH238" s="103" t="str">
        <f>IF(Final_Report[[#This Row],[Move to Report]]="Yes",VLOOKUP(E238,IssueVariable[],10,0),"N/A")</f>
        <v>N/A</v>
      </c>
      <c r="AI238" s="103"/>
      <c r="AJ238" s="103"/>
      <c r="AK238" s="103" t="str" cm="1">
        <f t="array" ref="AK238">Table95[Tested on]</f>
        <v>Windows: 11
MAC OS: 12
iOS: 15
Android OS: 10</v>
      </c>
      <c r="AL238" s="203" t="str" cm="1">
        <f t="array" ref="AL2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8" s="103" t="e" cm="1">
        <f t="array" ref="AM238">CONCATENATE(LEFT(AH238, SEARCH(" ", AH238) -1),", ",Labels[Labels])</f>
        <v>#VALUE!</v>
      </c>
      <c r="AN238" s="103" t="b">
        <f t="shared" si="4"/>
        <v>0</v>
      </c>
      <c r="AO238" s="103"/>
      <c r="AP238" s="103"/>
      <c r="AQ238" s="103"/>
      <c r="AR238" s="103"/>
      <c r="AS238" s="103"/>
      <c r="AT238" s="103"/>
      <c r="AU238" s="103"/>
      <c r="AV238" s="103"/>
      <c r="AW238" s="103"/>
      <c r="AX238" s="103"/>
      <c r="AY238" s="103"/>
      <c r="AZ238" s="103"/>
      <c r="BA238" s="103"/>
      <c r="BB238" s="103"/>
      <c r="BC238" s="103" t="e">
        <f>VLOOKUP('Final Report'!D238,'Issue Variable'!A:N,11,FALSE)</f>
        <v>#N/A</v>
      </c>
      <c r="BD238" s="103"/>
      <c r="BE238" s="206"/>
    </row>
    <row r="239" spans="1:57" ht="105" hidden="1">
      <c r="A239" s="145"/>
      <c r="B239" s="103" t="e">
        <f>VLOOKUP(A239,URL[],2,0)</f>
        <v>#N/A</v>
      </c>
      <c r="C239" s="205" t="e">
        <f>VLOOKUP(A239,URL[],3,0)</f>
        <v>#N/A</v>
      </c>
      <c r="D239" s="103"/>
      <c r="E239" s="103"/>
      <c r="F239" s="103"/>
      <c r="G239" s="103"/>
      <c r="H239" s="103"/>
      <c r="I239" s="103"/>
      <c r="J239" s="103"/>
      <c r="K239" s="103"/>
      <c r="L239" s="103"/>
      <c r="M239" s="103"/>
      <c r="N239" s="103"/>
      <c r="O239" s="103"/>
      <c r="P239" s="103"/>
      <c r="Q239" s="103"/>
      <c r="R239" s="103"/>
      <c r="S239" s="103"/>
      <c r="T239" s="103" t="str">
        <f>IF(Final_Report[[#This Row],[Move to Report]]="Yes",VLOOKUP(E239,IssueVariable[],3,0),"N/A")</f>
        <v>N/A</v>
      </c>
      <c r="U239" s="103" t="str">
        <f>IF(Final_Report[[#This Row],[Move to Report]]="Yes",VLOOKUP(E239,IssueVariable[],4,0),"N/A")</f>
        <v>N/A</v>
      </c>
      <c r="V239" s="103" t="str">
        <f>Final_Report[[#This Row],[Issue Description]]</f>
        <v>N/A</v>
      </c>
      <c r="W239" s="103"/>
      <c r="X239" s="103">
        <f>Final_Report[[#This Row],[Code Snippet]]</f>
        <v>0</v>
      </c>
      <c r="Y239" s="103" t="str">
        <f>IF(Final_Report[[#This Row],[Move to Report]]="Yes",VLOOKUP(E239,IssueVariable[],5,0),"N/A")</f>
        <v>N/A</v>
      </c>
      <c r="Z239" s="103" t="str">
        <f>Final_Report[[#This Row],[Expected Result]]</f>
        <v>N/A</v>
      </c>
      <c r="AA239" s="103" t="str">
        <f>IF(Final_Report[[#This Row],[Move to Report]]="Yes",VLOOKUP(E239,IssueVariable[],6,0),"N/A")</f>
        <v>N/A</v>
      </c>
      <c r="AB239" s="103" t="str">
        <f>IF(Final_Report[[#This Row],[Move to Report]]="Yes",VLOOKUP(E239,IssueVariable[],7,0),"N/A")</f>
        <v>N/A</v>
      </c>
      <c r="AC239" s="103" t="str">
        <f>Final_Report[[#This Row],[Recommendation]]</f>
        <v>N/A</v>
      </c>
      <c r="AD239" s="103"/>
      <c r="AE239" s="103" t="str">
        <f>IF(Final_Report[[#This Row],[Move to Report]]="Yes",VLOOKUP(E239,IssueVariable[],8,0),"N/A")</f>
        <v>N/A</v>
      </c>
      <c r="AF239" s="103" t="str">
        <f>Final_Report[[#This Row],[Steps to Reproduce]]</f>
        <v>N/A</v>
      </c>
      <c r="AG239" s="103" t="str">
        <f>IF(Final_Report[[#This Row],[Move to Report]]="Yes",VLOOKUP(E239,IssueVariable[],9,0),"N/A")</f>
        <v>N/A</v>
      </c>
      <c r="AH239" s="103" t="str">
        <f>IF(Final_Report[[#This Row],[Move to Report]]="Yes",VLOOKUP(E239,IssueVariable[],10,0),"N/A")</f>
        <v>N/A</v>
      </c>
      <c r="AI239" s="103"/>
      <c r="AJ239" s="103"/>
      <c r="AK239" s="103" t="str" cm="1">
        <f t="array" ref="AK239">Table95[Tested on]</f>
        <v>Windows: 11
MAC OS: 12
iOS: 15
Android OS: 10</v>
      </c>
      <c r="AL239" s="203" t="str" cm="1">
        <f t="array" ref="AL2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39" s="103" t="e" cm="1">
        <f t="array" ref="AM239">CONCATENATE(LEFT(AH239, SEARCH(" ", AH239) -1),", ",Labels[Labels])</f>
        <v>#VALUE!</v>
      </c>
      <c r="AN239" s="103" t="b">
        <f t="shared" si="4"/>
        <v>0</v>
      </c>
      <c r="AO239" s="103"/>
      <c r="AP239" s="103"/>
      <c r="AQ239" s="103"/>
      <c r="AR239" s="103"/>
      <c r="AS239" s="103"/>
      <c r="AT239" s="103"/>
      <c r="AU239" s="103"/>
      <c r="AV239" s="103"/>
      <c r="AW239" s="103"/>
      <c r="AX239" s="103"/>
      <c r="AY239" s="103"/>
      <c r="AZ239" s="103"/>
      <c r="BA239" s="103"/>
      <c r="BB239" s="103"/>
      <c r="BC239" s="103" t="e">
        <f>VLOOKUP('Final Report'!D239,'Issue Variable'!A:N,11,FALSE)</f>
        <v>#N/A</v>
      </c>
      <c r="BD239" s="103"/>
      <c r="BE239" s="206"/>
    </row>
    <row r="240" spans="1:57" ht="105" hidden="1">
      <c r="A240" s="145"/>
      <c r="B240" s="103" t="e">
        <f>VLOOKUP(A240,URL[],2,0)</f>
        <v>#N/A</v>
      </c>
      <c r="C240" s="205" t="e">
        <f>VLOOKUP(A240,URL[],3,0)</f>
        <v>#N/A</v>
      </c>
      <c r="D240" s="103"/>
      <c r="E240" s="103"/>
      <c r="F240" s="103"/>
      <c r="G240" s="103"/>
      <c r="H240" s="103"/>
      <c r="I240" s="103"/>
      <c r="J240" s="103"/>
      <c r="K240" s="103"/>
      <c r="L240" s="103"/>
      <c r="M240" s="103"/>
      <c r="N240" s="103"/>
      <c r="O240" s="103"/>
      <c r="P240" s="103"/>
      <c r="Q240" s="103"/>
      <c r="R240" s="103"/>
      <c r="S240" s="103"/>
      <c r="T240" s="103" t="str">
        <f>IF(Final_Report[[#This Row],[Move to Report]]="Yes",VLOOKUP(E240,IssueVariable[],3,0),"N/A")</f>
        <v>N/A</v>
      </c>
      <c r="U240" s="103" t="str">
        <f>IF(Final_Report[[#This Row],[Move to Report]]="Yes",VLOOKUP(E240,IssueVariable[],4,0),"N/A")</f>
        <v>N/A</v>
      </c>
      <c r="V240" s="103" t="str">
        <f>Final_Report[[#This Row],[Issue Description]]</f>
        <v>N/A</v>
      </c>
      <c r="W240" s="103"/>
      <c r="X240" s="103">
        <f>Final_Report[[#This Row],[Code Snippet]]</f>
        <v>0</v>
      </c>
      <c r="Y240" s="103" t="str">
        <f>IF(Final_Report[[#This Row],[Move to Report]]="Yes",VLOOKUP(E240,IssueVariable[],5,0),"N/A")</f>
        <v>N/A</v>
      </c>
      <c r="Z240" s="103" t="str">
        <f>Final_Report[[#This Row],[Expected Result]]</f>
        <v>N/A</v>
      </c>
      <c r="AA240" s="103" t="str">
        <f>IF(Final_Report[[#This Row],[Move to Report]]="Yes",VLOOKUP(E240,IssueVariable[],6,0),"N/A")</f>
        <v>N/A</v>
      </c>
      <c r="AB240" s="103" t="str">
        <f>IF(Final_Report[[#This Row],[Move to Report]]="Yes",VLOOKUP(E240,IssueVariable[],7,0),"N/A")</f>
        <v>N/A</v>
      </c>
      <c r="AC240" s="103" t="str">
        <f>Final_Report[[#This Row],[Recommendation]]</f>
        <v>N/A</v>
      </c>
      <c r="AD240" s="103"/>
      <c r="AE240" s="103" t="str">
        <f>IF(Final_Report[[#This Row],[Move to Report]]="Yes",VLOOKUP(E240,IssueVariable[],8,0),"N/A")</f>
        <v>N/A</v>
      </c>
      <c r="AF240" s="103" t="str">
        <f>Final_Report[[#This Row],[Steps to Reproduce]]</f>
        <v>N/A</v>
      </c>
      <c r="AG240" s="103" t="str">
        <f>IF(Final_Report[[#This Row],[Move to Report]]="Yes",VLOOKUP(E240,IssueVariable[],9,0),"N/A")</f>
        <v>N/A</v>
      </c>
      <c r="AH240" s="103" t="str">
        <f>IF(Final_Report[[#This Row],[Move to Report]]="Yes",VLOOKUP(E240,IssueVariable[],10,0),"N/A")</f>
        <v>N/A</v>
      </c>
      <c r="AI240" s="103"/>
      <c r="AJ240" s="103"/>
      <c r="AK240" s="103" t="str" cm="1">
        <f t="array" ref="AK240">Table95[Tested on]</f>
        <v>Windows: 11
MAC OS: 12
iOS: 15
Android OS: 10</v>
      </c>
      <c r="AL240" s="203" t="str" cm="1">
        <f t="array" ref="AL2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0" s="103" t="e" cm="1">
        <f t="array" ref="AM240">CONCATENATE(LEFT(AH240, SEARCH(" ", AH240) -1),", ",Labels[Labels])</f>
        <v>#VALUE!</v>
      </c>
      <c r="AN240" s="103" t="b">
        <f t="shared" si="4"/>
        <v>0</v>
      </c>
      <c r="AO240" s="103"/>
      <c r="AP240" s="103"/>
      <c r="AQ240" s="103"/>
      <c r="AR240" s="103"/>
      <c r="AS240" s="103"/>
      <c r="AT240" s="103"/>
      <c r="AU240" s="103"/>
      <c r="AV240" s="103"/>
      <c r="AW240" s="103"/>
      <c r="AX240" s="103"/>
      <c r="AY240" s="103"/>
      <c r="AZ240" s="103"/>
      <c r="BA240" s="103"/>
      <c r="BB240" s="103"/>
      <c r="BC240" s="103" t="e">
        <f>VLOOKUP('Final Report'!D240,'Issue Variable'!A:N,11,FALSE)</f>
        <v>#N/A</v>
      </c>
      <c r="BD240" s="103"/>
      <c r="BE240" s="206"/>
    </row>
    <row r="241" spans="1:57" ht="105" hidden="1">
      <c r="A241" s="145"/>
      <c r="B241" s="103" t="e">
        <f>VLOOKUP(A241,URL[],2,0)</f>
        <v>#N/A</v>
      </c>
      <c r="C241" s="205" t="e">
        <f>VLOOKUP(A241,URL[],3,0)</f>
        <v>#N/A</v>
      </c>
      <c r="D241" s="103"/>
      <c r="E241" s="103"/>
      <c r="F241" s="103"/>
      <c r="G241" s="103"/>
      <c r="H241" s="103"/>
      <c r="I241" s="103"/>
      <c r="J241" s="103"/>
      <c r="K241" s="103"/>
      <c r="L241" s="103"/>
      <c r="M241" s="103"/>
      <c r="N241" s="103"/>
      <c r="O241" s="103"/>
      <c r="P241" s="103"/>
      <c r="Q241" s="103"/>
      <c r="R241" s="103"/>
      <c r="S241" s="103"/>
      <c r="T241" s="103" t="str">
        <f>IF(Final_Report[[#This Row],[Move to Report]]="Yes",VLOOKUP(E241,IssueVariable[],3,0),"N/A")</f>
        <v>N/A</v>
      </c>
      <c r="U241" s="103" t="str">
        <f>IF(Final_Report[[#This Row],[Move to Report]]="Yes",VLOOKUP(E241,IssueVariable[],4,0),"N/A")</f>
        <v>N/A</v>
      </c>
      <c r="V241" s="103" t="str">
        <f>Final_Report[[#This Row],[Issue Description]]</f>
        <v>N/A</v>
      </c>
      <c r="W241" s="103"/>
      <c r="X241" s="103">
        <f>Final_Report[[#This Row],[Code Snippet]]</f>
        <v>0</v>
      </c>
      <c r="Y241" s="103" t="str">
        <f>IF(Final_Report[[#This Row],[Move to Report]]="Yes",VLOOKUP(E241,IssueVariable[],5,0),"N/A")</f>
        <v>N/A</v>
      </c>
      <c r="Z241" s="103" t="str">
        <f>Final_Report[[#This Row],[Expected Result]]</f>
        <v>N/A</v>
      </c>
      <c r="AA241" s="103" t="str">
        <f>IF(Final_Report[[#This Row],[Move to Report]]="Yes",VLOOKUP(E241,IssueVariable[],6,0),"N/A")</f>
        <v>N/A</v>
      </c>
      <c r="AB241" s="103" t="str">
        <f>IF(Final_Report[[#This Row],[Move to Report]]="Yes",VLOOKUP(E241,IssueVariable[],7,0),"N/A")</f>
        <v>N/A</v>
      </c>
      <c r="AC241" s="103" t="str">
        <f>Final_Report[[#This Row],[Recommendation]]</f>
        <v>N/A</v>
      </c>
      <c r="AD241" s="103"/>
      <c r="AE241" s="103" t="str">
        <f>IF(Final_Report[[#This Row],[Move to Report]]="Yes",VLOOKUP(E241,IssueVariable[],8,0),"N/A")</f>
        <v>N/A</v>
      </c>
      <c r="AF241" s="103" t="str">
        <f>Final_Report[[#This Row],[Steps to Reproduce]]</f>
        <v>N/A</v>
      </c>
      <c r="AG241" s="103" t="str">
        <f>IF(Final_Report[[#This Row],[Move to Report]]="Yes",VLOOKUP(E241,IssueVariable[],9,0),"N/A")</f>
        <v>N/A</v>
      </c>
      <c r="AH241" s="103" t="str">
        <f>IF(Final_Report[[#This Row],[Move to Report]]="Yes",VLOOKUP(E241,IssueVariable[],10,0),"N/A")</f>
        <v>N/A</v>
      </c>
      <c r="AI241" s="103"/>
      <c r="AJ241" s="103"/>
      <c r="AK241" s="103" t="str" cm="1">
        <f t="array" ref="AK241">Table95[Tested on]</f>
        <v>Windows: 11
MAC OS: 12
iOS: 15
Android OS: 10</v>
      </c>
      <c r="AL241" s="203" t="str" cm="1">
        <f t="array" ref="AL2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1" s="103" t="e" cm="1">
        <f t="array" ref="AM241">CONCATENATE(LEFT(AH241, SEARCH(" ", AH241) -1),", ",Labels[Labels])</f>
        <v>#VALUE!</v>
      </c>
      <c r="AN241" s="103" t="b">
        <f t="shared" si="4"/>
        <v>0</v>
      </c>
      <c r="AO241" s="103"/>
      <c r="AP241" s="103"/>
      <c r="AQ241" s="103"/>
      <c r="AR241" s="103"/>
      <c r="AS241" s="103"/>
      <c r="AT241" s="103"/>
      <c r="AU241" s="103"/>
      <c r="AV241" s="103"/>
      <c r="AW241" s="103"/>
      <c r="AX241" s="103"/>
      <c r="AY241" s="103"/>
      <c r="AZ241" s="103"/>
      <c r="BA241" s="103"/>
      <c r="BB241" s="103"/>
      <c r="BC241" s="103" t="e">
        <f>VLOOKUP('Final Report'!D241,'Issue Variable'!A:N,11,FALSE)</f>
        <v>#N/A</v>
      </c>
      <c r="BD241" s="103"/>
      <c r="BE241" s="206"/>
    </row>
    <row r="242" spans="1:57" ht="105" hidden="1">
      <c r="A242" s="145"/>
      <c r="B242" s="103" t="e">
        <f>VLOOKUP(A242,URL[],2,0)</f>
        <v>#N/A</v>
      </c>
      <c r="C242" s="205" t="e">
        <f>VLOOKUP(A242,URL[],3,0)</f>
        <v>#N/A</v>
      </c>
      <c r="D242" s="103"/>
      <c r="E242" s="103"/>
      <c r="F242" s="103"/>
      <c r="G242" s="103"/>
      <c r="H242" s="103"/>
      <c r="I242" s="103"/>
      <c r="J242" s="103"/>
      <c r="K242" s="103"/>
      <c r="L242" s="103"/>
      <c r="M242" s="103"/>
      <c r="N242" s="103"/>
      <c r="O242" s="103"/>
      <c r="P242" s="103"/>
      <c r="Q242" s="103"/>
      <c r="R242" s="103"/>
      <c r="S242" s="103"/>
      <c r="T242" s="103" t="str">
        <f>IF(Final_Report[[#This Row],[Move to Report]]="Yes",VLOOKUP(E242,IssueVariable[],3,0),"N/A")</f>
        <v>N/A</v>
      </c>
      <c r="U242" s="103" t="str">
        <f>IF(Final_Report[[#This Row],[Move to Report]]="Yes",VLOOKUP(E242,IssueVariable[],4,0),"N/A")</f>
        <v>N/A</v>
      </c>
      <c r="V242" s="103" t="str">
        <f>Final_Report[[#This Row],[Issue Description]]</f>
        <v>N/A</v>
      </c>
      <c r="W242" s="103"/>
      <c r="X242" s="103">
        <f>Final_Report[[#This Row],[Code Snippet]]</f>
        <v>0</v>
      </c>
      <c r="Y242" s="103" t="str">
        <f>IF(Final_Report[[#This Row],[Move to Report]]="Yes",VLOOKUP(E242,IssueVariable[],5,0),"N/A")</f>
        <v>N/A</v>
      </c>
      <c r="Z242" s="103" t="str">
        <f>Final_Report[[#This Row],[Expected Result]]</f>
        <v>N/A</v>
      </c>
      <c r="AA242" s="103" t="str">
        <f>IF(Final_Report[[#This Row],[Move to Report]]="Yes",VLOOKUP(E242,IssueVariable[],6,0),"N/A")</f>
        <v>N/A</v>
      </c>
      <c r="AB242" s="103" t="str">
        <f>IF(Final_Report[[#This Row],[Move to Report]]="Yes",VLOOKUP(E242,IssueVariable[],7,0),"N/A")</f>
        <v>N/A</v>
      </c>
      <c r="AC242" s="103" t="str">
        <f>Final_Report[[#This Row],[Recommendation]]</f>
        <v>N/A</v>
      </c>
      <c r="AD242" s="103"/>
      <c r="AE242" s="103" t="str">
        <f>IF(Final_Report[[#This Row],[Move to Report]]="Yes",VLOOKUP(E242,IssueVariable[],8,0),"N/A")</f>
        <v>N/A</v>
      </c>
      <c r="AF242" s="103" t="str">
        <f>Final_Report[[#This Row],[Steps to Reproduce]]</f>
        <v>N/A</v>
      </c>
      <c r="AG242" s="103" t="str">
        <f>IF(Final_Report[[#This Row],[Move to Report]]="Yes",VLOOKUP(E242,IssueVariable[],9,0),"N/A")</f>
        <v>N/A</v>
      </c>
      <c r="AH242" s="103" t="str">
        <f>IF(Final_Report[[#This Row],[Move to Report]]="Yes",VLOOKUP(E242,IssueVariable[],10,0),"N/A")</f>
        <v>N/A</v>
      </c>
      <c r="AI242" s="103"/>
      <c r="AJ242" s="103"/>
      <c r="AK242" s="103" t="str" cm="1">
        <f t="array" ref="AK242">Table95[Tested on]</f>
        <v>Windows: 11
MAC OS: 12
iOS: 15
Android OS: 10</v>
      </c>
      <c r="AL242" s="203" t="str" cm="1">
        <f t="array" ref="AL2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2" s="103" t="e" cm="1">
        <f t="array" ref="AM242">CONCATENATE(LEFT(AH242, SEARCH(" ", AH242) -1),", ",Labels[Labels])</f>
        <v>#VALUE!</v>
      </c>
      <c r="AN242" s="103" t="b">
        <f t="shared" si="4"/>
        <v>0</v>
      </c>
      <c r="AO242" s="103"/>
      <c r="AP242" s="103"/>
      <c r="AQ242" s="103"/>
      <c r="AR242" s="103"/>
      <c r="AS242" s="103"/>
      <c r="AT242" s="103"/>
      <c r="AU242" s="103"/>
      <c r="AV242" s="103"/>
      <c r="AW242" s="103"/>
      <c r="AX242" s="103"/>
      <c r="AY242" s="103"/>
      <c r="AZ242" s="103"/>
      <c r="BA242" s="103"/>
      <c r="BB242" s="103"/>
      <c r="BC242" s="103" t="e">
        <f>VLOOKUP('Final Report'!D242,'Issue Variable'!A:N,11,FALSE)</f>
        <v>#N/A</v>
      </c>
      <c r="BD242" s="103"/>
      <c r="BE242" s="206"/>
    </row>
    <row r="243" spans="1:57" ht="105" hidden="1">
      <c r="A243" s="145"/>
      <c r="B243" s="103" t="e">
        <f>VLOOKUP(A243,URL[],2,0)</f>
        <v>#N/A</v>
      </c>
      <c r="C243" s="205" t="e">
        <f>VLOOKUP(A243,URL[],3,0)</f>
        <v>#N/A</v>
      </c>
      <c r="D243" s="103"/>
      <c r="E243" s="103"/>
      <c r="F243" s="103"/>
      <c r="G243" s="103"/>
      <c r="H243" s="103"/>
      <c r="I243" s="103"/>
      <c r="J243" s="103"/>
      <c r="K243" s="103"/>
      <c r="L243" s="103"/>
      <c r="M243" s="103"/>
      <c r="N243" s="103"/>
      <c r="O243" s="103"/>
      <c r="P243" s="103"/>
      <c r="Q243" s="103"/>
      <c r="R243" s="103"/>
      <c r="S243" s="103"/>
      <c r="T243" s="103" t="str">
        <f>IF(Final_Report[[#This Row],[Move to Report]]="Yes",VLOOKUP(E243,IssueVariable[],3,0),"N/A")</f>
        <v>N/A</v>
      </c>
      <c r="U243" s="103" t="str">
        <f>IF(Final_Report[[#This Row],[Move to Report]]="Yes",VLOOKUP(E243,IssueVariable[],4,0),"N/A")</f>
        <v>N/A</v>
      </c>
      <c r="V243" s="103" t="str">
        <f>Final_Report[[#This Row],[Issue Description]]</f>
        <v>N/A</v>
      </c>
      <c r="W243" s="103"/>
      <c r="X243" s="103">
        <f>Final_Report[[#This Row],[Code Snippet]]</f>
        <v>0</v>
      </c>
      <c r="Y243" s="103" t="str">
        <f>IF(Final_Report[[#This Row],[Move to Report]]="Yes",VLOOKUP(E243,IssueVariable[],5,0),"N/A")</f>
        <v>N/A</v>
      </c>
      <c r="Z243" s="103" t="str">
        <f>Final_Report[[#This Row],[Expected Result]]</f>
        <v>N/A</v>
      </c>
      <c r="AA243" s="103" t="str">
        <f>IF(Final_Report[[#This Row],[Move to Report]]="Yes",VLOOKUP(E243,IssueVariable[],6,0),"N/A")</f>
        <v>N/A</v>
      </c>
      <c r="AB243" s="103" t="str">
        <f>IF(Final_Report[[#This Row],[Move to Report]]="Yes",VLOOKUP(E243,IssueVariable[],7,0),"N/A")</f>
        <v>N/A</v>
      </c>
      <c r="AC243" s="103" t="str">
        <f>Final_Report[[#This Row],[Recommendation]]</f>
        <v>N/A</v>
      </c>
      <c r="AD243" s="103"/>
      <c r="AE243" s="103" t="str">
        <f>IF(Final_Report[[#This Row],[Move to Report]]="Yes",VLOOKUP(E243,IssueVariable[],8,0),"N/A")</f>
        <v>N/A</v>
      </c>
      <c r="AF243" s="103" t="str">
        <f>Final_Report[[#This Row],[Steps to Reproduce]]</f>
        <v>N/A</v>
      </c>
      <c r="AG243" s="103" t="str">
        <f>IF(Final_Report[[#This Row],[Move to Report]]="Yes",VLOOKUP(E243,IssueVariable[],9,0),"N/A")</f>
        <v>N/A</v>
      </c>
      <c r="AH243" s="103" t="str">
        <f>IF(Final_Report[[#This Row],[Move to Report]]="Yes",VLOOKUP(E243,IssueVariable[],10,0),"N/A")</f>
        <v>N/A</v>
      </c>
      <c r="AI243" s="103"/>
      <c r="AJ243" s="103"/>
      <c r="AK243" s="103" t="str" cm="1">
        <f t="array" ref="AK243">Table95[Tested on]</f>
        <v>Windows: 11
MAC OS: 12
iOS: 15
Android OS: 10</v>
      </c>
      <c r="AL243" s="203" t="str" cm="1">
        <f t="array" ref="AL2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3" s="103" t="e" cm="1">
        <f t="array" ref="AM243">CONCATENATE(LEFT(AH243, SEARCH(" ", AH243) -1),", ",Labels[Labels])</f>
        <v>#VALUE!</v>
      </c>
      <c r="AN243" s="103" t="b">
        <f t="shared" si="4"/>
        <v>0</v>
      </c>
      <c r="AO243" s="103"/>
      <c r="AP243" s="103"/>
      <c r="AQ243" s="103"/>
      <c r="AR243" s="103"/>
      <c r="AS243" s="103"/>
      <c r="AT243" s="103"/>
      <c r="AU243" s="103"/>
      <c r="AV243" s="103"/>
      <c r="AW243" s="103"/>
      <c r="AX243" s="103"/>
      <c r="AY243" s="103"/>
      <c r="AZ243" s="103"/>
      <c r="BA243" s="103"/>
      <c r="BB243" s="103"/>
      <c r="BC243" s="103" t="e">
        <f>VLOOKUP('Final Report'!D243,'Issue Variable'!A:N,11,FALSE)</f>
        <v>#N/A</v>
      </c>
      <c r="BD243" s="103"/>
      <c r="BE243" s="206"/>
    </row>
    <row r="244" spans="1:57" ht="105" hidden="1">
      <c r="A244" s="145"/>
      <c r="B244" s="103" t="e">
        <f>VLOOKUP(A244,URL[],2,0)</f>
        <v>#N/A</v>
      </c>
      <c r="C244" s="205" t="e">
        <f>VLOOKUP(A244,URL[],3,0)</f>
        <v>#N/A</v>
      </c>
      <c r="D244" s="103"/>
      <c r="E244" s="103"/>
      <c r="F244" s="103"/>
      <c r="G244" s="103"/>
      <c r="H244" s="103"/>
      <c r="I244" s="103"/>
      <c r="J244" s="103"/>
      <c r="K244" s="103"/>
      <c r="L244" s="103"/>
      <c r="M244" s="103"/>
      <c r="N244" s="103"/>
      <c r="O244" s="103"/>
      <c r="P244" s="103"/>
      <c r="Q244" s="103"/>
      <c r="R244" s="103"/>
      <c r="S244" s="103"/>
      <c r="T244" s="103" t="str">
        <f>IF(Final_Report[[#This Row],[Move to Report]]="Yes",VLOOKUP(E244,IssueVariable[],3,0),"N/A")</f>
        <v>N/A</v>
      </c>
      <c r="U244" s="103" t="str">
        <f>IF(Final_Report[[#This Row],[Move to Report]]="Yes",VLOOKUP(E244,IssueVariable[],4,0),"N/A")</f>
        <v>N/A</v>
      </c>
      <c r="V244" s="103" t="str">
        <f>Final_Report[[#This Row],[Issue Description]]</f>
        <v>N/A</v>
      </c>
      <c r="W244" s="103"/>
      <c r="X244" s="103">
        <f>Final_Report[[#This Row],[Code Snippet]]</f>
        <v>0</v>
      </c>
      <c r="Y244" s="103" t="str">
        <f>IF(Final_Report[[#This Row],[Move to Report]]="Yes",VLOOKUP(E244,IssueVariable[],5,0),"N/A")</f>
        <v>N/A</v>
      </c>
      <c r="Z244" s="103" t="str">
        <f>Final_Report[[#This Row],[Expected Result]]</f>
        <v>N/A</v>
      </c>
      <c r="AA244" s="103" t="str">
        <f>IF(Final_Report[[#This Row],[Move to Report]]="Yes",VLOOKUP(E244,IssueVariable[],6,0),"N/A")</f>
        <v>N/A</v>
      </c>
      <c r="AB244" s="103" t="str">
        <f>IF(Final_Report[[#This Row],[Move to Report]]="Yes",VLOOKUP(E244,IssueVariable[],7,0),"N/A")</f>
        <v>N/A</v>
      </c>
      <c r="AC244" s="103" t="str">
        <f>Final_Report[[#This Row],[Recommendation]]</f>
        <v>N/A</v>
      </c>
      <c r="AD244" s="103"/>
      <c r="AE244" s="103" t="str">
        <f>IF(Final_Report[[#This Row],[Move to Report]]="Yes",VLOOKUP(E244,IssueVariable[],8,0),"N/A")</f>
        <v>N/A</v>
      </c>
      <c r="AF244" s="103" t="str">
        <f>Final_Report[[#This Row],[Steps to Reproduce]]</f>
        <v>N/A</v>
      </c>
      <c r="AG244" s="103" t="str">
        <f>IF(Final_Report[[#This Row],[Move to Report]]="Yes",VLOOKUP(E244,IssueVariable[],9,0),"N/A")</f>
        <v>N/A</v>
      </c>
      <c r="AH244" s="103" t="str">
        <f>IF(Final_Report[[#This Row],[Move to Report]]="Yes",VLOOKUP(E244,IssueVariable[],10,0),"N/A")</f>
        <v>N/A</v>
      </c>
      <c r="AI244" s="103"/>
      <c r="AJ244" s="103"/>
      <c r="AK244" s="103" t="str" cm="1">
        <f t="array" ref="AK244">Table95[Tested on]</f>
        <v>Windows: 11
MAC OS: 12
iOS: 15
Android OS: 10</v>
      </c>
      <c r="AL244" s="203" t="str" cm="1">
        <f t="array" ref="AL2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4" s="103" t="e" cm="1">
        <f t="array" ref="AM244">CONCATENATE(LEFT(AH244, SEARCH(" ", AH244) -1),", ",Labels[Labels])</f>
        <v>#VALUE!</v>
      </c>
      <c r="AN244" s="103" t="b">
        <f t="shared" si="4"/>
        <v>0</v>
      </c>
      <c r="AO244" s="103"/>
      <c r="AP244" s="103"/>
      <c r="AQ244" s="103"/>
      <c r="AR244" s="103"/>
      <c r="AS244" s="103"/>
      <c r="AT244" s="103"/>
      <c r="AU244" s="103"/>
      <c r="AV244" s="103"/>
      <c r="AW244" s="103"/>
      <c r="AX244" s="103"/>
      <c r="AY244" s="103"/>
      <c r="AZ244" s="103"/>
      <c r="BA244" s="103"/>
      <c r="BB244" s="103"/>
      <c r="BC244" s="103" t="e">
        <f>VLOOKUP('Final Report'!D244,'Issue Variable'!A:N,11,FALSE)</f>
        <v>#N/A</v>
      </c>
      <c r="BD244" s="103"/>
      <c r="BE244" s="206"/>
    </row>
    <row r="245" spans="1:57" ht="105" hidden="1">
      <c r="A245" s="145"/>
      <c r="B245" s="103" t="e">
        <f>VLOOKUP(A245,URL[],2,0)</f>
        <v>#N/A</v>
      </c>
      <c r="C245" s="205" t="e">
        <f>VLOOKUP(A245,URL[],3,0)</f>
        <v>#N/A</v>
      </c>
      <c r="D245" s="103"/>
      <c r="E245" s="103"/>
      <c r="F245" s="103"/>
      <c r="G245" s="103"/>
      <c r="H245" s="103"/>
      <c r="I245" s="103"/>
      <c r="J245" s="103"/>
      <c r="K245" s="103"/>
      <c r="L245" s="103"/>
      <c r="M245" s="103"/>
      <c r="N245" s="103"/>
      <c r="O245" s="103"/>
      <c r="P245" s="103"/>
      <c r="Q245" s="103"/>
      <c r="R245" s="103"/>
      <c r="S245" s="103"/>
      <c r="T245" s="103" t="str">
        <f>IF(Final_Report[[#This Row],[Move to Report]]="Yes",VLOOKUP(E245,IssueVariable[],3,0),"N/A")</f>
        <v>N/A</v>
      </c>
      <c r="U245" s="103" t="str">
        <f>IF(Final_Report[[#This Row],[Move to Report]]="Yes",VLOOKUP(E245,IssueVariable[],4,0),"N/A")</f>
        <v>N/A</v>
      </c>
      <c r="V245" s="103" t="str">
        <f>Final_Report[[#This Row],[Issue Description]]</f>
        <v>N/A</v>
      </c>
      <c r="W245" s="103"/>
      <c r="X245" s="103">
        <f>Final_Report[[#This Row],[Code Snippet]]</f>
        <v>0</v>
      </c>
      <c r="Y245" s="103" t="str">
        <f>IF(Final_Report[[#This Row],[Move to Report]]="Yes",VLOOKUP(E245,IssueVariable[],5,0),"N/A")</f>
        <v>N/A</v>
      </c>
      <c r="Z245" s="103" t="str">
        <f>Final_Report[[#This Row],[Expected Result]]</f>
        <v>N/A</v>
      </c>
      <c r="AA245" s="103" t="str">
        <f>IF(Final_Report[[#This Row],[Move to Report]]="Yes",VLOOKUP(E245,IssueVariable[],6,0),"N/A")</f>
        <v>N/A</v>
      </c>
      <c r="AB245" s="103" t="str">
        <f>IF(Final_Report[[#This Row],[Move to Report]]="Yes",VLOOKUP(E245,IssueVariable[],7,0),"N/A")</f>
        <v>N/A</v>
      </c>
      <c r="AC245" s="103" t="str">
        <f>Final_Report[[#This Row],[Recommendation]]</f>
        <v>N/A</v>
      </c>
      <c r="AD245" s="103"/>
      <c r="AE245" s="103" t="str">
        <f>IF(Final_Report[[#This Row],[Move to Report]]="Yes",VLOOKUP(E245,IssueVariable[],8,0),"N/A")</f>
        <v>N/A</v>
      </c>
      <c r="AF245" s="103" t="str">
        <f>Final_Report[[#This Row],[Steps to Reproduce]]</f>
        <v>N/A</v>
      </c>
      <c r="AG245" s="103" t="str">
        <f>IF(Final_Report[[#This Row],[Move to Report]]="Yes",VLOOKUP(E245,IssueVariable[],9,0),"N/A")</f>
        <v>N/A</v>
      </c>
      <c r="AH245" s="103" t="str">
        <f>IF(Final_Report[[#This Row],[Move to Report]]="Yes",VLOOKUP(E245,IssueVariable[],10,0),"N/A")</f>
        <v>N/A</v>
      </c>
      <c r="AI245" s="103"/>
      <c r="AJ245" s="103"/>
      <c r="AK245" s="103" t="str" cm="1">
        <f t="array" ref="AK245">Table95[Tested on]</f>
        <v>Windows: 11
MAC OS: 12
iOS: 15
Android OS: 10</v>
      </c>
      <c r="AL245" s="203" t="str" cm="1">
        <f t="array" ref="AL2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5" s="103" t="e" cm="1">
        <f t="array" ref="AM245">CONCATENATE(LEFT(AH245, SEARCH(" ", AH245) -1),", ",Labels[Labels])</f>
        <v>#VALUE!</v>
      </c>
      <c r="AN245" s="103" t="b">
        <f t="shared" si="4"/>
        <v>0</v>
      </c>
      <c r="AO245" s="103"/>
      <c r="AP245" s="103"/>
      <c r="AQ245" s="103"/>
      <c r="AR245" s="103"/>
      <c r="AS245" s="103"/>
      <c r="AT245" s="103"/>
      <c r="AU245" s="103"/>
      <c r="AV245" s="103"/>
      <c r="AW245" s="103"/>
      <c r="AX245" s="103"/>
      <c r="AY245" s="103"/>
      <c r="AZ245" s="103"/>
      <c r="BA245" s="103"/>
      <c r="BB245" s="103"/>
      <c r="BC245" s="103" t="e">
        <f>VLOOKUP('Final Report'!D245,'Issue Variable'!A:N,11,FALSE)</f>
        <v>#N/A</v>
      </c>
      <c r="BD245" s="103"/>
      <c r="BE245" s="206"/>
    </row>
    <row r="246" spans="1:57" ht="105" hidden="1">
      <c r="A246" s="145"/>
      <c r="B246" s="103" t="e">
        <f>VLOOKUP(A246,URL[],2,0)</f>
        <v>#N/A</v>
      </c>
      <c r="C246" s="205" t="e">
        <f>VLOOKUP(A246,URL[],3,0)</f>
        <v>#N/A</v>
      </c>
      <c r="D246" s="103"/>
      <c r="E246" s="103"/>
      <c r="F246" s="103"/>
      <c r="G246" s="103"/>
      <c r="H246" s="103"/>
      <c r="I246" s="103"/>
      <c r="J246" s="103"/>
      <c r="K246" s="103"/>
      <c r="L246" s="103"/>
      <c r="M246" s="103"/>
      <c r="N246" s="103"/>
      <c r="O246" s="103"/>
      <c r="P246" s="103"/>
      <c r="Q246" s="103"/>
      <c r="R246" s="103"/>
      <c r="S246" s="103"/>
      <c r="T246" s="103" t="str">
        <f>IF(Final_Report[[#This Row],[Move to Report]]="Yes",VLOOKUP(E246,IssueVariable[],3,0),"N/A")</f>
        <v>N/A</v>
      </c>
      <c r="U246" s="103" t="str">
        <f>IF(Final_Report[[#This Row],[Move to Report]]="Yes",VLOOKUP(E246,IssueVariable[],4,0),"N/A")</f>
        <v>N/A</v>
      </c>
      <c r="V246" s="103" t="str">
        <f>Final_Report[[#This Row],[Issue Description]]</f>
        <v>N/A</v>
      </c>
      <c r="W246" s="103"/>
      <c r="X246" s="103">
        <f>Final_Report[[#This Row],[Code Snippet]]</f>
        <v>0</v>
      </c>
      <c r="Y246" s="103" t="str">
        <f>IF(Final_Report[[#This Row],[Move to Report]]="Yes",VLOOKUP(E246,IssueVariable[],5,0),"N/A")</f>
        <v>N/A</v>
      </c>
      <c r="Z246" s="103" t="str">
        <f>Final_Report[[#This Row],[Expected Result]]</f>
        <v>N/A</v>
      </c>
      <c r="AA246" s="103" t="str">
        <f>IF(Final_Report[[#This Row],[Move to Report]]="Yes",VLOOKUP(E246,IssueVariable[],6,0),"N/A")</f>
        <v>N/A</v>
      </c>
      <c r="AB246" s="103" t="str">
        <f>IF(Final_Report[[#This Row],[Move to Report]]="Yes",VLOOKUP(E246,IssueVariable[],7,0),"N/A")</f>
        <v>N/A</v>
      </c>
      <c r="AC246" s="103" t="str">
        <f>Final_Report[[#This Row],[Recommendation]]</f>
        <v>N/A</v>
      </c>
      <c r="AD246" s="103"/>
      <c r="AE246" s="103" t="str">
        <f>IF(Final_Report[[#This Row],[Move to Report]]="Yes",VLOOKUP(E246,IssueVariable[],8,0),"N/A")</f>
        <v>N/A</v>
      </c>
      <c r="AF246" s="103" t="str">
        <f>Final_Report[[#This Row],[Steps to Reproduce]]</f>
        <v>N/A</v>
      </c>
      <c r="AG246" s="103" t="str">
        <f>IF(Final_Report[[#This Row],[Move to Report]]="Yes",VLOOKUP(E246,IssueVariable[],9,0),"N/A")</f>
        <v>N/A</v>
      </c>
      <c r="AH246" s="103" t="str">
        <f>IF(Final_Report[[#This Row],[Move to Report]]="Yes",VLOOKUP(E246,IssueVariable[],10,0),"N/A")</f>
        <v>N/A</v>
      </c>
      <c r="AI246" s="103"/>
      <c r="AJ246" s="103"/>
      <c r="AK246" s="103" t="str" cm="1">
        <f t="array" ref="AK246">Table95[Tested on]</f>
        <v>Windows: 11
MAC OS: 12
iOS: 15
Android OS: 10</v>
      </c>
      <c r="AL246" s="203" t="str" cm="1">
        <f t="array" ref="AL2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6" s="103" t="e" cm="1">
        <f t="array" ref="AM246">CONCATENATE(LEFT(AH246, SEARCH(" ", AH246) -1),", ",Labels[Labels])</f>
        <v>#VALUE!</v>
      </c>
      <c r="AN246" s="103" t="b">
        <f t="shared" si="4"/>
        <v>0</v>
      </c>
      <c r="AO246" s="103"/>
      <c r="AP246" s="103"/>
      <c r="AQ246" s="103"/>
      <c r="AR246" s="103"/>
      <c r="AS246" s="103"/>
      <c r="AT246" s="103"/>
      <c r="AU246" s="103"/>
      <c r="AV246" s="103"/>
      <c r="AW246" s="103"/>
      <c r="AX246" s="103"/>
      <c r="AY246" s="103"/>
      <c r="AZ246" s="103"/>
      <c r="BA246" s="103"/>
      <c r="BB246" s="103"/>
      <c r="BC246" s="103" t="e">
        <f>VLOOKUP('Final Report'!D246,'Issue Variable'!A:N,11,FALSE)</f>
        <v>#N/A</v>
      </c>
      <c r="BD246" s="103"/>
      <c r="BE246" s="206"/>
    </row>
    <row r="247" spans="1:57" ht="105" hidden="1">
      <c r="A247" s="145"/>
      <c r="B247" s="103" t="e">
        <f>VLOOKUP(A247,URL[],2,0)</f>
        <v>#N/A</v>
      </c>
      <c r="C247" s="205" t="e">
        <f>VLOOKUP(A247,URL[],3,0)</f>
        <v>#N/A</v>
      </c>
      <c r="D247" s="103"/>
      <c r="E247" s="103"/>
      <c r="F247" s="103"/>
      <c r="G247" s="103"/>
      <c r="H247" s="103"/>
      <c r="I247" s="103"/>
      <c r="J247" s="103"/>
      <c r="K247" s="103"/>
      <c r="L247" s="103"/>
      <c r="M247" s="103"/>
      <c r="N247" s="103"/>
      <c r="O247" s="103"/>
      <c r="P247" s="103"/>
      <c r="Q247" s="103"/>
      <c r="R247" s="103"/>
      <c r="S247" s="103"/>
      <c r="T247" s="103" t="str">
        <f>IF(Final_Report[[#This Row],[Move to Report]]="Yes",VLOOKUP(E247,IssueVariable[],3,0),"N/A")</f>
        <v>N/A</v>
      </c>
      <c r="U247" s="103" t="str">
        <f>IF(Final_Report[[#This Row],[Move to Report]]="Yes",VLOOKUP(E247,IssueVariable[],4,0),"N/A")</f>
        <v>N/A</v>
      </c>
      <c r="V247" s="103" t="str">
        <f>Final_Report[[#This Row],[Issue Description]]</f>
        <v>N/A</v>
      </c>
      <c r="W247" s="103"/>
      <c r="X247" s="103">
        <f>Final_Report[[#This Row],[Code Snippet]]</f>
        <v>0</v>
      </c>
      <c r="Y247" s="103" t="str">
        <f>IF(Final_Report[[#This Row],[Move to Report]]="Yes",VLOOKUP(E247,IssueVariable[],5,0),"N/A")</f>
        <v>N/A</v>
      </c>
      <c r="Z247" s="103" t="str">
        <f>Final_Report[[#This Row],[Expected Result]]</f>
        <v>N/A</v>
      </c>
      <c r="AA247" s="103" t="str">
        <f>IF(Final_Report[[#This Row],[Move to Report]]="Yes",VLOOKUP(E247,IssueVariable[],6,0),"N/A")</f>
        <v>N/A</v>
      </c>
      <c r="AB247" s="103" t="str">
        <f>IF(Final_Report[[#This Row],[Move to Report]]="Yes",VLOOKUP(E247,IssueVariable[],7,0),"N/A")</f>
        <v>N/A</v>
      </c>
      <c r="AC247" s="103" t="str">
        <f>Final_Report[[#This Row],[Recommendation]]</f>
        <v>N/A</v>
      </c>
      <c r="AD247" s="103"/>
      <c r="AE247" s="103" t="str">
        <f>IF(Final_Report[[#This Row],[Move to Report]]="Yes",VLOOKUP(E247,IssueVariable[],8,0),"N/A")</f>
        <v>N/A</v>
      </c>
      <c r="AF247" s="103" t="str">
        <f>Final_Report[[#This Row],[Steps to Reproduce]]</f>
        <v>N/A</v>
      </c>
      <c r="AG247" s="103" t="str">
        <f>IF(Final_Report[[#This Row],[Move to Report]]="Yes",VLOOKUP(E247,IssueVariable[],9,0),"N/A")</f>
        <v>N/A</v>
      </c>
      <c r="AH247" s="103" t="str">
        <f>IF(Final_Report[[#This Row],[Move to Report]]="Yes",VLOOKUP(E247,IssueVariable[],10,0),"N/A")</f>
        <v>N/A</v>
      </c>
      <c r="AI247" s="103"/>
      <c r="AJ247" s="103"/>
      <c r="AK247" s="103" t="str" cm="1">
        <f t="array" ref="AK247">Table95[Tested on]</f>
        <v>Windows: 11
MAC OS: 12
iOS: 15
Android OS: 10</v>
      </c>
      <c r="AL247" s="203" t="str" cm="1">
        <f t="array" ref="AL2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7" s="103" t="e" cm="1">
        <f t="array" ref="AM247">CONCATENATE(LEFT(AH247, SEARCH(" ", AH247) -1),", ",Labels[Labels])</f>
        <v>#VALUE!</v>
      </c>
      <c r="AN247" s="103" t="b">
        <f t="shared" si="4"/>
        <v>0</v>
      </c>
      <c r="AO247" s="103"/>
      <c r="AP247" s="103"/>
      <c r="AQ247" s="103"/>
      <c r="AR247" s="103"/>
      <c r="AS247" s="103"/>
      <c r="AT247" s="103"/>
      <c r="AU247" s="103"/>
      <c r="AV247" s="103"/>
      <c r="AW247" s="103"/>
      <c r="AX247" s="103"/>
      <c r="AY247" s="103"/>
      <c r="AZ247" s="103"/>
      <c r="BA247" s="103"/>
      <c r="BB247" s="103"/>
      <c r="BC247" s="103" t="e">
        <f>VLOOKUP('Final Report'!D247,'Issue Variable'!A:N,11,FALSE)</f>
        <v>#N/A</v>
      </c>
      <c r="BD247" s="103"/>
      <c r="BE247" s="206"/>
    </row>
    <row r="248" spans="1:57" ht="105" hidden="1">
      <c r="A248" s="145"/>
      <c r="B248" s="103" t="e">
        <f>VLOOKUP(A248,URL[],2,0)</f>
        <v>#N/A</v>
      </c>
      <c r="C248" s="205" t="e">
        <f>VLOOKUP(A248,URL[],3,0)</f>
        <v>#N/A</v>
      </c>
      <c r="D248" s="103"/>
      <c r="E248" s="103"/>
      <c r="F248" s="103"/>
      <c r="G248" s="103"/>
      <c r="H248" s="103"/>
      <c r="I248" s="103"/>
      <c r="J248" s="103"/>
      <c r="K248" s="103"/>
      <c r="L248" s="103"/>
      <c r="M248" s="103"/>
      <c r="N248" s="103"/>
      <c r="O248" s="103"/>
      <c r="P248" s="103"/>
      <c r="Q248" s="103"/>
      <c r="R248" s="103"/>
      <c r="S248" s="103"/>
      <c r="T248" s="103" t="str">
        <f>IF(Final_Report[[#This Row],[Move to Report]]="Yes",VLOOKUP(E248,IssueVariable[],3,0),"N/A")</f>
        <v>N/A</v>
      </c>
      <c r="U248" s="103" t="str">
        <f>IF(Final_Report[[#This Row],[Move to Report]]="Yes",VLOOKUP(E248,IssueVariable[],4,0),"N/A")</f>
        <v>N/A</v>
      </c>
      <c r="V248" s="103" t="str">
        <f>Final_Report[[#This Row],[Issue Description]]</f>
        <v>N/A</v>
      </c>
      <c r="W248" s="103"/>
      <c r="X248" s="103">
        <f>Final_Report[[#This Row],[Code Snippet]]</f>
        <v>0</v>
      </c>
      <c r="Y248" s="103" t="str">
        <f>IF(Final_Report[[#This Row],[Move to Report]]="Yes",VLOOKUP(E248,IssueVariable[],5,0),"N/A")</f>
        <v>N/A</v>
      </c>
      <c r="Z248" s="103" t="str">
        <f>Final_Report[[#This Row],[Expected Result]]</f>
        <v>N/A</v>
      </c>
      <c r="AA248" s="103" t="str">
        <f>IF(Final_Report[[#This Row],[Move to Report]]="Yes",VLOOKUP(E248,IssueVariable[],6,0),"N/A")</f>
        <v>N/A</v>
      </c>
      <c r="AB248" s="103" t="str">
        <f>IF(Final_Report[[#This Row],[Move to Report]]="Yes",VLOOKUP(E248,IssueVariable[],7,0),"N/A")</f>
        <v>N/A</v>
      </c>
      <c r="AC248" s="103" t="str">
        <f>Final_Report[[#This Row],[Recommendation]]</f>
        <v>N/A</v>
      </c>
      <c r="AD248" s="103"/>
      <c r="AE248" s="103" t="str">
        <f>IF(Final_Report[[#This Row],[Move to Report]]="Yes",VLOOKUP(E248,IssueVariable[],8,0),"N/A")</f>
        <v>N/A</v>
      </c>
      <c r="AF248" s="103" t="str">
        <f>Final_Report[[#This Row],[Steps to Reproduce]]</f>
        <v>N/A</v>
      </c>
      <c r="AG248" s="103" t="str">
        <f>IF(Final_Report[[#This Row],[Move to Report]]="Yes",VLOOKUP(E248,IssueVariable[],9,0),"N/A")</f>
        <v>N/A</v>
      </c>
      <c r="AH248" s="103" t="str">
        <f>IF(Final_Report[[#This Row],[Move to Report]]="Yes",VLOOKUP(E248,IssueVariable[],10,0),"N/A")</f>
        <v>N/A</v>
      </c>
      <c r="AI248" s="103"/>
      <c r="AJ248" s="103"/>
      <c r="AK248" s="103" t="str" cm="1">
        <f t="array" ref="AK248">Table95[Tested on]</f>
        <v>Windows: 11
MAC OS: 12
iOS: 15
Android OS: 10</v>
      </c>
      <c r="AL248" s="203" t="str" cm="1">
        <f t="array" ref="AL2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8" s="103" t="e" cm="1">
        <f t="array" ref="AM248">CONCATENATE(LEFT(AH248, SEARCH(" ", AH248) -1),", ",Labels[Labels])</f>
        <v>#VALUE!</v>
      </c>
      <c r="AN248" s="103" t="b">
        <f t="shared" si="4"/>
        <v>0</v>
      </c>
      <c r="AO248" s="103"/>
      <c r="AP248" s="103"/>
      <c r="AQ248" s="103"/>
      <c r="AR248" s="103"/>
      <c r="AS248" s="103"/>
      <c r="AT248" s="103"/>
      <c r="AU248" s="103"/>
      <c r="AV248" s="103"/>
      <c r="AW248" s="103"/>
      <c r="AX248" s="103"/>
      <c r="AY248" s="103"/>
      <c r="AZ248" s="103"/>
      <c r="BA248" s="103"/>
      <c r="BB248" s="103"/>
      <c r="BC248" s="103" t="e">
        <f>VLOOKUP('Final Report'!D248,'Issue Variable'!A:N,11,FALSE)</f>
        <v>#N/A</v>
      </c>
      <c r="BD248" s="103"/>
      <c r="BE248" s="206"/>
    </row>
    <row r="249" spans="1:57" ht="105" hidden="1">
      <c r="A249" s="145"/>
      <c r="B249" s="103" t="e">
        <f>VLOOKUP(A249,URL[],2,0)</f>
        <v>#N/A</v>
      </c>
      <c r="C249" s="205" t="e">
        <f>VLOOKUP(A249,URL[],3,0)</f>
        <v>#N/A</v>
      </c>
      <c r="D249" s="103"/>
      <c r="E249" s="103"/>
      <c r="F249" s="103"/>
      <c r="G249" s="103"/>
      <c r="H249" s="103"/>
      <c r="I249" s="103"/>
      <c r="J249" s="103"/>
      <c r="K249" s="103"/>
      <c r="L249" s="103"/>
      <c r="M249" s="103"/>
      <c r="N249" s="103"/>
      <c r="O249" s="103"/>
      <c r="P249" s="103"/>
      <c r="Q249" s="103"/>
      <c r="R249" s="103"/>
      <c r="S249" s="103"/>
      <c r="T249" s="103" t="str">
        <f>IF(Final_Report[[#This Row],[Move to Report]]="Yes",VLOOKUP(E249,IssueVariable[],3,0),"N/A")</f>
        <v>N/A</v>
      </c>
      <c r="U249" s="103" t="str">
        <f>IF(Final_Report[[#This Row],[Move to Report]]="Yes",VLOOKUP(E249,IssueVariable[],4,0),"N/A")</f>
        <v>N/A</v>
      </c>
      <c r="V249" s="103" t="str">
        <f>Final_Report[[#This Row],[Issue Description]]</f>
        <v>N/A</v>
      </c>
      <c r="W249" s="103"/>
      <c r="X249" s="103">
        <f>Final_Report[[#This Row],[Code Snippet]]</f>
        <v>0</v>
      </c>
      <c r="Y249" s="103" t="str">
        <f>IF(Final_Report[[#This Row],[Move to Report]]="Yes",VLOOKUP(E249,IssueVariable[],5,0),"N/A")</f>
        <v>N/A</v>
      </c>
      <c r="Z249" s="103" t="str">
        <f>Final_Report[[#This Row],[Expected Result]]</f>
        <v>N/A</v>
      </c>
      <c r="AA249" s="103" t="str">
        <f>IF(Final_Report[[#This Row],[Move to Report]]="Yes",VLOOKUP(E249,IssueVariable[],6,0),"N/A")</f>
        <v>N/A</v>
      </c>
      <c r="AB249" s="103" t="str">
        <f>IF(Final_Report[[#This Row],[Move to Report]]="Yes",VLOOKUP(E249,IssueVariable[],7,0),"N/A")</f>
        <v>N/A</v>
      </c>
      <c r="AC249" s="103" t="str">
        <f>Final_Report[[#This Row],[Recommendation]]</f>
        <v>N/A</v>
      </c>
      <c r="AD249" s="103"/>
      <c r="AE249" s="103" t="str">
        <f>IF(Final_Report[[#This Row],[Move to Report]]="Yes",VLOOKUP(E249,IssueVariable[],8,0),"N/A")</f>
        <v>N/A</v>
      </c>
      <c r="AF249" s="103" t="str">
        <f>Final_Report[[#This Row],[Steps to Reproduce]]</f>
        <v>N/A</v>
      </c>
      <c r="AG249" s="103" t="str">
        <f>IF(Final_Report[[#This Row],[Move to Report]]="Yes",VLOOKUP(E249,IssueVariable[],9,0),"N/A")</f>
        <v>N/A</v>
      </c>
      <c r="AH249" s="103" t="str">
        <f>IF(Final_Report[[#This Row],[Move to Report]]="Yes",VLOOKUP(E249,IssueVariable[],10,0),"N/A")</f>
        <v>N/A</v>
      </c>
      <c r="AI249" s="103"/>
      <c r="AJ249" s="103"/>
      <c r="AK249" s="103" t="str" cm="1">
        <f t="array" ref="AK249">Table95[Tested on]</f>
        <v>Windows: 11
MAC OS: 12
iOS: 15
Android OS: 10</v>
      </c>
      <c r="AL249" s="203" t="str" cm="1">
        <f t="array" ref="AL2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49" s="103" t="e" cm="1">
        <f t="array" ref="AM249">CONCATENATE(LEFT(AH249, SEARCH(" ", AH249) -1),", ",Labels[Labels])</f>
        <v>#VALUE!</v>
      </c>
      <c r="AN249" s="103" t="b">
        <f t="shared" si="4"/>
        <v>0</v>
      </c>
      <c r="AO249" s="103"/>
      <c r="AP249" s="103"/>
      <c r="AQ249" s="103"/>
      <c r="AR249" s="103"/>
      <c r="AS249" s="103"/>
      <c r="AT249" s="103"/>
      <c r="AU249" s="103"/>
      <c r="AV249" s="103"/>
      <c r="AW249" s="103"/>
      <c r="AX249" s="103"/>
      <c r="AY249" s="103"/>
      <c r="AZ249" s="103"/>
      <c r="BA249" s="103"/>
      <c r="BB249" s="103"/>
      <c r="BC249" s="103" t="e">
        <f>VLOOKUP('Final Report'!D249,'Issue Variable'!A:N,11,FALSE)</f>
        <v>#N/A</v>
      </c>
      <c r="BD249" s="103"/>
      <c r="BE249" s="206"/>
    </row>
    <row r="250" spans="1:57" ht="105" hidden="1">
      <c r="A250" s="145"/>
      <c r="B250" s="103" t="e">
        <f>VLOOKUP(A250,URL[],2,0)</f>
        <v>#N/A</v>
      </c>
      <c r="C250" s="205" t="e">
        <f>VLOOKUP(A250,URL[],3,0)</f>
        <v>#N/A</v>
      </c>
      <c r="D250" s="103"/>
      <c r="E250" s="103"/>
      <c r="F250" s="103"/>
      <c r="G250" s="103"/>
      <c r="H250" s="103"/>
      <c r="I250" s="103"/>
      <c r="J250" s="103"/>
      <c r="K250" s="103"/>
      <c r="L250" s="103"/>
      <c r="M250" s="103"/>
      <c r="N250" s="103"/>
      <c r="O250" s="103"/>
      <c r="P250" s="103"/>
      <c r="Q250" s="103"/>
      <c r="R250" s="103"/>
      <c r="S250" s="103"/>
      <c r="T250" s="103" t="str">
        <f>IF(Final_Report[[#This Row],[Move to Report]]="Yes",VLOOKUP(E250,IssueVariable[],3,0),"N/A")</f>
        <v>N/A</v>
      </c>
      <c r="U250" s="103" t="str">
        <f>IF(Final_Report[[#This Row],[Move to Report]]="Yes",VLOOKUP(E250,IssueVariable[],4,0),"N/A")</f>
        <v>N/A</v>
      </c>
      <c r="V250" s="103" t="str">
        <f>Final_Report[[#This Row],[Issue Description]]</f>
        <v>N/A</v>
      </c>
      <c r="W250" s="103"/>
      <c r="X250" s="103">
        <f>Final_Report[[#This Row],[Code Snippet]]</f>
        <v>0</v>
      </c>
      <c r="Y250" s="103" t="str">
        <f>IF(Final_Report[[#This Row],[Move to Report]]="Yes",VLOOKUP(E250,IssueVariable[],5,0),"N/A")</f>
        <v>N/A</v>
      </c>
      <c r="Z250" s="103" t="str">
        <f>Final_Report[[#This Row],[Expected Result]]</f>
        <v>N/A</v>
      </c>
      <c r="AA250" s="103" t="str">
        <f>IF(Final_Report[[#This Row],[Move to Report]]="Yes",VLOOKUP(E250,IssueVariable[],6,0),"N/A")</f>
        <v>N/A</v>
      </c>
      <c r="AB250" s="103" t="str">
        <f>IF(Final_Report[[#This Row],[Move to Report]]="Yes",VLOOKUP(E250,IssueVariable[],7,0),"N/A")</f>
        <v>N/A</v>
      </c>
      <c r="AC250" s="103" t="str">
        <f>Final_Report[[#This Row],[Recommendation]]</f>
        <v>N/A</v>
      </c>
      <c r="AD250" s="103"/>
      <c r="AE250" s="103" t="str">
        <f>IF(Final_Report[[#This Row],[Move to Report]]="Yes",VLOOKUP(E250,IssueVariable[],8,0),"N/A")</f>
        <v>N/A</v>
      </c>
      <c r="AF250" s="103" t="str">
        <f>Final_Report[[#This Row],[Steps to Reproduce]]</f>
        <v>N/A</v>
      </c>
      <c r="AG250" s="103" t="str">
        <f>IF(Final_Report[[#This Row],[Move to Report]]="Yes",VLOOKUP(E250,IssueVariable[],9,0),"N/A")</f>
        <v>N/A</v>
      </c>
      <c r="AH250" s="103" t="str">
        <f>IF(Final_Report[[#This Row],[Move to Report]]="Yes",VLOOKUP(E250,IssueVariable[],10,0),"N/A")</f>
        <v>N/A</v>
      </c>
      <c r="AI250" s="103"/>
      <c r="AJ250" s="103"/>
      <c r="AK250" s="103" t="str" cm="1">
        <f t="array" ref="AK250">Table95[Tested on]</f>
        <v>Windows: 11
MAC OS: 12
iOS: 15
Android OS: 10</v>
      </c>
      <c r="AL250" s="203" t="str" cm="1">
        <f t="array" ref="AL2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50" s="103" t="e" cm="1">
        <f t="array" ref="AM250">CONCATENATE(LEFT(AH250, SEARCH(" ", AH250) -1),", ",Labels[Labels])</f>
        <v>#VALUE!</v>
      </c>
      <c r="AN250" s="103" t="b">
        <f t="shared" si="4"/>
        <v>0</v>
      </c>
      <c r="AO250" s="103"/>
      <c r="AP250" s="103"/>
      <c r="AQ250" s="103"/>
      <c r="AR250" s="103"/>
      <c r="AS250" s="103"/>
      <c r="AT250" s="103"/>
      <c r="AU250" s="103"/>
      <c r="AV250" s="103"/>
      <c r="AW250" s="103"/>
      <c r="AX250" s="103"/>
      <c r="AY250" s="103"/>
      <c r="AZ250" s="103"/>
      <c r="BA250" s="103"/>
      <c r="BB250" s="103"/>
      <c r="BC250" s="103" t="e">
        <f>VLOOKUP('Final Report'!D250,'Issue Variable'!A:N,11,FALSE)</f>
        <v>#N/A</v>
      </c>
      <c r="BD250" s="103"/>
      <c r="BE250" s="206"/>
    </row>
    <row r="251" spans="1:57" ht="105" hidden="1">
      <c r="A251" s="145" t="s">
        <v>207</v>
      </c>
      <c r="B251" s="103" t="str">
        <f>VLOOKUP(A251,URL[],2,0)</f>
        <v>Take a Quiz test</v>
      </c>
      <c r="C251" s="205">
        <f>VLOOKUP(A251,URL[],3,0)</f>
        <v>0</v>
      </c>
      <c r="D251" s="103" t="s">
        <v>341</v>
      </c>
      <c r="E251" s="103" t="s">
        <v>342</v>
      </c>
      <c r="F251" s="103" t="s">
        <v>644</v>
      </c>
      <c r="G251" s="103" t="s">
        <v>286</v>
      </c>
      <c r="H251" s="103"/>
      <c r="I251" s="103"/>
      <c r="J251" s="103" t="s">
        <v>286</v>
      </c>
      <c r="K251" s="103"/>
      <c r="L251" s="103"/>
      <c r="M251" s="103" t="s">
        <v>286</v>
      </c>
      <c r="N251" s="103"/>
      <c r="O251" s="103"/>
      <c r="P251" s="103" t="s">
        <v>10</v>
      </c>
      <c r="Q251" s="103" t="s">
        <v>645</v>
      </c>
      <c r="R251" s="103"/>
      <c r="S251" s="103" t="s">
        <v>3304</v>
      </c>
      <c r="T251" s="103" t="str">
        <f>IF(Final_Report[[#This Row],[Move to Report]]="Yes",VLOOKUP(E251,IssueVariable[],3,0),"N/A")</f>
        <v>N/A</v>
      </c>
      <c r="U251" s="103" t="str">
        <f>IF(Final_Report[[#This Row],[Move to Report]]="Yes",VLOOKUP(E251,IssueVariable[],4,0),"N/A")</f>
        <v>N/A</v>
      </c>
      <c r="V251" s="103" t="str">
        <f>Final_Report[[#This Row],[Issue Description]]</f>
        <v>N/A</v>
      </c>
      <c r="W251" s="103"/>
      <c r="X251" s="103">
        <f>Final_Report[[#This Row],[Code Snippet]]</f>
        <v>0</v>
      </c>
      <c r="Y251" s="103" t="str">
        <f>IF(Final_Report[[#This Row],[Move to Report]]="Yes",VLOOKUP(E251,IssueVariable[],5,0),"N/A")</f>
        <v>N/A</v>
      </c>
      <c r="Z251" s="103" t="str">
        <f>Final_Report[[#This Row],[Expected Result]]</f>
        <v>N/A</v>
      </c>
      <c r="AA251" s="103" t="str">
        <f>IF(Final_Report[[#This Row],[Move to Report]]="Yes",VLOOKUP(E251,IssueVariable[],6,0),"N/A")</f>
        <v>N/A</v>
      </c>
      <c r="AB251" s="103" t="str">
        <f>IF(Final_Report[[#This Row],[Move to Report]]="Yes",VLOOKUP(E251,IssueVariable[],7,0),"N/A")</f>
        <v>N/A</v>
      </c>
      <c r="AC251" s="103" t="str">
        <f>Final_Report[[#This Row],[Recommendation]]</f>
        <v>N/A</v>
      </c>
      <c r="AD251" s="103"/>
      <c r="AE251" s="103" t="str">
        <f>IF(Final_Report[[#This Row],[Move to Report]]="Yes",VLOOKUP(E251,IssueVariable[],8,0),"N/A")</f>
        <v>N/A</v>
      </c>
      <c r="AF251" s="103" t="str">
        <f>Final_Report[[#This Row],[Steps to Reproduce]]</f>
        <v>N/A</v>
      </c>
      <c r="AG251" s="103" t="str">
        <f>IF(Final_Report[[#This Row],[Move to Report]]="Yes",VLOOKUP(E251,IssueVariable[],9,0),"N/A")</f>
        <v>N/A</v>
      </c>
      <c r="AH251" s="103" t="str">
        <f>IF(Final_Report[[#This Row],[Move to Report]]="Yes",VLOOKUP(E251,IssueVariable[],10,0),"N/A")</f>
        <v>N/A</v>
      </c>
      <c r="AI251" s="103"/>
      <c r="AJ251" s="103"/>
      <c r="AK251" s="103" t="str" cm="1">
        <f t="array" ref="AK251">Table95[Tested on]</f>
        <v>Windows: 11
MAC OS: 12
iOS: 15
Android OS: 10</v>
      </c>
      <c r="AL251" s="203" t="str" cm="1">
        <f t="array" ref="AL2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macOS_12, Safari, VoiceOver, TalkBack, Android Tablet, Accessibility, Audit, Marketing, MLM-XL, MLVISION, MyLab, US, VPAT</v>
      </c>
      <c r="AM251" s="103" t="e" cm="1">
        <f t="array" ref="AM251">CONCATENATE(LEFT(AH251, SEARCH(" ", AH251) -1),", ",Labels[Labels])</f>
        <v>#VALUE!</v>
      </c>
      <c r="AN251" s="103" t="b">
        <f t="shared" si="4"/>
        <v>0</v>
      </c>
      <c r="AO251" s="103"/>
      <c r="AP251" s="103"/>
      <c r="AQ251" s="103"/>
      <c r="AR251" s="103" t="s">
        <v>3362</v>
      </c>
      <c r="AS251" s="103"/>
      <c r="AT251" s="103"/>
      <c r="AU251" s="103"/>
      <c r="AV251" s="103"/>
      <c r="AW251" s="103"/>
      <c r="AX251" s="103"/>
      <c r="AY251" s="103"/>
      <c r="AZ251" s="103"/>
      <c r="BA251" s="103"/>
      <c r="BB251" s="103"/>
      <c r="BC251" s="103" t="e">
        <f>VLOOKUP('Final Report'!D251,'Issue Variable'!A:N,11,FALSE)</f>
        <v>#N/A</v>
      </c>
      <c r="BD251" s="103"/>
      <c r="BE251" s="206"/>
    </row>
    <row r="252" spans="1:57" ht="105" hidden="1">
      <c r="A252" s="145"/>
      <c r="B252" s="103" t="e">
        <f>VLOOKUP(A252,URL[],2,0)</f>
        <v>#N/A</v>
      </c>
      <c r="C252" s="205" t="e">
        <f>VLOOKUP(A252,URL[],3,0)</f>
        <v>#N/A</v>
      </c>
      <c r="D252" s="103"/>
      <c r="E252" s="103"/>
      <c r="F252" s="103"/>
      <c r="G252" s="103"/>
      <c r="H252" s="103"/>
      <c r="I252" s="103"/>
      <c r="J252" s="103"/>
      <c r="K252" s="103"/>
      <c r="L252" s="103"/>
      <c r="M252" s="103"/>
      <c r="N252" s="103"/>
      <c r="O252" s="103"/>
      <c r="P252" s="103"/>
      <c r="Q252" s="103"/>
      <c r="R252" s="103"/>
      <c r="S252" s="103"/>
      <c r="T252" s="103" t="str">
        <f>IF(Final_Report[[#This Row],[Move to Report]]="Yes",VLOOKUP(E252,IssueVariable[],3,0),"N/A")</f>
        <v>N/A</v>
      </c>
      <c r="U252" s="103" t="str">
        <f>IF(Final_Report[[#This Row],[Move to Report]]="Yes",VLOOKUP(E252,IssueVariable[],4,0),"N/A")</f>
        <v>N/A</v>
      </c>
      <c r="V252" s="103" t="str">
        <f>Final_Report[[#This Row],[Issue Description]]</f>
        <v>N/A</v>
      </c>
      <c r="W252" s="103"/>
      <c r="X252" s="103">
        <f>Final_Report[[#This Row],[Code Snippet]]</f>
        <v>0</v>
      </c>
      <c r="Y252" s="103" t="str">
        <f>IF(Final_Report[[#This Row],[Move to Report]]="Yes",VLOOKUP(E252,IssueVariable[],5,0),"N/A")</f>
        <v>N/A</v>
      </c>
      <c r="Z252" s="103" t="str">
        <f>Final_Report[[#This Row],[Expected Result]]</f>
        <v>N/A</v>
      </c>
      <c r="AA252" s="103" t="str">
        <f>IF(Final_Report[[#This Row],[Move to Report]]="Yes",VLOOKUP(E252,IssueVariable[],6,0),"N/A")</f>
        <v>N/A</v>
      </c>
      <c r="AB252" s="103" t="str">
        <f>IF(Final_Report[[#This Row],[Move to Report]]="Yes",VLOOKUP(E252,IssueVariable[],7,0),"N/A")</f>
        <v>N/A</v>
      </c>
      <c r="AC252" s="103" t="str">
        <f>Final_Report[[#This Row],[Recommendation]]</f>
        <v>N/A</v>
      </c>
      <c r="AD252" s="103"/>
      <c r="AE252" s="103" t="str">
        <f>IF(Final_Report[[#This Row],[Move to Report]]="Yes",VLOOKUP(E252,IssueVariable[],8,0),"N/A")</f>
        <v>N/A</v>
      </c>
      <c r="AF252" s="103" t="str">
        <f>Final_Report[[#This Row],[Steps to Reproduce]]</f>
        <v>N/A</v>
      </c>
      <c r="AG252" s="103" t="str">
        <f>IF(Final_Report[[#This Row],[Move to Report]]="Yes",VLOOKUP(E252,IssueVariable[],9,0),"N/A")</f>
        <v>N/A</v>
      </c>
      <c r="AH252" s="103" t="str">
        <f>IF(Final_Report[[#This Row],[Move to Report]]="Yes",VLOOKUP(E252,IssueVariable[],10,0),"N/A")</f>
        <v>N/A</v>
      </c>
      <c r="AI252" s="103"/>
      <c r="AJ252" s="103"/>
      <c r="AK252" s="103" t="str" cm="1">
        <f t="array" ref="AK252">Table95[Tested on]</f>
        <v>Windows: 11
MAC OS: 12
iOS: 15
Android OS: 10</v>
      </c>
      <c r="AL252" s="203" t="str" cm="1">
        <f t="array" ref="AL2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52" s="103" t="e" cm="1">
        <f t="array" ref="AM252">CONCATENATE(LEFT(AH252, SEARCH(" ", AH252) -1),", ",Labels[Labels])</f>
        <v>#VALUE!</v>
      </c>
      <c r="AN252" s="103" t="b">
        <f t="shared" si="4"/>
        <v>0</v>
      </c>
      <c r="AO252" s="103"/>
      <c r="AP252" s="103"/>
      <c r="AQ252" s="103"/>
      <c r="AR252" s="103"/>
      <c r="AS252" s="103"/>
      <c r="AT252" s="103"/>
      <c r="AU252" s="103"/>
      <c r="AV252" s="103"/>
      <c r="AW252" s="103"/>
      <c r="AX252" s="103"/>
      <c r="AY252" s="103"/>
      <c r="AZ252" s="103"/>
      <c r="BA252" s="103"/>
      <c r="BB252" s="103"/>
      <c r="BC252" s="103" t="e">
        <f>VLOOKUP('Final Report'!D252,'Issue Variable'!A:N,11,FALSE)</f>
        <v>#N/A</v>
      </c>
      <c r="BD252" s="103"/>
      <c r="BE252" s="206"/>
    </row>
    <row r="253" spans="1:57" ht="105" hidden="1">
      <c r="A253" s="145" t="s">
        <v>3260</v>
      </c>
      <c r="B253" s="103" t="e">
        <f>VLOOKUP(A253,URL[],2,0)</f>
        <v>#N/A</v>
      </c>
      <c r="C253" s="205" t="e">
        <f>VLOOKUP(A253,URL[],3,0)</f>
        <v>#N/A</v>
      </c>
      <c r="D253" s="103" t="s">
        <v>298</v>
      </c>
      <c r="E253" s="103" t="s">
        <v>646</v>
      </c>
      <c r="F253" s="103" t="s">
        <v>647</v>
      </c>
      <c r="G253" s="103"/>
      <c r="H253" s="103"/>
      <c r="I253" s="103"/>
      <c r="J253" s="103" t="s">
        <v>471</v>
      </c>
      <c r="K253" s="103"/>
      <c r="L253" s="103" t="s">
        <v>286</v>
      </c>
      <c r="M253" s="103" t="s">
        <v>471</v>
      </c>
      <c r="N253" s="103"/>
      <c r="O253" s="103"/>
      <c r="P253" s="103" t="s">
        <v>10</v>
      </c>
      <c r="Q253" s="103" t="s">
        <v>645</v>
      </c>
      <c r="R253" s="103"/>
      <c r="S253" s="103" t="s">
        <v>3304</v>
      </c>
      <c r="T253" s="103" t="str">
        <f>IF(Final_Report[[#This Row],[Move to Report]]="Yes",VLOOKUP(E253,IssueVariable[],3,0),"N/A")</f>
        <v>N/A</v>
      </c>
      <c r="U253" s="103" t="str">
        <f>IF(Final_Report[[#This Row],[Move to Report]]="Yes",VLOOKUP(E253,IssueVariable[],4,0),"N/A")</f>
        <v>N/A</v>
      </c>
      <c r="V253" s="103" t="str">
        <f>Final_Report[[#This Row],[Issue Description]]</f>
        <v>N/A</v>
      </c>
      <c r="W253" s="103"/>
      <c r="X253" s="103">
        <f>Final_Report[[#This Row],[Code Snippet]]</f>
        <v>0</v>
      </c>
      <c r="Y253" s="103" t="str">
        <f>IF(Final_Report[[#This Row],[Move to Report]]="Yes",VLOOKUP(E253,IssueVariable[],5,0),"N/A")</f>
        <v>N/A</v>
      </c>
      <c r="Z253" s="103" t="str">
        <f>Final_Report[[#This Row],[Expected Result]]</f>
        <v>N/A</v>
      </c>
      <c r="AA253" s="103" t="str">
        <f>IF(Final_Report[[#This Row],[Move to Report]]="Yes",VLOOKUP(E253,IssueVariable[],6,0),"N/A")</f>
        <v>N/A</v>
      </c>
      <c r="AB253" s="103" t="str">
        <f>IF(Final_Report[[#This Row],[Move to Report]]="Yes",VLOOKUP(E253,IssueVariable[],7,0),"N/A")</f>
        <v>N/A</v>
      </c>
      <c r="AC253" s="103" t="str">
        <f>Final_Report[[#This Row],[Recommendation]]</f>
        <v>N/A</v>
      </c>
      <c r="AD253" s="103"/>
      <c r="AE253" s="103" t="str">
        <f>IF(Final_Report[[#This Row],[Move to Report]]="Yes",VLOOKUP(E253,IssueVariable[],8,0),"N/A")</f>
        <v>N/A</v>
      </c>
      <c r="AF253" s="103" t="str">
        <f>Final_Report[[#This Row],[Steps to Reproduce]]</f>
        <v>N/A</v>
      </c>
      <c r="AG253" s="103" t="str">
        <f>IF(Final_Report[[#This Row],[Move to Report]]="Yes",VLOOKUP(E253,IssueVariable[],9,0),"N/A")</f>
        <v>N/A</v>
      </c>
      <c r="AH253" s="103" t="str">
        <f>IF(Final_Report[[#This Row],[Move to Report]]="Yes",VLOOKUP(E253,IssueVariable[],10,0),"N/A")</f>
        <v>N/A</v>
      </c>
      <c r="AI253" s="103"/>
      <c r="AJ253" s="103"/>
      <c r="AK253" s="103" t="str" cm="1">
        <f t="array" ref="AK253">Table95[Tested on]</f>
        <v>Windows: 11
MAC OS: 12
iOS: 15
Android OS: 10</v>
      </c>
      <c r="AL253" s="203" t="str" cm="1">
        <f t="array" ref="AL2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iOS Tablet, VoiceOver, Accessibility, Audit, Marketing, MLM-XL, MLVISION, MyLab, US, VPAT</v>
      </c>
      <c r="AM253" s="103" t="e" cm="1">
        <f t="array" ref="AM253">CONCATENATE(LEFT(AH253, SEARCH(" ", AH253) -1),", ",Labels[Labels])</f>
        <v>#VALUE!</v>
      </c>
      <c r="AN253" s="103" t="b">
        <f t="shared" si="4"/>
        <v>0</v>
      </c>
      <c r="AO253" s="103"/>
      <c r="AP253" s="103"/>
      <c r="AQ253" s="103"/>
      <c r="AR253" s="103" t="s">
        <v>3344</v>
      </c>
      <c r="AS253" s="103"/>
      <c r="AT253" s="103"/>
      <c r="AU253" s="103"/>
      <c r="AV253" s="103"/>
      <c r="AW253" s="103"/>
      <c r="AX253" s="103"/>
      <c r="AY253" s="103"/>
      <c r="AZ253" s="103"/>
      <c r="BA253" s="103"/>
      <c r="BB253" s="103"/>
      <c r="BC253" s="103" t="e">
        <f>VLOOKUP('Final Report'!D253,'Issue Variable'!A:N,11,FALSE)</f>
        <v>#N/A</v>
      </c>
      <c r="BD253" s="103"/>
      <c r="BE253" s="206"/>
    </row>
    <row r="254" spans="1:57" ht="105" hidden="1">
      <c r="A254" s="213"/>
      <c r="B254" s="213" t="e">
        <v>#N/A</v>
      </c>
      <c r="C254" s="213" t="e">
        <v>#N/A</v>
      </c>
      <c r="D254" s="213"/>
      <c r="E254" s="213"/>
      <c r="F254" s="213"/>
      <c r="G254" s="213"/>
      <c r="H254" s="213"/>
      <c r="I254" s="213"/>
      <c r="J254" s="213"/>
      <c r="K254" s="213"/>
      <c r="L254" s="213"/>
      <c r="M254" s="213"/>
      <c r="N254" s="213"/>
      <c r="O254" s="213"/>
      <c r="P254" s="213"/>
      <c r="Q254" s="213"/>
      <c r="R254" s="103"/>
      <c r="S254" s="103"/>
      <c r="T254" s="103" t="str">
        <f>IF(Final_Report[[#This Row],[Move to Report]]="Yes",VLOOKUP(E254,IssueVariable[],3,0),"N/A")</f>
        <v>N/A</v>
      </c>
      <c r="U254" s="103" t="str">
        <f>IF(Final_Report[[#This Row],[Move to Report]]="Yes",VLOOKUP(E254,IssueVariable[],4,0),"N/A")</f>
        <v>N/A</v>
      </c>
      <c r="V254" s="103" t="str">
        <f>Final_Report[[#This Row],[Issue Description]]</f>
        <v>N/A</v>
      </c>
      <c r="W254" s="103"/>
      <c r="X254" s="103">
        <f>Final_Report[[#This Row],[Code Snippet]]</f>
        <v>0</v>
      </c>
      <c r="Y254" s="103" t="str">
        <f>IF(Final_Report[[#This Row],[Move to Report]]="Yes",VLOOKUP(E254,IssueVariable[],5,0),"N/A")</f>
        <v>N/A</v>
      </c>
      <c r="Z254" s="103" t="str">
        <f>Final_Report[[#This Row],[Expected Result]]</f>
        <v>N/A</v>
      </c>
      <c r="AA254" s="103" t="str">
        <f>IF(Final_Report[[#This Row],[Move to Report]]="Yes",VLOOKUP(E254,IssueVariable[],6,0),"N/A")</f>
        <v>N/A</v>
      </c>
      <c r="AB254" s="103" t="str">
        <f>IF(Final_Report[[#This Row],[Move to Report]]="Yes",VLOOKUP(E254,IssueVariable[],7,0),"N/A")</f>
        <v>N/A</v>
      </c>
      <c r="AC254" s="103" t="str">
        <f>Final_Report[[#This Row],[Recommendation]]</f>
        <v>N/A</v>
      </c>
      <c r="AD254" s="103"/>
      <c r="AE254" s="103" t="str">
        <f>IF(Final_Report[[#This Row],[Move to Report]]="Yes",VLOOKUP(E254,IssueVariable[],8,0),"N/A")</f>
        <v>N/A</v>
      </c>
      <c r="AF254" s="103" t="str">
        <f>Final_Report[[#This Row],[Steps to Reproduce]]</f>
        <v>N/A</v>
      </c>
      <c r="AG254" s="103" t="str">
        <f>IF(Final_Report[[#This Row],[Move to Report]]="Yes",VLOOKUP(E254,IssueVariable[],9,0),"N/A")</f>
        <v>N/A</v>
      </c>
      <c r="AH254" s="103" t="str">
        <f>IF(Final_Report[[#This Row],[Move to Report]]="Yes",VLOOKUP(E254,IssueVariable[],10,0),"N/A")</f>
        <v>N/A</v>
      </c>
      <c r="AI254" s="103"/>
      <c r="AJ254" s="103"/>
      <c r="AK254" s="103" t="str" cm="1">
        <f t="array" ref="AK254">Table95[Tested on]</f>
        <v>Windows: 11
MAC OS: 12
iOS: 15
Android OS: 10</v>
      </c>
      <c r="AL254" s="203" t="str" cm="1">
        <f t="array" ref="AL2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54" s="103" t="e" cm="1">
        <f t="array" ref="AM254">CONCATENATE(LEFT(AH254, SEARCH(" ", AH254) -1),", ",Labels[Labels])</f>
        <v>#VALUE!</v>
      </c>
      <c r="AN254" s="103" t="b">
        <f t="shared" si="4"/>
        <v>0</v>
      </c>
      <c r="AO254" s="103"/>
      <c r="AP254" s="103"/>
      <c r="AQ254" s="103"/>
      <c r="AR254" s="103"/>
      <c r="AS254" s="103"/>
      <c r="AT254" s="103"/>
      <c r="AU254" s="103"/>
      <c r="AV254" s="103"/>
      <c r="AW254" s="103"/>
      <c r="AX254" s="103"/>
      <c r="AY254" s="103"/>
      <c r="AZ254" s="103"/>
      <c r="BA254" s="103"/>
      <c r="BB254" s="103"/>
      <c r="BC254" s="103" t="e">
        <f>VLOOKUP('Final Report'!D254,'Issue Variable'!A:N,11,FALSE)</f>
        <v>#N/A</v>
      </c>
      <c r="BD254" s="103"/>
      <c r="BE254" s="206"/>
    </row>
    <row r="255" spans="1:57" ht="105" hidden="1">
      <c r="A255" s="145" t="s">
        <v>213</v>
      </c>
      <c r="B255" s="103" t="s">
        <v>194</v>
      </c>
      <c r="C255" s="205">
        <v>0</v>
      </c>
      <c r="D255" s="103" t="s">
        <v>291</v>
      </c>
      <c r="E255" s="103" t="s">
        <v>3254</v>
      </c>
      <c r="F255" s="103" t="s">
        <v>3255</v>
      </c>
      <c r="G255" s="103" t="s">
        <v>286</v>
      </c>
      <c r="H255" s="103"/>
      <c r="I255" s="103"/>
      <c r="J255" s="103" t="s">
        <v>286</v>
      </c>
      <c r="K255" s="103"/>
      <c r="L255" s="103" t="s">
        <v>286</v>
      </c>
      <c r="M255" s="103" t="s">
        <v>286</v>
      </c>
      <c r="N255" s="103"/>
      <c r="O255" s="103"/>
      <c r="P255" s="103" t="s">
        <v>10</v>
      </c>
      <c r="Q255" s="103" t="s">
        <v>645</v>
      </c>
      <c r="R255" s="103"/>
      <c r="S255" s="103" t="s">
        <v>287</v>
      </c>
      <c r="T255" s="103" t="str">
        <f>IF(Final_Report[[#This Row],[Move to Report]]="Yes",VLOOKUP(E255,IssueVariable[],3,0),"N/A")</f>
        <v>N/A</v>
      </c>
      <c r="U255" s="103" t="str">
        <f>IF(Final_Report[[#This Row],[Move to Report]]="Yes",VLOOKUP(E255,IssueVariable[],4,0),"N/A")</f>
        <v>N/A</v>
      </c>
      <c r="V255" s="103" t="str">
        <f>Final_Report[[#This Row],[Issue Description]]</f>
        <v>N/A</v>
      </c>
      <c r="W255" s="103"/>
      <c r="X255" s="103">
        <f>Final_Report[[#This Row],[Code Snippet]]</f>
        <v>0</v>
      </c>
      <c r="Y255" s="103" t="str">
        <f>IF(Final_Report[[#This Row],[Move to Report]]="Yes",VLOOKUP(E255,IssueVariable[],5,0),"N/A")</f>
        <v>N/A</v>
      </c>
      <c r="Z255" s="103" t="str">
        <f>Final_Report[[#This Row],[Expected Result]]</f>
        <v>N/A</v>
      </c>
      <c r="AA255" s="103" t="str">
        <f>IF(Final_Report[[#This Row],[Move to Report]]="Yes",VLOOKUP(E255,IssueVariable[],6,0),"N/A")</f>
        <v>N/A</v>
      </c>
      <c r="AB255" s="103" t="str">
        <f>IF(Final_Report[[#This Row],[Move to Report]]="Yes",VLOOKUP(E255,IssueVariable[],7,0),"N/A")</f>
        <v>N/A</v>
      </c>
      <c r="AC255" s="103" t="str">
        <f>Final_Report[[#This Row],[Recommendation]]</f>
        <v>N/A</v>
      </c>
      <c r="AD255" s="103"/>
      <c r="AE255" s="103" t="str">
        <f>IF(Final_Report[[#This Row],[Move to Report]]="Yes",VLOOKUP(E255,IssueVariable[],8,0),"N/A")</f>
        <v>N/A</v>
      </c>
      <c r="AF255" s="103" t="str">
        <f>Final_Report[[#This Row],[Steps to Reproduce]]</f>
        <v>N/A</v>
      </c>
      <c r="AG255" s="103" t="str">
        <f>IF(Final_Report[[#This Row],[Move to Report]]="Yes",VLOOKUP(E255,IssueVariable[],9,0),"N/A")</f>
        <v>N/A</v>
      </c>
      <c r="AH255" s="103" t="str">
        <f>IF(Final_Report[[#This Row],[Move to Report]]="Yes",VLOOKUP(E255,IssueVariable[],10,0),"N/A")</f>
        <v>N/A</v>
      </c>
      <c r="AI255" s="103"/>
      <c r="AJ255" s="103"/>
      <c r="AK255" s="103" t="str" cm="1">
        <f t="array" ref="AK255">Table95[Tested on]</f>
        <v>Windows: 11
MAC OS: 12
iOS: 15
Android OS: 10</v>
      </c>
      <c r="AL255" s="203" t="str" cm="1">
        <f t="array" ref="AL2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iOS Tablet, VoiceOver, macOS_12, Safari, TalkBack, Android Tablet, Accessibility, Audit, Marketing, MLM-XL, MLVISION, MyLab, US, VPAT</v>
      </c>
      <c r="AM255" s="103" t="e" cm="1">
        <f t="array" ref="AM255">CONCATENATE(LEFT(AH255, SEARCH(" ", AH255) -1),", ",Labels[Labels])</f>
        <v>#VALUE!</v>
      </c>
      <c r="AN255" s="103" t="b">
        <f t="shared" si="4"/>
        <v>0</v>
      </c>
      <c r="AO255" s="103"/>
      <c r="AP255" s="103"/>
      <c r="AQ255" s="103"/>
      <c r="AR255" s="103"/>
      <c r="AS255" s="103"/>
      <c r="AT255" s="103"/>
      <c r="AU255" s="103"/>
      <c r="AV255" s="103"/>
      <c r="AW255" s="103"/>
      <c r="AX255" s="103"/>
      <c r="AY255" s="103"/>
      <c r="AZ255" s="103"/>
      <c r="BA255" s="103"/>
      <c r="BB255" s="103"/>
      <c r="BC255" s="103" t="e">
        <f>VLOOKUP('Final Report'!D255,'Issue Variable'!A:N,11,FALSE)</f>
        <v>#N/A</v>
      </c>
      <c r="BD255" s="103"/>
      <c r="BE255" s="206"/>
    </row>
    <row r="256" spans="1:57" ht="105" hidden="1">
      <c r="A256" s="145" t="s">
        <v>216</v>
      </c>
      <c r="B256" s="103" t="s">
        <v>217</v>
      </c>
      <c r="C256" s="205">
        <v>0</v>
      </c>
      <c r="D256" s="103" t="s">
        <v>408</v>
      </c>
      <c r="E256" s="103" t="s">
        <v>844</v>
      </c>
      <c r="F256" s="103" t="s">
        <v>3256</v>
      </c>
      <c r="G256" s="103" t="s">
        <v>471</v>
      </c>
      <c r="H256" s="103"/>
      <c r="I256" s="103"/>
      <c r="J256" s="103" t="s">
        <v>471</v>
      </c>
      <c r="K256" s="103"/>
      <c r="L256" s="103" t="s">
        <v>286</v>
      </c>
      <c r="M256" s="103" t="s">
        <v>471</v>
      </c>
      <c r="N256" s="103"/>
      <c r="O256" s="103"/>
      <c r="P256" s="103" t="s">
        <v>10</v>
      </c>
      <c r="Q256" s="103" t="s">
        <v>645</v>
      </c>
      <c r="R256" s="103"/>
      <c r="S256" s="103" t="s">
        <v>287</v>
      </c>
      <c r="T256" s="103" t="str">
        <f>IF(Final_Report[[#This Row],[Move to Report]]="Yes",VLOOKUP(E256,IssueVariable[],3,0),"N/A")</f>
        <v>N/A</v>
      </c>
      <c r="U256" s="103" t="str">
        <f>IF(Final_Report[[#This Row],[Move to Report]]="Yes",VLOOKUP(E256,IssueVariable[],4,0),"N/A")</f>
        <v>N/A</v>
      </c>
      <c r="V256" s="103" t="str">
        <f>Final_Report[[#This Row],[Issue Description]]</f>
        <v>N/A</v>
      </c>
      <c r="W256" s="103"/>
      <c r="X256" s="103">
        <f>Final_Report[[#This Row],[Code Snippet]]</f>
        <v>0</v>
      </c>
      <c r="Y256" s="103" t="str">
        <f>IF(Final_Report[[#This Row],[Move to Report]]="Yes",VLOOKUP(E256,IssueVariable[],5,0),"N/A")</f>
        <v>N/A</v>
      </c>
      <c r="Z256" s="103" t="str">
        <f>Final_Report[[#This Row],[Expected Result]]</f>
        <v>N/A</v>
      </c>
      <c r="AA256" s="103" t="str">
        <f>IF(Final_Report[[#This Row],[Move to Report]]="Yes",VLOOKUP(E256,IssueVariable[],6,0),"N/A")</f>
        <v>N/A</v>
      </c>
      <c r="AB256" s="103" t="str">
        <f>IF(Final_Report[[#This Row],[Move to Report]]="Yes",VLOOKUP(E256,IssueVariable[],7,0),"N/A")</f>
        <v>N/A</v>
      </c>
      <c r="AC256" s="103" t="str">
        <f>Final_Report[[#This Row],[Recommendation]]</f>
        <v>N/A</v>
      </c>
      <c r="AD256" s="103"/>
      <c r="AE256" s="103" t="str">
        <f>IF(Final_Report[[#This Row],[Move to Report]]="Yes",VLOOKUP(E256,IssueVariable[],8,0),"N/A")</f>
        <v>N/A</v>
      </c>
      <c r="AF256" s="103" t="str">
        <f>Final_Report[[#This Row],[Steps to Reproduce]]</f>
        <v>N/A</v>
      </c>
      <c r="AG256" s="103" t="str">
        <f>IF(Final_Report[[#This Row],[Move to Report]]="Yes",VLOOKUP(E256,IssueVariable[],9,0),"N/A")</f>
        <v>N/A</v>
      </c>
      <c r="AH256" s="103" t="str">
        <f>IF(Final_Report[[#This Row],[Move to Report]]="Yes",VLOOKUP(E256,IssueVariable[],10,0),"N/A")</f>
        <v>N/A</v>
      </c>
      <c r="AI256" s="103"/>
      <c r="AJ256" s="103"/>
      <c r="AK256" s="103" t="str" cm="1">
        <f t="array" ref="AK256">Table95[Tested on]</f>
        <v>Windows: 11
MAC OS: 12
iOS: 15
Android OS: 10</v>
      </c>
      <c r="AL256" s="203" t="str" cm="1">
        <f t="array" ref="AL2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iOS Tablet, VoiceOver, Accessibility, Audit, Marketing, MLM-XL, MLVISION, MyLab, US, VPAT</v>
      </c>
      <c r="AM256" s="103" t="e" cm="1">
        <f t="array" ref="AM256">CONCATENATE(LEFT(AH256, SEARCH(" ", AH256) -1),", ",Labels[Labels])</f>
        <v>#VALUE!</v>
      </c>
      <c r="AN256" s="103" t="b">
        <f t="shared" si="4"/>
        <v>0</v>
      </c>
      <c r="AO256" s="103"/>
      <c r="AP256" s="103"/>
      <c r="AQ256" s="103"/>
      <c r="AR256" s="103"/>
      <c r="AS256" s="103"/>
      <c r="AT256" s="103"/>
      <c r="AU256" s="103"/>
      <c r="AV256" s="103"/>
      <c r="AW256" s="103"/>
      <c r="AX256" s="103"/>
      <c r="AY256" s="103"/>
      <c r="AZ256" s="103"/>
      <c r="BA256" s="103"/>
      <c r="BB256" s="103"/>
      <c r="BC256" s="103" t="e">
        <f>VLOOKUP('Final Report'!D256,'Issue Variable'!A:N,11,FALSE)</f>
        <v>#N/A</v>
      </c>
      <c r="BD256" s="103"/>
      <c r="BE256" s="206"/>
    </row>
    <row r="257" spans="1:57" ht="105" hidden="1">
      <c r="A257" s="145" t="s">
        <v>216</v>
      </c>
      <c r="B257" s="103" t="s">
        <v>217</v>
      </c>
      <c r="C257" s="205">
        <v>0</v>
      </c>
      <c r="D257" s="103" t="s">
        <v>341</v>
      </c>
      <c r="E257" s="103" t="s">
        <v>342</v>
      </c>
      <c r="F257" s="103" t="s">
        <v>3257</v>
      </c>
      <c r="G257" s="103" t="s">
        <v>286</v>
      </c>
      <c r="H257" s="103"/>
      <c r="I257" s="103"/>
      <c r="J257" s="103" t="s">
        <v>286</v>
      </c>
      <c r="K257" s="103"/>
      <c r="L257" s="103" t="s">
        <v>286</v>
      </c>
      <c r="M257" s="103" t="s">
        <v>286</v>
      </c>
      <c r="N257" s="103"/>
      <c r="O257" s="103"/>
      <c r="P257" s="103" t="s">
        <v>10</v>
      </c>
      <c r="Q257" s="103" t="s">
        <v>645</v>
      </c>
      <c r="R257" s="103"/>
      <c r="S257" s="103" t="s">
        <v>287</v>
      </c>
      <c r="T257" s="103" t="str">
        <f>IF(Final_Report[[#This Row],[Move to Report]]="Yes",VLOOKUP(E257,IssueVariable[],3,0),"N/A")</f>
        <v>N/A</v>
      </c>
      <c r="U257" s="103" t="str">
        <f>IF(Final_Report[[#This Row],[Move to Report]]="Yes",VLOOKUP(E257,IssueVariable[],4,0),"N/A")</f>
        <v>N/A</v>
      </c>
      <c r="V257" s="103" t="str">
        <f>Final_Report[[#This Row],[Issue Description]]</f>
        <v>N/A</v>
      </c>
      <c r="W257" s="103"/>
      <c r="X257" s="103">
        <f>Final_Report[[#This Row],[Code Snippet]]</f>
        <v>0</v>
      </c>
      <c r="Y257" s="103" t="str">
        <f>IF(Final_Report[[#This Row],[Move to Report]]="Yes",VLOOKUP(E257,IssueVariable[],5,0),"N/A")</f>
        <v>N/A</v>
      </c>
      <c r="Z257" s="103" t="str">
        <f>Final_Report[[#This Row],[Expected Result]]</f>
        <v>N/A</v>
      </c>
      <c r="AA257" s="103" t="str">
        <f>IF(Final_Report[[#This Row],[Move to Report]]="Yes",VLOOKUP(E257,IssueVariable[],6,0),"N/A")</f>
        <v>N/A</v>
      </c>
      <c r="AB257" s="103" t="str">
        <f>IF(Final_Report[[#This Row],[Move to Report]]="Yes",VLOOKUP(E257,IssueVariable[],7,0),"N/A")</f>
        <v>N/A</v>
      </c>
      <c r="AC257" s="103" t="str">
        <f>Final_Report[[#This Row],[Recommendation]]</f>
        <v>N/A</v>
      </c>
      <c r="AD257" s="103"/>
      <c r="AE257" s="103" t="str">
        <f>IF(Final_Report[[#This Row],[Move to Report]]="Yes",VLOOKUP(E257,IssueVariable[],8,0),"N/A")</f>
        <v>N/A</v>
      </c>
      <c r="AF257" s="103" t="str">
        <f>Final_Report[[#This Row],[Steps to Reproduce]]</f>
        <v>N/A</v>
      </c>
      <c r="AG257" s="103" t="str">
        <f>IF(Final_Report[[#This Row],[Move to Report]]="Yes",VLOOKUP(E257,IssueVariable[],9,0),"N/A")</f>
        <v>N/A</v>
      </c>
      <c r="AH257" s="103" t="str">
        <f>IF(Final_Report[[#This Row],[Move to Report]]="Yes",VLOOKUP(E257,IssueVariable[],10,0),"N/A")</f>
        <v>N/A</v>
      </c>
      <c r="AI257" s="103"/>
      <c r="AJ257" s="103"/>
      <c r="AK257" s="103" t="str" cm="1">
        <f t="array" ref="AK257">Table95[Tested on]</f>
        <v>Windows: 11
MAC OS: 12
iOS: 15
Android OS: 10</v>
      </c>
      <c r="AL257" s="203" t="str" cm="1">
        <f t="array" ref="AL2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iOS Tablet, VoiceOver, macOS_12, Safari, TalkBack, Android Tablet, Accessibility, Audit, Marketing, MLM-XL, MLVISION, MyLab, US, VPAT</v>
      </c>
      <c r="AM257" s="103" t="e" cm="1">
        <f t="array" ref="AM257">CONCATENATE(LEFT(AH257, SEARCH(" ", AH257) -1),", ",Labels[Labels])</f>
        <v>#VALUE!</v>
      </c>
      <c r="AN257" s="103" t="b">
        <f t="shared" si="4"/>
        <v>0</v>
      </c>
      <c r="AO257" s="103"/>
      <c r="AP257" s="103"/>
      <c r="AQ257" s="103"/>
      <c r="AR257" s="103"/>
      <c r="AS257" s="103"/>
      <c r="AT257" s="103"/>
      <c r="AU257" s="103"/>
      <c r="AV257" s="103"/>
      <c r="AW257" s="103"/>
      <c r="AX257" s="103"/>
      <c r="AY257" s="103"/>
      <c r="AZ257" s="103"/>
      <c r="BA257" s="103"/>
      <c r="BB257" s="103"/>
      <c r="BC257" s="103" t="e">
        <f>VLOOKUP('Final Report'!D257,'Issue Variable'!A:N,11,FALSE)</f>
        <v>#N/A</v>
      </c>
      <c r="BD257" s="103"/>
      <c r="BE257" s="206"/>
    </row>
    <row r="258" spans="1:57" ht="105" hidden="1">
      <c r="A258" s="145" t="s">
        <v>3253</v>
      </c>
      <c r="B258" s="103" t="e">
        <v>#N/A</v>
      </c>
      <c r="C258" s="205" t="e">
        <v>#N/A</v>
      </c>
      <c r="D258" s="103"/>
      <c r="E258" s="103" t="s">
        <v>561</v>
      </c>
      <c r="F258" s="103" t="s">
        <v>3258</v>
      </c>
      <c r="G258" s="103" t="s">
        <v>286</v>
      </c>
      <c r="H258" s="103"/>
      <c r="I258" s="103"/>
      <c r="J258" s="103" t="s">
        <v>286</v>
      </c>
      <c r="K258" s="103"/>
      <c r="L258" s="103" t="s">
        <v>286</v>
      </c>
      <c r="M258" s="103" t="s">
        <v>286</v>
      </c>
      <c r="N258" s="103"/>
      <c r="O258" s="103"/>
      <c r="P258" s="103" t="s">
        <v>10</v>
      </c>
      <c r="Q258" s="103" t="s">
        <v>645</v>
      </c>
      <c r="R258" s="103"/>
      <c r="S258" s="103" t="s">
        <v>3304</v>
      </c>
      <c r="T258" s="103" t="str">
        <f>IF(Final_Report[[#This Row],[Move to Report]]="Yes",VLOOKUP(E258,IssueVariable[],3,0),"N/A")</f>
        <v>N/A</v>
      </c>
      <c r="U258" s="103" t="str">
        <f>IF(Final_Report[[#This Row],[Move to Report]]="Yes",VLOOKUP(E258,IssueVariable[],4,0),"N/A")</f>
        <v>N/A</v>
      </c>
      <c r="V258" s="103" t="str">
        <f>Final_Report[[#This Row],[Issue Description]]</f>
        <v>N/A</v>
      </c>
      <c r="W258" s="103"/>
      <c r="X258" s="103">
        <f>Final_Report[[#This Row],[Code Snippet]]</f>
        <v>0</v>
      </c>
      <c r="Y258" s="103" t="str">
        <f>IF(Final_Report[[#This Row],[Move to Report]]="Yes",VLOOKUP(E258,IssueVariable[],5,0),"N/A")</f>
        <v>N/A</v>
      </c>
      <c r="Z258" s="103" t="str">
        <f>Final_Report[[#This Row],[Expected Result]]</f>
        <v>N/A</v>
      </c>
      <c r="AA258" s="103" t="str">
        <f>IF(Final_Report[[#This Row],[Move to Report]]="Yes",VLOOKUP(E258,IssueVariable[],6,0),"N/A")</f>
        <v>N/A</v>
      </c>
      <c r="AB258" s="103" t="str">
        <f>IF(Final_Report[[#This Row],[Move to Report]]="Yes",VLOOKUP(E258,IssueVariable[],7,0),"N/A")</f>
        <v>N/A</v>
      </c>
      <c r="AC258" s="103" t="str">
        <f>Final_Report[[#This Row],[Recommendation]]</f>
        <v>N/A</v>
      </c>
      <c r="AD258" s="103"/>
      <c r="AE258" s="103" t="str">
        <f>IF(Final_Report[[#This Row],[Move to Report]]="Yes",VLOOKUP(E258,IssueVariable[],8,0),"N/A")</f>
        <v>N/A</v>
      </c>
      <c r="AF258" s="103" t="str">
        <f>Final_Report[[#This Row],[Steps to Reproduce]]</f>
        <v>N/A</v>
      </c>
      <c r="AG258" s="103" t="str">
        <f>IF(Final_Report[[#This Row],[Move to Report]]="Yes",VLOOKUP(E258,IssueVariable[],9,0),"N/A")</f>
        <v>N/A</v>
      </c>
      <c r="AH258" s="103" t="str">
        <f>IF(Final_Report[[#This Row],[Move to Report]]="Yes",VLOOKUP(E258,IssueVariable[],10,0),"N/A")</f>
        <v>N/A</v>
      </c>
      <c r="AI258" s="103"/>
      <c r="AJ258" s="103"/>
      <c r="AK258" s="103" t="str" cm="1">
        <f t="array" ref="AK258">Table95[Tested on]</f>
        <v>Windows: 11
MAC OS: 12
iOS: 15
Android OS: 10</v>
      </c>
      <c r="AL258" s="203" t="str" cm="1">
        <f t="array" ref="AL2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iOS Tablet, VoiceOver, macOS_12, Safari, TalkBack, Android Tablet, Accessibility, Audit, Marketing, MLM-XL, MLVISION, MyLab, US, VPAT</v>
      </c>
      <c r="AM258" s="103" t="e" cm="1">
        <f t="array" ref="AM258">CONCATENATE(LEFT(AH258, SEARCH(" ", AH258) -1),", ",Labels[Labels])</f>
        <v>#VALUE!</v>
      </c>
      <c r="AN258" s="103" t="b">
        <f t="shared" ref="AN258:AN321" si="5">IF(AJ258="Blocker","1 - Critical - showstopper",IF(AJ258="Critical","1 - Critical - showstopper",IF(AJ258="Major","1 - Critical - showstopper",IF(AJ258="Minor","3 - Medium - minor functionality broken",IF(AJ258="Trivial","4 - Low - cosmetic or usability")))))</f>
        <v>0</v>
      </c>
      <c r="AO258" s="103"/>
      <c r="AP258" s="103"/>
      <c r="AQ258" s="103"/>
      <c r="AR258" s="103" t="s">
        <v>3348</v>
      </c>
      <c r="AS258" s="103"/>
      <c r="AT258" s="103"/>
      <c r="AU258" s="103"/>
      <c r="AV258" s="103"/>
      <c r="AW258" s="103"/>
      <c r="AX258" s="103"/>
      <c r="AY258" s="103"/>
      <c r="AZ258" s="103"/>
      <c r="BA258" s="103"/>
      <c r="BB258" s="103"/>
      <c r="BC258" s="103" t="e">
        <f>VLOOKUP('Final Report'!D258,'Issue Variable'!A:N,11,FALSE)</f>
        <v>#N/A</v>
      </c>
      <c r="BD258" s="103"/>
      <c r="BE258" s="206"/>
    </row>
    <row r="259" spans="1:57" ht="105" hidden="1">
      <c r="A259" s="145" t="s">
        <v>218</v>
      </c>
      <c r="B259" s="103" t="s">
        <v>219</v>
      </c>
      <c r="C259" s="205">
        <v>0</v>
      </c>
      <c r="D259" s="103" t="s">
        <v>291</v>
      </c>
      <c r="E259" s="103" t="s">
        <v>718</v>
      </c>
      <c r="F259" s="103" t="s">
        <v>3259</v>
      </c>
      <c r="G259" s="103"/>
      <c r="H259" s="103"/>
      <c r="I259" s="103"/>
      <c r="J259" s="103"/>
      <c r="K259" s="103"/>
      <c r="L259" s="103" t="s">
        <v>286</v>
      </c>
      <c r="M259" s="103" t="s">
        <v>471</v>
      </c>
      <c r="N259" s="103"/>
      <c r="O259" s="103"/>
      <c r="P259" s="103" t="s">
        <v>10</v>
      </c>
      <c r="Q259" s="103" t="s">
        <v>229</v>
      </c>
      <c r="R259" s="103"/>
      <c r="S259" s="103" t="s">
        <v>287</v>
      </c>
      <c r="T259" s="103" t="str">
        <f>IF(Final_Report[[#This Row],[Move to Report]]="Yes",VLOOKUP(E259,IssueVariable[],3,0),"N/A")</f>
        <v>N/A</v>
      </c>
      <c r="U259" s="103" t="str">
        <f>IF(Final_Report[[#This Row],[Move to Report]]="Yes",VLOOKUP(E259,IssueVariable[],4,0),"N/A")</f>
        <v>N/A</v>
      </c>
      <c r="V259" s="103" t="str">
        <f>Final_Report[[#This Row],[Issue Description]]</f>
        <v>N/A</v>
      </c>
      <c r="W259" s="103"/>
      <c r="X259" s="103">
        <f>Final_Report[[#This Row],[Code Snippet]]</f>
        <v>0</v>
      </c>
      <c r="Y259" s="103" t="str">
        <f>IF(Final_Report[[#This Row],[Move to Report]]="Yes",VLOOKUP(E259,IssueVariable[],5,0),"N/A")</f>
        <v>N/A</v>
      </c>
      <c r="Z259" s="103" t="str">
        <f>Final_Report[[#This Row],[Expected Result]]</f>
        <v>N/A</v>
      </c>
      <c r="AA259" s="103" t="str">
        <f>IF(Final_Report[[#This Row],[Move to Report]]="Yes",VLOOKUP(E259,IssueVariable[],6,0),"N/A")</f>
        <v>N/A</v>
      </c>
      <c r="AB259" s="103" t="str">
        <f>IF(Final_Report[[#This Row],[Move to Report]]="Yes",VLOOKUP(E259,IssueVariable[],7,0),"N/A")</f>
        <v>N/A</v>
      </c>
      <c r="AC259" s="103" t="str">
        <f>Final_Report[[#This Row],[Recommendation]]</f>
        <v>N/A</v>
      </c>
      <c r="AD259" s="103"/>
      <c r="AE259" s="103" t="str">
        <f>IF(Final_Report[[#This Row],[Move to Report]]="Yes",VLOOKUP(E259,IssueVariable[],8,0),"N/A")</f>
        <v>N/A</v>
      </c>
      <c r="AF259" s="103" t="str">
        <f>Final_Report[[#This Row],[Steps to Reproduce]]</f>
        <v>N/A</v>
      </c>
      <c r="AG259" s="103" t="str">
        <f>IF(Final_Report[[#This Row],[Move to Report]]="Yes",VLOOKUP(E259,IssueVariable[],9,0),"N/A")</f>
        <v>N/A</v>
      </c>
      <c r="AH259" s="103" t="str">
        <f>IF(Final_Report[[#This Row],[Move to Report]]="Yes",VLOOKUP(E259,IssueVariable[],10,0),"N/A")</f>
        <v>N/A</v>
      </c>
      <c r="AI259" s="103"/>
      <c r="AJ259" s="103"/>
      <c r="AK259" s="103" t="str" cm="1">
        <f t="array" ref="AK259">Table95[Tested on]</f>
        <v>Windows: 11
MAC OS: 12
iOS: 15
Android OS: 10</v>
      </c>
      <c r="AL259" s="203" t="str" cm="1">
        <f t="array" ref="AL2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iOS Tablet, VoiceOver, Accessibility, Audit, Marketing, MLM-XL, MLVISION, MyLab, US, VPAT</v>
      </c>
      <c r="AM259" s="103" t="e" cm="1">
        <f t="array" ref="AM259">CONCATENATE(LEFT(AH259, SEARCH(" ", AH259) -1),", ",Labels[Labels])</f>
        <v>#VALUE!</v>
      </c>
      <c r="AN259" s="103" t="b">
        <f t="shared" si="5"/>
        <v>0</v>
      </c>
      <c r="AO259" s="103"/>
      <c r="AP259" s="103"/>
      <c r="AQ259" s="103"/>
      <c r="AR259" s="103"/>
      <c r="AS259" s="103"/>
      <c r="AT259" s="103"/>
      <c r="AU259" s="103"/>
      <c r="AV259" s="103"/>
      <c r="AW259" s="103"/>
      <c r="AX259" s="103"/>
      <c r="AY259" s="103"/>
      <c r="AZ259" s="103"/>
      <c r="BA259" s="103"/>
      <c r="BB259" s="103"/>
      <c r="BC259" s="103" t="e">
        <f>VLOOKUP('Final Report'!D259,'Issue Variable'!A:N,11,FALSE)</f>
        <v>#N/A</v>
      </c>
      <c r="BD259" s="103"/>
      <c r="BE259" s="206"/>
    </row>
    <row r="260" spans="1:57" ht="105" hidden="1">
      <c r="A260" s="145"/>
      <c r="B260" s="103" t="e">
        <f>VLOOKUP(A260,URL[],2,0)</f>
        <v>#N/A</v>
      </c>
      <c r="C260" s="205" t="e">
        <f>VLOOKUP(A260,URL[],3,0)</f>
        <v>#N/A</v>
      </c>
      <c r="D260" s="103"/>
      <c r="E260" s="103"/>
      <c r="F260" s="103"/>
      <c r="G260" s="103"/>
      <c r="H260" s="103"/>
      <c r="I260" s="103"/>
      <c r="J260" s="103"/>
      <c r="K260" s="103"/>
      <c r="L260" s="103"/>
      <c r="M260" s="103"/>
      <c r="N260" s="103"/>
      <c r="O260" s="103"/>
      <c r="P260" s="103"/>
      <c r="Q260" s="103"/>
      <c r="R260" s="103"/>
      <c r="S260" s="103"/>
      <c r="T260" s="103" t="str">
        <f>IF(Final_Report[[#This Row],[Move to Report]]="Yes",VLOOKUP(E260,IssueVariable[],3,0),"N/A")</f>
        <v>N/A</v>
      </c>
      <c r="U260" s="103" t="str">
        <f>IF(Final_Report[[#This Row],[Move to Report]]="Yes",VLOOKUP(E260,IssueVariable[],4,0),"N/A")</f>
        <v>N/A</v>
      </c>
      <c r="V260" s="103" t="str">
        <f>Final_Report[[#This Row],[Issue Description]]</f>
        <v>N/A</v>
      </c>
      <c r="W260" s="103"/>
      <c r="X260" s="103">
        <f>Final_Report[[#This Row],[Code Snippet]]</f>
        <v>0</v>
      </c>
      <c r="Y260" s="103" t="str">
        <f>IF(Final_Report[[#This Row],[Move to Report]]="Yes",VLOOKUP(E260,IssueVariable[],5,0),"N/A")</f>
        <v>N/A</v>
      </c>
      <c r="Z260" s="103" t="str">
        <f>Final_Report[[#This Row],[Expected Result]]</f>
        <v>N/A</v>
      </c>
      <c r="AA260" s="103" t="str">
        <f>IF(Final_Report[[#This Row],[Move to Report]]="Yes",VLOOKUP(E260,IssueVariable[],6,0),"N/A")</f>
        <v>N/A</v>
      </c>
      <c r="AB260" s="103" t="str">
        <f>IF(Final_Report[[#This Row],[Move to Report]]="Yes",VLOOKUP(E260,IssueVariable[],7,0),"N/A")</f>
        <v>N/A</v>
      </c>
      <c r="AC260" s="103" t="str">
        <f>Final_Report[[#This Row],[Recommendation]]</f>
        <v>N/A</v>
      </c>
      <c r="AD260" s="103"/>
      <c r="AE260" s="103" t="str">
        <f>IF(Final_Report[[#This Row],[Move to Report]]="Yes",VLOOKUP(E260,IssueVariable[],8,0),"N/A")</f>
        <v>N/A</v>
      </c>
      <c r="AF260" s="103" t="str">
        <f>Final_Report[[#This Row],[Steps to Reproduce]]</f>
        <v>N/A</v>
      </c>
      <c r="AG260" s="103" t="str">
        <f>IF(Final_Report[[#This Row],[Move to Report]]="Yes",VLOOKUP(E260,IssueVariable[],9,0),"N/A")</f>
        <v>N/A</v>
      </c>
      <c r="AH260" s="103" t="str">
        <f>IF(Final_Report[[#This Row],[Move to Report]]="Yes",VLOOKUP(E260,IssueVariable[],10,0),"N/A")</f>
        <v>N/A</v>
      </c>
      <c r="AI260" s="103"/>
      <c r="AJ260" s="103"/>
      <c r="AK260" s="103" t="str" cm="1">
        <f t="array" ref="AK260">Table95[Tested on]</f>
        <v>Windows: 11
MAC OS: 12
iOS: 15
Android OS: 10</v>
      </c>
      <c r="AL260" s="203" t="str" cm="1">
        <f t="array" ref="AL2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60" s="103" t="e" cm="1">
        <f t="array" ref="AM260">CONCATENATE(LEFT(AH260, SEARCH(" ", AH260) -1),", ",Labels[Labels])</f>
        <v>#VALUE!</v>
      </c>
      <c r="AN260" s="103" t="b">
        <f t="shared" si="5"/>
        <v>0</v>
      </c>
      <c r="AO260" s="103"/>
      <c r="AP260" s="103"/>
      <c r="AQ260" s="103"/>
      <c r="AR260" s="103"/>
      <c r="AS260" s="103"/>
      <c r="AT260" s="103"/>
      <c r="AU260" s="103"/>
      <c r="AV260" s="103"/>
      <c r="AW260" s="103"/>
      <c r="AX260" s="103"/>
      <c r="AY260" s="103"/>
      <c r="AZ260" s="103"/>
      <c r="BA260" s="103"/>
      <c r="BB260" s="103"/>
      <c r="BC260" s="103" t="e">
        <f>VLOOKUP('Final Report'!D260,'Issue Variable'!A:N,11,FALSE)</f>
        <v>#N/A</v>
      </c>
      <c r="BD260" s="103"/>
      <c r="BE260" s="206"/>
    </row>
    <row r="261" spans="1:57" ht="105" hidden="1">
      <c r="A261" s="145"/>
      <c r="B261" s="103"/>
      <c r="C261" s="205" t="e">
        <f>VLOOKUP(A261,URL[],3,0)</f>
        <v>#N/A</v>
      </c>
      <c r="D261" s="103"/>
      <c r="E261" s="103"/>
      <c r="F261" s="103"/>
      <c r="G261" s="103"/>
      <c r="H261" s="103"/>
      <c r="I261" s="103"/>
      <c r="J261" s="103"/>
      <c r="K261" s="103"/>
      <c r="L261" s="103"/>
      <c r="M261" s="103"/>
      <c r="N261" s="103"/>
      <c r="O261" s="103"/>
      <c r="P261" s="103"/>
      <c r="Q261" s="103"/>
      <c r="R261" s="103"/>
      <c r="S261" s="103"/>
      <c r="T261" s="103" t="str">
        <f>IF(Final_Report[[#This Row],[Move to Report]]="Yes",VLOOKUP(E261,IssueVariable[],3,0),"N/A")</f>
        <v>N/A</v>
      </c>
      <c r="U261" s="103" t="str">
        <f>IF(Final_Report[[#This Row],[Move to Report]]="Yes",VLOOKUP(E261,IssueVariable[],4,0),"N/A")</f>
        <v>N/A</v>
      </c>
      <c r="V261" s="103" t="str">
        <f>Final_Report[[#This Row],[Issue Description]]</f>
        <v>N/A</v>
      </c>
      <c r="W261" s="103"/>
      <c r="X261" s="103">
        <f>Final_Report[[#This Row],[Code Snippet]]</f>
        <v>0</v>
      </c>
      <c r="Y261" s="103" t="str">
        <f>IF(Final_Report[[#This Row],[Move to Report]]="Yes",VLOOKUP(E261,IssueVariable[],5,0),"N/A")</f>
        <v>N/A</v>
      </c>
      <c r="Z261" s="103" t="str">
        <f>Final_Report[[#This Row],[Expected Result]]</f>
        <v>N/A</v>
      </c>
      <c r="AA261" s="103" t="str">
        <f>IF(Final_Report[[#This Row],[Move to Report]]="Yes",VLOOKUP(E261,IssueVariable[],6,0),"N/A")</f>
        <v>N/A</v>
      </c>
      <c r="AB261" s="103" t="str">
        <f>IF(Final_Report[[#This Row],[Move to Report]]="Yes",VLOOKUP(E261,IssueVariable[],7,0),"N/A")</f>
        <v>N/A</v>
      </c>
      <c r="AC261" s="103" t="str">
        <f>Final_Report[[#This Row],[Recommendation]]</f>
        <v>N/A</v>
      </c>
      <c r="AD261" s="103"/>
      <c r="AE261" s="103" t="str">
        <f>IF(Final_Report[[#This Row],[Move to Report]]="Yes",VLOOKUP(E261,IssueVariable[],8,0),"N/A")</f>
        <v>N/A</v>
      </c>
      <c r="AF261" s="103" t="str">
        <f>Final_Report[[#This Row],[Steps to Reproduce]]</f>
        <v>N/A</v>
      </c>
      <c r="AG261" s="103" t="str">
        <f>IF(Final_Report[[#This Row],[Move to Report]]="Yes",VLOOKUP(E261,IssueVariable[],9,0),"N/A")</f>
        <v>N/A</v>
      </c>
      <c r="AH261" s="103" t="str">
        <f>IF(Final_Report[[#This Row],[Move to Report]]="Yes",VLOOKUP(E261,IssueVariable[],10,0),"N/A")</f>
        <v>N/A</v>
      </c>
      <c r="AI261" s="103"/>
      <c r="AJ261" s="103"/>
      <c r="AK261" s="103" t="str" cm="1">
        <f t="array" ref="AK261">Table95[Tested on]</f>
        <v>Windows: 11
MAC OS: 12
iOS: 15
Android OS: 10</v>
      </c>
      <c r="AL261" s="203" t="str" cm="1">
        <f t="array" ref="AL2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61" s="103" t="e" cm="1">
        <f t="array" ref="AM261">CONCATENATE(LEFT(AH261, SEARCH(" ", AH261) -1),", ",Labels[Labels])</f>
        <v>#VALUE!</v>
      </c>
      <c r="AN261" s="103" t="b">
        <f t="shared" si="5"/>
        <v>0</v>
      </c>
      <c r="AO261" s="103"/>
      <c r="AP261" s="103"/>
      <c r="AQ261" s="103"/>
      <c r="AR261" s="103"/>
      <c r="AS261" s="103"/>
      <c r="AT261" s="103"/>
      <c r="AU261" s="103"/>
      <c r="AV261" s="103"/>
      <c r="AW261" s="103"/>
      <c r="AX261" s="103"/>
      <c r="AY261" s="103"/>
      <c r="AZ261" s="103"/>
      <c r="BA261" s="103"/>
      <c r="BB261" s="103"/>
      <c r="BC261" s="103" t="e">
        <f>VLOOKUP('Final Report'!D261,'Issue Variable'!A:N,11,FALSE)</f>
        <v>#N/A</v>
      </c>
      <c r="BD261" s="103"/>
      <c r="BE261" s="206"/>
    </row>
    <row r="262" spans="1:57" ht="105" hidden="1">
      <c r="A262" s="145" t="s">
        <v>223</v>
      </c>
      <c r="B262" s="103" t="str">
        <f>VLOOKUP(A262,URL[],2,0)</f>
        <v>Study Plan Progress</v>
      </c>
      <c r="C262" s="205">
        <f>VLOOKUP(A262,URL[],3,0)</f>
        <v>0</v>
      </c>
      <c r="D262" s="103" t="s">
        <v>341</v>
      </c>
      <c r="E262" s="103" t="s">
        <v>342</v>
      </c>
      <c r="F262" s="103" t="s">
        <v>3261</v>
      </c>
      <c r="G262" s="103" t="s">
        <v>286</v>
      </c>
      <c r="H262" s="103"/>
      <c r="I262" s="103"/>
      <c r="J262" s="103" t="s">
        <v>286</v>
      </c>
      <c r="K262" s="103"/>
      <c r="L262" s="103" t="s">
        <v>286</v>
      </c>
      <c r="M262" s="103"/>
      <c r="N262" s="103"/>
      <c r="O262" s="103"/>
      <c r="P262" s="103" t="s">
        <v>10</v>
      </c>
      <c r="Q262" s="103" t="s">
        <v>645</v>
      </c>
      <c r="R262" s="103"/>
      <c r="S262" s="103" t="s">
        <v>287</v>
      </c>
      <c r="T262" s="103" t="str">
        <f>IF(Final_Report[[#This Row],[Move to Report]]="Yes",VLOOKUP(E262,IssueVariable[],3,0),"N/A")</f>
        <v>N/A</v>
      </c>
      <c r="U262" s="103" t="str">
        <f>IF(Final_Report[[#This Row],[Move to Report]]="Yes",VLOOKUP(E262,IssueVariable[],4,0),"N/A")</f>
        <v>N/A</v>
      </c>
      <c r="V262" s="103" t="str">
        <f>Final_Report[[#This Row],[Issue Description]]</f>
        <v>N/A</v>
      </c>
      <c r="W262" s="103"/>
      <c r="X262" s="103">
        <f>Final_Report[[#This Row],[Code Snippet]]</f>
        <v>0</v>
      </c>
      <c r="Y262" s="103" t="str">
        <f>IF(Final_Report[[#This Row],[Move to Report]]="Yes",VLOOKUP(E262,IssueVariable[],5,0),"N/A")</f>
        <v>N/A</v>
      </c>
      <c r="Z262" s="103" t="str">
        <f>Final_Report[[#This Row],[Expected Result]]</f>
        <v>N/A</v>
      </c>
      <c r="AA262" s="103" t="str">
        <f>IF(Final_Report[[#This Row],[Move to Report]]="Yes",VLOOKUP(E262,IssueVariable[],6,0),"N/A")</f>
        <v>N/A</v>
      </c>
      <c r="AB262" s="103" t="str">
        <f>IF(Final_Report[[#This Row],[Move to Report]]="Yes",VLOOKUP(E262,IssueVariable[],7,0),"N/A")</f>
        <v>N/A</v>
      </c>
      <c r="AC262" s="103" t="str">
        <f>Final_Report[[#This Row],[Recommendation]]</f>
        <v>N/A</v>
      </c>
      <c r="AD262" s="103"/>
      <c r="AE262" s="103" t="str">
        <f>IF(Final_Report[[#This Row],[Move to Report]]="Yes",VLOOKUP(E262,IssueVariable[],8,0),"N/A")</f>
        <v>N/A</v>
      </c>
      <c r="AF262" s="103" t="str">
        <f>Final_Report[[#This Row],[Steps to Reproduce]]</f>
        <v>N/A</v>
      </c>
      <c r="AG262" s="103" t="str">
        <f>IF(Final_Report[[#This Row],[Move to Report]]="Yes",VLOOKUP(E262,IssueVariable[],9,0),"N/A")</f>
        <v>N/A</v>
      </c>
      <c r="AH262" s="103" t="str">
        <f>IF(Final_Report[[#This Row],[Move to Report]]="Yes",VLOOKUP(E262,IssueVariable[],10,0),"N/A")</f>
        <v>N/A</v>
      </c>
      <c r="AI262" s="103"/>
      <c r="AJ262" s="103"/>
      <c r="AK262" s="103" t="str" cm="1">
        <f t="array" ref="AK262">Table95[Tested on]</f>
        <v>Windows: 11
MAC OS: 12
iOS: 15
Android OS: 10</v>
      </c>
      <c r="AL262" s="203" t="str" cm="1">
        <f t="array" ref="AL2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Windows_11, Chrome, JAWS, iOS Tablet, VoiceOver, macOS_12, Safari, Accessibility, Audit, Marketing, MLM-XL, MLVISION, MyLab, US, VPAT</v>
      </c>
      <c r="AM262" s="103" t="e" cm="1">
        <f t="array" ref="AM262">CONCATENATE(LEFT(AH262, SEARCH(" ", AH262) -1),", ",Labels[Labels])</f>
        <v>#VALUE!</v>
      </c>
      <c r="AN262" s="103" t="b">
        <f t="shared" si="5"/>
        <v>0</v>
      </c>
      <c r="AO262" s="103"/>
      <c r="AP262" s="103"/>
      <c r="AQ262" s="103"/>
      <c r="AR262" s="103"/>
      <c r="AS262" s="103"/>
      <c r="AT262" s="103"/>
      <c r="AU262" s="103"/>
      <c r="AV262" s="103"/>
      <c r="AW262" s="103"/>
      <c r="AX262" s="103"/>
      <c r="AY262" s="103"/>
      <c r="AZ262" s="103"/>
      <c r="BA262" s="103"/>
      <c r="BB262" s="103"/>
      <c r="BC262" s="103" t="e">
        <f>VLOOKUP('Final Report'!D262,'Issue Variable'!A:N,11,FALSE)</f>
        <v>#N/A</v>
      </c>
      <c r="BD262" s="103"/>
      <c r="BE262" s="206"/>
    </row>
    <row r="263" spans="1:57" ht="105" hidden="1">
      <c r="A263" s="145" t="s">
        <v>225</v>
      </c>
      <c r="B263" s="103" t="str">
        <f>VLOOKUP(A263,URL[],2,0)</f>
        <v>Study Plan All Chapters</v>
      </c>
      <c r="C263" s="205">
        <f>VLOOKUP(A263,URL[],3,0)</f>
        <v>0</v>
      </c>
      <c r="D263" s="103" t="s">
        <v>283</v>
      </c>
      <c r="E263" s="103" t="s">
        <v>684</v>
      </c>
      <c r="F263" s="103" t="s">
        <v>3332</v>
      </c>
      <c r="G263" s="103"/>
      <c r="H263" s="103"/>
      <c r="I263" s="103"/>
      <c r="J263" s="103" t="s">
        <v>286</v>
      </c>
      <c r="K263" s="103"/>
      <c r="L263" s="103" t="s">
        <v>286</v>
      </c>
      <c r="M263" s="103"/>
      <c r="N263" s="103"/>
      <c r="O263" s="103"/>
      <c r="P263" s="103" t="s">
        <v>10</v>
      </c>
      <c r="Q263" s="103" t="s">
        <v>645</v>
      </c>
      <c r="R263" s="103"/>
      <c r="S263" s="103" t="s">
        <v>287</v>
      </c>
      <c r="T263" s="103" t="str">
        <f>IF(Final_Report[[#This Row],[Move to Report]]="Yes",VLOOKUP(E263,IssueVariable[],3,0),"N/A")</f>
        <v>N/A</v>
      </c>
      <c r="U263" s="103" t="str">
        <f>IF(Final_Report[[#This Row],[Move to Report]]="Yes",VLOOKUP(E263,IssueVariable[],4,0),"N/A")</f>
        <v>N/A</v>
      </c>
      <c r="V263" s="103" t="str">
        <f>Final_Report[[#This Row],[Issue Description]]</f>
        <v>N/A</v>
      </c>
      <c r="W263" s="103"/>
      <c r="X263" s="103">
        <f>Final_Report[[#This Row],[Code Snippet]]</f>
        <v>0</v>
      </c>
      <c r="Y263" s="103" t="str">
        <f>IF(Final_Report[[#This Row],[Move to Report]]="Yes",VLOOKUP(E263,IssueVariable[],5,0),"N/A")</f>
        <v>N/A</v>
      </c>
      <c r="Z263" s="103" t="str">
        <f>Final_Report[[#This Row],[Expected Result]]</f>
        <v>N/A</v>
      </c>
      <c r="AA263" s="103" t="str">
        <f>IF(Final_Report[[#This Row],[Move to Report]]="Yes",VLOOKUP(E263,IssueVariable[],6,0),"N/A")</f>
        <v>N/A</v>
      </c>
      <c r="AB263" s="103" t="str">
        <f>IF(Final_Report[[#This Row],[Move to Report]]="Yes",VLOOKUP(E263,IssueVariable[],7,0),"N/A")</f>
        <v>N/A</v>
      </c>
      <c r="AC263" s="103" t="str">
        <f>Final_Report[[#This Row],[Recommendation]]</f>
        <v>N/A</v>
      </c>
      <c r="AD263" s="103"/>
      <c r="AE263" s="103" t="str">
        <f>IF(Final_Report[[#This Row],[Move to Report]]="Yes",VLOOKUP(E263,IssueVariable[],8,0),"N/A")</f>
        <v>N/A</v>
      </c>
      <c r="AF263" s="103" t="str">
        <f>Final_Report[[#This Row],[Steps to Reproduce]]</f>
        <v>N/A</v>
      </c>
      <c r="AG263" s="103" t="str">
        <f>IF(Final_Report[[#This Row],[Move to Report]]="Yes",VLOOKUP(E263,IssueVariable[],9,0),"N/A")</f>
        <v>N/A</v>
      </c>
      <c r="AH263" s="103" t="str">
        <f>IF(Final_Report[[#This Row],[Move to Report]]="Yes",VLOOKUP(E263,IssueVariable[],10,0),"N/A")</f>
        <v>N/A</v>
      </c>
      <c r="AI263" s="103"/>
      <c r="AJ263" s="103"/>
      <c r="AK263" s="103" t="str" cm="1">
        <f t="array" ref="AK263">Table95[Tested on]</f>
        <v>Windows: 11
MAC OS: 12
iOS: 15
Android OS: 10</v>
      </c>
      <c r="AL263" s="203" t="str" cm="1">
        <f t="array" ref="AL2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iOS Tablet, VoiceOver, macOS_12, Safari, Accessibility, Audit, Marketing, MLM-XL, MLVISION, MyLab, US, VPAT</v>
      </c>
      <c r="AM263" s="103" t="e" cm="1">
        <f t="array" ref="AM263">CONCATENATE(LEFT(AH263, SEARCH(" ", AH263) -1),", ",Labels[Labels])</f>
        <v>#VALUE!</v>
      </c>
      <c r="AN263" s="103" t="b">
        <f t="shared" si="5"/>
        <v>0</v>
      </c>
      <c r="AO263" s="103"/>
      <c r="AP263" s="103"/>
      <c r="AQ263" s="103"/>
      <c r="AR263" s="103"/>
      <c r="AS263" s="103"/>
      <c r="AT263" s="103"/>
      <c r="AU263" s="103"/>
      <c r="AV263" s="103"/>
      <c r="AW263" s="103"/>
      <c r="AX263" s="103"/>
      <c r="AY263" s="103"/>
      <c r="AZ263" s="103"/>
      <c r="BA263" s="103"/>
      <c r="BB263" s="103"/>
      <c r="BC263" s="103" t="e">
        <f>VLOOKUP('Final Report'!D263,'Issue Variable'!A:N,11,FALSE)</f>
        <v>#N/A</v>
      </c>
      <c r="BD263" s="103"/>
      <c r="BE263" s="206"/>
    </row>
    <row r="264" spans="1:57" ht="105" hidden="1">
      <c r="A264" s="145" t="s">
        <v>225</v>
      </c>
      <c r="B264" s="103" t="str">
        <f>VLOOKUP(A264,URL[],2,0)</f>
        <v>Study Plan All Chapters</v>
      </c>
      <c r="C264" s="205">
        <f>VLOOKUP(A264,URL[],3,0)</f>
        <v>0</v>
      </c>
      <c r="D264" s="103"/>
      <c r="E264" s="103"/>
      <c r="F264" s="103" t="s">
        <v>3262</v>
      </c>
      <c r="G264" s="103"/>
      <c r="H264" s="103"/>
      <c r="I264" s="103"/>
      <c r="J264" s="103" t="s">
        <v>286</v>
      </c>
      <c r="K264" s="103"/>
      <c r="L264" s="103" t="s">
        <v>286</v>
      </c>
      <c r="M264" s="103"/>
      <c r="N264" s="103"/>
      <c r="O264" s="103"/>
      <c r="P264" s="103" t="s">
        <v>10</v>
      </c>
      <c r="Q264" s="103" t="s">
        <v>645</v>
      </c>
      <c r="R264" s="103"/>
      <c r="S264" s="103" t="s">
        <v>287</v>
      </c>
      <c r="T264" s="103" t="str">
        <f>IF(Final_Report[[#This Row],[Move to Report]]="Yes",VLOOKUP(E264,IssueVariable[],3,0),"N/A")</f>
        <v>N/A</v>
      </c>
      <c r="U264" s="103" t="str">
        <f>IF(Final_Report[[#This Row],[Move to Report]]="Yes",VLOOKUP(E264,IssueVariable[],4,0),"N/A")</f>
        <v>N/A</v>
      </c>
      <c r="V264" s="103" t="str">
        <f>Final_Report[[#This Row],[Issue Description]]</f>
        <v>N/A</v>
      </c>
      <c r="W264" s="103"/>
      <c r="X264" s="103">
        <f>Final_Report[[#This Row],[Code Snippet]]</f>
        <v>0</v>
      </c>
      <c r="Y264" s="103" t="str">
        <f>IF(Final_Report[[#This Row],[Move to Report]]="Yes",VLOOKUP(E264,IssueVariable[],5,0),"N/A")</f>
        <v>N/A</v>
      </c>
      <c r="Z264" s="103" t="str">
        <f>Final_Report[[#This Row],[Expected Result]]</f>
        <v>N/A</v>
      </c>
      <c r="AA264" s="103" t="str">
        <f>IF(Final_Report[[#This Row],[Move to Report]]="Yes",VLOOKUP(E264,IssueVariable[],6,0),"N/A")</f>
        <v>N/A</v>
      </c>
      <c r="AB264" s="103" t="str">
        <f>IF(Final_Report[[#This Row],[Move to Report]]="Yes",VLOOKUP(E264,IssueVariable[],7,0),"N/A")</f>
        <v>N/A</v>
      </c>
      <c r="AC264" s="103" t="str">
        <f>Final_Report[[#This Row],[Recommendation]]</f>
        <v>N/A</v>
      </c>
      <c r="AD264" s="103"/>
      <c r="AE264" s="103" t="str">
        <f>IF(Final_Report[[#This Row],[Move to Report]]="Yes",VLOOKUP(E264,IssueVariable[],8,0),"N/A")</f>
        <v>N/A</v>
      </c>
      <c r="AF264" s="103" t="str">
        <f>Final_Report[[#This Row],[Steps to Reproduce]]</f>
        <v>N/A</v>
      </c>
      <c r="AG264" s="103" t="str">
        <f>IF(Final_Report[[#This Row],[Move to Report]]="Yes",VLOOKUP(E264,IssueVariable[],9,0),"N/A")</f>
        <v>N/A</v>
      </c>
      <c r="AH264" s="103" t="str">
        <f>IF(Final_Report[[#This Row],[Move to Report]]="Yes",VLOOKUP(E264,IssueVariable[],10,0),"N/A")</f>
        <v>N/A</v>
      </c>
      <c r="AI264" s="103"/>
      <c r="AJ264" s="103"/>
      <c r="AK264" s="103" t="str" cm="1">
        <f t="array" ref="AK264">Table95[Tested on]</f>
        <v>Windows: 11
MAC OS: 12
iOS: 15
Android OS: 10</v>
      </c>
      <c r="AL264" s="203" t="str" cm="1">
        <f t="array" ref="AL2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iOS Tablet, VoiceOver, macOS_12, Safari, Accessibility, Audit, Marketing, MLM-XL, MLVISION, MyLab, US, VPAT</v>
      </c>
      <c r="AM264" s="103" t="e" cm="1">
        <f t="array" ref="AM264">CONCATENATE(LEFT(AH264, SEARCH(" ", AH264) -1),", ",Labels[Labels])</f>
        <v>#VALUE!</v>
      </c>
      <c r="AN264" s="103" t="b">
        <f t="shared" si="5"/>
        <v>0</v>
      </c>
      <c r="AO264" s="103"/>
      <c r="AP264" s="103"/>
      <c r="AQ264" s="103"/>
      <c r="AR264" s="103"/>
      <c r="AS264" s="103"/>
      <c r="AT264" s="103"/>
      <c r="AU264" s="103"/>
      <c r="AV264" s="103"/>
      <c r="AW264" s="103"/>
      <c r="AX264" s="103"/>
      <c r="AY264" s="103"/>
      <c r="AZ264" s="103"/>
      <c r="BA264" s="103"/>
      <c r="BB264" s="103"/>
      <c r="BC264" s="103" t="e">
        <f>VLOOKUP('Final Report'!D264,'Issue Variable'!A:N,11,FALSE)</f>
        <v>#N/A</v>
      </c>
      <c r="BD264" s="103"/>
      <c r="BE264" s="206"/>
    </row>
    <row r="265" spans="1:57" ht="105" hidden="1">
      <c r="A265" s="145" t="s">
        <v>227</v>
      </c>
      <c r="B265" s="103" t="str">
        <f>VLOOKUP(A265,URL[],2,0)</f>
        <v>Student Gradebook Results Page</v>
      </c>
      <c r="C265" s="205">
        <f>VLOOKUP(A265,URL[],3,0)</f>
        <v>0</v>
      </c>
      <c r="D265" s="103" t="s">
        <v>298</v>
      </c>
      <c r="E265" s="103" t="s">
        <v>896</v>
      </c>
      <c r="F265" s="103" t="s">
        <v>3268</v>
      </c>
      <c r="G265" s="103"/>
      <c r="H265" s="103"/>
      <c r="I265" s="103"/>
      <c r="J265" s="103"/>
      <c r="K265" s="103"/>
      <c r="L265" s="103" t="s">
        <v>286</v>
      </c>
      <c r="M265" s="103"/>
      <c r="N265" s="103"/>
      <c r="O265" s="103"/>
      <c r="P265" s="103" t="s">
        <v>10</v>
      </c>
      <c r="Q265" s="103" t="s">
        <v>645</v>
      </c>
      <c r="R265" s="103"/>
      <c r="S265" s="103" t="s">
        <v>287</v>
      </c>
      <c r="T265" s="103" t="str">
        <f>IF(Final_Report[[#This Row],[Move to Report]]="Yes",VLOOKUP(E265,IssueVariable[],3,0),"N/A")</f>
        <v>N/A</v>
      </c>
      <c r="U265" s="103" t="str">
        <f>IF(Final_Report[[#This Row],[Move to Report]]="Yes",VLOOKUP(E265,IssueVariable[],4,0),"N/A")</f>
        <v>N/A</v>
      </c>
      <c r="V265" s="103" t="str">
        <f>Final_Report[[#This Row],[Issue Description]]</f>
        <v>N/A</v>
      </c>
      <c r="W265" s="103"/>
      <c r="X265" s="103">
        <f>Final_Report[[#This Row],[Code Snippet]]</f>
        <v>0</v>
      </c>
      <c r="Y265" s="103" t="str">
        <f>IF(Final_Report[[#This Row],[Move to Report]]="Yes",VLOOKUP(E265,IssueVariable[],5,0),"N/A")</f>
        <v>N/A</v>
      </c>
      <c r="Z265" s="103" t="str">
        <f>Final_Report[[#This Row],[Expected Result]]</f>
        <v>N/A</v>
      </c>
      <c r="AA265" s="103" t="str">
        <f>IF(Final_Report[[#This Row],[Move to Report]]="Yes",VLOOKUP(E265,IssueVariable[],6,0),"N/A")</f>
        <v>N/A</v>
      </c>
      <c r="AB265" s="103" t="str">
        <f>IF(Final_Report[[#This Row],[Move to Report]]="Yes",VLOOKUP(E265,IssueVariable[],7,0),"N/A")</f>
        <v>N/A</v>
      </c>
      <c r="AC265" s="103" t="str">
        <f>Final_Report[[#This Row],[Recommendation]]</f>
        <v>N/A</v>
      </c>
      <c r="AD265" s="103"/>
      <c r="AE265" s="103" t="str">
        <f>IF(Final_Report[[#This Row],[Move to Report]]="Yes",VLOOKUP(E265,IssueVariable[],8,0),"N/A")</f>
        <v>N/A</v>
      </c>
      <c r="AF265" s="103" t="str">
        <f>Final_Report[[#This Row],[Steps to Reproduce]]</f>
        <v>N/A</v>
      </c>
      <c r="AG265" s="103" t="str">
        <f>IF(Final_Report[[#This Row],[Move to Report]]="Yes",VLOOKUP(E265,IssueVariable[],9,0),"N/A")</f>
        <v>N/A</v>
      </c>
      <c r="AH265" s="103" t="str">
        <f>IF(Final_Report[[#This Row],[Move to Report]]="Yes",VLOOKUP(E265,IssueVariable[],10,0),"N/A")</f>
        <v>N/A</v>
      </c>
      <c r="AI265" s="103"/>
      <c r="AJ265" s="103"/>
      <c r="AK265" s="103" t="str" cm="1">
        <f t="array" ref="AK265">Table95[Tested on]</f>
        <v>Windows: 11
MAC OS: 12
iOS: 15
Android OS: 10</v>
      </c>
      <c r="AL265" s="203" t="str" cm="1">
        <f t="array" ref="AL2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iOS Tablet, VoiceOver, Accessibility, Audit, Marketing, MLM-XL, MLVISION, MyLab, US, VPAT</v>
      </c>
      <c r="AM265" s="103" t="e" cm="1">
        <f t="array" ref="AM265">CONCATENATE(LEFT(AH265, SEARCH(" ", AH265) -1),", ",Labels[Labels])</f>
        <v>#VALUE!</v>
      </c>
      <c r="AN265" s="103" t="b">
        <f t="shared" si="5"/>
        <v>0</v>
      </c>
      <c r="AO265" s="103"/>
      <c r="AP265" s="103"/>
      <c r="AQ265" s="103"/>
      <c r="AR265" s="103"/>
      <c r="AS265" s="103"/>
      <c r="AT265" s="103"/>
      <c r="AU265" s="103"/>
      <c r="AV265" s="103"/>
      <c r="AW265" s="103"/>
      <c r="AX265" s="103"/>
      <c r="AY265" s="103"/>
      <c r="AZ265" s="103"/>
      <c r="BA265" s="103"/>
      <c r="BB265" s="103"/>
      <c r="BC265" s="103" t="e">
        <f>VLOOKUP('Final Report'!D265,'Issue Variable'!A:N,11,FALSE)</f>
        <v>#N/A</v>
      </c>
      <c r="BD265" s="103"/>
      <c r="BE265" s="206"/>
    </row>
    <row r="266" spans="1:57" ht="105" hidden="1">
      <c r="A266" s="145"/>
      <c r="B266" s="103" t="e">
        <f>VLOOKUP(A266,URL[],2,0)</f>
        <v>#N/A</v>
      </c>
      <c r="C266" s="205" t="e">
        <f>VLOOKUP(A266,URL[],3,0)</f>
        <v>#N/A</v>
      </c>
      <c r="D266" s="103"/>
      <c r="E266" s="103"/>
      <c r="F266" s="103"/>
      <c r="G266" s="103"/>
      <c r="H266" s="103"/>
      <c r="I266" s="103"/>
      <c r="J266" s="103"/>
      <c r="K266" s="103"/>
      <c r="L266" s="103"/>
      <c r="M266" s="103"/>
      <c r="N266" s="103"/>
      <c r="O266" s="103"/>
      <c r="P266" s="103"/>
      <c r="Q266" s="103"/>
      <c r="R266" s="103"/>
      <c r="S266" s="103"/>
      <c r="T266" s="103" t="str">
        <f>IF(Final_Report[[#This Row],[Move to Report]]="Yes",VLOOKUP(E266,IssueVariable[],3,0),"N/A")</f>
        <v>N/A</v>
      </c>
      <c r="U266" s="103" t="str">
        <f>IF(Final_Report[[#This Row],[Move to Report]]="Yes",VLOOKUP(E266,IssueVariable[],4,0),"N/A")</f>
        <v>N/A</v>
      </c>
      <c r="V266" s="103" t="str">
        <f>Final_Report[[#This Row],[Issue Description]]</f>
        <v>N/A</v>
      </c>
      <c r="W266" s="103"/>
      <c r="X266" s="103">
        <f>Final_Report[[#This Row],[Code Snippet]]</f>
        <v>0</v>
      </c>
      <c r="Y266" s="103" t="str">
        <f>IF(Final_Report[[#This Row],[Move to Report]]="Yes",VLOOKUP(E266,IssueVariable[],5,0),"N/A")</f>
        <v>N/A</v>
      </c>
      <c r="Z266" s="103" t="str">
        <f>Final_Report[[#This Row],[Expected Result]]</f>
        <v>N/A</v>
      </c>
      <c r="AA266" s="103" t="str">
        <f>IF(Final_Report[[#This Row],[Move to Report]]="Yes",VLOOKUP(E266,IssueVariable[],6,0),"N/A")</f>
        <v>N/A</v>
      </c>
      <c r="AB266" s="103" t="str">
        <f>IF(Final_Report[[#This Row],[Move to Report]]="Yes",VLOOKUP(E266,IssueVariable[],7,0),"N/A")</f>
        <v>N/A</v>
      </c>
      <c r="AC266" s="103" t="str">
        <f>Final_Report[[#This Row],[Recommendation]]</f>
        <v>N/A</v>
      </c>
      <c r="AD266" s="103"/>
      <c r="AE266" s="103" t="str">
        <f>IF(Final_Report[[#This Row],[Move to Report]]="Yes",VLOOKUP(E266,IssueVariable[],8,0),"N/A")</f>
        <v>N/A</v>
      </c>
      <c r="AF266" s="103" t="str">
        <f>Final_Report[[#This Row],[Steps to Reproduce]]</f>
        <v>N/A</v>
      </c>
      <c r="AG266" s="103" t="str">
        <f>IF(Final_Report[[#This Row],[Move to Report]]="Yes",VLOOKUP(E266,IssueVariable[],9,0),"N/A")</f>
        <v>N/A</v>
      </c>
      <c r="AH266" s="103" t="str">
        <f>IF(Final_Report[[#This Row],[Move to Report]]="Yes",VLOOKUP(E266,IssueVariable[],10,0),"N/A")</f>
        <v>N/A</v>
      </c>
      <c r="AI266" s="103"/>
      <c r="AJ266" s="103"/>
      <c r="AK266" s="103" t="str" cm="1">
        <f t="array" ref="AK266">Table95[Tested on]</f>
        <v>Windows: 11
MAC OS: 12
iOS: 15
Android OS: 10</v>
      </c>
      <c r="AL266" s="203" t="str" cm="1">
        <f t="array" ref="AL2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66" s="103" t="e" cm="1">
        <f t="array" ref="AM266">CONCATENATE(LEFT(AH266, SEARCH(" ", AH266) -1),", ",Labels[Labels])</f>
        <v>#VALUE!</v>
      </c>
      <c r="AN266" s="103" t="b">
        <f t="shared" si="5"/>
        <v>0</v>
      </c>
      <c r="AO266" s="103"/>
      <c r="AP266" s="103"/>
      <c r="AQ266" s="103"/>
      <c r="AR266" s="103"/>
      <c r="AS266" s="103"/>
      <c r="AT266" s="103"/>
      <c r="AU266" s="103"/>
      <c r="AV266" s="103"/>
      <c r="AW266" s="103"/>
      <c r="AX266" s="103"/>
      <c r="AY266" s="103"/>
      <c r="AZ266" s="103"/>
      <c r="BA266" s="103"/>
      <c r="BB266" s="103"/>
      <c r="BC266" s="103" t="e">
        <f>VLOOKUP('Final Report'!D266,'Issue Variable'!A:N,11,FALSE)</f>
        <v>#N/A</v>
      </c>
      <c r="BD266" s="103"/>
      <c r="BE266" s="206"/>
    </row>
    <row r="267" spans="1:57" ht="195" hidden="1">
      <c r="A267" s="145" t="s">
        <v>202</v>
      </c>
      <c r="B267" s="103" t="str">
        <f>VLOOKUP(A267,URL[],2,0)</f>
        <v>Podcast Assignment Mainpage</v>
      </c>
      <c r="C267" s="205">
        <f>VLOOKUP(A267,URL[],3,0)</f>
        <v>0</v>
      </c>
      <c r="D267" s="103" t="s">
        <v>341</v>
      </c>
      <c r="E267" s="103" t="s">
        <v>751</v>
      </c>
      <c r="F267" s="103" t="s">
        <v>3294</v>
      </c>
      <c r="G267" s="103" t="s">
        <v>286</v>
      </c>
      <c r="H267" s="103" t="s">
        <v>286</v>
      </c>
      <c r="I267" s="103" t="s">
        <v>286</v>
      </c>
      <c r="J267" s="103" t="s">
        <v>286</v>
      </c>
      <c r="K267" s="103" t="s">
        <v>286</v>
      </c>
      <c r="L267" s="103" t="s">
        <v>286</v>
      </c>
      <c r="M267" s="103" t="s">
        <v>286</v>
      </c>
      <c r="N267" s="103"/>
      <c r="O267" s="103"/>
      <c r="P267" s="103" t="s">
        <v>10</v>
      </c>
      <c r="Q267" s="103" t="s">
        <v>645</v>
      </c>
      <c r="R267" s="103"/>
      <c r="S267" s="103" t="s">
        <v>400</v>
      </c>
      <c r="T267" s="103" t="s">
        <v>3366</v>
      </c>
      <c r="U267" s="103" t="s">
        <v>3367</v>
      </c>
      <c r="V267" s="103" t="str">
        <f>Final_Report[[#This Row],[Issue Description]]</f>
        <v xml:space="preserve">The text "Media share" and "Video Quiz" are marked using &lt;h1&gt; in main content area. This made it difficult for screen reader users to understand the web page structure. </v>
      </c>
      <c r="W267" s="103" t="s">
        <v>3368</v>
      </c>
      <c r="X267" s="103" t="str">
        <f>Final_Report[[#This Row],[Code Snippet]]</f>
        <v>&lt;h1&gt;Video Quiz&lt;/h1&gt;
(...)
&lt;h1 class="sr-only"&gt;MediaShare&lt;/h1&gt;</v>
      </c>
      <c r="Y267" s="103" t="str">
        <f>IF(Final_Report[[#This Row],[Move to Report]]="Yes",VLOOKUP(E267,IssueVariable[],5,0),"N/A")</f>
        <v xml:space="preserve">When heading texts are marked up with appropriate heading elements, the screen reader user should understand the page structure effectively.
</v>
      </c>
      <c r="Z267" s="103" t="str">
        <f>Final_Report[[#This Row],[Expected Result]]</f>
        <v xml:space="preserve">When heading texts are marked up with appropriate heading elements, the screen reader user should understand the page structure effectively.
</v>
      </c>
      <c r="AA267" s="103" t="str">
        <f>IF(Final_Report[[#This Row],[Move to Report]]="Yes",VLOOKUP(E267,IssueVariable[],6,0),"N/A")</f>
        <v xml:space="preserve">Heading 1 of a page describes the core content of the page. A web page generally should have only one heading at level 1 (h1) that is indicative of the page contents. Heading level 1 is used to indicate the main topic of the page. Use of more than one h1’s on a page can lead to confusion in the minds of users who rely on headings to understand the page content especially users with visual impairments.
</v>
      </c>
      <c r="AB267" s="103" t="s">
        <v>3369</v>
      </c>
      <c r="AC267" s="103" t="str">
        <f>Final_Report[[#This Row],[Recommendation]]</f>
        <v>It is recommended to use only one h1 on a web page. Remove &lt;h1&gt; from Video Quiz
&lt;p&gt;Video Quiz&lt;/p&gt;
(...)
&lt;h1 class="sr-only"&gt;MediaShare&lt;/h1&gt;</v>
      </c>
      <c r="AD267" s="103" t="s">
        <v>429</v>
      </c>
      <c r="AE267" s="103" t="s">
        <v>3370</v>
      </c>
      <c r="AF267" s="103" t="str">
        <f>Final_Report[[#This Row],[Steps to Reproduce]]</f>
        <v>2. Inspect the mentioned instances using screen reader running.</v>
      </c>
      <c r="AG267" s="103" t="str">
        <f>IF(Final_Report[[#This Row],[Move to Report]]="Yes",VLOOKUP(E267,IssueVariable[],9,0),"N/A")</f>
        <v>AAA</v>
      </c>
      <c r="AH267" s="103" t="str">
        <f>IF(Final_Report[[#This Row],[Move to Report]]="Yes",VLOOKUP(E267,IssueVariable[],10,0),"N/A")</f>
        <v>2.4.10 Section Headings</v>
      </c>
      <c r="AI267" s="103" t="s">
        <v>3371</v>
      </c>
      <c r="AJ267" s="103" t="s">
        <v>310</v>
      </c>
      <c r="AK267" s="103" t="str" cm="1">
        <f t="array" ref="AK267">Table95[Tested on]</f>
        <v>Windows: 11
MAC OS: 12
iOS: 15
Android OS: 10</v>
      </c>
      <c r="AL267" s="203" t="str" cm="1">
        <f t="array" ref="AL2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2.4.10 Section Headings (Level AAA), Windows_11, Chrome, JAWS, Firefox, NVDA, iOS Tablet, VoiceOver, macOS_12, Safari, TalkBack, Android Tablet, Accessibility, Audit, Marketing, MLM-XL, MLVISION, MyLab, US, VPAT</v>
      </c>
      <c r="AM267" s="103" t="str" cm="1">
        <f t="array" ref="AM267">CONCATENATE(LEFT(AH267, SEARCH(" ", AH267) -1),", ",Labels[Labels])</f>
        <v xml:space="preserve">2.4.10, Accessibility, Audit, Marketing, MLM-XL, MLVISION, MyLab, US, VPAT </v>
      </c>
      <c r="AN267" s="103" t="str">
        <f t="shared" si="5"/>
        <v>3 - Medium - minor functionality broken</v>
      </c>
      <c r="AO267" s="103" t="s">
        <v>7</v>
      </c>
      <c r="AP267" s="103">
        <v>5</v>
      </c>
      <c r="AQ267" s="103"/>
      <c r="AR267" s="103"/>
      <c r="AS267" s="103"/>
      <c r="AT267" s="103"/>
      <c r="AU267" s="103"/>
      <c r="AV267" s="103"/>
      <c r="AW267" s="103"/>
      <c r="AX267" s="103" t="s">
        <v>116</v>
      </c>
      <c r="AY267" s="103"/>
      <c r="AZ267" s="103"/>
      <c r="BA267" s="103" t="s">
        <v>3372</v>
      </c>
      <c r="BB267" s="103"/>
      <c r="BC267" s="103" t="e">
        <f>VLOOKUP('Final Report'!D267,'Issue Variable'!A:N,11,FALSE)</f>
        <v>#N/A</v>
      </c>
      <c r="BD267" s="103"/>
      <c r="BE267" s="206"/>
    </row>
    <row r="268" spans="1:57" ht="105" hidden="1">
      <c r="A268" s="145" t="s">
        <v>202</v>
      </c>
      <c r="B268" s="103" t="str">
        <f>VLOOKUP(A268,URL[],2,0)</f>
        <v>Podcast Assignment Mainpage</v>
      </c>
      <c r="C268" s="205">
        <f>VLOOKUP(A268,URL[],3,0)</f>
        <v>0</v>
      </c>
      <c r="D268" s="103" t="s">
        <v>744</v>
      </c>
      <c r="E268" s="103" t="s">
        <v>774</v>
      </c>
      <c r="F268" s="103" t="s">
        <v>3358</v>
      </c>
      <c r="G268" s="103"/>
      <c r="H268" s="103"/>
      <c r="I268" s="103"/>
      <c r="J268" s="103"/>
      <c r="K268" s="103"/>
      <c r="L268" s="103" t="s">
        <v>286</v>
      </c>
      <c r="M268" s="103"/>
      <c r="N268" s="103"/>
      <c r="O268" s="103"/>
      <c r="P268" s="103" t="s">
        <v>10</v>
      </c>
      <c r="Q268" s="103" t="s">
        <v>645</v>
      </c>
      <c r="R268" s="103"/>
      <c r="S268" s="103" t="s">
        <v>3304</v>
      </c>
      <c r="T268" s="103" t="str">
        <f>IF(Final_Report[[#This Row],[Move to Report]]="Yes",VLOOKUP(E268,IssueVariable[],3,0),"N/A")</f>
        <v>N/A</v>
      </c>
      <c r="U268" s="103" t="str">
        <f>IF(Final_Report[[#This Row],[Move to Report]]="Yes",VLOOKUP(E268,IssueVariable[],4,0),"N/A")</f>
        <v>N/A</v>
      </c>
      <c r="V268" s="103" t="str">
        <f>Final_Report[[#This Row],[Issue Description]]</f>
        <v>N/A</v>
      </c>
      <c r="W268" s="103"/>
      <c r="X268" s="103">
        <f>Final_Report[[#This Row],[Code Snippet]]</f>
        <v>0</v>
      </c>
      <c r="Y268" s="103" t="str">
        <f>IF(Final_Report[[#This Row],[Move to Report]]="Yes",VLOOKUP(E268,IssueVariable[],5,0),"N/A")</f>
        <v>N/A</v>
      </c>
      <c r="Z268" s="103" t="str">
        <f>Final_Report[[#This Row],[Expected Result]]</f>
        <v>N/A</v>
      </c>
      <c r="AA268" s="103" t="str">
        <f>IF(Final_Report[[#This Row],[Move to Report]]="Yes",VLOOKUP(E268,IssueVariable[],6,0),"N/A")</f>
        <v>N/A</v>
      </c>
      <c r="AB268" s="103" t="str">
        <f>IF(Final_Report[[#This Row],[Move to Report]]="Yes",VLOOKUP(E268,IssueVariable[],7,0),"N/A")</f>
        <v>N/A</v>
      </c>
      <c r="AC268" s="103" t="str">
        <f>Final_Report[[#This Row],[Recommendation]]</f>
        <v>N/A</v>
      </c>
      <c r="AD268" s="103"/>
      <c r="AE268" s="103" t="str">
        <f>IF(Final_Report[[#This Row],[Move to Report]]="Yes",VLOOKUP(E268,IssueVariable[],8,0),"N/A")</f>
        <v>N/A</v>
      </c>
      <c r="AF268" s="103" t="str">
        <f>Final_Report[[#This Row],[Steps to Reproduce]]</f>
        <v>N/A</v>
      </c>
      <c r="AG268" s="103" t="str">
        <f>IF(Final_Report[[#This Row],[Move to Report]]="Yes",VLOOKUP(E268,IssueVariable[],9,0),"N/A")</f>
        <v>N/A</v>
      </c>
      <c r="AH268" s="103" t="str">
        <f>IF(Final_Report[[#This Row],[Move to Report]]="Yes",VLOOKUP(E268,IssueVariable[],10,0),"N/A")</f>
        <v>N/A</v>
      </c>
      <c r="AI268" s="103"/>
      <c r="AJ268" s="103"/>
      <c r="AK268" s="103" t="str" cm="1">
        <f t="array" ref="AK268">Table95[Tested on]</f>
        <v>Windows: 11
MAC OS: 12
iOS: 15
Android OS: 10</v>
      </c>
      <c r="AL268" s="203" t="str" cm="1">
        <f t="array" ref="AL2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iOS Tablet, VoiceOver, Accessibility, Audit, Marketing, MLM-XL, MLVISION, MyLab, US, VPAT</v>
      </c>
      <c r="AM268" s="103" t="e" cm="1">
        <f t="array" ref="AM268">CONCATENATE(LEFT(AH268, SEARCH(" ", AH268) -1),", ",Labels[Labels])</f>
        <v>#VALUE!</v>
      </c>
      <c r="AN268" s="103" t="b">
        <f t="shared" si="5"/>
        <v>0</v>
      </c>
      <c r="AO268" s="103"/>
      <c r="AP268" s="103"/>
      <c r="AQ268" s="103"/>
      <c r="AR268" s="103"/>
      <c r="AS268" s="103"/>
      <c r="AT268" s="103"/>
      <c r="AU268" s="103"/>
      <c r="AV268" s="103"/>
      <c r="AW268" s="103"/>
      <c r="AX268" s="103"/>
      <c r="AY268" s="103"/>
      <c r="AZ268" s="103"/>
      <c r="BA268" s="103"/>
      <c r="BB268" s="103"/>
      <c r="BC268" s="103" t="e">
        <f>VLOOKUP('Final Report'!D268,'Issue Variable'!A:N,11,FALSE)</f>
        <v>#N/A</v>
      </c>
      <c r="BD268" s="103"/>
      <c r="BE268" s="206"/>
    </row>
    <row r="269" spans="1:57" ht="345" hidden="1">
      <c r="A269" s="145" t="s">
        <v>204</v>
      </c>
      <c r="B269" s="103" t="str">
        <f>VLOOKUP(A269,URL[],2,0)</f>
        <v>Question 1</v>
      </c>
      <c r="C269" s="205">
        <f>VLOOKUP(A269,URL[],3,0)</f>
        <v>0</v>
      </c>
      <c r="D269" s="103" t="s">
        <v>868</v>
      </c>
      <c r="E269" s="103" t="s">
        <v>691</v>
      </c>
      <c r="F269" s="103" t="s">
        <v>3295</v>
      </c>
      <c r="G269" s="103" t="s">
        <v>286</v>
      </c>
      <c r="H269" s="103" t="s">
        <v>286</v>
      </c>
      <c r="I269" s="103" t="s">
        <v>286</v>
      </c>
      <c r="J269" s="103" t="s">
        <v>286</v>
      </c>
      <c r="K269" s="103" t="s">
        <v>286</v>
      </c>
      <c r="L269" s="103" t="s">
        <v>286</v>
      </c>
      <c r="M269" s="103" t="s">
        <v>286</v>
      </c>
      <c r="N269" s="103"/>
      <c r="O269" s="103"/>
      <c r="P269" s="103" t="s">
        <v>10</v>
      </c>
      <c r="Q269" s="103" t="s">
        <v>645</v>
      </c>
      <c r="R269" s="103"/>
      <c r="S269" s="103" t="s">
        <v>155</v>
      </c>
      <c r="T269" s="103" t="s">
        <v>3333</v>
      </c>
      <c r="U269" s="103" t="s">
        <v>3353</v>
      </c>
      <c r="V269" s="103" t="str">
        <f>Final_Report[[#This Row],[Issue Description]]</f>
        <v>The reading order of the content is inaccurate.
For instance, screen reader read the content in the following order:
1. "Check Answer" Button
2. "According to Bruce Friedrich, how is the global production of meat is affecting the stability of the planet?" text
3. "A. Global production of meat could potentially lead to a major economic recession. 1 of 4" radio button
4. "B. Not only is global meat production a major factor of climate change, it poses a major threat to the health of people worldwide. 2 of 4" radio button (...)
Similar instance is found on the "Video Quiz Summary" page.</v>
      </c>
      <c r="W269" s="103" t="s">
        <v>3349</v>
      </c>
      <c r="X269" s="103" t="str">
        <f>Final_Report[[#This Row],[Code Snippet]]</f>
        <v>&lt;button class="p-la-btn p-la-btn-lg p-la-btn-primary" type="button"&gt;Check Answer&lt;/button&gt;
(…)
&lt;div class="simplebar-content" style="padding: 0px;"&gt;
&lt;p class="ms-ng-question-title"&gt;According to Bruce Friedrich, how is the global production of meat is affecting the stability of the planet?&lt;/p&gt;
(...)
&lt;div&gt;
&lt;div class="ls-container"&gt;
&lt;input type="radio" id="answer-0237c7db-e37a-4575-ad51-430cfe141a09" value="0237c7db-e37a-4575-ad51-430cfe141a09"&gt;
&lt;label class="" for="answer-0237c7db-e37a-4575-ad51-430cfe141a09"&gt;&lt;span class="answer-selected"&gt;A.&amp;nbsp;Global production of meat could potentially lead to a major economic recession. &lt;/span&gt;&lt;/label&gt;
(...)
&lt;div&gt;
(...)
&lt;/div&gt;</v>
      </c>
      <c r="Y269" s="103" t="str">
        <f>IF(Final_Report[[#This Row],[Move to Report]]="Yes",VLOOKUP(E269,IssueVariable[],5,0),"N/A")</f>
        <v>Screen reader should read the content in the correct order.</v>
      </c>
      <c r="Z269" s="103" t="str">
        <f>Final_Report[[#This Row],[Expected Result]]</f>
        <v>Screen reader should read the content in the correct order.</v>
      </c>
      <c r="AA269" s="103" t="str">
        <f>IF(Final_Report[[#This Row],[Move to Report]]="Yes",VLOOKUP(E269,IssueVariable[],6,0),"N/A")</f>
        <v>A screen reader user reads the content on an app from left-to-right, and top-to-bottom order. If the content is not placed in a correct sequence in the source code of a app, it may distort the reading order for screen reader user, even though visually the content looks in a correct sequence.</v>
      </c>
      <c r="AB269" s="103" t="s">
        <v>3352</v>
      </c>
      <c r="AC269" s="103" t="str">
        <f>Final_Report[[#This Row],[Recommendation]]</f>
        <v>Place the content of screen in correct meaningful sequence.
1"According to Bruce Friedrich, how is the global production of meat is affecting the stability of the planet?" text
2. "A. Global production of meat could potentially lead to a major economic recession. 1 of 4" radio button
3. "B. Not only is global meat production a major factor of climate change, it poses a major threat to the health of people worldwide. 2 of 4" radio button (...)
4. "Check Answer" Button</v>
      </c>
      <c r="AD269" s="103" t="s">
        <v>429</v>
      </c>
      <c r="AE269" s="103" t="s">
        <v>3350</v>
      </c>
      <c r="AF269" s="103" t="str">
        <f>Final_Report[[#This Row],[Steps to Reproduce]]</f>
        <v>2. Navigate to the Student To-do list &gt; Do Homework &gt;  Ch 02 Podcast Assignment &gt; Play video and attend Question 1.
3. Access the page using screen reader running.</v>
      </c>
      <c r="AG269" s="103" t="str">
        <f>IF(Final_Report[[#This Row],[Move to Report]]="Yes",VLOOKUP(E269,IssueVariable[],9,0),"N/A")</f>
        <v>A</v>
      </c>
      <c r="AH269" s="103" t="str">
        <f>IF(Final_Report[[#This Row],[Move to Report]]="Yes",VLOOKUP(E269,IssueVariable[],10,0),"N/A")</f>
        <v>1.3.2 Meaningful Sequence</v>
      </c>
      <c r="AI269" s="103" t="s">
        <v>3351</v>
      </c>
      <c r="AJ269" s="103" t="s">
        <v>310</v>
      </c>
      <c r="AK269" s="103" t="str" cm="1">
        <f t="array" ref="AK269">Table95[Tested on]</f>
        <v>Windows: 11
MAC OS: 12
iOS: 15
Android OS: 10</v>
      </c>
      <c r="AL269" s="203" t="str" cm="1">
        <f t="array" ref="AL2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1.3.2 Meaningful Sequence (Level A), Windows_11, Chrome, JAWS, Firefox, NVDA, iOS Tablet, VoiceOver, macOS_12, Safari, TalkBack, Android Tablet, Accessibility, Audit, Marketing, MLM-XL, MLVISION, MyLab, US, VPAT</v>
      </c>
      <c r="AM269" s="103" t="str" cm="1">
        <f t="array" ref="AM269">CONCATENATE(LEFT(AH269, SEARCH(" ", AH269) -1),", ",Labels[Labels])</f>
        <v xml:space="preserve">1.3.2, Accessibility, Audit, Marketing, MLM-XL, MLVISION, MyLab, US, VPAT </v>
      </c>
      <c r="AN269" s="103" t="str">
        <f t="shared" si="5"/>
        <v>3 - Medium - minor functionality broken</v>
      </c>
      <c r="AO269" s="103" t="s">
        <v>10</v>
      </c>
      <c r="AP269" s="103">
        <v>5</v>
      </c>
      <c r="AQ269" s="103"/>
      <c r="AR269" s="103"/>
      <c r="AS269" s="103"/>
      <c r="AT269" s="103"/>
      <c r="AU269" s="103"/>
      <c r="AV269" s="103"/>
      <c r="AW269" s="103"/>
      <c r="AX269" s="103" t="s">
        <v>116</v>
      </c>
      <c r="AY269" s="103"/>
      <c r="AZ269" s="103"/>
      <c r="BA269" s="103" t="s">
        <v>3365</v>
      </c>
      <c r="BB269" s="103"/>
      <c r="BC269" s="103" t="e">
        <f>VLOOKUP('Final Report'!D269,'Issue Variable'!A:N,11,FALSE)</f>
        <v>#N/A</v>
      </c>
      <c r="BD269" s="103"/>
      <c r="BE269" s="206"/>
    </row>
    <row r="270" spans="1:57" ht="105" hidden="1">
      <c r="A270" s="145" t="s">
        <v>204</v>
      </c>
      <c r="B270" s="103" t="str">
        <f>VLOOKUP(A270,URL[],2,0)</f>
        <v>Question 1</v>
      </c>
      <c r="C270" s="205">
        <f>VLOOKUP(A270,URL[],3,0)</f>
        <v>0</v>
      </c>
      <c r="D270" s="103" t="s">
        <v>341</v>
      </c>
      <c r="E270" s="103" t="s">
        <v>398</v>
      </c>
      <c r="F270" s="103" t="s">
        <v>3296</v>
      </c>
      <c r="G270" s="103"/>
      <c r="H270" s="103"/>
      <c r="I270" s="103"/>
      <c r="J270" s="103"/>
      <c r="K270" s="103"/>
      <c r="L270" s="103" t="s">
        <v>286</v>
      </c>
      <c r="M270" s="103"/>
      <c r="N270" s="103"/>
      <c r="O270" s="103"/>
      <c r="P270" s="103" t="s">
        <v>10</v>
      </c>
      <c r="Q270" s="103" t="s">
        <v>645</v>
      </c>
      <c r="R270" s="103"/>
      <c r="S270" s="103" t="s">
        <v>3304</v>
      </c>
      <c r="T270" s="103" t="str">
        <f>IF(Final_Report[[#This Row],[Move to Report]]="Yes",VLOOKUP(E270,IssueVariable[],3,0),"N/A")</f>
        <v>N/A</v>
      </c>
      <c r="U270" s="103" t="str">
        <f>IF(Final_Report[[#This Row],[Move to Report]]="Yes",VLOOKUP(E270,IssueVariable[],4,0),"N/A")</f>
        <v>N/A</v>
      </c>
      <c r="V270" s="103" t="str">
        <f>Final_Report[[#This Row],[Issue Description]]</f>
        <v>N/A</v>
      </c>
      <c r="W270" s="103"/>
      <c r="X270" s="103">
        <f>Final_Report[[#This Row],[Code Snippet]]</f>
        <v>0</v>
      </c>
      <c r="Y270" s="103" t="str">
        <f>IF(Final_Report[[#This Row],[Move to Report]]="Yes",VLOOKUP(E270,IssueVariable[],5,0),"N/A")</f>
        <v>N/A</v>
      </c>
      <c r="Z270" s="103" t="str">
        <f>Final_Report[[#This Row],[Expected Result]]</f>
        <v>N/A</v>
      </c>
      <c r="AA270" s="103" t="str">
        <f>IF(Final_Report[[#This Row],[Move to Report]]="Yes",VLOOKUP(E270,IssueVariable[],6,0),"N/A")</f>
        <v>N/A</v>
      </c>
      <c r="AB270" s="103" t="str">
        <f>IF(Final_Report[[#This Row],[Move to Report]]="Yes",VLOOKUP(E270,IssueVariable[],7,0),"N/A")</f>
        <v>N/A</v>
      </c>
      <c r="AC270" s="103" t="str">
        <f>Final_Report[[#This Row],[Recommendation]]</f>
        <v>N/A</v>
      </c>
      <c r="AD270" s="103"/>
      <c r="AE270" s="103" t="str">
        <f>IF(Final_Report[[#This Row],[Move to Report]]="Yes",VLOOKUP(E270,IssueVariable[],8,0),"N/A")</f>
        <v>N/A</v>
      </c>
      <c r="AF270" s="103" t="str">
        <f>Final_Report[[#This Row],[Steps to Reproduce]]</f>
        <v>N/A</v>
      </c>
      <c r="AG270" s="103" t="str">
        <f>IF(Final_Report[[#This Row],[Move to Report]]="Yes",VLOOKUP(E270,IssueVariable[],9,0),"N/A")</f>
        <v>N/A</v>
      </c>
      <c r="AH270" s="103" t="str">
        <f>IF(Final_Report[[#This Row],[Move to Report]]="Yes",VLOOKUP(E270,IssueVariable[],10,0),"N/A")</f>
        <v>N/A</v>
      </c>
      <c r="AI270" s="103"/>
      <c r="AJ270" s="103"/>
      <c r="AK270" s="103" t="str" cm="1">
        <f t="array" ref="AK270">Table95[Tested on]</f>
        <v>Windows: 11
MAC OS: 12
iOS: 15
Android OS: 10</v>
      </c>
      <c r="AL270" s="203" t="str" cm="1">
        <f t="array" ref="AL2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iOS Tablet, VoiceOver, Accessibility, Audit, Marketing, MLM-XL, MLVISION, MyLab, US, VPAT</v>
      </c>
      <c r="AM270" s="103" t="e" cm="1">
        <f t="array" ref="AM270">CONCATENATE(LEFT(AH270, SEARCH(" ", AH270) -1),", ",Labels[Labels])</f>
        <v>#VALUE!</v>
      </c>
      <c r="AN270" s="103" t="b">
        <f t="shared" si="5"/>
        <v>0</v>
      </c>
      <c r="AO270" s="103"/>
      <c r="AP270" s="103"/>
      <c r="AQ270" s="103"/>
      <c r="AR270" s="103" t="s">
        <v>3361</v>
      </c>
      <c r="AS270" s="103"/>
      <c r="AT270" s="103"/>
      <c r="AU270" s="103"/>
      <c r="AV270" s="103"/>
      <c r="AW270" s="103"/>
      <c r="AX270" s="103"/>
      <c r="AY270" s="103"/>
      <c r="AZ270" s="103"/>
      <c r="BA270" s="103"/>
      <c r="BB270" s="103"/>
      <c r="BC270" s="103" t="e">
        <f>VLOOKUP('Final Report'!D270,'Issue Variable'!A:N,11,FALSE)</f>
        <v>#N/A</v>
      </c>
      <c r="BD270" s="103"/>
      <c r="BE270" s="206"/>
    </row>
    <row r="271" spans="1:57" ht="105" hidden="1">
      <c r="A271" s="145"/>
      <c r="B271" s="103" t="e">
        <f>VLOOKUP(A271,URL[],2,0)</f>
        <v>#N/A</v>
      </c>
      <c r="C271" s="205" t="e">
        <f>VLOOKUP(A271,URL[],3,0)</f>
        <v>#N/A</v>
      </c>
      <c r="D271" s="103"/>
      <c r="E271" s="103"/>
      <c r="F271" s="103"/>
      <c r="G271" s="103"/>
      <c r="H271" s="103"/>
      <c r="I271" s="103"/>
      <c r="J271" s="103"/>
      <c r="K271" s="103"/>
      <c r="L271" s="103"/>
      <c r="M271" s="103"/>
      <c r="N271" s="103"/>
      <c r="O271" s="103"/>
      <c r="P271" s="103"/>
      <c r="Q271" s="103"/>
      <c r="R271" s="103"/>
      <c r="S271" s="103"/>
      <c r="T271" s="103" t="str">
        <f>IF(Final_Report[[#This Row],[Move to Report]]="Yes",VLOOKUP(E271,IssueVariable[],3,0),"N/A")</f>
        <v>N/A</v>
      </c>
      <c r="U271" s="103" t="str">
        <f>IF(Final_Report[[#This Row],[Move to Report]]="Yes",VLOOKUP(E271,IssueVariable[],4,0),"N/A")</f>
        <v>N/A</v>
      </c>
      <c r="V271" s="103" t="str">
        <f>Final_Report[[#This Row],[Issue Description]]</f>
        <v>N/A</v>
      </c>
      <c r="W271" s="103"/>
      <c r="X271" s="103">
        <f>Final_Report[[#This Row],[Code Snippet]]</f>
        <v>0</v>
      </c>
      <c r="Y271" s="103" t="str">
        <f>IF(Final_Report[[#This Row],[Move to Report]]="Yes",VLOOKUP(E271,IssueVariable[],5,0),"N/A")</f>
        <v>N/A</v>
      </c>
      <c r="Z271" s="103" t="str">
        <f>Final_Report[[#This Row],[Expected Result]]</f>
        <v>N/A</v>
      </c>
      <c r="AA271" s="103" t="str">
        <f>IF(Final_Report[[#This Row],[Move to Report]]="Yes",VLOOKUP(E271,IssueVariable[],6,0),"N/A")</f>
        <v>N/A</v>
      </c>
      <c r="AB271" s="103" t="str">
        <f>IF(Final_Report[[#This Row],[Move to Report]]="Yes",VLOOKUP(E271,IssueVariable[],7,0),"N/A")</f>
        <v>N/A</v>
      </c>
      <c r="AC271" s="103" t="str">
        <f>Final_Report[[#This Row],[Recommendation]]</f>
        <v>N/A</v>
      </c>
      <c r="AD271" s="103"/>
      <c r="AE271" s="103" t="str">
        <f>IF(Final_Report[[#This Row],[Move to Report]]="Yes",VLOOKUP(E271,IssueVariable[],8,0),"N/A")</f>
        <v>N/A</v>
      </c>
      <c r="AF271" s="103" t="str">
        <f>Final_Report[[#This Row],[Steps to Reproduce]]</f>
        <v>N/A</v>
      </c>
      <c r="AG271" s="103" t="str">
        <f>IF(Final_Report[[#This Row],[Move to Report]]="Yes",VLOOKUP(E271,IssueVariable[],9,0),"N/A")</f>
        <v>N/A</v>
      </c>
      <c r="AH271" s="103" t="str">
        <f>IF(Final_Report[[#This Row],[Move to Report]]="Yes",VLOOKUP(E271,IssueVariable[],10,0),"N/A")</f>
        <v>N/A</v>
      </c>
      <c r="AI271" s="103"/>
      <c r="AJ271" s="103"/>
      <c r="AK271" s="103" t="str" cm="1">
        <f t="array" ref="AK271">Table95[Tested on]</f>
        <v>Windows: 11
MAC OS: 12
iOS: 15
Android OS: 10</v>
      </c>
      <c r="AL271" s="203" t="str" cm="1">
        <f t="array" ref="AL2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1" s="103" t="e" cm="1">
        <f t="array" ref="AM271">CONCATENATE(LEFT(AH271, SEARCH(" ", AH271) -1),", ",Labels[Labels])</f>
        <v>#VALUE!</v>
      </c>
      <c r="AN271" s="103" t="b">
        <f t="shared" si="5"/>
        <v>0</v>
      </c>
      <c r="AO271" s="103"/>
      <c r="AP271" s="103"/>
      <c r="AQ271" s="103"/>
      <c r="AR271" s="103"/>
      <c r="AS271" s="103"/>
      <c r="AT271" s="103"/>
      <c r="AU271" s="103"/>
      <c r="AV271" s="103"/>
      <c r="AW271" s="103"/>
      <c r="AX271" s="103"/>
      <c r="AY271" s="103"/>
      <c r="AZ271" s="103"/>
      <c r="BA271" s="103"/>
      <c r="BB271" s="103"/>
      <c r="BC271" s="103" t="e">
        <f>VLOOKUP('Final Report'!D271,'Issue Variable'!A:N,11,FALSE)</f>
        <v>#N/A</v>
      </c>
      <c r="BD271" s="103"/>
      <c r="BE271" s="206"/>
    </row>
    <row r="272" spans="1:57" ht="105" hidden="1">
      <c r="A272" s="145"/>
      <c r="B272" s="103" t="e">
        <f>VLOOKUP(A272,URL[],2,0)</f>
        <v>#N/A</v>
      </c>
      <c r="C272" s="205" t="e">
        <f>VLOOKUP(A272,URL[],3,0)</f>
        <v>#N/A</v>
      </c>
      <c r="D272" s="103"/>
      <c r="E272" s="103"/>
      <c r="F272" s="103"/>
      <c r="G272" s="103"/>
      <c r="H272" s="103"/>
      <c r="I272" s="103"/>
      <c r="J272" s="103"/>
      <c r="K272" s="103"/>
      <c r="L272" s="103"/>
      <c r="M272" s="103"/>
      <c r="N272" s="103"/>
      <c r="O272" s="103"/>
      <c r="P272" s="103"/>
      <c r="Q272" s="103"/>
      <c r="R272" s="103"/>
      <c r="S272" s="103"/>
      <c r="T272" s="103" t="str">
        <f>IF(Final_Report[[#This Row],[Move to Report]]="Yes",VLOOKUP(E272,IssueVariable[],3,0),"N/A")</f>
        <v>N/A</v>
      </c>
      <c r="U272" s="103" t="str">
        <f>IF(Final_Report[[#This Row],[Move to Report]]="Yes",VLOOKUP(E272,IssueVariable[],4,0),"N/A")</f>
        <v>N/A</v>
      </c>
      <c r="V272" s="103" t="str">
        <f>Final_Report[[#This Row],[Issue Description]]</f>
        <v>N/A</v>
      </c>
      <c r="W272" s="103"/>
      <c r="X272" s="103">
        <f>Final_Report[[#This Row],[Code Snippet]]</f>
        <v>0</v>
      </c>
      <c r="Y272" s="103" t="str">
        <f>IF(Final_Report[[#This Row],[Move to Report]]="Yes",VLOOKUP(E272,IssueVariable[],5,0),"N/A")</f>
        <v>N/A</v>
      </c>
      <c r="Z272" s="103" t="str">
        <f>Final_Report[[#This Row],[Expected Result]]</f>
        <v>N/A</v>
      </c>
      <c r="AA272" s="103" t="str">
        <f>IF(Final_Report[[#This Row],[Move to Report]]="Yes",VLOOKUP(E272,IssueVariable[],6,0),"N/A")</f>
        <v>N/A</v>
      </c>
      <c r="AB272" s="103" t="str">
        <f>IF(Final_Report[[#This Row],[Move to Report]]="Yes",VLOOKUP(E272,IssueVariable[],7,0),"N/A")</f>
        <v>N/A</v>
      </c>
      <c r="AC272" s="103" t="str">
        <f>Final_Report[[#This Row],[Recommendation]]</f>
        <v>N/A</v>
      </c>
      <c r="AD272" s="103"/>
      <c r="AE272" s="103" t="str">
        <f>IF(Final_Report[[#This Row],[Move to Report]]="Yes",VLOOKUP(E272,IssueVariable[],8,0),"N/A")</f>
        <v>N/A</v>
      </c>
      <c r="AF272" s="103" t="str">
        <f>Final_Report[[#This Row],[Steps to Reproduce]]</f>
        <v>N/A</v>
      </c>
      <c r="AG272" s="103" t="str">
        <f>IF(Final_Report[[#This Row],[Move to Report]]="Yes",VLOOKUP(E272,IssueVariable[],9,0),"N/A")</f>
        <v>N/A</v>
      </c>
      <c r="AH272" s="103" t="str">
        <f>IF(Final_Report[[#This Row],[Move to Report]]="Yes",VLOOKUP(E272,IssueVariable[],10,0),"N/A")</f>
        <v>N/A</v>
      </c>
      <c r="AI272" s="103"/>
      <c r="AJ272" s="103"/>
      <c r="AK272" s="103" t="str" cm="1">
        <f t="array" ref="AK272">Table95[Tested on]</f>
        <v>Windows: 11
MAC OS: 12
iOS: 15
Android OS: 10</v>
      </c>
      <c r="AL272" s="203" t="str" cm="1">
        <f t="array" ref="AL2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2" s="103" t="e" cm="1">
        <f t="array" ref="AM272">CONCATENATE(LEFT(AH272, SEARCH(" ", AH272) -1),", ",Labels[Labels])</f>
        <v>#VALUE!</v>
      </c>
      <c r="AN272" s="103" t="b">
        <f t="shared" si="5"/>
        <v>0</v>
      </c>
      <c r="AO272" s="103"/>
      <c r="AP272" s="103"/>
      <c r="AQ272" s="103"/>
      <c r="AR272" s="103"/>
      <c r="AS272" s="103"/>
      <c r="AT272" s="103"/>
      <c r="AU272" s="103"/>
      <c r="AV272" s="103"/>
      <c r="AW272" s="103"/>
      <c r="AX272" s="103"/>
      <c r="AY272" s="103"/>
      <c r="AZ272" s="103"/>
      <c r="BA272" s="103"/>
      <c r="BB272" s="103"/>
      <c r="BC272" s="103" t="e">
        <f>VLOOKUP('Final Report'!D272,'Issue Variable'!A:N,11,FALSE)</f>
        <v>#N/A</v>
      </c>
      <c r="BD272" s="103"/>
      <c r="BE272" s="206"/>
    </row>
    <row r="273" spans="1:57" ht="105" hidden="1">
      <c r="A273" s="145"/>
      <c r="B273" s="103" t="e">
        <f>VLOOKUP(A273,URL[],2,0)</f>
        <v>#N/A</v>
      </c>
      <c r="C273" s="205" t="e">
        <f>VLOOKUP(A273,URL[],3,0)</f>
        <v>#N/A</v>
      </c>
      <c r="D273" s="103"/>
      <c r="E273" s="103"/>
      <c r="F273" s="103"/>
      <c r="G273" s="103"/>
      <c r="H273" s="103"/>
      <c r="I273" s="103"/>
      <c r="J273" s="103"/>
      <c r="K273" s="103"/>
      <c r="L273" s="103"/>
      <c r="M273" s="103"/>
      <c r="N273" s="103"/>
      <c r="O273" s="103"/>
      <c r="P273" s="103"/>
      <c r="Q273" s="103"/>
      <c r="R273" s="103"/>
      <c r="S273" s="103"/>
      <c r="T273" s="103" t="str">
        <f>IF(Final_Report[[#This Row],[Move to Report]]="Yes",VLOOKUP(E273,IssueVariable[],3,0),"N/A")</f>
        <v>N/A</v>
      </c>
      <c r="U273" s="103" t="str">
        <f>IF(Final_Report[[#This Row],[Move to Report]]="Yes",VLOOKUP(E273,IssueVariable[],4,0),"N/A")</f>
        <v>N/A</v>
      </c>
      <c r="V273" s="103" t="str">
        <f>Final_Report[[#This Row],[Issue Description]]</f>
        <v>N/A</v>
      </c>
      <c r="W273" s="103"/>
      <c r="X273" s="103">
        <f>Final_Report[[#This Row],[Code Snippet]]</f>
        <v>0</v>
      </c>
      <c r="Y273" s="103" t="str">
        <f>IF(Final_Report[[#This Row],[Move to Report]]="Yes",VLOOKUP(E273,IssueVariable[],5,0),"N/A")</f>
        <v>N/A</v>
      </c>
      <c r="Z273" s="103" t="str">
        <f>Final_Report[[#This Row],[Expected Result]]</f>
        <v>N/A</v>
      </c>
      <c r="AA273" s="103" t="str">
        <f>IF(Final_Report[[#This Row],[Move to Report]]="Yes",VLOOKUP(E273,IssueVariable[],6,0),"N/A")</f>
        <v>N/A</v>
      </c>
      <c r="AB273" s="103" t="str">
        <f>IF(Final_Report[[#This Row],[Move to Report]]="Yes",VLOOKUP(E273,IssueVariable[],7,0),"N/A")</f>
        <v>N/A</v>
      </c>
      <c r="AC273" s="103" t="str">
        <f>Final_Report[[#This Row],[Recommendation]]</f>
        <v>N/A</v>
      </c>
      <c r="AD273" s="103"/>
      <c r="AE273" s="103" t="str">
        <f>IF(Final_Report[[#This Row],[Move to Report]]="Yes",VLOOKUP(E273,IssueVariable[],8,0),"N/A")</f>
        <v>N/A</v>
      </c>
      <c r="AF273" s="103" t="str">
        <f>Final_Report[[#This Row],[Steps to Reproduce]]</f>
        <v>N/A</v>
      </c>
      <c r="AG273" s="103" t="str">
        <f>IF(Final_Report[[#This Row],[Move to Report]]="Yes",VLOOKUP(E273,IssueVariable[],9,0),"N/A")</f>
        <v>N/A</v>
      </c>
      <c r="AH273" s="103" t="str">
        <f>IF(Final_Report[[#This Row],[Move to Report]]="Yes",VLOOKUP(E273,IssueVariable[],10,0),"N/A")</f>
        <v>N/A</v>
      </c>
      <c r="AI273" s="103"/>
      <c r="AJ273" s="103"/>
      <c r="AK273" s="103" t="str" cm="1">
        <f t="array" ref="AK273">Table95[Tested on]</f>
        <v>Windows: 11
MAC OS: 12
iOS: 15
Android OS: 10</v>
      </c>
      <c r="AL273" s="203" t="str" cm="1">
        <f t="array" ref="AL2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3" s="103" t="e" cm="1">
        <f t="array" ref="AM273">CONCATENATE(LEFT(AH273, SEARCH(" ", AH273) -1),", ",Labels[Labels])</f>
        <v>#VALUE!</v>
      </c>
      <c r="AN273" s="103" t="b">
        <f t="shared" si="5"/>
        <v>0</v>
      </c>
      <c r="AO273" s="103"/>
      <c r="AP273" s="103"/>
      <c r="AQ273" s="103"/>
      <c r="AR273" s="103"/>
      <c r="AS273" s="103"/>
      <c r="AT273" s="103"/>
      <c r="AU273" s="103"/>
      <c r="AV273" s="103"/>
      <c r="AW273" s="103"/>
      <c r="AX273" s="103"/>
      <c r="AY273" s="103"/>
      <c r="AZ273" s="103"/>
      <c r="BA273" s="103"/>
      <c r="BB273" s="103"/>
      <c r="BC273" s="103" t="e">
        <f>VLOOKUP('Final Report'!D273,'Issue Variable'!A:N,11,FALSE)</f>
        <v>#N/A</v>
      </c>
      <c r="BD273" s="103"/>
      <c r="BE273" s="206"/>
    </row>
    <row r="274" spans="1:57" ht="105" hidden="1">
      <c r="A274" s="145"/>
      <c r="B274" s="103" t="e">
        <f>VLOOKUP(A274,URL[],2,0)</f>
        <v>#N/A</v>
      </c>
      <c r="C274" s="205" t="e">
        <f>VLOOKUP(A274,URL[],3,0)</f>
        <v>#N/A</v>
      </c>
      <c r="D274" s="103"/>
      <c r="E274" s="103"/>
      <c r="F274" s="103"/>
      <c r="G274" s="103"/>
      <c r="H274" s="103"/>
      <c r="I274" s="103"/>
      <c r="J274" s="103"/>
      <c r="K274" s="103"/>
      <c r="L274" s="103"/>
      <c r="M274" s="103"/>
      <c r="N274" s="103"/>
      <c r="O274" s="103"/>
      <c r="P274" s="103"/>
      <c r="Q274" s="103"/>
      <c r="R274" s="103"/>
      <c r="S274" s="103"/>
      <c r="T274" s="103" t="str">
        <f>IF(Final_Report[[#This Row],[Move to Report]]="Yes",VLOOKUP(E274,IssueVariable[],3,0),"N/A")</f>
        <v>N/A</v>
      </c>
      <c r="U274" s="103" t="str">
        <f>IF(Final_Report[[#This Row],[Move to Report]]="Yes",VLOOKUP(E274,IssueVariable[],4,0),"N/A")</f>
        <v>N/A</v>
      </c>
      <c r="V274" s="103" t="str">
        <f>Final_Report[[#This Row],[Issue Description]]</f>
        <v>N/A</v>
      </c>
      <c r="W274" s="103"/>
      <c r="X274" s="103">
        <f>Final_Report[[#This Row],[Code Snippet]]</f>
        <v>0</v>
      </c>
      <c r="Y274" s="103" t="str">
        <f>IF(Final_Report[[#This Row],[Move to Report]]="Yes",VLOOKUP(E274,IssueVariable[],5,0),"N/A")</f>
        <v>N/A</v>
      </c>
      <c r="Z274" s="103" t="str">
        <f>Final_Report[[#This Row],[Expected Result]]</f>
        <v>N/A</v>
      </c>
      <c r="AA274" s="103" t="str">
        <f>IF(Final_Report[[#This Row],[Move to Report]]="Yes",VLOOKUP(E274,IssueVariable[],6,0),"N/A")</f>
        <v>N/A</v>
      </c>
      <c r="AB274" s="103" t="str">
        <f>IF(Final_Report[[#This Row],[Move to Report]]="Yes",VLOOKUP(E274,IssueVariable[],7,0),"N/A")</f>
        <v>N/A</v>
      </c>
      <c r="AC274" s="103" t="str">
        <f>Final_Report[[#This Row],[Recommendation]]</f>
        <v>N/A</v>
      </c>
      <c r="AD274" s="103"/>
      <c r="AE274" s="103" t="str">
        <f>IF(Final_Report[[#This Row],[Move to Report]]="Yes",VLOOKUP(E274,IssueVariable[],8,0),"N/A")</f>
        <v>N/A</v>
      </c>
      <c r="AF274" s="103" t="str">
        <f>Final_Report[[#This Row],[Steps to Reproduce]]</f>
        <v>N/A</v>
      </c>
      <c r="AG274" s="103" t="str">
        <f>IF(Final_Report[[#This Row],[Move to Report]]="Yes",VLOOKUP(E274,IssueVariable[],9,0),"N/A")</f>
        <v>N/A</v>
      </c>
      <c r="AH274" s="103" t="str">
        <f>IF(Final_Report[[#This Row],[Move to Report]]="Yes",VLOOKUP(E274,IssueVariable[],10,0),"N/A")</f>
        <v>N/A</v>
      </c>
      <c r="AI274" s="103"/>
      <c r="AJ274" s="103"/>
      <c r="AK274" s="103" t="str" cm="1">
        <f t="array" ref="AK274">Table95[Tested on]</f>
        <v>Windows: 11
MAC OS: 12
iOS: 15
Android OS: 10</v>
      </c>
      <c r="AL274" s="203" t="str" cm="1">
        <f t="array" ref="AL2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4" s="103" t="e" cm="1">
        <f t="array" ref="AM274">CONCATENATE(LEFT(AH274, SEARCH(" ", AH274) -1),", ",Labels[Labels])</f>
        <v>#VALUE!</v>
      </c>
      <c r="AN274" s="103" t="b">
        <f t="shared" si="5"/>
        <v>0</v>
      </c>
      <c r="AO274" s="103"/>
      <c r="AP274" s="103"/>
      <c r="AQ274" s="103"/>
      <c r="AR274" s="103"/>
      <c r="AS274" s="103"/>
      <c r="AT274" s="103"/>
      <c r="AU274" s="103"/>
      <c r="AV274" s="103"/>
      <c r="AW274" s="103"/>
      <c r="AX274" s="103"/>
      <c r="AY274" s="103"/>
      <c r="AZ274" s="103"/>
      <c r="BA274" s="103"/>
      <c r="BB274" s="103"/>
      <c r="BC274" s="103" t="e">
        <f>VLOOKUP('Final Report'!D274,'Issue Variable'!A:N,11,FALSE)</f>
        <v>#N/A</v>
      </c>
      <c r="BD274" s="103"/>
      <c r="BE274" s="206"/>
    </row>
    <row r="275" spans="1:57" ht="105" hidden="1">
      <c r="A275" s="145"/>
      <c r="B275" s="103" t="e">
        <f>VLOOKUP(A275,URL[],2,0)</f>
        <v>#N/A</v>
      </c>
      <c r="C275" s="205" t="e">
        <f>VLOOKUP(A275,URL[],3,0)</f>
        <v>#N/A</v>
      </c>
      <c r="D275" s="103"/>
      <c r="E275" s="103"/>
      <c r="F275" s="103"/>
      <c r="G275" s="103"/>
      <c r="H275" s="103"/>
      <c r="I275" s="103"/>
      <c r="J275" s="103"/>
      <c r="K275" s="103"/>
      <c r="L275" s="103"/>
      <c r="M275" s="103"/>
      <c r="N275" s="103"/>
      <c r="O275" s="103"/>
      <c r="P275" s="103"/>
      <c r="Q275" s="103"/>
      <c r="R275" s="103"/>
      <c r="S275" s="103"/>
      <c r="T275" s="103" t="str">
        <f>IF(Final_Report[[#This Row],[Move to Report]]="Yes",VLOOKUP(E275,IssueVariable[],3,0),"N/A")</f>
        <v>N/A</v>
      </c>
      <c r="U275" s="103" t="str">
        <f>IF(Final_Report[[#This Row],[Move to Report]]="Yes",VLOOKUP(E275,IssueVariable[],4,0),"N/A")</f>
        <v>N/A</v>
      </c>
      <c r="V275" s="103" t="str">
        <f>Final_Report[[#This Row],[Issue Description]]</f>
        <v>N/A</v>
      </c>
      <c r="W275" s="103"/>
      <c r="X275" s="103">
        <f>Final_Report[[#This Row],[Code Snippet]]</f>
        <v>0</v>
      </c>
      <c r="Y275" s="103" t="str">
        <f>IF(Final_Report[[#This Row],[Move to Report]]="Yes",VLOOKUP(E275,IssueVariable[],5,0),"N/A")</f>
        <v>N/A</v>
      </c>
      <c r="Z275" s="103" t="str">
        <f>Final_Report[[#This Row],[Expected Result]]</f>
        <v>N/A</v>
      </c>
      <c r="AA275" s="103" t="str">
        <f>IF(Final_Report[[#This Row],[Move to Report]]="Yes",VLOOKUP(E275,IssueVariable[],6,0),"N/A")</f>
        <v>N/A</v>
      </c>
      <c r="AB275" s="103" t="str">
        <f>IF(Final_Report[[#This Row],[Move to Report]]="Yes",VLOOKUP(E275,IssueVariable[],7,0),"N/A")</f>
        <v>N/A</v>
      </c>
      <c r="AC275" s="103" t="str">
        <f>Final_Report[[#This Row],[Recommendation]]</f>
        <v>N/A</v>
      </c>
      <c r="AD275" s="103"/>
      <c r="AE275" s="103" t="str">
        <f>IF(Final_Report[[#This Row],[Move to Report]]="Yes",VLOOKUP(E275,IssueVariable[],8,0),"N/A")</f>
        <v>N/A</v>
      </c>
      <c r="AF275" s="103" t="str">
        <f>Final_Report[[#This Row],[Steps to Reproduce]]</f>
        <v>N/A</v>
      </c>
      <c r="AG275" s="103" t="str">
        <f>IF(Final_Report[[#This Row],[Move to Report]]="Yes",VLOOKUP(E275,IssueVariable[],9,0),"N/A")</f>
        <v>N/A</v>
      </c>
      <c r="AH275" s="103" t="str">
        <f>IF(Final_Report[[#This Row],[Move to Report]]="Yes",VLOOKUP(E275,IssueVariable[],10,0),"N/A")</f>
        <v>N/A</v>
      </c>
      <c r="AI275" s="103"/>
      <c r="AJ275" s="103"/>
      <c r="AK275" s="103" t="str" cm="1">
        <f t="array" ref="AK275">Table95[Tested on]</f>
        <v>Windows: 11
MAC OS: 12
iOS: 15
Android OS: 10</v>
      </c>
      <c r="AL275" s="203" t="str" cm="1">
        <f t="array" ref="AL2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5" s="103" t="e" cm="1">
        <f t="array" ref="AM275">CONCATENATE(LEFT(AH275, SEARCH(" ", AH275) -1),", ",Labels[Labels])</f>
        <v>#VALUE!</v>
      </c>
      <c r="AN275" s="103" t="b">
        <f t="shared" si="5"/>
        <v>0</v>
      </c>
      <c r="AO275" s="103"/>
      <c r="AP275" s="103"/>
      <c r="AQ275" s="103"/>
      <c r="AR275" s="103"/>
      <c r="AS275" s="103"/>
      <c r="AT275" s="103"/>
      <c r="AU275" s="103"/>
      <c r="AV275" s="103"/>
      <c r="AW275" s="103"/>
      <c r="AX275" s="103"/>
      <c r="AY275" s="103"/>
      <c r="AZ275" s="103"/>
      <c r="BA275" s="103"/>
      <c r="BB275" s="103"/>
      <c r="BC275" s="103" t="e">
        <f>VLOOKUP('Final Report'!D275,'Issue Variable'!A:N,11,FALSE)</f>
        <v>#N/A</v>
      </c>
      <c r="BD275" s="103"/>
      <c r="BE275" s="206"/>
    </row>
    <row r="276" spans="1:57" ht="105" hidden="1">
      <c r="A276" s="145"/>
      <c r="B276" s="103" t="e">
        <f>VLOOKUP(A276,URL[],2,0)</f>
        <v>#N/A</v>
      </c>
      <c r="C276" s="205" t="e">
        <f>VLOOKUP(A276,URL[],3,0)</f>
        <v>#N/A</v>
      </c>
      <c r="D276" s="103"/>
      <c r="E276" s="103"/>
      <c r="F276" s="103"/>
      <c r="G276" s="103"/>
      <c r="H276" s="103"/>
      <c r="I276" s="103"/>
      <c r="J276" s="103"/>
      <c r="K276" s="103"/>
      <c r="L276" s="103"/>
      <c r="M276" s="103"/>
      <c r="N276" s="103"/>
      <c r="O276" s="103"/>
      <c r="P276" s="103"/>
      <c r="Q276" s="103"/>
      <c r="R276" s="103"/>
      <c r="S276" s="103"/>
      <c r="T276" s="103" t="str">
        <f>IF(Final_Report[[#This Row],[Move to Report]]="Yes",VLOOKUP(E276,IssueVariable[],3,0),"N/A")</f>
        <v>N/A</v>
      </c>
      <c r="U276" s="103" t="str">
        <f>IF(Final_Report[[#This Row],[Move to Report]]="Yes",VLOOKUP(E276,IssueVariable[],4,0),"N/A")</f>
        <v>N/A</v>
      </c>
      <c r="V276" s="103" t="str">
        <f>Final_Report[[#This Row],[Issue Description]]</f>
        <v>N/A</v>
      </c>
      <c r="W276" s="103"/>
      <c r="X276" s="103">
        <f>Final_Report[[#This Row],[Code Snippet]]</f>
        <v>0</v>
      </c>
      <c r="Y276" s="103" t="str">
        <f>IF(Final_Report[[#This Row],[Move to Report]]="Yes",VLOOKUP(E276,IssueVariable[],5,0),"N/A")</f>
        <v>N/A</v>
      </c>
      <c r="Z276" s="103" t="str">
        <f>Final_Report[[#This Row],[Expected Result]]</f>
        <v>N/A</v>
      </c>
      <c r="AA276" s="103" t="str">
        <f>IF(Final_Report[[#This Row],[Move to Report]]="Yes",VLOOKUP(E276,IssueVariable[],6,0),"N/A")</f>
        <v>N/A</v>
      </c>
      <c r="AB276" s="103" t="str">
        <f>IF(Final_Report[[#This Row],[Move to Report]]="Yes",VLOOKUP(E276,IssueVariable[],7,0),"N/A")</f>
        <v>N/A</v>
      </c>
      <c r="AC276" s="103" t="str">
        <f>Final_Report[[#This Row],[Recommendation]]</f>
        <v>N/A</v>
      </c>
      <c r="AD276" s="103"/>
      <c r="AE276" s="103" t="str">
        <f>IF(Final_Report[[#This Row],[Move to Report]]="Yes",VLOOKUP(E276,IssueVariable[],8,0),"N/A")</f>
        <v>N/A</v>
      </c>
      <c r="AF276" s="103" t="str">
        <f>Final_Report[[#This Row],[Steps to Reproduce]]</f>
        <v>N/A</v>
      </c>
      <c r="AG276" s="103" t="str">
        <f>IF(Final_Report[[#This Row],[Move to Report]]="Yes",VLOOKUP(E276,IssueVariable[],9,0),"N/A")</f>
        <v>N/A</v>
      </c>
      <c r="AH276" s="103" t="str">
        <f>IF(Final_Report[[#This Row],[Move to Report]]="Yes",VLOOKUP(E276,IssueVariable[],10,0),"N/A")</f>
        <v>N/A</v>
      </c>
      <c r="AI276" s="103"/>
      <c r="AJ276" s="103"/>
      <c r="AK276" s="103" t="str" cm="1">
        <f t="array" ref="AK276">Table95[Tested on]</f>
        <v>Windows: 11
MAC OS: 12
iOS: 15
Android OS: 10</v>
      </c>
      <c r="AL276" s="203" t="str" cm="1">
        <f t="array" ref="AL2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6" s="103" t="e" cm="1">
        <f t="array" ref="AM276">CONCATENATE(LEFT(AH276, SEARCH(" ", AH276) -1),", ",Labels[Labels])</f>
        <v>#VALUE!</v>
      </c>
      <c r="AN276" s="103" t="b">
        <f t="shared" si="5"/>
        <v>0</v>
      </c>
      <c r="AO276" s="103"/>
      <c r="AP276" s="103"/>
      <c r="AQ276" s="103"/>
      <c r="AR276" s="103"/>
      <c r="AS276" s="103"/>
      <c r="AT276" s="103"/>
      <c r="AU276" s="103"/>
      <c r="AV276" s="103"/>
      <c r="AW276" s="103"/>
      <c r="AX276" s="103"/>
      <c r="AY276" s="103"/>
      <c r="AZ276" s="103"/>
      <c r="BA276" s="103"/>
      <c r="BB276" s="103"/>
      <c r="BC276" s="103" t="e">
        <f>VLOOKUP('Final Report'!D276,'Issue Variable'!A:N,11,FALSE)</f>
        <v>#N/A</v>
      </c>
      <c r="BD276" s="103"/>
      <c r="BE276" s="206"/>
    </row>
    <row r="277" spans="1:57" ht="105" hidden="1">
      <c r="A277" s="145"/>
      <c r="B277" s="103" t="e">
        <f>VLOOKUP(A277,URL[],2,0)</f>
        <v>#N/A</v>
      </c>
      <c r="C277" s="205" t="e">
        <f>VLOOKUP(A277,URL[],3,0)</f>
        <v>#N/A</v>
      </c>
      <c r="D277" s="103"/>
      <c r="E277" s="103"/>
      <c r="F277" s="103"/>
      <c r="G277" s="103"/>
      <c r="H277" s="103"/>
      <c r="I277" s="103"/>
      <c r="J277" s="103"/>
      <c r="K277" s="103"/>
      <c r="L277" s="103"/>
      <c r="M277" s="103"/>
      <c r="N277" s="103"/>
      <c r="O277" s="103"/>
      <c r="P277" s="103"/>
      <c r="Q277" s="103"/>
      <c r="R277" s="103"/>
      <c r="S277" s="103"/>
      <c r="T277" s="103" t="str">
        <f>IF(Final_Report[[#This Row],[Move to Report]]="Yes",VLOOKUP(E277,IssueVariable[],3,0),"N/A")</f>
        <v>N/A</v>
      </c>
      <c r="U277" s="103" t="str">
        <f>IF(Final_Report[[#This Row],[Move to Report]]="Yes",VLOOKUP(E277,IssueVariable[],4,0),"N/A")</f>
        <v>N/A</v>
      </c>
      <c r="V277" s="103" t="str">
        <f>Final_Report[[#This Row],[Issue Description]]</f>
        <v>N/A</v>
      </c>
      <c r="W277" s="103"/>
      <c r="X277" s="103">
        <f>Final_Report[[#This Row],[Code Snippet]]</f>
        <v>0</v>
      </c>
      <c r="Y277" s="103" t="str">
        <f>IF(Final_Report[[#This Row],[Move to Report]]="Yes",VLOOKUP(E277,IssueVariable[],5,0),"N/A")</f>
        <v>N/A</v>
      </c>
      <c r="Z277" s="103" t="str">
        <f>Final_Report[[#This Row],[Expected Result]]</f>
        <v>N/A</v>
      </c>
      <c r="AA277" s="103" t="str">
        <f>IF(Final_Report[[#This Row],[Move to Report]]="Yes",VLOOKUP(E277,IssueVariable[],6,0),"N/A")</f>
        <v>N/A</v>
      </c>
      <c r="AB277" s="103" t="str">
        <f>IF(Final_Report[[#This Row],[Move to Report]]="Yes",VLOOKUP(E277,IssueVariable[],7,0),"N/A")</f>
        <v>N/A</v>
      </c>
      <c r="AC277" s="103" t="str">
        <f>Final_Report[[#This Row],[Recommendation]]</f>
        <v>N/A</v>
      </c>
      <c r="AD277" s="103"/>
      <c r="AE277" s="103" t="str">
        <f>IF(Final_Report[[#This Row],[Move to Report]]="Yes",VLOOKUP(E277,IssueVariable[],8,0),"N/A")</f>
        <v>N/A</v>
      </c>
      <c r="AF277" s="103" t="str">
        <f>Final_Report[[#This Row],[Steps to Reproduce]]</f>
        <v>N/A</v>
      </c>
      <c r="AG277" s="103" t="str">
        <f>IF(Final_Report[[#This Row],[Move to Report]]="Yes",VLOOKUP(E277,IssueVariable[],9,0),"N/A")</f>
        <v>N/A</v>
      </c>
      <c r="AH277" s="103" t="str">
        <f>IF(Final_Report[[#This Row],[Move to Report]]="Yes",VLOOKUP(E277,IssueVariable[],10,0),"N/A")</f>
        <v>N/A</v>
      </c>
      <c r="AI277" s="103"/>
      <c r="AJ277" s="103"/>
      <c r="AK277" s="103" t="str" cm="1">
        <f t="array" ref="AK277">Table95[Tested on]</f>
        <v>Windows: 11
MAC OS: 12
iOS: 15
Android OS: 10</v>
      </c>
      <c r="AL277" s="203" t="str" cm="1">
        <f t="array" ref="AL2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7" s="103" t="e" cm="1">
        <f t="array" ref="AM277">CONCATENATE(LEFT(AH277, SEARCH(" ", AH277) -1),", ",Labels[Labels])</f>
        <v>#VALUE!</v>
      </c>
      <c r="AN277" s="103" t="b">
        <f t="shared" si="5"/>
        <v>0</v>
      </c>
      <c r="AO277" s="103"/>
      <c r="AP277" s="103"/>
      <c r="AQ277" s="103"/>
      <c r="AR277" s="103"/>
      <c r="AS277" s="103"/>
      <c r="AT277" s="103"/>
      <c r="AU277" s="103"/>
      <c r="AV277" s="103"/>
      <c r="AW277" s="103"/>
      <c r="AX277" s="103"/>
      <c r="AY277" s="103"/>
      <c r="AZ277" s="103"/>
      <c r="BA277" s="103"/>
      <c r="BB277" s="103"/>
      <c r="BC277" s="103" t="e">
        <f>VLOOKUP('Final Report'!D277,'Issue Variable'!A:N,11,FALSE)</f>
        <v>#N/A</v>
      </c>
      <c r="BD277" s="103"/>
      <c r="BE277" s="206"/>
    </row>
    <row r="278" spans="1:57" ht="105" hidden="1">
      <c r="A278" s="145"/>
      <c r="B278" s="103" t="e">
        <f>VLOOKUP(A278,URL[],2,0)</f>
        <v>#N/A</v>
      </c>
      <c r="C278" s="205" t="e">
        <f>VLOOKUP(A278,URL[],3,0)</f>
        <v>#N/A</v>
      </c>
      <c r="D278" s="103"/>
      <c r="E278" s="103"/>
      <c r="F278" s="103"/>
      <c r="G278" s="103"/>
      <c r="H278" s="103"/>
      <c r="I278" s="103"/>
      <c r="J278" s="103"/>
      <c r="K278" s="103"/>
      <c r="L278" s="103"/>
      <c r="M278" s="103"/>
      <c r="N278" s="103"/>
      <c r="O278" s="103"/>
      <c r="P278" s="103"/>
      <c r="Q278" s="103"/>
      <c r="R278" s="103"/>
      <c r="S278" s="103"/>
      <c r="T278" s="103" t="str">
        <f>IF(Final_Report[[#This Row],[Move to Report]]="Yes",VLOOKUP(E278,IssueVariable[],3,0),"N/A")</f>
        <v>N/A</v>
      </c>
      <c r="U278" s="103" t="str">
        <f>IF(Final_Report[[#This Row],[Move to Report]]="Yes",VLOOKUP(E278,IssueVariable[],4,0),"N/A")</f>
        <v>N/A</v>
      </c>
      <c r="V278" s="103" t="str">
        <f>Final_Report[[#This Row],[Issue Description]]</f>
        <v>N/A</v>
      </c>
      <c r="W278" s="103"/>
      <c r="X278" s="103">
        <f>Final_Report[[#This Row],[Code Snippet]]</f>
        <v>0</v>
      </c>
      <c r="Y278" s="103" t="str">
        <f>IF(Final_Report[[#This Row],[Move to Report]]="Yes",VLOOKUP(E278,IssueVariable[],5,0),"N/A")</f>
        <v>N/A</v>
      </c>
      <c r="Z278" s="103" t="str">
        <f>Final_Report[[#This Row],[Expected Result]]</f>
        <v>N/A</v>
      </c>
      <c r="AA278" s="103" t="str">
        <f>IF(Final_Report[[#This Row],[Move to Report]]="Yes",VLOOKUP(E278,IssueVariable[],6,0),"N/A")</f>
        <v>N/A</v>
      </c>
      <c r="AB278" s="103" t="str">
        <f>IF(Final_Report[[#This Row],[Move to Report]]="Yes",VLOOKUP(E278,IssueVariable[],7,0),"N/A")</f>
        <v>N/A</v>
      </c>
      <c r="AC278" s="103" t="str">
        <f>Final_Report[[#This Row],[Recommendation]]</f>
        <v>N/A</v>
      </c>
      <c r="AD278" s="103"/>
      <c r="AE278" s="103" t="str">
        <f>IF(Final_Report[[#This Row],[Move to Report]]="Yes",VLOOKUP(E278,IssueVariable[],8,0),"N/A")</f>
        <v>N/A</v>
      </c>
      <c r="AF278" s="103" t="str">
        <f>Final_Report[[#This Row],[Steps to Reproduce]]</f>
        <v>N/A</v>
      </c>
      <c r="AG278" s="103" t="str">
        <f>IF(Final_Report[[#This Row],[Move to Report]]="Yes",VLOOKUP(E278,IssueVariable[],9,0),"N/A")</f>
        <v>N/A</v>
      </c>
      <c r="AH278" s="103" t="str">
        <f>IF(Final_Report[[#This Row],[Move to Report]]="Yes",VLOOKUP(E278,IssueVariable[],10,0),"N/A")</f>
        <v>N/A</v>
      </c>
      <c r="AI278" s="103"/>
      <c r="AJ278" s="103"/>
      <c r="AK278" s="103" t="str" cm="1">
        <f t="array" ref="AK278">Table95[Tested on]</f>
        <v>Windows: 11
MAC OS: 12
iOS: 15
Android OS: 10</v>
      </c>
      <c r="AL278" s="203" t="str" cm="1">
        <f t="array" ref="AL2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8" s="103" t="e" cm="1">
        <f t="array" ref="AM278">CONCATENATE(LEFT(AH278, SEARCH(" ", AH278) -1),", ",Labels[Labels])</f>
        <v>#VALUE!</v>
      </c>
      <c r="AN278" s="103" t="b">
        <f t="shared" si="5"/>
        <v>0</v>
      </c>
      <c r="AO278" s="103"/>
      <c r="AP278" s="103"/>
      <c r="AQ278" s="103"/>
      <c r="AR278" s="103"/>
      <c r="AS278" s="103"/>
      <c r="AT278" s="103"/>
      <c r="AU278" s="103"/>
      <c r="AV278" s="103"/>
      <c r="AW278" s="103"/>
      <c r="AX278" s="103"/>
      <c r="AY278" s="103"/>
      <c r="AZ278" s="103"/>
      <c r="BA278" s="103"/>
      <c r="BB278" s="103"/>
      <c r="BC278" s="103" t="e">
        <f>VLOOKUP('Final Report'!D278,'Issue Variable'!A:N,11,FALSE)</f>
        <v>#N/A</v>
      </c>
      <c r="BD278" s="103"/>
      <c r="BE278" s="206"/>
    </row>
    <row r="279" spans="1:57" ht="105" hidden="1">
      <c r="A279" s="145"/>
      <c r="B279" s="103" t="e">
        <f>VLOOKUP(A279,URL[],2,0)</f>
        <v>#N/A</v>
      </c>
      <c r="C279" s="205" t="e">
        <f>VLOOKUP(A279,URL[],3,0)</f>
        <v>#N/A</v>
      </c>
      <c r="D279" s="103"/>
      <c r="E279" s="103"/>
      <c r="F279" s="103"/>
      <c r="G279" s="103"/>
      <c r="H279" s="103"/>
      <c r="I279" s="103"/>
      <c r="J279" s="103"/>
      <c r="K279" s="103"/>
      <c r="L279" s="103"/>
      <c r="M279" s="103"/>
      <c r="N279" s="103"/>
      <c r="O279" s="103"/>
      <c r="P279" s="103"/>
      <c r="Q279" s="103"/>
      <c r="R279" s="103"/>
      <c r="S279" s="103"/>
      <c r="T279" s="103" t="str">
        <f>IF(Final_Report[[#This Row],[Move to Report]]="Yes",VLOOKUP(E279,IssueVariable[],3,0),"N/A")</f>
        <v>N/A</v>
      </c>
      <c r="U279" s="103" t="str">
        <f>IF(Final_Report[[#This Row],[Move to Report]]="Yes",VLOOKUP(E279,IssueVariable[],4,0),"N/A")</f>
        <v>N/A</v>
      </c>
      <c r="V279" s="103" t="str">
        <f>Final_Report[[#This Row],[Issue Description]]</f>
        <v>N/A</v>
      </c>
      <c r="W279" s="103"/>
      <c r="X279" s="103">
        <f>Final_Report[[#This Row],[Code Snippet]]</f>
        <v>0</v>
      </c>
      <c r="Y279" s="103" t="str">
        <f>IF(Final_Report[[#This Row],[Move to Report]]="Yes",VLOOKUP(E279,IssueVariable[],5,0),"N/A")</f>
        <v>N/A</v>
      </c>
      <c r="Z279" s="103" t="str">
        <f>Final_Report[[#This Row],[Expected Result]]</f>
        <v>N/A</v>
      </c>
      <c r="AA279" s="103" t="str">
        <f>IF(Final_Report[[#This Row],[Move to Report]]="Yes",VLOOKUP(E279,IssueVariable[],6,0),"N/A")</f>
        <v>N/A</v>
      </c>
      <c r="AB279" s="103" t="str">
        <f>IF(Final_Report[[#This Row],[Move to Report]]="Yes",VLOOKUP(E279,IssueVariable[],7,0),"N/A")</f>
        <v>N/A</v>
      </c>
      <c r="AC279" s="103" t="str">
        <f>Final_Report[[#This Row],[Recommendation]]</f>
        <v>N/A</v>
      </c>
      <c r="AD279" s="103"/>
      <c r="AE279" s="103" t="str">
        <f>IF(Final_Report[[#This Row],[Move to Report]]="Yes",VLOOKUP(E279,IssueVariable[],8,0),"N/A")</f>
        <v>N/A</v>
      </c>
      <c r="AF279" s="103" t="str">
        <f>Final_Report[[#This Row],[Steps to Reproduce]]</f>
        <v>N/A</v>
      </c>
      <c r="AG279" s="103" t="str">
        <f>IF(Final_Report[[#This Row],[Move to Report]]="Yes",VLOOKUP(E279,IssueVariable[],9,0),"N/A")</f>
        <v>N/A</v>
      </c>
      <c r="AH279" s="103" t="str">
        <f>IF(Final_Report[[#This Row],[Move to Report]]="Yes",VLOOKUP(E279,IssueVariable[],10,0),"N/A")</f>
        <v>N/A</v>
      </c>
      <c r="AI279" s="103"/>
      <c r="AJ279" s="103"/>
      <c r="AK279" s="103" t="str" cm="1">
        <f t="array" ref="AK279">Table95[Tested on]</f>
        <v>Windows: 11
MAC OS: 12
iOS: 15
Android OS: 10</v>
      </c>
      <c r="AL279" s="203" t="str" cm="1">
        <f t="array" ref="AL2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79" s="103" t="e" cm="1">
        <f t="array" ref="AM279">CONCATENATE(LEFT(AH279, SEARCH(" ", AH279) -1),", ",Labels[Labels])</f>
        <v>#VALUE!</v>
      </c>
      <c r="AN279" s="103" t="b">
        <f t="shared" si="5"/>
        <v>0</v>
      </c>
      <c r="AO279" s="103"/>
      <c r="AP279" s="103"/>
      <c r="AQ279" s="103"/>
      <c r="AR279" s="103"/>
      <c r="AS279" s="103"/>
      <c r="AT279" s="103"/>
      <c r="AU279" s="103"/>
      <c r="AV279" s="103"/>
      <c r="AW279" s="103"/>
      <c r="AX279" s="103"/>
      <c r="AY279" s="103"/>
      <c r="AZ279" s="103"/>
      <c r="BA279" s="103"/>
      <c r="BB279" s="103"/>
      <c r="BC279" s="103" t="e">
        <f>VLOOKUP('Final Report'!D279,'Issue Variable'!A:N,11,FALSE)</f>
        <v>#N/A</v>
      </c>
      <c r="BD279" s="103"/>
      <c r="BE279" s="206"/>
    </row>
    <row r="280" spans="1:57" ht="105" hidden="1">
      <c r="A280" s="145"/>
      <c r="B280" s="103" t="e">
        <f>VLOOKUP(A280,URL[],2,0)</f>
        <v>#N/A</v>
      </c>
      <c r="C280" s="205" t="e">
        <f>VLOOKUP(A280,URL[],3,0)</f>
        <v>#N/A</v>
      </c>
      <c r="D280" s="103"/>
      <c r="E280" s="103"/>
      <c r="F280" s="103"/>
      <c r="G280" s="103"/>
      <c r="H280" s="103"/>
      <c r="I280" s="103"/>
      <c r="J280" s="103"/>
      <c r="K280" s="103"/>
      <c r="L280" s="103"/>
      <c r="M280" s="103"/>
      <c r="N280" s="103"/>
      <c r="O280" s="103"/>
      <c r="P280" s="103"/>
      <c r="Q280" s="103"/>
      <c r="R280" s="103"/>
      <c r="S280" s="103"/>
      <c r="T280" s="103" t="str">
        <f>IF(Final_Report[[#This Row],[Move to Report]]="Yes",VLOOKUP(E280,IssueVariable[],3,0),"N/A")</f>
        <v>N/A</v>
      </c>
      <c r="U280" s="103" t="str">
        <f>IF(Final_Report[[#This Row],[Move to Report]]="Yes",VLOOKUP(E280,IssueVariable[],4,0),"N/A")</f>
        <v>N/A</v>
      </c>
      <c r="V280" s="103" t="str">
        <f>Final_Report[[#This Row],[Issue Description]]</f>
        <v>N/A</v>
      </c>
      <c r="W280" s="103"/>
      <c r="X280" s="103">
        <f>Final_Report[[#This Row],[Code Snippet]]</f>
        <v>0</v>
      </c>
      <c r="Y280" s="103" t="str">
        <f>IF(Final_Report[[#This Row],[Move to Report]]="Yes",VLOOKUP(E280,IssueVariable[],5,0),"N/A")</f>
        <v>N/A</v>
      </c>
      <c r="Z280" s="103" t="str">
        <f>Final_Report[[#This Row],[Expected Result]]</f>
        <v>N/A</v>
      </c>
      <c r="AA280" s="103" t="str">
        <f>IF(Final_Report[[#This Row],[Move to Report]]="Yes",VLOOKUP(E280,IssueVariable[],6,0),"N/A")</f>
        <v>N/A</v>
      </c>
      <c r="AB280" s="103" t="str">
        <f>IF(Final_Report[[#This Row],[Move to Report]]="Yes",VLOOKUP(E280,IssueVariable[],7,0),"N/A")</f>
        <v>N/A</v>
      </c>
      <c r="AC280" s="103" t="str">
        <f>Final_Report[[#This Row],[Recommendation]]</f>
        <v>N/A</v>
      </c>
      <c r="AD280" s="103"/>
      <c r="AE280" s="103" t="str">
        <f>IF(Final_Report[[#This Row],[Move to Report]]="Yes",VLOOKUP(E280,IssueVariable[],8,0),"N/A")</f>
        <v>N/A</v>
      </c>
      <c r="AF280" s="103" t="str">
        <f>Final_Report[[#This Row],[Steps to Reproduce]]</f>
        <v>N/A</v>
      </c>
      <c r="AG280" s="103" t="str">
        <f>IF(Final_Report[[#This Row],[Move to Report]]="Yes",VLOOKUP(E280,IssueVariable[],9,0),"N/A")</f>
        <v>N/A</v>
      </c>
      <c r="AH280" s="103" t="str">
        <f>IF(Final_Report[[#This Row],[Move to Report]]="Yes",VLOOKUP(E280,IssueVariable[],10,0),"N/A")</f>
        <v>N/A</v>
      </c>
      <c r="AI280" s="103"/>
      <c r="AJ280" s="103"/>
      <c r="AK280" s="103" t="str" cm="1">
        <f t="array" ref="AK280">Table95[Tested on]</f>
        <v>Windows: 11
MAC OS: 12
iOS: 15
Android OS: 10</v>
      </c>
      <c r="AL280" s="203" t="str" cm="1">
        <f t="array" ref="AL2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0" s="103" t="e" cm="1">
        <f t="array" ref="AM280">CONCATENATE(LEFT(AH280, SEARCH(" ", AH280) -1),", ",Labels[Labels])</f>
        <v>#VALUE!</v>
      </c>
      <c r="AN280" s="103" t="b">
        <f t="shared" si="5"/>
        <v>0</v>
      </c>
      <c r="AO280" s="103"/>
      <c r="AP280" s="103"/>
      <c r="AQ280" s="103"/>
      <c r="AR280" s="103"/>
      <c r="AS280" s="103"/>
      <c r="AT280" s="103"/>
      <c r="AU280" s="103"/>
      <c r="AV280" s="103"/>
      <c r="AW280" s="103"/>
      <c r="AX280" s="103"/>
      <c r="AY280" s="103"/>
      <c r="AZ280" s="103"/>
      <c r="BA280" s="103"/>
      <c r="BB280" s="103"/>
      <c r="BC280" s="103" t="e">
        <f>VLOOKUP('Final Report'!D280,'Issue Variable'!A:N,11,FALSE)</f>
        <v>#N/A</v>
      </c>
      <c r="BD280" s="103"/>
      <c r="BE280" s="206"/>
    </row>
    <row r="281" spans="1:57" ht="105" hidden="1">
      <c r="A281" s="145"/>
      <c r="B281" s="103" t="e">
        <f>VLOOKUP(A281,URL[],2,0)</f>
        <v>#N/A</v>
      </c>
      <c r="C281" s="205" t="e">
        <f>VLOOKUP(A281,URL[],3,0)</f>
        <v>#N/A</v>
      </c>
      <c r="D281" s="103"/>
      <c r="E281" s="103"/>
      <c r="F281" s="103"/>
      <c r="G281" s="103"/>
      <c r="H281" s="103"/>
      <c r="I281" s="103"/>
      <c r="J281" s="103"/>
      <c r="K281" s="103"/>
      <c r="L281" s="103"/>
      <c r="M281" s="103"/>
      <c r="N281" s="103"/>
      <c r="O281" s="103"/>
      <c r="P281" s="103"/>
      <c r="Q281" s="103"/>
      <c r="R281" s="103"/>
      <c r="S281" s="103"/>
      <c r="T281" s="103" t="str">
        <f>IF(Final_Report[[#This Row],[Move to Report]]="Yes",VLOOKUP(E281,IssueVariable[],3,0),"N/A")</f>
        <v>N/A</v>
      </c>
      <c r="U281" s="103" t="str">
        <f>IF(Final_Report[[#This Row],[Move to Report]]="Yes",VLOOKUP(E281,IssueVariable[],4,0),"N/A")</f>
        <v>N/A</v>
      </c>
      <c r="V281" s="103" t="str">
        <f>Final_Report[[#This Row],[Issue Description]]</f>
        <v>N/A</v>
      </c>
      <c r="W281" s="103"/>
      <c r="X281" s="103">
        <f>Final_Report[[#This Row],[Code Snippet]]</f>
        <v>0</v>
      </c>
      <c r="Y281" s="103" t="str">
        <f>IF(Final_Report[[#This Row],[Move to Report]]="Yes",VLOOKUP(E281,IssueVariable[],5,0),"N/A")</f>
        <v>N/A</v>
      </c>
      <c r="Z281" s="103" t="str">
        <f>Final_Report[[#This Row],[Expected Result]]</f>
        <v>N/A</v>
      </c>
      <c r="AA281" s="103" t="str">
        <f>IF(Final_Report[[#This Row],[Move to Report]]="Yes",VLOOKUP(E281,IssueVariable[],6,0),"N/A")</f>
        <v>N/A</v>
      </c>
      <c r="AB281" s="103" t="str">
        <f>IF(Final_Report[[#This Row],[Move to Report]]="Yes",VLOOKUP(E281,IssueVariable[],7,0),"N/A")</f>
        <v>N/A</v>
      </c>
      <c r="AC281" s="103" t="str">
        <f>Final_Report[[#This Row],[Recommendation]]</f>
        <v>N/A</v>
      </c>
      <c r="AD281" s="103"/>
      <c r="AE281" s="103" t="str">
        <f>IF(Final_Report[[#This Row],[Move to Report]]="Yes",VLOOKUP(E281,IssueVariable[],8,0),"N/A")</f>
        <v>N/A</v>
      </c>
      <c r="AF281" s="103" t="str">
        <f>Final_Report[[#This Row],[Steps to Reproduce]]</f>
        <v>N/A</v>
      </c>
      <c r="AG281" s="103" t="str">
        <f>IF(Final_Report[[#This Row],[Move to Report]]="Yes",VLOOKUP(E281,IssueVariable[],9,0),"N/A")</f>
        <v>N/A</v>
      </c>
      <c r="AH281" s="103" t="str">
        <f>IF(Final_Report[[#This Row],[Move to Report]]="Yes",VLOOKUP(E281,IssueVariable[],10,0),"N/A")</f>
        <v>N/A</v>
      </c>
      <c r="AI281" s="103"/>
      <c r="AJ281" s="103"/>
      <c r="AK281" s="103" t="str" cm="1">
        <f t="array" ref="AK281">Table95[Tested on]</f>
        <v>Windows: 11
MAC OS: 12
iOS: 15
Android OS: 10</v>
      </c>
      <c r="AL281" s="203" t="str" cm="1">
        <f t="array" ref="AL2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1" s="103" t="e" cm="1">
        <f t="array" ref="AM281">CONCATENATE(LEFT(AH281, SEARCH(" ", AH281) -1),", ",Labels[Labels])</f>
        <v>#VALUE!</v>
      </c>
      <c r="AN281" s="103" t="b">
        <f t="shared" si="5"/>
        <v>0</v>
      </c>
      <c r="AO281" s="103"/>
      <c r="AP281" s="103"/>
      <c r="AQ281" s="103"/>
      <c r="AR281" s="103"/>
      <c r="AS281" s="103"/>
      <c r="AT281" s="103"/>
      <c r="AU281" s="103"/>
      <c r="AV281" s="103"/>
      <c r="AW281" s="103"/>
      <c r="AX281" s="103"/>
      <c r="AY281" s="103"/>
      <c r="AZ281" s="103"/>
      <c r="BA281" s="103"/>
      <c r="BB281" s="103"/>
      <c r="BC281" s="103" t="e">
        <f>VLOOKUP('Final Report'!D281,'Issue Variable'!A:N,11,FALSE)</f>
        <v>#N/A</v>
      </c>
      <c r="BD281" s="103"/>
      <c r="BE281" s="206"/>
    </row>
    <row r="282" spans="1:57" ht="105" hidden="1">
      <c r="A282" s="145"/>
      <c r="B282" s="103" t="e">
        <f>VLOOKUP(A282,URL[],2,0)</f>
        <v>#N/A</v>
      </c>
      <c r="C282" s="205" t="e">
        <f>VLOOKUP(A282,URL[],3,0)</f>
        <v>#N/A</v>
      </c>
      <c r="D282" s="103"/>
      <c r="E282" s="103"/>
      <c r="F282" s="103"/>
      <c r="G282" s="103"/>
      <c r="H282" s="103"/>
      <c r="I282" s="103"/>
      <c r="J282" s="103"/>
      <c r="K282" s="103"/>
      <c r="L282" s="103"/>
      <c r="M282" s="103"/>
      <c r="N282" s="103"/>
      <c r="O282" s="103"/>
      <c r="P282" s="103"/>
      <c r="Q282" s="103"/>
      <c r="R282" s="103"/>
      <c r="S282" s="103"/>
      <c r="T282" s="103" t="str">
        <f>IF(Final_Report[[#This Row],[Move to Report]]="Yes",VLOOKUP(E282,IssueVariable[],3,0),"N/A")</f>
        <v>N/A</v>
      </c>
      <c r="U282" s="103" t="str">
        <f>IF(Final_Report[[#This Row],[Move to Report]]="Yes",VLOOKUP(E282,IssueVariable[],4,0),"N/A")</f>
        <v>N/A</v>
      </c>
      <c r="V282" s="103" t="str">
        <f>Final_Report[[#This Row],[Issue Description]]</f>
        <v>N/A</v>
      </c>
      <c r="W282" s="103"/>
      <c r="X282" s="103">
        <f>Final_Report[[#This Row],[Code Snippet]]</f>
        <v>0</v>
      </c>
      <c r="Y282" s="103" t="str">
        <f>IF(Final_Report[[#This Row],[Move to Report]]="Yes",VLOOKUP(E282,IssueVariable[],5,0),"N/A")</f>
        <v>N/A</v>
      </c>
      <c r="Z282" s="103" t="str">
        <f>Final_Report[[#This Row],[Expected Result]]</f>
        <v>N/A</v>
      </c>
      <c r="AA282" s="103" t="str">
        <f>IF(Final_Report[[#This Row],[Move to Report]]="Yes",VLOOKUP(E282,IssueVariable[],6,0),"N/A")</f>
        <v>N/A</v>
      </c>
      <c r="AB282" s="103" t="str">
        <f>IF(Final_Report[[#This Row],[Move to Report]]="Yes",VLOOKUP(E282,IssueVariable[],7,0),"N/A")</f>
        <v>N/A</v>
      </c>
      <c r="AC282" s="103" t="str">
        <f>Final_Report[[#This Row],[Recommendation]]</f>
        <v>N/A</v>
      </c>
      <c r="AD282" s="103"/>
      <c r="AE282" s="103" t="str">
        <f>IF(Final_Report[[#This Row],[Move to Report]]="Yes",VLOOKUP(E282,IssueVariable[],8,0),"N/A")</f>
        <v>N/A</v>
      </c>
      <c r="AF282" s="103" t="str">
        <f>Final_Report[[#This Row],[Steps to Reproduce]]</f>
        <v>N/A</v>
      </c>
      <c r="AG282" s="103" t="str">
        <f>IF(Final_Report[[#This Row],[Move to Report]]="Yes",VLOOKUP(E282,IssueVariable[],9,0),"N/A")</f>
        <v>N/A</v>
      </c>
      <c r="AH282" s="103" t="str">
        <f>IF(Final_Report[[#This Row],[Move to Report]]="Yes",VLOOKUP(E282,IssueVariable[],10,0),"N/A")</f>
        <v>N/A</v>
      </c>
      <c r="AI282" s="103"/>
      <c r="AJ282" s="103"/>
      <c r="AK282" s="103" t="str" cm="1">
        <f t="array" ref="AK282">Table95[Tested on]</f>
        <v>Windows: 11
MAC OS: 12
iOS: 15
Android OS: 10</v>
      </c>
      <c r="AL282" s="203" t="str" cm="1">
        <f t="array" ref="AL2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2" s="103" t="e" cm="1">
        <f t="array" ref="AM282">CONCATENATE(LEFT(AH282, SEARCH(" ", AH282) -1),", ",Labels[Labels])</f>
        <v>#VALUE!</v>
      </c>
      <c r="AN282" s="103" t="b">
        <f t="shared" si="5"/>
        <v>0</v>
      </c>
      <c r="AO282" s="103"/>
      <c r="AP282" s="103"/>
      <c r="AQ282" s="103"/>
      <c r="AR282" s="103"/>
      <c r="AS282" s="103"/>
      <c r="AT282" s="103"/>
      <c r="AU282" s="103"/>
      <c r="AV282" s="103"/>
      <c r="AW282" s="103"/>
      <c r="AX282" s="103"/>
      <c r="AY282" s="103"/>
      <c r="AZ282" s="103"/>
      <c r="BA282" s="103"/>
      <c r="BB282" s="103"/>
      <c r="BC282" s="103" t="e">
        <f>VLOOKUP('Final Report'!D282,'Issue Variable'!A:N,11,FALSE)</f>
        <v>#N/A</v>
      </c>
      <c r="BD282" s="103"/>
      <c r="BE282" s="206"/>
    </row>
    <row r="283" spans="1:57" ht="105" hidden="1">
      <c r="A283" s="145"/>
      <c r="B283" s="103" t="e">
        <f>VLOOKUP(A283,URL[],2,0)</f>
        <v>#N/A</v>
      </c>
      <c r="C283" s="205" t="e">
        <f>VLOOKUP(A283,URL[],3,0)</f>
        <v>#N/A</v>
      </c>
      <c r="D283" s="103"/>
      <c r="E283" s="103"/>
      <c r="F283" s="103"/>
      <c r="G283" s="103"/>
      <c r="H283" s="103"/>
      <c r="I283" s="103"/>
      <c r="J283" s="103"/>
      <c r="K283" s="103"/>
      <c r="L283" s="103"/>
      <c r="M283" s="103"/>
      <c r="N283" s="103"/>
      <c r="O283" s="103"/>
      <c r="P283" s="103"/>
      <c r="Q283" s="103"/>
      <c r="R283" s="103"/>
      <c r="S283" s="103"/>
      <c r="T283" s="103" t="str">
        <f>IF(Final_Report[[#This Row],[Move to Report]]="Yes",VLOOKUP(E283,IssueVariable[],3,0),"N/A")</f>
        <v>N/A</v>
      </c>
      <c r="U283" s="103" t="str">
        <f>IF(Final_Report[[#This Row],[Move to Report]]="Yes",VLOOKUP(E283,IssueVariable[],4,0),"N/A")</f>
        <v>N/A</v>
      </c>
      <c r="V283" s="103" t="str">
        <f>Final_Report[[#This Row],[Issue Description]]</f>
        <v>N/A</v>
      </c>
      <c r="W283" s="103"/>
      <c r="X283" s="103">
        <f>Final_Report[[#This Row],[Code Snippet]]</f>
        <v>0</v>
      </c>
      <c r="Y283" s="103" t="str">
        <f>IF(Final_Report[[#This Row],[Move to Report]]="Yes",VLOOKUP(E283,IssueVariable[],5,0),"N/A")</f>
        <v>N/A</v>
      </c>
      <c r="Z283" s="103" t="str">
        <f>Final_Report[[#This Row],[Expected Result]]</f>
        <v>N/A</v>
      </c>
      <c r="AA283" s="103" t="str">
        <f>IF(Final_Report[[#This Row],[Move to Report]]="Yes",VLOOKUP(E283,IssueVariable[],6,0),"N/A")</f>
        <v>N/A</v>
      </c>
      <c r="AB283" s="103" t="str">
        <f>IF(Final_Report[[#This Row],[Move to Report]]="Yes",VLOOKUP(E283,IssueVariable[],7,0),"N/A")</f>
        <v>N/A</v>
      </c>
      <c r="AC283" s="103" t="str">
        <f>Final_Report[[#This Row],[Recommendation]]</f>
        <v>N/A</v>
      </c>
      <c r="AD283" s="103"/>
      <c r="AE283" s="103" t="str">
        <f>IF(Final_Report[[#This Row],[Move to Report]]="Yes",VLOOKUP(E283,IssueVariable[],8,0),"N/A")</f>
        <v>N/A</v>
      </c>
      <c r="AF283" s="103" t="str">
        <f>Final_Report[[#This Row],[Steps to Reproduce]]</f>
        <v>N/A</v>
      </c>
      <c r="AG283" s="103" t="str">
        <f>IF(Final_Report[[#This Row],[Move to Report]]="Yes",VLOOKUP(E283,IssueVariable[],9,0),"N/A")</f>
        <v>N/A</v>
      </c>
      <c r="AH283" s="103" t="str">
        <f>IF(Final_Report[[#This Row],[Move to Report]]="Yes",VLOOKUP(E283,IssueVariable[],10,0),"N/A")</f>
        <v>N/A</v>
      </c>
      <c r="AI283" s="103"/>
      <c r="AJ283" s="103"/>
      <c r="AK283" s="103" t="str" cm="1">
        <f t="array" ref="AK283">Table95[Tested on]</f>
        <v>Windows: 11
MAC OS: 12
iOS: 15
Android OS: 10</v>
      </c>
      <c r="AL283" s="203" t="str" cm="1">
        <f t="array" ref="AL2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3" s="103" t="e" cm="1">
        <f t="array" ref="AM283">CONCATENATE(LEFT(AH283, SEARCH(" ", AH283) -1),", ",Labels[Labels])</f>
        <v>#VALUE!</v>
      </c>
      <c r="AN283" s="103" t="b">
        <f t="shared" si="5"/>
        <v>0</v>
      </c>
      <c r="AO283" s="103"/>
      <c r="AP283" s="103"/>
      <c r="AQ283" s="103"/>
      <c r="AR283" s="103"/>
      <c r="AS283" s="103"/>
      <c r="AT283" s="103"/>
      <c r="AU283" s="103"/>
      <c r="AV283" s="103"/>
      <c r="AW283" s="103"/>
      <c r="AX283" s="103"/>
      <c r="AY283" s="103"/>
      <c r="AZ283" s="103"/>
      <c r="BA283" s="103"/>
      <c r="BB283" s="103"/>
      <c r="BC283" s="103" t="e">
        <f>VLOOKUP('Final Report'!D283,'Issue Variable'!A:N,11,FALSE)</f>
        <v>#N/A</v>
      </c>
      <c r="BD283" s="103"/>
      <c r="BE283" s="206"/>
    </row>
    <row r="284" spans="1:57" ht="105" hidden="1">
      <c r="A284" s="145"/>
      <c r="B284" s="103" t="e">
        <f>VLOOKUP(A284,URL[],2,0)</f>
        <v>#N/A</v>
      </c>
      <c r="C284" s="205" t="e">
        <f>VLOOKUP(A284,URL[],3,0)</f>
        <v>#N/A</v>
      </c>
      <c r="D284" s="103"/>
      <c r="E284" s="103"/>
      <c r="F284" s="103"/>
      <c r="G284" s="103"/>
      <c r="H284" s="103"/>
      <c r="I284" s="103"/>
      <c r="J284" s="103"/>
      <c r="K284" s="103"/>
      <c r="L284" s="103"/>
      <c r="M284" s="103"/>
      <c r="N284" s="103"/>
      <c r="O284" s="103"/>
      <c r="P284" s="103"/>
      <c r="Q284" s="103"/>
      <c r="R284" s="103"/>
      <c r="S284" s="103"/>
      <c r="T284" s="103" t="str">
        <f>IF(Final_Report[[#This Row],[Move to Report]]="Yes",VLOOKUP(E284,IssueVariable[],3,0),"N/A")</f>
        <v>N/A</v>
      </c>
      <c r="U284" s="103" t="str">
        <f>IF(Final_Report[[#This Row],[Move to Report]]="Yes",VLOOKUP(E284,IssueVariable[],4,0),"N/A")</f>
        <v>N/A</v>
      </c>
      <c r="V284" s="103" t="str">
        <f>Final_Report[[#This Row],[Issue Description]]</f>
        <v>N/A</v>
      </c>
      <c r="W284" s="103"/>
      <c r="X284" s="103">
        <f>Final_Report[[#This Row],[Code Snippet]]</f>
        <v>0</v>
      </c>
      <c r="Y284" s="103" t="str">
        <f>IF(Final_Report[[#This Row],[Move to Report]]="Yes",VLOOKUP(E284,IssueVariable[],5,0),"N/A")</f>
        <v>N/A</v>
      </c>
      <c r="Z284" s="103" t="str">
        <f>Final_Report[[#This Row],[Expected Result]]</f>
        <v>N/A</v>
      </c>
      <c r="AA284" s="103" t="str">
        <f>IF(Final_Report[[#This Row],[Move to Report]]="Yes",VLOOKUP(E284,IssueVariable[],6,0),"N/A")</f>
        <v>N/A</v>
      </c>
      <c r="AB284" s="103" t="str">
        <f>IF(Final_Report[[#This Row],[Move to Report]]="Yes",VLOOKUP(E284,IssueVariable[],7,0),"N/A")</f>
        <v>N/A</v>
      </c>
      <c r="AC284" s="103" t="str">
        <f>Final_Report[[#This Row],[Recommendation]]</f>
        <v>N/A</v>
      </c>
      <c r="AD284" s="103"/>
      <c r="AE284" s="103" t="str">
        <f>IF(Final_Report[[#This Row],[Move to Report]]="Yes",VLOOKUP(E284,IssueVariable[],8,0),"N/A")</f>
        <v>N/A</v>
      </c>
      <c r="AF284" s="103" t="str">
        <f>Final_Report[[#This Row],[Steps to Reproduce]]</f>
        <v>N/A</v>
      </c>
      <c r="AG284" s="103" t="str">
        <f>IF(Final_Report[[#This Row],[Move to Report]]="Yes",VLOOKUP(E284,IssueVariable[],9,0),"N/A")</f>
        <v>N/A</v>
      </c>
      <c r="AH284" s="103" t="str">
        <f>IF(Final_Report[[#This Row],[Move to Report]]="Yes",VLOOKUP(E284,IssueVariable[],10,0),"N/A")</f>
        <v>N/A</v>
      </c>
      <c r="AI284" s="103"/>
      <c r="AJ284" s="103"/>
      <c r="AK284" s="103" t="str" cm="1">
        <f t="array" ref="AK284">Table95[Tested on]</f>
        <v>Windows: 11
MAC OS: 12
iOS: 15
Android OS: 10</v>
      </c>
      <c r="AL284" s="203" t="str" cm="1">
        <f t="array" ref="AL2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4" s="103" t="e" cm="1">
        <f t="array" ref="AM284">CONCATENATE(LEFT(AH284, SEARCH(" ", AH284) -1),", ",Labels[Labels])</f>
        <v>#VALUE!</v>
      </c>
      <c r="AN284" s="103" t="b">
        <f t="shared" si="5"/>
        <v>0</v>
      </c>
      <c r="AO284" s="103"/>
      <c r="AP284" s="103"/>
      <c r="AQ284" s="103"/>
      <c r="AR284" s="103"/>
      <c r="AS284" s="103"/>
      <c r="AT284" s="103"/>
      <c r="AU284" s="103"/>
      <c r="AV284" s="103"/>
      <c r="AW284" s="103"/>
      <c r="AX284" s="103"/>
      <c r="AY284" s="103"/>
      <c r="AZ284" s="103"/>
      <c r="BA284" s="103"/>
      <c r="BB284" s="103"/>
      <c r="BC284" s="103" t="e">
        <f>VLOOKUP('Final Report'!D284,'Issue Variable'!A:N,11,FALSE)</f>
        <v>#N/A</v>
      </c>
      <c r="BD284" s="103"/>
      <c r="BE284" s="206"/>
    </row>
    <row r="285" spans="1:57" ht="105" hidden="1">
      <c r="A285" s="145"/>
      <c r="B285" s="103" t="e">
        <f>VLOOKUP(A285,URL[],2,0)</f>
        <v>#N/A</v>
      </c>
      <c r="C285" s="205" t="e">
        <f>VLOOKUP(A285,URL[],3,0)</f>
        <v>#N/A</v>
      </c>
      <c r="D285" s="103"/>
      <c r="E285" s="103"/>
      <c r="F285" s="103"/>
      <c r="G285" s="103"/>
      <c r="H285" s="103"/>
      <c r="I285" s="103"/>
      <c r="J285" s="103"/>
      <c r="K285" s="103"/>
      <c r="L285" s="103"/>
      <c r="M285" s="103"/>
      <c r="N285" s="103"/>
      <c r="O285" s="103"/>
      <c r="P285" s="103"/>
      <c r="Q285" s="103"/>
      <c r="R285" s="103"/>
      <c r="S285" s="103"/>
      <c r="T285" s="103" t="str">
        <f>IF(Final_Report[[#This Row],[Move to Report]]="Yes",VLOOKUP(E285,IssueVariable[],3,0),"N/A")</f>
        <v>N/A</v>
      </c>
      <c r="U285" s="103" t="str">
        <f>IF(Final_Report[[#This Row],[Move to Report]]="Yes",VLOOKUP(E285,IssueVariable[],4,0),"N/A")</f>
        <v>N/A</v>
      </c>
      <c r="V285" s="103" t="str">
        <f>Final_Report[[#This Row],[Issue Description]]</f>
        <v>N/A</v>
      </c>
      <c r="W285" s="103"/>
      <c r="X285" s="103">
        <f>Final_Report[[#This Row],[Code Snippet]]</f>
        <v>0</v>
      </c>
      <c r="Y285" s="103" t="str">
        <f>IF(Final_Report[[#This Row],[Move to Report]]="Yes",VLOOKUP(E285,IssueVariable[],5,0),"N/A")</f>
        <v>N/A</v>
      </c>
      <c r="Z285" s="103" t="str">
        <f>Final_Report[[#This Row],[Expected Result]]</f>
        <v>N/A</v>
      </c>
      <c r="AA285" s="103" t="str">
        <f>IF(Final_Report[[#This Row],[Move to Report]]="Yes",VLOOKUP(E285,IssueVariable[],6,0),"N/A")</f>
        <v>N/A</v>
      </c>
      <c r="AB285" s="103" t="str">
        <f>IF(Final_Report[[#This Row],[Move to Report]]="Yes",VLOOKUP(E285,IssueVariable[],7,0),"N/A")</f>
        <v>N/A</v>
      </c>
      <c r="AC285" s="103" t="str">
        <f>Final_Report[[#This Row],[Recommendation]]</f>
        <v>N/A</v>
      </c>
      <c r="AD285" s="103"/>
      <c r="AE285" s="103" t="str">
        <f>IF(Final_Report[[#This Row],[Move to Report]]="Yes",VLOOKUP(E285,IssueVariable[],8,0),"N/A")</f>
        <v>N/A</v>
      </c>
      <c r="AF285" s="103" t="str">
        <f>Final_Report[[#This Row],[Steps to Reproduce]]</f>
        <v>N/A</v>
      </c>
      <c r="AG285" s="103" t="str">
        <f>IF(Final_Report[[#This Row],[Move to Report]]="Yes",VLOOKUP(E285,IssueVariable[],9,0),"N/A")</f>
        <v>N/A</v>
      </c>
      <c r="AH285" s="103" t="str">
        <f>IF(Final_Report[[#This Row],[Move to Report]]="Yes",VLOOKUP(E285,IssueVariable[],10,0),"N/A")</f>
        <v>N/A</v>
      </c>
      <c r="AI285" s="103"/>
      <c r="AJ285" s="103"/>
      <c r="AK285" s="103" t="str" cm="1">
        <f t="array" ref="AK285">Table95[Tested on]</f>
        <v>Windows: 11
MAC OS: 12
iOS: 15
Android OS: 10</v>
      </c>
      <c r="AL285" s="203" t="str" cm="1">
        <f t="array" ref="AL2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5" s="103" t="e" cm="1">
        <f t="array" ref="AM285">CONCATENATE(LEFT(AH285, SEARCH(" ", AH285) -1),", ",Labels[Labels])</f>
        <v>#VALUE!</v>
      </c>
      <c r="AN285" s="103" t="b">
        <f t="shared" si="5"/>
        <v>0</v>
      </c>
      <c r="AO285" s="103"/>
      <c r="AP285" s="103"/>
      <c r="AQ285" s="103"/>
      <c r="AR285" s="103"/>
      <c r="AS285" s="103"/>
      <c r="AT285" s="103"/>
      <c r="AU285" s="103"/>
      <c r="AV285" s="103"/>
      <c r="AW285" s="103"/>
      <c r="AX285" s="103"/>
      <c r="AY285" s="103"/>
      <c r="AZ285" s="103"/>
      <c r="BA285" s="103"/>
      <c r="BB285" s="103"/>
      <c r="BC285" s="103" t="e">
        <f>VLOOKUP('Final Report'!D285,'Issue Variable'!A:N,11,FALSE)</f>
        <v>#N/A</v>
      </c>
      <c r="BD285" s="103"/>
      <c r="BE285" s="206"/>
    </row>
    <row r="286" spans="1:57" ht="105" hidden="1">
      <c r="A286" s="145"/>
      <c r="B286" s="103" t="e">
        <f>VLOOKUP(A286,URL[],2,0)</f>
        <v>#N/A</v>
      </c>
      <c r="C286" s="205" t="e">
        <f>VLOOKUP(A286,URL[],3,0)</f>
        <v>#N/A</v>
      </c>
      <c r="D286" s="103"/>
      <c r="E286" s="103"/>
      <c r="F286" s="103"/>
      <c r="G286" s="103"/>
      <c r="H286" s="103"/>
      <c r="I286" s="103"/>
      <c r="J286" s="103"/>
      <c r="K286" s="103"/>
      <c r="L286" s="103"/>
      <c r="M286" s="103"/>
      <c r="N286" s="103"/>
      <c r="O286" s="103"/>
      <c r="P286" s="103"/>
      <c r="Q286" s="103"/>
      <c r="R286" s="103"/>
      <c r="S286" s="103"/>
      <c r="T286" s="103" t="str">
        <f>IF(Final_Report[[#This Row],[Move to Report]]="Yes",VLOOKUP(E286,IssueVariable[],3,0),"N/A")</f>
        <v>N/A</v>
      </c>
      <c r="U286" s="103" t="str">
        <f>IF(Final_Report[[#This Row],[Move to Report]]="Yes",VLOOKUP(E286,IssueVariable[],4,0),"N/A")</f>
        <v>N/A</v>
      </c>
      <c r="V286" s="103" t="str">
        <f>Final_Report[[#This Row],[Issue Description]]</f>
        <v>N/A</v>
      </c>
      <c r="W286" s="103"/>
      <c r="X286" s="103">
        <f>Final_Report[[#This Row],[Code Snippet]]</f>
        <v>0</v>
      </c>
      <c r="Y286" s="103" t="str">
        <f>IF(Final_Report[[#This Row],[Move to Report]]="Yes",VLOOKUP(E286,IssueVariable[],5,0),"N/A")</f>
        <v>N/A</v>
      </c>
      <c r="Z286" s="103" t="str">
        <f>Final_Report[[#This Row],[Expected Result]]</f>
        <v>N/A</v>
      </c>
      <c r="AA286" s="103" t="str">
        <f>IF(Final_Report[[#This Row],[Move to Report]]="Yes",VLOOKUP(E286,IssueVariable[],6,0),"N/A")</f>
        <v>N/A</v>
      </c>
      <c r="AB286" s="103" t="str">
        <f>IF(Final_Report[[#This Row],[Move to Report]]="Yes",VLOOKUP(E286,IssueVariable[],7,0),"N/A")</f>
        <v>N/A</v>
      </c>
      <c r="AC286" s="103" t="str">
        <f>Final_Report[[#This Row],[Recommendation]]</f>
        <v>N/A</v>
      </c>
      <c r="AD286" s="103"/>
      <c r="AE286" s="103" t="str">
        <f>IF(Final_Report[[#This Row],[Move to Report]]="Yes",VLOOKUP(E286,IssueVariable[],8,0),"N/A")</f>
        <v>N/A</v>
      </c>
      <c r="AF286" s="103" t="str">
        <f>Final_Report[[#This Row],[Steps to Reproduce]]</f>
        <v>N/A</v>
      </c>
      <c r="AG286" s="103" t="str">
        <f>IF(Final_Report[[#This Row],[Move to Report]]="Yes",VLOOKUP(E286,IssueVariable[],9,0),"N/A")</f>
        <v>N/A</v>
      </c>
      <c r="AH286" s="103" t="str">
        <f>IF(Final_Report[[#This Row],[Move to Report]]="Yes",VLOOKUP(E286,IssueVariable[],10,0),"N/A")</f>
        <v>N/A</v>
      </c>
      <c r="AI286" s="103"/>
      <c r="AJ286" s="103"/>
      <c r="AK286" s="103" t="str" cm="1">
        <f t="array" ref="AK286">Table95[Tested on]</f>
        <v>Windows: 11
MAC OS: 12
iOS: 15
Android OS: 10</v>
      </c>
      <c r="AL286" s="203" t="str" cm="1">
        <f t="array" ref="AL2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6" s="103" t="e" cm="1">
        <f t="array" ref="AM286">CONCATENATE(LEFT(AH286, SEARCH(" ", AH286) -1),", ",Labels[Labels])</f>
        <v>#VALUE!</v>
      </c>
      <c r="AN286" s="103" t="b">
        <f t="shared" si="5"/>
        <v>0</v>
      </c>
      <c r="AO286" s="103"/>
      <c r="AP286" s="103"/>
      <c r="AQ286" s="103"/>
      <c r="AR286" s="103"/>
      <c r="AS286" s="103"/>
      <c r="AT286" s="103"/>
      <c r="AU286" s="103"/>
      <c r="AV286" s="103"/>
      <c r="AW286" s="103"/>
      <c r="AX286" s="103"/>
      <c r="AY286" s="103"/>
      <c r="AZ286" s="103"/>
      <c r="BA286" s="103"/>
      <c r="BB286" s="103"/>
      <c r="BC286" s="103" t="e">
        <f>VLOOKUP('Final Report'!D286,'Issue Variable'!A:N,11,FALSE)</f>
        <v>#N/A</v>
      </c>
      <c r="BD286" s="103"/>
      <c r="BE286" s="206"/>
    </row>
    <row r="287" spans="1:57" ht="105" hidden="1">
      <c r="A287" s="145"/>
      <c r="B287" s="103" t="e">
        <f>VLOOKUP(A287,URL[],2,0)</f>
        <v>#N/A</v>
      </c>
      <c r="C287" s="205" t="e">
        <f>VLOOKUP(A287,URL[],3,0)</f>
        <v>#N/A</v>
      </c>
      <c r="D287" s="103"/>
      <c r="E287" s="103"/>
      <c r="F287" s="103"/>
      <c r="G287" s="103"/>
      <c r="H287" s="103"/>
      <c r="I287" s="103"/>
      <c r="J287" s="103"/>
      <c r="K287" s="103"/>
      <c r="L287" s="103"/>
      <c r="M287" s="103"/>
      <c r="N287" s="103"/>
      <c r="O287" s="103"/>
      <c r="P287" s="103"/>
      <c r="Q287" s="103"/>
      <c r="R287" s="103"/>
      <c r="S287" s="103"/>
      <c r="T287" s="103" t="str">
        <f>IF(Final_Report[[#This Row],[Move to Report]]="Yes",VLOOKUP(E287,IssueVariable[],3,0),"N/A")</f>
        <v>N/A</v>
      </c>
      <c r="U287" s="103" t="str">
        <f>IF(Final_Report[[#This Row],[Move to Report]]="Yes",VLOOKUP(E287,IssueVariable[],4,0),"N/A")</f>
        <v>N/A</v>
      </c>
      <c r="V287" s="103" t="str">
        <f>Final_Report[[#This Row],[Issue Description]]</f>
        <v>N/A</v>
      </c>
      <c r="W287" s="103"/>
      <c r="X287" s="103">
        <f>Final_Report[[#This Row],[Code Snippet]]</f>
        <v>0</v>
      </c>
      <c r="Y287" s="103" t="str">
        <f>IF(Final_Report[[#This Row],[Move to Report]]="Yes",VLOOKUP(E287,IssueVariable[],5,0),"N/A")</f>
        <v>N/A</v>
      </c>
      <c r="Z287" s="103" t="str">
        <f>Final_Report[[#This Row],[Expected Result]]</f>
        <v>N/A</v>
      </c>
      <c r="AA287" s="103" t="str">
        <f>IF(Final_Report[[#This Row],[Move to Report]]="Yes",VLOOKUP(E287,IssueVariable[],6,0),"N/A")</f>
        <v>N/A</v>
      </c>
      <c r="AB287" s="103" t="str">
        <f>IF(Final_Report[[#This Row],[Move to Report]]="Yes",VLOOKUP(E287,IssueVariable[],7,0),"N/A")</f>
        <v>N/A</v>
      </c>
      <c r="AC287" s="103" t="str">
        <f>Final_Report[[#This Row],[Recommendation]]</f>
        <v>N/A</v>
      </c>
      <c r="AD287" s="103"/>
      <c r="AE287" s="103" t="str">
        <f>IF(Final_Report[[#This Row],[Move to Report]]="Yes",VLOOKUP(E287,IssueVariable[],8,0),"N/A")</f>
        <v>N/A</v>
      </c>
      <c r="AF287" s="103" t="str">
        <f>Final_Report[[#This Row],[Steps to Reproduce]]</f>
        <v>N/A</v>
      </c>
      <c r="AG287" s="103" t="str">
        <f>IF(Final_Report[[#This Row],[Move to Report]]="Yes",VLOOKUP(E287,IssueVariable[],9,0),"N/A")</f>
        <v>N/A</v>
      </c>
      <c r="AH287" s="103" t="str">
        <f>IF(Final_Report[[#This Row],[Move to Report]]="Yes",VLOOKUP(E287,IssueVariable[],10,0),"N/A")</f>
        <v>N/A</v>
      </c>
      <c r="AI287" s="103"/>
      <c r="AJ287" s="103"/>
      <c r="AK287" s="103" t="str" cm="1">
        <f t="array" ref="AK287">Table95[Tested on]</f>
        <v>Windows: 11
MAC OS: 12
iOS: 15
Android OS: 10</v>
      </c>
      <c r="AL287" s="203" t="str" cm="1">
        <f t="array" ref="AL2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7" s="103" t="e" cm="1">
        <f t="array" ref="AM287">CONCATENATE(LEFT(AH287, SEARCH(" ", AH287) -1),", ",Labels[Labels])</f>
        <v>#VALUE!</v>
      </c>
      <c r="AN287" s="103" t="b">
        <f t="shared" si="5"/>
        <v>0</v>
      </c>
      <c r="AO287" s="103"/>
      <c r="AP287" s="103"/>
      <c r="AQ287" s="103"/>
      <c r="AR287" s="103"/>
      <c r="AS287" s="103"/>
      <c r="AT287" s="103"/>
      <c r="AU287" s="103"/>
      <c r="AV287" s="103"/>
      <c r="AW287" s="103"/>
      <c r="AX287" s="103"/>
      <c r="AY287" s="103"/>
      <c r="AZ287" s="103"/>
      <c r="BA287" s="103"/>
      <c r="BB287" s="103"/>
      <c r="BC287" s="103" t="e">
        <f>VLOOKUP('Final Report'!D287,'Issue Variable'!A:N,11,FALSE)</f>
        <v>#N/A</v>
      </c>
      <c r="BD287" s="103"/>
      <c r="BE287" s="206"/>
    </row>
    <row r="288" spans="1:57" ht="105" hidden="1">
      <c r="A288" s="145"/>
      <c r="B288" s="103" t="e">
        <f>VLOOKUP(A288,URL[],2,0)</f>
        <v>#N/A</v>
      </c>
      <c r="C288" s="205" t="e">
        <f>VLOOKUP(A288,URL[],3,0)</f>
        <v>#N/A</v>
      </c>
      <c r="D288" s="103"/>
      <c r="E288" s="103"/>
      <c r="F288" s="103"/>
      <c r="G288" s="103"/>
      <c r="H288" s="103"/>
      <c r="I288" s="103"/>
      <c r="J288" s="103"/>
      <c r="K288" s="103"/>
      <c r="L288" s="103"/>
      <c r="M288" s="103"/>
      <c r="N288" s="103"/>
      <c r="O288" s="103"/>
      <c r="P288" s="103"/>
      <c r="Q288" s="103"/>
      <c r="R288" s="103"/>
      <c r="S288" s="103"/>
      <c r="T288" s="103" t="str">
        <f>IF(Final_Report[[#This Row],[Move to Report]]="Yes",VLOOKUP(E288,IssueVariable[],3,0),"N/A")</f>
        <v>N/A</v>
      </c>
      <c r="U288" s="103" t="str">
        <f>IF(Final_Report[[#This Row],[Move to Report]]="Yes",VLOOKUP(E288,IssueVariable[],4,0),"N/A")</f>
        <v>N/A</v>
      </c>
      <c r="V288" s="103" t="str">
        <f>Final_Report[[#This Row],[Issue Description]]</f>
        <v>N/A</v>
      </c>
      <c r="W288" s="103"/>
      <c r="X288" s="103">
        <f>Final_Report[[#This Row],[Code Snippet]]</f>
        <v>0</v>
      </c>
      <c r="Y288" s="103" t="str">
        <f>IF(Final_Report[[#This Row],[Move to Report]]="Yes",VLOOKUP(E288,IssueVariable[],5,0),"N/A")</f>
        <v>N/A</v>
      </c>
      <c r="Z288" s="103" t="str">
        <f>Final_Report[[#This Row],[Expected Result]]</f>
        <v>N/A</v>
      </c>
      <c r="AA288" s="103" t="str">
        <f>IF(Final_Report[[#This Row],[Move to Report]]="Yes",VLOOKUP(E288,IssueVariable[],6,0),"N/A")</f>
        <v>N/A</v>
      </c>
      <c r="AB288" s="103" t="str">
        <f>IF(Final_Report[[#This Row],[Move to Report]]="Yes",VLOOKUP(E288,IssueVariable[],7,0),"N/A")</f>
        <v>N/A</v>
      </c>
      <c r="AC288" s="103" t="str">
        <f>Final_Report[[#This Row],[Recommendation]]</f>
        <v>N/A</v>
      </c>
      <c r="AD288" s="103"/>
      <c r="AE288" s="103" t="str">
        <f>IF(Final_Report[[#This Row],[Move to Report]]="Yes",VLOOKUP(E288,IssueVariable[],8,0),"N/A")</f>
        <v>N/A</v>
      </c>
      <c r="AF288" s="103" t="str">
        <f>Final_Report[[#This Row],[Steps to Reproduce]]</f>
        <v>N/A</v>
      </c>
      <c r="AG288" s="103" t="str">
        <f>IF(Final_Report[[#This Row],[Move to Report]]="Yes",VLOOKUP(E288,IssueVariable[],9,0),"N/A")</f>
        <v>N/A</v>
      </c>
      <c r="AH288" s="103" t="str">
        <f>IF(Final_Report[[#This Row],[Move to Report]]="Yes",VLOOKUP(E288,IssueVariable[],10,0),"N/A")</f>
        <v>N/A</v>
      </c>
      <c r="AI288" s="103"/>
      <c r="AJ288" s="103"/>
      <c r="AK288" s="103" t="str" cm="1">
        <f t="array" ref="AK288">Table95[Tested on]</f>
        <v>Windows: 11
MAC OS: 12
iOS: 15
Android OS: 10</v>
      </c>
      <c r="AL288" s="203" t="str" cm="1">
        <f t="array" ref="AL2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8" s="103" t="e" cm="1">
        <f t="array" ref="AM288">CONCATENATE(LEFT(AH288, SEARCH(" ", AH288) -1),", ",Labels[Labels])</f>
        <v>#VALUE!</v>
      </c>
      <c r="AN288" s="103" t="b">
        <f t="shared" si="5"/>
        <v>0</v>
      </c>
      <c r="AO288" s="103"/>
      <c r="AP288" s="103"/>
      <c r="AQ288" s="103"/>
      <c r="AR288" s="103"/>
      <c r="AS288" s="103"/>
      <c r="AT288" s="103"/>
      <c r="AU288" s="103"/>
      <c r="AV288" s="103"/>
      <c r="AW288" s="103"/>
      <c r="AX288" s="103"/>
      <c r="AY288" s="103"/>
      <c r="AZ288" s="103"/>
      <c r="BA288" s="103"/>
      <c r="BB288" s="103"/>
      <c r="BC288" s="103" t="e">
        <f>VLOOKUP('Final Report'!D288,'Issue Variable'!A:N,11,FALSE)</f>
        <v>#N/A</v>
      </c>
      <c r="BD288" s="103"/>
      <c r="BE288" s="206"/>
    </row>
    <row r="289" spans="1:57" ht="105" hidden="1">
      <c r="A289" s="145"/>
      <c r="B289" s="103" t="e">
        <f>VLOOKUP(A289,URL[],2,0)</f>
        <v>#N/A</v>
      </c>
      <c r="C289" s="205" t="e">
        <f>VLOOKUP(A289,URL[],3,0)</f>
        <v>#N/A</v>
      </c>
      <c r="D289" s="103"/>
      <c r="E289" s="103"/>
      <c r="F289" s="103"/>
      <c r="G289" s="103"/>
      <c r="H289" s="103"/>
      <c r="I289" s="103"/>
      <c r="J289" s="103"/>
      <c r="K289" s="103"/>
      <c r="L289" s="103"/>
      <c r="M289" s="103"/>
      <c r="N289" s="103"/>
      <c r="O289" s="103"/>
      <c r="P289" s="103"/>
      <c r="Q289" s="103"/>
      <c r="R289" s="103"/>
      <c r="S289" s="103"/>
      <c r="T289" s="103" t="str">
        <f>IF(Final_Report[[#This Row],[Move to Report]]="Yes",VLOOKUP(E289,IssueVariable[],3,0),"N/A")</f>
        <v>N/A</v>
      </c>
      <c r="U289" s="103" t="str">
        <f>IF(Final_Report[[#This Row],[Move to Report]]="Yes",VLOOKUP(E289,IssueVariable[],4,0),"N/A")</f>
        <v>N/A</v>
      </c>
      <c r="V289" s="103" t="str">
        <f>Final_Report[[#This Row],[Issue Description]]</f>
        <v>N/A</v>
      </c>
      <c r="W289" s="103"/>
      <c r="X289" s="103">
        <f>Final_Report[[#This Row],[Code Snippet]]</f>
        <v>0</v>
      </c>
      <c r="Y289" s="103" t="str">
        <f>IF(Final_Report[[#This Row],[Move to Report]]="Yes",VLOOKUP(E289,IssueVariable[],5,0),"N/A")</f>
        <v>N/A</v>
      </c>
      <c r="Z289" s="103" t="str">
        <f>Final_Report[[#This Row],[Expected Result]]</f>
        <v>N/A</v>
      </c>
      <c r="AA289" s="103" t="str">
        <f>IF(Final_Report[[#This Row],[Move to Report]]="Yes",VLOOKUP(E289,IssueVariable[],6,0),"N/A")</f>
        <v>N/A</v>
      </c>
      <c r="AB289" s="103" t="str">
        <f>IF(Final_Report[[#This Row],[Move to Report]]="Yes",VLOOKUP(E289,IssueVariable[],7,0),"N/A")</f>
        <v>N/A</v>
      </c>
      <c r="AC289" s="103" t="str">
        <f>Final_Report[[#This Row],[Recommendation]]</f>
        <v>N/A</v>
      </c>
      <c r="AD289" s="103"/>
      <c r="AE289" s="103" t="str">
        <f>IF(Final_Report[[#This Row],[Move to Report]]="Yes",VLOOKUP(E289,IssueVariable[],8,0),"N/A")</f>
        <v>N/A</v>
      </c>
      <c r="AF289" s="103" t="str">
        <f>Final_Report[[#This Row],[Steps to Reproduce]]</f>
        <v>N/A</v>
      </c>
      <c r="AG289" s="103" t="str">
        <f>IF(Final_Report[[#This Row],[Move to Report]]="Yes",VLOOKUP(E289,IssueVariable[],9,0),"N/A")</f>
        <v>N/A</v>
      </c>
      <c r="AH289" s="103" t="str">
        <f>IF(Final_Report[[#This Row],[Move to Report]]="Yes",VLOOKUP(E289,IssueVariable[],10,0),"N/A")</f>
        <v>N/A</v>
      </c>
      <c r="AI289" s="103"/>
      <c r="AJ289" s="103"/>
      <c r="AK289" s="103" t="str" cm="1">
        <f t="array" ref="AK289">Table95[Tested on]</f>
        <v>Windows: 11
MAC OS: 12
iOS: 15
Android OS: 10</v>
      </c>
      <c r="AL289" s="203" t="str" cm="1">
        <f t="array" ref="AL2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89" s="103" t="e" cm="1">
        <f t="array" ref="AM289">CONCATENATE(LEFT(AH289, SEARCH(" ", AH289) -1),", ",Labels[Labels])</f>
        <v>#VALUE!</v>
      </c>
      <c r="AN289" s="103" t="b">
        <f t="shared" si="5"/>
        <v>0</v>
      </c>
      <c r="AO289" s="103"/>
      <c r="AP289" s="103"/>
      <c r="AQ289" s="103"/>
      <c r="AR289" s="103"/>
      <c r="AS289" s="103"/>
      <c r="AT289" s="103"/>
      <c r="AU289" s="103"/>
      <c r="AV289" s="103"/>
      <c r="AW289" s="103"/>
      <c r="AX289" s="103"/>
      <c r="AY289" s="103"/>
      <c r="AZ289" s="103"/>
      <c r="BA289" s="103"/>
      <c r="BB289" s="103"/>
      <c r="BC289" s="103" t="e">
        <f>VLOOKUP('Final Report'!D289,'Issue Variable'!A:N,11,FALSE)</f>
        <v>#N/A</v>
      </c>
      <c r="BD289" s="103"/>
      <c r="BE289" s="206"/>
    </row>
    <row r="290" spans="1:57" ht="105" hidden="1">
      <c r="A290" s="145"/>
      <c r="B290" s="103" t="e">
        <f>VLOOKUP(A290,URL[],2,0)</f>
        <v>#N/A</v>
      </c>
      <c r="C290" s="205" t="e">
        <f>VLOOKUP(A290,URL[],3,0)</f>
        <v>#N/A</v>
      </c>
      <c r="D290" s="103"/>
      <c r="E290" s="103"/>
      <c r="F290" s="103"/>
      <c r="G290" s="103"/>
      <c r="H290" s="103"/>
      <c r="I290" s="103"/>
      <c r="J290" s="103"/>
      <c r="K290" s="103"/>
      <c r="L290" s="103"/>
      <c r="M290" s="103"/>
      <c r="N290" s="103"/>
      <c r="O290" s="103"/>
      <c r="P290" s="103"/>
      <c r="Q290" s="103"/>
      <c r="R290" s="103"/>
      <c r="S290" s="103"/>
      <c r="T290" s="103" t="str">
        <f>IF(Final_Report[[#This Row],[Move to Report]]="Yes",VLOOKUP(E290,IssueVariable[],3,0),"N/A")</f>
        <v>N/A</v>
      </c>
      <c r="U290" s="103" t="str">
        <f>IF(Final_Report[[#This Row],[Move to Report]]="Yes",VLOOKUP(E290,IssueVariable[],4,0),"N/A")</f>
        <v>N/A</v>
      </c>
      <c r="V290" s="103" t="str">
        <f>Final_Report[[#This Row],[Issue Description]]</f>
        <v>N/A</v>
      </c>
      <c r="W290" s="103"/>
      <c r="X290" s="103">
        <f>Final_Report[[#This Row],[Code Snippet]]</f>
        <v>0</v>
      </c>
      <c r="Y290" s="103" t="str">
        <f>IF(Final_Report[[#This Row],[Move to Report]]="Yes",VLOOKUP(E290,IssueVariable[],5,0),"N/A")</f>
        <v>N/A</v>
      </c>
      <c r="Z290" s="103" t="str">
        <f>Final_Report[[#This Row],[Expected Result]]</f>
        <v>N/A</v>
      </c>
      <c r="AA290" s="103" t="str">
        <f>IF(Final_Report[[#This Row],[Move to Report]]="Yes",VLOOKUP(E290,IssueVariable[],6,0),"N/A")</f>
        <v>N/A</v>
      </c>
      <c r="AB290" s="103" t="str">
        <f>IF(Final_Report[[#This Row],[Move to Report]]="Yes",VLOOKUP(E290,IssueVariable[],7,0),"N/A")</f>
        <v>N/A</v>
      </c>
      <c r="AC290" s="103" t="str">
        <f>Final_Report[[#This Row],[Recommendation]]</f>
        <v>N/A</v>
      </c>
      <c r="AD290" s="103"/>
      <c r="AE290" s="103" t="str">
        <f>IF(Final_Report[[#This Row],[Move to Report]]="Yes",VLOOKUP(E290,IssueVariable[],8,0),"N/A")</f>
        <v>N/A</v>
      </c>
      <c r="AF290" s="103" t="str">
        <f>Final_Report[[#This Row],[Steps to Reproduce]]</f>
        <v>N/A</v>
      </c>
      <c r="AG290" s="103" t="str">
        <f>IF(Final_Report[[#This Row],[Move to Report]]="Yes",VLOOKUP(E290,IssueVariable[],9,0),"N/A")</f>
        <v>N/A</v>
      </c>
      <c r="AH290" s="103" t="str">
        <f>IF(Final_Report[[#This Row],[Move to Report]]="Yes",VLOOKUP(E290,IssueVariable[],10,0),"N/A")</f>
        <v>N/A</v>
      </c>
      <c r="AI290" s="103"/>
      <c r="AJ290" s="103"/>
      <c r="AK290" s="103" t="str" cm="1">
        <f t="array" ref="AK290">Table95[Tested on]</f>
        <v>Windows: 11
MAC OS: 12
iOS: 15
Android OS: 10</v>
      </c>
      <c r="AL290" s="203" t="str" cm="1">
        <f t="array" ref="AL2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0" s="103" t="e" cm="1">
        <f t="array" ref="AM290">CONCATENATE(LEFT(AH290, SEARCH(" ", AH290) -1),", ",Labels[Labels])</f>
        <v>#VALUE!</v>
      </c>
      <c r="AN290" s="103" t="b">
        <f t="shared" si="5"/>
        <v>0</v>
      </c>
      <c r="AO290" s="103"/>
      <c r="AP290" s="103"/>
      <c r="AQ290" s="103"/>
      <c r="AR290" s="103"/>
      <c r="AS290" s="103"/>
      <c r="AT290" s="103"/>
      <c r="AU290" s="103"/>
      <c r="AV290" s="103"/>
      <c r="AW290" s="103"/>
      <c r="AX290" s="103"/>
      <c r="AY290" s="103"/>
      <c r="AZ290" s="103"/>
      <c r="BA290" s="103"/>
      <c r="BB290" s="103"/>
      <c r="BC290" s="103" t="e">
        <f>VLOOKUP('Final Report'!D290,'Issue Variable'!A:N,11,FALSE)</f>
        <v>#N/A</v>
      </c>
      <c r="BD290" s="103"/>
      <c r="BE290" s="206"/>
    </row>
    <row r="291" spans="1:57" ht="105" hidden="1">
      <c r="A291" s="145"/>
      <c r="B291" s="103" t="e">
        <f>VLOOKUP(A291,URL[],2,0)</f>
        <v>#N/A</v>
      </c>
      <c r="C291" s="205" t="e">
        <f>VLOOKUP(A291,URL[],3,0)</f>
        <v>#N/A</v>
      </c>
      <c r="D291" s="103"/>
      <c r="E291" s="103"/>
      <c r="F291" s="103"/>
      <c r="G291" s="103"/>
      <c r="H291" s="103"/>
      <c r="I291" s="103"/>
      <c r="J291" s="103"/>
      <c r="K291" s="103"/>
      <c r="L291" s="103"/>
      <c r="M291" s="103"/>
      <c r="N291" s="103"/>
      <c r="O291" s="103"/>
      <c r="P291" s="103"/>
      <c r="Q291" s="103"/>
      <c r="R291" s="103"/>
      <c r="S291" s="103"/>
      <c r="T291" s="103" t="str">
        <f>IF(Final_Report[[#This Row],[Move to Report]]="Yes",VLOOKUP(E291,IssueVariable[],3,0),"N/A")</f>
        <v>N/A</v>
      </c>
      <c r="U291" s="103" t="str">
        <f>IF(Final_Report[[#This Row],[Move to Report]]="Yes",VLOOKUP(E291,IssueVariable[],4,0),"N/A")</f>
        <v>N/A</v>
      </c>
      <c r="V291" s="103" t="str">
        <f>Final_Report[[#This Row],[Issue Description]]</f>
        <v>N/A</v>
      </c>
      <c r="W291" s="103"/>
      <c r="X291" s="103">
        <f>Final_Report[[#This Row],[Code Snippet]]</f>
        <v>0</v>
      </c>
      <c r="Y291" s="103" t="str">
        <f>IF(Final_Report[[#This Row],[Move to Report]]="Yes",VLOOKUP(E291,IssueVariable[],5,0),"N/A")</f>
        <v>N/A</v>
      </c>
      <c r="Z291" s="103" t="str">
        <f>Final_Report[[#This Row],[Expected Result]]</f>
        <v>N/A</v>
      </c>
      <c r="AA291" s="103" t="str">
        <f>IF(Final_Report[[#This Row],[Move to Report]]="Yes",VLOOKUP(E291,IssueVariable[],6,0),"N/A")</f>
        <v>N/A</v>
      </c>
      <c r="AB291" s="103" t="str">
        <f>IF(Final_Report[[#This Row],[Move to Report]]="Yes",VLOOKUP(E291,IssueVariable[],7,0),"N/A")</f>
        <v>N/A</v>
      </c>
      <c r="AC291" s="103" t="str">
        <f>Final_Report[[#This Row],[Recommendation]]</f>
        <v>N/A</v>
      </c>
      <c r="AD291" s="103"/>
      <c r="AE291" s="103" t="str">
        <f>IF(Final_Report[[#This Row],[Move to Report]]="Yes",VLOOKUP(E291,IssueVariable[],8,0),"N/A")</f>
        <v>N/A</v>
      </c>
      <c r="AF291" s="103" t="str">
        <f>Final_Report[[#This Row],[Steps to Reproduce]]</f>
        <v>N/A</v>
      </c>
      <c r="AG291" s="103" t="str">
        <f>IF(Final_Report[[#This Row],[Move to Report]]="Yes",VLOOKUP(E291,IssueVariable[],9,0),"N/A")</f>
        <v>N/A</v>
      </c>
      <c r="AH291" s="103" t="str">
        <f>IF(Final_Report[[#This Row],[Move to Report]]="Yes",VLOOKUP(E291,IssueVariable[],10,0),"N/A")</f>
        <v>N/A</v>
      </c>
      <c r="AI291" s="103"/>
      <c r="AJ291" s="103"/>
      <c r="AK291" s="103" t="str" cm="1">
        <f t="array" ref="AK291">Table95[Tested on]</f>
        <v>Windows: 11
MAC OS: 12
iOS: 15
Android OS: 10</v>
      </c>
      <c r="AL291" s="203" t="str" cm="1">
        <f t="array" ref="AL2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1" s="103" t="e" cm="1">
        <f t="array" ref="AM291">CONCATENATE(LEFT(AH291, SEARCH(" ", AH291) -1),", ",Labels[Labels])</f>
        <v>#VALUE!</v>
      </c>
      <c r="AN291" s="103" t="b">
        <f t="shared" si="5"/>
        <v>0</v>
      </c>
      <c r="AO291" s="103"/>
      <c r="AP291" s="103"/>
      <c r="AQ291" s="103"/>
      <c r="AR291" s="103"/>
      <c r="AS291" s="103"/>
      <c r="AT291" s="103"/>
      <c r="AU291" s="103"/>
      <c r="AV291" s="103"/>
      <c r="AW291" s="103"/>
      <c r="AX291" s="103"/>
      <c r="AY291" s="103"/>
      <c r="AZ291" s="103"/>
      <c r="BA291" s="103"/>
      <c r="BB291" s="103"/>
      <c r="BC291" s="103" t="e">
        <f>VLOOKUP('Final Report'!D291,'Issue Variable'!A:N,11,FALSE)</f>
        <v>#N/A</v>
      </c>
      <c r="BD291" s="103"/>
      <c r="BE291" s="206"/>
    </row>
    <row r="292" spans="1:57" ht="105" hidden="1">
      <c r="A292" s="145"/>
      <c r="B292" s="103" t="e">
        <f>VLOOKUP(A292,URL[],2,0)</f>
        <v>#N/A</v>
      </c>
      <c r="C292" s="205" t="e">
        <f>VLOOKUP(A292,URL[],3,0)</f>
        <v>#N/A</v>
      </c>
      <c r="D292" s="103"/>
      <c r="E292" s="103"/>
      <c r="F292" s="103"/>
      <c r="G292" s="103"/>
      <c r="H292" s="103"/>
      <c r="I292" s="103"/>
      <c r="J292" s="103"/>
      <c r="K292" s="103"/>
      <c r="L292" s="103"/>
      <c r="M292" s="103"/>
      <c r="N292" s="103"/>
      <c r="O292" s="103"/>
      <c r="P292" s="103"/>
      <c r="Q292" s="103"/>
      <c r="R292" s="103"/>
      <c r="S292" s="103"/>
      <c r="T292" s="103" t="str">
        <f>IF(Final_Report[[#This Row],[Move to Report]]="Yes",VLOOKUP(E292,IssueVariable[],3,0),"N/A")</f>
        <v>N/A</v>
      </c>
      <c r="U292" s="103" t="str">
        <f>IF(Final_Report[[#This Row],[Move to Report]]="Yes",VLOOKUP(E292,IssueVariable[],4,0),"N/A")</f>
        <v>N/A</v>
      </c>
      <c r="V292" s="103" t="str">
        <f>Final_Report[[#This Row],[Issue Description]]</f>
        <v>N/A</v>
      </c>
      <c r="W292" s="103"/>
      <c r="X292" s="103">
        <f>Final_Report[[#This Row],[Code Snippet]]</f>
        <v>0</v>
      </c>
      <c r="Y292" s="103" t="str">
        <f>IF(Final_Report[[#This Row],[Move to Report]]="Yes",VLOOKUP(E292,IssueVariable[],5,0),"N/A")</f>
        <v>N/A</v>
      </c>
      <c r="Z292" s="103" t="str">
        <f>Final_Report[[#This Row],[Expected Result]]</f>
        <v>N/A</v>
      </c>
      <c r="AA292" s="103" t="str">
        <f>IF(Final_Report[[#This Row],[Move to Report]]="Yes",VLOOKUP(E292,IssueVariable[],6,0),"N/A")</f>
        <v>N/A</v>
      </c>
      <c r="AB292" s="103" t="str">
        <f>IF(Final_Report[[#This Row],[Move to Report]]="Yes",VLOOKUP(E292,IssueVariable[],7,0),"N/A")</f>
        <v>N/A</v>
      </c>
      <c r="AC292" s="103" t="str">
        <f>Final_Report[[#This Row],[Recommendation]]</f>
        <v>N/A</v>
      </c>
      <c r="AD292" s="103"/>
      <c r="AE292" s="103" t="str">
        <f>IF(Final_Report[[#This Row],[Move to Report]]="Yes",VLOOKUP(E292,IssueVariable[],8,0),"N/A")</f>
        <v>N/A</v>
      </c>
      <c r="AF292" s="103" t="str">
        <f>Final_Report[[#This Row],[Steps to Reproduce]]</f>
        <v>N/A</v>
      </c>
      <c r="AG292" s="103" t="str">
        <f>IF(Final_Report[[#This Row],[Move to Report]]="Yes",VLOOKUP(E292,IssueVariable[],9,0),"N/A")</f>
        <v>N/A</v>
      </c>
      <c r="AH292" s="103" t="str">
        <f>IF(Final_Report[[#This Row],[Move to Report]]="Yes",VLOOKUP(E292,IssueVariable[],10,0),"N/A")</f>
        <v>N/A</v>
      </c>
      <c r="AI292" s="103"/>
      <c r="AJ292" s="103"/>
      <c r="AK292" s="103" t="str" cm="1">
        <f t="array" ref="AK292">Table95[Tested on]</f>
        <v>Windows: 11
MAC OS: 12
iOS: 15
Android OS: 10</v>
      </c>
      <c r="AL292" s="203" t="str" cm="1">
        <f t="array" ref="AL2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2" s="103" t="e" cm="1">
        <f t="array" ref="AM292">CONCATENATE(LEFT(AH292, SEARCH(" ", AH292) -1),", ",Labels[Labels])</f>
        <v>#VALUE!</v>
      </c>
      <c r="AN292" s="103" t="b">
        <f t="shared" si="5"/>
        <v>0</v>
      </c>
      <c r="AO292" s="103"/>
      <c r="AP292" s="103"/>
      <c r="AQ292" s="103"/>
      <c r="AR292" s="103"/>
      <c r="AS292" s="103"/>
      <c r="AT292" s="103"/>
      <c r="AU292" s="103"/>
      <c r="AV292" s="103"/>
      <c r="AW292" s="103"/>
      <c r="AX292" s="103"/>
      <c r="AY292" s="103"/>
      <c r="AZ292" s="103"/>
      <c r="BA292" s="103"/>
      <c r="BB292" s="103"/>
      <c r="BC292" s="103" t="e">
        <f>VLOOKUP('Final Report'!D292,'Issue Variable'!A:N,11,FALSE)</f>
        <v>#N/A</v>
      </c>
      <c r="BD292" s="103"/>
      <c r="BE292" s="206"/>
    </row>
    <row r="293" spans="1:57" ht="105" hidden="1">
      <c r="A293" s="145"/>
      <c r="B293" s="103" t="e">
        <f>VLOOKUP(A293,URL[],2,0)</f>
        <v>#N/A</v>
      </c>
      <c r="C293" s="205" t="e">
        <f>VLOOKUP(A293,URL[],3,0)</f>
        <v>#N/A</v>
      </c>
      <c r="D293" s="103"/>
      <c r="E293" s="103"/>
      <c r="F293" s="103"/>
      <c r="G293" s="103"/>
      <c r="H293" s="103"/>
      <c r="I293" s="103"/>
      <c r="J293" s="103"/>
      <c r="K293" s="103"/>
      <c r="L293" s="103"/>
      <c r="M293" s="103"/>
      <c r="N293" s="103"/>
      <c r="O293" s="103"/>
      <c r="P293" s="103"/>
      <c r="Q293" s="103"/>
      <c r="R293" s="103"/>
      <c r="S293" s="103"/>
      <c r="T293" s="103" t="str">
        <f>IF(Final_Report[[#This Row],[Move to Report]]="Yes",VLOOKUP(E293,IssueVariable[],3,0),"N/A")</f>
        <v>N/A</v>
      </c>
      <c r="U293" s="103" t="str">
        <f>IF(Final_Report[[#This Row],[Move to Report]]="Yes",VLOOKUP(E293,IssueVariable[],4,0),"N/A")</f>
        <v>N/A</v>
      </c>
      <c r="V293" s="103" t="str">
        <f>Final_Report[[#This Row],[Issue Description]]</f>
        <v>N/A</v>
      </c>
      <c r="W293" s="103"/>
      <c r="X293" s="103">
        <f>Final_Report[[#This Row],[Code Snippet]]</f>
        <v>0</v>
      </c>
      <c r="Y293" s="103" t="str">
        <f>IF(Final_Report[[#This Row],[Move to Report]]="Yes",VLOOKUP(E293,IssueVariable[],5,0),"N/A")</f>
        <v>N/A</v>
      </c>
      <c r="Z293" s="103" t="str">
        <f>Final_Report[[#This Row],[Expected Result]]</f>
        <v>N/A</v>
      </c>
      <c r="AA293" s="103" t="str">
        <f>IF(Final_Report[[#This Row],[Move to Report]]="Yes",VLOOKUP(E293,IssueVariable[],6,0),"N/A")</f>
        <v>N/A</v>
      </c>
      <c r="AB293" s="103" t="str">
        <f>IF(Final_Report[[#This Row],[Move to Report]]="Yes",VLOOKUP(E293,IssueVariable[],7,0),"N/A")</f>
        <v>N/A</v>
      </c>
      <c r="AC293" s="103" t="str">
        <f>Final_Report[[#This Row],[Recommendation]]</f>
        <v>N/A</v>
      </c>
      <c r="AD293" s="103"/>
      <c r="AE293" s="103" t="str">
        <f>IF(Final_Report[[#This Row],[Move to Report]]="Yes",VLOOKUP(E293,IssueVariable[],8,0),"N/A")</f>
        <v>N/A</v>
      </c>
      <c r="AF293" s="103" t="str">
        <f>Final_Report[[#This Row],[Steps to Reproduce]]</f>
        <v>N/A</v>
      </c>
      <c r="AG293" s="103" t="str">
        <f>IF(Final_Report[[#This Row],[Move to Report]]="Yes",VLOOKUP(E293,IssueVariable[],9,0),"N/A")</f>
        <v>N/A</v>
      </c>
      <c r="AH293" s="103" t="str">
        <f>IF(Final_Report[[#This Row],[Move to Report]]="Yes",VLOOKUP(E293,IssueVariable[],10,0),"N/A")</f>
        <v>N/A</v>
      </c>
      <c r="AI293" s="103"/>
      <c r="AJ293" s="103"/>
      <c r="AK293" s="103" t="str" cm="1">
        <f t="array" ref="AK293">Table95[Tested on]</f>
        <v>Windows: 11
MAC OS: 12
iOS: 15
Android OS: 10</v>
      </c>
      <c r="AL293" s="203" t="str" cm="1">
        <f t="array" ref="AL2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3" s="103" t="e" cm="1">
        <f t="array" ref="AM293">CONCATENATE(LEFT(AH293, SEARCH(" ", AH293) -1),", ",Labels[Labels])</f>
        <v>#VALUE!</v>
      </c>
      <c r="AN293" s="103" t="b">
        <f t="shared" si="5"/>
        <v>0</v>
      </c>
      <c r="AO293" s="103"/>
      <c r="AP293" s="103"/>
      <c r="AQ293" s="103"/>
      <c r="AR293" s="103"/>
      <c r="AS293" s="103"/>
      <c r="AT293" s="103"/>
      <c r="AU293" s="103"/>
      <c r="AV293" s="103"/>
      <c r="AW293" s="103"/>
      <c r="AX293" s="103"/>
      <c r="AY293" s="103"/>
      <c r="AZ293" s="103"/>
      <c r="BA293" s="103"/>
      <c r="BB293" s="103"/>
      <c r="BC293" s="103" t="e">
        <f>VLOOKUP('Final Report'!D293,'Issue Variable'!A:N,11,FALSE)</f>
        <v>#N/A</v>
      </c>
      <c r="BD293" s="103"/>
      <c r="BE293" s="206"/>
    </row>
    <row r="294" spans="1:57" ht="105" hidden="1">
      <c r="A294" s="145"/>
      <c r="B294" s="103" t="e">
        <f>VLOOKUP(A294,URL[],2,0)</f>
        <v>#N/A</v>
      </c>
      <c r="C294" s="205" t="e">
        <f>VLOOKUP(A294,URL[],3,0)</f>
        <v>#N/A</v>
      </c>
      <c r="D294" s="103"/>
      <c r="E294" s="103"/>
      <c r="F294" s="103"/>
      <c r="G294" s="103"/>
      <c r="H294" s="103"/>
      <c r="I294" s="103"/>
      <c r="J294" s="103"/>
      <c r="K294" s="103"/>
      <c r="L294" s="103"/>
      <c r="M294" s="103"/>
      <c r="N294" s="103"/>
      <c r="O294" s="103"/>
      <c r="P294" s="103"/>
      <c r="Q294" s="103"/>
      <c r="R294" s="103"/>
      <c r="S294" s="103"/>
      <c r="T294" s="103" t="str">
        <f>IF(Final_Report[[#This Row],[Move to Report]]="Yes",VLOOKUP(E294,IssueVariable[],3,0),"N/A")</f>
        <v>N/A</v>
      </c>
      <c r="U294" s="103" t="str">
        <f>IF(Final_Report[[#This Row],[Move to Report]]="Yes",VLOOKUP(E294,IssueVariable[],4,0),"N/A")</f>
        <v>N/A</v>
      </c>
      <c r="V294" s="103" t="str">
        <f>Final_Report[[#This Row],[Issue Description]]</f>
        <v>N/A</v>
      </c>
      <c r="W294" s="103"/>
      <c r="X294" s="103">
        <f>Final_Report[[#This Row],[Code Snippet]]</f>
        <v>0</v>
      </c>
      <c r="Y294" s="103" t="str">
        <f>IF(Final_Report[[#This Row],[Move to Report]]="Yes",VLOOKUP(E294,IssueVariable[],5,0),"N/A")</f>
        <v>N/A</v>
      </c>
      <c r="Z294" s="103" t="str">
        <f>Final_Report[[#This Row],[Expected Result]]</f>
        <v>N/A</v>
      </c>
      <c r="AA294" s="103" t="str">
        <f>IF(Final_Report[[#This Row],[Move to Report]]="Yes",VLOOKUP(E294,IssueVariable[],6,0),"N/A")</f>
        <v>N/A</v>
      </c>
      <c r="AB294" s="103" t="str">
        <f>IF(Final_Report[[#This Row],[Move to Report]]="Yes",VLOOKUP(E294,IssueVariable[],7,0),"N/A")</f>
        <v>N/A</v>
      </c>
      <c r="AC294" s="103" t="str">
        <f>Final_Report[[#This Row],[Recommendation]]</f>
        <v>N/A</v>
      </c>
      <c r="AD294" s="103"/>
      <c r="AE294" s="103" t="str">
        <f>IF(Final_Report[[#This Row],[Move to Report]]="Yes",VLOOKUP(E294,IssueVariable[],8,0),"N/A")</f>
        <v>N/A</v>
      </c>
      <c r="AF294" s="103" t="str">
        <f>Final_Report[[#This Row],[Steps to Reproduce]]</f>
        <v>N/A</v>
      </c>
      <c r="AG294" s="103" t="str">
        <f>IF(Final_Report[[#This Row],[Move to Report]]="Yes",VLOOKUP(E294,IssueVariable[],9,0),"N/A")</f>
        <v>N/A</v>
      </c>
      <c r="AH294" s="103" t="str">
        <f>IF(Final_Report[[#This Row],[Move to Report]]="Yes",VLOOKUP(E294,IssueVariable[],10,0),"N/A")</f>
        <v>N/A</v>
      </c>
      <c r="AI294" s="103"/>
      <c r="AJ294" s="103"/>
      <c r="AK294" s="103" t="str" cm="1">
        <f t="array" ref="AK294">Table95[Tested on]</f>
        <v>Windows: 11
MAC OS: 12
iOS: 15
Android OS: 10</v>
      </c>
      <c r="AL294" s="203" t="str" cm="1">
        <f t="array" ref="AL2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4" s="103" t="e" cm="1">
        <f t="array" ref="AM294">CONCATENATE(LEFT(AH294, SEARCH(" ", AH294) -1),", ",Labels[Labels])</f>
        <v>#VALUE!</v>
      </c>
      <c r="AN294" s="103" t="b">
        <f t="shared" si="5"/>
        <v>0</v>
      </c>
      <c r="AO294" s="103"/>
      <c r="AP294" s="103"/>
      <c r="AQ294" s="103"/>
      <c r="AR294" s="103"/>
      <c r="AS294" s="103"/>
      <c r="AT294" s="103"/>
      <c r="AU294" s="103"/>
      <c r="AV294" s="103"/>
      <c r="AW294" s="103"/>
      <c r="AX294" s="103"/>
      <c r="AY294" s="103"/>
      <c r="AZ294" s="103"/>
      <c r="BA294" s="103"/>
      <c r="BB294" s="103"/>
      <c r="BC294" s="103" t="e">
        <f>VLOOKUP('Final Report'!D294,'Issue Variable'!A:N,11,FALSE)</f>
        <v>#N/A</v>
      </c>
      <c r="BD294" s="103"/>
      <c r="BE294" s="206"/>
    </row>
    <row r="295" spans="1:57" ht="105" hidden="1">
      <c r="A295" s="145"/>
      <c r="B295" s="103" t="e">
        <f>VLOOKUP(A295,URL[],2,0)</f>
        <v>#N/A</v>
      </c>
      <c r="C295" s="205" t="e">
        <f>VLOOKUP(A295,URL[],3,0)</f>
        <v>#N/A</v>
      </c>
      <c r="D295" s="103"/>
      <c r="E295" s="103"/>
      <c r="F295" s="103"/>
      <c r="G295" s="103"/>
      <c r="H295" s="103"/>
      <c r="I295" s="103"/>
      <c r="J295" s="103"/>
      <c r="K295" s="103"/>
      <c r="L295" s="103"/>
      <c r="M295" s="103"/>
      <c r="N295" s="103"/>
      <c r="O295" s="103"/>
      <c r="P295" s="103"/>
      <c r="Q295" s="103"/>
      <c r="R295" s="103"/>
      <c r="S295" s="103"/>
      <c r="T295" s="103" t="str">
        <f>IF(Final_Report[[#This Row],[Move to Report]]="Yes",VLOOKUP(E295,IssueVariable[],3,0),"N/A")</f>
        <v>N/A</v>
      </c>
      <c r="U295" s="103" t="str">
        <f>IF(Final_Report[[#This Row],[Move to Report]]="Yes",VLOOKUP(E295,IssueVariable[],4,0),"N/A")</f>
        <v>N/A</v>
      </c>
      <c r="V295" s="103" t="str">
        <f>Final_Report[[#This Row],[Issue Description]]</f>
        <v>N/A</v>
      </c>
      <c r="W295" s="103"/>
      <c r="X295" s="103">
        <f>Final_Report[[#This Row],[Code Snippet]]</f>
        <v>0</v>
      </c>
      <c r="Y295" s="103" t="str">
        <f>IF(Final_Report[[#This Row],[Move to Report]]="Yes",VLOOKUP(E295,IssueVariable[],5,0),"N/A")</f>
        <v>N/A</v>
      </c>
      <c r="Z295" s="103" t="str">
        <f>Final_Report[[#This Row],[Expected Result]]</f>
        <v>N/A</v>
      </c>
      <c r="AA295" s="103" t="str">
        <f>IF(Final_Report[[#This Row],[Move to Report]]="Yes",VLOOKUP(E295,IssueVariable[],6,0),"N/A")</f>
        <v>N/A</v>
      </c>
      <c r="AB295" s="103" t="str">
        <f>IF(Final_Report[[#This Row],[Move to Report]]="Yes",VLOOKUP(E295,IssueVariable[],7,0),"N/A")</f>
        <v>N/A</v>
      </c>
      <c r="AC295" s="103" t="str">
        <f>Final_Report[[#This Row],[Recommendation]]</f>
        <v>N/A</v>
      </c>
      <c r="AD295" s="103"/>
      <c r="AE295" s="103" t="str">
        <f>IF(Final_Report[[#This Row],[Move to Report]]="Yes",VLOOKUP(E295,IssueVariable[],8,0),"N/A")</f>
        <v>N/A</v>
      </c>
      <c r="AF295" s="103" t="str">
        <f>Final_Report[[#This Row],[Steps to Reproduce]]</f>
        <v>N/A</v>
      </c>
      <c r="AG295" s="103" t="str">
        <f>IF(Final_Report[[#This Row],[Move to Report]]="Yes",VLOOKUP(E295,IssueVariable[],9,0),"N/A")</f>
        <v>N/A</v>
      </c>
      <c r="AH295" s="103" t="str">
        <f>IF(Final_Report[[#This Row],[Move to Report]]="Yes",VLOOKUP(E295,IssueVariable[],10,0),"N/A")</f>
        <v>N/A</v>
      </c>
      <c r="AI295" s="103"/>
      <c r="AJ295" s="103"/>
      <c r="AK295" s="103" t="str" cm="1">
        <f t="array" ref="AK295">Table95[Tested on]</f>
        <v>Windows: 11
MAC OS: 12
iOS: 15
Android OS: 10</v>
      </c>
      <c r="AL295" s="203" t="str" cm="1">
        <f t="array" ref="AL2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5" s="103" t="e" cm="1">
        <f t="array" ref="AM295">CONCATENATE(LEFT(AH295, SEARCH(" ", AH295) -1),", ",Labels[Labels])</f>
        <v>#VALUE!</v>
      </c>
      <c r="AN295" s="103" t="b">
        <f t="shared" si="5"/>
        <v>0</v>
      </c>
      <c r="AO295" s="103"/>
      <c r="AP295" s="103"/>
      <c r="AQ295" s="103"/>
      <c r="AR295" s="103"/>
      <c r="AS295" s="103"/>
      <c r="AT295" s="103"/>
      <c r="AU295" s="103"/>
      <c r="AV295" s="103"/>
      <c r="AW295" s="103"/>
      <c r="AX295" s="103"/>
      <c r="AY295" s="103"/>
      <c r="AZ295" s="103"/>
      <c r="BA295" s="103"/>
      <c r="BB295" s="103"/>
      <c r="BC295" s="103" t="e">
        <f>VLOOKUP('Final Report'!D295,'Issue Variable'!A:N,11,FALSE)</f>
        <v>#N/A</v>
      </c>
      <c r="BD295" s="103"/>
      <c r="BE295" s="206"/>
    </row>
    <row r="296" spans="1:57" ht="105" hidden="1">
      <c r="A296" s="145"/>
      <c r="B296" s="103" t="e">
        <f>VLOOKUP(A296,URL[],2,0)</f>
        <v>#N/A</v>
      </c>
      <c r="C296" s="205" t="e">
        <f>VLOOKUP(A296,URL[],3,0)</f>
        <v>#N/A</v>
      </c>
      <c r="D296" s="103"/>
      <c r="E296" s="103"/>
      <c r="F296" s="103"/>
      <c r="G296" s="103"/>
      <c r="H296" s="103"/>
      <c r="I296" s="103"/>
      <c r="J296" s="103"/>
      <c r="K296" s="103"/>
      <c r="L296" s="103"/>
      <c r="M296" s="103"/>
      <c r="N296" s="103"/>
      <c r="O296" s="103"/>
      <c r="P296" s="103"/>
      <c r="Q296" s="103"/>
      <c r="R296" s="103"/>
      <c r="S296" s="103"/>
      <c r="T296" s="103" t="str">
        <f>IF(Final_Report[[#This Row],[Move to Report]]="Yes",VLOOKUP(E296,IssueVariable[],3,0),"N/A")</f>
        <v>N/A</v>
      </c>
      <c r="U296" s="103" t="str">
        <f>IF(Final_Report[[#This Row],[Move to Report]]="Yes",VLOOKUP(E296,IssueVariable[],4,0),"N/A")</f>
        <v>N/A</v>
      </c>
      <c r="V296" s="103" t="str">
        <f>Final_Report[[#This Row],[Issue Description]]</f>
        <v>N/A</v>
      </c>
      <c r="W296" s="103"/>
      <c r="X296" s="103">
        <f>Final_Report[[#This Row],[Code Snippet]]</f>
        <v>0</v>
      </c>
      <c r="Y296" s="103" t="str">
        <f>IF(Final_Report[[#This Row],[Move to Report]]="Yes",VLOOKUP(E296,IssueVariable[],5,0),"N/A")</f>
        <v>N/A</v>
      </c>
      <c r="Z296" s="103" t="str">
        <f>Final_Report[[#This Row],[Expected Result]]</f>
        <v>N/A</v>
      </c>
      <c r="AA296" s="103" t="str">
        <f>IF(Final_Report[[#This Row],[Move to Report]]="Yes",VLOOKUP(E296,IssueVariable[],6,0),"N/A")</f>
        <v>N/A</v>
      </c>
      <c r="AB296" s="103" t="str">
        <f>IF(Final_Report[[#This Row],[Move to Report]]="Yes",VLOOKUP(E296,IssueVariable[],7,0),"N/A")</f>
        <v>N/A</v>
      </c>
      <c r="AC296" s="103" t="str">
        <f>Final_Report[[#This Row],[Recommendation]]</f>
        <v>N/A</v>
      </c>
      <c r="AD296" s="103"/>
      <c r="AE296" s="103" t="str">
        <f>IF(Final_Report[[#This Row],[Move to Report]]="Yes",VLOOKUP(E296,IssueVariable[],8,0),"N/A")</f>
        <v>N/A</v>
      </c>
      <c r="AF296" s="103" t="str">
        <f>Final_Report[[#This Row],[Steps to Reproduce]]</f>
        <v>N/A</v>
      </c>
      <c r="AG296" s="103" t="str">
        <f>IF(Final_Report[[#This Row],[Move to Report]]="Yes",VLOOKUP(E296,IssueVariable[],9,0),"N/A")</f>
        <v>N/A</v>
      </c>
      <c r="AH296" s="103" t="str">
        <f>IF(Final_Report[[#This Row],[Move to Report]]="Yes",VLOOKUP(E296,IssueVariable[],10,0),"N/A")</f>
        <v>N/A</v>
      </c>
      <c r="AI296" s="103"/>
      <c r="AJ296" s="103"/>
      <c r="AK296" s="103" t="str" cm="1">
        <f t="array" ref="AK296">Table95[Tested on]</f>
        <v>Windows: 11
MAC OS: 12
iOS: 15
Android OS: 10</v>
      </c>
      <c r="AL296" s="203" t="str" cm="1">
        <f t="array" ref="AL2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6" s="103" t="e" cm="1">
        <f t="array" ref="AM296">CONCATENATE(LEFT(AH296, SEARCH(" ", AH296) -1),", ",Labels[Labels])</f>
        <v>#VALUE!</v>
      </c>
      <c r="AN296" s="103" t="b">
        <f t="shared" si="5"/>
        <v>0</v>
      </c>
      <c r="AO296" s="103"/>
      <c r="AP296" s="103"/>
      <c r="AQ296" s="103"/>
      <c r="AR296" s="103"/>
      <c r="AS296" s="103"/>
      <c r="AT296" s="103"/>
      <c r="AU296" s="103"/>
      <c r="AV296" s="103"/>
      <c r="AW296" s="103"/>
      <c r="AX296" s="103"/>
      <c r="AY296" s="103"/>
      <c r="AZ296" s="103"/>
      <c r="BA296" s="103"/>
      <c r="BB296" s="103"/>
      <c r="BC296" s="103" t="e">
        <f>VLOOKUP('Final Report'!D296,'Issue Variable'!A:N,11,FALSE)</f>
        <v>#N/A</v>
      </c>
      <c r="BD296" s="103"/>
      <c r="BE296" s="206"/>
    </row>
    <row r="297" spans="1:57" ht="105" hidden="1">
      <c r="A297" s="145"/>
      <c r="B297" s="103" t="e">
        <f>VLOOKUP(A297,URL[],2,0)</f>
        <v>#N/A</v>
      </c>
      <c r="C297" s="205" t="e">
        <f>VLOOKUP(A297,URL[],3,0)</f>
        <v>#N/A</v>
      </c>
      <c r="D297" s="103"/>
      <c r="E297" s="103"/>
      <c r="F297" s="103"/>
      <c r="G297" s="103"/>
      <c r="H297" s="103"/>
      <c r="I297" s="103"/>
      <c r="J297" s="103"/>
      <c r="K297" s="103"/>
      <c r="L297" s="103"/>
      <c r="M297" s="103"/>
      <c r="N297" s="103"/>
      <c r="O297" s="103"/>
      <c r="P297" s="103"/>
      <c r="Q297" s="103"/>
      <c r="R297" s="103"/>
      <c r="S297" s="103"/>
      <c r="T297" s="103" t="str">
        <f>IF(Final_Report[[#This Row],[Move to Report]]="Yes",VLOOKUP(E297,IssueVariable[],3,0),"N/A")</f>
        <v>N/A</v>
      </c>
      <c r="U297" s="103" t="str">
        <f>IF(Final_Report[[#This Row],[Move to Report]]="Yes",VLOOKUP(E297,IssueVariable[],4,0),"N/A")</f>
        <v>N/A</v>
      </c>
      <c r="V297" s="103" t="str">
        <f>Final_Report[[#This Row],[Issue Description]]</f>
        <v>N/A</v>
      </c>
      <c r="W297" s="103"/>
      <c r="X297" s="103">
        <f>Final_Report[[#This Row],[Code Snippet]]</f>
        <v>0</v>
      </c>
      <c r="Y297" s="103" t="str">
        <f>IF(Final_Report[[#This Row],[Move to Report]]="Yes",VLOOKUP(E297,IssueVariable[],5,0),"N/A")</f>
        <v>N/A</v>
      </c>
      <c r="Z297" s="103" t="str">
        <f>Final_Report[[#This Row],[Expected Result]]</f>
        <v>N/A</v>
      </c>
      <c r="AA297" s="103" t="str">
        <f>IF(Final_Report[[#This Row],[Move to Report]]="Yes",VLOOKUP(E297,IssueVariable[],6,0),"N/A")</f>
        <v>N/A</v>
      </c>
      <c r="AB297" s="103" t="str">
        <f>IF(Final_Report[[#This Row],[Move to Report]]="Yes",VLOOKUP(E297,IssueVariable[],7,0),"N/A")</f>
        <v>N/A</v>
      </c>
      <c r="AC297" s="103" t="str">
        <f>Final_Report[[#This Row],[Recommendation]]</f>
        <v>N/A</v>
      </c>
      <c r="AD297" s="103"/>
      <c r="AE297" s="103" t="str">
        <f>IF(Final_Report[[#This Row],[Move to Report]]="Yes",VLOOKUP(E297,IssueVariable[],8,0),"N/A")</f>
        <v>N/A</v>
      </c>
      <c r="AF297" s="103" t="str">
        <f>Final_Report[[#This Row],[Steps to Reproduce]]</f>
        <v>N/A</v>
      </c>
      <c r="AG297" s="103" t="str">
        <f>IF(Final_Report[[#This Row],[Move to Report]]="Yes",VLOOKUP(E297,IssueVariable[],9,0),"N/A")</f>
        <v>N/A</v>
      </c>
      <c r="AH297" s="103" t="str">
        <f>IF(Final_Report[[#This Row],[Move to Report]]="Yes",VLOOKUP(E297,IssueVariable[],10,0),"N/A")</f>
        <v>N/A</v>
      </c>
      <c r="AI297" s="103"/>
      <c r="AJ297" s="103"/>
      <c r="AK297" s="103" t="str" cm="1">
        <f t="array" ref="AK297">Table95[Tested on]</f>
        <v>Windows: 11
MAC OS: 12
iOS: 15
Android OS: 10</v>
      </c>
      <c r="AL297" s="203" t="str" cm="1">
        <f t="array" ref="AL2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7" s="103" t="e" cm="1">
        <f t="array" ref="AM297">CONCATENATE(LEFT(AH297, SEARCH(" ", AH297) -1),", ",Labels[Labels])</f>
        <v>#VALUE!</v>
      </c>
      <c r="AN297" s="103" t="b">
        <f t="shared" si="5"/>
        <v>0</v>
      </c>
      <c r="AO297" s="103"/>
      <c r="AP297" s="103"/>
      <c r="AQ297" s="103"/>
      <c r="AR297" s="103"/>
      <c r="AS297" s="103"/>
      <c r="AT297" s="103"/>
      <c r="AU297" s="103"/>
      <c r="AV297" s="103"/>
      <c r="AW297" s="103"/>
      <c r="AX297" s="103"/>
      <c r="AY297" s="103"/>
      <c r="AZ297" s="103"/>
      <c r="BA297" s="103"/>
      <c r="BB297" s="103"/>
      <c r="BC297" s="103" t="e">
        <f>VLOOKUP('Final Report'!D297,'Issue Variable'!A:N,11,FALSE)</f>
        <v>#N/A</v>
      </c>
      <c r="BD297" s="103"/>
      <c r="BE297" s="206"/>
    </row>
    <row r="298" spans="1:57" ht="105" hidden="1">
      <c r="A298" s="145"/>
      <c r="B298" s="103" t="e">
        <f>VLOOKUP(A298,URL[],2,0)</f>
        <v>#N/A</v>
      </c>
      <c r="C298" s="205" t="e">
        <f>VLOOKUP(A298,URL[],3,0)</f>
        <v>#N/A</v>
      </c>
      <c r="D298" s="103"/>
      <c r="E298" s="103"/>
      <c r="F298" s="103"/>
      <c r="G298" s="103"/>
      <c r="H298" s="103"/>
      <c r="I298" s="103"/>
      <c r="J298" s="103"/>
      <c r="K298" s="103"/>
      <c r="L298" s="103"/>
      <c r="M298" s="103"/>
      <c r="N298" s="103"/>
      <c r="O298" s="103"/>
      <c r="P298" s="103"/>
      <c r="Q298" s="103"/>
      <c r="R298" s="103"/>
      <c r="S298" s="103"/>
      <c r="T298" s="103" t="str">
        <f>IF(Final_Report[[#This Row],[Move to Report]]="Yes",VLOOKUP(E298,IssueVariable[],3,0),"N/A")</f>
        <v>N/A</v>
      </c>
      <c r="U298" s="103" t="str">
        <f>IF(Final_Report[[#This Row],[Move to Report]]="Yes",VLOOKUP(E298,IssueVariable[],4,0),"N/A")</f>
        <v>N/A</v>
      </c>
      <c r="V298" s="103" t="str">
        <f>Final_Report[[#This Row],[Issue Description]]</f>
        <v>N/A</v>
      </c>
      <c r="W298" s="103"/>
      <c r="X298" s="103">
        <f>Final_Report[[#This Row],[Code Snippet]]</f>
        <v>0</v>
      </c>
      <c r="Y298" s="103" t="str">
        <f>IF(Final_Report[[#This Row],[Move to Report]]="Yes",VLOOKUP(E298,IssueVariable[],5,0),"N/A")</f>
        <v>N/A</v>
      </c>
      <c r="Z298" s="103" t="str">
        <f>Final_Report[[#This Row],[Expected Result]]</f>
        <v>N/A</v>
      </c>
      <c r="AA298" s="103" t="str">
        <f>IF(Final_Report[[#This Row],[Move to Report]]="Yes",VLOOKUP(E298,IssueVariable[],6,0),"N/A")</f>
        <v>N/A</v>
      </c>
      <c r="AB298" s="103" t="str">
        <f>IF(Final_Report[[#This Row],[Move to Report]]="Yes",VLOOKUP(E298,IssueVariable[],7,0),"N/A")</f>
        <v>N/A</v>
      </c>
      <c r="AC298" s="103" t="str">
        <f>Final_Report[[#This Row],[Recommendation]]</f>
        <v>N/A</v>
      </c>
      <c r="AD298" s="103"/>
      <c r="AE298" s="103" t="str">
        <f>IF(Final_Report[[#This Row],[Move to Report]]="Yes",VLOOKUP(E298,IssueVariable[],8,0),"N/A")</f>
        <v>N/A</v>
      </c>
      <c r="AF298" s="103" t="str">
        <f>Final_Report[[#This Row],[Steps to Reproduce]]</f>
        <v>N/A</v>
      </c>
      <c r="AG298" s="103" t="str">
        <f>IF(Final_Report[[#This Row],[Move to Report]]="Yes",VLOOKUP(E298,IssueVariable[],9,0),"N/A")</f>
        <v>N/A</v>
      </c>
      <c r="AH298" s="103" t="str">
        <f>IF(Final_Report[[#This Row],[Move to Report]]="Yes",VLOOKUP(E298,IssueVariable[],10,0),"N/A")</f>
        <v>N/A</v>
      </c>
      <c r="AI298" s="103"/>
      <c r="AJ298" s="103"/>
      <c r="AK298" s="103" t="str" cm="1">
        <f t="array" ref="AK298">Table95[Tested on]</f>
        <v>Windows: 11
MAC OS: 12
iOS: 15
Android OS: 10</v>
      </c>
      <c r="AL298" s="203" t="str" cm="1">
        <f t="array" ref="AL2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8" s="103" t="e" cm="1">
        <f t="array" ref="AM298">CONCATENATE(LEFT(AH298, SEARCH(" ", AH298) -1),", ",Labels[Labels])</f>
        <v>#VALUE!</v>
      </c>
      <c r="AN298" s="103" t="b">
        <f t="shared" si="5"/>
        <v>0</v>
      </c>
      <c r="AO298" s="103"/>
      <c r="AP298" s="103"/>
      <c r="AQ298" s="103"/>
      <c r="AR298" s="103"/>
      <c r="AS298" s="103"/>
      <c r="AT298" s="103"/>
      <c r="AU298" s="103"/>
      <c r="AV298" s="103"/>
      <c r="AW298" s="103"/>
      <c r="AX298" s="103"/>
      <c r="AY298" s="103"/>
      <c r="AZ298" s="103"/>
      <c r="BA298" s="103"/>
      <c r="BB298" s="103"/>
      <c r="BC298" s="103" t="e">
        <f>VLOOKUP('Final Report'!D298,'Issue Variable'!A:N,11,FALSE)</f>
        <v>#N/A</v>
      </c>
      <c r="BD298" s="103"/>
      <c r="BE298" s="206"/>
    </row>
    <row r="299" spans="1:57" ht="105" hidden="1">
      <c r="A299" s="145"/>
      <c r="B299" s="103" t="e">
        <f>VLOOKUP(A299,URL[],2,0)</f>
        <v>#N/A</v>
      </c>
      <c r="C299" s="205" t="e">
        <f>VLOOKUP(A299,URL[],3,0)</f>
        <v>#N/A</v>
      </c>
      <c r="D299" s="103"/>
      <c r="E299" s="103"/>
      <c r="F299" s="103"/>
      <c r="G299" s="103"/>
      <c r="H299" s="103"/>
      <c r="I299" s="103"/>
      <c r="J299" s="103"/>
      <c r="K299" s="103"/>
      <c r="L299" s="103"/>
      <c r="M299" s="103"/>
      <c r="N299" s="103"/>
      <c r="O299" s="103"/>
      <c r="P299" s="103"/>
      <c r="Q299" s="103"/>
      <c r="R299" s="103"/>
      <c r="S299" s="103"/>
      <c r="T299" s="103" t="str">
        <f>IF(Final_Report[[#This Row],[Move to Report]]="Yes",VLOOKUP(E299,IssueVariable[],3,0),"N/A")</f>
        <v>N/A</v>
      </c>
      <c r="U299" s="103" t="str">
        <f>IF(Final_Report[[#This Row],[Move to Report]]="Yes",VLOOKUP(E299,IssueVariable[],4,0),"N/A")</f>
        <v>N/A</v>
      </c>
      <c r="V299" s="103" t="str">
        <f>Final_Report[[#This Row],[Issue Description]]</f>
        <v>N/A</v>
      </c>
      <c r="W299" s="103"/>
      <c r="X299" s="103">
        <f>Final_Report[[#This Row],[Code Snippet]]</f>
        <v>0</v>
      </c>
      <c r="Y299" s="103" t="str">
        <f>IF(Final_Report[[#This Row],[Move to Report]]="Yes",VLOOKUP(E299,IssueVariable[],5,0),"N/A")</f>
        <v>N/A</v>
      </c>
      <c r="Z299" s="103" t="str">
        <f>Final_Report[[#This Row],[Expected Result]]</f>
        <v>N/A</v>
      </c>
      <c r="AA299" s="103" t="str">
        <f>IF(Final_Report[[#This Row],[Move to Report]]="Yes",VLOOKUP(E299,IssueVariable[],6,0),"N/A")</f>
        <v>N/A</v>
      </c>
      <c r="AB299" s="103" t="str">
        <f>IF(Final_Report[[#This Row],[Move to Report]]="Yes",VLOOKUP(E299,IssueVariable[],7,0),"N/A")</f>
        <v>N/A</v>
      </c>
      <c r="AC299" s="103" t="str">
        <f>Final_Report[[#This Row],[Recommendation]]</f>
        <v>N/A</v>
      </c>
      <c r="AD299" s="103"/>
      <c r="AE299" s="103" t="str">
        <f>IF(Final_Report[[#This Row],[Move to Report]]="Yes",VLOOKUP(E299,IssueVariable[],8,0),"N/A")</f>
        <v>N/A</v>
      </c>
      <c r="AF299" s="103" t="str">
        <f>Final_Report[[#This Row],[Steps to Reproduce]]</f>
        <v>N/A</v>
      </c>
      <c r="AG299" s="103" t="str">
        <f>IF(Final_Report[[#This Row],[Move to Report]]="Yes",VLOOKUP(E299,IssueVariable[],9,0),"N/A")</f>
        <v>N/A</v>
      </c>
      <c r="AH299" s="103" t="str">
        <f>IF(Final_Report[[#This Row],[Move to Report]]="Yes",VLOOKUP(E299,IssueVariable[],10,0),"N/A")</f>
        <v>N/A</v>
      </c>
      <c r="AI299" s="103"/>
      <c r="AJ299" s="103"/>
      <c r="AK299" s="103" t="str" cm="1">
        <f t="array" ref="AK299">Table95[Tested on]</f>
        <v>Windows: 11
MAC OS: 12
iOS: 15
Android OS: 10</v>
      </c>
      <c r="AL299" s="203" t="str" cm="1">
        <f t="array" ref="AL2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299" s="103" t="e" cm="1">
        <f t="array" ref="AM299">CONCATENATE(LEFT(AH299, SEARCH(" ", AH299) -1),", ",Labels[Labels])</f>
        <v>#VALUE!</v>
      </c>
      <c r="AN299" s="103" t="b">
        <f t="shared" si="5"/>
        <v>0</v>
      </c>
      <c r="AO299" s="103"/>
      <c r="AP299" s="103"/>
      <c r="AQ299" s="103"/>
      <c r="AR299" s="103"/>
      <c r="AS299" s="103"/>
      <c r="AT299" s="103"/>
      <c r="AU299" s="103"/>
      <c r="AV299" s="103"/>
      <c r="AW299" s="103"/>
      <c r="AX299" s="103"/>
      <c r="AY299" s="103"/>
      <c r="AZ299" s="103"/>
      <c r="BA299" s="103"/>
      <c r="BB299" s="103"/>
      <c r="BC299" s="103" t="e">
        <f>VLOOKUP('Final Report'!D299,'Issue Variable'!A:N,11,FALSE)</f>
        <v>#N/A</v>
      </c>
      <c r="BD299" s="103"/>
      <c r="BE299" s="206"/>
    </row>
    <row r="300" spans="1:57" ht="105" hidden="1">
      <c r="A300" s="145"/>
      <c r="B300" s="103" t="e">
        <f>VLOOKUP(A300,URL[],2,0)</f>
        <v>#N/A</v>
      </c>
      <c r="C300" s="205" t="e">
        <f>VLOOKUP(A300,URL[],3,0)</f>
        <v>#N/A</v>
      </c>
      <c r="D300" s="103"/>
      <c r="E300" s="103"/>
      <c r="F300" s="103"/>
      <c r="G300" s="103"/>
      <c r="H300" s="103"/>
      <c r="I300" s="103"/>
      <c r="J300" s="103"/>
      <c r="K300" s="103"/>
      <c r="L300" s="103"/>
      <c r="M300" s="103"/>
      <c r="N300" s="103"/>
      <c r="O300" s="103"/>
      <c r="P300" s="103"/>
      <c r="Q300" s="103"/>
      <c r="R300" s="103"/>
      <c r="S300" s="103"/>
      <c r="T300" s="103" t="str">
        <f>IF(Final_Report[[#This Row],[Move to Report]]="Yes",VLOOKUP(E300,IssueVariable[],3,0),"N/A")</f>
        <v>N/A</v>
      </c>
      <c r="U300" s="103" t="str">
        <f>IF(Final_Report[[#This Row],[Move to Report]]="Yes",VLOOKUP(E300,IssueVariable[],4,0),"N/A")</f>
        <v>N/A</v>
      </c>
      <c r="V300" s="103" t="str">
        <f>Final_Report[[#This Row],[Issue Description]]</f>
        <v>N/A</v>
      </c>
      <c r="W300" s="103"/>
      <c r="X300" s="103">
        <f>Final_Report[[#This Row],[Code Snippet]]</f>
        <v>0</v>
      </c>
      <c r="Y300" s="103" t="str">
        <f>IF(Final_Report[[#This Row],[Move to Report]]="Yes",VLOOKUP(E300,IssueVariable[],5,0),"N/A")</f>
        <v>N/A</v>
      </c>
      <c r="Z300" s="103" t="str">
        <f>Final_Report[[#This Row],[Expected Result]]</f>
        <v>N/A</v>
      </c>
      <c r="AA300" s="103" t="str">
        <f>IF(Final_Report[[#This Row],[Move to Report]]="Yes",VLOOKUP(E300,IssueVariable[],6,0),"N/A")</f>
        <v>N/A</v>
      </c>
      <c r="AB300" s="103" t="str">
        <f>IF(Final_Report[[#This Row],[Move to Report]]="Yes",VLOOKUP(E300,IssueVariable[],7,0),"N/A")</f>
        <v>N/A</v>
      </c>
      <c r="AC300" s="103" t="str">
        <f>Final_Report[[#This Row],[Recommendation]]</f>
        <v>N/A</v>
      </c>
      <c r="AD300" s="103"/>
      <c r="AE300" s="103" t="str">
        <f>IF(Final_Report[[#This Row],[Move to Report]]="Yes",VLOOKUP(E300,IssueVariable[],8,0),"N/A")</f>
        <v>N/A</v>
      </c>
      <c r="AF300" s="103" t="str">
        <f>Final_Report[[#This Row],[Steps to Reproduce]]</f>
        <v>N/A</v>
      </c>
      <c r="AG300" s="103" t="str">
        <f>IF(Final_Report[[#This Row],[Move to Report]]="Yes",VLOOKUP(E300,IssueVariable[],9,0),"N/A")</f>
        <v>N/A</v>
      </c>
      <c r="AH300" s="103" t="str">
        <f>IF(Final_Report[[#This Row],[Move to Report]]="Yes",VLOOKUP(E300,IssueVariable[],10,0),"N/A")</f>
        <v>N/A</v>
      </c>
      <c r="AI300" s="103"/>
      <c r="AJ300" s="103"/>
      <c r="AK300" s="103" t="str" cm="1">
        <f t="array" ref="AK300">Table95[Tested on]</f>
        <v>Windows: 11
MAC OS: 12
iOS: 15
Android OS: 10</v>
      </c>
      <c r="AL300" s="203" t="str" cm="1">
        <f t="array" ref="AL3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0" s="103" t="e" cm="1">
        <f t="array" ref="AM300">CONCATENATE(LEFT(AH300, SEARCH(" ", AH300) -1),", ",Labels[Labels])</f>
        <v>#VALUE!</v>
      </c>
      <c r="AN300" s="103" t="b">
        <f t="shared" si="5"/>
        <v>0</v>
      </c>
      <c r="AO300" s="103"/>
      <c r="AP300" s="103"/>
      <c r="AQ300" s="103"/>
      <c r="AR300" s="103"/>
      <c r="AS300" s="103"/>
      <c r="AT300" s="103"/>
      <c r="AU300" s="103"/>
      <c r="AV300" s="103"/>
      <c r="AW300" s="103"/>
      <c r="AX300" s="103"/>
      <c r="AY300" s="103"/>
      <c r="AZ300" s="103"/>
      <c r="BA300" s="103"/>
      <c r="BB300" s="103"/>
      <c r="BC300" s="103" t="e">
        <f>VLOOKUP('Final Report'!D300,'Issue Variable'!A:N,11,FALSE)</f>
        <v>#N/A</v>
      </c>
      <c r="BD300" s="103"/>
      <c r="BE300" s="206"/>
    </row>
    <row r="301" spans="1:57" ht="105" hidden="1">
      <c r="A301" s="145"/>
      <c r="B301" s="103" t="e">
        <f>VLOOKUP(A301,URL[],2,0)</f>
        <v>#N/A</v>
      </c>
      <c r="C301" s="205" t="e">
        <f>VLOOKUP(A301,URL[],3,0)</f>
        <v>#N/A</v>
      </c>
      <c r="D301" s="103"/>
      <c r="E301" s="103"/>
      <c r="F301" s="103"/>
      <c r="G301" s="103"/>
      <c r="H301" s="103"/>
      <c r="I301" s="103"/>
      <c r="J301" s="103"/>
      <c r="K301" s="103"/>
      <c r="L301" s="103"/>
      <c r="M301" s="103"/>
      <c r="N301" s="103"/>
      <c r="O301" s="103"/>
      <c r="P301" s="103"/>
      <c r="Q301" s="103"/>
      <c r="R301" s="103"/>
      <c r="S301" s="103"/>
      <c r="T301" s="103" t="str">
        <f>IF(Final_Report[[#This Row],[Move to Report]]="Yes",VLOOKUP(E301,IssueVariable[],3,0),"N/A")</f>
        <v>N/A</v>
      </c>
      <c r="U301" s="103" t="str">
        <f>IF(Final_Report[[#This Row],[Move to Report]]="Yes",VLOOKUP(E301,IssueVariable[],4,0),"N/A")</f>
        <v>N/A</v>
      </c>
      <c r="V301" s="103" t="str">
        <f>Final_Report[[#This Row],[Issue Description]]</f>
        <v>N/A</v>
      </c>
      <c r="W301" s="103"/>
      <c r="X301" s="103">
        <f>Final_Report[[#This Row],[Code Snippet]]</f>
        <v>0</v>
      </c>
      <c r="Y301" s="103" t="str">
        <f>IF(Final_Report[[#This Row],[Move to Report]]="Yes",VLOOKUP(E301,IssueVariable[],5,0),"N/A")</f>
        <v>N/A</v>
      </c>
      <c r="Z301" s="103" t="str">
        <f>Final_Report[[#This Row],[Expected Result]]</f>
        <v>N/A</v>
      </c>
      <c r="AA301" s="103" t="str">
        <f>IF(Final_Report[[#This Row],[Move to Report]]="Yes",VLOOKUP(E301,IssueVariable[],6,0),"N/A")</f>
        <v>N/A</v>
      </c>
      <c r="AB301" s="103" t="str">
        <f>IF(Final_Report[[#This Row],[Move to Report]]="Yes",VLOOKUP(E301,IssueVariable[],7,0),"N/A")</f>
        <v>N/A</v>
      </c>
      <c r="AC301" s="103" t="str">
        <f>Final_Report[[#This Row],[Recommendation]]</f>
        <v>N/A</v>
      </c>
      <c r="AD301" s="103"/>
      <c r="AE301" s="103" t="str">
        <f>IF(Final_Report[[#This Row],[Move to Report]]="Yes",VLOOKUP(E301,IssueVariable[],8,0),"N/A")</f>
        <v>N/A</v>
      </c>
      <c r="AF301" s="103" t="str">
        <f>Final_Report[[#This Row],[Steps to Reproduce]]</f>
        <v>N/A</v>
      </c>
      <c r="AG301" s="103" t="str">
        <f>IF(Final_Report[[#This Row],[Move to Report]]="Yes",VLOOKUP(E301,IssueVariable[],9,0),"N/A")</f>
        <v>N/A</v>
      </c>
      <c r="AH301" s="103" t="str">
        <f>IF(Final_Report[[#This Row],[Move to Report]]="Yes",VLOOKUP(E301,IssueVariable[],10,0),"N/A")</f>
        <v>N/A</v>
      </c>
      <c r="AI301" s="103"/>
      <c r="AJ301" s="103"/>
      <c r="AK301" s="103" t="str" cm="1">
        <f t="array" ref="AK301">Table95[Tested on]</f>
        <v>Windows: 11
MAC OS: 12
iOS: 15
Android OS: 10</v>
      </c>
      <c r="AL301" s="203" t="str" cm="1">
        <f t="array" ref="AL3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1" s="103" t="e" cm="1">
        <f t="array" ref="AM301">CONCATENATE(LEFT(AH301, SEARCH(" ", AH301) -1),", ",Labels[Labels])</f>
        <v>#VALUE!</v>
      </c>
      <c r="AN301" s="103" t="b">
        <f t="shared" si="5"/>
        <v>0</v>
      </c>
      <c r="AO301" s="103"/>
      <c r="AP301" s="103"/>
      <c r="AQ301" s="103"/>
      <c r="AR301" s="103"/>
      <c r="AS301" s="103"/>
      <c r="AT301" s="103"/>
      <c r="AU301" s="103"/>
      <c r="AV301" s="103"/>
      <c r="AW301" s="103"/>
      <c r="AX301" s="103"/>
      <c r="AY301" s="103"/>
      <c r="AZ301" s="103"/>
      <c r="BA301" s="103"/>
      <c r="BB301" s="103"/>
      <c r="BC301" s="103" t="e">
        <f>VLOOKUP('Final Report'!D301,'Issue Variable'!A:N,11,FALSE)</f>
        <v>#N/A</v>
      </c>
      <c r="BD301" s="103"/>
      <c r="BE301" s="206"/>
    </row>
    <row r="302" spans="1:57" ht="105" hidden="1">
      <c r="A302" s="145"/>
      <c r="B302" s="103" t="e">
        <f>VLOOKUP(A302,URL[],2,0)</f>
        <v>#N/A</v>
      </c>
      <c r="C302" s="205" t="e">
        <f>VLOOKUP(A302,URL[],3,0)</f>
        <v>#N/A</v>
      </c>
      <c r="D302" s="103"/>
      <c r="E302" s="103"/>
      <c r="F302" s="103"/>
      <c r="G302" s="103"/>
      <c r="H302" s="103"/>
      <c r="I302" s="103"/>
      <c r="J302" s="103"/>
      <c r="K302" s="103"/>
      <c r="L302" s="103"/>
      <c r="M302" s="103"/>
      <c r="N302" s="103"/>
      <c r="O302" s="103"/>
      <c r="P302" s="103"/>
      <c r="Q302" s="103"/>
      <c r="R302" s="103"/>
      <c r="S302" s="103"/>
      <c r="T302" s="103" t="str">
        <f>IF(Final_Report[[#This Row],[Move to Report]]="Yes",VLOOKUP(E302,IssueVariable[],3,0),"N/A")</f>
        <v>N/A</v>
      </c>
      <c r="U302" s="103" t="str">
        <f>IF(Final_Report[[#This Row],[Move to Report]]="Yes",VLOOKUP(E302,IssueVariable[],4,0),"N/A")</f>
        <v>N/A</v>
      </c>
      <c r="V302" s="103" t="str">
        <f>Final_Report[[#This Row],[Issue Description]]</f>
        <v>N/A</v>
      </c>
      <c r="W302" s="103"/>
      <c r="X302" s="103">
        <f>Final_Report[[#This Row],[Code Snippet]]</f>
        <v>0</v>
      </c>
      <c r="Y302" s="103" t="str">
        <f>IF(Final_Report[[#This Row],[Move to Report]]="Yes",VLOOKUP(E302,IssueVariable[],5,0),"N/A")</f>
        <v>N/A</v>
      </c>
      <c r="Z302" s="103" t="str">
        <f>Final_Report[[#This Row],[Expected Result]]</f>
        <v>N/A</v>
      </c>
      <c r="AA302" s="103" t="str">
        <f>IF(Final_Report[[#This Row],[Move to Report]]="Yes",VLOOKUP(E302,IssueVariable[],6,0),"N/A")</f>
        <v>N/A</v>
      </c>
      <c r="AB302" s="103" t="str">
        <f>IF(Final_Report[[#This Row],[Move to Report]]="Yes",VLOOKUP(E302,IssueVariable[],7,0),"N/A")</f>
        <v>N/A</v>
      </c>
      <c r="AC302" s="103" t="str">
        <f>Final_Report[[#This Row],[Recommendation]]</f>
        <v>N/A</v>
      </c>
      <c r="AD302" s="103"/>
      <c r="AE302" s="103" t="str">
        <f>IF(Final_Report[[#This Row],[Move to Report]]="Yes",VLOOKUP(E302,IssueVariable[],8,0),"N/A")</f>
        <v>N/A</v>
      </c>
      <c r="AF302" s="103" t="str">
        <f>Final_Report[[#This Row],[Steps to Reproduce]]</f>
        <v>N/A</v>
      </c>
      <c r="AG302" s="103" t="str">
        <f>IF(Final_Report[[#This Row],[Move to Report]]="Yes",VLOOKUP(E302,IssueVariable[],9,0),"N/A")</f>
        <v>N/A</v>
      </c>
      <c r="AH302" s="103" t="str">
        <f>IF(Final_Report[[#This Row],[Move to Report]]="Yes",VLOOKUP(E302,IssueVariable[],10,0),"N/A")</f>
        <v>N/A</v>
      </c>
      <c r="AI302" s="103"/>
      <c r="AJ302" s="103"/>
      <c r="AK302" s="103" t="str" cm="1">
        <f t="array" ref="AK302">Table95[Tested on]</f>
        <v>Windows: 11
MAC OS: 12
iOS: 15
Android OS: 10</v>
      </c>
      <c r="AL302" s="203" t="str" cm="1">
        <f t="array" ref="AL3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2" s="103" t="e" cm="1">
        <f t="array" ref="AM302">CONCATENATE(LEFT(AH302, SEARCH(" ", AH302) -1),", ",Labels[Labels])</f>
        <v>#VALUE!</v>
      </c>
      <c r="AN302" s="103" t="b">
        <f t="shared" si="5"/>
        <v>0</v>
      </c>
      <c r="AO302" s="103"/>
      <c r="AP302" s="103"/>
      <c r="AQ302" s="103"/>
      <c r="AR302" s="103"/>
      <c r="AS302" s="103"/>
      <c r="AT302" s="103"/>
      <c r="AU302" s="103"/>
      <c r="AV302" s="103"/>
      <c r="AW302" s="103"/>
      <c r="AX302" s="103"/>
      <c r="AY302" s="103"/>
      <c r="AZ302" s="103"/>
      <c r="BA302" s="103"/>
      <c r="BB302" s="103"/>
      <c r="BC302" s="103" t="e">
        <f>VLOOKUP('Final Report'!D302,'Issue Variable'!A:N,11,FALSE)</f>
        <v>#N/A</v>
      </c>
      <c r="BD302" s="103"/>
      <c r="BE302" s="206"/>
    </row>
    <row r="303" spans="1:57" ht="105" hidden="1">
      <c r="A303" s="145"/>
      <c r="B303" s="103" t="e">
        <f>VLOOKUP(A303,URL[],2,0)</f>
        <v>#N/A</v>
      </c>
      <c r="C303" s="205" t="e">
        <f>VLOOKUP(A303,URL[],3,0)</f>
        <v>#N/A</v>
      </c>
      <c r="D303" s="103"/>
      <c r="E303" s="103"/>
      <c r="F303" s="103"/>
      <c r="G303" s="103"/>
      <c r="H303" s="103"/>
      <c r="I303" s="103"/>
      <c r="J303" s="103"/>
      <c r="K303" s="103"/>
      <c r="L303" s="103"/>
      <c r="M303" s="103"/>
      <c r="N303" s="103"/>
      <c r="O303" s="103"/>
      <c r="P303" s="103"/>
      <c r="Q303" s="103"/>
      <c r="R303" s="103"/>
      <c r="S303" s="103"/>
      <c r="T303" s="103" t="str">
        <f>IF(Final_Report[[#This Row],[Move to Report]]="Yes",VLOOKUP(E303,IssueVariable[],3,0),"N/A")</f>
        <v>N/A</v>
      </c>
      <c r="U303" s="103" t="str">
        <f>IF(Final_Report[[#This Row],[Move to Report]]="Yes",VLOOKUP(E303,IssueVariable[],4,0),"N/A")</f>
        <v>N/A</v>
      </c>
      <c r="V303" s="103" t="str">
        <f>Final_Report[[#This Row],[Issue Description]]</f>
        <v>N/A</v>
      </c>
      <c r="W303" s="103"/>
      <c r="X303" s="103">
        <f>Final_Report[[#This Row],[Code Snippet]]</f>
        <v>0</v>
      </c>
      <c r="Y303" s="103" t="str">
        <f>IF(Final_Report[[#This Row],[Move to Report]]="Yes",VLOOKUP(E303,IssueVariable[],5,0),"N/A")</f>
        <v>N/A</v>
      </c>
      <c r="Z303" s="103" t="str">
        <f>Final_Report[[#This Row],[Expected Result]]</f>
        <v>N/A</v>
      </c>
      <c r="AA303" s="103" t="str">
        <f>IF(Final_Report[[#This Row],[Move to Report]]="Yes",VLOOKUP(E303,IssueVariable[],6,0),"N/A")</f>
        <v>N/A</v>
      </c>
      <c r="AB303" s="103" t="str">
        <f>IF(Final_Report[[#This Row],[Move to Report]]="Yes",VLOOKUP(E303,IssueVariable[],7,0),"N/A")</f>
        <v>N/A</v>
      </c>
      <c r="AC303" s="103" t="str">
        <f>Final_Report[[#This Row],[Recommendation]]</f>
        <v>N/A</v>
      </c>
      <c r="AD303" s="103"/>
      <c r="AE303" s="103" t="str">
        <f>IF(Final_Report[[#This Row],[Move to Report]]="Yes",VLOOKUP(E303,IssueVariable[],8,0),"N/A")</f>
        <v>N/A</v>
      </c>
      <c r="AF303" s="103" t="str">
        <f>Final_Report[[#This Row],[Steps to Reproduce]]</f>
        <v>N/A</v>
      </c>
      <c r="AG303" s="103" t="str">
        <f>IF(Final_Report[[#This Row],[Move to Report]]="Yes",VLOOKUP(E303,IssueVariable[],9,0),"N/A")</f>
        <v>N/A</v>
      </c>
      <c r="AH303" s="103" t="str">
        <f>IF(Final_Report[[#This Row],[Move to Report]]="Yes",VLOOKUP(E303,IssueVariable[],10,0),"N/A")</f>
        <v>N/A</v>
      </c>
      <c r="AI303" s="103"/>
      <c r="AJ303" s="103"/>
      <c r="AK303" s="103" t="str" cm="1">
        <f t="array" ref="AK303">Table95[Tested on]</f>
        <v>Windows: 11
MAC OS: 12
iOS: 15
Android OS: 10</v>
      </c>
      <c r="AL303" s="203" t="str" cm="1">
        <f t="array" ref="AL3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3" s="103" t="e" cm="1">
        <f t="array" ref="AM303">CONCATENATE(LEFT(AH303, SEARCH(" ", AH303) -1),", ",Labels[Labels])</f>
        <v>#VALUE!</v>
      </c>
      <c r="AN303" s="103" t="b">
        <f t="shared" si="5"/>
        <v>0</v>
      </c>
      <c r="AO303" s="103"/>
      <c r="AP303" s="103"/>
      <c r="AQ303" s="103"/>
      <c r="AR303" s="103"/>
      <c r="AS303" s="103"/>
      <c r="AT303" s="103"/>
      <c r="AU303" s="103"/>
      <c r="AV303" s="103"/>
      <c r="AW303" s="103"/>
      <c r="AX303" s="103"/>
      <c r="AY303" s="103"/>
      <c r="AZ303" s="103"/>
      <c r="BA303" s="103"/>
      <c r="BB303" s="103"/>
      <c r="BC303" s="103" t="e">
        <f>VLOOKUP('Final Report'!D303,'Issue Variable'!A:N,11,FALSE)</f>
        <v>#N/A</v>
      </c>
      <c r="BD303" s="103"/>
      <c r="BE303" s="206"/>
    </row>
    <row r="304" spans="1:57" ht="105" hidden="1">
      <c r="A304" s="145"/>
      <c r="B304" s="103" t="e">
        <f>VLOOKUP(A304,URL[],2,0)</f>
        <v>#N/A</v>
      </c>
      <c r="C304" s="205" t="e">
        <f>VLOOKUP(A304,URL[],3,0)</f>
        <v>#N/A</v>
      </c>
      <c r="D304" s="103"/>
      <c r="E304" s="103"/>
      <c r="F304" s="103"/>
      <c r="G304" s="103"/>
      <c r="H304" s="103"/>
      <c r="I304" s="103"/>
      <c r="J304" s="103"/>
      <c r="K304" s="103"/>
      <c r="L304" s="103"/>
      <c r="M304" s="103"/>
      <c r="N304" s="103"/>
      <c r="O304" s="103"/>
      <c r="P304" s="103"/>
      <c r="Q304" s="103"/>
      <c r="R304" s="103"/>
      <c r="S304" s="103"/>
      <c r="T304" s="103" t="str">
        <f>IF(Final_Report[[#This Row],[Move to Report]]="Yes",VLOOKUP(E304,IssueVariable[],3,0),"N/A")</f>
        <v>N/A</v>
      </c>
      <c r="U304" s="103" t="str">
        <f>IF(Final_Report[[#This Row],[Move to Report]]="Yes",VLOOKUP(E304,IssueVariable[],4,0),"N/A")</f>
        <v>N/A</v>
      </c>
      <c r="V304" s="103" t="str">
        <f>Final_Report[[#This Row],[Issue Description]]</f>
        <v>N/A</v>
      </c>
      <c r="W304" s="103"/>
      <c r="X304" s="103">
        <f>Final_Report[[#This Row],[Code Snippet]]</f>
        <v>0</v>
      </c>
      <c r="Y304" s="103" t="str">
        <f>IF(Final_Report[[#This Row],[Move to Report]]="Yes",VLOOKUP(E304,IssueVariable[],5,0),"N/A")</f>
        <v>N/A</v>
      </c>
      <c r="Z304" s="103" t="str">
        <f>Final_Report[[#This Row],[Expected Result]]</f>
        <v>N/A</v>
      </c>
      <c r="AA304" s="103" t="str">
        <f>IF(Final_Report[[#This Row],[Move to Report]]="Yes",VLOOKUP(E304,IssueVariable[],6,0),"N/A")</f>
        <v>N/A</v>
      </c>
      <c r="AB304" s="103" t="str">
        <f>IF(Final_Report[[#This Row],[Move to Report]]="Yes",VLOOKUP(E304,IssueVariable[],7,0),"N/A")</f>
        <v>N/A</v>
      </c>
      <c r="AC304" s="103" t="str">
        <f>Final_Report[[#This Row],[Recommendation]]</f>
        <v>N/A</v>
      </c>
      <c r="AD304" s="103"/>
      <c r="AE304" s="103" t="str">
        <f>IF(Final_Report[[#This Row],[Move to Report]]="Yes",VLOOKUP(E304,IssueVariable[],8,0),"N/A")</f>
        <v>N/A</v>
      </c>
      <c r="AF304" s="103" t="str">
        <f>Final_Report[[#This Row],[Steps to Reproduce]]</f>
        <v>N/A</v>
      </c>
      <c r="AG304" s="103" t="str">
        <f>IF(Final_Report[[#This Row],[Move to Report]]="Yes",VLOOKUP(E304,IssueVariable[],9,0),"N/A")</f>
        <v>N/A</v>
      </c>
      <c r="AH304" s="103" t="str">
        <f>IF(Final_Report[[#This Row],[Move to Report]]="Yes",VLOOKUP(E304,IssueVariable[],10,0),"N/A")</f>
        <v>N/A</v>
      </c>
      <c r="AI304" s="103"/>
      <c r="AJ304" s="103"/>
      <c r="AK304" s="103" t="str" cm="1">
        <f t="array" ref="AK304">Table95[Tested on]</f>
        <v>Windows: 11
MAC OS: 12
iOS: 15
Android OS: 10</v>
      </c>
      <c r="AL304" s="203" t="str" cm="1">
        <f t="array" ref="AL3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4" s="103" t="e" cm="1">
        <f t="array" ref="AM304">CONCATENATE(LEFT(AH304, SEARCH(" ", AH304) -1),", ",Labels[Labels])</f>
        <v>#VALUE!</v>
      </c>
      <c r="AN304" s="103" t="b">
        <f t="shared" si="5"/>
        <v>0</v>
      </c>
      <c r="AO304" s="103"/>
      <c r="AP304" s="103"/>
      <c r="AQ304" s="103"/>
      <c r="AR304" s="103"/>
      <c r="AS304" s="103"/>
      <c r="AT304" s="103"/>
      <c r="AU304" s="103"/>
      <c r="AV304" s="103"/>
      <c r="AW304" s="103"/>
      <c r="AX304" s="103"/>
      <c r="AY304" s="103"/>
      <c r="AZ304" s="103"/>
      <c r="BA304" s="103"/>
      <c r="BB304" s="103"/>
      <c r="BC304" s="103" t="e">
        <f>VLOOKUP('Final Report'!D304,'Issue Variable'!A:N,11,FALSE)</f>
        <v>#N/A</v>
      </c>
      <c r="BD304" s="103"/>
      <c r="BE304" s="206"/>
    </row>
    <row r="305" spans="1:57" ht="105" hidden="1">
      <c r="A305" s="145"/>
      <c r="B305" s="103" t="e">
        <f>VLOOKUP(A305,URL[],2,0)</f>
        <v>#N/A</v>
      </c>
      <c r="C305" s="205" t="e">
        <f>VLOOKUP(A305,URL[],3,0)</f>
        <v>#N/A</v>
      </c>
      <c r="D305" s="103"/>
      <c r="E305" s="103"/>
      <c r="F305" s="103"/>
      <c r="G305" s="103"/>
      <c r="H305" s="103"/>
      <c r="I305" s="103"/>
      <c r="J305" s="103"/>
      <c r="K305" s="103"/>
      <c r="L305" s="103"/>
      <c r="M305" s="103"/>
      <c r="N305" s="103"/>
      <c r="O305" s="103"/>
      <c r="P305" s="103"/>
      <c r="Q305" s="103"/>
      <c r="R305" s="103"/>
      <c r="S305" s="103"/>
      <c r="T305" s="103" t="str">
        <f>IF(Final_Report[[#This Row],[Move to Report]]="Yes",VLOOKUP(E305,IssueVariable[],3,0),"N/A")</f>
        <v>N/A</v>
      </c>
      <c r="U305" s="103" t="str">
        <f>IF(Final_Report[[#This Row],[Move to Report]]="Yes",VLOOKUP(E305,IssueVariable[],4,0),"N/A")</f>
        <v>N/A</v>
      </c>
      <c r="V305" s="103" t="str">
        <f>Final_Report[[#This Row],[Issue Description]]</f>
        <v>N/A</v>
      </c>
      <c r="W305" s="103"/>
      <c r="X305" s="103">
        <f>Final_Report[[#This Row],[Code Snippet]]</f>
        <v>0</v>
      </c>
      <c r="Y305" s="103" t="str">
        <f>IF(Final_Report[[#This Row],[Move to Report]]="Yes",VLOOKUP(E305,IssueVariable[],5,0),"N/A")</f>
        <v>N/A</v>
      </c>
      <c r="Z305" s="103" t="str">
        <f>Final_Report[[#This Row],[Expected Result]]</f>
        <v>N/A</v>
      </c>
      <c r="AA305" s="103" t="str">
        <f>IF(Final_Report[[#This Row],[Move to Report]]="Yes",VLOOKUP(E305,IssueVariable[],6,0),"N/A")</f>
        <v>N/A</v>
      </c>
      <c r="AB305" s="103" t="str">
        <f>IF(Final_Report[[#This Row],[Move to Report]]="Yes",VLOOKUP(E305,IssueVariable[],7,0),"N/A")</f>
        <v>N/A</v>
      </c>
      <c r="AC305" s="103" t="str">
        <f>Final_Report[[#This Row],[Recommendation]]</f>
        <v>N/A</v>
      </c>
      <c r="AD305" s="103"/>
      <c r="AE305" s="103" t="str">
        <f>IF(Final_Report[[#This Row],[Move to Report]]="Yes",VLOOKUP(E305,IssueVariable[],8,0),"N/A")</f>
        <v>N/A</v>
      </c>
      <c r="AF305" s="103" t="str">
        <f>Final_Report[[#This Row],[Steps to Reproduce]]</f>
        <v>N/A</v>
      </c>
      <c r="AG305" s="103" t="str">
        <f>IF(Final_Report[[#This Row],[Move to Report]]="Yes",VLOOKUP(E305,IssueVariable[],9,0),"N/A")</f>
        <v>N/A</v>
      </c>
      <c r="AH305" s="103" t="str">
        <f>IF(Final_Report[[#This Row],[Move to Report]]="Yes",VLOOKUP(E305,IssueVariable[],10,0),"N/A")</f>
        <v>N/A</v>
      </c>
      <c r="AI305" s="103"/>
      <c r="AJ305" s="103"/>
      <c r="AK305" s="103" t="str" cm="1">
        <f t="array" ref="AK305">Table95[Tested on]</f>
        <v>Windows: 11
MAC OS: 12
iOS: 15
Android OS: 10</v>
      </c>
      <c r="AL305" s="203" t="str" cm="1">
        <f t="array" ref="AL3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5" s="103" t="e" cm="1">
        <f t="array" ref="AM305">CONCATENATE(LEFT(AH305, SEARCH(" ", AH305) -1),", ",Labels[Labels])</f>
        <v>#VALUE!</v>
      </c>
      <c r="AN305" s="103" t="b">
        <f t="shared" si="5"/>
        <v>0</v>
      </c>
      <c r="AO305" s="103"/>
      <c r="AP305" s="103"/>
      <c r="AQ305" s="103"/>
      <c r="AR305" s="103"/>
      <c r="AS305" s="103"/>
      <c r="AT305" s="103"/>
      <c r="AU305" s="103"/>
      <c r="AV305" s="103"/>
      <c r="AW305" s="103"/>
      <c r="AX305" s="103"/>
      <c r="AY305" s="103"/>
      <c r="AZ305" s="103"/>
      <c r="BA305" s="103"/>
      <c r="BB305" s="103"/>
      <c r="BC305" s="103" t="e">
        <f>VLOOKUP('Final Report'!D305,'Issue Variable'!A:N,11,FALSE)</f>
        <v>#N/A</v>
      </c>
      <c r="BD305" s="103"/>
      <c r="BE305" s="206"/>
    </row>
    <row r="306" spans="1:57" ht="105" hidden="1">
      <c r="A306" s="145"/>
      <c r="B306" s="103" t="e">
        <f>VLOOKUP(A306,URL[],2,0)</f>
        <v>#N/A</v>
      </c>
      <c r="C306" s="205" t="e">
        <f>VLOOKUP(A306,URL[],3,0)</f>
        <v>#N/A</v>
      </c>
      <c r="D306" s="103"/>
      <c r="E306" s="103"/>
      <c r="F306" s="103"/>
      <c r="G306" s="103"/>
      <c r="H306" s="103"/>
      <c r="I306" s="103"/>
      <c r="J306" s="103"/>
      <c r="K306" s="103"/>
      <c r="L306" s="103"/>
      <c r="M306" s="103"/>
      <c r="N306" s="103"/>
      <c r="O306" s="103"/>
      <c r="P306" s="103"/>
      <c r="Q306" s="103"/>
      <c r="R306" s="103"/>
      <c r="S306" s="103"/>
      <c r="T306" s="103" t="str">
        <f>IF(Final_Report[[#This Row],[Move to Report]]="Yes",VLOOKUP(E306,IssueVariable[],3,0),"N/A")</f>
        <v>N/A</v>
      </c>
      <c r="U306" s="103" t="str">
        <f>IF(Final_Report[[#This Row],[Move to Report]]="Yes",VLOOKUP(E306,IssueVariable[],4,0),"N/A")</f>
        <v>N/A</v>
      </c>
      <c r="V306" s="103" t="str">
        <f>Final_Report[[#This Row],[Issue Description]]</f>
        <v>N/A</v>
      </c>
      <c r="W306" s="103"/>
      <c r="X306" s="103">
        <f>Final_Report[[#This Row],[Code Snippet]]</f>
        <v>0</v>
      </c>
      <c r="Y306" s="103" t="str">
        <f>IF(Final_Report[[#This Row],[Move to Report]]="Yes",VLOOKUP(E306,IssueVariable[],5,0),"N/A")</f>
        <v>N/A</v>
      </c>
      <c r="Z306" s="103" t="str">
        <f>Final_Report[[#This Row],[Expected Result]]</f>
        <v>N/A</v>
      </c>
      <c r="AA306" s="103" t="str">
        <f>IF(Final_Report[[#This Row],[Move to Report]]="Yes",VLOOKUP(E306,IssueVariable[],6,0),"N/A")</f>
        <v>N/A</v>
      </c>
      <c r="AB306" s="103" t="str">
        <f>IF(Final_Report[[#This Row],[Move to Report]]="Yes",VLOOKUP(E306,IssueVariable[],7,0),"N/A")</f>
        <v>N/A</v>
      </c>
      <c r="AC306" s="103" t="str">
        <f>Final_Report[[#This Row],[Recommendation]]</f>
        <v>N/A</v>
      </c>
      <c r="AD306" s="103"/>
      <c r="AE306" s="103" t="str">
        <f>IF(Final_Report[[#This Row],[Move to Report]]="Yes",VLOOKUP(E306,IssueVariable[],8,0),"N/A")</f>
        <v>N/A</v>
      </c>
      <c r="AF306" s="103" t="str">
        <f>Final_Report[[#This Row],[Steps to Reproduce]]</f>
        <v>N/A</v>
      </c>
      <c r="AG306" s="103" t="str">
        <f>IF(Final_Report[[#This Row],[Move to Report]]="Yes",VLOOKUP(E306,IssueVariable[],9,0),"N/A")</f>
        <v>N/A</v>
      </c>
      <c r="AH306" s="103" t="str">
        <f>IF(Final_Report[[#This Row],[Move to Report]]="Yes",VLOOKUP(E306,IssueVariable[],10,0),"N/A")</f>
        <v>N/A</v>
      </c>
      <c r="AI306" s="103"/>
      <c r="AJ306" s="103"/>
      <c r="AK306" s="103" t="str" cm="1">
        <f t="array" ref="AK306">Table95[Tested on]</f>
        <v>Windows: 11
MAC OS: 12
iOS: 15
Android OS: 10</v>
      </c>
      <c r="AL306" s="203" t="str" cm="1">
        <f t="array" ref="AL3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6" s="103" t="e" cm="1">
        <f t="array" ref="AM306">CONCATENATE(LEFT(AH306, SEARCH(" ", AH306) -1),", ",Labels[Labels])</f>
        <v>#VALUE!</v>
      </c>
      <c r="AN306" s="103" t="b">
        <f t="shared" si="5"/>
        <v>0</v>
      </c>
      <c r="AO306" s="103"/>
      <c r="AP306" s="103"/>
      <c r="AQ306" s="103"/>
      <c r="AR306" s="103"/>
      <c r="AS306" s="103"/>
      <c r="AT306" s="103"/>
      <c r="AU306" s="103"/>
      <c r="AV306" s="103"/>
      <c r="AW306" s="103"/>
      <c r="AX306" s="103"/>
      <c r="AY306" s="103"/>
      <c r="AZ306" s="103"/>
      <c r="BA306" s="103"/>
      <c r="BB306" s="103"/>
      <c r="BC306" s="103" t="e">
        <f>VLOOKUP('Final Report'!D306,'Issue Variable'!A:N,11,FALSE)</f>
        <v>#N/A</v>
      </c>
      <c r="BD306" s="103"/>
      <c r="BE306" s="206"/>
    </row>
    <row r="307" spans="1:57" ht="105" hidden="1">
      <c r="A307" s="145"/>
      <c r="B307" s="103" t="e">
        <f>VLOOKUP(A307,URL[],2,0)</f>
        <v>#N/A</v>
      </c>
      <c r="C307" s="205" t="e">
        <f>VLOOKUP(A307,URL[],3,0)</f>
        <v>#N/A</v>
      </c>
      <c r="D307" s="103"/>
      <c r="E307" s="103"/>
      <c r="F307" s="103"/>
      <c r="G307" s="103"/>
      <c r="H307" s="103"/>
      <c r="I307" s="103"/>
      <c r="J307" s="103"/>
      <c r="K307" s="103"/>
      <c r="L307" s="103"/>
      <c r="M307" s="103"/>
      <c r="N307" s="103"/>
      <c r="O307" s="103"/>
      <c r="P307" s="103"/>
      <c r="Q307" s="103"/>
      <c r="R307" s="103"/>
      <c r="S307" s="103"/>
      <c r="T307" s="103" t="str">
        <f>IF(Final_Report[[#This Row],[Move to Report]]="Yes",VLOOKUP(E307,IssueVariable[],3,0),"N/A")</f>
        <v>N/A</v>
      </c>
      <c r="U307" s="103" t="str">
        <f>IF(Final_Report[[#This Row],[Move to Report]]="Yes",VLOOKUP(E307,IssueVariable[],4,0),"N/A")</f>
        <v>N/A</v>
      </c>
      <c r="V307" s="103" t="str">
        <f>Final_Report[[#This Row],[Issue Description]]</f>
        <v>N/A</v>
      </c>
      <c r="W307" s="103"/>
      <c r="X307" s="103">
        <f>Final_Report[[#This Row],[Code Snippet]]</f>
        <v>0</v>
      </c>
      <c r="Y307" s="103" t="str">
        <f>IF(Final_Report[[#This Row],[Move to Report]]="Yes",VLOOKUP(E307,IssueVariable[],5,0),"N/A")</f>
        <v>N/A</v>
      </c>
      <c r="Z307" s="103" t="str">
        <f>Final_Report[[#This Row],[Expected Result]]</f>
        <v>N/A</v>
      </c>
      <c r="AA307" s="103" t="str">
        <f>IF(Final_Report[[#This Row],[Move to Report]]="Yes",VLOOKUP(E307,IssueVariable[],6,0),"N/A")</f>
        <v>N/A</v>
      </c>
      <c r="AB307" s="103" t="str">
        <f>IF(Final_Report[[#This Row],[Move to Report]]="Yes",VLOOKUP(E307,IssueVariable[],7,0),"N/A")</f>
        <v>N/A</v>
      </c>
      <c r="AC307" s="103" t="str">
        <f>Final_Report[[#This Row],[Recommendation]]</f>
        <v>N/A</v>
      </c>
      <c r="AD307" s="103"/>
      <c r="AE307" s="103" t="str">
        <f>IF(Final_Report[[#This Row],[Move to Report]]="Yes",VLOOKUP(E307,IssueVariable[],8,0),"N/A")</f>
        <v>N/A</v>
      </c>
      <c r="AF307" s="103" t="str">
        <f>Final_Report[[#This Row],[Steps to Reproduce]]</f>
        <v>N/A</v>
      </c>
      <c r="AG307" s="103" t="str">
        <f>IF(Final_Report[[#This Row],[Move to Report]]="Yes",VLOOKUP(E307,IssueVariable[],9,0),"N/A")</f>
        <v>N/A</v>
      </c>
      <c r="AH307" s="103" t="str">
        <f>IF(Final_Report[[#This Row],[Move to Report]]="Yes",VLOOKUP(E307,IssueVariable[],10,0),"N/A")</f>
        <v>N/A</v>
      </c>
      <c r="AI307" s="103"/>
      <c r="AJ307" s="103"/>
      <c r="AK307" s="103" t="str" cm="1">
        <f t="array" ref="AK307">Table95[Tested on]</f>
        <v>Windows: 11
MAC OS: 12
iOS: 15
Android OS: 10</v>
      </c>
      <c r="AL307" s="203" t="str" cm="1">
        <f t="array" ref="AL3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7" s="103" t="e" cm="1">
        <f t="array" ref="AM307">CONCATENATE(LEFT(AH307, SEARCH(" ", AH307) -1),", ",Labels[Labels])</f>
        <v>#VALUE!</v>
      </c>
      <c r="AN307" s="103" t="b">
        <f t="shared" si="5"/>
        <v>0</v>
      </c>
      <c r="AO307" s="103"/>
      <c r="AP307" s="103"/>
      <c r="AQ307" s="103"/>
      <c r="AR307" s="103"/>
      <c r="AS307" s="103"/>
      <c r="AT307" s="103"/>
      <c r="AU307" s="103"/>
      <c r="AV307" s="103"/>
      <c r="AW307" s="103"/>
      <c r="AX307" s="103"/>
      <c r="AY307" s="103"/>
      <c r="AZ307" s="103"/>
      <c r="BA307" s="103"/>
      <c r="BB307" s="103"/>
      <c r="BC307" s="103" t="e">
        <f>VLOOKUP('Final Report'!D307,'Issue Variable'!A:N,11,FALSE)</f>
        <v>#N/A</v>
      </c>
      <c r="BD307" s="103"/>
      <c r="BE307" s="206"/>
    </row>
    <row r="308" spans="1:57" ht="105" hidden="1">
      <c r="A308" s="145"/>
      <c r="B308" s="103" t="e">
        <f>VLOOKUP(A308,URL[],2,0)</f>
        <v>#N/A</v>
      </c>
      <c r="C308" s="205" t="e">
        <f>VLOOKUP(A308,URL[],3,0)</f>
        <v>#N/A</v>
      </c>
      <c r="D308" s="103"/>
      <c r="E308" s="103"/>
      <c r="F308" s="103"/>
      <c r="G308" s="103"/>
      <c r="H308" s="103"/>
      <c r="I308" s="103"/>
      <c r="J308" s="103"/>
      <c r="K308" s="103"/>
      <c r="L308" s="103"/>
      <c r="M308" s="103"/>
      <c r="N308" s="103"/>
      <c r="O308" s="103"/>
      <c r="P308" s="103"/>
      <c r="Q308" s="103"/>
      <c r="R308" s="103"/>
      <c r="S308" s="103"/>
      <c r="T308" s="103" t="str">
        <f>IF(Final_Report[[#This Row],[Move to Report]]="Yes",VLOOKUP(E308,IssueVariable[],3,0),"N/A")</f>
        <v>N/A</v>
      </c>
      <c r="U308" s="103" t="str">
        <f>IF(Final_Report[[#This Row],[Move to Report]]="Yes",VLOOKUP(E308,IssueVariable[],4,0),"N/A")</f>
        <v>N/A</v>
      </c>
      <c r="V308" s="103" t="str">
        <f>Final_Report[[#This Row],[Issue Description]]</f>
        <v>N/A</v>
      </c>
      <c r="W308" s="103"/>
      <c r="X308" s="103">
        <f>Final_Report[[#This Row],[Code Snippet]]</f>
        <v>0</v>
      </c>
      <c r="Y308" s="103" t="str">
        <f>IF(Final_Report[[#This Row],[Move to Report]]="Yes",VLOOKUP(E308,IssueVariable[],5,0),"N/A")</f>
        <v>N/A</v>
      </c>
      <c r="Z308" s="103" t="str">
        <f>Final_Report[[#This Row],[Expected Result]]</f>
        <v>N/A</v>
      </c>
      <c r="AA308" s="103" t="str">
        <f>IF(Final_Report[[#This Row],[Move to Report]]="Yes",VLOOKUP(E308,IssueVariable[],6,0),"N/A")</f>
        <v>N/A</v>
      </c>
      <c r="AB308" s="103" t="str">
        <f>IF(Final_Report[[#This Row],[Move to Report]]="Yes",VLOOKUP(E308,IssueVariable[],7,0),"N/A")</f>
        <v>N/A</v>
      </c>
      <c r="AC308" s="103" t="str">
        <f>Final_Report[[#This Row],[Recommendation]]</f>
        <v>N/A</v>
      </c>
      <c r="AD308" s="103"/>
      <c r="AE308" s="103" t="str">
        <f>IF(Final_Report[[#This Row],[Move to Report]]="Yes",VLOOKUP(E308,IssueVariable[],8,0),"N/A")</f>
        <v>N/A</v>
      </c>
      <c r="AF308" s="103" t="str">
        <f>Final_Report[[#This Row],[Steps to Reproduce]]</f>
        <v>N/A</v>
      </c>
      <c r="AG308" s="103" t="str">
        <f>IF(Final_Report[[#This Row],[Move to Report]]="Yes",VLOOKUP(E308,IssueVariable[],9,0),"N/A")</f>
        <v>N/A</v>
      </c>
      <c r="AH308" s="103" t="str">
        <f>IF(Final_Report[[#This Row],[Move to Report]]="Yes",VLOOKUP(E308,IssueVariable[],10,0),"N/A")</f>
        <v>N/A</v>
      </c>
      <c r="AI308" s="103"/>
      <c r="AJ308" s="103"/>
      <c r="AK308" s="103" t="str" cm="1">
        <f t="array" ref="AK308">Table95[Tested on]</f>
        <v>Windows: 11
MAC OS: 12
iOS: 15
Android OS: 10</v>
      </c>
      <c r="AL308" s="203" t="str" cm="1">
        <f t="array" ref="AL3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8" s="103" t="e" cm="1">
        <f t="array" ref="AM308">CONCATENATE(LEFT(AH308, SEARCH(" ", AH308) -1),", ",Labels[Labels])</f>
        <v>#VALUE!</v>
      </c>
      <c r="AN308" s="103" t="b">
        <f t="shared" si="5"/>
        <v>0</v>
      </c>
      <c r="AO308" s="103"/>
      <c r="AP308" s="103"/>
      <c r="AQ308" s="103"/>
      <c r="AR308" s="103"/>
      <c r="AS308" s="103"/>
      <c r="AT308" s="103"/>
      <c r="AU308" s="103"/>
      <c r="AV308" s="103"/>
      <c r="AW308" s="103"/>
      <c r="AX308" s="103"/>
      <c r="AY308" s="103"/>
      <c r="AZ308" s="103"/>
      <c r="BA308" s="103"/>
      <c r="BB308" s="103"/>
      <c r="BC308" s="103" t="e">
        <f>VLOOKUP('Final Report'!D308,'Issue Variable'!A:N,11,FALSE)</f>
        <v>#N/A</v>
      </c>
      <c r="BD308" s="103"/>
      <c r="BE308" s="206"/>
    </row>
    <row r="309" spans="1:57" ht="105" hidden="1">
      <c r="A309" s="145"/>
      <c r="B309" s="103" t="e">
        <f>VLOOKUP(A309,URL[],2,0)</f>
        <v>#N/A</v>
      </c>
      <c r="C309" s="205" t="e">
        <f>VLOOKUP(A309,URL[],3,0)</f>
        <v>#N/A</v>
      </c>
      <c r="D309" s="103"/>
      <c r="E309" s="103"/>
      <c r="F309" s="103"/>
      <c r="G309" s="103"/>
      <c r="H309" s="103"/>
      <c r="I309" s="103"/>
      <c r="J309" s="103"/>
      <c r="K309" s="103"/>
      <c r="L309" s="103"/>
      <c r="M309" s="103"/>
      <c r="N309" s="103"/>
      <c r="O309" s="103"/>
      <c r="P309" s="103"/>
      <c r="Q309" s="103"/>
      <c r="R309" s="103"/>
      <c r="S309" s="103"/>
      <c r="T309" s="103" t="str">
        <f>IF(Final_Report[[#This Row],[Move to Report]]="Yes",VLOOKUP(E309,IssueVariable[],3,0),"N/A")</f>
        <v>N/A</v>
      </c>
      <c r="U309" s="103" t="str">
        <f>IF(Final_Report[[#This Row],[Move to Report]]="Yes",VLOOKUP(E309,IssueVariable[],4,0),"N/A")</f>
        <v>N/A</v>
      </c>
      <c r="V309" s="103" t="str">
        <f>Final_Report[[#This Row],[Issue Description]]</f>
        <v>N/A</v>
      </c>
      <c r="W309" s="103"/>
      <c r="X309" s="103">
        <f>Final_Report[[#This Row],[Code Snippet]]</f>
        <v>0</v>
      </c>
      <c r="Y309" s="103" t="str">
        <f>IF(Final_Report[[#This Row],[Move to Report]]="Yes",VLOOKUP(E309,IssueVariable[],5,0),"N/A")</f>
        <v>N/A</v>
      </c>
      <c r="Z309" s="103" t="str">
        <f>Final_Report[[#This Row],[Expected Result]]</f>
        <v>N/A</v>
      </c>
      <c r="AA309" s="103" t="str">
        <f>IF(Final_Report[[#This Row],[Move to Report]]="Yes",VLOOKUP(E309,IssueVariable[],6,0),"N/A")</f>
        <v>N/A</v>
      </c>
      <c r="AB309" s="103" t="str">
        <f>IF(Final_Report[[#This Row],[Move to Report]]="Yes",VLOOKUP(E309,IssueVariable[],7,0),"N/A")</f>
        <v>N/A</v>
      </c>
      <c r="AC309" s="103" t="str">
        <f>Final_Report[[#This Row],[Recommendation]]</f>
        <v>N/A</v>
      </c>
      <c r="AD309" s="103"/>
      <c r="AE309" s="103" t="str">
        <f>IF(Final_Report[[#This Row],[Move to Report]]="Yes",VLOOKUP(E309,IssueVariable[],8,0),"N/A")</f>
        <v>N/A</v>
      </c>
      <c r="AF309" s="103" t="str">
        <f>Final_Report[[#This Row],[Steps to Reproduce]]</f>
        <v>N/A</v>
      </c>
      <c r="AG309" s="103" t="str">
        <f>IF(Final_Report[[#This Row],[Move to Report]]="Yes",VLOOKUP(E309,IssueVariable[],9,0),"N/A")</f>
        <v>N/A</v>
      </c>
      <c r="AH309" s="103" t="str">
        <f>IF(Final_Report[[#This Row],[Move to Report]]="Yes",VLOOKUP(E309,IssueVariable[],10,0),"N/A")</f>
        <v>N/A</v>
      </c>
      <c r="AI309" s="103"/>
      <c r="AJ309" s="103"/>
      <c r="AK309" s="103" t="str" cm="1">
        <f t="array" ref="AK309">Table95[Tested on]</f>
        <v>Windows: 11
MAC OS: 12
iOS: 15
Android OS: 10</v>
      </c>
      <c r="AL309" s="203" t="str" cm="1">
        <f t="array" ref="AL3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09" s="103" t="e" cm="1">
        <f t="array" ref="AM309">CONCATENATE(LEFT(AH309, SEARCH(" ", AH309) -1),", ",Labels[Labels])</f>
        <v>#VALUE!</v>
      </c>
      <c r="AN309" s="103" t="b">
        <f t="shared" si="5"/>
        <v>0</v>
      </c>
      <c r="AO309" s="103"/>
      <c r="AP309" s="103"/>
      <c r="AQ309" s="103"/>
      <c r="AR309" s="103"/>
      <c r="AS309" s="103"/>
      <c r="AT309" s="103"/>
      <c r="AU309" s="103"/>
      <c r="AV309" s="103"/>
      <c r="AW309" s="103"/>
      <c r="AX309" s="103"/>
      <c r="AY309" s="103"/>
      <c r="AZ309" s="103"/>
      <c r="BA309" s="103"/>
      <c r="BB309" s="103"/>
      <c r="BC309" s="103" t="e">
        <f>VLOOKUP('Final Report'!D309,'Issue Variable'!A:N,11,FALSE)</f>
        <v>#N/A</v>
      </c>
      <c r="BD309" s="103"/>
      <c r="BE309" s="206"/>
    </row>
    <row r="310" spans="1:57" ht="105" hidden="1">
      <c r="A310" s="145"/>
      <c r="B310" s="103" t="e">
        <f>VLOOKUP(A310,URL[],2,0)</f>
        <v>#N/A</v>
      </c>
      <c r="C310" s="205" t="e">
        <f>VLOOKUP(A310,URL[],3,0)</f>
        <v>#N/A</v>
      </c>
      <c r="D310" s="103"/>
      <c r="E310" s="103"/>
      <c r="F310" s="103"/>
      <c r="G310" s="103"/>
      <c r="H310" s="103"/>
      <c r="I310" s="103"/>
      <c r="J310" s="103"/>
      <c r="K310" s="103"/>
      <c r="L310" s="103"/>
      <c r="M310" s="103"/>
      <c r="N310" s="103"/>
      <c r="O310" s="103"/>
      <c r="P310" s="103"/>
      <c r="Q310" s="103"/>
      <c r="R310" s="103"/>
      <c r="S310" s="103"/>
      <c r="T310" s="103" t="str">
        <f>IF(Final_Report[[#This Row],[Move to Report]]="Yes",VLOOKUP(E310,IssueVariable[],3,0),"N/A")</f>
        <v>N/A</v>
      </c>
      <c r="U310" s="103" t="str">
        <f>IF(Final_Report[[#This Row],[Move to Report]]="Yes",VLOOKUP(E310,IssueVariable[],4,0),"N/A")</f>
        <v>N/A</v>
      </c>
      <c r="V310" s="103" t="str">
        <f>Final_Report[[#This Row],[Issue Description]]</f>
        <v>N/A</v>
      </c>
      <c r="W310" s="103"/>
      <c r="X310" s="103">
        <f>Final_Report[[#This Row],[Code Snippet]]</f>
        <v>0</v>
      </c>
      <c r="Y310" s="103" t="str">
        <f>IF(Final_Report[[#This Row],[Move to Report]]="Yes",VLOOKUP(E310,IssueVariable[],5,0),"N/A")</f>
        <v>N/A</v>
      </c>
      <c r="Z310" s="103" t="str">
        <f>Final_Report[[#This Row],[Expected Result]]</f>
        <v>N/A</v>
      </c>
      <c r="AA310" s="103" t="str">
        <f>IF(Final_Report[[#This Row],[Move to Report]]="Yes",VLOOKUP(E310,IssueVariable[],6,0),"N/A")</f>
        <v>N/A</v>
      </c>
      <c r="AB310" s="103" t="str">
        <f>IF(Final_Report[[#This Row],[Move to Report]]="Yes",VLOOKUP(E310,IssueVariable[],7,0),"N/A")</f>
        <v>N/A</v>
      </c>
      <c r="AC310" s="103" t="str">
        <f>Final_Report[[#This Row],[Recommendation]]</f>
        <v>N/A</v>
      </c>
      <c r="AD310" s="103"/>
      <c r="AE310" s="103" t="str">
        <f>IF(Final_Report[[#This Row],[Move to Report]]="Yes",VLOOKUP(E310,IssueVariable[],8,0),"N/A")</f>
        <v>N/A</v>
      </c>
      <c r="AF310" s="103" t="str">
        <f>Final_Report[[#This Row],[Steps to Reproduce]]</f>
        <v>N/A</v>
      </c>
      <c r="AG310" s="103" t="str">
        <f>IF(Final_Report[[#This Row],[Move to Report]]="Yes",VLOOKUP(E310,IssueVariable[],9,0),"N/A")</f>
        <v>N/A</v>
      </c>
      <c r="AH310" s="103" t="str">
        <f>IF(Final_Report[[#This Row],[Move to Report]]="Yes",VLOOKUP(E310,IssueVariable[],10,0),"N/A")</f>
        <v>N/A</v>
      </c>
      <c r="AI310" s="103"/>
      <c r="AJ310" s="103"/>
      <c r="AK310" s="103" t="str" cm="1">
        <f t="array" ref="AK310">Table95[Tested on]</f>
        <v>Windows: 11
MAC OS: 12
iOS: 15
Android OS: 10</v>
      </c>
      <c r="AL310" s="203" t="str" cm="1">
        <f t="array" ref="AL3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0" s="103" t="e" cm="1">
        <f t="array" ref="AM310">CONCATENATE(LEFT(AH310, SEARCH(" ", AH310) -1),", ",Labels[Labels])</f>
        <v>#VALUE!</v>
      </c>
      <c r="AN310" s="103" t="b">
        <f t="shared" si="5"/>
        <v>0</v>
      </c>
      <c r="AO310" s="103"/>
      <c r="AP310" s="103"/>
      <c r="AQ310" s="103"/>
      <c r="AR310" s="103"/>
      <c r="AS310" s="103"/>
      <c r="AT310" s="103"/>
      <c r="AU310" s="103"/>
      <c r="AV310" s="103"/>
      <c r="AW310" s="103"/>
      <c r="AX310" s="103"/>
      <c r="AY310" s="103"/>
      <c r="AZ310" s="103"/>
      <c r="BA310" s="103"/>
      <c r="BB310" s="103"/>
      <c r="BC310" s="103" t="e">
        <f>VLOOKUP('Final Report'!D310,'Issue Variable'!A:N,11,FALSE)</f>
        <v>#N/A</v>
      </c>
      <c r="BD310" s="103"/>
      <c r="BE310" s="206"/>
    </row>
    <row r="311" spans="1:57" ht="105" hidden="1">
      <c r="A311" s="145"/>
      <c r="B311" s="103" t="e">
        <f>VLOOKUP(A311,URL[],2,0)</f>
        <v>#N/A</v>
      </c>
      <c r="C311" s="205" t="e">
        <f>VLOOKUP(A311,URL[],3,0)</f>
        <v>#N/A</v>
      </c>
      <c r="D311" s="103"/>
      <c r="E311" s="103"/>
      <c r="F311" s="103"/>
      <c r="G311" s="103"/>
      <c r="H311" s="103"/>
      <c r="I311" s="103"/>
      <c r="J311" s="103"/>
      <c r="K311" s="103"/>
      <c r="L311" s="103"/>
      <c r="M311" s="103"/>
      <c r="N311" s="103"/>
      <c r="O311" s="103"/>
      <c r="P311" s="103"/>
      <c r="Q311" s="103"/>
      <c r="R311" s="103"/>
      <c r="S311" s="103"/>
      <c r="T311" s="103" t="str">
        <f>IF(Final_Report[[#This Row],[Move to Report]]="Yes",VLOOKUP(E311,IssueVariable[],3,0),"N/A")</f>
        <v>N/A</v>
      </c>
      <c r="U311" s="103" t="str">
        <f>IF(Final_Report[[#This Row],[Move to Report]]="Yes",VLOOKUP(E311,IssueVariable[],4,0),"N/A")</f>
        <v>N/A</v>
      </c>
      <c r="V311" s="103" t="str">
        <f>Final_Report[[#This Row],[Issue Description]]</f>
        <v>N/A</v>
      </c>
      <c r="W311" s="103"/>
      <c r="X311" s="103">
        <f>Final_Report[[#This Row],[Code Snippet]]</f>
        <v>0</v>
      </c>
      <c r="Y311" s="103" t="str">
        <f>IF(Final_Report[[#This Row],[Move to Report]]="Yes",VLOOKUP(E311,IssueVariable[],5,0),"N/A")</f>
        <v>N/A</v>
      </c>
      <c r="Z311" s="103" t="str">
        <f>Final_Report[[#This Row],[Expected Result]]</f>
        <v>N/A</v>
      </c>
      <c r="AA311" s="103" t="str">
        <f>IF(Final_Report[[#This Row],[Move to Report]]="Yes",VLOOKUP(E311,IssueVariable[],6,0),"N/A")</f>
        <v>N/A</v>
      </c>
      <c r="AB311" s="103" t="str">
        <f>IF(Final_Report[[#This Row],[Move to Report]]="Yes",VLOOKUP(E311,IssueVariable[],7,0),"N/A")</f>
        <v>N/A</v>
      </c>
      <c r="AC311" s="103" t="str">
        <f>Final_Report[[#This Row],[Recommendation]]</f>
        <v>N/A</v>
      </c>
      <c r="AD311" s="103"/>
      <c r="AE311" s="103" t="str">
        <f>IF(Final_Report[[#This Row],[Move to Report]]="Yes",VLOOKUP(E311,IssueVariable[],8,0),"N/A")</f>
        <v>N/A</v>
      </c>
      <c r="AF311" s="103" t="str">
        <f>Final_Report[[#This Row],[Steps to Reproduce]]</f>
        <v>N/A</v>
      </c>
      <c r="AG311" s="103" t="str">
        <f>IF(Final_Report[[#This Row],[Move to Report]]="Yes",VLOOKUP(E311,IssueVariable[],9,0),"N/A")</f>
        <v>N/A</v>
      </c>
      <c r="AH311" s="103" t="str">
        <f>IF(Final_Report[[#This Row],[Move to Report]]="Yes",VLOOKUP(E311,IssueVariable[],10,0),"N/A")</f>
        <v>N/A</v>
      </c>
      <c r="AI311" s="103"/>
      <c r="AJ311" s="103"/>
      <c r="AK311" s="103" t="str" cm="1">
        <f t="array" ref="AK311">Table95[Tested on]</f>
        <v>Windows: 11
MAC OS: 12
iOS: 15
Android OS: 10</v>
      </c>
      <c r="AL311" s="203" t="str" cm="1">
        <f t="array" ref="AL3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1" s="103" t="e" cm="1">
        <f t="array" ref="AM311">CONCATENATE(LEFT(AH311, SEARCH(" ", AH311) -1),", ",Labels[Labels])</f>
        <v>#VALUE!</v>
      </c>
      <c r="AN311" s="103" t="b">
        <f t="shared" si="5"/>
        <v>0</v>
      </c>
      <c r="AO311" s="103"/>
      <c r="AP311" s="103"/>
      <c r="AQ311" s="103"/>
      <c r="AR311" s="103"/>
      <c r="AS311" s="103"/>
      <c r="AT311" s="103"/>
      <c r="AU311" s="103"/>
      <c r="AV311" s="103"/>
      <c r="AW311" s="103"/>
      <c r="AX311" s="103"/>
      <c r="AY311" s="103"/>
      <c r="AZ311" s="103"/>
      <c r="BA311" s="103"/>
      <c r="BB311" s="103"/>
      <c r="BC311" s="103" t="e">
        <f>VLOOKUP('Final Report'!D311,'Issue Variable'!A:N,11,FALSE)</f>
        <v>#N/A</v>
      </c>
      <c r="BD311" s="103"/>
      <c r="BE311" s="206"/>
    </row>
    <row r="312" spans="1:57" ht="105" hidden="1">
      <c r="A312" s="145"/>
      <c r="B312" s="103" t="e">
        <f>VLOOKUP(A312,URL[],2,0)</f>
        <v>#N/A</v>
      </c>
      <c r="C312" s="205" t="e">
        <f>VLOOKUP(A312,URL[],3,0)</f>
        <v>#N/A</v>
      </c>
      <c r="D312" s="103"/>
      <c r="E312" s="103"/>
      <c r="F312" s="103"/>
      <c r="G312" s="103"/>
      <c r="H312" s="103"/>
      <c r="I312" s="103"/>
      <c r="J312" s="103"/>
      <c r="K312" s="103"/>
      <c r="L312" s="103"/>
      <c r="M312" s="103"/>
      <c r="N312" s="103"/>
      <c r="O312" s="103"/>
      <c r="P312" s="103"/>
      <c r="Q312" s="103"/>
      <c r="R312" s="103"/>
      <c r="S312" s="103"/>
      <c r="T312" s="103" t="str">
        <f>IF(Final_Report[[#This Row],[Move to Report]]="Yes",VLOOKUP(E312,IssueVariable[],3,0),"N/A")</f>
        <v>N/A</v>
      </c>
      <c r="U312" s="103" t="str">
        <f>IF(Final_Report[[#This Row],[Move to Report]]="Yes",VLOOKUP(E312,IssueVariable[],4,0),"N/A")</f>
        <v>N/A</v>
      </c>
      <c r="V312" s="103" t="str">
        <f>Final_Report[[#This Row],[Issue Description]]</f>
        <v>N/A</v>
      </c>
      <c r="W312" s="103"/>
      <c r="X312" s="103">
        <f>Final_Report[[#This Row],[Code Snippet]]</f>
        <v>0</v>
      </c>
      <c r="Y312" s="103" t="str">
        <f>IF(Final_Report[[#This Row],[Move to Report]]="Yes",VLOOKUP(E312,IssueVariable[],5,0),"N/A")</f>
        <v>N/A</v>
      </c>
      <c r="Z312" s="103" t="str">
        <f>Final_Report[[#This Row],[Expected Result]]</f>
        <v>N/A</v>
      </c>
      <c r="AA312" s="103" t="str">
        <f>IF(Final_Report[[#This Row],[Move to Report]]="Yes",VLOOKUP(E312,IssueVariable[],6,0),"N/A")</f>
        <v>N/A</v>
      </c>
      <c r="AB312" s="103" t="str">
        <f>IF(Final_Report[[#This Row],[Move to Report]]="Yes",VLOOKUP(E312,IssueVariable[],7,0),"N/A")</f>
        <v>N/A</v>
      </c>
      <c r="AC312" s="103" t="str">
        <f>Final_Report[[#This Row],[Recommendation]]</f>
        <v>N/A</v>
      </c>
      <c r="AD312" s="103"/>
      <c r="AE312" s="103" t="str">
        <f>IF(Final_Report[[#This Row],[Move to Report]]="Yes",VLOOKUP(E312,IssueVariable[],8,0),"N/A")</f>
        <v>N/A</v>
      </c>
      <c r="AF312" s="103" t="str">
        <f>Final_Report[[#This Row],[Steps to Reproduce]]</f>
        <v>N/A</v>
      </c>
      <c r="AG312" s="103" t="str">
        <f>IF(Final_Report[[#This Row],[Move to Report]]="Yes",VLOOKUP(E312,IssueVariable[],9,0),"N/A")</f>
        <v>N/A</v>
      </c>
      <c r="AH312" s="103" t="str">
        <f>IF(Final_Report[[#This Row],[Move to Report]]="Yes",VLOOKUP(E312,IssueVariable[],10,0),"N/A")</f>
        <v>N/A</v>
      </c>
      <c r="AI312" s="103"/>
      <c r="AJ312" s="103"/>
      <c r="AK312" s="103" t="str" cm="1">
        <f t="array" ref="AK312">Table95[Tested on]</f>
        <v>Windows: 11
MAC OS: 12
iOS: 15
Android OS: 10</v>
      </c>
      <c r="AL312" s="203" t="str" cm="1">
        <f t="array" ref="AL3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2" s="103" t="e" cm="1">
        <f t="array" ref="AM312">CONCATENATE(LEFT(AH312, SEARCH(" ", AH312) -1),", ",Labels[Labels])</f>
        <v>#VALUE!</v>
      </c>
      <c r="AN312" s="103" t="b">
        <f t="shared" si="5"/>
        <v>0</v>
      </c>
      <c r="AO312" s="103"/>
      <c r="AP312" s="103"/>
      <c r="AQ312" s="103"/>
      <c r="AR312" s="103"/>
      <c r="AS312" s="103"/>
      <c r="AT312" s="103"/>
      <c r="AU312" s="103"/>
      <c r="AV312" s="103"/>
      <c r="AW312" s="103"/>
      <c r="AX312" s="103"/>
      <c r="AY312" s="103"/>
      <c r="AZ312" s="103"/>
      <c r="BA312" s="103"/>
      <c r="BB312" s="103"/>
      <c r="BC312" s="103" t="e">
        <f>VLOOKUP('Final Report'!D312,'Issue Variable'!A:N,11,FALSE)</f>
        <v>#N/A</v>
      </c>
      <c r="BD312" s="103"/>
      <c r="BE312" s="206"/>
    </row>
    <row r="313" spans="1:57" ht="105" hidden="1">
      <c r="A313" s="145"/>
      <c r="B313" s="103" t="e">
        <f>VLOOKUP(A313,URL[],2,0)</f>
        <v>#N/A</v>
      </c>
      <c r="C313" s="205" t="e">
        <f>VLOOKUP(A313,URL[],3,0)</f>
        <v>#N/A</v>
      </c>
      <c r="D313" s="103"/>
      <c r="E313" s="103"/>
      <c r="F313" s="103"/>
      <c r="G313" s="103"/>
      <c r="H313" s="103"/>
      <c r="I313" s="103"/>
      <c r="J313" s="103"/>
      <c r="K313" s="103"/>
      <c r="L313" s="103"/>
      <c r="M313" s="103"/>
      <c r="N313" s="103"/>
      <c r="O313" s="103"/>
      <c r="P313" s="103"/>
      <c r="Q313" s="103"/>
      <c r="R313" s="103"/>
      <c r="S313" s="103"/>
      <c r="T313" s="103" t="str">
        <f>IF(Final_Report[[#This Row],[Move to Report]]="Yes",VLOOKUP(E313,IssueVariable[],3,0),"N/A")</f>
        <v>N/A</v>
      </c>
      <c r="U313" s="103" t="str">
        <f>IF(Final_Report[[#This Row],[Move to Report]]="Yes",VLOOKUP(E313,IssueVariable[],4,0),"N/A")</f>
        <v>N/A</v>
      </c>
      <c r="V313" s="103" t="str">
        <f>Final_Report[[#This Row],[Issue Description]]</f>
        <v>N/A</v>
      </c>
      <c r="W313" s="103"/>
      <c r="X313" s="103">
        <f>Final_Report[[#This Row],[Code Snippet]]</f>
        <v>0</v>
      </c>
      <c r="Y313" s="103" t="str">
        <f>IF(Final_Report[[#This Row],[Move to Report]]="Yes",VLOOKUP(E313,IssueVariable[],5,0),"N/A")</f>
        <v>N/A</v>
      </c>
      <c r="Z313" s="103" t="str">
        <f>Final_Report[[#This Row],[Expected Result]]</f>
        <v>N/A</v>
      </c>
      <c r="AA313" s="103" t="str">
        <f>IF(Final_Report[[#This Row],[Move to Report]]="Yes",VLOOKUP(E313,IssueVariable[],6,0),"N/A")</f>
        <v>N/A</v>
      </c>
      <c r="AB313" s="103" t="str">
        <f>IF(Final_Report[[#This Row],[Move to Report]]="Yes",VLOOKUP(E313,IssueVariable[],7,0),"N/A")</f>
        <v>N/A</v>
      </c>
      <c r="AC313" s="103" t="str">
        <f>Final_Report[[#This Row],[Recommendation]]</f>
        <v>N/A</v>
      </c>
      <c r="AD313" s="103"/>
      <c r="AE313" s="103" t="str">
        <f>IF(Final_Report[[#This Row],[Move to Report]]="Yes",VLOOKUP(E313,IssueVariable[],8,0),"N/A")</f>
        <v>N/A</v>
      </c>
      <c r="AF313" s="103" t="str">
        <f>Final_Report[[#This Row],[Steps to Reproduce]]</f>
        <v>N/A</v>
      </c>
      <c r="AG313" s="103" t="str">
        <f>IF(Final_Report[[#This Row],[Move to Report]]="Yes",VLOOKUP(E313,IssueVariable[],9,0),"N/A")</f>
        <v>N/A</v>
      </c>
      <c r="AH313" s="103" t="str">
        <f>IF(Final_Report[[#This Row],[Move to Report]]="Yes",VLOOKUP(E313,IssueVariable[],10,0),"N/A")</f>
        <v>N/A</v>
      </c>
      <c r="AI313" s="103"/>
      <c r="AJ313" s="103"/>
      <c r="AK313" s="103" t="str" cm="1">
        <f t="array" ref="AK313">Table95[Tested on]</f>
        <v>Windows: 11
MAC OS: 12
iOS: 15
Android OS: 10</v>
      </c>
      <c r="AL313" s="203" t="str" cm="1">
        <f t="array" ref="AL3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3" s="103" t="e" cm="1">
        <f t="array" ref="AM313">CONCATENATE(LEFT(AH313, SEARCH(" ", AH313) -1),", ",Labels[Labels])</f>
        <v>#VALUE!</v>
      </c>
      <c r="AN313" s="103" t="b">
        <f t="shared" si="5"/>
        <v>0</v>
      </c>
      <c r="AO313" s="103"/>
      <c r="AP313" s="103"/>
      <c r="AQ313" s="103"/>
      <c r="AR313" s="103"/>
      <c r="AS313" s="103"/>
      <c r="AT313" s="103"/>
      <c r="AU313" s="103"/>
      <c r="AV313" s="103"/>
      <c r="AW313" s="103"/>
      <c r="AX313" s="103"/>
      <c r="AY313" s="103"/>
      <c r="AZ313" s="103"/>
      <c r="BA313" s="103"/>
      <c r="BB313" s="103"/>
      <c r="BC313" s="103" t="e">
        <f>VLOOKUP('Final Report'!D313,'Issue Variable'!A:N,11,FALSE)</f>
        <v>#N/A</v>
      </c>
      <c r="BD313" s="103"/>
      <c r="BE313" s="206"/>
    </row>
    <row r="314" spans="1:57" ht="105" hidden="1">
      <c r="A314" s="145"/>
      <c r="B314" s="103" t="e">
        <f>VLOOKUP(A314,URL[],2,0)</f>
        <v>#N/A</v>
      </c>
      <c r="C314" s="205" t="e">
        <f>VLOOKUP(A314,URL[],3,0)</f>
        <v>#N/A</v>
      </c>
      <c r="D314" s="103"/>
      <c r="E314" s="103"/>
      <c r="F314" s="103"/>
      <c r="G314" s="103"/>
      <c r="H314" s="103"/>
      <c r="I314" s="103"/>
      <c r="J314" s="103"/>
      <c r="K314" s="103"/>
      <c r="L314" s="103"/>
      <c r="M314" s="103"/>
      <c r="N314" s="103"/>
      <c r="O314" s="103"/>
      <c r="P314" s="103"/>
      <c r="Q314" s="103"/>
      <c r="R314" s="103"/>
      <c r="S314" s="103"/>
      <c r="T314" s="103" t="str">
        <f>IF(Final_Report[[#This Row],[Move to Report]]="Yes",VLOOKUP(E314,IssueVariable[],3,0),"N/A")</f>
        <v>N/A</v>
      </c>
      <c r="U314" s="103" t="str">
        <f>IF(Final_Report[[#This Row],[Move to Report]]="Yes",VLOOKUP(E314,IssueVariable[],4,0),"N/A")</f>
        <v>N/A</v>
      </c>
      <c r="V314" s="103" t="str">
        <f>Final_Report[[#This Row],[Issue Description]]</f>
        <v>N/A</v>
      </c>
      <c r="W314" s="103"/>
      <c r="X314" s="103">
        <f>Final_Report[[#This Row],[Code Snippet]]</f>
        <v>0</v>
      </c>
      <c r="Y314" s="103" t="str">
        <f>IF(Final_Report[[#This Row],[Move to Report]]="Yes",VLOOKUP(E314,IssueVariable[],5,0),"N/A")</f>
        <v>N/A</v>
      </c>
      <c r="Z314" s="103" t="str">
        <f>Final_Report[[#This Row],[Expected Result]]</f>
        <v>N/A</v>
      </c>
      <c r="AA314" s="103" t="str">
        <f>IF(Final_Report[[#This Row],[Move to Report]]="Yes",VLOOKUP(E314,IssueVariable[],6,0),"N/A")</f>
        <v>N/A</v>
      </c>
      <c r="AB314" s="103" t="str">
        <f>IF(Final_Report[[#This Row],[Move to Report]]="Yes",VLOOKUP(E314,IssueVariable[],7,0),"N/A")</f>
        <v>N/A</v>
      </c>
      <c r="AC314" s="103" t="str">
        <f>Final_Report[[#This Row],[Recommendation]]</f>
        <v>N/A</v>
      </c>
      <c r="AD314" s="103"/>
      <c r="AE314" s="103" t="str">
        <f>IF(Final_Report[[#This Row],[Move to Report]]="Yes",VLOOKUP(E314,IssueVariable[],8,0),"N/A")</f>
        <v>N/A</v>
      </c>
      <c r="AF314" s="103" t="str">
        <f>Final_Report[[#This Row],[Steps to Reproduce]]</f>
        <v>N/A</v>
      </c>
      <c r="AG314" s="103" t="str">
        <f>IF(Final_Report[[#This Row],[Move to Report]]="Yes",VLOOKUP(E314,IssueVariable[],9,0),"N/A")</f>
        <v>N/A</v>
      </c>
      <c r="AH314" s="103" t="str">
        <f>IF(Final_Report[[#This Row],[Move to Report]]="Yes",VLOOKUP(E314,IssueVariable[],10,0),"N/A")</f>
        <v>N/A</v>
      </c>
      <c r="AI314" s="103"/>
      <c r="AJ314" s="103"/>
      <c r="AK314" s="103" t="str" cm="1">
        <f t="array" ref="AK314">Table95[Tested on]</f>
        <v>Windows: 11
MAC OS: 12
iOS: 15
Android OS: 10</v>
      </c>
      <c r="AL314" s="203" t="str" cm="1">
        <f t="array" ref="AL3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4" s="103" t="e" cm="1">
        <f t="array" ref="AM314">CONCATENATE(LEFT(AH314, SEARCH(" ", AH314) -1),", ",Labels[Labels])</f>
        <v>#VALUE!</v>
      </c>
      <c r="AN314" s="103" t="b">
        <f t="shared" si="5"/>
        <v>0</v>
      </c>
      <c r="AO314" s="103"/>
      <c r="AP314" s="103"/>
      <c r="AQ314" s="103"/>
      <c r="AR314" s="103"/>
      <c r="AS314" s="103"/>
      <c r="AT314" s="103"/>
      <c r="AU314" s="103"/>
      <c r="AV314" s="103"/>
      <c r="AW314" s="103"/>
      <c r="AX314" s="103"/>
      <c r="AY314" s="103"/>
      <c r="AZ314" s="103"/>
      <c r="BA314" s="103"/>
      <c r="BB314" s="103"/>
      <c r="BC314" s="103" t="e">
        <f>VLOOKUP('Final Report'!D314,'Issue Variable'!A:N,11,FALSE)</f>
        <v>#N/A</v>
      </c>
      <c r="BD314" s="103"/>
      <c r="BE314" s="206"/>
    </row>
    <row r="315" spans="1:57" ht="105" hidden="1">
      <c r="A315" s="145"/>
      <c r="B315" s="103" t="e">
        <f>VLOOKUP(A315,URL[],2,0)</f>
        <v>#N/A</v>
      </c>
      <c r="C315" s="205" t="e">
        <f>VLOOKUP(A315,URL[],3,0)</f>
        <v>#N/A</v>
      </c>
      <c r="D315" s="103"/>
      <c r="E315" s="103"/>
      <c r="F315" s="103"/>
      <c r="G315" s="103"/>
      <c r="H315" s="103"/>
      <c r="I315" s="103"/>
      <c r="J315" s="103"/>
      <c r="K315" s="103"/>
      <c r="L315" s="103"/>
      <c r="M315" s="103"/>
      <c r="N315" s="103"/>
      <c r="O315" s="103"/>
      <c r="P315" s="103"/>
      <c r="Q315" s="103"/>
      <c r="R315" s="103"/>
      <c r="S315" s="103"/>
      <c r="T315" s="103" t="str">
        <f>IF(Final_Report[[#This Row],[Move to Report]]="Yes",VLOOKUP(E315,IssueVariable[],3,0),"N/A")</f>
        <v>N/A</v>
      </c>
      <c r="U315" s="103" t="str">
        <f>IF(Final_Report[[#This Row],[Move to Report]]="Yes",VLOOKUP(E315,IssueVariable[],4,0),"N/A")</f>
        <v>N/A</v>
      </c>
      <c r="V315" s="103" t="str">
        <f>Final_Report[[#This Row],[Issue Description]]</f>
        <v>N/A</v>
      </c>
      <c r="W315" s="103"/>
      <c r="X315" s="103">
        <f>Final_Report[[#This Row],[Code Snippet]]</f>
        <v>0</v>
      </c>
      <c r="Y315" s="103" t="str">
        <f>IF(Final_Report[[#This Row],[Move to Report]]="Yes",VLOOKUP(E315,IssueVariable[],5,0),"N/A")</f>
        <v>N/A</v>
      </c>
      <c r="Z315" s="103" t="str">
        <f>Final_Report[[#This Row],[Expected Result]]</f>
        <v>N/A</v>
      </c>
      <c r="AA315" s="103" t="str">
        <f>IF(Final_Report[[#This Row],[Move to Report]]="Yes",VLOOKUP(E315,IssueVariable[],6,0),"N/A")</f>
        <v>N/A</v>
      </c>
      <c r="AB315" s="103" t="str">
        <f>IF(Final_Report[[#This Row],[Move to Report]]="Yes",VLOOKUP(E315,IssueVariable[],7,0),"N/A")</f>
        <v>N/A</v>
      </c>
      <c r="AC315" s="103" t="str">
        <f>Final_Report[[#This Row],[Recommendation]]</f>
        <v>N/A</v>
      </c>
      <c r="AD315" s="103"/>
      <c r="AE315" s="103" t="str">
        <f>IF(Final_Report[[#This Row],[Move to Report]]="Yes",VLOOKUP(E315,IssueVariable[],8,0),"N/A")</f>
        <v>N/A</v>
      </c>
      <c r="AF315" s="103" t="str">
        <f>Final_Report[[#This Row],[Steps to Reproduce]]</f>
        <v>N/A</v>
      </c>
      <c r="AG315" s="103" t="str">
        <f>IF(Final_Report[[#This Row],[Move to Report]]="Yes",VLOOKUP(E315,IssueVariable[],9,0),"N/A")</f>
        <v>N/A</v>
      </c>
      <c r="AH315" s="103" t="str">
        <f>IF(Final_Report[[#This Row],[Move to Report]]="Yes",VLOOKUP(E315,IssueVariable[],10,0),"N/A")</f>
        <v>N/A</v>
      </c>
      <c r="AI315" s="103"/>
      <c r="AJ315" s="103"/>
      <c r="AK315" s="103" t="str" cm="1">
        <f t="array" ref="AK315">Table95[Tested on]</f>
        <v>Windows: 11
MAC OS: 12
iOS: 15
Android OS: 10</v>
      </c>
      <c r="AL315" s="203" t="str" cm="1">
        <f t="array" ref="AL3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5" s="103" t="e" cm="1">
        <f t="array" ref="AM315">CONCATENATE(LEFT(AH315, SEARCH(" ", AH315) -1),", ",Labels[Labels])</f>
        <v>#VALUE!</v>
      </c>
      <c r="AN315" s="103" t="b">
        <f t="shared" si="5"/>
        <v>0</v>
      </c>
      <c r="AO315" s="103"/>
      <c r="AP315" s="103"/>
      <c r="AQ315" s="103"/>
      <c r="AR315" s="103"/>
      <c r="AS315" s="103"/>
      <c r="AT315" s="103"/>
      <c r="AU315" s="103"/>
      <c r="AV315" s="103"/>
      <c r="AW315" s="103"/>
      <c r="AX315" s="103"/>
      <c r="AY315" s="103"/>
      <c r="AZ315" s="103"/>
      <c r="BA315" s="103"/>
      <c r="BB315" s="103"/>
      <c r="BC315" s="103" t="e">
        <f>VLOOKUP('Final Report'!D315,'Issue Variable'!A:N,11,FALSE)</f>
        <v>#N/A</v>
      </c>
      <c r="BD315" s="103"/>
      <c r="BE315" s="206"/>
    </row>
    <row r="316" spans="1:57" ht="105" hidden="1">
      <c r="A316" s="145"/>
      <c r="B316" s="103" t="e">
        <f>VLOOKUP(A316,URL[],2,0)</f>
        <v>#N/A</v>
      </c>
      <c r="C316" s="205" t="e">
        <f>VLOOKUP(A316,URL[],3,0)</f>
        <v>#N/A</v>
      </c>
      <c r="D316" s="103"/>
      <c r="E316" s="103"/>
      <c r="F316" s="103"/>
      <c r="G316" s="103"/>
      <c r="H316" s="103"/>
      <c r="I316" s="103"/>
      <c r="J316" s="103"/>
      <c r="K316" s="103"/>
      <c r="L316" s="103"/>
      <c r="M316" s="103"/>
      <c r="N316" s="103"/>
      <c r="O316" s="103"/>
      <c r="P316" s="103"/>
      <c r="Q316" s="103"/>
      <c r="R316" s="103"/>
      <c r="S316" s="103"/>
      <c r="T316" s="103" t="str">
        <f>IF(Final_Report[[#This Row],[Move to Report]]="Yes",VLOOKUP(E316,IssueVariable[],3,0),"N/A")</f>
        <v>N/A</v>
      </c>
      <c r="U316" s="103" t="str">
        <f>IF(Final_Report[[#This Row],[Move to Report]]="Yes",VLOOKUP(E316,IssueVariable[],4,0),"N/A")</f>
        <v>N/A</v>
      </c>
      <c r="V316" s="103" t="str">
        <f>Final_Report[[#This Row],[Issue Description]]</f>
        <v>N/A</v>
      </c>
      <c r="W316" s="103"/>
      <c r="X316" s="103">
        <f>Final_Report[[#This Row],[Code Snippet]]</f>
        <v>0</v>
      </c>
      <c r="Y316" s="103" t="str">
        <f>IF(Final_Report[[#This Row],[Move to Report]]="Yes",VLOOKUP(E316,IssueVariable[],5,0),"N/A")</f>
        <v>N/A</v>
      </c>
      <c r="Z316" s="103" t="str">
        <f>Final_Report[[#This Row],[Expected Result]]</f>
        <v>N/A</v>
      </c>
      <c r="AA316" s="103" t="str">
        <f>IF(Final_Report[[#This Row],[Move to Report]]="Yes",VLOOKUP(E316,IssueVariable[],6,0),"N/A")</f>
        <v>N/A</v>
      </c>
      <c r="AB316" s="103" t="str">
        <f>IF(Final_Report[[#This Row],[Move to Report]]="Yes",VLOOKUP(E316,IssueVariable[],7,0),"N/A")</f>
        <v>N/A</v>
      </c>
      <c r="AC316" s="103" t="str">
        <f>Final_Report[[#This Row],[Recommendation]]</f>
        <v>N/A</v>
      </c>
      <c r="AD316" s="103"/>
      <c r="AE316" s="103" t="str">
        <f>IF(Final_Report[[#This Row],[Move to Report]]="Yes",VLOOKUP(E316,IssueVariable[],8,0),"N/A")</f>
        <v>N/A</v>
      </c>
      <c r="AF316" s="103" t="str">
        <f>Final_Report[[#This Row],[Steps to Reproduce]]</f>
        <v>N/A</v>
      </c>
      <c r="AG316" s="103" t="str">
        <f>IF(Final_Report[[#This Row],[Move to Report]]="Yes",VLOOKUP(E316,IssueVariable[],9,0),"N/A")</f>
        <v>N/A</v>
      </c>
      <c r="AH316" s="103" t="str">
        <f>IF(Final_Report[[#This Row],[Move to Report]]="Yes",VLOOKUP(E316,IssueVariable[],10,0),"N/A")</f>
        <v>N/A</v>
      </c>
      <c r="AI316" s="103"/>
      <c r="AJ316" s="103"/>
      <c r="AK316" s="103" t="str" cm="1">
        <f t="array" ref="AK316">Table95[Tested on]</f>
        <v>Windows: 11
MAC OS: 12
iOS: 15
Android OS: 10</v>
      </c>
      <c r="AL316" s="203" t="str" cm="1">
        <f t="array" ref="AL3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6" s="103" t="e" cm="1">
        <f t="array" ref="AM316">CONCATENATE(LEFT(AH316, SEARCH(" ", AH316) -1),", ",Labels[Labels])</f>
        <v>#VALUE!</v>
      </c>
      <c r="AN316" s="103" t="b">
        <f t="shared" si="5"/>
        <v>0</v>
      </c>
      <c r="AO316" s="103"/>
      <c r="AP316" s="103"/>
      <c r="AQ316" s="103"/>
      <c r="AR316" s="103"/>
      <c r="AS316" s="103"/>
      <c r="AT316" s="103"/>
      <c r="AU316" s="103"/>
      <c r="AV316" s="103"/>
      <c r="AW316" s="103"/>
      <c r="AX316" s="103"/>
      <c r="AY316" s="103"/>
      <c r="AZ316" s="103"/>
      <c r="BA316" s="103"/>
      <c r="BB316" s="103"/>
      <c r="BC316" s="103" t="e">
        <f>VLOOKUP('Final Report'!D316,'Issue Variable'!A:N,11,FALSE)</f>
        <v>#N/A</v>
      </c>
      <c r="BD316" s="103"/>
      <c r="BE316" s="206"/>
    </row>
    <row r="317" spans="1:57" ht="105" hidden="1">
      <c r="A317" s="145"/>
      <c r="B317" s="103" t="e">
        <f>VLOOKUP(A317,URL[],2,0)</f>
        <v>#N/A</v>
      </c>
      <c r="C317" s="205" t="e">
        <f>VLOOKUP(A317,URL[],3,0)</f>
        <v>#N/A</v>
      </c>
      <c r="D317" s="103"/>
      <c r="E317" s="103"/>
      <c r="F317" s="103"/>
      <c r="G317" s="103"/>
      <c r="H317" s="103"/>
      <c r="I317" s="103"/>
      <c r="J317" s="103"/>
      <c r="K317" s="103"/>
      <c r="L317" s="103"/>
      <c r="M317" s="103"/>
      <c r="N317" s="103"/>
      <c r="O317" s="103"/>
      <c r="P317" s="103"/>
      <c r="Q317" s="103"/>
      <c r="R317" s="103"/>
      <c r="S317" s="103"/>
      <c r="T317" s="103" t="str">
        <f>IF(Final_Report[[#This Row],[Move to Report]]="Yes",VLOOKUP(E317,IssueVariable[],3,0),"N/A")</f>
        <v>N/A</v>
      </c>
      <c r="U317" s="103" t="str">
        <f>IF(Final_Report[[#This Row],[Move to Report]]="Yes",VLOOKUP(E317,IssueVariable[],4,0),"N/A")</f>
        <v>N/A</v>
      </c>
      <c r="V317" s="103" t="str">
        <f>Final_Report[[#This Row],[Issue Description]]</f>
        <v>N/A</v>
      </c>
      <c r="W317" s="103"/>
      <c r="X317" s="103">
        <f>Final_Report[[#This Row],[Code Snippet]]</f>
        <v>0</v>
      </c>
      <c r="Y317" s="103" t="str">
        <f>IF(Final_Report[[#This Row],[Move to Report]]="Yes",VLOOKUP(E317,IssueVariable[],5,0),"N/A")</f>
        <v>N/A</v>
      </c>
      <c r="Z317" s="103" t="str">
        <f>Final_Report[[#This Row],[Expected Result]]</f>
        <v>N/A</v>
      </c>
      <c r="AA317" s="103" t="str">
        <f>IF(Final_Report[[#This Row],[Move to Report]]="Yes",VLOOKUP(E317,IssueVariable[],6,0),"N/A")</f>
        <v>N/A</v>
      </c>
      <c r="AB317" s="103" t="str">
        <f>IF(Final_Report[[#This Row],[Move to Report]]="Yes",VLOOKUP(E317,IssueVariable[],7,0),"N/A")</f>
        <v>N/A</v>
      </c>
      <c r="AC317" s="103" t="str">
        <f>Final_Report[[#This Row],[Recommendation]]</f>
        <v>N/A</v>
      </c>
      <c r="AD317" s="103"/>
      <c r="AE317" s="103" t="str">
        <f>IF(Final_Report[[#This Row],[Move to Report]]="Yes",VLOOKUP(E317,IssueVariable[],8,0),"N/A")</f>
        <v>N/A</v>
      </c>
      <c r="AF317" s="103" t="str">
        <f>Final_Report[[#This Row],[Steps to Reproduce]]</f>
        <v>N/A</v>
      </c>
      <c r="AG317" s="103" t="str">
        <f>IF(Final_Report[[#This Row],[Move to Report]]="Yes",VLOOKUP(E317,IssueVariable[],9,0),"N/A")</f>
        <v>N/A</v>
      </c>
      <c r="AH317" s="103" t="str">
        <f>IF(Final_Report[[#This Row],[Move to Report]]="Yes",VLOOKUP(E317,IssueVariable[],10,0),"N/A")</f>
        <v>N/A</v>
      </c>
      <c r="AI317" s="103"/>
      <c r="AJ317" s="103"/>
      <c r="AK317" s="103" t="str" cm="1">
        <f t="array" ref="AK317">Table95[Tested on]</f>
        <v>Windows: 11
MAC OS: 12
iOS: 15
Android OS: 10</v>
      </c>
      <c r="AL317" s="203" t="str" cm="1">
        <f t="array" ref="AL3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7" s="103" t="e" cm="1">
        <f t="array" ref="AM317">CONCATENATE(LEFT(AH317, SEARCH(" ", AH317) -1),", ",Labels[Labels])</f>
        <v>#VALUE!</v>
      </c>
      <c r="AN317" s="103" t="b">
        <f t="shared" si="5"/>
        <v>0</v>
      </c>
      <c r="AO317" s="103"/>
      <c r="AP317" s="103"/>
      <c r="AQ317" s="103"/>
      <c r="AR317" s="103"/>
      <c r="AS317" s="103"/>
      <c r="AT317" s="103"/>
      <c r="AU317" s="103"/>
      <c r="AV317" s="103"/>
      <c r="AW317" s="103"/>
      <c r="AX317" s="103"/>
      <c r="AY317" s="103"/>
      <c r="AZ317" s="103"/>
      <c r="BA317" s="103"/>
      <c r="BB317" s="103"/>
      <c r="BC317" s="103" t="e">
        <f>VLOOKUP('Final Report'!D317,'Issue Variable'!A:N,11,FALSE)</f>
        <v>#N/A</v>
      </c>
      <c r="BD317" s="103"/>
      <c r="BE317" s="206"/>
    </row>
    <row r="318" spans="1:57" ht="105" hidden="1">
      <c r="A318" s="145"/>
      <c r="B318" s="103" t="e">
        <f>VLOOKUP(A318,URL[],2,0)</f>
        <v>#N/A</v>
      </c>
      <c r="C318" s="205" t="e">
        <f>VLOOKUP(A318,URL[],3,0)</f>
        <v>#N/A</v>
      </c>
      <c r="D318" s="103"/>
      <c r="E318" s="103"/>
      <c r="F318" s="103"/>
      <c r="G318" s="103"/>
      <c r="H318" s="103"/>
      <c r="I318" s="103"/>
      <c r="J318" s="103"/>
      <c r="K318" s="103"/>
      <c r="L318" s="103"/>
      <c r="M318" s="103"/>
      <c r="N318" s="103"/>
      <c r="O318" s="103"/>
      <c r="P318" s="103"/>
      <c r="Q318" s="103"/>
      <c r="R318" s="103"/>
      <c r="S318" s="103"/>
      <c r="T318" s="103" t="str">
        <f>IF(Final_Report[[#This Row],[Move to Report]]="Yes",VLOOKUP(E318,IssueVariable[],3,0),"N/A")</f>
        <v>N/A</v>
      </c>
      <c r="U318" s="103" t="str">
        <f>IF(Final_Report[[#This Row],[Move to Report]]="Yes",VLOOKUP(E318,IssueVariable[],4,0),"N/A")</f>
        <v>N/A</v>
      </c>
      <c r="V318" s="103" t="str">
        <f>Final_Report[[#This Row],[Issue Description]]</f>
        <v>N/A</v>
      </c>
      <c r="W318" s="103"/>
      <c r="X318" s="103">
        <f>Final_Report[[#This Row],[Code Snippet]]</f>
        <v>0</v>
      </c>
      <c r="Y318" s="103" t="str">
        <f>IF(Final_Report[[#This Row],[Move to Report]]="Yes",VLOOKUP(E318,IssueVariable[],5,0),"N/A")</f>
        <v>N/A</v>
      </c>
      <c r="Z318" s="103" t="str">
        <f>Final_Report[[#This Row],[Expected Result]]</f>
        <v>N/A</v>
      </c>
      <c r="AA318" s="103" t="str">
        <f>IF(Final_Report[[#This Row],[Move to Report]]="Yes",VLOOKUP(E318,IssueVariable[],6,0),"N/A")</f>
        <v>N/A</v>
      </c>
      <c r="AB318" s="103" t="str">
        <f>IF(Final_Report[[#This Row],[Move to Report]]="Yes",VLOOKUP(E318,IssueVariable[],7,0),"N/A")</f>
        <v>N/A</v>
      </c>
      <c r="AC318" s="103" t="str">
        <f>Final_Report[[#This Row],[Recommendation]]</f>
        <v>N/A</v>
      </c>
      <c r="AD318" s="103"/>
      <c r="AE318" s="103" t="str">
        <f>IF(Final_Report[[#This Row],[Move to Report]]="Yes",VLOOKUP(E318,IssueVariable[],8,0),"N/A")</f>
        <v>N/A</v>
      </c>
      <c r="AF318" s="103" t="str">
        <f>Final_Report[[#This Row],[Steps to Reproduce]]</f>
        <v>N/A</v>
      </c>
      <c r="AG318" s="103" t="str">
        <f>IF(Final_Report[[#This Row],[Move to Report]]="Yes",VLOOKUP(E318,IssueVariable[],9,0),"N/A")</f>
        <v>N/A</v>
      </c>
      <c r="AH318" s="103" t="str">
        <f>IF(Final_Report[[#This Row],[Move to Report]]="Yes",VLOOKUP(E318,IssueVariable[],10,0),"N/A")</f>
        <v>N/A</v>
      </c>
      <c r="AI318" s="103"/>
      <c r="AJ318" s="103"/>
      <c r="AK318" s="103" t="str" cm="1">
        <f t="array" ref="AK318">Table95[Tested on]</f>
        <v>Windows: 11
MAC OS: 12
iOS: 15
Android OS: 10</v>
      </c>
      <c r="AL318" s="203" t="str" cm="1">
        <f t="array" ref="AL3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8" s="103" t="e" cm="1">
        <f t="array" ref="AM318">CONCATENATE(LEFT(AH318, SEARCH(" ", AH318) -1),", ",Labels[Labels])</f>
        <v>#VALUE!</v>
      </c>
      <c r="AN318" s="103" t="b">
        <f t="shared" si="5"/>
        <v>0</v>
      </c>
      <c r="AO318" s="103"/>
      <c r="AP318" s="103"/>
      <c r="AQ318" s="103"/>
      <c r="AR318" s="103"/>
      <c r="AS318" s="103"/>
      <c r="AT318" s="103"/>
      <c r="AU318" s="103"/>
      <c r="AV318" s="103"/>
      <c r="AW318" s="103"/>
      <c r="AX318" s="103"/>
      <c r="AY318" s="103"/>
      <c r="AZ318" s="103"/>
      <c r="BA318" s="103"/>
      <c r="BB318" s="103"/>
      <c r="BC318" s="103" t="e">
        <f>VLOOKUP('Final Report'!D318,'Issue Variable'!A:N,11,FALSE)</f>
        <v>#N/A</v>
      </c>
      <c r="BD318" s="103"/>
      <c r="BE318" s="206"/>
    </row>
    <row r="319" spans="1:57" ht="105" hidden="1">
      <c r="A319" s="145"/>
      <c r="B319" s="103" t="e">
        <f>VLOOKUP(A319,URL[],2,0)</f>
        <v>#N/A</v>
      </c>
      <c r="C319" s="205" t="e">
        <f>VLOOKUP(A319,URL[],3,0)</f>
        <v>#N/A</v>
      </c>
      <c r="D319" s="103"/>
      <c r="E319" s="103"/>
      <c r="F319" s="103"/>
      <c r="G319" s="103"/>
      <c r="H319" s="103"/>
      <c r="I319" s="103"/>
      <c r="J319" s="103"/>
      <c r="K319" s="103"/>
      <c r="L319" s="103"/>
      <c r="M319" s="103"/>
      <c r="N319" s="103"/>
      <c r="O319" s="103"/>
      <c r="P319" s="103"/>
      <c r="Q319" s="103"/>
      <c r="R319" s="103"/>
      <c r="S319" s="103"/>
      <c r="T319" s="103" t="str">
        <f>IF(Final_Report[[#This Row],[Move to Report]]="Yes",VLOOKUP(E319,IssueVariable[],3,0),"N/A")</f>
        <v>N/A</v>
      </c>
      <c r="U319" s="103" t="str">
        <f>IF(Final_Report[[#This Row],[Move to Report]]="Yes",VLOOKUP(E319,IssueVariable[],4,0),"N/A")</f>
        <v>N/A</v>
      </c>
      <c r="V319" s="103" t="str">
        <f>Final_Report[[#This Row],[Issue Description]]</f>
        <v>N/A</v>
      </c>
      <c r="W319" s="103"/>
      <c r="X319" s="103">
        <f>Final_Report[[#This Row],[Code Snippet]]</f>
        <v>0</v>
      </c>
      <c r="Y319" s="103" t="str">
        <f>IF(Final_Report[[#This Row],[Move to Report]]="Yes",VLOOKUP(E319,IssueVariable[],5,0),"N/A")</f>
        <v>N/A</v>
      </c>
      <c r="Z319" s="103" t="str">
        <f>Final_Report[[#This Row],[Expected Result]]</f>
        <v>N/A</v>
      </c>
      <c r="AA319" s="103" t="str">
        <f>IF(Final_Report[[#This Row],[Move to Report]]="Yes",VLOOKUP(E319,IssueVariable[],6,0),"N/A")</f>
        <v>N/A</v>
      </c>
      <c r="AB319" s="103" t="str">
        <f>IF(Final_Report[[#This Row],[Move to Report]]="Yes",VLOOKUP(E319,IssueVariable[],7,0),"N/A")</f>
        <v>N/A</v>
      </c>
      <c r="AC319" s="103" t="str">
        <f>Final_Report[[#This Row],[Recommendation]]</f>
        <v>N/A</v>
      </c>
      <c r="AD319" s="103"/>
      <c r="AE319" s="103" t="str">
        <f>IF(Final_Report[[#This Row],[Move to Report]]="Yes",VLOOKUP(E319,IssueVariable[],8,0),"N/A")</f>
        <v>N/A</v>
      </c>
      <c r="AF319" s="103" t="str">
        <f>Final_Report[[#This Row],[Steps to Reproduce]]</f>
        <v>N/A</v>
      </c>
      <c r="AG319" s="103" t="str">
        <f>IF(Final_Report[[#This Row],[Move to Report]]="Yes",VLOOKUP(E319,IssueVariable[],9,0),"N/A")</f>
        <v>N/A</v>
      </c>
      <c r="AH319" s="103" t="str">
        <f>IF(Final_Report[[#This Row],[Move to Report]]="Yes",VLOOKUP(E319,IssueVariable[],10,0),"N/A")</f>
        <v>N/A</v>
      </c>
      <c r="AI319" s="103"/>
      <c r="AJ319" s="103"/>
      <c r="AK319" s="103" t="str" cm="1">
        <f t="array" ref="AK319">Table95[Tested on]</f>
        <v>Windows: 11
MAC OS: 12
iOS: 15
Android OS: 10</v>
      </c>
      <c r="AL319" s="203" t="str" cm="1">
        <f t="array" ref="AL3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19" s="103" t="e" cm="1">
        <f t="array" ref="AM319">CONCATENATE(LEFT(AH319, SEARCH(" ", AH319) -1),", ",Labels[Labels])</f>
        <v>#VALUE!</v>
      </c>
      <c r="AN319" s="103" t="b">
        <f t="shared" si="5"/>
        <v>0</v>
      </c>
      <c r="AO319" s="103"/>
      <c r="AP319" s="103"/>
      <c r="AQ319" s="103"/>
      <c r="AR319" s="103"/>
      <c r="AS319" s="103"/>
      <c r="AT319" s="103"/>
      <c r="AU319" s="103"/>
      <c r="AV319" s="103"/>
      <c r="AW319" s="103"/>
      <c r="AX319" s="103"/>
      <c r="AY319" s="103"/>
      <c r="AZ319" s="103"/>
      <c r="BA319" s="103"/>
      <c r="BB319" s="103"/>
      <c r="BC319" s="103" t="e">
        <f>VLOOKUP('Final Report'!D319,'Issue Variable'!A:N,11,FALSE)</f>
        <v>#N/A</v>
      </c>
      <c r="BD319" s="103"/>
      <c r="BE319" s="206"/>
    </row>
    <row r="320" spans="1:57" ht="105" hidden="1">
      <c r="A320" s="145"/>
      <c r="B320" s="103" t="e">
        <f>VLOOKUP(A320,URL[],2,0)</f>
        <v>#N/A</v>
      </c>
      <c r="C320" s="205" t="e">
        <f>VLOOKUP(A320,URL[],3,0)</f>
        <v>#N/A</v>
      </c>
      <c r="D320" s="103"/>
      <c r="E320" s="103"/>
      <c r="F320" s="103"/>
      <c r="G320" s="103"/>
      <c r="H320" s="103"/>
      <c r="I320" s="103"/>
      <c r="J320" s="103"/>
      <c r="K320" s="103"/>
      <c r="L320" s="103"/>
      <c r="M320" s="103"/>
      <c r="N320" s="103"/>
      <c r="O320" s="103"/>
      <c r="P320" s="103"/>
      <c r="Q320" s="103"/>
      <c r="R320" s="103"/>
      <c r="S320" s="103"/>
      <c r="T320" s="103" t="str">
        <f>IF(Final_Report[[#This Row],[Move to Report]]="Yes",VLOOKUP(E320,IssueVariable[],3,0),"N/A")</f>
        <v>N/A</v>
      </c>
      <c r="U320" s="103" t="str">
        <f>IF(Final_Report[[#This Row],[Move to Report]]="Yes",VLOOKUP(E320,IssueVariable[],4,0),"N/A")</f>
        <v>N/A</v>
      </c>
      <c r="V320" s="103" t="str">
        <f>Final_Report[[#This Row],[Issue Description]]</f>
        <v>N/A</v>
      </c>
      <c r="W320" s="103"/>
      <c r="X320" s="103">
        <f>Final_Report[[#This Row],[Code Snippet]]</f>
        <v>0</v>
      </c>
      <c r="Y320" s="103" t="str">
        <f>IF(Final_Report[[#This Row],[Move to Report]]="Yes",VLOOKUP(E320,IssueVariable[],5,0),"N/A")</f>
        <v>N/A</v>
      </c>
      <c r="Z320" s="103" t="str">
        <f>Final_Report[[#This Row],[Expected Result]]</f>
        <v>N/A</v>
      </c>
      <c r="AA320" s="103" t="str">
        <f>IF(Final_Report[[#This Row],[Move to Report]]="Yes",VLOOKUP(E320,IssueVariable[],6,0),"N/A")</f>
        <v>N/A</v>
      </c>
      <c r="AB320" s="103" t="str">
        <f>IF(Final_Report[[#This Row],[Move to Report]]="Yes",VLOOKUP(E320,IssueVariable[],7,0),"N/A")</f>
        <v>N/A</v>
      </c>
      <c r="AC320" s="103" t="str">
        <f>Final_Report[[#This Row],[Recommendation]]</f>
        <v>N/A</v>
      </c>
      <c r="AD320" s="103"/>
      <c r="AE320" s="103" t="str">
        <f>IF(Final_Report[[#This Row],[Move to Report]]="Yes",VLOOKUP(E320,IssueVariable[],8,0),"N/A")</f>
        <v>N/A</v>
      </c>
      <c r="AF320" s="103" t="str">
        <f>Final_Report[[#This Row],[Steps to Reproduce]]</f>
        <v>N/A</v>
      </c>
      <c r="AG320" s="103" t="str">
        <f>IF(Final_Report[[#This Row],[Move to Report]]="Yes",VLOOKUP(E320,IssueVariable[],9,0),"N/A")</f>
        <v>N/A</v>
      </c>
      <c r="AH320" s="103" t="str">
        <f>IF(Final_Report[[#This Row],[Move to Report]]="Yes",VLOOKUP(E320,IssueVariable[],10,0),"N/A")</f>
        <v>N/A</v>
      </c>
      <c r="AI320" s="103"/>
      <c r="AJ320" s="103"/>
      <c r="AK320" s="103" t="str" cm="1">
        <f t="array" ref="AK320">Table95[Tested on]</f>
        <v>Windows: 11
MAC OS: 12
iOS: 15
Android OS: 10</v>
      </c>
      <c r="AL320" s="203" t="str" cm="1">
        <f t="array" ref="AL3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0" s="103" t="e" cm="1">
        <f t="array" ref="AM320">CONCATENATE(LEFT(AH320, SEARCH(" ", AH320) -1),", ",Labels[Labels])</f>
        <v>#VALUE!</v>
      </c>
      <c r="AN320" s="103" t="b">
        <f t="shared" si="5"/>
        <v>0</v>
      </c>
      <c r="AO320" s="103"/>
      <c r="AP320" s="103"/>
      <c r="AQ320" s="103"/>
      <c r="AR320" s="103"/>
      <c r="AS320" s="103"/>
      <c r="AT320" s="103"/>
      <c r="AU320" s="103"/>
      <c r="AV320" s="103"/>
      <c r="AW320" s="103"/>
      <c r="AX320" s="103"/>
      <c r="AY320" s="103"/>
      <c r="AZ320" s="103"/>
      <c r="BA320" s="103"/>
      <c r="BB320" s="103"/>
      <c r="BC320" s="103" t="e">
        <f>VLOOKUP('Final Report'!D320,'Issue Variable'!A:N,11,FALSE)</f>
        <v>#N/A</v>
      </c>
      <c r="BD320" s="103"/>
      <c r="BE320" s="206"/>
    </row>
    <row r="321" spans="1:57" ht="105" hidden="1">
      <c r="A321" s="145"/>
      <c r="B321" s="103" t="e">
        <f>VLOOKUP(A321,URL[],2,0)</f>
        <v>#N/A</v>
      </c>
      <c r="C321" s="205" t="e">
        <f>VLOOKUP(A321,URL[],3,0)</f>
        <v>#N/A</v>
      </c>
      <c r="D321" s="103"/>
      <c r="E321" s="103"/>
      <c r="F321" s="103"/>
      <c r="G321" s="103"/>
      <c r="H321" s="103"/>
      <c r="I321" s="103"/>
      <c r="J321" s="103"/>
      <c r="K321" s="103"/>
      <c r="L321" s="103"/>
      <c r="M321" s="103"/>
      <c r="N321" s="103"/>
      <c r="O321" s="103"/>
      <c r="P321" s="103"/>
      <c r="Q321" s="103"/>
      <c r="R321" s="103"/>
      <c r="S321" s="103"/>
      <c r="T321" s="103" t="str">
        <f>IF(Final_Report[[#This Row],[Move to Report]]="Yes",VLOOKUP(E321,IssueVariable[],3,0),"N/A")</f>
        <v>N/A</v>
      </c>
      <c r="U321" s="103" t="str">
        <f>IF(Final_Report[[#This Row],[Move to Report]]="Yes",VLOOKUP(E321,IssueVariable[],4,0),"N/A")</f>
        <v>N/A</v>
      </c>
      <c r="V321" s="103" t="str">
        <f>Final_Report[[#This Row],[Issue Description]]</f>
        <v>N/A</v>
      </c>
      <c r="W321" s="103"/>
      <c r="X321" s="103">
        <f>Final_Report[[#This Row],[Code Snippet]]</f>
        <v>0</v>
      </c>
      <c r="Y321" s="103" t="str">
        <f>IF(Final_Report[[#This Row],[Move to Report]]="Yes",VLOOKUP(E321,IssueVariable[],5,0),"N/A")</f>
        <v>N/A</v>
      </c>
      <c r="Z321" s="103" t="str">
        <f>Final_Report[[#This Row],[Expected Result]]</f>
        <v>N/A</v>
      </c>
      <c r="AA321" s="103" t="str">
        <f>IF(Final_Report[[#This Row],[Move to Report]]="Yes",VLOOKUP(E321,IssueVariable[],6,0),"N/A")</f>
        <v>N/A</v>
      </c>
      <c r="AB321" s="103" t="str">
        <f>IF(Final_Report[[#This Row],[Move to Report]]="Yes",VLOOKUP(E321,IssueVariable[],7,0),"N/A")</f>
        <v>N/A</v>
      </c>
      <c r="AC321" s="103" t="str">
        <f>Final_Report[[#This Row],[Recommendation]]</f>
        <v>N/A</v>
      </c>
      <c r="AD321" s="103"/>
      <c r="AE321" s="103" t="str">
        <f>IF(Final_Report[[#This Row],[Move to Report]]="Yes",VLOOKUP(E321,IssueVariable[],8,0),"N/A")</f>
        <v>N/A</v>
      </c>
      <c r="AF321" s="103" t="str">
        <f>Final_Report[[#This Row],[Steps to Reproduce]]</f>
        <v>N/A</v>
      </c>
      <c r="AG321" s="103" t="str">
        <f>IF(Final_Report[[#This Row],[Move to Report]]="Yes",VLOOKUP(E321,IssueVariable[],9,0),"N/A")</f>
        <v>N/A</v>
      </c>
      <c r="AH321" s="103" t="str">
        <f>IF(Final_Report[[#This Row],[Move to Report]]="Yes",VLOOKUP(E321,IssueVariable[],10,0),"N/A")</f>
        <v>N/A</v>
      </c>
      <c r="AI321" s="103"/>
      <c r="AJ321" s="103"/>
      <c r="AK321" s="103" t="str" cm="1">
        <f t="array" ref="AK321">Table95[Tested on]</f>
        <v>Windows: 11
MAC OS: 12
iOS: 15
Android OS: 10</v>
      </c>
      <c r="AL321" s="203" t="str" cm="1">
        <f t="array" ref="AL3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1" s="103" t="e" cm="1">
        <f t="array" ref="AM321">CONCATENATE(LEFT(AH321, SEARCH(" ", AH321) -1),", ",Labels[Labels])</f>
        <v>#VALUE!</v>
      </c>
      <c r="AN321" s="103" t="b">
        <f t="shared" si="5"/>
        <v>0</v>
      </c>
      <c r="AO321" s="103"/>
      <c r="AP321" s="103"/>
      <c r="AQ321" s="103"/>
      <c r="AR321" s="103"/>
      <c r="AS321" s="103"/>
      <c r="AT321" s="103"/>
      <c r="AU321" s="103"/>
      <c r="AV321" s="103"/>
      <c r="AW321" s="103"/>
      <c r="AX321" s="103"/>
      <c r="AY321" s="103"/>
      <c r="AZ321" s="103"/>
      <c r="BA321" s="103"/>
      <c r="BB321" s="103"/>
      <c r="BC321" s="103" t="e">
        <f>VLOOKUP('Final Report'!D321,'Issue Variable'!A:N,11,FALSE)</f>
        <v>#N/A</v>
      </c>
      <c r="BD321" s="103"/>
      <c r="BE321" s="206"/>
    </row>
    <row r="322" spans="1:57" ht="105" hidden="1">
      <c r="A322" s="145"/>
      <c r="B322" s="103" t="e">
        <f>VLOOKUP(A322,URL[],2,0)</f>
        <v>#N/A</v>
      </c>
      <c r="C322" s="205" t="e">
        <f>VLOOKUP(A322,URL[],3,0)</f>
        <v>#N/A</v>
      </c>
      <c r="D322" s="103"/>
      <c r="E322" s="103"/>
      <c r="F322" s="103"/>
      <c r="G322" s="103"/>
      <c r="H322" s="103"/>
      <c r="I322" s="103"/>
      <c r="J322" s="103"/>
      <c r="K322" s="103"/>
      <c r="L322" s="103"/>
      <c r="M322" s="103"/>
      <c r="N322" s="103"/>
      <c r="O322" s="103"/>
      <c r="P322" s="103"/>
      <c r="Q322" s="103"/>
      <c r="R322" s="103"/>
      <c r="S322" s="103"/>
      <c r="T322" s="103" t="str">
        <f>IF(Final_Report[[#This Row],[Move to Report]]="Yes",VLOOKUP(E322,IssueVariable[],3,0),"N/A")</f>
        <v>N/A</v>
      </c>
      <c r="U322" s="103" t="str">
        <f>IF(Final_Report[[#This Row],[Move to Report]]="Yes",VLOOKUP(E322,IssueVariable[],4,0),"N/A")</f>
        <v>N/A</v>
      </c>
      <c r="V322" s="103" t="str">
        <f>Final_Report[[#This Row],[Issue Description]]</f>
        <v>N/A</v>
      </c>
      <c r="W322" s="103"/>
      <c r="X322" s="103">
        <f>Final_Report[[#This Row],[Code Snippet]]</f>
        <v>0</v>
      </c>
      <c r="Y322" s="103" t="str">
        <f>IF(Final_Report[[#This Row],[Move to Report]]="Yes",VLOOKUP(E322,IssueVariable[],5,0),"N/A")</f>
        <v>N/A</v>
      </c>
      <c r="Z322" s="103" t="str">
        <f>Final_Report[[#This Row],[Expected Result]]</f>
        <v>N/A</v>
      </c>
      <c r="AA322" s="103" t="str">
        <f>IF(Final_Report[[#This Row],[Move to Report]]="Yes",VLOOKUP(E322,IssueVariable[],6,0),"N/A")</f>
        <v>N/A</v>
      </c>
      <c r="AB322" s="103" t="str">
        <f>IF(Final_Report[[#This Row],[Move to Report]]="Yes",VLOOKUP(E322,IssueVariable[],7,0),"N/A")</f>
        <v>N/A</v>
      </c>
      <c r="AC322" s="103" t="str">
        <f>Final_Report[[#This Row],[Recommendation]]</f>
        <v>N/A</v>
      </c>
      <c r="AD322" s="103"/>
      <c r="AE322" s="103" t="str">
        <f>IF(Final_Report[[#This Row],[Move to Report]]="Yes",VLOOKUP(E322,IssueVariable[],8,0),"N/A")</f>
        <v>N/A</v>
      </c>
      <c r="AF322" s="103" t="str">
        <f>Final_Report[[#This Row],[Steps to Reproduce]]</f>
        <v>N/A</v>
      </c>
      <c r="AG322" s="103" t="str">
        <f>IF(Final_Report[[#This Row],[Move to Report]]="Yes",VLOOKUP(E322,IssueVariable[],9,0),"N/A")</f>
        <v>N/A</v>
      </c>
      <c r="AH322" s="103" t="str">
        <f>IF(Final_Report[[#This Row],[Move to Report]]="Yes",VLOOKUP(E322,IssueVariable[],10,0),"N/A")</f>
        <v>N/A</v>
      </c>
      <c r="AI322" s="103"/>
      <c r="AJ322" s="103"/>
      <c r="AK322" s="103" t="str" cm="1">
        <f t="array" ref="AK322">Table95[Tested on]</f>
        <v>Windows: 11
MAC OS: 12
iOS: 15
Android OS: 10</v>
      </c>
      <c r="AL322" s="203" t="str" cm="1">
        <f t="array" ref="AL3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2" s="103" t="e" cm="1">
        <f t="array" ref="AM322">CONCATENATE(LEFT(AH322, SEARCH(" ", AH322) -1),", ",Labels[Labels])</f>
        <v>#VALUE!</v>
      </c>
      <c r="AN322" s="103" t="b">
        <f t="shared" ref="AN322:AN385" si="6">IF(AJ322="Blocker","1 - Critical - showstopper",IF(AJ322="Critical","1 - Critical - showstopper",IF(AJ322="Major","1 - Critical - showstopper",IF(AJ322="Minor","3 - Medium - minor functionality broken",IF(AJ322="Trivial","4 - Low - cosmetic or usability")))))</f>
        <v>0</v>
      </c>
      <c r="AO322" s="103"/>
      <c r="AP322" s="103"/>
      <c r="AQ322" s="103"/>
      <c r="AR322" s="103"/>
      <c r="AS322" s="103"/>
      <c r="AT322" s="103"/>
      <c r="AU322" s="103"/>
      <c r="AV322" s="103"/>
      <c r="AW322" s="103"/>
      <c r="AX322" s="103"/>
      <c r="AY322" s="103"/>
      <c r="AZ322" s="103"/>
      <c r="BA322" s="103"/>
      <c r="BB322" s="103"/>
      <c r="BC322" s="103" t="e">
        <f>VLOOKUP('Final Report'!D322,'Issue Variable'!A:N,11,FALSE)</f>
        <v>#N/A</v>
      </c>
      <c r="BD322" s="103"/>
      <c r="BE322" s="206"/>
    </row>
    <row r="323" spans="1:57" ht="105" hidden="1">
      <c r="A323" s="145"/>
      <c r="B323" s="103" t="e">
        <f>VLOOKUP(A323,URL[],2,0)</f>
        <v>#N/A</v>
      </c>
      <c r="C323" s="205" t="e">
        <f>VLOOKUP(A323,URL[],3,0)</f>
        <v>#N/A</v>
      </c>
      <c r="D323" s="103"/>
      <c r="E323" s="103"/>
      <c r="F323" s="103"/>
      <c r="G323" s="103"/>
      <c r="H323" s="103"/>
      <c r="I323" s="103"/>
      <c r="J323" s="103"/>
      <c r="K323" s="103"/>
      <c r="L323" s="103"/>
      <c r="M323" s="103"/>
      <c r="N323" s="103"/>
      <c r="O323" s="103"/>
      <c r="P323" s="103"/>
      <c r="Q323" s="103"/>
      <c r="R323" s="103"/>
      <c r="S323" s="103"/>
      <c r="T323" s="103" t="str">
        <f>IF(Final_Report[[#This Row],[Move to Report]]="Yes",VLOOKUP(E323,IssueVariable[],3,0),"N/A")</f>
        <v>N/A</v>
      </c>
      <c r="U323" s="103" t="str">
        <f>IF(Final_Report[[#This Row],[Move to Report]]="Yes",VLOOKUP(E323,IssueVariable[],4,0),"N/A")</f>
        <v>N/A</v>
      </c>
      <c r="V323" s="103" t="str">
        <f>Final_Report[[#This Row],[Issue Description]]</f>
        <v>N/A</v>
      </c>
      <c r="W323" s="103"/>
      <c r="X323" s="103">
        <f>Final_Report[[#This Row],[Code Snippet]]</f>
        <v>0</v>
      </c>
      <c r="Y323" s="103" t="str">
        <f>IF(Final_Report[[#This Row],[Move to Report]]="Yes",VLOOKUP(E323,IssueVariable[],5,0),"N/A")</f>
        <v>N/A</v>
      </c>
      <c r="Z323" s="103" t="str">
        <f>Final_Report[[#This Row],[Expected Result]]</f>
        <v>N/A</v>
      </c>
      <c r="AA323" s="103" t="str">
        <f>IF(Final_Report[[#This Row],[Move to Report]]="Yes",VLOOKUP(E323,IssueVariable[],6,0),"N/A")</f>
        <v>N/A</v>
      </c>
      <c r="AB323" s="103" t="str">
        <f>IF(Final_Report[[#This Row],[Move to Report]]="Yes",VLOOKUP(E323,IssueVariable[],7,0),"N/A")</f>
        <v>N/A</v>
      </c>
      <c r="AC323" s="103" t="str">
        <f>Final_Report[[#This Row],[Recommendation]]</f>
        <v>N/A</v>
      </c>
      <c r="AD323" s="103"/>
      <c r="AE323" s="103" t="str">
        <f>IF(Final_Report[[#This Row],[Move to Report]]="Yes",VLOOKUP(E323,IssueVariable[],8,0),"N/A")</f>
        <v>N/A</v>
      </c>
      <c r="AF323" s="103" t="str">
        <f>Final_Report[[#This Row],[Steps to Reproduce]]</f>
        <v>N/A</v>
      </c>
      <c r="AG323" s="103" t="str">
        <f>IF(Final_Report[[#This Row],[Move to Report]]="Yes",VLOOKUP(E323,IssueVariable[],9,0),"N/A")</f>
        <v>N/A</v>
      </c>
      <c r="AH323" s="103" t="str">
        <f>IF(Final_Report[[#This Row],[Move to Report]]="Yes",VLOOKUP(E323,IssueVariable[],10,0),"N/A")</f>
        <v>N/A</v>
      </c>
      <c r="AI323" s="103"/>
      <c r="AJ323" s="103"/>
      <c r="AK323" s="103" t="str" cm="1">
        <f t="array" ref="AK323">Table95[Tested on]</f>
        <v>Windows: 11
MAC OS: 12
iOS: 15
Android OS: 10</v>
      </c>
      <c r="AL323" s="203" t="str" cm="1">
        <f t="array" ref="AL3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3" s="103" t="e" cm="1">
        <f t="array" ref="AM323">CONCATENATE(LEFT(AH323, SEARCH(" ", AH323) -1),", ",Labels[Labels])</f>
        <v>#VALUE!</v>
      </c>
      <c r="AN323" s="103" t="b">
        <f t="shared" si="6"/>
        <v>0</v>
      </c>
      <c r="AO323" s="103"/>
      <c r="AP323" s="103"/>
      <c r="AQ323" s="103"/>
      <c r="AR323" s="103"/>
      <c r="AS323" s="103"/>
      <c r="AT323" s="103"/>
      <c r="AU323" s="103"/>
      <c r="AV323" s="103"/>
      <c r="AW323" s="103"/>
      <c r="AX323" s="103"/>
      <c r="AY323" s="103"/>
      <c r="AZ323" s="103"/>
      <c r="BA323" s="103"/>
      <c r="BB323" s="103"/>
      <c r="BC323" s="103" t="e">
        <f>VLOOKUP('Final Report'!D323,'Issue Variable'!A:N,11,FALSE)</f>
        <v>#N/A</v>
      </c>
      <c r="BD323" s="103"/>
      <c r="BE323" s="206"/>
    </row>
    <row r="324" spans="1:57" ht="105" hidden="1">
      <c r="A324" s="145"/>
      <c r="B324" s="103" t="e">
        <f>VLOOKUP(A324,URL[],2,0)</f>
        <v>#N/A</v>
      </c>
      <c r="C324" s="205" t="e">
        <f>VLOOKUP(A324,URL[],3,0)</f>
        <v>#N/A</v>
      </c>
      <c r="D324" s="103"/>
      <c r="E324" s="103"/>
      <c r="F324" s="103"/>
      <c r="G324" s="103"/>
      <c r="H324" s="103"/>
      <c r="I324" s="103"/>
      <c r="J324" s="103"/>
      <c r="K324" s="103"/>
      <c r="L324" s="103"/>
      <c r="M324" s="103"/>
      <c r="N324" s="103"/>
      <c r="O324" s="103"/>
      <c r="P324" s="103"/>
      <c r="Q324" s="103"/>
      <c r="R324" s="103"/>
      <c r="S324" s="103"/>
      <c r="T324" s="103" t="str">
        <f>IF(Final_Report[[#This Row],[Move to Report]]="Yes",VLOOKUP(E324,IssueVariable[],3,0),"N/A")</f>
        <v>N/A</v>
      </c>
      <c r="U324" s="103" t="str">
        <f>IF(Final_Report[[#This Row],[Move to Report]]="Yes",VLOOKUP(E324,IssueVariable[],4,0),"N/A")</f>
        <v>N/A</v>
      </c>
      <c r="V324" s="103" t="str">
        <f>Final_Report[[#This Row],[Issue Description]]</f>
        <v>N/A</v>
      </c>
      <c r="W324" s="103"/>
      <c r="X324" s="103">
        <f>Final_Report[[#This Row],[Code Snippet]]</f>
        <v>0</v>
      </c>
      <c r="Y324" s="103" t="str">
        <f>IF(Final_Report[[#This Row],[Move to Report]]="Yes",VLOOKUP(E324,IssueVariable[],5,0),"N/A")</f>
        <v>N/A</v>
      </c>
      <c r="Z324" s="103" t="str">
        <f>Final_Report[[#This Row],[Expected Result]]</f>
        <v>N/A</v>
      </c>
      <c r="AA324" s="103" t="str">
        <f>IF(Final_Report[[#This Row],[Move to Report]]="Yes",VLOOKUP(E324,IssueVariable[],6,0),"N/A")</f>
        <v>N/A</v>
      </c>
      <c r="AB324" s="103" t="str">
        <f>IF(Final_Report[[#This Row],[Move to Report]]="Yes",VLOOKUP(E324,IssueVariable[],7,0),"N/A")</f>
        <v>N/A</v>
      </c>
      <c r="AC324" s="103" t="str">
        <f>Final_Report[[#This Row],[Recommendation]]</f>
        <v>N/A</v>
      </c>
      <c r="AD324" s="103"/>
      <c r="AE324" s="103" t="str">
        <f>IF(Final_Report[[#This Row],[Move to Report]]="Yes",VLOOKUP(E324,IssueVariable[],8,0),"N/A")</f>
        <v>N/A</v>
      </c>
      <c r="AF324" s="103" t="str">
        <f>Final_Report[[#This Row],[Steps to Reproduce]]</f>
        <v>N/A</v>
      </c>
      <c r="AG324" s="103" t="str">
        <f>IF(Final_Report[[#This Row],[Move to Report]]="Yes",VLOOKUP(E324,IssueVariable[],9,0),"N/A")</f>
        <v>N/A</v>
      </c>
      <c r="AH324" s="103" t="str">
        <f>IF(Final_Report[[#This Row],[Move to Report]]="Yes",VLOOKUP(E324,IssueVariable[],10,0),"N/A")</f>
        <v>N/A</v>
      </c>
      <c r="AI324" s="103"/>
      <c r="AJ324" s="103"/>
      <c r="AK324" s="103" t="str" cm="1">
        <f t="array" ref="AK324">Table95[Tested on]</f>
        <v>Windows: 11
MAC OS: 12
iOS: 15
Android OS: 10</v>
      </c>
      <c r="AL324" s="203" t="str" cm="1">
        <f t="array" ref="AL3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4" s="103" t="e" cm="1">
        <f t="array" ref="AM324">CONCATENATE(LEFT(AH324, SEARCH(" ", AH324) -1),", ",Labels[Labels])</f>
        <v>#VALUE!</v>
      </c>
      <c r="AN324" s="103" t="b">
        <f t="shared" si="6"/>
        <v>0</v>
      </c>
      <c r="AO324" s="103"/>
      <c r="AP324" s="103"/>
      <c r="AQ324" s="103"/>
      <c r="AR324" s="103"/>
      <c r="AS324" s="103"/>
      <c r="AT324" s="103"/>
      <c r="AU324" s="103"/>
      <c r="AV324" s="103"/>
      <c r="AW324" s="103"/>
      <c r="AX324" s="103"/>
      <c r="AY324" s="103"/>
      <c r="AZ324" s="103"/>
      <c r="BA324" s="103"/>
      <c r="BB324" s="103"/>
      <c r="BC324" s="103" t="e">
        <f>VLOOKUP('Final Report'!D324,'Issue Variable'!A:N,11,FALSE)</f>
        <v>#N/A</v>
      </c>
      <c r="BD324" s="103"/>
      <c r="BE324" s="206"/>
    </row>
    <row r="325" spans="1:57" ht="105" hidden="1">
      <c r="A325" s="145"/>
      <c r="B325" s="103" t="e">
        <f>VLOOKUP(A325,URL[],2,0)</f>
        <v>#N/A</v>
      </c>
      <c r="C325" s="205" t="e">
        <f>VLOOKUP(A325,URL[],3,0)</f>
        <v>#N/A</v>
      </c>
      <c r="D325" s="103"/>
      <c r="E325" s="103"/>
      <c r="F325" s="103"/>
      <c r="G325" s="103"/>
      <c r="H325" s="103"/>
      <c r="I325" s="103"/>
      <c r="J325" s="103"/>
      <c r="K325" s="103"/>
      <c r="L325" s="103"/>
      <c r="M325" s="103"/>
      <c r="N325" s="103"/>
      <c r="O325" s="103"/>
      <c r="P325" s="103"/>
      <c r="Q325" s="103"/>
      <c r="R325" s="103"/>
      <c r="S325" s="103"/>
      <c r="T325" s="103" t="str">
        <f>IF(Final_Report[[#This Row],[Move to Report]]="Yes",VLOOKUP(E325,IssueVariable[],3,0),"N/A")</f>
        <v>N/A</v>
      </c>
      <c r="U325" s="103" t="str">
        <f>IF(Final_Report[[#This Row],[Move to Report]]="Yes",VLOOKUP(E325,IssueVariable[],4,0),"N/A")</f>
        <v>N/A</v>
      </c>
      <c r="V325" s="103" t="str">
        <f>Final_Report[[#This Row],[Issue Description]]</f>
        <v>N/A</v>
      </c>
      <c r="W325" s="103"/>
      <c r="X325" s="103">
        <f>Final_Report[[#This Row],[Code Snippet]]</f>
        <v>0</v>
      </c>
      <c r="Y325" s="103" t="str">
        <f>IF(Final_Report[[#This Row],[Move to Report]]="Yes",VLOOKUP(E325,IssueVariable[],5,0),"N/A")</f>
        <v>N/A</v>
      </c>
      <c r="Z325" s="103" t="str">
        <f>Final_Report[[#This Row],[Expected Result]]</f>
        <v>N/A</v>
      </c>
      <c r="AA325" s="103" t="str">
        <f>IF(Final_Report[[#This Row],[Move to Report]]="Yes",VLOOKUP(E325,IssueVariable[],6,0),"N/A")</f>
        <v>N/A</v>
      </c>
      <c r="AB325" s="103" t="str">
        <f>IF(Final_Report[[#This Row],[Move to Report]]="Yes",VLOOKUP(E325,IssueVariable[],7,0),"N/A")</f>
        <v>N/A</v>
      </c>
      <c r="AC325" s="103" t="str">
        <f>Final_Report[[#This Row],[Recommendation]]</f>
        <v>N/A</v>
      </c>
      <c r="AD325" s="103"/>
      <c r="AE325" s="103" t="str">
        <f>IF(Final_Report[[#This Row],[Move to Report]]="Yes",VLOOKUP(E325,IssueVariable[],8,0),"N/A")</f>
        <v>N/A</v>
      </c>
      <c r="AF325" s="103" t="str">
        <f>Final_Report[[#This Row],[Steps to Reproduce]]</f>
        <v>N/A</v>
      </c>
      <c r="AG325" s="103" t="str">
        <f>IF(Final_Report[[#This Row],[Move to Report]]="Yes",VLOOKUP(E325,IssueVariable[],9,0),"N/A")</f>
        <v>N/A</v>
      </c>
      <c r="AH325" s="103" t="str">
        <f>IF(Final_Report[[#This Row],[Move to Report]]="Yes",VLOOKUP(E325,IssueVariable[],10,0),"N/A")</f>
        <v>N/A</v>
      </c>
      <c r="AI325" s="103"/>
      <c r="AJ325" s="103"/>
      <c r="AK325" s="103" t="str" cm="1">
        <f t="array" ref="AK325">Table95[Tested on]</f>
        <v>Windows: 11
MAC OS: 12
iOS: 15
Android OS: 10</v>
      </c>
      <c r="AL325" s="203" t="str" cm="1">
        <f t="array" ref="AL3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5" s="103" t="e" cm="1">
        <f t="array" ref="AM325">CONCATENATE(LEFT(AH325, SEARCH(" ", AH325) -1),", ",Labels[Labels])</f>
        <v>#VALUE!</v>
      </c>
      <c r="AN325" s="103" t="b">
        <f t="shared" si="6"/>
        <v>0</v>
      </c>
      <c r="AO325" s="103"/>
      <c r="AP325" s="103"/>
      <c r="AQ325" s="103"/>
      <c r="AR325" s="103"/>
      <c r="AS325" s="103"/>
      <c r="AT325" s="103"/>
      <c r="AU325" s="103"/>
      <c r="AV325" s="103"/>
      <c r="AW325" s="103"/>
      <c r="AX325" s="103"/>
      <c r="AY325" s="103"/>
      <c r="AZ325" s="103"/>
      <c r="BA325" s="103"/>
      <c r="BB325" s="103"/>
      <c r="BC325" s="103" t="e">
        <f>VLOOKUP('Final Report'!D325,'Issue Variable'!A:N,11,FALSE)</f>
        <v>#N/A</v>
      </c>
      <c r="BD325" s="103"/>
      <c r="BE325" s="206"/>
    </row>
    <row r="326" spans="1:57" ht="105" hidden="1">
      <c r="A326" s="145"/>
      <c r="B326" s="103" t="e">
        <f>VLOOKUP(A326,URL[],2,0)</f>
        <v>#N/A</v>
      </c>
      <c r="C326" s="205" t="e">
        <f>VLOOKUP(A326,URL[],3,0)</f>
        <v>#N/A</v>
      </c>
      <c r="D326" s="103"/>
      <c r="E326" s="103"/>
      <c r="F326" s="103"/>
      <c r="G326" s="103"/>
      <c r="H326" s="103"/>
      <c r="I326" s="103"/>
      <c r="J326" s="103"/>
      <c r="K326" s="103"/>
      <c r="L326" s="103"/>
      <c r="M326" s="103"/>
      <c r="N326" s="103"/>
      <c r="O326" s="103"/>
      <c r="P326" s="103"/>
      <c r="Q326" s="103"/>
      <c r="R326" s="103"/>
      <c r="S326" s="103"/>
      <c r="T326" s="103" t="str">
        <f>IF(Final_Report[[#This Row],[Move to Report]]="Yes",VLOOKUP(E326,IssueVariable[],3,0),"N/A")</f>
        <v>N/A</v>
      </c>
      <c r="U326" s="103" t="str">
        <f>IF(Final_Report[[#This Row],[Move to Report]]="Yes",VLOOKUP(E326,IssueVariable[],4,0),"N/A")</f>
        <v>N/A</v>
      </c>
      <c r="V326" s="103" t="str">
        <f>Final_Report[[#This Row],[Issue Description]]</f>
        <v>N/A</v>
      </c>
      <c r="W326" s="103"/>
      <c r="X326" s="103">
        <f>Final_Report[[#This Row],[Code Snippet]]</f>
        <v>0</v>
      </c>
      <c r="Y326" s="103" t="str">
        <f>IF(Final_Report[[#This Row],[Move to Report]]="Yes",VLOOKUP(E326,IssueVariable[],5,0),"N/A")</f>
        <v>N/A</v>
      </c>
      <c r="Z326" s="103" t="str">
        <f>Final_Report[[#This Row],[Expected Result]]</f>
        <v>N/A</v>
      </c>
      <c r="AA326" s="103" t="str">
        <f>IF(Final_Report[[#This Row],[Move to Report]]="Yes",VLOOKUP(E326,IssueVariable[],6,0),"N/A")</f>
        <v>N/A</v>
      </c>
      <c r="AB326" s="103" t="str">
        <f>IF(Final_Report[[#This Row],[Move to Report]]="Yes",VLOOKUP(E326,IssueVariable[],7,0),"N/A")</f>
        <v>N/A</v>
      </c>
      <c r="AC326" s="103" t="str">
        <f>Final_Report[[#This Row],[Recommendation]]</f>
        <v>N/A</v>
      </c>
      <c r="AD326" s="103"/>
      <c r="AE326" s="103" t="str">
        <f>IF(Final_Report[[#This Row],[Move to Report]]="Yes",VLOOKUP(E326,IssueVariable[],8,0),"N/A")</f>
        <v>N/A</v>
      </c>
      <c r="AF326" s="103" t="str">
        <f>Final_Report[[#This Row],[Steps to Reproduce]]</f>
        <v>N/A</v>
      </c>
      <c r="AG326" s="103" t="str">
        <f>IF(Final_Report[[#This Row],[Move to Report]]="Yes",VLOOKUP(E326,IssueVariable[],9,0),"N/A")</f>
        <v>N/A</v>
      </c>
      <c r="AH326" s="103" t="str">
        <f>IF(Final_Report[[#This Row],[Move to Report]]="Yes",VLOOKUP(E326,IssueVariable[],10,0),"N/A")</f>
        <v>N/A</v>
      </c>
      <c r="AI326" s="103"/>
      <c r="AJ326" s="103"/>
      <c r="AK326" s="103" t="str" cm="1">
        <f t="array" ref="AK326">Table95[Tested on]</f>
        <v>Windows: 11
MAC OS: 12
iOS: 15
Android OS: 10</v>
      </c>
      <c r="AL326" s="203" t="str" cm="1">
        <f t="array" ref="AL3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6" s="103" t="e" cm="1">
        <f t="array" ref="AM326">CONCATENATE(LEFT(AH326, SEARCH(" ", AH326) -1),", ",Labels[Labels])</f>
        <v>#VALUE!</v>
      </c>
      <c r="AN326" s="103" t="b">
        <f t="shared" si="6"/>
        <v>0</v>
      </c>
      <c r="AO326" s="103"/>
      <c r="AP326" s="103"/>
      <c r="AQ326" s="103"/>
      <c r="AR326" s="103"/>
      <c r="AS326" s="103"/>
      <c r="AT326" s="103"/>
      <c r="AU326" s="103"/>
      <c r="AV326" s="103"/>
      <c r="AW326" s="103"/>
      <c r="AX326" s="103"/>
      <c r="AY326" s="103"/>
      <c r="AZ326" s="103"/>
      <c r="BA326" s="103"/>
      <c r="BB326" s="103"/>
      <c r="BC326" s="103" t="e">
        <f>VLOOKUP('Final Report'!D326,'Issue Variable'!A:N,11,FALSE)</f>
        <v>#N/A</v>
      </c>
      <c r="BD326" s="103"/>
      <c r="BE326" s="206"/>
    </row>
    <row r="327" spans="1:57" ht="105" hidden="1">
      <c r="A327" s="145"/>
      <c r="B327" s="103" t="e">
        <f>VLOOKUP(A327,URL[],2,0)</f>
        <v>#N/A</v>
      </c>
      <c r="C327" s="205" t="e">
        <f>VLOOKUP(A327,URL[],3,0)</f>
        <v>#N/A</v>
      </c>
      <c r="D327" s="103"/>
      <c r="E327" s="103"/>
      <c r="F327" s="103"/>
      <c r="G327" s="103"/>
      <c r="H327" s="103"/>
      <c r="I327" s="103"/>
      <c r="J327" s="103"/>
      <c r="K327" s="103"/>
      <c r="L327" s="103"/>
      <c r="M327" s="103"/>
      <c r="N327" s="103"/>
      <c r="O327" s="103"/>
      <c r="P327" s="103"/>
      <c r="Q327" s="103"/>
      <c r="R327" s="103"/>
      <c r="S327" s="103"/>
      <c r="T327" s="103" t="str">
        <f>IF(Final_Report[[#This Row],[Move to Report]]="Yes",VLOOKUP(E327,IssueVariable[],3,0),"N/A")</f>
        <v>N/A</v>
      </c>
      <c r="U327" s="103" t="str">
        <f>IF(Final_Report[[#This Row],[Move to Report]]="Yes",VLOOKUP(E327,IssueVariable[],4,0),"N/A")</f>
        <v>N/A</v>
      </c>
      <c r="V327" s="103" t="str">
        <f>Final_Report[[#This Row],[Issue Description]]</f>
        <v>N/A</v>
      </c>
      <c r="W327" s="103"/>
      <c r="X327" s="103">
        <f>Final_Report[[#This Row],[Code Snippet]]</f>
        <v>0</v>
      </c>
      <c r="Y327" s="103" t="str">
        <f>IF(Final_Report[[#This Row],[Move to Report]]="Yes",VLOOKUP(E327,IssueVariable[],5,0),"N/A")</f>
        <v>N/A</v>
      </c>
      <c r="Z327" s="103" t="str">
        <f>Final_Report[[#This Row],[Expected Result]]</f>
        <v>N/A</v>
      </c>
      <c r="AA327" s="103" t="str">
        <f>IF(Final_Report[[#This Row],[Move to Report]]="Yes",VLOOKUP(E327,IssueVariable[],6,0),"N/A")</f>
        <v>N/A</v>
      </c>
      <c r="AB327" s="103" t="str">
        <f>IF(Final_Report[[#This Row],[Move to Report]]="Yes",VLOOKUP(E327,IssueVariable[],7,0),"N/A")</f>
        <v>N/A</v>
      </c>
      <c r="AC327" s="103" t="str">
        <f>Final_Report[[#This Row],[Recommendation]]</f>
        <v>N/A</v>
      </c>
      <c r="AD327" s="103"/>
      <c r="AE327" s="103" t="str">
        <f>IF(Final_Report[[#This Row],[Move to Report]]="Yes",VLOOKUP(E327,IssueVariable[],8,0),"N/A")</f>
        <v>N/A</v>
      </c>
      <c r="AF327" s="103" t="str">
        <f>Final_Report[[#This Row],[Steps to Reproduce]]</f>
        <v>N/A</v>
      </c>
      <c r="AG327" s="103" t="str">
        <f>IF(Final_Report[[#This Row],[Move to Report]]="Yes",VLOOKUP(E327,IssueVariable[],9,0),"N/A")</f>
        <v>N/A</v>
      </c>
      <c r="AH327" s="103" t="str">
        <f>IF(Final_Report[[#This Row],[Move to Report]]="Yes",VLOOKUP(E327,IssueVariable[],10,0),"N/A")</f>
        <v>N/A</v>
      </c>
      <c r="AI327" s="103"/>
      <c r="AJ327" s="103"/>
      <c r="AK327" s="103" t="str" cm="1">
        <f t="array" ref="AK327">Table95[Tested on]</f>
        <v>Windows: 11
MAC OS: 12
iOS: 15
Android OS: 10</v>
      </c>
      <c r="AL327" s="203" t="str" cm="1">
        <f t="array" ref="AL3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7" s="103" t="e" cm="1">
        <f t="array" ref="AM327">CONCATENATE(LEFT(AH327, SEARCH(" ", AH327) -1),", ",Labels[Labels])</f>
        <v>#VALUE!</v>
      </c>
      <c r="AN327" s="103" t="b">
        <f t="shared" si="6"/>
        <v>0</v>
      </c>
      <c r="AO327" s="103"/>
      <c r="AP327" s="103"/>
      <c r="AQ327" s="103"/>
      <c r="AR327" s="103"/>
      <c r="AS327" s="103"/>
      <c r="AT327" s="103"/>
      <c r="AU327" s="103"/>
      <c r="AV327" s="103"/>
      <c r="AW327" s="103"/>
      <c r="AX327" s="103"/>
      <c r="AY327" s="103"/>
      <c r="AZ327" s="103"/>
      <c r="BA327" s="103"/>
      <c r="BB327" s="103"/>
      <c r="BC327" s="103" t="e">
        <f>VLOOKUP('Final Report'!D327,'Issue Variable'!A:N,11,FALSE)</f>
        <v>#N/A</v>
      </c>
      <c r="BD327" s="103"/>
      <c r="BE327" s="206"/>
    </row>
    <row r="328" spans="1:57" ht="105" hidden="1">
      <c r="A328" s="145"/>
      <c r="B328" s="103" t="e">
        <f>VLOOKUP(A328,URL[],2,0)</f>
        <v>#N/A</v>
      </c>
      <c r="C328" s="205" t="e">
        <f>VLOOKUP(A328,URL[],3,0)</f>
        <v>#N/A</v>
      </c>
      <c r="D328" s="103"/>
      <c r="E328" s="103"/>
      <c r="F328" s="103"/>
      <c r="G328" s="103"/>
      <c r="H328" s="103"/>
      <c r="I328" s="103"/>
      <c r="J328" s="103"/>
      <c r="K328" s="103"/>
      <c r="L328" s="103"/>
      <c r="M328" s="103"/>
      <c r="N328" s="103"/>
      <c r="O328" s="103"/>
      <c r="P328" s="103"/>
      <c r="Q328" s="103"/>
      <c r="R328" s="103"/>
      <c r="S328" s="103"/>
      <c r="T328" s="103" t="str">
        <f>IF(Final_Report[[#This Row],[Move to Report]]="Yes",VLOOKUP(E328,IssueVariable[],3,0),"N/A")</f>
        <v>N/A</v>
      </c>
      <c r="U328" s="103" t="str">
        <f>IF(Final_Report[[#This Row],[Move to Report]]="Yes",VLOOKUP(E328,IssueVariable[],4,0),"N/A")</f>
        <v>N/A</v>
      </c>
      <c r="V328" s="103" t="str">
        <f>Final_Report[[#This Row],[Issue Description]]</f>
        <v>N/A</v>
      </c>
      <c r="W328" s="103"/>
      <c r="X328" s="103">
        <f>Final_Report[[#This Row],[Code Snippet]]</f>
        <v>0</v>
      </c>
      <c r="Y328" s="103" t="str">
        <f>IF(Final_Report[[#This Row],[Move to Report]]="Yes",VLOOKUP(E328,IssueVariable[],5,0),"N/A")</f>
        <v>N/A</v>
      </c>
      <c r="Z328" s="103" t="str">
        <f>Final_Report[[#This Row],[Expected Result]]</f>
        <v>N/A</v>
      </c>
      <c r="AA328" s="103" t="str">
        <f>IF(Final_Report[[#This Row],[Move to Report]]="Yes",VLOOKUP(E328,IssueVariable[],6,0),"N/A")</f>
        <v>N/A</v>
      </c>
      <c r="AB328" s="103" t="str">
        <f>IF(Final_Report[[#This Row],[Move to Report]]="Yes",VLOOKUP(E328,IssueVariable[],7,0),"N/A")</f>
        <v>N/A</v>
      </c>
      <c r="AC328" s="103" t="str">
        <f>Final_Report[[#This Row],[Recommendation]]</f>
        <v>N/A</v>
      </c>
      <c r="AD328" s="103"/>
      <c r="AE328" s="103" t="str">
        <f>IF(Final_Report[[#This Row],[Move to Report]]="Yes",VLOOKUP(E328,IssueVariable[],8,0),"N/A")</f>
        <v>N/A</v>
      </c>
      <c r="AF328" s="103" t="str">
        <f>Final_Report[[#This Row],[Steps to Reproduce]]</f>
        <v>N/A</v>
      </c>
      <c r="AG328" s="103" t="str">
        <f>IF(Final_Report[[#This Row],[Move to Report]]="Yes",VLOOKUP(E328,IssueVariable[],9,0),"N/A")</f>
        <v>N/A</v>
      </c>
      <c r="AH328" s="103" t="str">
        <f>IF(Final_Report[[#This Row],[Move to Report]]="Yes",VLOOKUP(E328,IssueVariable[],10,0),"N/A")</f>
        <v>N/A</v>
      </c>
      <c r="AI328" s="103"/>
      <c r="AJ328" s="103"/>
      <c r="AK328" s="103" t="str" cm="1">
        <f t="array" ref="AK328">Table95[Tested on]</f>
        <v>Windows: 11
MAC OS: 12
iOS: 15
Android OS: 10</v>
      </c>
      <c r="AL328" s="203" t="str" cm="1">
        <f t="array" ref="AL3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8" s="103" t="e" cm="1">
        <f t="array" ref="AM328">CONCATENATE(LEFT(AH328, SEARCH(" ", AH328) -1),", ",Labels[Labels])</f>
        <v>#VALUE!</v>
      </c>
      <c r="AN328" s="103" t="b">
        <f t="shared" si="6"/>
        <v>0</v>
      </c>
      <c r="AO328" s="103"/>
      <c r="AP328" s="103"/>
      <c r="AQ328" s="103"/>
      <c r="AR328" s="103"/>
      <c r="AS328" s="103"/>
      <c r="AT328" s="103"/>
      <c r="AU328" s="103"/>
      <c r="AV328" s="103"/>
      <c r="AW328" s="103"/>
      <c r="AX328" s="103"/>
      <c r="AY328" s="103"/>
      <c r="AZ328" s="103"/>
      <c r="BA328" s="103"/>
      <c r="BB328" s="103"/>
      <c r="BC328" s="103" t="e">
        <f>VLOOKUP('Final Report'!D328,'Issue Variable'!A:N,11,FALSE)</f>
        <v>#N/A</v>
      </c>
      <c r="BD328" s="103"/>
      <c r="BE328" s="206"/>
    </row>
    <row r="329" spans="1:57" ht="105" hidden="1">
      <c r="A329" s="145"/>
      <c r="B329" s="103" t="e">
        <f>VLOOKUP(A329,URL[],2,0)</f>
        <v>#N/A</v>
      </c>
      <c r="C329" s="205" t="e">
        <f>VLOOKUP(A329,URL[],3,0)</f>
        <v>#N/A</v>
      </c>
      <c r="D329" s="103"/>
      <c r="E329" s="103"/>
      <c r="F329" s="103"/>
      <c r="G329" s="103"/>
      <c r="H329" s="103"/>
      <c r="I329" s="103"/>
      <c r="J329" s="103"/>
      <c r="K329" s="103"/>
      <c r="L329" s="103"/>
      <c r="M329" s="103"/>
      <c r="N329" s="103"/>
      <c r="O329" s="103"/>
      <c r="P329" s="103"/>
      <c r="Q329" s="103"/>
      <c r="R329" s="103"/>
      <c r="S329" s="103"/>
      <c r="T329" s="103" t="str">
        <f>IF(Final_Report[[#This Row],[Move to Report]]="Yes",VLOOKUP(E329,IssueVariable[],3,0),"N/A")</f>
        <v>N/A</v>
      </c>
      <c r="U329" s="103" t="str">
        <f>IF(Final_Report[[#This Row],[Move to Report]]="Yes",VLOOKUP(E329,IssueVariable[],4,0),"N/A")</f>
        <v>N/A</v>
      </c>
      <c r="V329" s="103" t="str">
        <f>Final_Report[[#This Row],[Issue Description]]</f>
        <v>N/A</v>
      </c>
      <c r="W329" s="103"/>
      <c r="X329" s="103">
        <f>Final_Report[[#This Row],[Code Snippet]]</f>
        <v>0</v>
      </c>
      <c r="Y329" s="103" t="str">
        <f>IF(Final_Report[[#This Row],[Move to Report]]="Yes",VLOOKUP(E329,IssueVariable[],5,0),"N/A")</f>
        <v>N/A</v>
      </c>
      <c r="Z329" s="103" t="str">
        <f>Final_Report[[#This Row],[Expected Result]]</f>
        <v>N/A</v>
      </c>
      <c r="AA329" s="103" t="str">
        <f>IF(Final_Report[[#This Row],[Move to Report]]="Yes",VLOOKUP(E329,IssueVariable[],6,0),"N/A")</f>
        <v>N/A</v>
      </c>
      <c r="AB329" s="103" t="str">
        <f>IF(Final_Report[[#This Row],[Move to Report]]="Yes",VLOOKUP(E329,IssueVariable[],7,0),"N/A")</f>
        <v>N/A</v>
      </c>
      <c r="AC329" s="103" t="str">
        <f>Final_Report[[#This Row],[Recommendation]]</f>
        <v>N/A</v>
      </c>
      <c r="AD329" s="103"/>
      <c r="AE329" s="103" t="str">
        <f>IF(Final_Report[[#This Row],[Move to Report]]="Yes",VLOOKUP(E329,IssueVariable[],8,0),"N/A")</f>
        <v>N/A</v>
      </c>
      <c r="AF329" s="103" t="str">
        <f>Final_Report[[#This Row],[Steps to Reproduce]]</f>
        <v>N/A</v>
      </c>
      <c r="AG329" s="103" t="str">
        <f>IF(Final_Report[[#This Row],[Move to Report]]="Yes",VLOOKUP(E329,IssueVariable[],9,0),"N/A")</f>
        <v>N/A</v>
      </c>
      <c r="AH329" s="103" t="str">
        <f>IF(Final_Report[[#This Row],[Move to Report]]="Yes",VLOOKUP(E329,IssueVariable[],10,0),"N/A")</f>
        <v>N/A</v>
      </c>
      <c r="AI329" s="103"/>
      <c r="AJ329" s="103"/>
      <c r="AK329" s="103" t="str" cm="1">
        <f t="array" ref="AK329">Table95[Tested on]</f>
        <v>Windows: 11
MAC OS: 12
iOS: 15
Android OS: 10</v>
      </c>
      <c r="AL329" s="203" t="str" cm="1">
        <f t="array" ref="AL3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29" s="103" t="e" cm="1">
        <f t="array" ref="AM329">CONCATENATE(LEFT(AH329, SEARCH(" ", AH329) -1),", ",Labels[Labels])</f>
        <v>#VALUE!</v>
      </c>
      <c r="AN329" s="103" t="b">
        <f t="shared" si="6"/>
        <v>0</v>
      </c>
      <c r="AO329" s="103"/>
      <c r="AP329" s="103"/>
      <c r="AQ329" s="103"/>
      <c r="AR329" s="103"/>
      <c r="AS329" s="103"/>
      <c r="AT329" s="103"/>
      <c r="AU329" s="103"/>
      <c r="AV329" s="103"/>
      <c r="AW329" s="103"/>
      <c r="AX329" s="103"/>
      <c r="AY329" s="103"/>
      <c r="AZ329" s="103"/>
      <c r="BA329" s="103"/>
      <c r="BB329" s="103"/>
      <c r="BC329" s="103" t="e">
        <f>VLOOKUP('Final Report'!D329,'Issue Variable'!A:N,11,FALSE)</f>
        <v>#N/A</v>
      </c>
      <c r="BD329" s="103"/>
      <c r="BE329" s="206"/>
    </row>
    <row r="330" spans="1:57" ht="105" hidden="1">
      <c r="A330" s="145"/>
      <c r="B330" s="103" t="e">
        <f>VLOOKUP(A330,URL[],2,0)</f>
        <v>#N/A</v>
      </c>
      <c r="C330" s="205" t="e">
        <f>VLOOKUP(A330,URL[],3,0)</f>
        <v>#N/A</v>
      </c>
      <c r="D330" s="103"/>
      <c r="E330" s="103"/>
      <c r="F330" s="103"/>
      <c r="G330" s="103"/>
      <c r="H330" s="103"/>
      <c r="I330" s="103"/>
      <c r="J330" s="103"/>
      <c r="K330" s="103"/>
      <c r="L330" s="103"/>
      <c r="M330" s="103"/>
      <c r="N330" s="103"/>
      <c r="O330" s="103"/>
      <c r="P330" s="103"/>
      <c r="Q330" s="103"/>
      <c r="R330" s="103"/>
      <c r="S330" s="103"/>
      <c r="T330" s="103" t="str">
        <f>IF(Final_Report[[#This Row],[Move to Report]]="Yes",VLOOKUP(E330,IssueVariable[],3,0),"N/A")</f>
        <v>N/A</v>
      </c>
      <c r="U330" s="103" t="str">
        <f>IF(Final_Report[[#This Row],[Move to Report]]="Yes",VLOOKUP(E330,IssueVariable[],4,0),"N/A")</f>
        <v>N/A</v>
      </c>
      <c r="V330" s="103" t="str">
        <f>Final_Report[[#This Row],[Issue Description]]</f>
        <v>N/A</v>
      </c>
      <c r="W330" s="103"/>
      <c r="X330" s="103">
        <f>Final_Report[[#This Row],[Code Snippet]]</f>
        <v>0</v>
      </c>
      <c r="Y330" s="103" t="str">
        <f>IF(Final_Report[[#This Row],[Move to Report]]="Yes",VLOOKUP(E330,IssueVariable[],5,0),"N/A")</f>
        <v>N/A</v>
      </c>
      <c r="Z330" s="103" t="str">
        <f>Final_Report[[#This Row],[Expected Result]]</f>
        <v>N/A</v>
      </c>
      <c r="AA330" s="103" t="str">
        <f>IF(Final_Report[[#This Row],[Move to Report]]="Yes",VLOOKUP(E330,IssueVariable[],6,0),"N/A")</f>
        <v>N/A</v>
      </c>
      <c r="AB330" s="103" t="str">
        <f>IF(Final_Report[[#This Row],[Move to Report]]="Yes",VLOOKUP(E330,IssueVariable[],7,0),"N/A")</f>
        <v>N/A</v>
      </c>
      <c r="AC330" s="103" t="str">
        <f>Final_Report[[#This Row],[Recommendation]]</f>
        <v>N/A</v>
      </c>
      <c r="AD330" s="103"/>
      <c r="AE330" s="103" t="str">
        <f>IF(Final_Report[[#This Row],[Move to Report]]="Yes",VLOOKUP(E330,IssueVariable[],8,0),"N/A")</f>
        <v>N/A</v>
      </c>
      <c r="AF330" s="103" t="str">
        <f>Final_Report[[#This Row],[Steps to Reproduce]]</f>
        <v>N/A</v>
      </c>
      <c r="AG330" s="103" t="str">
        <f>IF(Final_Report[[#This Row],[Move to Report]]="Yes",VLOOKUP(E330,IssueVariable[],9,0),"N/A")</f>
        <v>N/A</v>
      </c>
      <c r="AH330" s="103" t="str">
        <f>IF(Final_Report[[#This Row],[Move to Report]]="Yes",VLOOKUP(E330,IssueVariable[],10,0),"N/A")</f>
        <v>N/A</v>
      </c>
      <c r="AI330" s="103"/>
      <c r="AJ330" s="103"/>
      <c r="AK330" s="103" t="str" cm="1">
        <f t="array" ref="AK330">Table95[Tested on]</f>
        <v>Windows: 11
MAC OS: 12
iOS: 15
Android OS: 10</v>
      </c>
      <c r="AL330" s="203" t="str" cm="1">
        <f t="array" ref="AL3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0" s="103" t="e" cm="1">
        <f t="array" ref="AM330">CONCATENATE(LEFT(AH330, SEARCH(" ", AH330) -1),", ",Labels[Labels])</f>
        <v>#VALUE!</v>
      </c>
      <c r="AN330" s="103" t="b">
        <f t="shared" si="6"/>
        <v>0</v>
      </c>
      <c r="AO330" s="103"/>
      <c r="AP330" s="103"/>
      <c r="AQ330" s="103"/>
      <c r="AR330" s="103"/>
      <c r="AS330" s="103"/>
      <c r="AT330" s="103"/>
      <c r="AU330" s="103"/>
      <c r="AV330" s="103"/>
      <c r="AW330" s="103"/>
      <c r="AX330" s="103"/>
      <c r="AY330" s="103"/>
      <c r="AZ330" s="103"/>
      <c r="BA330" s="103"/>
      <c r="BB330" s="103"/>
      <c r="BC330" s="103" t="e">
        <f>VLOOKUP('Final Report'!D330,'Issue Variable'!A:N,11,FALSE)</f>
        <v>#N/A</v>
      </c>
      <c r="BD330" s="103"/>
      <c r="BE330" s="206"/>
    </row>
    <row r="331" spans="1:57" ht="105" hidden="1">
      <c r="A331" s="145"/>
      <c r="B331" s="103" t="e">
        <f>VLOOKUP(A331,URL[],2,0)</f>
        <v>#N/A</v>
      </c>
      <c r="C331" s="205" t="e">
        <f>VLOOKUP(A331,URL[],3,0)</f>
        <v>#N/A</v>
      </c>
      <c r="D331" s="103"/>
      <c r="E331" s="103"/>
      <c r="F331" s="103"/>
      <c r="G331" s="103"/>
      <c r="H331" s="103"/>
      <c r="I331" s="103"/>
      <c r="J331" s="103"/>
      <c r="K331" s="103"/>
      <c r="L331" s="103"/>
      <c r="M331" s="103"/>
      <c r="N331" s="103"/>
      <c r="O331" s="103"/>
      <c r="P331" s="103"/>
      <c r="Q331" s="103"/>
      <c r="R331" s="103"/>
      <c r="S331" s="103"/>
      <c r="T331" s="103" t="str">
        <f>IF(Final_Report[[#This Row],[Move to Report]]="Yes",VLOOKUP(E331,IssueVariable[],3,0),"N/A")</f>
        <v>N/A</v>
      </c>
      <c r="U331" s="103" t="str">
        <f>IF(Final_Report[[#This Row],[Move to Report]]="Yes",VLOOKUP(E331,IssueVariable[],4,0),"N/A")</f>
        <v>N/A</v>
      </c>
      <c r="V331" s="103" t="str">
        <f>Final_Report[[#This Row],[Issue Description]]</f>
        <v>N/A</v>
      </c>
      <c r="W331" s="103"/>
      <c r="X331" s="103">
        <f>Final_Report[[#This Row],[Code Snippet]]</f>
        <v>0</v>
      </c>
      <c r="Y331" s="103" t="str">
        <f>IF(Final_Report[[#This Row],[Move to Report]]="Yes",VLOOKUP(E331,IssueVariable[],5,0),"N/A")</f>
        <v>N/A</v>
      </c>
      <c r="Z331" s="103" t="str">
        <f>Final_Report[[#This Row],[Expected Result]]</f>
        <v>N/A</v>
      </c>
      <c r="AA331" s="103" t="str">
        <f>IF(Final_Report[[#This Row],[Move to Report]]="Yes",VLOOKUP(E331,IssueVariable[],6,0),"N/A")</f>
        <v>N/A</v>
      </c>
      <c r="AB331" s="103" t="str">
        <f>IF(Final_Report[[#This Row],[Move to Report]]="Yes",VLOOKUP(E331,IssueVariable[],7,0),"N/A")</f>
        <v>N/A</v>
      </c>
      <c r="AC331" s="103" t="str">
        <f>Final_Report[[#This Row],[Recommendation]]</f>
        <v>N/A</v>
      </c>
      <c r="AD331" s="103"/>
      <c r="AE331" s="103" t="str">
        <f>IF(Final_Report[[#This Row],[Move to Report]]="Yes",VLOOKUP(E331,IssueVariable[],8,0),"N/A")</f>
        <v>N/A</v>
      </c>
      <c r="AF331" s="103" t="str">
        <f>Final_Report[[#This Row],[Steps to Reproduce]]</f>
        <v>N/A</v>
      </c>
      <c r="AG331" s="103" t="str">
        <f>IF(Final_Report[[#This Row],[Move to Report]]="Yes",VLOOKUP(E331,IssueVariable[],9,0),"N/A")</f>
        <v>N/A</v>
      </c>
      <c r="AH331" s="103" t="str">
        <f>IF(Final_Report[[#This Row],[Move to Report]]="Yes",VLOOKUP(E331,IssueVariable[],10,0),"N/A")</f>
        <v>N/A</v>
      </c>
      <c r="AI331" s="103"/>
      <c r="AJ331" s="103"/>
      <c r="AK331" s="103" t="str" cm="1">
        <f t="array" ref="AK331">Table95[Tested on]</f>
        <v>Windows: 11
MAC OS: 12
iOS: 15
Android OS: 10</v>
      </c>
      <c r="AL331" s="203" t="str" cm="1">
        <f t="array" ref="AL3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1" s="103" t="e" cm="1">
        <f t="array" ref="AM331">CONCATENATE(LEFT(AH331, SEARCH(" ", AH331) -1),", ",Labels[Labels])</f>
        <v>#VALUE!</v>
      </c>
      <c r="AN331" s="103" t="b">
        <f t="shared" si="6"/>
        <v>0</v>
      </c>
      <c r="AO331" s="103"/>
      <c r="AP331" s="103"/>
      <c r="AQ331" s="103"/>
      <c r="AR331" s="103"/>
      <c r="AS331" s="103"/>
      <c r="AT331" s="103"/>
      <c r="AU331" s="103"/>
      <c r="AV331" s="103"/>
      <c r="AW331" s="103"/>
      <c r="AX331" s="103"/>
      <c r="AY331" s="103"/>
      <c r="AZ331" s="103"/>
      <c r="BA331" s="103"/>
      <c r="BB331" s="103"/>
      <c r="BC331" s="103" t="e">
        <f>VLOOKUP('Final Report'!D331,'Issue Variable'!A:N,11,FALSE)</f>
        <v>#N/A</v>
      </c>
      <c r="BD331" s="103"/>
      <c r="BE331" s="206"/>
    </row>
    <row r="332" spans="1:57" ht="105" hidden="1">
      <c r="A332" s="145"/>
      <c r="B332" s="103" t="e">
        <f>VLOOKUP(A332,URL[],2,0)</f>
        <v>#N/A</v>
      </c>
      <c r="C332" s="205" t="e">
        <f>VLOOKUP(A332,URL[],3,0)</f>
        <v>#N/A</v>
      </c>
      <c r="D332" s="103"/>
      <c r="E332" s="103"/>
      <c r="F332" s="103"/>
      <c r="G332" s="103"/>
      <c r="H332" s="103"/>
      <c r="I332" s="103"/>
      <c r="J332" s="103"/>
      <c r="K332" s="103"/>
      <c r="L332" s="103"/>
      <c r="M332" s="103"/>
      <c r="N332" s="103"/>
      <c r="O332" s="103"/>
      <c r="P332" s="103"/>
      <c r="Q332" s="103"/>
      <c r="R332" s="103"/>
      <c r="S332" s="103"/>
      <c r="T332" s="103" t="str">
        <f>IF(Final_Report[[#This Row],[Move to Report]]="Yes",VLOOKUP(E332,IssueVariable[],3,0),"N/A")</f>
        <v>N/A</v>
      </c>
      <c r="U332" s="103" t="str">
        <f>IF(Final_Report[[#This Row],[Move to Report]]="Yes",VLOOKUP(E332,IssueVariable[],4,0),"N/A")</f>
        <v>N/A</v>
      </c>
      <c r="V332" s="103" t="str">
        <f>Final_Report[[#This Row],[Issue Description]]</f>
        <v>N/A</v>
      </c>
      <c r="W332" s="103"/>
      <c r="X332" s="103">
        <f>Final_Report[[#This Row],[Code Snippet]]</f>
        <v>0</v>
      </c>
      <c r="Y332" s="103" t="str">
        <f>IF(Final_Report[[#This Row],[Move to Report]]="Yes",VLOOKUP(E332,IssueVariable[],5,0),"N/A")</f>
        <v>N/A</v>
      </c>
      <c r="Z332" s="103" t="str">
        <f>Final_Report[[#This Row],[Expected Result]]</f>
        <v>N/A</v>
      </c>
      <c r="AA332" s="103" t="str">
        <f>IF(Final_Report[[#This Row],[Move to Report]]="Yes",VLOOKUP(E332,IssueVariable[],6,0),"N/A")</f>
        <v>N/A</v>
      </c>
      <c r="AB332" s="103" t="str">
        <f>IF(Final_Report[[#This Row],[Move to Report]]="Yes",VLOOKUP(E332,IssueVariable[],7,0),"N/A")</f>
        <v>N/A</v>
      </c>
      <c r="AC332" s="103" t="str">
        <f>Final_Report[[#This Row],[Recommendation]]</f>
        <v>N/A</v>
      </c>
      <c r="AD332" s="103"/>
      <c r="AE332" s="103" t="str">
        <f>IF(Final_Report[[#This Row],[Move to Report]]="Yes",VLOOKUP(E332,IssueVariable[],8,0),"N/A")</f>
        <v>N/A</v>
      </c>
      <c r="AF332" s="103" t="str">
        <f>Final_Report[[#This Row],[Steps to Reproduce]]</f>
        <v>N/A</v>
      </c>
      <c r="AG332" s="103" t="str">
        <f>IF(Final_Report[[#This Row],[Move to Report]]="Yes",VLOOKUP(E332,IssueVariable[],9,0),"N/A")</f>
        <v>N/A</v>
      </c>
      <c r="AH332" s="103" t="str">
        <f>IF(Final_Report[[#This Row],[Move to Report]]="Yes",VLOOKUP(E332,IssueVariable[],10,0),"N/A")</f>
        <v>N/A</v>
      </c>
      <c r="AI332" s="103"/>
      <c r="AJ332" s="103"/>
      <c r="AK332" s="103" t="str" cm="1">
        <f t="array" ref="AK332">Table95[Tested on]</f>
        <v>Windows: 11
MAC OS: 12
iOS: 15
Android OS: 10</v>
      </c>
      <c r="AL332" s="203" t="str" cm="1">
        <f t="array" ref="AL3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2" s="103" t="e" cm="1">
        <f t="array" ref="AM332">CONCATENATE(LEFT(AH332, SEARCH(" ", AH332) -1),", ",Labels[Labels])</f>
        <v>#VALUE!</v>
      </c>
      <c r="AN332" s="103" t="b">
        <f t="shared" si="6"/>
        <v>0</v>
      </c>
      <c r="AO332" s="103"/>
      <c r="AP332" s="103"/>
      <c r="AQ332" s="103"/>
      <c r="AR332" s="103"/>
      <c r="AS332" s="103"/>
      <c r="AT332" s="103"/>
      <c r="AU332" s="103"/>
      <c r="AV332" s="103"/>
      <c r="AW332" s="103"/>
      <c r="AX332" s="103"/>
      <c r="AY332" s="103"/>
      <c r="AZ332" s="103"/>
      <c r="BA332" s="103"/>
      <c r="BB332" s="103"/>
      <c r="BC332" s="103" t="e">
        <f>VLOOKUP('Final Report'!D332,'Issue Variable'!A:N,11,FALSE)</f>
        <v>#N/A</v>
      </c>
      <c r="BD332" s="103"/>
      <c r="BE332" s="206"/>
    </row>
    <row r="333" spans="1:57" ht="105" hidden="1">
      <c r="A333" s="145"/>
      <c r="B333" s="103" t="e">
        <f>VLOOKUP(A333,URL[],2,0)</f>
        <v>#N/A</v>
      </c>
      <c r="C333" s="205" t="e">
        <f>VLOOKUP(A333,URL[],3,0)</f>
        <v>#N/A</v>
      </c>
      <c r="D333" s="103"/>
      <c r="E333" s="103"/>
      <c r="F333" s="103"/>
      <c r="G333" s="103"/>
      <c r="H333" s="103"/>
      <c r="I333" s="103"/>
      <c r="J333" s="103"/>
      <c r="K333" s="103"/>
      <c r="L333" s="103"/>
      <c r="M333" s="103"/>
      <c r="N333" s="103"/>
      <c r="O333" s="103"/>
      <c r="P333" s="103"/>
      <c r="Q333" s="103"/>
      <c r="R333" s="103"/>
      <c r="S333" s="103"/>
      <c r="T333" s="103" t="str">
        <f>IF(Final_Report[[#This Row],[Move to Report]]="Yes",VLOOKUP(E333,IssueVariable[],3,0),"N/A")</f>
        <v>N/A</v>
      </c>
      <c r="U333" s="103" t="str">
        <f>IF(Final_Report[[#This Row],[Move to Report]]="Yes",VLOOKUP(E333,IssueVariable[],4,0),"N/A")</f>
        <v>N/A</v>
      </c>
      <c r="V333" s="103" t="str">
        <f>Final_Report[[#This Row],[Issue Description]]</f>
        <v>N/A</v>
      </c>
      <c r="W333" s="103"/>
      <c r="X333" s="103">
        <f>Final_Report[[#This Row],[Code Snippet]]</f>
        <v>0</v>
      </c>
      <c r="Y333" s="103" t="str">
        <f>IF(Final_Report[[#This Row],[Move to Report]]="Yes",VLOOKUP(E333,IssueVariable[],5,0),"N/A")</f>
        <v>N/A</v>
      </c>
      <c r="Z333" s="103" t="str">
        <f>Final_Report[[#This Row],[Expected Result]]</f>
        <v>N/A</v>
      </c>
      <c r="AA333" s="103" t="str">
        <f>IF(Final_Report[[#This Row],[Move to Report]]="Yes",VLOOKUP(E333,IssueVariable[],6,0),"N/A")</f>
        <v>N/A</v>
      </c>
      <c r="AB333" s="103" t="str">
        <f>IF(Final_Report[[#This Row],[Move to Report]]="Yes",VLOOKUP(E333,IssueVariable[],7,0),"N/A")</f>
        <v>N/A</v>
      </c>
      <c r="AC333" s="103" t="str">
        <f>Final_Report[[#This Row],[Recommendation]]</f>
        <v>N/A</v>
      </c>
      <c r="AD333" s="103"/>
      <c r="AE333" s="103" t="str">
        <f>IF(Final_Report[[#This Row],[Move to Report]]="Yes",VLOOKUP(E333,IssueVariable[],8,0),"N/A")</f>
        <v>N/A</v>
      </c>
      <c r="AF333" s="103" t="str">
        <f>Final_Report[[#This Row],[Steps to Reproduce]]</f>
        <v>N/A</v>
      </c>
      <c r="AG333" s="103" t="str">
        <f>IF(Final_Report[[#This Row],[Move to Report]]="Yes",VLOOKUP(E333,IssueVariable[],9,0),"N/A")</f>
        <v>N/A</v>
      </c>
      <c r="AH333" s="103" t="str">
        <f>IF(Final_Report[[#This Row],[Move to Report]]="Yes",VLOOKUP(E333,IssueVariable[],10,0),"N/A")</f>
        <v>N/A</v>
      </c>
      <c r="AI333" s="103"/>
      <c r="AJ333" s="103"/>
      <c r="AK333" s="103" t="str" cm="1">
        <f t="array" ref="AK333">Table95[Tested on]</f>
        <v>Windows: 11
MAC OS: 12
iOS: 15
Android OS: 10</v>
      </c>
      <c r="AL333" s="203" t="str" cm="1">
        <f t="array" ref="AL3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3" s="103" t="e" cm="1">
        <f t="array" ref="AM333">CONCATENATE(LEFT(AH333, SEARCH(" ", AH333) -1),", ",Labels[Labels])</f>
        <v>#VALUE!</v>
      </c>
      <c r="AN333" s="103" t="b">
        <f t="shared" si="6"/>
        <v>0</v>
      </c>
      <c r="AO333" s="103"/>
      <c r="AP333" s="103"/>
      <c r="AQ333" s="103"/>
      <c r="AR333" s="103"/>
      <c r="AS333" s="103"/>
      <c r="AT333" s="103"/>
      <c r="AU333" s="103"/>
      <c r="AV333" s="103"/>
      <c r="AW333" s="103"/>
      <c r="AX333" s="103"/>
      <c r="AY333" s="103"/>
      <c r="AZ333" s="103"/>
      <c r="BA333" s="103"/>
      <c r="BB333" s="103"/>
      <c r="BC333" s="103" t="e">
        <f>VLOOKUP('Final Report'!D333,'Issue Variable'!A:N,11,FALSE)</f>
        <v>#N/A</v>
      </c>
      <c r="BD333" s="103"/>
      <c r="BE333" s="206"/>
    </row>
    <row r="334" spans="1:57" ht="105" hidden="1">
      <c r="A334" s="145"/>
      <c r="B334" s="103" t="e">
        <f>VLOOKUP(A334,URL[],2,0)</f>
        <v>#N/A</v>
      </c>
      <c r="C334" s="205" t="e">
        <f>VLOOKUP(A334,URL[],3,0)</f>
        <v>#N/A</v>
      </c>
      <c r="D334" s="103"/>
      <c r="E334" s="103"/>
      <c r="F334" s="103"/>
      <c r="G334" s="103"/>
      <c r="H334" s="103"/>
      <c r="I334" s="103"/>
      <c r="J334" s="103"/>
      <c r="K334" s="103"/>
      <c r="L334" s="103"/>
      <c r="M334" s="103"/>
      <c r="N334" s="103"/>
      <c r="O334" s="103"/>
      <c r="P334" s="103"/>
      <c r="Q334" s="103"/>
      <c r="R334" s="103"/>
      <c r="S334" s="103"/>
      <c r="T334" s="103" t="str">
        <f>IF(Final_Report[[#This Row],[Move to Report]]="Yes",VLOOKUP(E334,IssueVariable[],3,0),"N/A")</f>
        <v>N/A</v>
      </c>
      <c r="U334" s="103" t="str">
        <f>IF(Final_Report[[#This Row],[Move to Report]]="Yes",VLOOKUP(E334,IssueVariable[],4,0),"N/A")</f>
        <v>N/A</v>
      </c>
      <c r="V334" s="103" t="str">
        <f>Final_Report[[#This Row],[Issue Description]]</f>
        <v>N/A</v>
      </c>
      <c r="W334" s="103"/>
      <c r="X334" s="103">
        <f>Final_Report[[#This Row],[Code Snippet]]</f>
        <v>0</v>
      </c>
      <c r="Y334" s="103" t="str">
        <f>IF(Final_Report[[#This Row],[Move to Report]]="Yes",VLOOKUP(E334,IssueVariable[],5,0),"N/A")</f>
        <v>N/A</v>
      </c>
      <c r="Z334" s="103" t="str">
        <f>Final_Report[[#This Row],[Expected Result]]</f>
        <v>N/A</v>
      </c>
      <c r="AA334" s="103" t="str">
        <f>IF(Final_Report[[#This Row],[Move to Report]]="Yes",VLOOKUP(E334,IssueVariable[],6,0),"N/A")</f>
        <v>N/A</v>
      </c>
      <c r="AB334" s="103" t="str">
        <f>IF(Final_Report[[#This Row],[Move to Report]]="Yes",VLOOKUP(E334,IssueVariable[],7,0),"N/A")</f>
        <v>N/A</v>
      </c>
      <c r="AC334" s="103" t="str">
        <f>Final_Report[[#This Row],[Recommendation]]</f>
        <v>N/A</v>
      </c>
      <c r="AD334" s="103"/>
      <c r="AE334" s="103" t="str">
        <f>IF(Final_Report[[#This Row],[Move to Report]]="Yes",VLOOKUP(E334,IssueVariable[],8,0),"N/A")</f>
        <v>N/A</v>
      </c>
      <c r="AF334" s="103" t="str">
        <f>Final_Report[[#This Row],[Steps to Reproduce]]</f>
        <v>N/A</v>
      </c>
      <c r="AG334" s="103" t="str">
        <f>IF(Final_Report[[#This Row],[Move to Report]]="Yes",VLOOKUP(E334,IssueVariable[],9,0),"N/A")</f>
        <v>N/A</v>
      </c>
      <c r="AH334" s="103" t="str">
        <f>IF(Final_Report[[#This Row],[Move to Report]]="Yes",VLOOKUP(E334,IssueVariable[],10,0),"N/A")</f>
        <v>N/A</v>
      </c>
      <c r="AI334" s="103"/>
      <c r="AJ334" s="103"/>
      <c r="AK334" s="103" t="str" cm="1">
        <f t="array" ref="AK334">Table95[Tested on]</f>
        <v>Windows: 11
MAC OS: 12
iOS: 15
Android OS: 10</v>
      </c>
      <c r="AL334" s="203" t="str" cm="1">
        <f t="array" ref="AL3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4" s="103" t="e" cm="1">
        <f t="array" ref="AM334">CONCATENATE(LEFT(AH334, SEARCH(" ", AH334) -1),", ",Labels[Labels])</f>
        <v>#VALUE!</v>
      </c>
      <c r="AN334" s="103" t="b">
        <f t="shared" si="6"/>
        <v>0</v>
      </c>
      <c r="AO334" s="103"/>
      <c r="AP334" s="103"/>
      <c r="AQ334" s="103"/>
      <c r="AR334" s="103"/>
      <c r="AS334" s="103"/>
      <c r="AT334" s="103"/>
      <c r="AU334" s="103"/>
      <c r="AV334" s="103"/>
      <c r="AW334" s="103"/>
      <c r="AX334" s="103"/>
      <c r="AY334" s="103"/>
      <c r="AZ334" s="103"/>
      <c r="BA334" s="103"/>
      <c r="BB334" s="103"/>
      <c r="BC334" s="103" t="e">
        <f>VLOOKUP('Final Report'!D334,'Issue Variable'!A:N,11,FALSE)</f>
        <v>#N/A</v>
      </c>
      <c r="BD334" s="103"/>
      <c r="BE334" s="206"/>
    </row>
    <row r="335" spans="1:57" ht="105" hidden="1">
      <c r="A335" s="145"/>
      <c r="B335" s="103" t="e">
        <f>VLOOKUP(A335,URL[],2,0)</f>
        <v>#N/A</v>
      </c>
      <c r="C335" s="205" t="e">
        <f>VLOOKUP(A335,URL[],3,0)</f>
        <v>#N/A</v>
      </c>
      <c r="D335" s="103"/>
      <c r="E335" s="103"/>
      <c r="F335" s="103"/>
      <c r="G335" s="103"/>
      <c r="H335" s="103"/>
      <c r="I335" s="103"/>
      <c r="J335" s="103"/>
      <c r="K335" s="103"/>
      <c r="L335" s="103"/>
      <c r="M335" s="103"/>
      <c r="N335" s="103"/>
      <c r="O335" s="103"/>
      <c r="P335" s="103"/>
      <c r="Q335" s="103"/>
      <c r="R335" s="103"/>
      <c r="S335" s="103"/>
      <c r="T335" s="103" t="str">
        <f>IF(Final_Report[[#This Row],[Move to Report]]="Yes",VLOOKUP(E335,IssueVariable[],3,0),"N/A")</f>
        <v>N/A</v>
      </c>
      <c r="U335" s="103" t="str">
        <f>IF(Final_Report[[#This Row],[Move to Report]]="Yes",VLOOKUP(E335,IssueVariable[],4,0),"N/A")</f>
        <v>N/A</v>
      </c>
      <c r="V335" s="103" t="str">
        <f>Final_Report[[#This Row],[Issue Description]]</f>
        <v>N/A</v>
      </c>
      <c r="W335" s="103"/>
      <c r="X335" s="103">
        <f>Final_Report[[#This Row],[Code Snippet]]</f>
        <v>0</v>
      </c>
      <c r="Y335" s="103" t="str">
        <f>IF(Final_Report[[#This Row],[Move to Report]]="Yes",VLOOKUP(E335,IssueVariable[],5,0),"N/A")</f>
        <v>N/A</v>
      </c>
      <c r="Z335" s="103" t="str">
        <f>Final_Report[[#This Row],[Expected Result]]</f>
        <v>N/A</v>
      </c>
      <c r="AA335" s="103" t="str">
        <f>IF(Final_Report[[#This Row],[Move to Report]]="Yes",VLOOKUP(E335,IssueVariable[],6,0),"N/A")</f>
        <v>N/A</v>
      </c>
      <c r="AB335" s="103" t="str">
        <f>IF(Final_Report[[#This Row],[Move to Report]]="Yes",VLOOKUP(E335,IssueVariable[],7,0),"N/A")</f>
        <v>N/A</v>
      </c>
      <c r="AC335" s="103" t="str">
        <f>Final_Report[[#This Row],[Recommendation]]</f>
        <v>N/A</v>
      </c>
      <c r="AD335" s="103"/>
      <c r="AE335" s="103" t="str">
        <f>IF(Final_Report[[#This Row],[Move to Report]]="Yes",VLOOKUP(E335,IssueVariable[],8,0),"N/A")</f>
        <v>N/A</v>
      </c>
      <c r="AF335" s="103" t="str">
        <f>Final_Report[[#This Row],[Steps to Reproduce]]</f>
        <v>N/A</v>
      </c>
      <c r="AG335" s="103" t="str">
        <f>IF(Final_Report[[#This Row],[Move to Report]]="Yes",VLOOKUP(E335,IssueVariable[],9,0),"N/A")</f>
        <v>N/A</v>
      </c>
      <c r="AH335" s="103" t="str">
        <f>IF(Final_Report[[#This Row],[Move to Report]]="Yes",VLOOKUP(E335,IssueVariable[],10,0),"N/A")</f>
        <v>N/A</v>
      </c>
      <c r="AI335" s="103"/>
      <c r="AJ335" s="103"/>
      <c r="AK335" s="103" t="str" cm="1">
        <f t="array" ref="AK335">Table95[Tested on]</f>
        <v>Windows: 11
MAC OS: 12
iOS: 15
Android OS: 10</v>
      </c>
      <c r="AL335" s="203" t="str" cm="1">
        <f t="array" ref="AL3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5" s="103" t="e" cm="1">
        <f t="array" ref="AM335">CONCATENATE(LEFT(AH335, SEARCH(" ", AH335) -1),", ",Labels[Labels])</f>
        <v>#VALUE!</v>
      </c>
      <c r="AN335" s="103" t="b">
        <f t="shared" si="6"/>
        <v>0</v>
      </c>
      <c r="AO335" s="103"/>
      <c r="AP335" s="103"/>
      <c r="AQ335" s="103"/>
      <c r="AR335" s="103"/>
      <c r="AS335" s="103"/>
      <c r="AT335" s="103"/>
      <c r="AU335" s="103"/>
      <c r="AV335" s="103"/>
      <c r="AW335" s="103"/>
      <c r="AX335" s="103"/>
      <c r="AY335" s="103"/>
      <c r="AZ335" s="103"/>
      <c r="BA335" s="103"/>
      <c r="BB335" s="103"/>
      <c r="BC335" s="103" t="e">
        <f>VLOOKUP('Final Report'!D335,'Issue Variable'!A:N,11,FALSE)</f>
        <v>#N/A</v>
      </c>
      <c r="BD335" s="103"/>
      <c r="BE335" s="206"/>
    </row>
    <row r="336" spans="1:57" ht="105" hidden="1">
      <c r="A336" s="145"/>
      <c r="B336" s="103" t="e">
        <f>VLOOKUP(A336,URL[],2,0)</f>
        <v>#N/A</v>
      </c>
      <c r="C336" s="205" t="e">
        <f>VLOOKUP(A336,URL[],3,0)</f>
        <v>#N/A</v>
      </c>
      <c r="D336" s="103"/>
      <c r="E336" s="103"/>
      <c r="F336" s="103"/>
      <c r="G336" s="103"/>
      <c r="H336" s="103"/>
      <c r="I336" s="103"/>
      <c r="J336" s="103"/>
      <c r="K336" s="103"/>
      <c r="L336" s="103"/>
      <c r="M336" s="103"/>
      <c r="N336" s="103"/>
      <c r="O336" s="103"/>
      <c r="P336" s="103"/>
      <c r="Q336" s="103"/>
      <c r="R336" s="103"/>
      <c r="S336" s="103"/>
      <c r="T336" s="103" t="str">
        <f>IF(Final_Report[[#This Row],[Move to Report]]="Yes",VLOOKUP(E336,IssueVariable[],3,0),"N/A")</f>
        <v>N/A</v>
      </c>
      <c r="U336" s="103" t="str">
        <f>IF(Final_Report[[#This Row],[Move to Report]]="Yes",VLOOKUP(E336,IssueVariable[],4,0),"N/A")</f>
        <v>N/A</v>
      </c>
      <c r="V336" s="103" t="str">
        <f>Final_Report[[#This Row],[Issue Description]]</f>
        <v>N/A</v>
      </c>
      <c r="W336" s="103"/>
      <c r="X336" s="103">
        <f>Final_Report[[#This Row],[Code Snippet]]</f>
        <v>0</v>
      </c>
      <c r="Y336" s="103" t="str">
        <f>IF(Final_Report[[#This Row],[Move to Report]]="Yes",VLOOKUP(E336,IssueVariable[],5,0),"N/A")</f>
        <v>N/A</v>
      </c>
      <c r="Z336" s="103" t="str">
        <f>Final_Report[[#This Row],[Expected Result]]</f>
        <v>N/A</v>
      </c>
      <c r="AA336" s="103" t="str">
        <f>IF(Final_Report[[#This Row],[Move to Report]]="Yes",VLOOKUP(E336,IssueVariable[],6,0),"N/A")</f>
        <v>N/A</v>
      </c>
      <c r="AB336" s="103" t="str">
        <f>IF(Final_Report[[#This Row],[Move to Report]]="Yes",VLOOKUP(E336,IssueVariable[],7,0),"N/A")</f>
        <v>N/A</v>
      </c>
      <c r="AC336" s="103" t="str">
        <f>Final_Report[[#This Row],[Recommendation]]</f>
        <v>N/A</v>
      </c>
      <c r="AD336" s="103"/>
      <c r="AE336" s="103" t="str">
        <f>IF(Final_Report[[#This Row],[Move to Report]]="Yes",VLOOKUP(E336,IssueVariable[],8,0),"N/A")</f>
        <v>N/A</v>
      </c>
      <c r="AF336" s="103" t="str">
        <f>Final_Report[[#This Row],[Steps to Reproduce]]</f>
        <v>N/A</v>
      </c>
      <c r="AG336" s="103" t="str">
        <f>IF(Final_Report[[#This Row],[Move to Report]]="Yes",VLOOKUP(E336,IssueVariable[],9,0),"N/A")</f>
        <v>N/A</v>
      </c>
      <c r="AH336" s="103" t="str">
        <f>IF(Final_Report[[#This Row],[Move to Report]]="Yes",VLOOKUP(E336,IssueVariable[],10,0),"N/A")</f>
        <v>N/A</v>
      </c>
      <c r="AI336" s="103"/>
      <c r="AJ336" s="103"/>
      <c r="AK336" s="103" t="str" cm="1">
        <f t="array" ref="AK336">Table95[Tested on]</f>
        <v>Windows: 11
MAC OS: 12
iOS: 15
Android OS: 10</v>
      </c>
      <c r="AL336" s="203" t="str" cm="1">
        <f t="array" ref="AL3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6" s="103" t="e" cm="1">
        <f t="array" ref="AM336">CONCATENATE(LEFT(AH336, SEARCH(" ", AH336) -1),", ",Labels[Labels])</f>
        <v>#VALUE!</v>
      </c>
      <c r="AN336" s="103" t="b">
        <f t="shared" si="6"/>
        <v>0</v>
      </c>
      <c r="AO336" s="103"/>
      <c r="AP336" s="103"/>
      <c r="AQ336" s="103"/>
      <c r="AR336" s="103"/>
      <c r="AS336" s="103"/>
      <c r="AT336" s="103"/>
      <c r="AU336" s="103"/>
      <c r="AV336" s="103"/>
      <c r="AW336" s="103"/>
      <c r="AX336" s="103"/>
      <c r="AY336" s="103"/>
      <c r="AZ336" s="103"/>
      <c r="BA336" s="103"/>
      <c r="BB336" s="103"/>
      <c r="BC336" s="103" t="e">
        <f>VLOOKUP('Final Report'!D336,'Issue Variable'!A:N,11,FALSE)</f>
        <v>#N/A</v>
      </c>
      <c r="BD336" s="103"/>
      <c r="BE336" s="206"/>
    </row>
    <row r="337" spans="1:57" ht="105" hidden="1">
      <c r="A337" s="145"/>
      <c r="B337" s="103" t="e">
        <f>VLOOKUP(A337,URL[],2,0)</f>
        <v>#N/A</v>
      </c>
      <c r="C337" s="205" t="e">
        <f>VLOOKUP(A337,URL[],3,0)</f>
        <v>#N/A</v>
      </c>
      <c r="D337" s="103"/>
      <c r="E337" s="103"/>
      <c r="F337" s="103"/>
      <c r="G337" s="103"/>
      <c r="H337" s="103"/>
      <c r="I337" s="103"/>
      <c r="J337" s="103"/>
      <c r="K337" s="103"/>
      <c r="L337" s="103"/>
      <c r="M337" s="103"/>
      <c r="N337" s="103"/>
      <c r="O337" s="103"/>
      <c r="P337" s="103"/>
      <c r="Q337" s="103"/>
      <c r="R337" s="103"/>
      <c r="S337" s="103"/>
      <c r="T337" s="103" t="str">
        <f>IF(Final_Report[[#This Row],[Move to Report]]="Yes",VLOOKUP(E337,IssueVariable[],3,0),"N/A")</f>
        <v>N/A</v>
      </c>
      <c r="U337" s="103" t="str">
        <f>IF(Final_Report[[#This Row],[Move to Report]]="Yes",VLOOKUP(E337,IssueVariable[],4,0),"N/A")</f>
        <v>N/A</v>
      </c>
      <c r="V337" s="103" t="str">
        <f>Final_Report[[#This Row],[Issue Description]]</f>
        <v>N/A</v>
      </c>
      <c r="W337" s="103"/>
      <c r="X337" s="103">
        <f>Final_Report[[#This Row],[Code Snippet]]</f>
        <v>0</v>
      </c>
      <c r="Y337" s="103" t="str">
        <f>IF(Final_Report[[#This Row],[Move to Report]]="Yes",VLOOKUP(E337,IssueVariable[],5,0),"N/A")</f>
        <v>N/A</v>
      </c>
      <c r="Z337" s="103" t="str">
        <f>Final_Report[[#This Row],[Expected Result]]</f>
        <v>N/A</v>
      </c>
      <c r="AA337" s="103" t="str">
        <f>IF(Final_Report[[#This Row],[Move to Report]]="Yes",VLOOKUP(E337,IssueVariable[],6,0),"N/A")</f>
        <v>N/A</v>
      </c>
      <c r="AB337" s="103" t="str">
        <f>IF(Final_Report[[#This Row],[Move to Report]]="Yes",VLOOKUP(E337,IssueVariable[],7,0),"N/A")</f>
        <v>N/A</v>
      </c>
      <c r="AC337" s="103" t="str">
        <f>Final_Report[[#This Row],[Recommendation]]</f>
        <v>N/A</v>
      </c>
      <c r="AD337" s="103"/>
      <c r="AE337" s="103" t="str">
        <f>IF(Final_Report[[#This Row],[Move to Report]]="Yes",VLOOKUP(E337,IssueVariable[],8,0),"N/A")</f>
        <v>N/A</v>
      </c>
      <c r="AF337" s="103" t="str">
        <f>Final_Report[[#This Row],[Steps to Reproduce]]</f>
        <v>N/A</v>
      </c>
      <c r="AG337" s="103" t="str">
        <f>IF(Final_Report[[#This Row],[Move to Report]]="Yes",VLOOKUP(E337,IssueVariable[],9,0),"N/A")</f>
        <v>N/A</v>
      </c>
      <c r="AH337" s="103" t="str">
        <f>IF(Final_Report[[#This Row],[Move to Report]]="Yes",VLOOKUP(E337,IssueVariable[],10,0),"N/A")</f>
        <v>N/A</v>
      </c>
      <c r="AI337" s="103"/>
      <c r="AJ337" s="103"/>
      <c r="AK337" s="103" t="str" cm="1">
        <f t="array" ref="AK337">Table95[Tested on]</f>
        <v>Windows: 11
MAC OS: 12
iOS: 15
Android OS: 10</v>
      </c>
      <c r="AL337" s="203" t="str" cm="1">
        <f t="array" ref="AL3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7" s="103" t="e" cm="1">
        <f t="array" ref="AM337">CONCATENATE(LEFT(AH337, SEARCH(" ", AH337) -1),", ",Labels[Labels])</f>
        <v>#VALUE!</v>
      </c>
      <c r="AN337" s="103" t="b">
        <f t="shared" si="6"/>
        <v>0</v>
      </c>
      <c r="AO337" s="103"/>
      <c r="AP337" s="103"/>
      <c r="AQ337" s="103"/>
      <c r="AR337" s="103"/>
      <c r="AS337" s="103"/>
      <c r="AT337" s="103"/>
      <c r="AU337" s="103"/>
      <c r="AV337" s="103"/>
      <c r="AW337" s="103"/>
      <c r="AX337" s="103"/>
      <c r="AY337" s="103"/>
      <c r="AZ337" s="103"/>
      <c r="BA337" s="103"/>
      <c r="BB337" s="103"/>
      <c r="BC337" s="103" t="e">
        <f>VLOOKUP('Final Report'!D337,'Issue Variable'!A:N,11,FALSE)</f>
        <v>#N/A</v>
      </c>
      <c r="BD337" s="103"/>
      <c r="BE337" s="206"/>
    </row>
    <row r="338" spans="1:57" ht="105" hidden="1">
      <c r="A338" s="145"/>
      <c r="B338" s="103" t="e">
        <f>VLOOKUP(A338,URL[],2,0)</f>
        <v>#N/A</v>
      </c>
      <c r="C338" s="205" t="e">
        <f>VLOOKUP(A338,URL[],3,0)</f>
        <v>#N/A</v>
      </c>
      <c r="D338" s="103"/>
      <c r="E338" s="103"/>
      <c r="F338" s="103"/>
      <c r="G338" s="103"/>
      <c r="H338" s="103"/>
      <c r="I338" s="103"/>
      <c r="J338" s="103"/>
      <c r="K338" s="103"/>
      <c r="L338" s="103"/>
      <c r="M338" s="103"/>
      <c r="N338" s="103"/>
      <c r="O338" s="103"/>
      <c r="P338" s="103"/>
      <c r="Q338" s="103"/>
      <c r="R338" s="103"/>
      <c r="S338" s="103"/>
      <c r="T338" s="103" t="str">
        <f>IF(Final_Report[[#This Row],[Move to Report]]="Yes",VLOOKUP(E338,IssueVariable[],3,0),"N/A")</f>
        <v>N/A</v>
      </c>
      <c r="U338" s="103" t="str">
        <f>IF(Final_Report[[#This Row],[Move to Report]]="Yes",VLOOKUP(E338,IssueVariable[],4,0),"N/A")</f>
        <v>N/A</v>
      </c>
      <c r="V338" s="103" t="str">
        <f>Final_Report[[#This Row],[Issue Description]]</f>
        <v>N/A</v>
      </c>
      <c r="W338" s="103"/>
      <c r="X338" s="103">
        <f>Final_Report[[#This Row],[Code Snippet]]</f>
        <v>0</v>
      </c>
      <c r="Y338" s="103" t="str">
        <f>IF(Final_Report[[#This Row],[Move to Report]]="Yes",VLOOKUP(E338,IssueVariable[],5,0),"N/A")</f>
        <v>N/A</v>
      </c>
      <c r="Z338" s="103" t="str">
        <f>Final_Report[[#This Row],[Expected Result]]</f>
        <v>N/A</v>
      </c>
      <c r="AA338" s="103" t="str">
        <f>IF(Final_Report[[#This Row],[Move to Report]]="Yes",VLOOKUP(E338,IssueVariable[],6,0),"N/A")</f>
        <v>N/A</v>
      </c>
      <c r="AB338" s="103" t="str">
        <f>IF(Final_Report[[#This Row],[Move to Report]]="Yes",VLOOKUP(E338,IssueVariable[],7,0),"N/A")</f>
        <v>N/A</v>
      </c>
      <c r="AC338" s="103" t="str">
        <f>Final_Report[[#This Row],[Recommendation]]</f>
        <v>N/A</v>
      </c>
      <c r="AD338" s="103"/>
      <c r="AE338" s="103" t="str">
        <f>IF(Final_Report[[#This Row],[Move to Report]]="Yes",VLOOKUP(E338,IssueVariable[],8,0),"N/A")</f>
        <v>N/A</v>
      </c>
      <c r="AF338" s="103" t="str">
        <f>Final_Report[[#This Row],[Steps to Reproduce]]</f>
        <v>N/A</v>
      </c>
      <c r="AG338" s="103" t="str">
        <f>IF(Final_Report[[#This Row],[Move to Report]]="Yes",VLOOKUP(E338,IssueVariable[],9,0),"N/A")</f>
        <v>N/A</v>
      </c>
      <c r="AH338" s="103" t="str">
        <f>IF(Final_Report[[#This Row],[Move to Report]]="Yes",VLOOKUP(E338,IssueVariable[],10,0),"N/A")</f>
        <v>N/A</v>
      </c>
      <c r="AI338" s="103"/>
      <c r="AJ338" s="103"/>
      <c r="AK338" s="103" t="str" cm="1">
        <f t="array" ref="AK338">Table95[Tested on]</f>
        <v>Windows: 11
MAC OS: 12
iOS: 15
Android OS: 10</v>
      </c>
      <c r="AL338" s="203" t="str" cm="1">
        <f t="array" ref="AL3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8" s="103" t="e" cm="1">
        <f t="array" ref="AM338">CONCATENATE(LEFT(AH338, SEARCH(" ", AH338) -1),", ",Labels[Labels])</f>
        <v>#VALUE!</v>
      </c>
      <c r="AN338" s="103" t="b">
        <f t="shared" si="6"/>
        <v>0</v>
      </c>
      <c r="AO338" s="103"/>
      <c r="AP338" s="103"/>
      <c r="AQ338" s="103"/>
      <c r="AR338" s="103"/>
      <c r="AS338" s="103"/>
      <c r="AT338" s="103"/>
      <c r="AU338" s="103"/>
      <c r="AV338" s="103"/>
      <c r="AW338" s="103"/>
      <c r="AX338" s="103"/>
      <c r="AY338" s="103"/>
      <c r="AZ338" s="103"/>
      <c r="BA338" s="103"/>
      <c r="BB338" s="103"/>
      <c r="BC338" s="103" t="e">
        <f>VLOOKUP('Final Report'!D338,'Issue Variable'!A:N,11,FALSE)</f>
        <v>#N/A</v>
      </c>
      <c r="BD338" s="103"/>
      <c r="BE338" s="206"/>
    </row>
    <row r="339" spans="1:57" ht="105" hidden="1">
      <c r="A339" s="145"/>
      <c r="B339" s="103" t="e">
        <f>VLOOKUP(A339,URL[],2,0)</f>
        <v>#N/A</v>
      </c>
      <c r="C339" s="205" t="e">
        <f>VLOOKUP(A339,URL[],3,0)</f>
        <v>#N/A</v>
      </c>
      <c r="D339" s="103"/>
      <c r="E339" s="103"/>
      <c r="F339" s="103"/>
      <c r="G339" s="103"/>
      <c r="H339" s="103"/>
      <c r="I339" s="103"/>
      <c r="J339" s="103"/>
      <c r="K339" s="103"/>
      <c r="L339" s="103"/>
      <c r="M339" s="103"/>
      <c r="N339" s="103"/>
      <c r="O339" s="103"/>
      <c r="P339" s="103"/>
      <c r="Q339" s="103"/>
      <c r="R339" s="103"/>
      <c r="S339" s="103"/>
      <c r="T339" s="103" t="str">
        <f>IF(Final_Report[[#This Row],[Move to Report]]="Yes",VLOOKUP(E339,IssueVariable[],3,0),"N/A")</f>
        <v>N/A</v>
      </c>
      <c r="U339" s="103" t="str">
        <f>IF(Final_Report[[#This Row],[Move to Report]]="Yes",VLOOKUP(E339,IssueVariable[],4,0),"N/A")</f>
        <v>N/A</v>
      </c>
      <c r="V339" s="103" t="str">
        <f>Final_Report[[#This Row],[Issue Description]]</f>
        <v>N/A</v>
      </c>
      <c r="W339" s="103"/>
      <c r="X339" s="103">
        <f>Final_Report[[#This Row],[Code Snippet]]</f>
        <v>0</v>
      </c>
      <c r="Y339" s="103" t="str">
        <f>IF(Final_Report[[#This Row],[Move to Report]]="Yes",VLOOKUP(E339,IssueVariable[],5,0),"N/A")</f>
        <v>N/A</v>
      </c>
      <c r="Z339" s="103" t="str">
        <f>Final_Report[[#This Row],[Expected Result]]</f>
        <v>N/A</v>
      </c>
      <c r="AA339" s="103" t="str">
        <f>IF(Final_Report[[#This Row],[Move to Report]]="Yes",VLOOKUP(E339,IssueVariable[],6,0),"N/A")</f>
        <v>N/A</v>
      </c>
      <c r="AB339" s="103" t="str">
        <f>IF(Final_Report[[#This Row],[Move to Report]]="Yes",VLOOKUP(E339,IssueVariable[],7,0),"N/A")</f>
        <v>N/A</v>
      </c>
      <c r="AC339" s="103" t="str">
        <f>Final_Report[[#This Row],[Recommendation]]</f>
        <v>N/A</v>
      </c>
      <c r="AD339" s="103"/>
      <c r="AE339" s="103" t="str">
        <f>IF(Final_Report[[#This Row],[Move to Report]]="Yes",VLOOKUP(E339,IssueVariable[],8,0),"N/A")</f>
        <v>N/A</v>
      </c>
      <c r="AF339" s="103" t="str">
        <f>Final_Report[[#This Row],[Steps to Reproduce]]</f>
        <v>N/A</v>
      </c>
      <c r="AG339" s="103" t="str">
        <f>IF(Final_Report[[#This Row],[Move to Report]]="Yes",VLOOKUP(E339,IssueVariable[],9,0),"N/A")</f>
        <v>N/A</v>
      </c>
      <c r="AH339" s="103" t="str">
        <f>IF(Final_Report[[#This Row],[Move to Report]]="Yes",VLOOKUP(E339,IssueVariable[],10,0),"N/A")</f>
        <v>N/A</v>
      </c>
      <c r="AI339" s="103"/>
      <c r="AJ339" s="103"/>
      <c r="AK339" s="103" t="str" cm="1">
        <f t="array" ref="AK339">Table95[Tested on]</f>
        <v>Windows: 11
MAC OS: 12
iOS: 15
Android OS: 10</v>
      </c>
      <c r="AL339" s="203" t="str" cm="1">
        <f t="array" ref="AL3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39" s="103" t="e" cm="1">
        <f t="array" ref="AM339">CONCATENATE(LEFT(AH339, SEARCH(" ", AH339) -1),", ",Labels[Labels])</f>
        <v>#VALUE!</v>
      </c>
      <c r="AN339" s="103" t="b">
        <f t="shared" si="6"/>
        <v>0</v>
      </c>
      <c r="AO339" s="103"/>
      <c r="AP339" s="103"/>
      <c r="AQ339" s="103"/>
      <c r="AR339" s="103"/>
      <c r="AS339" s="103"/>
      <c r="AT339" s="103"/>
      <c r="AU339" s="103"/>
      <c r="AV339" s="103"/>
      <c r="AW339" s="103"/>
      <c r="AX339" s="103"/>
      <c r="AY339" s="103"/>
      <c r="AZ339" s="103"/>
      <c r="BA339" s="103"/>
      <c r="BB339" s="103"/>
      <c r="BC339" s="103" t="e">
        <f>VLOOKUP('Final Report'!D339,'Issue Variable'!A:N,11,FALSE)</f>
        <v>#N/A</v>
      </c>
      <c r="BD339" s="103"/>
      <c r="BE339" s="206"/>
    </row>
    <row r="340" spans="1:57" ht="105" hidden="1">
      <c r="A340" s="145"/>
      <c r="B340" s="103" t="e">
        <f>VLOOKUP(A340,URL[],2,0)</f>
        <v>#N/A</v>
      </c>
      <c r="C340" s="205" t="e">
        <f>VLOOKUP(A340,URL[],3,0)</f>
        <v>#N/A</v>
      </c>
      <c r="D340" s="103"/>
      <c r="E340" s="103"/>
      <c r="F340" s="103"/>
      <c r="G340" s="103"/>
      <c r="H340" s="103"/>
      <c r="I340" s="103"/>
      <c r="J340" s="103"/>
      <c r="K340" s="103"/>
      <c r="L340" s="103"/>
      <c r="M340" s="103"/>
      <c r="N340" s="103"/>
      <c r="O340" s="103"/>
      <c r="P340" s="103"/>
      <c r="Q340" s="103"/>
      <c r="R340" s="103"/>
      <c r="S340" s="103"/>
      <c r="T340" s="103" t="str">
        <f>IF(Final_Report[[#This Row],[Move to Report]]="Yes",VLOOKUP(E340,IssueVariable[],3,0),"N/A")</f>
        <v>N/A</v>
      </c>
      <c r="U340" s="103" t="str">
        <f>IF(Final_Report[[#This Row],[Move to Report]]="Yes",VLOOKUP(E340,IssueVariable[],4,0),"N/A")</f>
        <v>N/A</v>
      </c>
      <c r="V340" s="103" t="str">
        <f>Final_Report[[#This Row],[Issue Description]]</f>
        <v>N/A</v>
      </c>
      <c r="W340" s="103"/>
      <c r="X340" s="103">
        <f>Final_Report[[#This Row],[Code Snippet]]</f>
        <v>0</v>
      </c>
      <c r="Y340" s="103" t="str">
        <f>IF(Final_Report[[#This Row],[Move to Report]]="Yes",VLOOKUP(E340,IssueVariable[],5,0),"N/A")</f>
        <v>N/A</v>
      </c>
      <c r="Z340" s="103" t="str">
        <f>Final_Report[[#This Row],[Expected Result]]</f>
        <v>N/A</v>
      </c>
      <c r="AA340" s="103" t="str">
        <f>IF(Final_Report[[#This Row],[Move to Report]]="Yes",VLOOKUP(E340,IssueVariable[],6,0),"N/A")</f>
        <v>N/A</v>
      </c>
      <c r="AB340" s="103" t="str">
        <f>IF(Final_Report[[#This Row],[Move to Report]]="Yes",VLOOKUP(E340,IssueVariable[],7,0),"N/A")</f>
        <v>N/A</v>
      </c>
      <c r="AC340" s="103" t="str">
        <f>Final_Report[[#This Row],[Recommendation]]</f>
        <v>N/A</v>
      </c>
      <c r="AD340" s="103"/>
      <c r="AE340" s="103" t="str">
        <f>IF(Final_Report[[#This Row],[Move to Report]]="Yes",VLOOKUP(E340,IssueVariable[],8,0),"N/A")</f>
        <v>N/A</v>
      </c>
      <c r="AF340" s="103" t="str">
        <f>Final_Report[[#This Row],[Steps to Reproduce]]</f>
        <v>N/A</v>
      </c>
      <c r="AG340" s="103" t="str">
        <f>IF(Final_Report[[#This Row],[Move to Report]]="Yes",VLOOKUP(E340,IssueVariable[],9,0),"N/A")</f>
        <v>N/A</v>
      </c>
      <c r="AH340" s="103" t="str">
        <f>IF(Final_Report[[#This Row],[Move to Report]]="Yes",VLOOKUP(E340,IssueVariable[],10,0),"N/A")</f>
        <v>N/A</v>
      </c>
      <c r="AI340" s="103"/>
      <c r="AJ340" s="103"/>
      <c r="AK340" s="103" t="str" cm="1">
        <f t="array" ref="AK340">Table95[Tested on]</f>
        <v>Windows: 11
MAC OS: 12
iOS: 15
Android OS: 10</v>
      </c>
      <c r="AL340" s="203" t="str" cm="1">
        <f t="array" ref="AL3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0" s="103" t="e" cm="1">
        <f t="array" ref="AM340">CONCATENATE(LEFT(AH340, SEARCH(" ", AH340) -1),", ",Labels[Labels])</f>
        <v>#VALUE!</v>
      </c>
      <c r="AN340" s="103" t="b">
        <f t="shared" si="6"/>
        <v>0</v>
      </c>
      <c r="AO340" s="103"/>
      <c r="AP340" s="103"/>
      <c r="AQ340" s="103"/>
      <c r="AR340" s="103"/>
      <c r="AS340" s="103"/>
      <c r="AT340" s="103"/>
      <c r="AU340" s="103"/>
      <c r="AV340" s="103"/>
      <c r="AW340" s="103"/>
      <c r="AX340" s="103"/>
      <c r="AY340" s="103"/>
      <c r="AZ340" s="103"/>
      <c r="BA340" s="103"/>
      <c r="BB340" s="103"/>
      <c r="BC340" s="103" t="e">
        <f>VLOOKUP('Final Report'!D340,'Issue Variable'!A:N,11,FALSE)</f>
        <v>#N/A</v>
      </c>
      <c r="BD340" s="103"/>
      <c r="BE340" s="206"/>
    </row>
    <row r="341" spans="1:57" ht="105" hidden="1">
      <c r="A341" s="145"/>
      <c r="B341" s="103" t="e">
        <f>VLOOKUP(A341,URL[],2,0)</f>
        <v>#N/A</v>
      </c>
      <c r="C341" s="205" t="e">
        <f>VLOOKUP(A341,URL[],3,0)</f>
        <v>#N/A</v>
      </c>
      <c r="D341" s="103"/>
      <c r="E341" s="103"/>
      <c r="F341" s="103"/>
      <c r="G341" s="103"/>
      <c r="H341" s="103"/>
      <c r="I341" s="103"/>
      <c r="J341" s="103"/>
      <c r="K341" s="103"/>
      <c r="L341" s="103"/>
      <c r="M341" s="103"/>
      <c r="N341" s="103"/>
      <c r="O341" s="103"/>
      <c r="P341" s="103"/>
      <c r="Q341" s="103"/>
      <c r="R341" s="103"/>
      <c r="S341" s="103"/>
      <c r="T341" s="103" t="str">
        <f>IF(Final_Report[[#This Row],[Move to Report]]="Yes",VLOOKUP(E341,IssueVariable[],3,0),"N/A")</f>
        <v>N/A</v>
      </c>
      <c r="U341" s="103" t="str">
        <f>IF(Final_Report[[#This Row],[Move to Report]]="Yes",VLOOKUP(E341,IssueVariable[],4,0),"N/A")</f>
        <v>N/A</v>
      </c>
      <c r="V341" s="103" t="str">
        <f>Final_Report[[#This Row],[Issue Description]]</f>
        <v>N/A</v>
      </c>
      <c r="W341" s="103"/>
      <c r="X341" s="103">
        <f>Final_Report[[#This Row],[Code Snippet]]</f>
        <v>0</v>
      </c>
      <c r="Y341" s="103" t="str">
        <f>IF(Final_Report[[#This Row],[Move to Report]]="Yes",VLOOKUP(E341,IssueVariable[],5,0),"N/A")</f>
        <v>N/A</v>
      </c>
      <c r="Z341" s="103" t="str">
        <f>Final_Report[[#This Row],[Expected Result]]</f>
        <v>N/A</v>
      </c>
      <c r="AA341" s="103" t="str">
        <f>IF(Final_Report[[#This Row],[Move to Report]]="Yes",VLOOKUP(E341,IssueVariable[],6,0),"N/A")</f>
        <v>N/A</v>
      </c>
      <c r="AB341" s="103" t="str">
        <f>IF(Final_Report[[#This Row],[Move to Report]]="Yes",VLOOKUP(E341,IssueVariable[],7,0),"N/A")</f>
        <v>N/A</v>
      </c>
      <c r="AC341" s="103" t="str">
        <f>Final_Report[[#This Row],[Recommendation]]</f>
        <v>N/A</v>
      </c>
      <c r="AD341" s="103"/>
      <c r="AE341" s="103" t="str">
        <f>IF(Final_Report[[#This Row],[Move to Report]]="Yes",VLOOKUP(E341,IssueVariable[],8,0),"N/A")</f>
        <v>N/A</v>
      </c>
      <c r="AF341" s="103" t="str">
        <f>Final_Report[[#This Row],[Steps to Reproduce]]</f>
        <v>N/A</v>
      </c>
      <c r="AG341" s="103" t="str">
        <f>IF(Final_Report[[#This Row],[Move to Report]]="Yes",VLOOKUP(E341,IssueVariable[],9,0),"N/A")</f>
        <v>N/A</v>
      </c>
      <c r="AH341" s="103" t="str">
        <f>IF(Final_Report[[#This Row],[Move to Report]]="Yes",VLOOKUP(E341,IssueVariable[],10,0),"N/A")</f>
        <v>N/A</v>
      </c>
      <c r="AI341" s="103"/>
      <c r="AJ341" s="103"/>
      <c r="AK341" s="103" t="str" cm="1">
        <f t="array" ref="AK341">Table95[Tested on]</f>
        <v>Windows: 11
MAC OS: 12
iOS: 15
Android OS: 10</v>
      </c>
      <c r="AL341" s="203" t="str" cm="1">
        <f t="array" ref="AL3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1" s="103" t="e" cm="1">
        <f t="array" ref="AM341">CONCATENATE(LEFT(AH341, SEARCH(" ", AH341) -1),", ",Labels[Labels])</f>
        <v>#VALUE!</v>
      </c>
      <c r="AN341" s="103" t="b">
        <f t="shared" si="6"/>
        <v>0</v>
      </c>
      <c r="AO341" s="103"/>
      <c r="AP341" s="103"/>
      <c r="AQ341" s="103"/>
      <c r="AR341" s="103"/>
      <c r="AS341" s="103"/>
      <c r="AT341" s="103"/>
      <c r="AU341" s="103"/>
      <c r="AV341" s="103"/>
      <c r="AW341" s="103"/>
      <c r="AX341" s="103"/>
      <c r="AY341" s="103"/>
      <c r="AZ341" s="103"/>
      <c r="BA341" s="103"/>
      <c r="BB341" s="103"/>
      <c r="BC341" s="103" t="e">
        <f>VLOOKUP('Final Report'!D341,'Issue Variable'!A:N,11,FALSE)</f>
        <v>#N/A</v>
      </c>
      <c r="BD341" s="103"/>
      <c r="BE341" s="206"/>
    </row>
    <row r="342" spans="1:57" ht="105" hidden="1">
      <c r="A342" s="145"/>
      <c r="B342" s="103" t="e">
        <f>VLOOKUP(A342,URL[],2,0)</f>
        <v>#N/A</v>
      </c>
      <c r="C342" s="205" t="e">
        <f>VLOOKUP(A342,URL[],3,0)</f>
        <v>#N/A</v>
      </c>
      <c r="D342" s="103"/>
      <c r="E342" s="103"/>
      <c r="F342" s="103"/>
      <c r="G342" s="103"/>
      <c r="H342" s="103"/>
      <c r="I342" s="103"/>
      <c r="J342" s="103"/>
      <c r="K342" s="103"/>
      <c r="L342" s="103"/>
      <c r="M342" s="103"/>
      <c r="N342" s="103"/>
      <c r="O342" s="103"/>
      <c r="P342" s="103"/>
      <c r="Q342" s="103"/>
      <c r="R342" s="103"/>
      <c r="S342" s="103"/>
      <c r="T342" s="103" t="str">
        <f>IF(Final_Report[[#This Row],[Move to Report]]="Yes",VLOOKUP(E342,IssueVariable[],3,0),"N/A")</f>
        <v>N/A</v>
      </c>
      <c r="U342" s="103" t="str">
        <f>IF(Final_Report[[#This Row],[Move to Report]]="Yes",VLOOKUP(E342,IssueVariable[],4,0),"N/A")</f>
        <v>N/A</v>
      </c>
      <c r="V342" s="103" t="str">
        <f>Final_Report[[#This Row],[Issue Description]]</f>
        <v>N/A</v>
      </c>
      <c r="W342" s="103"/>
      <c r="X342" s="103">
        <f>Final_Report[[#This Row],[Code Snippet]]</f>
        <v>0</v>
      </c>
      <c r="Y342" s="103" t="str">
        <f>IF(Final_Report[[#This Row],[Move to Report]]="Yes",VLOOKUP(E342,IssueVariable[],5,0),"N/A")</f>
        <v>N/A</v>
      </c>
      <c r="Z342" s="103" t="str">
        <f>Final_Report[[#This Row],[Expected Result]]</f>
        <v>N/A</v>
      </c>
      <c r="AA342" s="103" t="str">
        <f>IF(Final_Report[[#This Row],[Move to Report]]="Yes",VLOOKUP(E342,IssueVariable[],6,0),"N/A")</f>
        <v>N/A</v>
      </c>
      <c r="AB342" s="103" t="str">
        <f>IF(Final_Report[[#This Row],[Move to Report]]="Yes",VLOOKUP(E342,IssueVariable[],7,0),"N/A")</f>
        <v>N/A</v>
      </c>
      <c r="AC342" s="103" t="str">
        <f>Final_Report[[#This Row],[Recommendation]]</f>
        <v>N/A</v>
      </c>
      <c r="AD342" s="103"/>
      <c r="AE342" s="103" t="str">
        <f>IF(Final_Report[[#This Row],[Move to Report]]="Yes",VLOOKUP(E342,IssueVariable[],8,0),"N/A")</f>
        <v>N/A</v>
      </c>
      <c r="AF342" s="103" t="str">
        <f>Final_Report[[#This Row],[Steps to Reproduce]]</f>
        <v>N/A</v>
      </c>
      <c r="AG342" s="103" t="str">
        <f>IF(Final_Report[[#This Row],[Move to Report]]="Yes",VLOOKUP(E342,IssueVariable[],9,0),"N/A")</f>
        <v>N/A</v>
      </c>
      <c r="AH342" s="103" t="str">
        <f>IF(Final_Report[[#This Row],[Move to Report]]="Yes",VLOOKUP(E342,IssueVariable[],10,0),"N/A")</f>
        <v>N/A</v>
      </c>
      <c r="AI342" s="103"/>
      <c r="AJ342" s="103"/>
      <c r="AK342" s="103" t="str" cm="1">
        <f t="array" ref="AK342">Table95[Tested on]</f>
        <v>Windows: 11
MAC OS: 12
iOS: 15
Android OS: 10</v>
      </c>
      <c r="AL342" s="203" t="str" cm="1">
        <f t="array" ref="AL3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2" s="103" t="e" cm="1">
        <f t="array" ref="AM342">CONCATENATE(LEFT(AH342, SEARCH(" ", AH342) -1),", ",Labels[Labels])</f>
        <v>#VALUE!</v>
      </c>
      <c r="AN342" s="103" t="b">
        <f t="shared" si="6"/>
        <v>0</v>
      </c>
      <c r="AO342" s="103"/>
      <c r="AP342" s="103"/>
      <c r="AQ342" s="103"/>
      <c r="AR342" s="103"/>
      <c r="AS342" s="103"/>
      <c r="AT342" s="103"/>
      <c r="AU342" s="103"/>
      <c r="AV342" s="103"/>
      <c r="AW342" s="103"/>
      <c r="AX342" s="103"/>
      <c r="AY342" s="103"/>
      <c r="AZ342" s="103"/>
      <c r="BA342" s="103"/>
      <c r="BB342" s="103"/>
      <c r="BC342" s="103" t="e">
        <f>VLOOKUP('Final Report'!D342,'Issue Variable'!A:N,11,FALSE)</f>
        <v>#N/A</v>
      </c>
      <c r="BD342" s="103"/>
      <c r="BE342" s="206"/>
    </row>
    <row r="343" spans="1:57" ht="105" hidden="1">
      <c r="A343" s="145"/>
      <c r="B343" s="103" t="e">
        <f>VLOOKUP(A343,URL[],2,0)</f>
        <v>#N/A</v>
      </c>
      <c r="C343" s="205" t="e">
        <f>VLOOKUP(A343,URL[],3,0)</f>
        <v>#N/A</v>
      </c>
      <c r="D343" s="103"/>
      <c r="E343" s="103"/>
      <c r="F343" s="103"/>
      <c r="G343" s="103"/>
      <c r="H343" s="103"/>
      <c r="I343" s="103"/>
      <c r="J343" s="103"/>
      <c r="K343" s="103"/>
      <c r="L343" s="103"/>
      <c r="M343" s="103"/>
      <c r="N343" s="103"/>
      <c r="O343" s="103"/>
      <c r="P343" s="103"/>
      <c r="Q343" s="103"/>
      <c r="R343" s="103"/>
      <c r="S343" s="103"/>
      <c r="T343" s="103" t="str">
        <f>IF(Final_Report[[#This Row],[Move to Report]]="Yes",VLOOKUP(E343,IssueVariable[],3,0),"N/A")</f>
        <v>N/A</v>
      </c>
      <c r="U343" s="103" t="str">
        <f>IF(Final_Report[[#This Row],[Move to Report]]="Yes",VLOOKUP(E343,IssueVariable[],4,0),"N/A")</f>
        <v>N/A</v>
      </c>
      <c r="V343" s="103" t="str">
        <f>Final_Report[[#This Row],[Issue Description]]</f>
        <v>N/A</v>
      </c>
      <c r="W343" s="103"/>
      <c r="X343" s="103">
        <f>Final_Report[[#This Row],[Code Snippet]]</f>
        <v>0</v>
      </c>
      <c r="Y343" s="103" t="str">
        <f>IF(Final_Report[[#This Row],[Move to Report]]="Yes",VLOOKUP(E343,IssueVariable[],5,0),"N/A")</f>
        <v>N/A</v>
      </c>
      <c r="Z343" s="103" t="str">
        <f>Final_Report[[#This Row],[Expected Result]]</f>
        <v>N/A</v>
      </c>
      <c r="AA343" s="103" t="str">
        <f>IF(Final_Report[[#This Row],[Move to Report]]="Yes",VLOOKUP(E343,IssueVariable[],6,0),"N/A")</f>
        <v>N/A</v>
      </c>
      <c r="AB343" s="103" t="str">
        <f>IF(Final_Report[[#This Row],[Move to Report]]="Yes",VLOOKUP(E343,IssueVariable[],7,0),"N/A")</f>
        <v>N/A</v>
      </c>
      <c r="AC343" s="103" t="str">
        <f>Final_Report[[#This Row],[Recommendation]]</f>
        <v>N/A</v>
      </c>
      <c r="AD343" s="103"/>
      <c r="AE343" s="103" t="str">
        <f>IF(Final_Report[[#This Row],[Move to Report]]="Yes",VLOOKUP(E343,IssueVariable[],8,0),"N/A")</f>
        <v>N/A</v>
      </c>
      <c r="AF343" s="103" t="str">
        <f>Final_Report[[#This Row],[Steps to Reproduce]]</f>
        <v>N/A</v>
      </c>
      <c r="AG343" s="103" t="str">
        <f>IF(Final_Report[[#This Row],[Move to Report]]="Yes",VLOOKUP(E343,IssueVariable[],9,0),"N/A")</f>
        <v>N/A</v>
      </c>
      <c r="AH343" s="103" t="str">
        <f>IF(Final_Report[[#This Row],[Move to Report]]="Yes",VLOOKUP(E343,IssueVariable[],10,0),"N/A")</f>
        <v>N/A</v>
      </c>
      <c r="AI343" s="103"/>
      <c r="AJ343" s="103"/>
      <c r="AK343" s="103" t="str" cm="1">
        <f t="array" ref="AK343">Table95[Tested on]</f>
        <v>Windows: 11
MAC OS: 12
iOS: 15
Android OS: 10</v>
      </c>
      <c r="AL343" s="203" t="str" cm="1">
        <f t="array" ref="AL3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3" s="103" t="e" cm="1">
        <f t="array" ref="AM343">CONCATENATE(LEFT(AH343, SEARCH(" ", AH343) -1),", ",Labels[Labels])</f>
        <v>#VALUE!</v>
      </c>
      <c r="AN343" s="103" t="b">
        <f t="shared" si="6"/>
        <v>0</v>
      </c>
      <c r="AO343" s="103"/>
      <c r="AP343" s="103"/>
      <c r="AQ343" s="103"/>
      <c r="AR343" s="103"/>
      <c r="AS343" s="103"/>
      <c r="AT343" s="103"/>
      <c r="AU343" s="103"/>
      <c r="AV343" s="103"/>
      <c r="AW343" s="103"/>
      <c r="AX343" s="103"/>
      <c r="AY343" s="103"/>
      <c r="AZ343" s="103"/>
      <c r="BA343" s="103"/>
      <c r="BB343" s="103"/>
      <c r="BC343" s="103" t="e">
        <f>VLOOKUP('Final Report'!D343,'Issue Variable'!A:N,11,FALSE)</f>
        <v>#N/A</v>
      </c>
      <c r="BD343" s="103"/>
      <c r="BE343" s="206"/>
    </row>
    <row r="344" spans="1:57" ht="105" hidden="1">
      <c r="A344" s="145"/>
      <c r="B344" s="103" t="e">
        <f>VLOOKUP(A344,URL[],2,0)</f>
        <v>#N/A</v>
      </c>
      <c r="C344" s="205" t="e">
        <f>VLOOKUP(A344,URL[],3,0)</f>
        <v>#N/A</v>
      </c>
      <c r="D344" s="103"/>
      <c r="E344" s="103"/>
      <c r="F344" s="103"/>
      <c r="G344" s="103"/>
      <c r="H344" s="103"/>
      <c r="I344" s="103"/>
      <c r="J344" s="103"/>
      <c r="K344" s="103"/>
      <c r="L344" s="103"/>
      <c r="M344" s="103"/>
      <c r="N344" s="103"/>
      <c r="O344" s="103"/>
      <c r="P344" s="103"/>
      <c r="Q344" s="103"/>
      <c r="R344" s="103"/>
      <c r="S344" s="103"/>
      <c r="T344" s="103" t="str">
        <f>IF(Final_Report[[#This Row],[Move to Report]]="Yes",VLOOKUP(E344,IssueVariable[],3,0),"N/A")</f>
        <v>N/A</v>
      </c>
      <c r="U344" s="103" t="str">
        <f>IF(Final_Report[[#This Row],[Move to Report]]="Yes",VLOOKUP(E344,IssueVariable[],4,0),"N/A")</f>
        <v>N/A</v>
      </c>
      <c r="V344" s="103" t="str">
        <f>Final_Report[[#This Row],[Issue Description]]</f>
        <v>N/A</v>
      </c>
      <c r="W344" s="103"/>
      <c r="X344" s="103">
        <f>Final_Report[[#This Row],[Code Snippet]]</f>
        <v>0</v>
      </c>
      <c r="Y344" s="103" t="str">
        <f>IF(Final_Report[[#This Row],[Move to Report]]="Yes",VLOOKUP(E344,IssueVariable[],5,0),"N/A")</f>
        <v>N/A</v>
      </c>
      <c r="Z344" s="103" t="str">
        <f>Final_Report[[#This Row],[Expected Result]]</f>
        <v>N/A</v>
      </c>
      <c r="AA344" s="103" t="str">
        <f>IF(Final_Report[[#This Row],[Move to Report]]="Yes",VLOOKUP(E344,IssueVariable[],6,0),"N/A")</f>
        <v>N/A</v>
      </c>
      <c r="AB344" s="103" t="str">
        <f>IF(Final_Report[[#This Row],[Move to Report]]="Yes",VLOOKUP(E344,IssueVariable[],7,0),"N/A")</f>
        <v>N/A</v>
      </c>
      <c r="AC344" s="103" t="str">
        <f>Final_Report[[#This Row],[Recommendation]]</f>
        <v>N/A</v>
      </c>
      <c r="AD344" s="103"/>
      <c r="AE344" s="103" t="str">
        <f>IF(Final_Report[[#This Row],[Move to Report]]="Yes",VLOOKUP(E344,IssueVariable[],8,0),"N/A")</f>
        <v>N/A</v>
      </c>
      <c r="AF344" s="103" t="str">
        <f>Final_Report[[#This Row],[Steps to Reproduce]]</f>
        <v>N/A</v>
      </c>
      <c r="AG344" s="103" t="str">
        <f>IF(Final_Report[[#This Row],[Move to Report]]="Yes",VLOOKUP(E344,IssueVariable[],9,0),"N/A")</f>
        <v>N/A</v>
      </c>
      <c r="AH344" s="103" t="str">
        <f>IF(Final_Report[[#This Row],[Move to Report]]="Yes",VLOOKUP(E344,IssueVariable[],10,0),"N/A")</f>
        <v>N/A</v>
      </c>
      <c r="AI344" s="103"/>
      <c r="AJ344" s="103"/>
      <c r="AK344" s="103" t="str" cm="1">
        <f t="array" ref="AK344">Table95[Tested on]</f>
        <v>Windows: 11
MAC OS: 12
iOS: 15
Android OS: 10</v>
      </c>
      <c r="AL344" s="203" t="str" cm="1">
        <f t="array" ref="AL3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4" s="103" t="e" cm="1">
        <f t="array" ref="AM344">CONCATENATE(LEFT(AH344, SEARCH(" ", AH344) -1),", ",Labels[Labels])</f>
        <v>#VALUE!</v>
      </c>
      <c r="AN344" s="103" t="b">
        <f t="shared" si="6"/>
        <v>0</v>
      </c>
      <c r="AO344" s="103"/>
      <c r="AP344" s="103"/>
      <c r="AQ344" s="103"/>
      <c r="AR344" s="103"/>
      <c r="AS344" s="103"/>
      <c r="AT344" s="103"/>
      <c r="AU344" s="103"/>
      <c r="AV344" s="103"/>
      <c r="AW344" s="103"/>
      <c r="AX344" s="103"/>
      <c r="AY344" s="103"/>
      <c r="AZ344" s="103"/>
      <c r="BA344" s="103"/>
      <c r="BB344" s="103"/>
      <c r="BC344" s="103" t="e">
        <f>VLOOKUP('Final Report'!D344,'Issue Variable'!A:N,11,FALSE)</f>
        <v>#N/A</v>
      </c>
      <c r="BD344" s="103"/>
      <c r="BE344" s="206"/>
    </row>
    <row r="345" spans="1:57" ht="105" hidden="1">
      <c r="A345" s="145"/>
      <c r="B345" s="103" t="e">
        <f>VLOOKUP(A345,URL[],2,0)</f>
        <v>#N/A</v>
      </c>
      <c r="C345" s="205" t="e">
        <f>VLOOKUP(A345,URL[],3,0)</f>
        <v>#N/A</v>
      </c>
      <c r="D345" s="103"/>
      <c r="E345" s="103"/>
      <c r="F345" s="103"/>
      <c r="G345" s="103"/>
      <c r="H345" s="103"/>
      <c r="I345" s="103"/>
      <c r="J345" s="103"/>
      <c r="K345" s="103"/>
      <c r="L345" s="103"/>
      <c r="M345" s="103"/>
      <c r="N345" s="103"/>
      <c r="O345" s="103"/>
      <c r="P345" s="103"/>
      <c r="Q345" s="103"/>
      <c r="R345" s="103"/>
      <c r="S345" s="103"/>
      <c r="T345" s="103" t="str">
        <f>IF(Final_Report[[#This Row],[Move to Report]]="Yes",VLOOKUP(E345,IssueVariable[],3,0),"N/A")</f>
        <v>N/A</v>
      </c>
      <c r="U345" s="103" t="str">
        <f>IF(Final_Report[[#This Row],[Move to Report]]="Yes",VLOOKUP(E345,IssueVariable[],4,0),"N/A")</f>
        <v>N/A</v>
      </c>
      <c r="V345" s="103" t="str">
        <f>Final_Report[[#This Row],[Issue Description]]</f>
        <v>N/A</v>
      </c>
      <c r="W345" s="103"/>
      <c r="X345" s="103">
        <f>Final_Report[[#This Row],[Code Snippet]]</f>
        <v>0</v>
      </c>
      <c r="Y345" s="103" t="str">
        <f>IF(Final_Report[[#This Row],[Move to Report]]="Yes",VLOOKUP(E345,IssueVariable[],5,0),"N/A")</f>
        <v>N/A</v>
      </c>
      <c r="Z345" s="103" t="str">
        <f>Final_Report[[#This Row],[Expected Result]]</f>
        <v>N/A</v>
      </c>
      <c r="AA345" s="103" t="str">
        <f>IF(Final_Report[[#This Row],[Move to Report]]="Yes",VLOOKUP(E345,IssueVariable[],6,0),"N/A")</f>
        <v>N/A</v>
      </c>
      <c r="AB345" s="103" t="str">
        <f>IF(Final_Report[[#This Row],[Move to Report]]="Yes",VLOOKUP(E345,IssueVariable[],7,0),"N/A")</f>
        <v>N/A</v>
      </c>
      <c r="AC345" s="103" t="str">
        <f>Final_Report[[#This Row],[Recommendation]]</f>
        <v>N/A</v>
      </c>
      <c r="AD345" s="103"/>
      <c r="AE345" s="103" t="str">
        <f>IF(Final_Report[[#This Row],[Move to Report]]="Yes",VLOOKUP(E345,IssueVariable[],8,0),"N/A")</f>
        <v>N/A</v>
      </c>
      <c r="AF345" s="103" t="str">
        <f>Final_Report[[#This Row],[Steps to Reproduce]]</f>
        <v>N/A</v>
      </c>
      <c r="AG345" s="103" t="str">
        <f>IF(Final_Report[[#This Row],[Move to Report]]="Yes",VLOOKUP(E345,IssueVariable[],9,0),"N/A")</f>
        <v>N/A</v>
      </c>
      <c r="AH345" s="103" t="str">
        <f>IF(Final_Report[[#This Row],[Move to Report]]="Yes",VLOOKUP(E345,IssueVariable[],10,0),"N/A")</f>
        <v>N/A</v>
      </c>
      <c r="AI345" s="103"/>
      <c r="AJ345" s="103"/>
      <c r="AK345" s="103" t="str" cm="1">
        <f t="array" ref="AK345">Table95[Tested on]</f>
        <v>Windows: 11
MAC OS: 12
iOS: 15
Android OS: 10</v>
      </c>
      <c r="AL345" s="203" t="str" cm="1">
        <f t="array" ref="AL3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5" s="103" t="e" cm="1">
        <f t="array" ref="AM345">CONCATENATE(LEFT(AH345, SEARCH(" ", AH345) -1),", ",Labels[Labels])</f>
        <v>#VALUE!</v>
      </c>
      <c r="AN345" s="103" t="b">
        <f t="shared" si="6"/>
        <v>0</v>
      </c>
      <c r="AO345" s="103"/>
      <c r="AP345" s="103"/>
      <c r="AQ345" s="103"/>
      <c r="AR345" s="103"/>
      <c r="AS345" s="103"/>
      <c r="AT345" s="103"/>
      <c r="AU345" s="103"/>
      <c r="AV345" s="103"/>
      <c r="AW345" s="103"/>
      <c r="AX345" s="103"/>
      <c r="AY345" s="103"/>
      <c r="AZ345" s="103"/>
      <c r="BA345" s="103"/>
      <c r="BB345" s="103"/>
      <c r="BC345" s="103" t="e">
        <f>VLOOKUP('Final Report'!D345,'Issue Variable'!A:N,11,FALSE)</f>
        <v>#N/A</v>
      </c>
      <c r="BD345" s="103"/>
      <c r="BE345" s="206"/>
    </row>
    <row r="346" spans="1:57" ht="105" hidden="1">
      <c r="A346" s="145"/>
      <c r="B346" s="103" t="e">
        <f>VLOOKUP(A346,URL[],2,0)</f>
        <v>#N/A</v>
      </c>
      <c r="C346" s="205" t="e">
        <f>VLOOKUP(A346,URL[],3,0)</f>
        <v>#N/A</v>
      </c>
      <c r="D346" s="103"/>
      <c r="E346" s="103"/>
      <c r="F346" s="103"/>
      <c r="G346" s="103"/>
      <c r="H346" s="103"/>
      <c r="I346" s="103"/>
      <c r="J346" s="103"/>
      <c r="K346" s="103"/>
      <c r="L346" s="103"/>
      <c r="M346" s="103"/>
      <c r="N346" s="103"/>
      <c r="O346" s="103"/>
      <c r="P346" s="103"/>
      <c r="Q346" s="103"/>
      <c r="R346" s="103"/>
      <c r="S346" s="103"/>
      <c r="T346" s="103" t="str">
        <f>IF(Final_Report[[#This Row],[Move to Report]]="Yes",VLOOKUP(E346,IssueVariable[],3,0),"N/A")</f>
        <v>N/A</v>
      </c>
      <c r="U346" s="103" t="str">
        <f>IF(Final_Report[[#This Row],[Move to Report]]="Yes",VLOOKUP(E346,IssueVariable[],4,0),"N/A")</f>
        <v>N/A</v>
      </c>
      <c r="V346" s="103" t="str">
        <f>Final_Report[[#This Row],[Issue Description]]</f>
        <v>N/A</v>
      </c>
      <c r="W346" s="103"/>
      <c r="X346" s="103">
        <f>Final_Report[[#This Row],[Code Snippet]]</f>
        <v>0</v>
      </c>
      <c r="Y346" s="103" t="str">
        <f>IF(Final_Report[[#This Row],[Move to Report]]="Yes",VLOOKUP(E346,IssueVariable[],5,0),"N/A")</f>
        <v>N/A</v>
      </c>
      <c r="Z346" s="103" t="str">
        <f>Final_Report[[#This Row],[Expected Result]]</f>
        <v>N/A</v>
      </c>
      <c r="AA346" s="103" t="str">
        <f>IF(Final_Report[[#This Row],[Move to Report]]="Yes",VLOOKUP(E346,IssueVariable[],6,0),"N/A")</f>
        <v>N/A</v>
      </c>
      <c r="AB346" s="103" t="str">
        <f>IF(Final_Report[[#This Row],[Move to Report]]="Yes",VLOOKUP(E346,IssueVariable[],7,0),"N/A")</f>
        <v>N/A</v>
      </c>
      <c r="AC346" s="103" t="str">
        <f>Final_Report[[#This Row],[Recommendation]]</f>
        <v>N/A</v>
      </c>
      <c r="AD346" s="103"/>
      <c r="AE346" s="103" t="str">
        <f>IF(Final_Report[[#This Row],[Move to Report]]="Yes",VLOOKUP(E346,IssueVariable[],8,0),"N/A")</f>
        <v>N/A</v>
      </c>
      <c r="AF346" s="103" t="str">
        <f>Final_Report[[#This Row],[Steps to Reproduce]]</f>
        <v>N/A</v>
      </c>
      <c r="AG346" s="103" t="str">
        <f>IF(Final_Report[[#This Row],[Move to Report]]="Yes",VLOOKUP(E346,IssueVariable[],9,0),"N/A")</f>
        <v>N/A</v>
      </c>
      <c r="AH346" s="103" t="str">
        <f>IF(Final_Report[[#This Row],[Move to Report]]="Yes",VLOOKUP(E346,IssueVariable[],10,0),"N/A")</f>
        <v>N/A</v>
      </c>
      <c r="AI346" s="103"/>
      <c r="AJ346" s="103"/>
      <c r="AK346" s="103" t="str" cm="1">
        <f t="array" ref="AK346">Table95[Tested on]</f>
        <v>Windows: 11
MAC OS: 12
iOS: 15
Android OS: 10</v>
      </c>
      <c r="AL346" s="203" t="str" cm="1">
        <f t="array" ref="AL3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6" s="103" t="e" cm="1">
        <f t="array" ref="AM346">CONCATENATE(LEFT(AH346, SEARCH(" ", AH346) -1),", ",Labels[Labels])</f>
        <v>#VALUE!</v>
      </c>
      <c r="AN346" s="103" t="b">
        <f t="shared" si="6"/>
        <v>0</v>
      </c>
      <c r="AO346" s="103"/>
      <c r="AP346" s="103"/>
      <c r="AQ346" s="103"/>
      <c r="AR346" s="103"/>
      <c r="AS346" s="103"/>
      <c r="AT346" s="103"/>
      <c r="AU346" s="103"/>
      <c r="AV346" s="103"/>
      <c r="AW346" s="103"/>
      <c r="AX346" s="103"/>
      <c r="AY346" s="103"/>
      <c r="AZ346" s="103"/>
      <c r="BA346" s="103"/>
      <c r="BB346" s="103"/>
      <c r="BC346" s="103" t="e">
        <f>VLOOKUP('Final Report'!D346,'Issue Variable'!A:N,11,FALSE)</f>
        <v>#N/A</v>
      </c>
      <c r="BD346" s="103"/>
      <c r="BE346" s="206"/>
    </row>
    <row r="347" spans="1:57" ht="105" hidden="1">
      <c r="A347" s="145"/>
      <c r="B347" s="103" t="e">
        <f>VLOOKUP(A347,URL[],2,0)</f>
        <v>#N/A</v>
      </c>
      <c r="C347" s="205" t="e">
        <f>VLOOKUP(A347,URL[],3,0)</f>
        <v>#N/A</v>
      </c>
      <c r="D347" s="103"/>
      <c r="E347" s="103"/>
      <c r="F347" s="103"/>
      <c r="G347" s="103"/>
      <c r="H347" s="103"/>
      <c r="I347" s="103"/>
      <c r="J347" s="103"/>
      <c r="K347" s="103"/>
      <c r="L347" s="103"/>
      <c r="M347" s="103"/>
      <c r="N347" s="103"/>
      <c r="O347" s="103"/>
      <c r="P347" s="103"/>
      <c r="Q347" s="103"/>
      <c r="R347" s="103"/>
      <c r="S347" s="103"/>
      <c r="T347" s="103" t="str">
        <f>IF(Final_Report[[#This Row],[Move to Report]]="Yes",VLOOKUP(E347,IssueVariable[],3,0),"N/A")</f>
        <v>N/A</v>
      </c>
      <c r="U347" s="103" t="str">
        <f>IF(Final_Report[[#This Row],[Move to Report]]="Yes",VLOOKUP(E347,IssueVariable[],4,0),"N/A")</f>
        <v>N/A</v>
      </c>
      <c r="V347" s="103" t="str">
        <f>Final_Report[[#This Row],[Issue Description]]</f>
        <v>N/A</v>
      </c>
      <c r="W347" s="103"/>
      <c r="X347" s="103">
        <f>Final_Report[[#This Row],[Code Snippet]]</f>
        <v>0</v>
      </c>
      <c r="Y347" s="103" t="str">
        <f>IF(Final_Report[[#This Row],[Move to Report]]="Yes",VLOOKUP(E347,IssueVariable[],5,0),"N/A")</f>
        <v>N/A</v>
      </c>
      <c r="Z347" s="103" t="str">
        <f>Final_Report[[#This Row],[Expected Result]]</f>
        <v>N/A</v>
      </c>
      <c r="AA347" s="103" t="str">
        <f>IF(Final_Report[[#This Row],[Move to Report]]="Yes",VLOOKUP(E347,IssueVariable[],6,0),"N/A")</f>
        <v>N/A</v>
      </c>
      <c r="AB347" s="103" t="str">
        <f>IF(Final_Report[[#This Row],[Move to Report]]="Yes",VLOOKUP(E347,IssueVariable[],7,0),"N/A")</f>
        <v>N/A</v>
      </c>
      <c r="AC347" s="103" t="str">
        <f>Final_Report[[#This Row],[Recommendation]]</f>
        <v>N/A</v>
      </c>
      <c r="AD347" s="103"/>
      <c r="AE347" s="103" t="str">
        <f>IF(Final_Report[[#This Row],[Move to Report]]="Yes",VLOOKUP(E347,IssueVariable[],8,0),"N/A")</f>
        <v>N/A</v>
      </c>
      <c r="AF347" s="103" t="str">
        <f>Final_Report[[#This Row],[Steps to Reproduce]]</f>
        <v>N/A</v>
      </c>
      <c r="AG347" s="103" t="str">
        <f>IF(Final_Report[[#This Row],[Move to Report]]="Yes",VLOOKUP(E347,IssueVariable[],9,0),"N/A")</f>
        <v>N/A</v>
      </c>
      <c r="AH347" s="103" t="str">
        <f>IF(Final_Report[[#This Row],[Move to Report]]="Yes",VLOOKUP(E347,IssueVariable[],10,0),"N/A")</f>
        <v>N/A</v>
      </c>
      <c r="AI347" s="103"/>
      <c r="AJ347" s="103"/>
      <c r="AK347" s="103" t="str" cm="1">
        <f t="array" ref="AK347">Table95[Tested on]</f>
        <v>Windows: 11
MAC OS: 12
iOS: 15
Android OS: 10</v>
      </c>
      <c r="AL347" s="203" t="str" cm="1">
        <f t="array" ref="AL3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7" s="103" t="e" cm="1">
        <f t="array" ref="AM347">CONCATENATE(LEFT(AH347, SEARCH(" ", AH347) -1),", ",Labels[Labels])</f>
        <v>#VALUE!</v>
      </c>
      <c r="AN347" s="103" t="b">
        <f t="shared" si="6"/>
        <v>0</v>
      </c>
      <c r="AO347" s="103"/>
      <c r="AP347" s="103"/>
      <c r="AQ347" s="103"/>
      <c r="AR347" s="103"/>
      <c r="AS347" s="103"/>
      <c r="AT347" s="103"/>
      <c r="AU347" s="103"/>
      <c r="AV347" s="103"/>
      <c r="AW347" s="103"/>
      <c r="AX347" s="103"/>
      <c r="AY347" s="103"/>
      <c r="AZ347" s="103"/>
      <c r="BA347" s="103"/>
      <c r="BB347" s="103"/>
      <c r="BC347" s="103" t="e">
        <f>VLOOKUP('Final Report'!D347,'Issue Variable'!A:N,11,FALSE)</f>
        <v>#N/A</v>
      </c>
      <c r="BD347" s="103"/>
      <c r="BE347" s="206"/>
    </row>
    <row r="348" spans="1:57" ht="105" hidden="1">
      <c r="A348" s="145"/>
      <c r="B348" s="103" t="e">
        <f>VLOOKUP(A348,URL[],2,0)</f>
        <v>#N/A</v>
      </c>
      <c r="C348" s="205" t="e">
        <f>VLOOKUP(A348,URL[],3,0)</f>
        <v>#N/A</v>
      </c>
      <c r="D348" s="103"/>
      <c r="E348" s="103"/>
      <c r="F348" s="103"/>
      <c r="G348" s="103"/>
      <c r="H348" s="103"/>
      <c r="I348" s="103"/>
      <c r="J348" s="103"/>
      <c r="K348" s="103"/>
      <c r="L348" s="103"/>
      <c r="M348" s="103"/>
      <c r="N348" s="103"/>
      <c r="O348" s="103"/>
      <c r="P348" s="103"/>
      <c r="Q348" s="103"/>
      <c r="R348" s="103"/>
      <c r="S348" s="103"/>
      <c r="T348" s="103" t="str">
        <f>IF(Final_Report[[#This Row],[Move to Report]]="Yes",VLOOKUP(E348,IssueVariable[],3,0),"N/A")</f>
        <v>N/A</v>
      </c>
      <c r="U348" s="103" t="str">
        <f>IF(Final_Report[[#This Row],[Move to Report]]="Yes",VLOOKUP(E348,IssueVariable[],4,0),"N/A")</f>
        <v>N/A</v>
      </c>
      <c r="V348" s="103" t="str">
        <f>Final_Report[[#This Row],[Issue Description]]</f>
        <v>N/A</v>
      </c>
      <c r="W348" s="103"/>
      <c r="X348" s="103">
        <f>Final_Report[[#This Row],[Code Snippet]]</f>
        <v>0</v>
      </c>
      <c r="Y348" s="103" t="str">
        <f>IF(Final_Report[[#This Row],[Move to Report]]="Yes",VLOOKUP(E348,IssueVariable[],5,0),"N/A")</f>
        <v>N/A</v>
      </c>
      <c r="Z348" s="103" t="str">
        <f>Final_Report[[#This Row],[Expected Result]]</f>
        <v>N/A</v>
      </c>
      <c r="AA348" s="103" t="str">
        <f>IF(Final_Report[[#This Row],[Move to Report]]="Yes",VLOOKUP(E348,IssueVariable[],6,0),"N/A")</f>
        <v>N/A</v>
      </c>
      <c r="AB348" s="103" t="str">
        <f>IF(Final_Report[[#This Row],[Move to Report]]="Yes",VLOOKUP(E348,IssueVariable[],7,0),"N/A")</f>
        <v>N/A</v>
      </c>
      <c r="AC348" s="103" t="str">
        <f>Final_Report[[#This Row],[Recommendation]]</f>
        <v>N/A</v>
      </c>
      <c r="AD348" s="103"/>
      <c r="AE348" s="103" t="str">
        <f>IF(Final_Report[[#This Row],[Move to Report]]="Yes",VLOOKUP(E348,IssueVariable[],8,0),"N/A")</f>
        <v>N/A</v>
      </c>
      <c r="AF348" s="103" t="str">
        <f>Final_Report[[#This Row],[Steps to Reproduce]]</f>
        <v>N/A</v>
      </c>
      <c r="AG348" s="103" t="str">
        <f>IF(Final_Report[[#This Row],[Move to Report]]="Yes",VLOOKUP(E348,IssueVariable[],9,0),"N/A")</f>
        <v>N/A</v>
      </c>
      <c r="AH348" s="103" t="str">
        <f>IF(Final_Report[[#This Row],[Move to Report]]="Yes",VLOOKUP(E348,IssueVariable[],10,0),"N/A")</f>
        <v>N/A</v>
      </c>
      <c r="AI348" s="103"/>
      <c r="AJ348" s="103"/>
      <c r="AK348" s="103" t="str" cm="1">
        <f t="array" ref="AK348">Table95[Tested on]</f>
        <v>Windows: 11
MAC OS: 12
iOS: 15
Android OS: 10</v>
      </c>
      <c r="AL348" s="203" t="str" cm="1">
        <f t="array" ref="AL3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8" s="103" t="e" cm="1">
        <f t="array" ref="AM348">CONCATENATE(LEFT(AH348, SEARCH(" ", AH348) -1),", ",Labels[Labels])</f>
        <v>#VALUE!</v>
      </c>
      <c r="AN348" s="103" t="b">
        <f t="shared" si="6"/>
        <v>0</v>
      </c>
      <c r="AO348" s="103"/>
      <c r="AP348" s="103"/>
      <c r="AQ348" s="103"/>
      <c r="AR348" s="103"/>
      <c r="AS348" s="103"/>
      <c r="AT348" s="103"/>
      <c r="AU348" s="103"/>
      <c r="AV348" s="103"/>
      <c r="AW348" s="103"/>
      <c r="AX348" s="103"/>
      <c r="AY348" s="103"/>
      <c r="AZ348" s="103"/>
      <c r="BA348" s="103"/>
      <c r="BB348" s="103"/>
      <c r="BC348" s="103" t="e">
        <f>VLOOKUP('Final Report'!D348,'Issue Variable'!A:N,11,FALSE)</f>
        <v>#N/A</v>
      </c>
      <c r="BD348" s="103"/>
      <c r="BE348" s="206"/>
    </row>
    <row r="349" spans="1:57" ht="105" hidden="1">
      <c r="A349" s="145"/>
      <c r="B349" s="103" t="e">
        <f>VLOOKUP(A349,URL[],2,0)</f>
        <v>#N/A</v>
      </c>
      <c r="C349" s="205" t="e">
        <f>VLOOKUP(A349,URL[],3,0)</f>
        <v>#N/A</v>
      </c>
      <c r="D349" s="103"/>
      <c r="E349" s="103"/>
      <c r="F349" s="103"/>
      <c r="G349" s="103"/>
      <c r="H349" s="103"/>
      <c r="I349" s="103"/>
      <c r="J349" s="103"/>
      <c r="K349" s="103"/>
      <c r="L349" s="103"/>
      <c r="M349" s="103"/>
      <c r="N349" s="103"/>
      <c r="O349" s="103"/>
      <c r="P349" s="103"/>
      <c r="Q349" s="103"/>
      <c r="R349" s="103"/>
      <c r="S349" s="103"/>
      <c r="T349" s="103" t="str">
        <f>IF(Final_Report[[#This Row],[Move to Report]]="Yes",VLOOKUP(E349,IssueVariable[],3,0),"N/A")</f>
        <v>N/A</v>
      </c>
      <c r="U349" s="103" t="str">
        <f>IF(Final_Report[[#This Row],[Move to Report]]="Yes",VLOOKUP(E349,IssueVariable[],4,0),"N/A")</f>
        <v>N/A</v>
      </c>
      <c r="V349" s="103" t="str">
        <f>Final_Report[[#This Row],[Issue Description]]</f>
        <v>N/A</v>
      </c>
      <c r="W349" s="103"/>
      <c r="X349" s="103">
        <f>Final_Report[[#This Row],[Code Snippet]]</f>
        <v>0</v>
      </c>
      <c r="Y349" s="103" t="str">
        <f>IF(Final_Report[[#This Row],[Move to Report]]="Yes",VLOOKUP(E349,IssueVariable[],5,0),"N/A")</f>
        <v>N/A</v>
      </c>
      <c r="Z349" s="103" t="str">
        <f>Final_Report[[#This Row],[Expected Result]]</f>
        <v>N/A</v>
      </c>
      <c r="AA349" s="103" t="str">
        <f>IF(Final_Report[[#This Row],[Move to Report]]="Yes",VLOOKUP(E349,IssueVariable[],6,0),"N/A")</f>
        <v>N/A</v>
      </c>
      <c r="AB349" s="103" t="str">
        <f>IF(Final_Report[[#This Row],[Move to Report]]="Yes",VLOOKUP(E349,IssueVariable[],7,0),"N/A")</f>
        <v>N/A</v>
      </c>
      <c r="AC349" s="103" t="str">
        <f>Final_Report[[#This Row],[Recommendation]]</f>
        <v>N/A</v>
      </c>
      <c r="AD349" s="103"/>
      <c r="AE349" s="103" t="str">
        <f>IF(Final_Report[[#This Row],[Move to Report]]="Yes",VLOOKUP(E349,IssueVariable[],8,0),"N/A")</f>
        <v>N/A</v>
      </c>
      <c r="AF349" s="103" t="str">
        <f>Final_Report[[#This Row],[Steps to Reproduce]]</f>
        <v>N/A</v>
      </c>
      <c r="AG349" s="103" t="str">
        <f>IF(Final_Report[[#This Row],[Move to Report]]="Yes",VLOOKUP(E349,IssueVariable[],9,0),"N/A")</f>
        <v>N/A</v>
      </c>
      <c r="AH349" s="103" t="str">
        <f>IF(Final_Report[[#This Row],[Move to Report]]="Yes",VLOOKUP(E349,IssueVariable[],10,0),"N/A")</f>
        <v>N/A</v>
      </c>
      <c r="AI349" s="103"/>
      <c r="AJ349" s="103"/>
      <c r="AK349" s="103" t="str" cm="1">
        <f t="array" ref="AK349">Table95[Tested on]</f>
        <v>Windows: 11
MAC OS: 12
iOS: 15
Android OS: 10</v>
      </c>
      <c r="AL349" s="203" t="str" cm="1">
        <f t="array" ref="AL3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49" s="103" t="e" cm="1">
        <f t="array" ref="AM349">CONCATENATE(LEFT(AH349, SEARCH(" ", AH349) -1),", ",Labels[Labels])</f>
        <v>#VALUE!</v>
      </c>
      <c r="AN349" s="103" t="b">
        <f t="shared" si="6"/>
        <v>0</v>
      </c>
      <c r="AO349" s="103"/>
      <c r="AP349" s="103"/>
      <c r="AQ349" s="103"/>
      <c r="AR349" s="103"/>
      <c r="AS349" s="103"/>
      <c r="AT349" s="103"/>
      <c r="AU349" s="103"/>
      <c r="AV349" s="103"/>
      <c r="AW349" s="103"/>
      <c r="AX349" s="103"/>
      <c r="AY349" s="103"/>
      <c r="AZ349" s="103"/>
      <c r="BA349" s="103"/>
      <c r="BB349" s="103"/>
      <c r="BC349" s="103" t="e">
        <f>VLOOKUP('Final Report'!D349,'Issue Variable'!A:N,11,FALSE)</f>
        <v>#N/A</v>
      </c>
      <c r="BD349" s="103"/>
      <c r="BE349" s="206"/>
    </row>
    <row r="350" spans="1:57" ht="105" hidden="1">
      <c r="A350" s="145"/>
      <c r="B350" s="103" t="e">
        <f>VLOOKUP(A350,URL[],2,0)</f>
        <v>#N/A</v>
      </c>
      <c r="C350" s="205" t="e">
        <f>VLOOKUP(A350,URL[],3,0)</f>
        <v>#N/A</v>
      </c>
      <c r="D350" s="103"/>
      <c r="E350" s="103"/>
      <c r="F350" s="103"/>
      <c r="G350" s="103"/>
      <c r="H350" s="103"/>
      <c r="I350" s="103"/>
      <c r="J350" s="103"/>
      <c r="K350" s="103"/>
      <c r="L350" s="103"/>
      <c r="M350" s="103"/>
      <c r="N350" s="103"/>
      <c r="O350" s="103"/>
      <c r="P350" s="103"/>
      <c r="Q350" s="103"/>
      <c r="R350" s="103"/>
      <c r="S350" s="103"/>
      <c r="T350" s="103" t="str">
        <f>IF(Final_Report[[#This Row],[Move to Report]]="Yes",VLOOKUP(E350,IssueVariable[],3,0),"N/A")</f>
        <v>N/A</v>
      </c>
      <c r="U350" s="103" t="str">
        <f>IF(Final_Report[[#This Row],[Move to Report]]="Yes",VLOOKUP(E350,IssueVariable[],4,0),"N/A")</f>
        <v>N/A</v>
      </c>
      <c r="V350" s="103" t="str">
        <f>Final_Report[[#This Row],[Issue Description]]</f>
        <v>N/A</v>
      </c>
      <c r="W350" s="103"/>
      <c r="X350" s="103">
        <f>Final_Report[[#This Row],[Code Snippet]]</f>
        <v>0</v>
      </c>
      <c r="Y350" s="103" t="str">
        <f>IF(Final_Report[[#This Row],[Move to Report]]="Yes",VLOOKUP(E350,IssueVariable[],5,0),"N/A")</f>
        <v>N/A</v>
      </c>
      <c r="Z350" s="103" t="str">
        <f>Final_Report[[#This Row],[Expected Result]]</f>
        <v>N/A</v>
      </c>
      <c r="AA350" s="103" t="str">
        <f>IF(Final_Report[[#This Row],[Move to Report]]="Yes",VLOOKUP(E350,IssueVariable[],6,0),"N/A")</f>
        <v>N/A</v>
      </c>
      <c r="AB350" s="103" t="str">
        <f>IF(Final_Report[[#This Row],[Move to Report]]="Yes",VLOOKUP(E350,IssueVariable[],7,0),"N/A")</f>
        <v>N/A</v>
      </c>
      <c r="AC350" s="103" t="str">
        <f>Final_Report[[#This Row],[Recommendation]]</f>
        <v>N/A</v>
      </c>
      <c r="AD350" s="103"/>
      <c r="AE350" s="103" t="str">
        <f>IF(Final_Report[[#This Row],[Move to Report]]="Yes",VLOOKUP(E350,IssueVariable[],8,0),"N/A")</f>
        <v>N/A</v>
      </c>
      <c r="AF350" s="103" t="str">
        <f>Final_Report[[#This Row],[Steps to Reproduce]]</f>
        <v>N/A</v>
      </c>
      <c r="AG350" s="103" t="str">
        <f>IF(Final_Report[[#This Row],[Move to Report]]="Yes",VLOOKUP(E350,IssueVariable[],9,0),"N/A")</f>
        <v>N/A</v>
      </c>
      <c r="AH350" s="103" t="str">
        <f>IF(Final_Report[[#This Row],[Move to Report]]="Yes",VLOOKUP(E350,IssueVariable[],10,0),"N/A")</f>
        <v>N/A</v>
      </c>
      <c r="AI350" s="103"/>
      <c r="AJ350" s="103"/>
      <c r="AK350" s="103" t="str" cm="1">
        <f t="array" ref="AK350">Table95[Tested on]</f>
        <v>Windows: 11
MAC OS: 12
iOS: 15
Android OS: 10</v>
      </c>
      <c r="AL350" s="203" t="str" cm="1">
        <f t="array" ref="AL3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0" s="103" t="e" cm="1">
        <f t="array" ref="AM350">CONCATENATE(LEFT(AH350, SEARCH(" ", AH350) -1),", ",Labels[Labels])</f>
        <v>#VALUE!</v>
      </c>
      <c r="AN350" s="103" t="b">
        <f t="shared" si="6"/>
        <v>0</v>
      </c>
      <c r="AO350" s="103"/>
      <c r="AP350" s="103"/>
      <c r="AQ350" s="103"/>
      <c r="AR350" s="103"/>
      <c r="AS350" s="103"/>
      <c r="AT350" s="103"/>
      <c r="AU350" s="103"/>
      <c r="AV350" s="103"/>
      <c r="AW350" s="103"/>
      <c r="AX350" s="103"/>
      <c r="AY350" s="103"/>
      <c r="AZ350" s="103"/>
      <c r="BA350" s="103"/>
      <c r="BB350" s="103"/>
      <c r="BC350" s="103" t="e">
        <f>VLOOKUP('Final Report'!D350,'Issue Variable'!A:N,11,FALSE)</f>
        <v>#N/A</v>
      </c>
      <c r="BD350" s="103"/>
      <c r="BE350" s="206"/>
    </row>
    <row r="351" spans="1:57" ht="105" hidden="1">
      <c r="A351" s="145"/>
      <c r="B351" s="103" t="e">
        <f>VLOOKUP(A351,URL[],2,0)</f>
        <v>#N/A</v>
      </c>
      <c r="C351" s="205" t="e">
        <f>VLOOKUP(A351,URL[],3,0)</f>
        <v>#N/A</v>
      </c>
      <c r="D351" s="103"/>
      <c r="E351" s="103"/>
      <c r="F351" s="103"/>
      <c r="G351" s="103"/>
      <c r="H351" s="103"/>
      <c r="I351" s="103"/>
      <c r="J351" s="103"/>
      <c r="K351" s="103"/>
      <c r="L351" s="103"/>
      <c r="M351" s="103"/>
      <c r="N351" s="103"/>
      <c r="O351" s="103"/>
      <c r="P351" s="103"/>
      <c r="Q351" s="103"/>
      <c r="R351" s="103"/>
      <c r="S351" s="103"/>
      <c r="T351" s="103" t="str">
        <f>IF(Final_Report[[#This Row],[Move to Report]]="Yes",VLOOKUP(E351,IssueVariable[],3,0),"N/A")</f>
        <v>N/A</v>
      </c>
      <c r="U351" s="103" t="str">
        <f>IF(Final_Report[[#This Row],[Move to Report]]="Yes",VLOOKUP(E351,IssueVariable[],4,0),"N/A")</f>
        <v>N/A</v>
      </c>
      <c r="V351" s="103" t="str">
        <f>Final_Report[[#This Row],[Issue Description]]</f>
        <v>N/A</v>
      </c>
      <c r="W351" s="103"/>
      <c r="X351" s="103">
        <f>Final_Report[[#This Row],[Code Snippet]]</f>
        <v>0</v>
      </c>
      <c r="Y351" s="103" t="str">
        <f>IF(Final_Report[[#This Row],[Move to Report]]="Yes",VLOOKUP(E351,IssueVariable[],5,0),"N/A")</f>
        <v>N/A</v>
      </c>
      <c r="Z351" s="103" t="str">
        <f>Final_Report[[#This Row],[Expected Result]]</f>
        <v>N/A</v>
      </c>
      <c r="AA351" s="103" t="str">
        <f>IF(Final_Report[[#This Row],[Move to Report]]="Yes",VLOOKUP(E351,IssueVariable[],6,0),"N/A")</f>
        <v>N/A</v>
      </c>
      <c r="AB351" s="103" t="str">
        <f>IF(Final_Report[[#This Row],[Move to Report]]="Yes",VLOOKUP(E351,IssueVariable[],7,0),"N/A")</f>
        <v>N/A</v>
      </c>
      <c r="AC351" s="103" t="str">
        <f>Final_Report[[#This Row],[Recommendation]]</f>
        <v>N/A</v>
      </c>
      <c r="AD351" s="103"/>
      <c r="AE351" s="103" t="str">
        <f>IF(Final_Report[[#This Row],[Move to Report]]="Yes",VLOOKUP(E351,IssueVariable[],8,0),"N/A")</f>
        <v>N/A</v>
      </c>
      <c r="AF351" s="103" t="str">
        <f>Final_Report[[#This Row],[Steps to Reproduce]]</f>
        <v>N/A</v>
      </c>
      <c r="AG351" s="103" t="str">
        <f>IF(Final_Report[[#This Row],[Move to Report]]="Yes",VLOOKUP(E351,IssueVariable[],9,0),"N/A")</f>
        <v>N/A</v>
      </c>
      <c r="AH351" s="103" t="str">
        <f>IF(Final_Report[[#This Row],[Move to Report]]="Yes",VLOOKUP(E351,IssueVariable[],10,0),"N/A")</f>
        <v>N/A</v>
      </c>
      <c r="AI351" s="103"/>
      <c r="AJ351" s="103"/>
      <c r="AK351" s="103" t="str" cm="1">
        <f t="array" ref="AK351">Table95[Tested on]</f>
        <v>Windows: 11
MAC OS: 12
iOS: 15
Android OS: 10</v>
      </c>
      <c r="AL351" s="203" t="str" cm="1">
        <f t="array" ref="AL3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1" s="103" t="e" cm="1">
        <f t="array" ref="AM351">CONCATENATE(LEFT(AH351, SEARCH(" ", AH351) -1),", ",Labels[Labels])</f>
        <v>#VALUE!</v>
      </c>
      <c r="AN351" s="103" t="b">
        <f t="shared" si="6"/>
        <v>0</v>
      </c>
      <c r="AO351" s="103"/>
      <c r="AP351" s="103"/>
      <c r="AQ351" s="103"/>
      <c r="AR351" s="103"/>
      <c r="AS351" s="103"/>
      <c r="AT351" s="103"/>
      <c r="AU351" s="103"/>
      <c r="AV351" s="103"/>
      <c r="AW351" s="103"/>
      <c r="AX351" s="103"/>
      <c r="AY351" s="103"/>
      <c r="AZ351" s="103"/>
      <c r="BA351" s="103"/>
      <c r="BB351" s="103"/>
      <c r="BC351" s="103" t="e">
        <f>VLOOKUP('Final Report'!D351,'Issue Variable'!A:N,11,FALSE)</f>
        <v>#N/A</v>
      </c>
      <c r="BD351" s="103"/>
      <c r="BE351" s="206"/>
    </row>
    <row r="352" spans="1:57" ht="105" hidden="1">
      <c r="A352" s="145"/>
      <c r="B352" s="103" t="e">
        <f>VLOOKUP(A352,URL[],2,0)</f>
        <v>#N/A</v>
      </c>
      <c r="C352" s="205" t="e">
        <f>VLOOKUP(A352,URL[],3,0)</f>
        <v>#N/A</v>
      </c>
      <c r="D352" s="103"/>
      <c r="E352" s="103"/>
      <c r="F352" s="103"/>
      <c r="G352" s="103"/>
      <c r="H352" s="103"/>
      <c r="I352" s="103"/>
      <c r="J352" s="103"/>
      <c r="K352" s="103"/>
      <c r="L352" s="103"/>
      <c r="M352" s="103"/>
      <c r="N352" s="103"/>
      <c r="O352" s="103"/>
      <c r="P352" s="103"/>
      <c r="Q352" s="103"/>
      <c r="R352" s="103"/>
      <c r="S352" s="103"/>
      <c r="T352" s="103" t="str">
        <f>IF(Final_Report[[#This Row],[Move to Report]]="Yes",VLOOKUP(E352,IssueVariable[],3,0),"N/A")</f>
        <v>N/A</v>
      </c>
      <c r="U352" s="103" t="str">
        <f>IF(Final_Report[[#This Row],[Move to Report]]="Yes",VLOOKUP(E352,IssueVariable[],4,0),"N/A")</f>
        <v>N/A</v>
      </c>
      <c r="V352" s="103" t="str">
        <f>Final_Report[[#This Row],[Issue Description]]</f>
        <v>N/A</v>
      </c>
      <c r="W352" s="103"/>
      <c r="X352" s="103">
        <f>Final_Report[[#This Row],[Code Snippet]]</f>
        <v>0</v>
      </c>
      <c r="Y352" s="103" t="str">
        <f>IF(Final_Report[[#This Row],[Move to Report]]="Yes",VLOOKUP(E352,IssueVariable[],5,0),"N/A")</f>
        <v>N/A</v>
      </c>
      <c r="Z352" s="103" t="str">
        <f>Final_Report[[#This Row],[Expected Result]]</f>
        <v>N/A</v>
      </c>
      <c r="AA352" s="103" t="str">
        <f>IF(Final_Report[[#This Row],[Move to Report]]="Yes",VLOOKUP(E352,IssueVariable[],6,0),"N/A")</f>
        <v>N/A</v>
      </c>
      <c r="AB352" s="103" t="str">
        <f>IF(Final_Report[[#This Row],[Move to Report]]="Yes",VLOOKUP(E352,IssueVariable[],7,0),"N/A")</f>
        <v>N/A</v>
      </c>
      <c r="AC352" s="103" t="str">
        <f>Final_Report[[#This Row],[Recommendation]]</f>
        <v>N/A</v>
      </c>
      <c r="AD352" s="103"/>
      <c r="AE352" s="103" t="str">
        <f>IF(Final_Report[[#This Row],[Move to Report]]="Yes",VLOOKUP(E352,IssueVariable[],8,0),"N/A")</f>
        <v>N/A</v>
      </c>
      <c r="AF352" s="103" t="str">
        <f>Final_Report[[#This Row],[Steps to Reproduce]]</f>
        <v>N/A</v>
      </c>
      <c r="AG352" s="103" t="str">
        <f>IF(Final_Report[[#This Row],[Move to Report]]="Yes",VLOOKUP(E352,IssueVariable[],9,0),"N/A")</f>
        <v>N/A</v>
      </c>
      <c r="AH352" s="103" t="str">
        <f>IF(Final_Report[[#This Row],[Move to Report]]="Yes",VLOOKUP(E352,IssueVariable[],10,0),"N/A")</f>
        <v>N/A</v>
      </c>
      <c r="AI352" s="103"/>
      <c r="AJ352" s="103"/>
      <c r="AK352" s="103" t="str" cm="1">
        <f t="array" ref="AK352">Table95[Tested on]</f>
        <v>Windows: 11
MAC OS: 12
iOS: 15
Android OS: 10</v>
      </c>
      <c r="AL352" s="203" t="str" cm="1">
        <f t="array" ref="AL3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2" s="103" t="e" cm="1">
        <f t="array" ref="AM352">CONCATENATE(LEFT(AH352, SEARCH(" ", AH352) -1),", ",Labels[Labels])</f>
        <v>#VALUE!</v>
      </c>
      <c r="AN352" s="103" t="b">
        <f t="shared" si="6"/>
        <v>0</v>
      </c>
      <c r="AO352" s="103"/>
      <c r="AP352" s="103"/>
      <c r="AQ352" s="103"/>
      <c r="AR352" s="103"/>
      <c r="AS352" s="103"/>
      <c r="AT352" s="103"/>
      <c r="AU352" s="103"/>
      <c r="AV352" s="103"/>
      <c r="AW352" s="103"/>
      <c r="AX352" s="103"/>
      <c r="AY352" s="103"/>
      <c r="AZ352" s="103"/>
      <c r="BA352" s="103"/>
      <c r="BB352" s="103"/>
      <c r="BC352" s="103" t="e">
        <f>VLOOKUP('Final Report'!D352,'Issue Variable'!A:N,11,FALSE)</f>
        <v>#N/A</v>
      </c>
      <c r="BD352" s="103"/>
      <c r="BE352" s="206"/>
    </row>
    <row r="353" spans="1:57" ht="105" hidden="1">
      <c r="A353" s="145"/>
      <c r="B353" s="103" t="e">
        <f>VLOOKUP(A353,URL[],2,0)</f>
        <v>#N/A</v>
      </c>
      <c r="C353" s="205" t="e">
        <f>VLOOKUP(A353,URL[],3,0)</f>
        <v>#N/A</v>
      </c>
      <c r="D353" s="103"/>
      <c r="E353" s="103"/>
      <c r="F353" s="103"/>
      <c r="G353" s="103"/>
      <c r="H353" s="103"/>
      <c r="I353" s="103"/>
      <c r="J353" s="103"/>
      <c r="K353" s="103"/>
      <c r="L353" s="103"/>
      <c r="M353" s="103"/>
      <c r="N353" s="103"/>
      <c r="O353" s="103"/>
      <c r="P353" s="103"/>
      <c r="Q353" s="103"/>
      <c r="R353" s="103"/>
      <c r="S353" s="103"/>
      <c r="T353" s="103" t="str">
        <f>IF(Final_Report[[#This Row],[Move to Report]]="Yes",VLOOKUP(E353,IssueVariable[],3,0),"N/A")</f>
        <v>N/A</v>
      </c>
      <c r="U353" s="103" t="str">
        <f>IF(Final_Report[[#This Row],[Move to Report]]="Yes",VLOOKUP(E353,IssueVariable[],4,0),"N/A")</f>
        <v>N/A</v>
      </c>
      <c r="V353" s="103" t="str">
        <f>Final_Report[[#This Row],[Issue Description]]</f>
        <v>N/A</v>
      </c>
      <c r="W353" s="103"/>
      <c r="X353" s="103">
        <f>Final_Report[[#This Row],[Code Snippet]]</f>
        <v>0</v>
      </c>
      <c r="Y353" s="103" t="str">
        <f>IF(Final_Report[[#This Row],[Move to Report]]="Yes",VLOOKUP(E353,IssueVariable[],5,0),"N/A")</f>
        <v>N/A</v>
      </c>
      <c r="Z353" s="103" t="str">
        <f>Final_Report[[#This Row],[Expected Result]]</f>
        <v>N/A</v>
      </c>
      <c r="AA353" s="103" t="str">
        <f>IF(Final_Report[[#This Row],[Move to Report]]="Yes",VLOOKUP(E353,IssueVariable[],6,0),"N/A")</f>
        <v>N/A</v>
      </c>
      <c r="AB353" s="103" t="str">
        <f>IF(Final_Report[[#This Row],[Move to Report]]="Yes",VLOOKUP(E353,IssueVariable[],7,0),"N/A")</f>
        <v>N/A</v>
      </c>
      <c r="AC353" s="103" t="str">
        <f>Final_Report[[#This Row],[Recommendation]]</f>
        <v>N/A</v>
      </c>
      <c r="AD353" s="103"/>
      <c r="AE353" s="103" t="str">
        <f>IF(Final_Report[[#This Row],[Move to Report]]="Yes",VLOOKUP(E353,IssueVariable[],8,0),"N/A")</f>
        <v>N/A</v>
      </c>
      <c r="AF353" s="103" t="str">
        <f>Final_Report[[#This Row],[Steps to Reproduce]]</f>
        <v>N/A</v>
      </c>
      <c r="AG353" s="103" t="str">
        <f>IF(Final_Report[[#This Row],[Move to Report]]="Yes",VLOOKUP(E353,IssueVariable[],9,0),"N/A")</f>
        <v>N/A</v>
      </c>
      <c r="AH353" s="103" t="str">
        <f>IF(Final_Report[[#This Row],[Move to Report]]="Yes",VLOOKUP(E353,IssueVariable[],10,0),"N/A")</f>
        <v>N/A</v>
      </c>
      <c r="AI353" s="103"/>
      <c r="AJ353" s="103"/>
      <c r="AK353" s="103" t="str" cm="1">
        <f t="array" ref="AK353">Table95[Tested on]</f>
        <v>Windows: 11
MAC OS: 12
iOS: 15
Android OS: 10</v>
      </c>
      <c r="AL353" s="203" t="str" cm="1">
        <f t="array" ref="AL3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3" s="103" t="e" cm="1">
        <f t="array" ref="AM353">CONCATENATE(LEFT(AH353, SEARCH(" ", AH353) -1),", ",Labels[Labels])</f>
        <v>#VALUE!</v>
      </c>
      <c r="AN353" s="103" t="b">
        <f t="shared" si="6"/>
        <v>0</v>
      </c>
      <c r="AO353" s="103"/>
      <c r="AP353" s="103"/>
      <c r="AQ353" s="103"/>
      <c r="AR353" s="103"/>
      <c r="AS353" s="103"/>
      <c r="AT353" s="103"/>
      <c r="AU353" s="103"/>
      <c r="AV353" s="103"/>
      <c r="AW353" s="103"/>
      <c r="AX353" s="103"/>
      <c r="AY353" s="103"/>
      <c r="AZ353" s="103"/>
      <c r="BA353" s="103"/>
      <c r="BB353" s="103"/>
      <c r="BC353" s="103" t="e">
        <f>VLOOKUP('Final Report'!D353,'Issue Variable'!A:N,11,FALSE)</f>
        <v>#N/A</v>
      </c>
      <c r="BD353" s="103"/>
      <c r="BE353" s="206"/>
    </row>
    <row r="354" spans="1:57" ht="105" hidden="1">
      <c r="A354" s="145"/>
      <c r="B354" s="103" t="e">
        <f>VLOOKUP(A354,URL[],2,0)</f>
        <v>#N/A</v>
      </c>
      <c r="C354" s="205" t="e">
        <f>VLOOKUP(A354,URL[],3,0)</f>
        <v>#N/A</v>
      </c>
      <c r="D354" s="103"/>
      <c r="E354" s="103"/>
      <c r="F354" s="103"/>
      <c r="G354" s="103"/>
      <c r="H354" s="103"/>
      <c r="I354" s="103"/>
      <c r="J354" s="103"/>
      <c r="K354" s="103"/>
      <c r="L354" s="103"/>
      <c r="M354" s="103"/>
      <c r="N354" s="103"/>
      <c r="O354" s="103"/>
      <c r="P354" s="103"/>
      <c r="Q354" s="103"/>
      <c r="R354" s="103"/>
      <c r="S354" s="103"/>
      <c r="T354" s="103" t="str">
        <f>IF(Final_Report[[#This Row],[Move to Report]]="Yes",VLOOKUP(E354,IssueVariable[],3,0),"N/A")</f>
        <v>N/A</v>
      </c>
      <c r="U354" s="103" t="str">
        <f>IF(Final_Report[[#This Row],[Move to Report]]="Yes",VLOOKUP(E354,IssueVariable[],4,0),"N/A")</f>
        <v>N/A</v>
      </c>
      <c r="V354" s="103" t="str">
        <f>Final_Report[[#This Row],[Issue Description]]</f>
        <v>N/A</v>
      </c>
      <c r="W354" s="103"/>
      <c r="X354" s="103">
        <f>Final_Report[[#This Row],[Code Snippet]]</f>
        <v>0</v>
      </c>
      <c r="Y354" s="103" t="str">
        <f>IF(Final_Report[[#This Row],[Move to Report]]="Yes",VLOOKUP(E354,IssueVariable[],5,0),"N/A")</f>
        <v>N/A</v>
      </c>
      <c r="Z354" s="103" t="str">
        <f>Final_Report[[#This Row],[Expected Result]]</f>
        <v>N/A</v>
      </c>
      <c r="AA354" s="103" t="str">
        <f>IF(Final_Report[[#This Row],[Move to Report]]="Yes",VLOOKUP(E354,IssueVariable[],6,0),"N/A")</f>
        <v>N/A</v>
      </c>
      <c r="AB354" s="103" t="str">
        <f>IF(Final_Report[[#This Row],[Move to Report]]="Yes",VLOOKUP(E354,IssueVariable[],7,0),"N/A")</f>
        <v>N/A</v>
      </c>
      <c r="AC354" s="103" t="str">
        <f>Final_Report[[#This Row],[Recommendation]]</f>
        <v>N/A</v>
      </c>
      <c r="AD354" s="103"/>
      <c r="AE354" s="103" t="str">
        <f>IF(Final_Report[[#This Row],[Move to Report]]="Yes",VLOOKUP(E354,IssueVariable[],8,0),"N/A")</f>
        <v>N/A</v>
      </c>
      <c r="AF354" s="103" t="str">
        <f>Final_Report[[#This Row],[Steps to Reproduce]]</f>
        <v>N/A</v>
      </c>
      <c r="AG354" s="103" t="str">
        <f>IF(Final_Report[[#This Row],[Move to Report]]="Yes",VLOOKUP(E354,IssueVariable[],9,0),"N/A")</f>
        <v>N/A</v>
      </c>
      <c r="AH354" s="103" t="str">
        <f>IF(Final_Report[[#This Row],[Move to Report]]="Yes",VLOOKUP(E354,IssueVariable[],10,0),"N/A")</f>
        <v>N/A</v>
      </c>
      <c r="AI354" s="103"/>
      <c r="AJ354" s="103"/>
      <c r="AK354" s="103" t="str" cm="1">
        <f t="array" ref="AK354">Table95[Tested on]</f>
        <v>Windows: 11
MAC OS: 12
iOS: 15
Android OS: 10</v>
      </c>
      <c r="AL354" s="203" t="str" cm="1">
        <f t="array" ref="AL3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4" s="103" t="e" cm="1">
        <f t="array" ref="AM354">CONCATENATE(LEFT(AH354, SEARCH(" ", AH354) -1),", ",Labels[Labels])</f>
        <v>#VALUE!</v>
      </c>
      <c r="AN354" s="103" t="b">
        <f t="shared" si="6"/>
        <v>0</v>
      </c>
      <c r="AO354" s="103"/>
      <c r="AP354" s="103"/>
      <c r="AQ354" s="103"/>
      <c r="AR354" s="103"/>
      <c r="AS354" s="103"/>
      <c r="AT354" s="103"/>
      <c r="AU354" s="103"/>
      <c r="AV354" s="103"/>
      <c r="AW354" s="103"/>
      <c r="AX354" s="103"/>
      <c r="AY354" s="103"/>
      <c r="AZ354" s="103"/>
      <c r="BA354" s="103"/>
      <c r="BB354" s="103"/>
      <c r="BC354" s="103" t="e">
        <f>VLOOKUP('Final Report'!D354,'Issue Variable'!A:N,11,FALSE)</f>
        <v>#N/A</v>
      </c>
      <c r="BD354" s="103"/>
      <c r="BE354" s="206"/>
    </row>
    <row r="355" spans="1:57" ht="105" hidden="1">
      <c r="A355" s="145"/>
      <c r="B355" s="103" t="e">
        <f>VLOOKUP(A355,URL[],2,0)</f>
        <v>#N/A</v>
      </c>
      <c r="C355" s="205" t="e">
        <f>VLOOKUP(A355,URL[],3,0)</f>
        <v>#N/A</v>
      </c>
      <c r="D355" s="103"/>
      <c r="E355" s="103"/>
      <c r="F355" s="103"/>
      <c r="G355" s="103"/>
      <c r="H355" s="103"/>
      <c r="I355" s="103"/>
      <c r="J355" s="103"/>
      <c r="K355" s="103"/>
      <c r="L355" s="103"/>
      <c r="M355" s="103"/>
      <c r="N355" s="103"/>
      <c r="O355" s="103"/>
      <c r="P355" s="103"/>
      <c r="Q355" s="103"/>
      <c r="R355" s="103"/>
      <c r="S355" s="103"/>
      <c r="T355" s="103" t="str">
        <f>IF(Final_Report[[#This Row],[Move to Report]]="Yes",VLOOKUP(E355,IssueVariable[],3,0),"N/A")</f>
        <v>N/A</v>
      </c>
      <c r="U355" s="103" t="str">
        <f>IF(Final_Report[[#This Row],[Move to Report]]="Yes",VLOOKUP(E355,IssueVariable[],4,0),"N/A")</f>
        <v>N/A</v>
      </c>
      <c r="V355" s="103" t="str">
        <f>Final_Report[[#This Row],[Issue Description]]</f>
        <v>N/A</v>
      </c>
      <c r="W355" s="103"/>
      <c r="X355" s="103">
        <f>Final_Report[[#This Row],[Code Snippet]]</f>
        <v>0</v>
      </c>
      <c r="Y355" s="103" t="str">
        <f>IF(Final_Report[[#This Row],[Move to Report]]="Yes",VLOOKUP(E355,IssueVariable[],5,0),"N/A")</f>
        <v>N/A</v>
      </c>
      <c r="Z355" s="103" t="str">
        <f>Final_Report[[#This Row],[Expected Result]]</f>
        <v>N/A</v>
      </c>
      <c r="AA355" s="103" t="str">
        <f>IF(Final_Report[[#This Row],[Move to Report]]="Yes",VLOOKUP(E355,IssueVariable[],6,0),"N/A")</f>
        <v>N/A</v>
      </c>
      <c r="AB355" s="103" t="str">
        <f>IF(Final_Report[[#This Row],[Move to Report]]="Yes",VLOOKUP(E355,IssueVariable[],7,0),"N/A")</f>
        <v>N/A</v>
      </c>
      <c r="AC355" s="103" t="str">
        <f>Final_Report[[#This Row],[Recommendation]]</f>
        <v>N/A</v>
      </c>
      <c r="AD355" s="103"/>
      <c r="AE355" s="103" t="str">
        <f>IF(Final_Report[[#This Row],[Move to Report]]="Yes",VLOOKUP(E355,IssueVariable[],8,0),"N/A")</f>
        <v>N/A</v>
      </c>
      <c r="AF355" s="103" t="str">
        <f>Final_Report[[#This Row],[Steps to Reproduce]]</f>
        <v>N/A</v>
      </c>
      <c r="AG355" s="103" t="str">
        <f>IF(Final_Report[[#This Row],[Move to Report]]="Yes",VLOOKUP(E355,IssueVariable[],9,0),"N/A")</f>
        <v>N/A</v>
      </c>
      <c r="AH355" s="103" t="str">
        <f>IF(Final_Report[[#This Row],[Move to Report]]="Yes",VLOOKUP(E355,IssueVariable[],10,0),"N/A")</f>
        <v>N/A</v>
      </c>
      <c r="AI355" s="103"/>
      <c r="AJ355" s="103"/>
      <c r="AK355" s="103" t="str" cm="1">
        <f t="array" ref="AK355">Table95[Tested on]</f>
        <v>Windows: 11
MAC OS: 12
iOS: 15
Android OS: 10</v>
      </c>
      <c r="AL355" s="203" t="str" cm="1">
        <f t="array" ref="AL3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5" s="103" t="e" cm="1">
        <f t="array" ref="AM355">CONCATENATE(LEFT(AH355, SEARCH(" ", AH355) -1),", ",Labels[Labels])</f>
        <v>#VALUE!</v>
      </c>
      <c r="AN355" s="103" t="b">
        <f t="shared" si="6"/>
        <v>0</v>
      </c>
      <c r="AO355" s="103"/>
      <c r="AP355" s="103"/>
      <c r="AQ355" s="103"/>
      <c r="AR355" s="103"/>
      <c r="AS355" s="103"/>
      <c r="AT355" s="103"/>
      <c r="AU355" s="103"/>
      <c r="AV355" s="103"/>
      <c r="AW355" s="103"/>
      <c r="AX355" s="103"/>
      <c r="AY355" s="103"/>
      <c r="AZ355" s="103"/>
      <c r="BA355" s="103"/>
      <c r="BB355" s="103"/>
      <c r="BC355" s="103" t="e">
        <f>VLOOKUP('Final Report'!D355,'Issue Variable'!A:N,11,FALSE)</f>
        <v>#N/A</v>
      </c>
      <c r="BD355" s="103"/>
      <c r="BE355" s="206"/>
    </row>
    <row r="356" spans="1:57" ht="105" hidden="1">
      <c r="A356" s="145"/>
      <c r="B356" s="103" t="e">
        <f>VLOOKUP(A356,URL[],2,0)</f>
        <v>#N/A</v>
      </c>
      <c r="C356" s="205" t="e">
        <f>VLOOKUP(A356,URL[],3,0)</f>
        <v>#N/A</v>
      </c>
      <c r="D356" s="103"/>
      <c r="E356" s="103"/>
      <c r="F356" s="103"/>
      <c r="G356" s="103"/>
      <c r="H356" s="103"/>
      <c r="I356" s="103"/>
      <c r="J356" s="103"/>
      <c r="K356" s="103"/>
      <c r="L356" s="103"/>
      <c r="M356" s="103"/>
      <c r="N356" s="103"/>
      <c r="O356" s="103"/>
      <c r="P356" s="103"/>
      <c r="Q356" s="103"/>
      <c r="R356" s="103"/>
      <c r="S356" s="103"/>
      <c r="T356" s="103" t="str">
        <f>IF(Final_Report[[#This Row],[Move to Report]]="Yes",VLOOKUP(E356,IssueVariable[],3,0),"N/A")</f>
        <v>N/A</v>
      </c>
      <c r="U356" s="103" t="str">
        <f>IF(Final_Report[[#This Row],[Move to Report]]="Yes",VLOOKUP(E356,IssueVariable[],4,0),"N/A")</f>
        <v>N/A</v>
      </c>
      <c r="V356" s="103" t="str">
        <f>Final_Report[[#This Row],[Issue Description]]</f>
        <v>N/A</v>
      </c>
      <c r="W356" s="103"/>
      <c r="X356" s="103">
        <f>Final_Report[[#This Row],[Code Snippet]]</f>
        <v>0</v>
      </c>
      <c r="Y356" s="103" t="str">
        <f>IF(Final_Report[[#This Row],[Move to Report]]="Yes",VLOOKUP(E356,IssueVariable[],5,0),"N/A")</f>
        <v>N/A</v>
      </c>
      <c r="Z356" s="103" t="str">
        <f>Final_Report[[#This Row],[Expected Result]]</f>
        <v>N/A</v>
      </c>
      <c r="AA356" s="103" t="str">
        <f>IF(Final_Report[[#This Row],[Move to Report]]="Yes",VLOOKUP(E356,IssueVariable[],6,0),"N/A")</f>
        <v>N/A</v>
      </c>
      <c r="AB356" s="103" t="str">
        <f>IF(Final_Report[[#This Row],[Move to Report]]="Yes",VLOOKUP(E356,IssueVariable[],7,0),"N/A")</f>
        <v>N/A</v>
      </c>
      <c r="AC356" s="103" t="str">
        <f>Final_Report[[#This Row],[Recommendation]]</f>
        <v>N/A</v>
      </c>
      <c r="AD356" s="103"/>
      <c r="AE356" s="103" t="str">
        <f>IF(Final_Report[[#This Row],[Move to Report]]="Yes",VLOOKUP(E356,IssueVariable[],8,0),"N/A")</f>
        <v>N/A</v>
      </c>
      <c r="AF356" s="103" t="str">
        <f>Final_Report[[#This Row],[Steps to Reproduce]]</f>
        <v>N/A</v>
      </c>
      <c r="AG356" s="103" t="str">
        <f>IF(Final_Report[[#This Row],[Move to Report]]="Yes",VLOOKUP(E356,IssueVariable[],9,0),"N/A")</f>
        <v>N/A</v>
      </c>
      <c r="AH356" s="103" t="str">
        <f>IF(Final_Report[[#This Row],[Move to Report]]="Yes",VLOOKUP(E356,IssueVariable[],10,0),"N/A")</f>
        <v>N/A</v>
      </c>
      <c r="AI356" s="103"/>
      <c r="AJ356" s="103"/>
      <c r="AK356" s="103" t="str" cm="1">
        <f t="array" ref="AK356">Table95[Tested on]</f>
        <v>Windows: 11
MAC OS: 12
iOS: 15
Android OS: 10</v>
      </c>
      <c r="AL356" s="203" t="str" cm="1">
        <f t="array" ref="AL3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6" s="103" t="e" cm="1">
        <f t="array" ref="AM356">CONCATENATE(LEFT(AH356, SEARCH(" ", AH356) -1),", ",Labels[Labels])</f>
        <v>#VALUE!</v>
      </c>
      <c r="AN356" s="103" t="b">
        <f t="shared" si="6"/>
        <v>0</v>
      </c>
      <c r="AO356" s="103"/>
      <c r="AP356" s="103"/>
      <c r="AQ356" s="103"/>
      <c r="AR356" s="103"/>
      <c r="AS356" s="103"/>
      <c r="AT356" s="103"/>
      <c r="AU356" s="103"/>
      <c r="AV356" s="103"/>
      <c r="AW356" s="103"/>
      <c r="AX356" s="103"/>
      <c r="AY356" s="103"/>
      <c r="AZ356" s="103"/>
      <c r="BA356" s="103"/>
      <c r="BB356" s="103"/>
      <c r="BC356" s="103" t="e">
        <f>VLOOKUP('Final Report'!D356,'Issue Variable'!A:N,11,FALSE)</f>
        <v>#N/A</v>
      </c>
      <c r="BD356" s="103"/>
      <c r="BE356" s="206"/>
    </row>
    <row r="357" spans="1:57" ht="105" hidden="1">
      <c r="A357" s="145"/>
      <c r="B357" s="103" t="e">
        <f>VLOOKUP(A357,URL[],2,0)</f>
        <v>#N/A</v>
      </c>
      <c r="C357" s="205" t="e">
        <f>VLOOKUP(A357,URL[],3,0)</f>
        <v>#N/A</v>
      </c>
      <c r="D357" s="103"/>
      <c r="E357" s="103"/>
      <c r="F357" s="103"/>
      <c r="G357" s="103"/>
      <c r="H357" s="103"/>
      <c r="I357" s="103"/>
      <c r="J357" s="103"/>
      <c r="K357" s="103"/>
      <c r="L357" s="103"/>
      <c r="M357" s="103"/>
      <c r="N357" s="103"/>
      <c r="O357" s="103"/>
      <c r="P357" s="103"/>
      <c r="Q357" s="103"/>
      <c r="R357" s="103"/>
      <c r="S357" s="103"/>
      <c r="T357" s="103" t="str">
        <f>IF(Final_Report[[#This Row],[Move to Report]]="Yes",VLOOKUP(E357,IssueVariable[],3,0),"N/A")</f>
        <v>N/A</v>
      </c>
      <c r="U357" s="103" t="str">
        <f>IF(Final_Report[[#This Row],[Move to Report]]="Yes",VLOOKUP(E357,IssueVariable[],4,0),"N/A")</f>
        <v>N/A</v>
      </c>
      <c r="V357" s="103" t="str">
        <f>Final_Report[[#This Row],[Issue Description]]</f>
        <v>N/A</v>
      </c>
      <c r="W357" s="103"/>
      <c r="X357" s="103">
        <f>Final_Report[[#This Row],[Code Snippet]]</f>
        <v>0</v>
      </c>
      <c r="Y357" s="103" t="str">
        <f>IF(Final_Report[[#This Row],[Move to Report]]="Yes",VLOOKUP(E357,IssueVariable[],5,0),"N/A")</f>
        <v>N/A</v>
      </c>
      <c r="Z357" s="103" t="str">
        <f>Final_Report[[#This Row],[Expected Result]]</f>
        <v>N/A</v>
      </c>
      <c r="AA357" s="103" t="str">
        <f>IF(Final_Report[[#This Row],[Move to Report]]="Yes",VLOOKUP(E357,IssueVariable[],6,0),"N/A")</f>
        <v>N/A</v>
      </c>
      <c r="AB357" s="103" t="str">
        <f>IF(Final_Report[[#This Row],[Move to Report]]="Yes",VLOOKUP(E357,IssueVariable[],7,0),"N/A")</f>
        <v>N/A</v>
      </c>
      <c r="AC357" s="103" t="str">
        <f>Final_Report[[#This Row],[Recommendation]]</f>
        <v>N/A</v>
      </c>
      <c r="AD357" s="103"/>
      <c r="AE357" s="103" t="str">
        <f>IF(Final_Report[[#This Row],[Move to Report]]="Yes",VLOOKUP(E357,IssueVariable[],8,0),"N/A")</f>
        <v>N/A</v>
      </c>
      <c r="AF357" s="103" t="str">
        <f>Final_Report[[#This Row],[Steps to Reproduce]]</f>
        <v>N/A</v>
      </c>
      <c r="AG357" s="103" t="str">
        <f>IF(Final_Report[[#This Row],[Move to Report]]="Yes",VLOOKUP(E357,IssueVariable[],9,0),"N/A")</f>
        <v>N/A</v>
      </c>
      <c r="AH357" s="103" t="str">
        <f>IF(Final_Report[[#This Row],[Move to Report]]="Yes",VLOOKUP(E357,IssueVariable[],10,0),"N/A")</f>
        <v>N/A</v>
      </c>
      <c r="AI357" s="103"/>
      <c r="AJ357" s="103"/>
      <c r="AK357" s="103" t="str" cm="1">
        <f t="array" ref="AK357">Table95[Tested on]</f>
        <v>Windows: 11
MAC OS: 12
iOS: 15
Android OS: 10</v>
      </c>
      <c r="AL357" s="203" t="str" cm="1">
        <f t="array" ref="AL3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7" s="103" t="e" cm="1">
        <f t="array" ref="AM357">CONCATENATE(LEFT(AH357, SEARCH(" ", AH357) -1),", ",Labels[Labels])</f>
        <v>#VALUE!</v>
      </c>
      <c r="AN357" s="103" t="b">
        <f t="shared" si="6"/>
        <v>0</v>
      </c>
      <c r="AO357" s="103"/>
      <c r="AP357" s="103"/>
      <c r="AQ357" s="103"/>
      <c r="AR357" s="103"/>
      <c r="AS357" s="103"/>
      <c r="AT357" s="103"/>
      <c r="AU357" s="103"/>
      <c r="AV357" s="103"/>
      <c r="AW357" s="103"/>
      <c r="AX357" s="103"/>
      <c r="AY357" s="103"/>
      <c r="AZ357" s="103"/>
      <c r="BA357" s="103"/>
      <c r="BB357" s="103"/>
      <c r="BC357" s="103" t="e">
        <f>VLOOKUP('Final Report'!D357,'Issue Variable'!A:N,11,FALSE)</f>
        <v>#N/A</v>
      </c>
      <c r="BD357" s="103"/>
      <c r="BE357" s="206"/>
    </row>
    <row r="358" spans="1:57" ht="105" hidden="1">
      <c r="A358" s="145"/>
      <c r="B358" s="103" t="e">
        <f>VLOOKUP(A358,URL[],2,0)</f>
        <v>#N/A</v>
      </c>
      <c r="C358" s="205" t="e">
        <f>VLOOKUP(A358,URL[],3,0)</f>
        <v>#N/A</v>
      </c>
      <c r="D358" s="103"/>
      <c r="E358" s="103"/>
      <c r="F358" s="103"/>
      <c r="G358" s="103"/>
      <c r="H358" s="103"/>
      <c r="I358" s="103"/>
      <c r="J358" s="103"/>
      <c r="K358" s="103"/>
      <c r="L358" s="103"/>
      <c r="M358" s="103"/>
      <c r="N358" s="103"/>
      <c r="O358" s="103"/>
      <c r="P358" s="103"/>
      <c r="Q358" s="103"/>
      <c r="R358" s="103"/>
      <c r="S358" s="103"/>
      <c r="T358" s="103" t="str">
        <f>IF(Final_Report[[#This Row],[Move to Report]]="Yes",VLOOKUP(E358,IssueVariable[],3,0),"N/A")</f>
        <v>N/A</v>
      </c>
      <c r="U358" s="103" t="str">
        <f>IF(Final_Report[[#This Row],[Move to Report]]="Yes",VLOOKUP(E358,IssueVariable[],4,0),"N/A")</f>
        <v>N/A</v>
      </c>
      <c r="V358" s="103" t="str">
        <f>Final_Report[[#This Row],[Issue Description]]</f>
        <v>N/A</v>
      </c>
      <c r="W358" s="103"/>
      <c r="X358" s="103">
        <f>Final_Report[[#This Row],[Code Snippet]]</f>
        <v>0</v>
      </c>
      <c r="Y358" s="103" t="str">
        <f>IF(Final_Report[[#This Row],[Move to Report]]="Yes",VLOOKUP(E358,IssueVariable[],5,0),"N/A")</f>
        <v>N/A</v>
      </c>
      <c r="Z358" s="103" t="str">
        <f>Final_Report[[#This Row],[Expected Result]]</f>
        <v>N/A</v>
      </c>
      <c r="AA358" s="103" t="str">
        <f>IF(Final_Report[[#This Row],[Move to Report]]="Yes",VLOOKUP(E358,IssueVariable[],6,0),"N/A")</f>
        <v>N/A</v>
      </c>
      <c r="AB358" s="103" t="str">
        <f>IF(Final_Report[[#This Row],[Move to Report]]="Yes",VLOOKUP(E358,IssueVariable[],7,0),"N/A")</f>
        <v>N/A</v>
      </c>
      <c r="AC358" s="103" t="str">
        <f>Final_Report[[#This Row],[Recommendation]]</f>
        <v>N/A</v>
      </c>
      <c r="AD358" s="103"/>
      <c r="AE358" s="103" t="str">
        <f>IF(Final_Report[[#This Row],[Move to Report]]="Yes",VLOOKUP(E358,IssueVariable[],8,0),"N/A")</f>
        <v>N/A</v>
      </c>
      <c r="AF358" s="103" t="str">
        <f>Final_Report[[#This Row],[Steps to Reproduce]]</f>
        <v>N/A</v>
      </c>
      <c r="AG358" s="103" t="str">
        <f>IF(Final_Report[[#This Row],[Move to Report]]="Yes",VLOOKUP(E358,IssueVariable[],9,0),"N/A")</f>
        <v>N/A</v>
      </c>
      <c r="AH358" s="103" t="str">
        <f>IF(Final_Report[[#This Row],[Move to Report]]="Yes",VLOOKUP(E358,IssueVariable[],10,0),"N/A")</f>
        <v>N/A</v>
      </c>
      <c r="AI358" s="103"/>
      <c r="AJ358" s="103"/>
      <c r="AK358" s="103" t="str" cm="1">
        <f t="array" ref="AK358">Table95[Tested on]</f>
        <v>Windows: 11
MAC OS: 12
iOS: 15
Android OS: 10</v>
      </c>
      <c r="AL358" s="203" t="str" cm="1">
        <f t="array" ref="AL3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8" s="103" t="e" cm="1">
        <f t="array" ref="AM358">CONCATENATE(LEFT(AH358, SEARCH(" ", AH358) -1),", ",Labels[Labels])</f>
        <v>#VALUE!</v>
      </c>
      <c r="AN358" s="103" t="b">
        <f t="shared" si="6"/>
        <v>0</v>
      </c>
      <c r="AO358" s="103"/>
      <c r="AP358" s="103"/>
      <c r="AQ358" s="103"/>
      <c r="AR358" s="103"/>
      <c r="AS358" s="103"/>
      <c r="AT358" s="103"/>
      <c r="AU358" s="103"/>
      <c r="AV358" s="103"/>
      <c r="AW358" s="103"/>
      <c r="AX358" s="103"/>
      <c r="AY358" s="103"/>
      <c r="AZ358" s="103"/>
      <c r="BA358" s="103"/>
      <c r="BB358" s="103"/>
      <c r="BC358" s="103" t="e">
        <f>VLOOKUP('Final Report'!D358,'Issue Variable'!A:N,11,FALSE)</f>
        <v>#N/A</v>
      </c>
      <c r="BD358" s="103"/>
      <c r="BE358" s="206"/>
    </row>
    <row r="359" spans="1:57" ht="105" hidden="1">
      <c r="A359" s="145"/>
      <c r="B359" s="103" t="e">
        <f>VLOOKUP(A359,URL[],2,0)</f>
        <v>#N/A</v>
      </c>
      <c r="C359" s="205" t="e">
        <f>VLOOKUP(A359,URL[],3,0)</f>
        <v>#N/A</v>
      </c>
      <c r="D359" s="103"/>
      <c r="E359" s="103"/>
      <c r="F359" s="103"/>
      <c r="G359" s="103"/>
      <c r="H359" s="103"/>
      <c r="I359" s="103"/>
      <c r="J359" s="103"/>
      <c r="K359" s="103"/>
      <c r="L359" s="103"/>
      <c r="M359" s="103"/>
      <c r="N359" s="103"/>
      <c r="O359" s="103"/>
      <c r="P359" s="103"/>
      <c r="Q359" s="103"/>
      <c r="R359" s="103"/>
      <c r="S359" s="103"/>
      <c r="T359" s="103" t="str">
        <f>IF(Final_Report[[#This Row],[Move to Report]]="Yes",VLOOKUP(E359,IssueVariable[],3,0),"N/A")</f>
        <v>N/A</v>
      </c>
      <c r="U359" s="103" t="str">
        <f>IF(Final_Report[[#This Row],[Move to Report]]="Yes",VLOOKUP(E359,IssueVariable[],4,0),"N/A")</f>
        <v>N/A</v>
      </c>
      <c r="V359" s="103" t="str">
        <f>Final_Report[[#This Row],[Issue Description]]</f>
        <v>N/A</v>
      </c>
      <c r="W359" s="103"/>
      <c r="X359" s="103">
        <f>Final_Report[[#This Row],[Code Snippet]]</f>
        <v>0</v>
      </c>
      <c r="Y359" s="103" t="str">
        <f>IF(Final_Report[[#This Row],[Move to Report]]="Yes",VLOOKUP(E359,IssueVariable[],5,0),"N/A")</f>
        <v>N/A</v>
      </c>
      <c r="Z359" s="103" t="str">
        <f>Final_Report[[#This Row],[Expected Result]]</f>
        <v>N/A</v>
      </c>
      <c r="AA359" s="103" t="str">
        <f>IF(Final_Report[[#This Row],[Move to Report]]="Yes",VLOOKUP(E359,IssueVariable[],6,0),"N/A")</f>
        <v>N/A</v>
      </c>
      <c r="AB359" s="103" t="str">
        <f>IF(Final_Report[[#This Row],[Move to Report]]="Yes",VLOOKUP(E359,IssueVariable[],7,0),"N/A")</f>
        <v>N/A</v>
      </c>
      <c r="AC359" s="103" t="str">
        <f>Final_Report[[#This Row],[Recommendation]]</f>
        <v>N/A</v>
      </c>
      <c r="AD359" s="103"/>
      <c r="AE359" s="103" t="str">
        <f>IF(Final_Report[[#This Row],[Move to Report]]="Yes",VLOOKUP(E359,IssueVariable[],8,0),"N/A")</f>
        <v>N/A</v>
      </c>
      <c r="AF359" s="103" t="str">
        <f>Final_Report[[#This Row],[Steps to Reproduce]]</f>
        <v>N/A</v>
      </c>
      <c r="AG359" s="103" t="str">
        <f>IF(Final_Report[[#This Row],[Move to Report]]="Yes",VLOOKUP(E359,IssueVariable[],9,0),"N/A")</f>
        <v>N/A</v>
      </c>
      <c r="AH359" s="103" t="str">
        <f>IF(Final_Report[[#This Row],[Move to Report]]="Yes",VLOOKUP(E359,IssueVariable[],10,0),"N/A")</f>
        <v>N/A</v>
      </c>
      <c r="AI359" s="103"/>
      <c r="AJ359" s="103"/>
      <c r="AK359" s="103" t="str" cm="1">
        <f t="array" ref="AK359">Table95[Tested on]</f>
        <v>Windows: 11
MAC OS: 12
iOS: 15
Android OS: 10</v>
      </c>
      <c r="AL359" s="203" t="str" cm="1">
        <f t="array" ref="AL3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59" s="103" t="e" cm="1">
        <f t="array" ref="AM359">CONCATENATE(LEFT(AH359, SEARCH(" ", AH359) -1),", ",Labels[Labels])</f>
        <v>#VALUE!</v>
      </c>
      <c r="AN359" s="103" t="b">
        <f t="shared" si="6"/>
        <v>0</v>
      </c>
      <c r="AO359" s="103"/>
      <c r="AP359" s="103"/>
      <c r="AQ359" s="103"/>
      <c r="AR359" s="103"/>
      <c r="AS359" s="103"/>
      <c r="AT359" s="103"/>
      <c r="AU359" s="103"/>
      <c r="AV359" s="103"/>
      <c r="AW359" s="103"/>
      <c r="AX359" s="103"/>
      <c r="AY359" s="103"/>
      <c r="AZ359" s="103"/>
      <c r="BA359" s="103"/>
      <c r="BB359" s="103"/>
      <c r="BC359" s="103" t="e">
        <f>VLOOKUP('Final Report'!D359,'Issue Variable'!A:N,11,FALSE)</f>
        <v>#N/A</v>
      </c>
      <c r="BD359" s="103"/>
      <c r="BE359" s="206"/>
    </row>
    <row r="360" spans="1:57" ht="105" hidden="1">
      <c r="A360" s="145"/>
      <c r="B360" s="103" t="e">
        <f>VLOOKUP(A360,URL[],2,0)</f>
        <v>#N/A</v>
      </c>
      <c r="C360" s="205" t="e">
        <f>VLOOKUP(A360,URL[],3,0)</f>
        <v>#N/A</v>
      </c>
      <c r="D360" s="103"/>
      <c r="E360" s="103"/>
      <c r="F360" s="103"/>
      <c r="G360" s="103"/>
      <c r="H360" s="103"/>
      <c r="I360" s="103"/>
      <c r="J360" s="103"/>
      <c r="K360" s="103"/>
      <c r="L360" s="103"/>
      <c r="M360" s="103"/>
      <c r="N360" s="103"/>
      <c r="O360" s="103"/>
      <c r="P360" s="103"/>
      <c r="Q360" s="103"/>
      <c r="R360" s="103"/>
      <c r="S360" s="103"/>
      <c r="T360" s="103" t="str">
        <f>IF(Final_Report[[#This Row],[Move to Report]]="Yes",VLOOKUP(E360,IssueVariable[],3,0),"N/A")</f>
        <v>N/A</v>
      </c>
      <c r="U360" s="103" t="str">
        <f>IF(Final_Report[[#This Row],[Move to Report]]="Yes",VLOOKUP(E360,IssueVariable[],4,0),"N/A")</f>
        <v>N/A</v>
      </c>
      <c r="V360" s="103" t="str">
        <f>Final_Report[[#This Row],[Issue Description]]</f>
        <v>N/A</v>
      </c>
      <c r="W360" s="103"/>
      <c r="X360" s="103">
        <f>Final_Report[[#This Row],[Code Snippet]]</f>
        <v>0</v>
      </c>
      <c r="Y360" s="103" t="str">
        <f>IF(Final_Report[[#This Row],[Move to Report]]="Yes",VLOOKUP(E360,IssueVariable[],5,0),"N/A")</f>
        <v>N/A</v>
      </c>
      <c r="Z360" s="103" t="str">
        <f>Final_Report[[#This Row],[Expected Result]]</f>
        <v>N/A</v>
      </c>
      <c r="AA360" s="103" t="str">
        <f>IF(Final_Report[[#This Row],[Move to Report]]="Yes",VLOOKUP(E360,IssueVariable[],6,0),"N/A")</f>
        <v>N/A</v>
      </c>
      <c r="AB360" s="103" t="str">
        <f>IF(Final_Report[[#This Row],[Move to Report]]="Yes",VLOOKUP(E360,IssueVariable[],7,0),"N/A")</f>
        <v>N/A</v>
      </c>
      <c r="AC360" s="103" t="str">
        <f>Final_Report[[#This Row],[Recommendation]]</f>
        <v>N/A</v>
      </c>
      <c r="AD360" s="103"/>
      <c r="AE360" s="103" t="str">
        <f>IF(Final_Report[[#This Row],[Move to Report]]="Yes",VLOOKUP(E360,IssueVariable[],8,0),"N/A")</f>
        <v>N/A</v>
      </c>
      <c r="AF360" s="103" t="str">
        <f>Final_Report[[#This Row],[Steps to Reproduce]]</f>
        <v>N/A</v>
      </c>
      <c r="AG360" s="103" t="str">
        <f>IF(Final_Report[[#This Row],[Move to Report]]="Yes",VLOOKUP(E360,IssueVariable[],9,0),"N/A")</f>
        <v>N/A</v>
      </c>
      <c r="AH360" s="103" t="str">
        <f>IF(Final_Report[[#This Row],[Move to Report]]="Yes",VLOOKUP(E360,IssueVariable[],10,0),"N/A")</f>
        <v>N/A</v>
      </c>
      <c r="AI360" s="103"/>
      <c r="AJ360" s="103"/>
      <c r="AK360" s="103" t="str" cm="1">
        <f t="array" ref="AK360">Table95[Tested on]</f>
        <v>Windows: 11
MAC OS: 12
iOS: 15
Android OS: 10</v>
      </c>
      <c r="AL360" s="203" t="str" cm="1">
        <f t="array" ref="AL3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0" s="103" t="e" cm="1">
        <f t="array" ref="AM360">CONCATENATE(LEFT(AH360, SEARCH(" ", AH360) -1),", ",Labels[Labels])</f>
        <v>#VALUE!</v>
      </c>
      <c r="AN360" s="103" t="b">
        <f t="shared" si="6"/>
        <v>0</v>
      </c>
      <c r="AO360" s="103"/>
      <c r="AP360" s="103"/>
      <c r="AQ360" s="103"/>
      <c r="AR360" s="103"/>
      <c r="AS360" s="103"/>
      <c r="AT360" s="103"/>
      <c r="AU360" s="103"/>
      <c r="AV360" s="103"/>
      <c r="AW360" s="103"/>
      <c r="AX360" s="103"/>
      <c r="AY360" s="103"/>
      <c r="AZ360" s="103"/>
      <c r="BA360" s="103"/>
      <c r="BB360" s="103"/>
      <c r="BC360" s="103" t="e">
        <f>VLOOKUP('Final Report'!D360,'Issue Variable'!A:N,11,FALSE)</f>
        <v>#N/A</v>
      </c>
      <c r="BD360" s="103"/>
      <c r="BE360" s="206"/>
    </row>
    <row r="361" spans="1:57" ht="105" hidden="1">
      <c r="A361" s="145"/>
      <c r="B361" s="103" t="e">
        <f>VLOOKUP(A361,URL[],2,0)</f>
        <v>#N/A</v>
      </c>
      <c r="C361" s="205" t="e">
        <f>VLOOKUP(A361,URL[],3,0)</f>
        <v>#N/A</v>
      </c>
      <c r="D361" s="103"/>
      <c r="E361" s="103"/>
      <c r="F361" s="103"/>
      <c r="G361" s="103"/>
      <c r="H361" s="103"/>
      <c r="I361" s="103"/>
      <c r="J361" s="103"/>
      <c r="K361" s="103"/>
      <c r="L361" s="103"/>
      <c r="M361" s="103"/>
      <c r="N361" s="103"/>
      <c r="O361" s="103"/>
      <c r="P361" s="103"/>
      <c r="Q361" s="103"/>
      <c r="R361" s="103"/>
      <c r="S361" s="103"/>
      <c r="T361" s="103" t="str">
        <f>IF(Final_Report[[#This Row],[Move to Report]]="Yes",VLOOKUP(E361,IssueVariable[],3,0),"N/A")</f>
        <v>N/A</v>
      </c>
      <c r="U361" s="103" t="str">
        <f>IF(Final_Report[[#This Row],[Move to Report]]="Yes",VLOOKUP(E361,IssueVariable[],4,0),"N/A")</f>
        <v>N/A</v>
      </c>
      <c r="V361" s="103" t="str">
        <f>Final_Report[[#This Row],[Issue Description]]</f>
        <v>N/A</v>
      </c>
      <c r="W361" s="103"/>
      <c r="X361" s="103">
        <f>Final_Report[[#This Row],[Code Snippet]]</f>
        <v>0</v>
      </c>
      <c r="Y361" s="103" t="str">
        <f>IF(Final_Report[[#This Row],[Move to Report]]="Yes",VLOOKUP(E361,IssueVariable[],5,0),"N/A")</f>
        <v>N/A</v>
      </c>
      <c r="Z361" s="103" t="str">
        <f>Final_Report[[#This Row],[Expected Result]]</f>
        <v>N/A</v>
      </c>
      <c r="AA361" s="103" t="str">
        <f>IF(Final_Report[[#This Row],[Move to Report]]="Yes",VLOOKUP(E361,IssueVariable[],6,0),"N/A")</f>
        <v>N/A</v>
      </c>
      <c r="AB361" s="103" t="str">
        <f>IF(Final_Report[[#This Row],[Move to Report]]="Yes",VLOOKUP(E361,IssueVariable[],7,0),"N/A")</f>
        <v>N/A</v>
      </c>
      <c r="AC361" s="103" t="str">
        <f>Final_Report[[#This Row],[Recommendation]]</f>
        <v>N/A</v>
      </c>
      <c r="AD361" s="103"/>
      <c r="AE361" s="103" t="str">
        <f>IF(Final_Report[[#This Row],[Move to Report]]="Yes",VLOOKUP(E361,IssueVariable[],8,0),"N/A")</f>
        <v>N/A</v>
      </c>
      <c r="AF361" s="103" t="str">
        <f>Final_Report[[#This Row],[Steps to Reproduce]]</f>
        <v>N/A</v>
      </c>
      <c r="AG361" s="103" t="str">
        <f>IF(Final_Report[[#This Row],[Move to Report]]="Yes",VLOOKUP(E361,IssueVariable[],9,0),"N/A")</f>
        <v>N/A</v>
      </c>
      <c r="AH361" s="103" t="str">
        <f>IF(Final_Report[[#This Row],[Move to Report]]="Yes",VLOOKUP(E361,IssueVariable[],10,0),"N/A")</f>
        <v>N/A</v>
      </c>
      <c r="AI361" s="103"/>
      <c r="AJ361" s="103"/>
      <c r="AK361" s="103" t="str" cm="1">
        <f t="array" ref="AK361">Table95[Tested on]</f>
        <v>Windows: 11
MAC OS: 12
iOS: 15
Android OS: 10</v>
      </c>
      <c r="AL361" s="203" t="str" cm="1">
        <f t="array" ref="AL3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1" s="103" t="e" cm="1">
        <f t="array" ref="AM361">CONCATENATE(LEFT(AH361, SEARCH(" ", AH361) -1),", ",Labels[Labels])</f>
        <v>#VALUE!</v>
      </c>
      <c r="AN361" s="103" t="b">
        <f t="shared" si="6"/>
        <v>0</v>
      </c>
      <c r="AO361" s="103"/>
      <c r="AP361" s="103"/>
      <c r="AQ361" s="103"/>
      <c r="AR361" s="103"/>
      <c r="AS361" s="103"/>
      <c r="AT361" s="103"/>
      <c r="AU361" s="103"/>
      <c r="AV361" s="103"/>
      <c r="AW361" s="103"/>
      <c r="AX361" s="103"/>
      <c r="AY361" s="103"/>
      <c r="AZ361" s="103"/>
      <c r="BA361" s="103"/>
      <c r="BB361" s="103"/>
      <c r="BC361" s="103" t="e">
        <f>VLOOKUP('Final Report'!D361,'Issue Variable'!A:N,11,FALSE)</f>
        <v>#N/A</v>
      </c>
      <c r="BD361" s="103"/>
      <c r="BE361" s="206"/>
    </row>
    <row r="362" spans="1:57" ht="105" hidden="1">
      <c r="A362" s="145"/>
      <c r="B362" s="103" t="e">
        <f>VLOOKUP(A362,URL[],2,0)</f>
        <v>#N/A</v>
      </c>
      <c r="C362" s="205" t="e">
        <f>VLOOKUP(A362,URL[],3,0)</f>
        <v>#N/A</v>
      </c>
      <c r="D362" s="103"/>
      <c r="E362" s="103"/>
      <c r="F362" s="103"/>
      <c r="G362" s="103"/>
      <c r="H362" s="103"/>
      <c r="I362" s="103"/>
      <c r="J362" s="103"/>
      <c r="K362" s="103"/>
      <c r="L362" s="103"/>
      <c r="M362" s="103"/>
      <c r="N362" s="103"/>
      <c r="O362" s="103"/>
      <c r="P362" s="103"/>
      <c r="Q362" s="103"/>
      <c r="R362" s="103"/>
      <c r="S362" s="103"/>
      <c r="T362" s="103" t="str">
        <f>IF(Final_Report[[#This Row],[Move to Report]]="Yes",VLOOKUP(E362,IssueVariable[],3,0),"N/A")</f>
        <v>N/A</v>
      </c>
      <c r="U362" s="103" t="str">
        <f>IF(Final_Report[[#This Row],[Move to Report]]="Yes",VLOOKUP(E362,IssueVariable[],4,0),"N/A")</f>
        <v>N/A</v>
      </c>
      <c r="V362" s="103" t="str">
        <f>Final_Report[[#This Row],[Issue Description]]</f>
        <v>N/A</v>
      </c>
      <c r="W362" s="103"/>
      <c r="X362" s="103">
        <f>Final_Report[[#This Row],[Code Snippet]]</f>
        <v>0</v>
      </c>
      <c r="Y362" s="103" t="str">
        <f>IF(Final_Report[[#This Row],[Move to Report]]="Yes",VLOOKUP(E362,IssueVariable[],5,0),"N/A")</f>
        <v>N/A</v>
      </c>
      <c r="Z362" s="103" t="str">
        <f>Final_Report[[#This Row],[Expected Result]]</f>
        <v>N/A</v>
      </c>
      <c r="AA362" s="103" t="str">
        <f>IF(Final_Report[[#This Row],[Move to Report]]="Yes",VLOOKUP(E362,IssueVariable[],6,0),"N/A")</f>
        <v>N/A</v>
      </c>
      <c r="AB362" s="103" t="str">
        <f>IF(Final_Report[[#This Row],[Move to Report]]="Yes",VLOOKUP(E362,IssueVariable[],7,0),"N/A")</f>
        <v>N/A</v>
      </c>
      <c r="AC362" s="103" t="str">
        <f>Final_Report[[#This Row],[Recommendation]]</f>
        <v>N/A</v>
      </c>
      <c r="AD362" s="103"/>
      <c r="AE362" s="103" t="str">
        <f>IF(Final_Report[[#This Row],[Move to Report]]="Yes",VLOOKUP(E362,IssueVariable[],8,0),"N/A")</f>
        <v>N/A</v>
      </c>
      <c r="AF362" s="103" t="str">
        <f>Final_Report[[#This Row],[Steps to Reproduce]]</f>
        <v>N/A</v>
      </c>
      <c r="AG362" s="103" t="str">
        <f>IF(Final_Report[[#This Row],[Move to Report]]="Yes",VLOOKUP(E362,IssueVariable[],9,0),"N/A")</f>
        <v>N/A</v>
      </c>
      <c r="AH362" s="103" t="str">
        <f>IF(Final_Report[[#This Row],[Move to Report]]="Yes",VLOOKUP(E362,IssueVariable[],10,0),"N/A")</f>
        <v>N/A</v>
      </c>
      <c r="AI362" s="103"/>
      <c r="AJ362" s="103"/>
      <c r="AK362" s="103" t="str" cm="1">
        <f t="array" ref="AK362">Table95[Tested on]</f>
        <v>Windows: 11
MAC OS: 12
iOS: 15
Android OS: 10</v>
      </c>
      <c r="AL362" s="203" t="str" cm="1">
        <f t="array" ref="AL3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2" s="103" t="e" cm="1">
        <f t="array" ref="AM362">CONCATENATE(LEFT(AH362, SEARCH(" ", AH362) -1),", ",Labels[Labels])</f>
        <v>#VALUE!</v>
      </c>
      <c r="AN362" s="103" t="b">
        <f t="shared" si="6"/>
        <v>0</v>
      </c>
      <c r="AO362" s="103"/>
      <c r="AP362" s="103"/>
      <c r="AQ362" s="103"/>
      <c r="AR362" s="103"/>
      <c r="AS362" s="103"/>
      <c r="AT362" s="103"/>
      <c r="AU362" s="103"/>
      <c r="AV362" s="103"/>
      <c r="AW362" s="103"/>
      <c r="AX362" s="103"/>
      <c r="AY362" s="103"/>
      <c r="AZ362" s="103"/>
      <c r="BA362" s="103"/>
      <c r="BB362" s="103"/>
      <c r="BC362" s="103" t="e">
        <f>VLOOKUP('Final Report'!D362,'Issue Variable'!A:N,11,FALSE)</f>
        <v>#N/A</v>
      </c>
      <c r="BD362" s="103"/>
      <c r="BE362" s="206"/>
    </row>
    <row r="363" spans="1:57" ht="105" hidden="1">
      <c r="A363" s="145"/>
      <c r="B363" s="103" t="e">
        <f>VLOOKUP(A363,URL[],2,0)</f>
        <v>#N/A</v>
      </c>
      <c r="C363" s="205" t="e">
        <f>VLOOKUP(A363,URL[],3,0)</f>
        <v>#N/A</v>
      </c>
      <c r="D363" s="103"/>
      <c r="E363" s="103"/>
      <c r="F363" s="103"/>
      <c r="G363" s="103"/>
      <c r="H363" s="103"/>
      <c r="I363" s="103"/>
      <c r="J363" s="103"/>
      <c r="K363" s="103"/>
      <c r="L363" s="103"/>
      <c r="M363" s="103"/>
      <c r="N363" s="103"/>
      <c r="O363" s="103"/>
      <c r="P363" s="103"/>
      <c r="Q363" s="103"/>
      <c r="R363" s="103"/>
      <c r="S363" s="103"/>
      <c r="T363" s="103" t="str">
        <f>IF(Final_Report[[#This Row],[Move to Report]]="Yes",VLOOKUP(E363,IssueVariable[],3,0),"N/A")</f>
        <v>N/A</v>
      </c>
      <c r="U363" s="103" t="str">
        <f>IF(Final_Report[[#This Row],[Move to Report]]="Yes",VLOOKUP(E363,IssueVariable[],4,0),"N/A")</f>
        <v>N/A</v>
      </c>
      <c r="V363" s="103" t="str">
        <f>Final_Report[[#This Row],[Issue Description]]</f>
        <v>N/A</v>
      </c>
      <c r="W363" s="103"/>
      <c r="X363" s="103">
        <f>Final_Report[[#This Row],[Code Snippet]]</f>
        <v>0</v>
      </c>
      <c r="Y363" s="103" t="str">
        <f>IF(Final_Report[[#This Row],[Move to Report]]="Yes",VLOOKUP(E363,IssueVariable[],5,0),"N/A")</f>
        <v>N/A</v>
      </c>
      <c r="Z363" s="103" t="str">
        <f>Final_Report[[#This Row],[Expected Result]]</f>
        <v>N/A</v>
      </c>
      <c r="AA363" s="103" t="str">
        <f>IF(Final_Report[[#This Row],[Move to Report]]="Yes",VLOOKUP(E363,IssueVariable[],6,0),"N/A")</f>
        <v>N/A</v>
      </c>
      <c r="AB363" s="103" t="str">
        <f>IF(Final_Report[[#This Row],[Move to Report]]="Yes",VLOOKUP(E363,IssueVariable[],7,0),"N/A")</f>
        <v>N/A</v>
      </c>
      <c r="AC363" s="103" t="str">
        <f>Final_Report[[#This Row],[Recommendation]]</f>
        <v>N/A</v>
      </c>
      <c r="AD363" s="103"/>
      <c r="AE363" s="103" t="str">
        <f>IF(Final_Report[[#This Row],[Move to Report]]="Yes",VLOOKUP(E363,IssueVariable[],8,0),"N/A")</f>
        <v>N/A</v>
      </c>
      <c r="AF363" s="103" t="str">
        <f>Final_Report[[#This Row],[Steps to Reproduce]]</f>
        <v>N/A</v>
      </c>
      <c r="AG363" s="103" t="str">
        <f>IF(Final_Report[[#This Row],[Move to Report]]="Yes",VLOOKUP(E363,IssueVariable[],9,0),"N/A")</f>
        <v>N/A</v>
      </c>
      <c r="AH363" s="103" t="str">
        <f>IF(Final_Report[[#This Row],[Move to Report]]="Yes",VLOOKUP(E363,IssueVariable[],10,0),"N/A")</f>
        <v>N/A</v>
      </c>
      <c r="AI363" s="103"/>
      <c r="AJ363" s="103"/>
      <c r="AK363" s="103" t="str" cm="1">
        <f t="array" ref="AK363">Table95[Tested on]</f>
        <v>Windows: 11
MAC OS: 12
iOS: 15
Android OS: 10</v>
      </c>
      <c r="AL363" s="203" t="str" cm="1">
        <f t="array" ref="AL3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3" s="103" t="e" cm="1">
        <f t="array" ref="AM363">CONCATENATE(LEFT(AH363, SEARCH(" ", AH363) -1),", ",Labels[Labels])</f>
        <v>#VALUE!</v>
      </c>
      <c r="AN363" s="103" t="b">
        <f t="shared" si="6"/>
        <v>0</v>
      </c>
      <c r="AO363" s="103"/>
      <c r="AP363" s="103"/>
      <c r="AQ363" s="103"/>
      <c r="AR363" s="103"/>
      <c r="AS363" s="103"/>
      <c r="AT363" s="103"/>
      <c r="AU363" s="103"/>
      <c r="AV363" s="103"/>
      <c r="AW363" s="103"/>
      <c r="AX363" s="103"/>
      <c r="AY363" s="103"/>
      <c r="AZ363" s="103"/>
      <c r="BA363" s="103"/>
      <c r="BB363" s="103"/>
      <c r="BC363" s="103" t="e">
        <f>VLOOKUP('Final Report'!D363,'Issue Variable'!A:N,11,FALSE)</f>
        <v>#N/A</v>
      </c>
      <c r="BD363" s="103"/>
      <c r="BE363" s="206"/>
    </row>
    <row r="364" spans="1:57" ht="105" hidden="1">
      <c r="A364" s="145"/>
      <c r="B364" s="103" t="e">
        <f>VLOOKUP(A364,URL[],2,0)</f>
        <v>#N/A</v>
      </c>
      <c r="C364" s="205" t="e">
        <f>VLOOKUP(A364,URL[],3,0)</f>
        <v>#N/A</v>
      </c>
      <c r="D364" s="103"/>
      <c r="E364" s="103"/>
      <c r="F364" s="103"/>
      <c r="G364" s="103"/>
      <c r="H364" s="103"/>
      <c r="I364" s="103"/>
      <c r="J364" s="103"/>
      <c r="K364" s="103"/>
      <c r="L364" s="103"/>
      <c r="M364" s="103"/>
      <c r="N364" s="103"/>
      <c r="O364" s="103"/>
      <c r="P364" s="103"/>
      <c r="Q364" s="103"/>
      <c r="R364" s="103"/>
      <c r="S364" s="103"/>
      <c r="T364" s="103" t="str">
        <f>IF(Final_Report[[#This Row],[Move to Report]]="Yes",VLOOKUP(E364,IssueVariable[],3,0),"N/A")</f>
        <v>N/A</v>
      </c>
      <c r="U364" s="103" t="str">
        <f>IF(Final_Report[[#This Row],[Move to Report]]="Yes",VLOOKUP(E364,IssueVariable[],4,0),"N/A")</f>
        <v>N/A</v>
      </c>
      <c r="V364" s="103" t="str">
        <f>Final_Report[[#This Row],[Issue Description]]</f>
        <v>N/A</v>
      </c>
      <c r="W364" s="103"/>
      <c r="X364" s="103">
        <f>Final_Report[[#This Row],[Code Snippet]]</f>
        <v>0</v>
      </c>
      <c r="Y364" s="103" t="str">
        <f>IF(Final_Report[[#This Row],[Move to Report]]="Yes",VLOOKUP(E364,IssueVariable[],5,0),"N/A")</f>
        <v>N/A</v>
      </c>
      <c r="Z364" s="103" t="str">
        <f>Final_Report[[#This Row],[Expected Result]]</f>
        <v>N/A</v>
      </c>
      <c r="AA364" s="103" t="str">
        <f>IF(Final_Report[[#This Row],[Move to Report]]="Yes",VLOOKUP(E364,IssueVariable[],6,0),"N/A")</f>
        <v>N/A</v>
      </c>
      <c r="AB364" s="103" t="str">
        <f>IF(Final_Report[[#This Row],[Move to Report]]="Yes",VLOOKUP(E364,IssueVariable[],7,0),"N/A")</f>
        <v>N/A</v>
      </c>
      <c r="AC364" s="103" t="str">
        <f>Final_Report[[#This Row],[Recommendation]]</f>
        <v>N/A</v>
      </c>
      <c r="AD364" s="103"/>
      <c r="AE364" s="103" t="str">
        <f>IF(Final_Report[[#This Row],[Move to Report]]="Yes",VLOOKUP(E364,IssueVariable[],8,0),"N/A")</f>
        <v>N/A</v>
      </c>
      <c r="AF364" s="103" t="str">
        <f>Final_Report[[#This Row],[Steps to Reproduce]]</f>
        <v>N/A</v>
      </c>
      <c r="AG364" s="103" t="str">
        <f>IF(Final_Report[[#This Row],[Move to Report]]="Yes",VLOOKUP(E364,IssueVariable[],9,0),"N/A")</f>
        <v>N/A</v>
      </c>
      <c r="AH364" s="103" t="str">
        <f>IF(Final_Report[[#This Row],[Move to Report]]="Yes",VLOOKUP(E364,IssueVariable[],10,0),"N/A")</f>
        <v>N/A</v>
      </c>
      <c r="AI364" s="103"/>
      <c r="AJ364" s="103"/>
      <c r="AK364" s="103" t="str" cm="1">
        <f t="array" ref="AK364">Table95[Tested on]</f>
        <v>Windows: 11
MAC OS: 12
iOS: 15
Android OS: 10</v>
      </c>
      <c r="AL364" s="203" t="str" cm="1">
        <f t="array" ref="AL3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4" s="103" t="e" cm="1">
        <f t="array" ref="AM364">CONCATENATE(LEFT(AH364, SEARCH(" ", AH364) -1),", ",Labels[Labels])</f>
        <v>#VALUE!</v>
      </c>
      <c r="AN364" s="103" t="b">
        <f t="shared" si="6"/>
        <v>0</v>
      </c>
      <c r="AO364" s="103"/>
      <c r="AP364" s="103"/>
      <c r="AQ364" s="103"/>
      <c r="AR364" s="103"/>
      <c r="AS364" s="103"/>
      <c r="AT364" s="103"/>
      <c r="AU364" s="103"/>
      <c r="AV364" s="103"/>
      <c r="AW364" s="103"/>
      <c r="AX364" s="103"/>
      <c r="AY364" s="103"/>
      <c r="AZ364" s="103"/>
      <c r="BA364" s="103"/>
      <c r="BB364" s="103"/>
      <c r="BC364" s="103" t="e">
        <f>VLOOKUP('Final Report'!D364,'Issue Variable'!A:N,11,FALSE)</f>
        <v>#N/A</v>
      </c>
      <c r="BD364" s="103"/>
      <c r="BE364" s="206"/>
    </row>
    <row r="365" spans="1:57" ht="105" hidden="1">
      <c r="A365" s="145"/>
      <c r="B365" s="103" t="e">
        <f>VLOOKUP(A365,URL[],2,0)</f>
        <v>#N/A</v>
      </c>
      <c r="C365" s="205" t="e">
        <f>VLOOKUP(A365,URL[],3,0)</f>
        <v>#N/A</v>
      </c>
      <c r="D365" s="103"/>
      <c r="E365" s="103"/>
      <c r="F365" s="103"/>
      <c r="G365" s="103"/>
      <c r="H365" s="103"/>
      <c r="I365" s="103"/>
      <c r="J365" s="103"/>
      <c r="K365" s="103"/>
      <c r="L365" s="103"/>
      <c r="M365" s="103"/>
      <c r="N365" s="103"/>
      <c r="O365" s="103"/>
      <c r="P365" s="103"/>
      <c r="Q365" s="103"/>
      <c r="R365" s="103"/>
      <c r="S365" s="103"/>
      <c r="T365" s="103" t="str">
        <f>IF(Final_Report[[#This Row],[Move to Report]]="Yes",VLOOKUP(E365,IssueVariable[],3,0),"N/A")</f>
        <v>N/A</v>
      </c>
      <c r="U365" s="103" t="str">
        <f>IF(Final_Report[[#This Row],[Move to Report]]="Yes",VLOOKUP(E365,IssueVariable[],4,0),"N/A")</f>
        <v>N/A</v>
      </c>
      <c r="V365" s="103" t="str">
        <f>Final_Report[[#This Row],[Issue Description]]</f>
        <v>N/A</v>
      </c>
      <c r="W365" s="103"/>
      <c r="X365" s="103">
        <f>Final_Report[[#This Row],[Code Snippet]]</f>
        <v>0</v>
      </c>
      <c r="Y365" s="103" t="str">
        <f>IF(Final_Report[[#This Row],[Move to Report]]="Yes",VLOOKUP(E365,IssueVariable[],5,0),"N/A")</f>
        <v>N/A</v>
      </c>
      <c r="Z365" s="103" t="str">
        <f>Final_Report[[#This Row],[Expected Result]]</f>
        <v>N/A</v>
      </c>
      <c r="AA365" s="103" t="str">
        <f>IF(Final_Report[[#This Row],[Move to Report]]="Yes",VLOOKUP(E365,IssueVariable[],6,0),"N/A")</f>
        <v>N/A</v>
      </c>
      <c r="AB365" s="103" t="str">
        <f>IF(Final_Report[[#This Row],[Move to Report]]="Yes",VLOOKUP(E365,IssueVariable[],7,0),"N/A")</f>
        <v>N/A</v>
      </c>
      <c r="AC365" s="103" t="str">
        <f>Final_Report[[#This Row],[Recommendation]]</f>
        <v>N/A</v>
      </c>
      <c r="AD365" s="103"/>
      <c r="AE365" s="103" t="str">
        <f>IF(Final_Report[[#This Row],[Move to Report]]="Yes",VLOOKUP(E365,IssueVariable[],8,0),"N/A")</f>
        <v>N/A</v>
      </c>
      <c r="AF365" s="103" t="str">
        <f>Final_Report[[#This Row],[Steps to Reproduce]]</f>
        <v>N/A</v>
      </c>
      <c r="AG365" s="103" t="str">
        <f>IF(Final_Report[[#This Row],[Move to Report]]="Yes",VLOOKUP(E365,IssueVariable[],9,0),"N/A")</f>
        <v>N/A</v>
      </c>
      <c r="AH365" s="103" t="str">
        <f>IF(Final_Report[[#This Row],[Move to Report]]="Yes",VLOOKUP(E365,IssueVariable[],10,0),"N/A")</f>
        <v>N/A</v>
      </c>
      <c r="AI365" s="103"/>
      <c r="AJ365" s="103"/>
      <c r="AK365" s="103" t="str" cm="1">
        <f t="array" ref="AK365">Table95[Tested on]</f>
        <v>Windows: 11
MAC OS: 12
iOS: 15
Android OS: 10</v>
      </c>
      <c r="AL365" s="203" t="str" cm="1">
        <f t="array" ref="AL3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5" s="103" t="e" cm="1">
        <f t="array" ref="AM365">CONCATENATE(LEFT(AH365, SEARCH(" ", AH365) -1),", ",Labels[Labels])</f>
        <v>#VALUE!</v>
      </c>
      <c r="AN365" s="103" t="b">
        <f t="shared" si="6"/>
        <v>0</v>
      </c>
      <c r="AO365" s="103"/>
      <c r="AP365" s="103"/>
      <c r="AQ365" s="103"/>
      <c r="AR365" s="103"/>
      <c r="AS365" s="103"/>
      <c r="AT365" s="103"/>
      <c r="AU365" s="103"/>
      <c r="AV365" s="103"/>
      <c r="AW365" s="103"/>
      <c r="AX365" s="103"/>
      <c r="AY365" s="103"/>
      <c r="AZ365" s="103"/>
      <c r="BA365" s="103"/>
      <c r="BB365" s="103"/>
      <c r="BC365" s="103" t="e">
        <f>VLOOKUP('Final Report'!D365,'Issue Variable'!A:N,11,FALSE)</f>
        <v>#N/A</v>
      </c>
      <c r="BD365" s="103"/>
      <c r="BE365" s="206"/>
    </row>
    <row r="366" spans="1:57" ht="105" hidden="1">
      <c r="A366" s="145"/>
      <c r="B366" s="103" t="e">
        <f>VLOOKUP(A366,URL[],2,0)</f>
        <v>#N/A</v>
      </c>
      <c r="C366" s="205" t="e">
        <f>VLOOKUP(A366,URL[],3,0)</f>
        <v>#N/A</v>
      </c>
      <c r="D366" s="103"/>
      <c r="E366" s="103"/>
      <c r="F366" s="103"/>
      <c r="G366" s="103"/>
      <c r="H366" s="103"/>
      <c r="I366" s="103"/>
      <c r="J366" s="103"/>
      <c r="K366" s="103"/>
      <c r="L366" s="103"/>
      <c r="M366" s="103"/>
      <c r="N366" s="103"/>
      <c r="O366" s="103"/>
      <c r="P366" s="103"/>
      <c r="Q366" s="103"/>
      <c r="R366" s="103"/>
      <c r="S366" s="103"/>
      <c r="T366" s="103" t="str">
        <f>IF(Final_Report[[#This Row],[Move to Report]]="Yes",VLOOKUP(E366,IssueVariable[],3,0),"N/A")</f>
        <v>N/A</v>
      </c>
      <c r="U366" s="103" t="str">
        <f>IF(Final_Report[[#This Row],[Move to Report]]="Yes",VLOOKUP(E366,IssueVariable[],4,0),"N/A")</f>
        <v>N/A</v>
      </c>
      <c r="V366" s="103" t="str">
        <f>Final_Report[[#This Row],[Issue Description]]</f>
        <v>N/A</v>
      </c>
      <c r="W366" s="103"/>
      <c r="X366" s="103">
        <f>Final_Report[[#This Row],[Code Snippet]]</f>
        <v>0</v>
      </c>
      <c r="Y366" s="103" t="str">
        <f>IF(Final_Report[[#This Row],[Move to Report]]="Yes",VLOOKUP(E366,IssueVariable[],5,0),"N/A")</f>
        <v>N/A</v>
      </c>
      <c r="Z366" s="103" t="str">
        <f>Final_Report[[#This Row],[Expected Result]]</f>
        <v>N/A</v>
      </c>
      <c r="AA366" s="103" t="str">
        <f>IF(Final_Report[[#This Row],[Move to Report]]="Yes",VLOOKUP(E366,IssueVariable[],6,0),"N/A")</f>
        <v>N/A</v>
      </c>
      <c r="AB366" s="103" t="str">
        <f>IF(Final_Report[[#This Row],[Move to Report]]="Yes",VLOOKUP(E366,IssueVariable[],7,0),"N/A")</f>
        <v>N/A</v>
      </c>
      <c r="AC366" s="103" t="str">
        <f>Final_Report[[#This Row],[Recommendation]]</f>
        <v>N/A</v>
      </c>
      <c r="AD366" s="103"/>
      <c r="AE366" s="103" t="str">
        <f>IF(Final_Report[[#This Row],[Move to Report]]="Yes",VLOOKUP(E366,IssueVariable[],8,0),"N/A")</f>
        <v>N/A</v>
      </c>
      <c r="AF366" s="103" t="str">
        <f>Final_Report[[#This Row],[Steps to Reproduce]]</f>
        <v>N/A</v>
      </c>
      <c r="AG366" s="103" t="str">
        <f>IF(Final_Report[[#This Row],[Move to Report]]="Yes",VLOOKUP(E366,IssueVariable[],9,0),"N/A")</f>
        <v>N/A</v>
      </c>
      <c r="AH366" s="103" t="str">
        <f>IF(Final_Report[[#This Row],[Move to Report]]="Yes",VLOOKUP(E366,IssueVariable[],10,0),"N/A")</f>
        <v>N/A</v>
      </c>
      <c r="AI366" s="103"/>
      <c r="AJ366" s="103"/>
      <c r="AK366" s="103" t="str" cm="1">
        <f t="array" ref="AK366">Table95[Tested on]</f>
        <v>Windows: 11
MAC OS: 12
iOS: 15
Android OS: 10</v>
      </c>
      <c r="AL366" s="203" t="str" cm="1">
        <f t="array" ref="AL3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6" s="103" t="e" cm="1">
        <f t="array" ref="AM366">CONCATENATE(LEFT(AH366, SEARCH(" ", AH366) -1),", ",Labels[Labels])</f>
        <v>#VALUE!</v>
      </c>
      <c r="AN366" s="103" t="b">
        <f t="shared" si="6"/>
        <v>0</v>
      </c>
      <c r="AO366" s="103"/>
      <c r="AP366" s="103"/>
      <c r="AQ366" s="103"/>
      <c r="AR366" s="103"/>
      <c r="AS366" s="103"/>
      <c r="AT366" s="103"/>
      <c r="AU366" s="103"/>
      <c r="AV366" s="103"/>
      <c r="AW366" s="103"/>
      <c r="AX366" s="103"/>
      <c r="AY366" s="103"/>
      <c r="AZ366" s="103"/>
      <c r="BA366" s="103"/>
      <c r="BB366" s="103"/>
      <c r="BC366" s="103" t="e">
        <f>VLOOKUP('Final Report'!D366,'Issue Variable'!A:N,11,FALSE)</f>
        <v>#N/A</v>
      </c>
      <c r="BD366" s="103"/>
      <c r="BE366" s="206"/>
    </row>
    <row r="367" spans="1:57" ht="105" hidden="1">
      <c r="A367" s="145"/>
      <c r="B367" s="103" t="e">
        <f>VLOOKUP(A367,URL[],2,0)</f>
        <v>#N/A</v>
      </c>
      <c r="C367" s="205" t="e">
        <f>VLOOKUP(A367,URL[],3,0)</f>
        <v>#N/A</v>
      </c>
      <c r="D367" s="103"/>
      <c r="E367" s="103"/>
      <c r="F367" s="103"/>
      <c r="G367" s="103"/>
      <c r="H367" s="103"/>
      <c r="I367" s="103"/>
      <c r="J367" s="103"/>
      <c r="K367" s="103"/>
      <c r="L367" s="103"/>
      <c r="M367" s="103"/>
      <c r="N367" s="103"/>
      <c r="O367" s="103"/>
      <c r="P367" s="103"/>
      <c r="Q367" s="103"/>
      <c r="R367" s="103"/>
      <c r="S367" s="103"/>
      <c r="T367" s="103" t="str">
        <f>IF(Final_Report[[#This Row],[Move to Report]]="Yes",VLOOKUP(E367,IssueVariable[],3,0),"N/A")</f>
        <v>N/A</v>
      </c>
      <c r="U367" s="103" t="str">
        <f>IF(Final_Report[[#This Row],[Move to Report]]="Yes",VLOOKUP(E367,IssueVariable[],4,0),"N/A")</f>
        <v>N/A</v>
      </c>
      <c r="V367" s="103" t="str">
        <f>Final_Report[[#This Row],[Issue Description]]</f>
        <v>N/A</v>
      </c>
      <c r="W367" s="103"/>
      <c r="X367" s="103">
        <f>Final_Report[[#This Row],[Code Snippet]]</f>
        <v>0</v>
      </c>
      <c r="Y367" s="103" t="str">
        <f>IF(Final_Report[[#This Row],[Move to Report]]="Yes",VLOOKUP(E367,IssueVariable[],5,0),"N/A")</f>
        <v>N/A</v>
      </c>
      <c r="Z367" s="103" t="str">
        <f>Final_Report[[#This Row],[Expected Result]]</f>
        <v>N/A</v>
      </c>
      <c r="AA367" s="103" t="str">
        <f>IF(Final_Report[[#This Row],[Move to Report]]="Yes",VLOOKUP(E367,IssueVariable[],6,0),"N/A")</f>
        <v>N/A</v>
      </c>
      <c r="AB367" s="103" t="str">
        <f>IF(Final_Report[[#This Row],[Move to Report]]="Yes",VLOOKUP(E367,IssueVariable[],7,0),"N/A")</f>
        <v>N/A</v>
      </c>
      <c r="AC367" s="103" t="str">
        <f>Final_Report[[#This Row],[Recommendation]]</f>
        <v>N/A</v>
      </c>
      <c r="AD367" s="103"/>
      <c r="AE367" s="103" t="str">
        <f>IF(Final_Report[[#This Row],[Move to Report]]="Yes",VLOOKUP(E367,IssueVariable[],8,0),"N/A")</f>
        <v>N/A</v>
      </c>
      <c r="AF367" s="103" t="str">
        <f>Final_Report[[#This Row],[Steps to Reproduce]]</f>
        <v>N/A</v>
      </c>
      <c r="AG367" s="103" t="str">
        <f>IF(Final_Report[[#This Row],[Move to Report]]="Yes",VLOOKUP(E367,IssueVariable[],9,0),"N/A")</f>
        <v>N/A</v>
      </c>
      <c r="AH367" s="103" t="str">
        <f>IF(Final_Report[[#This Row],[Move to Report]]="Yes",VLOOKUP(E367,IssueVariable[],10,0),"N/A")</f>
        <v>N/A</v>
      </c>
      <c r="AI367" s="103"/>
      <c r="AJ367" s="103"/>
      <c r="AK367" s="103" t="str" cm="1">
        <f t="array" ref="AK367">Table95[Tested on]</f>
        <v>Windows: 11
MAC OS: 12
iOS: 15
Android OS: 10</v>
      </c>
      <c r="AL367" s="203" t="str" cm="1">
        <f t="array" ref="AL3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7" s="103" t="e" cm="1">
        <f t="array" ref="AM367">CONCATENATE(LEFT(AH367, SEARCH(" ", AH367) -1),", ",Labels[Labels])</f>
        <v>#VALUE!</v>
      </c>
      <c r="AN367" s="103" t="b">
        <f t="shared" si="6"/>
        <v>0</v>
      </c>
      <c r="AO367" s="103"/>
      <c r="AP367" s="103"/>
      <c r="AQ367" s="103"/>
      <c r="AR367" s="103"/>
      <c r="AS367" s="103"/>
      <c r="AT367" s="103"/>
      <c r="AU367" s="103"/>
      <c r="AV367" s="103"/>
      <c r="AW367" s="103"/>
      <c r="AX367" s="103"/>
      <c r="AY367" s="103"/>
      <c r="AZ367" s="103"/>
      <c r="BA367" s="103"/>
      <c r="BB367" s="103"/>
      <c r="BC367" s="103" t="e">
        <f>VLOOKUP('Final Report'!D367,'Issue Variable'!A:N,11,FALSE)</f>
        <v>#N/A</v>
      </c>
      <c r="BD367" s="103"/>
      <c r="BE367" s="206"/>
    </row>
    <row r="368" spans="1:57" ht="105" hidden="1">
      <c r="A368" s="145"/>
      <c r="B368" s="103" t="e">
        <f>VLOOKUP(A368,URL[],2,0)</f>
        <v>#N/A</v>
      </c>
      <c r="C368" s="205" t="e">
        <f>VLOOKUP(A368,URL[],3,0)</f>
        <v>#N/A</v>
      </c>
      <c r="D368" s="103"/>
      <c r="E368" s="103"/>
      <c r="F368" s="103"/>
      <c r="G368" s="103"/>
      <c r="H368" s="103"/>
      <c r="I368" s="103"/>
      <c r="J368" s="103"/>
      <c r="K368" s="103"/>
      <c r="L368" s="103"/>
      <c r="M368" s="103"/>
      <c r="N368" s="103"/>
      <c r="O368" s="103"/>
      <c r="P368" s="103"/>
      <c r="Q368" s="103"/>
      <c r="R368" s="103"/>
      <c r="S368" s="103"/>
      <c r="T368" s="103" t="str">
        <f>IF(Final_Report[[#This Row],[Move to Report]]="Yes",VLOOKUP(E368,IssueVariable[],3,0),"N/A")</f>
        <v>N/A</v>
      </c>
      <c r="U368" s="103" t="str">
        <f>IF(Final_Report[[#This Row],[Move to Report]]="Yes",VLOOKUP(E368,IssueVariable[],4,0),"N/A")</f>
        <v>N/A</v>
      </c>
      <c r="V368" s="103" t="str">
        <f>Final_Report[[#This Row],[Issue Description]]</f>
        <v>N/A</v>
      </c>
      <c r="W368" s="103"/>
      <c r="X368" s="103">
        <f>Final_Report[[#This Row],[Code Snippet]]</f>
        <v>0</v>
      </c>
      <c r="Y368" s="103" t="str">
        <f>IF(Final_Report[[#This Row],[Move to Report]]="Yes",VLOOKUP(E368,IssueVariable[],5,0),"N/A")</f>
        <v>N/A</v>
      </c>
      <c r="Z368" s="103" t="str">
        <f>Final_Report[[#This Row],[Expected Result]]</f>
        <v>N/A</v>
      </c>
      <c r="AA368" s="103" t="str">
        <f>IF(Final_Report[[#This Row],[Move to Report]]="Yes",VLOOKUP(E368,IssueVariable[],6,0),"N/A")</f>
        <v>N/A</v>
      </c>
      <c r="AB368" s="103" t="str">
        <f>IF(Final_Report[[#This Row],[Move to Report]]="Yes",VLOOKUP(E368,IssueVariable[],7,0),"N/A")</f>
        <v>N/A</v>
      </c>
      <c r="AC368" s="103" t="str">
        <f>Final_Report[[#This Row],[Recommendation]]</f>
        <v>N/A</v>
      </c>
      <c r="AD368" s="103"/>
      <c r="AE368" s="103" t="str">
        <f>IF(Final_Report[[#This Row],[Move to Report]]="Yes",VLOOKUP(E368,IssueVariable[],8,0),"N/A")</f>
        <v>N/A</v>
      </c>
      <c r="AF368" s="103" t="str">
        <f>Final_Report[[#This Row],[Steps to Reproduce]]</f>
        <v>N/A</v>
      </c>
      <c r="AG368" s="103" t="str">
        <f>IF(Final_Report[[#This Row],[Move to Report]]="Yes",VLOOKUP(E368,IssueVariable[],9,0),"N/A")</f>
        <v>N/A</v>
      </c>
      <c r="AH368" s="103" t="str">
        <f>IF(Final_Report[[#This Row],[Move to Report]]="Yes",VLOOKUP(E368,IssueVariable[],10,0),"N/A")</f>
        <v>N/A</v>
      </c>
      <c r="AI368" s="103"/>
      <c r="AJ368" s="103"/>
      <c r="AK368" s="103" t="str" cm="1">
        <f t="array" ref="AK368">Table95[Tested on]</f>
        <v>Windows: 11
MAC OS: 12
iOS: 15
Android OS: 10</v>
      </c>
      <c r="AL368" s="203" t="str" cm="1">
        <f t="array" ref="AL3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8" s="103" t="e" cm="1">
        <f t="array" ref="AM368">CONCATENATE(LEFT(AH368, SEARCH(" ", AH368) -1),", ",Labels[Labels])</f>
        <v>#VALUE!</v>
      </c>
      <c r="AN368" s="103" t="b">
        <f t="shared" si="6"/>
        <v>0</v>
      </c>
      <c r="AO368" s="103"/>
      <c r="AP368" s="103"/>
      <c r="AQ368" s="103"/>
      <c r="AR368" s="103"/>
      <c r="AS368" s="103"/>
      <c r="AT368" s="103"/>
      <c r="AU368" s="103"/>
      <c r="AV368" s="103"/>
      <c r="AW368" s="103"/>
      <c r="AX368" s="103"/>
      <c r="AY368" s="103"/>
      <c r="AZ368" s="103"/>
      <c r="BA368" s="103"/>
      <c r="BB368" s="103"/>
      <c r="BC368" s="103" t="e">
        <f>VLOOKUP('Final Report'!D368,'Issue Variable'!A:N,11,FALSE)</f>
        <v>#N/A</v>
      </c>
      <c r="BD368" s="103"/>
      <c r="BE368" s="206"/>
    </row>
    <row r="369" spans="1:57" ht="105" hidden="1">
      <c r="A369" s="145"/>
      <c r="B369" s="103" t="e">
        <f>VLOOKUP(A369,URL[],2,0)</f>
        <v>#N/A</v>
      </c>
      <c r="C369" s="205" t="e">
        <f>VLOOKUP(A369,URL[],3,0)</f>
        <v>#N/A</v>
      </c>
      <c r="D369" s="103"/>
      <c r="E369" s="103"/>
      <c r="F369" s="103"/>
      <c r="G369" s="103"/>
      <c r="H369" s="103"/>
      <c r="I369" s="103"/>
      <c r="J369" s="103"/>
      <c r="K369" s="103"/>
      <c r="L369" s="103"/>
      <c r="M369" s="103"/>
      <c r="N369" s="103"/>
      <c r="O369" s="103"/>
      <c r="P369" s="103"/>
      <c r="Q369" s="103"/>
      <c r="R369" s="103"/>
      <c r="S369" s="103"/>
      <c r="T369" s="103" t="str">
        <f>IF(Final_Report[[#This Row],[Move to Report]]="Yes",VLOOKUP(E369,IssueVariable[],3,0),"N/A")</f>
        <v>N/A</v>
      </c>
      <c r="U369" s="103" t="str">
        <f>IF(Final_Report[[#This Row],[Move to Report]]="Yes",VLOOKUP(E369,IssueVariable[],4,0),"N/A")</f>
        <v>N/A</v>
      </c>
      <c r="V369" s="103" t="str">
        <f>Final_Report[[#This Row],[Issue Description]]</f>
        <v>N/A</v>
      </c>
      <c r="W369" s="103"/>
      <c r="X369" s="103">
        <f>Final_Report[[#This Row],[Code Snippet]]</f>
        <v>0</v>
      </c>
      <c r="Y369" s="103" t="str">
        <f>IF(Final_Report[[#This Row],[Move to Report]]="Yes",VLOOKUP(E369,IssueVariable[],5,0),"N/A")</f>
        <v>N/A</v>
      </c>
      <c r="Z369" s="103" t="str">
        <f>Final_Report[[#This Row],[Expected Result]]</f>
        <v>N/A</v>
      </c>
      <c r="AA369" s="103" t="str">
        <f>IF(Final_Report[[#This Row],[Move to Report]]="Yes",VLOOKUP(E369,IssueVariable[],6,0),"N/A")</f>
        <v>N/A</v>
      </c>
      <c r="AB369" s="103" t="str">
        <f>IF(Final_Report[[#This Row],[Move to Report]]="Yes",VLOOKUP(E369,IssueVariable[],7,0),"N/A")</f>
        <v>N/A</v>
      </c>
      <c r="AC369" s="103" t="str">
        <f>Final_Report[[#This Row],[Recommendation]]</f>
        <v>N/A</v>
      </c>
      <c r="AD369" s="103"/>
      <c r="AE369" s="103" t="str">
        <f>IF(Final_Report[[#This Row],[Move to Report]]="Yes",VLOOKUP(E369,IssueVariable[],8,0),"N/A")</f>
        <v>N/A</v>
      </c>
      <c r="AF369" s="103" t="str">
        <f>Final_Report[[#This Row],[Steps to Reproduce]]</f>
        <v>N/A</v>
      </c>
      <c r="AG369" s="103" t="str">
        <f>IF(Final_Report[[#This Row],[Move to Report]]="Yes",VLOOKUP(E369,IssueVariable[],9,0),"N/A")</f>
        <v>N/A</v>
      </c>
      <c r="AH369" s="103" t="str">
        <f>IF(Final_Report[[#This Row],[Move to Report]]="Yes",VLOOKUP(E369,IssueVariable[],10,0),"N/A")</f>
        <v>N/A</v>
      </c>
      <c r="AI369" s="103"/>
      <c r="AJ369" s="103"/>
      <c r="AK369" s="103" t="str" cm="1">
        <f t="array" ref="AK369">Table95[Tested on]</f>
        <v>Windows: 11
MAC OS: 12
iOS: 15
Android OS: 10</v>
      </c>
      <c r="AL369" s="203" t="str" cm="1">
        <f t="array" ref="AL3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69" s="103" t="e" cm="1">
        <f t="array" ref="AM369">CONCATENATE(LEFT(AH369, SEARCH(" ", AH369) -1),", ",Labels[Labels])</f>
        <v>#VALUE!</v>
      </c>
      <c r="AN369" s="103" t="b">
        <f t="shared" si="6"/>
        <v>0</v>
      </c>
      <c r="AO369" s="103"/>
      <c r="AP369" s="103"/>
      <c r="AQ369" s="103"/>
      <c r="AR369" s="103"/>
      <c r="AS369" s="103"/>
      <c r="AT369" s="103"/>
      <c r="AU369" s="103"/>
      <c r="AV369" s="103"/>
      <c r="AW369" s="103"/>
      <c r="AX369" s="103"/>
      <c r="AY369" s="103"/>
      <c r="AZ369" s="103"/>
      <c r="BA369" s="103"/>
      <c r="BB369" s="103"/>
      <c r="BC369" s="103" t="e">
        <f>VLOOKUP('Final Report'!D369,'Issue Variable'!A:N,11,FALSE)</f>
        <v>#N/A</v>
      </c>
      <c r="BD369" s="103"/>
      <c r="BE369" s="206"/>
    </row>
    <row r="370" spans="1:57" ht="105" hidden="1">
      <c r="A370" s="145"/>
      <c r="B370" s="103" t="e">
        <f>VLOOKUP(A370,URL[],2,0)</f>
        <v>#N/A</v>
      </c>
      <c r="C370" s="205" t="e">
        <f>VLOOKUP(A370,URL[],3,0)</f>
        <v>#N/A</v>
      </c>
      <c r="D370" s="103"/>
      <c r="E370" s="103"/>
      <c r="F370" s="103"/>
      <c r="G370" s="103"/>
      <c r="H370" s="103"/>
      <c r="I370" s="103"/>
      <c r="J370" s="103"/>
      <c r="K370" s="103"/>
      <c r="L370" s="103"/>
      <c r="M370" s="103"/>
      <c r="N370" s="103"/>
      <c r="O370" s="103"/>
      <c r="P370" s="103"/>
      <c r="Q370" s="103"/>
      <c r="R370" s="103"/>
      <c r="S370" s="103"/>
      <c r="T370" s="103" t="str">
        <f>IF(Final_Report[[#This Row],[Move to Report]]="Yes",VLOOKUP(E370,IssueVariable[],3,0),"N/A")</f>
        <v>N/A</v>
      </c>
      <c r="U370" s="103" t="str">
        <f>IF(Final_Report[[#This Row],[Move to Report]]="Yes",VLOOKUP(E370,IssueVariable[],4,0),"N/A")</f>
        <v>N/A</v>
      </c>
      <c r="V370" s="103" t="str">
        <f>Final_Report[[#This Row],[Issue Description]]</f>
        <v>N/A</v>
      </c>
      <c r="W370" s="103"/>
      <c r="X370" s="103">
        <f>Final_Report[[#This Row],[Code Snippet]]</f>
        <v>0</v>
      </c>
      <c r="Y370" s="103" t="str">
        <f>IF(Final_Report[[#This Row],[Move to Report]]="Yes",VLOOKUP(E370,IssueVariable[],5,0),"N/A")</f>
        <v>N/A</v>
      </c>
      <c r="Z370" s="103" t="str">
        <f>Final_Report[[#This Row],[Expected Result]]</f>
        <v>N/A</v>
      </c>
      <c r="AA370" s="103" t="str">
        <f>IF(Final_Report[[#This Row],[Move to Report]]="Yes",VLOOKUP(E370,IssueVariable[],6,0),"N/A")</f>
        <v>N/A</v>
      </c>
      <c r="AB370" s="103" t="str">
        <f>IF(Final_Report[[#This Row],[Move to Report]]="Yes",VLOOKUP(E370,IssueVariable[],7,0),"N/A")</f>
        <v>N/A</v>
      </c>
      <c r="AC370" s="103" t="str">
        <f>Final_Report[[#This Row],[Recommendation]]</f>
        <v>N/A</v>
      </c>
      <c r="AD370" s="103"/>
      <c r="AE370" s="103" t="str">
        <f>IF(Final_Report[[#This Row],[Move to Report]]="Yes",VLOOKUP(E370,IssueVariable[],8,0),"N/A")</f>
        <v>N/A</v>
      </c>
      <c r="AF370" s="103" t="str">
        <f>Final_Report[[#This Row],[Steps to Reproduce]]</f>
        <v>N/A</v>
      </c>
      <c r="AG370" s="103" t="str">
        <f>IF(Final_Report[[#This Row],[Move to Report]]="Yes",VLOOKUP(E370,IssueVariable[],9,0),"N/A")</f>
        <v>N/A</v>
      </c>
      <c r="AH370" s="103" t="str">
        <f>IF(Final_Report[[#This Row],[Move to Report]]="Yes",VLOOKUP(E370,IssueVariable[],10,0),"N/A")</f>
        <v>N/A</v>
      </c>
      <c r="AI370" s="103"/>
      <c r="AJ370" s="103"/>
      <c r="AK370" s="103" t="str" cm="1">
        <f t="array" ref="AK370">Table95[Tested on]</f>
        <v>Windows: 11
MAC OS: 12
iOS: 15
Android OS: 10</v>
      </c>
      <c r="AL370" s="203" t="str" cm="1">
        <f t="array" ref="AL3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0" s="103" t="e" cm="1">
        <f t="array" ref="AM370">CONCATENATE(LEFT(AH370, SEARCH(" ", AH370) -1),", ",Labels[Labels])</f>
        <v>#VALUE!</v>
      </c>
      <c r="AN370" s="103" t="b">
        <f t="shared" si="6"/>
        <v>0</v>
      </c>
      <c r="AO370" s="103"/>
      <c r="AP370" s="103"/>
      <c r="AQ370" s="103"/>
      <c r="AR370" s="103"/>
      <c r="AS370" s="103"/>
      <c r="AT370" s="103"/>
      <c r="AU370" s="103"/>
      <c r="AV370" s="103"/>
      <c r="AW370" s="103"/>
      <c r="AX370" s="103"/>
      <c r="AY370" s="103"/>
      <c r="AZ370" s="103"/>
      <c r="BA370" s="103"/>
      <c r="BB370" s="103"/>
      <c r="BC370" s="103" t="e">
        <f>VLOOKUP('Final Report'!D370,'Issue Variable'!A:N,11,FALSE)</f>
        <v>#N/A</v>
      </c>
      <c r="BD370" s="103"/>
      <c r="BE370" s="206"/>
    </row>
    <row r="371" spans="1:57" ht="105" hidden="1">
      <c r="A371" s="145"/>
      <c r="B371" s="103" t="e">
        <f>VLOOKUP(A371,URL[],2,0)</f>
        <v>#N/A</v>
      </c>
      <c r="C371" s="205" t="e">
        <f>VLOOKUP(A371,URL[],3,0)</f>
        <v>#N/A</v>
      </c>
      <c r="D371" s="103"/>
      <c r="E371" s="103"/>
      <c r="F371" s="103"/>
      <c r="G371" s="103"/>
      <c r="H371" s="103"/>
      <c r="I371" s="103"/>
      <c r="J371" s="103"/>
      <c r="K371" s="103"/>
      <c r="L371" s="103"/>
      <c r="M371" s="103"/>
      <c r="N371" s="103"/>
      <c r="O371" s="103"/>
      <c r="P371" s="103"/>
      <c r="Q371" s="103"/>
      <c r="R371" s="103"/>
      <c r="S371" s="103"/>
      <c r="T371" s="103" t="str">
        <f>IF(Final_Report[[#This Row],[Move to Report]]="Yes",VLOOKUP(E371,IssueVariable[],3,0),"N/A")</f>
        <v>N/A</v>
      </c>
      <c r="U371" s="103" t="str">
        <f>IF(Final_Report[[#This Row],[Move to Report]]="Yes",VLOOKUP(E371,IssueVariable[],4,0),"N/A")</f>
        <v>N/A</v>
      </c>
      <c r="V371" s="103" t="str">
        <f>Final_Report[[#This Row],[Issue Description]]</f>
        <v>N/A</v>
      </c>
      <c r="W371" s="103"/>
      <c r="X371" s="103">
        <f>Final_Report[[#This Row],[Code Snippet]]</f>
        <v>0</v>
      </c>
      <c r="Y371" s="103" t="str">
        <f>IF(Final_Report[[#This Row],[Move to Report]]="Yes",VLOOKUP(E371,IssueVariable[],5,0),"N/A")</f>
        <v>N/A</v>
      </c>
      <c r="Z371" s="103" t="str">
        <f>Final_Report[[#This Row],[Expected Result]]</f>
        <v>N/A</v>
      </c>
      <c r="AA371" s="103" t="str">
        <f>IF(Final_Report[[#This Row],[Move to Report]]="Yes",VLOOKUP(E371,IssueVariable[],6,0),"N/A")</f>
        <v>N/A</v>
      </c>
      <c r="AB371" s="103" t="str">
        <f>IF(Final_Report[[#This Row],[Move to Report]]="Yes",VLOOKUP(E371,IssueVariable[],7,0),"N/A")</f>
        <v>N/A</v>
      </c>
      <c r="AC371" s="103" t="str">
        <f>Final_Report[[#This Row],[Recommendation]]</f>
        <v>N/A</v>
      </c>
      <c r="AD371" s="103"/>
      <c r="AE371" s="103" t="str">
        <f>IF(Final_Report[[#This Row],[Move to Report]]="Yes",VLOOKUP(E371,IssueVariable[],8,0),"N/A")</f>
        <v>N/A</v>
      </c>
      <c r="AF371" s="103" t="str">
        <f>Final_Report[[#This Row],[Steps to Reproduce]]</f>
        <v>N/A</v>
      </c>
      <c r="AG371" s="103" t="str">
        <f>IF(Final_Report[[#This Row],[Move to Report]]="Yes",VLOOKUP(E371,IssueVariable[],9,0),"N/A")</f>
        <v>N/A</v>
      </c>
      <c r="AH371" s="103" t="str">
        <f>IF(Final_Report[[#This Row],[Move to Report]]="Yes",VLOOKUP(E371,IssueVariable[],10,0),"N/A")</f>
        <v>N/A</v>
      </c>
      <c r="AI371" s="103"/>
      <c r="AJ371" s="103"/>
      <c r="AK371" s="103" t="str" cm="1">
        <f t="array" ref="AK371">Table95[Tested on]</f>
        <v>Windows: 11
MAC OS: 12
iOS: 15
Android OS: 10</v>
      </c>
      <c r="AL371" s="203" t="str" cm="1">
        <f t="array" ref="AL3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1" s="103" t="e" cm="1">
        <f t="array" ref="AM371">CONCATENATE(LEFT(AH371, SEARCH(" ", AH371) -1),", ",Labels[Labels])</f>
        <v>#VALUE!</v>
      </c>
      <c r="AN371" s="103" t="b">
        <f t="shared" si="6"/>
        <v>0</v>
      </c>
      <c r="AO371" s="103"/>
      <c r="AP371" s="103"/>
      <c r="AQ371" s="103"/>
      <c r="AR371" s="103"/>
      <c r="AS371" s="103"/>
      <c r="AT371" s="103"/>
      <c r="AU371" s="103"/>
      <c r="AV371" s="103"/>
      <c r="AW371" s="103"/>
      <c r="AX371" s="103"/>
      <c r="AY371" s="103"/>
      <c r="AZ371" s="103"/>
      <c r="BA371" s="103"/>
      <c r="BB371" s="103"/>
      <c r="BC371" s="103" t="e">
        <f>VLOOKUP('Final Report'!D371,'Issue Variable'!A:N,11,FALSE)</f>
        <v>#N/A</v>
      </c>
      <c r="BD371" s="103"/>
      <c r="BE371" s="206"/>
    </row>
    <row r="372" spans="1:57" ht="105" hidden="1">
      <c r="A372" s="145"/>
      <c r="B372" s="103" t="e">
        <f>VLOOKUP(A372,URL[],2,0)</f>
        <v>#N/A</v>
      </c>
      <c r="C372" s="205" t="e">
        <f>VLOOKUP(A372,URL[],3,0)</f>
        <v>#N/A</v>
      </c>
      <c r="D372" s="103"/>
      <c r="E372" s="103"/>
      <c r="F372" s="103"/>
      <c r="G372" s="103"/>
      <c r="H372" s="103"/>
      <c r="I372" s="103"/>
      <c r="J372" s="103"/>
      <c r="K372" s="103"/>
      <c r="L372" s="103"/>
      <c r="M372" s="103"/>
      <c r="N372" s="103"/>
      <c r="O372" s="103"/>
      <c r="P372" s="103"/>
      <c r="Q372" s="103"/>
      <c r="R372" s="103"/>
      <c r="S372" s="103"/>
      <c r="T372" s="103" t="str">
        <f>IF(Final_Report[[#This Row],[Move to Report]]="Yes",VLOOKUP(E372,IssueVariable[],3,0),"N/A")</f>
        <v>N/A</v>
      </c>
      <c r="U372" s="103" t="str">
        <f>IF(Final_Report[[#This Row],[Move to Report]]="Yes",VLOOKUP(E372,IssueVariable[],4,0),"N/A")</f>
        <v>N/A</v>
      </c>
      <c r="V372" s="103" t="str">
        <f>Final_Report[[#This Row],[Issue Description]]</f>
        <v>N/A</v>
      </c>
      <c r="W372" s="103"/>
      <c r="X372" s="103">
        <f>Final_Report[[#This Row],[Code Snippet]]</f>
        <v>0</v>
      </c>
      <c r="Y372" s="103" t="str">
        <f>IF(Final_Report[[#This Row],[Move to Report]]="Yes",VLOOKUP(E372,IssueVariable[],5,0),"N/A")</f>
        <v>N/A</v>
      </c>
      <c r="Z372" s="103" t="str">
        <f>Final_Report[[#This Row],[Expected Result]]</f>
        <v>N/A</v>
      </c>
      <c r="AA372" s="103" t="str">
        <f>IF(Final_Report[[#This Row],[Move to Report]]="Yes",VLOOKUP(E372,IssueVariable[],6,0),"N/A")</f>
        <v>N/A</v>
      </c>
      <c r="AB372" s="103" t="str">
        <f>IF(Final_Report[[#This Row],[Move to Report]]="Yes",VLOOKUP(E372,IssueVariable[],7,0),"N/A")</f>
        <v>N/A</v>
      </c>
      <c r="AC372" s="103" t="str">
        <f>Final_Report[[#This Row],[Recommendation]]</f>
        <v>N/A</v>
      </c>
      <c r="AD372" s="103"/>
      <c r="AE372" s="103" t="str">
        <f>IF(Final_Report[[#This Row],[Move to Report]]="Yes",VLOOKUP(E372,IssueVariable[],8,0),"N/A")</f>
        <v>N/A</v>
      </c>
      <c r="AF372" s="103" t="str">
        <f>Final_Report[[#This Row],[Steps to Reproduce]]</f>
        <v>N/A</v>
      </c>
      <c r="AG372" s="103" t="str">
        <f>IF(Final_Report[[#This Row],[Move to Report]]="Yes",VLOOKUP(E372,IssueVariable[],9,0),"N/A")</f>
        <v>N/A</v>
      </c>
      <c r="AH372" s="103" t="str">
        <f>IF(Final_Report[[#This Row],[Move to Report]]="Yes",VLOOKUP(E372,IssueVariable[],10,0),"N/A")</f>
        <v>N/A</v>
      </c>
      <c r="AI372" s="103"/>
      <c r="AJ372" s="103"/>
      <c r="AK372" s="103" t="str" cm="1">
        <f t="array" ref="AK372">Table95[Tested on]</f>
        <v>Windows: 11
MAC OS: 12
iOS: 15
Android OS: 10</v>
      </c>
      <c r="AL372" s="203" t="str" cm="1">
        <f t="array" ref="AL3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2" s="103" t="e" cm="1">
        <f t="array" ref="AM372">CONCATENATE(LEFT(AH372, SEARCH(" ", AH372) -1),", ",Labels[Labels])</f>
        <v>#VALUE!</v>
      </c>
      <c r="AN372" s="103" t="b">
        <f t="shared" si="6"/>
        <v>0</v>
      </c>
      <c r="AO372" s="103"/>
      <c r="AP372" s="103"/>
      <c r="AQ372" s="103"/>
      <c r="AR372" s="103"/>
      <c r="AS372" s="103"/>
      <c r="AT372" s="103"/>
      <c r="AU372" s="103"/>
      <c r="AV372" s="103"/>
      <c r="AW372" s="103"/>
      <c r="AX372" s="103"/>
      <c r="AY372" s="103"/>
      <c r="AZ372" s="103"/>
      <c r="BA372" s="103"/>
      <c r="BB372" s="103"/>
      <c r="BC372" s="103" t="e">
        <f>VLOOKUP('Final Report'!D372,'Issue Variable'!A:N,11,FALSE)</f>
        <v>#N/A</v>
      </c>
      <c r="BD372" s="103"/>
      <c r="BE372" s="206"/>
    </row>
    <row r="373" spans="1:57" ht="105" hidden="1">
      <c r="A373" s="145"/>
      <c r="B373" s="103" t="e">
        <f>VLOOKUP(A373,URL[],2,0)</f>
        <v>#N/A</v>
      </c>
      <c r="C373" s="205" t="e">
        <f>VLOOKUP(A373,URL[],3,0)</f>
        <v>#N/A</v>
      </c>
      <c r="D373" s="103"/>
      <c r="E373" s="103"/>
      <c r="F373" s="103"/>
      <c r="G373" s="103"/>
      <c r="H373" s="103"/>
      <c r="I373" s="103"/>
      <c r="J373" s="103"/>
      <c r="K373" s="103"/>
      <c r="L373" s="103"/>
      <c r="M373" s="103"/>
      <c r="N373" s="103"/>
      <c r="O373" s="103"/>
      <c r="P373" s="103"/>
      <c r="Q373" s="103"/>
      <c r="R373" s="103"/>
      <c r="S373" s="103"/>
      <c r="T373" s="103" t="str">
        <f>IF(Final_Report[[#This Row],[Move to Report]]="Yes",VLOOKUP(E373,IssueVariable[],3,0),"N/A")</f>
        <v>N/A</v>
      </c>
      <c r="U373" s="103" t="str">
        <f>IF(Final_Report[[#This Row],[Move to Report]]="Yes",VLOOKUP(E373,IssueVariable[],4,0),"N/A")</f>
        <v>N/A</v>
      </c>
      <c r="V373" s="103" t="str">
        <f>Final_Report[[#This Row],[Issue Description]]</f>
        <v>N/A</v>
      </c>
      <c r="W373" s="103"/>
      <c r="X373" s="103">
        <f>Final_Report[[#This Row],[Code Snippet]]</f>
        <v>0</v>
      </c>
      <c r="Y373" s="103" t="str">
        <f>IF(Final_Report[[#This Row],[Move to Report]]="Yes",VLOOKUP(E373,IssueVariable[],5,0),"N/A")</f>
        <v>N/A</v>
      </c>
      <c r="Z373" s="103" t="str">
        <f>Final_Report[[#This Row],[Expected Result]]</f>
        <v>N/A</v>
      </c>
      <c r="AA373" s="103" t="str">
        <f>IF(Final_Report[[#This Row],[Move to Report]]="Yes",VLOOKUP(E373,IssueVariable[],6,0),"N/A")</f>
        <v>N/A</v>
      </c>
      <c r="AB373" s="103" t="str">
        <f>IF(Final_Report[[#This Row],[Move to Report]]="Yes",VLOOKUP(E373,IssueVariable[],7,0),"N/A")</f>
        <v>N/A</v>
      </c>
      <c r="AC373" s="103" t="str">
        <f>Final_Report[[#This Row],[Recommendation]]</f>
        <v>N/A</v>
      </c>
      <c r="AD373" s="103"/>
      <c r="AE373" s="103" t="str">
        <f>IF(Final_Report[[#This Row],[Move to Report]]="Yes",VLOOKUP(E373,IssueVariable[],8,0),"N/A")</f>
        <v>N/A</v>
      </c>
      <c r="AF373" s="103" t="str">
        <f>Final_Report[[#This Row],[Steps to Reproduce]]</f>
        <v>N/A</v>
      </c>
      <c r="AG373" s="103" t="str">
        <f>IF(Final_Report[[#This Row],[Move to Report]]="Yes",VLOOKUP(E373,IssueVariable[],9,0),"N/A")</f>
        <v>N/A</v>
      </c>
      <c r="AH373" s="103" t="str">
        <f>IF(Final_Report[[#This Row],[Move to Report]]="Yes",VLOOKUP(E373,IssueVariable[],10,0),"N/A")</f>
        <v>N/A</v>
      </c>
      <c r="AI373" s="103"/>
      <c r="AJ373" s="103"/>
      <c r="AK373" s="103" t="str" cm="1">
        <f t="array" ref="AK373">Table95[Tested on]</f>
        <v>Windows: 11
MAC OS: 12
iOS: 15
Android OS: 10</v>
      </c>
      <c r="AL373" s="203" t="str" cm="1">
        <f t="array" ref="AL3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3" s="103" t="e" cm="1">
        <f t="array" ref="AM373">CONCATENATE(LEFT(AH373, SEARCH(" ", AH373) -1),", ",Labels[Labels])</f>
        <v>#VALUE!</v>
      </c>
      <c r="AN373" s="103" t="b">
        <f t="shared" si="6"/>
        <v>0</v>
      </c>
      <c r="AO373" s="103"/>
      <c r="AP373" s="103"/>
      <c r="AQ373" s="103"/>
      <c r="AR373" s="103"/>
      <c r="AS373" s="103"/>
      <c r="AT373" s="103"/>
      <c r="AU373" s="103"/>
      <c r="AV373" s="103"/>
      <c r="AW373" s="103"/>
      <c r="AX373" s="103"/>
      <c r="AY373" s="103"/>
      <c r="AZ373" s="103"/>
      <c r="BA373" s="103"/>
      <c r="BB373" s="103"/>
      <c r="BC373" s="103" t="e">
        <f>VLOOKUP('Final Report'!D373,'Issue Variable'!A:N,11,FALSE)</f>
        <v>#N/A</v>
      </c>
      <c r="BD373" s="103"/>
      <c r="BE373" s="206"/>
    </row>
    <row r="374" spans="1:57" ht="105" hidden="1">
      <c r="A374" s="145"/>
      <c r="B374" s="103" t="e">
        <f>VLOOKUP(A374,URL[],2,0)</f>
        <v>#N/A</v>
      </c>
      <c r="C374" s="205" t="e">
        <f>VLOOKUP(A374,URL[],3,0)</f>
        <v>#N/A</v>
      </c>
      <c r="D374" s="103"/>
      <c r="E374" s="103"/>
      <c r="F374" s="103"/>
      <c r="G374" s="103"/>
      <c r="H374" s="103"/>
      <c r="I374" s="103"/>
      <c r="J374" s="103"/>
      <c r="K374" s="103"/>
      <c r="L374" s="103"/>
      <c r="M374" s="103"/>
      <c r="N374" s="103"/>
      <c r="O374" s="103"/>
      <c r="P374" s="103"/>
      <c r="Q374" s="103"/>
      <c r="R374" s="103"/>
      <c r="S374" s="103"/>
      <c r="T374" s="103" t="str">
        <f>IF(Final_Report[[#This Row],[Move to Report]]="Yes",VLOOKUP(E374,IssueVariable[],3,0),"N/A")</f>
        <v>N/A</v>
      </c>
      <c r="U374" s="103" t="str">
        <f>IF(Final_Report[[#This Row],[Move to Report]]="Yes",VLOOKUP(E374,IssueVariable[],4,0),"N/A")</f>
        <v>N/A</v>
      </c>
      <c r="V374" s="103" t="str">
        <f>Final_Report[[#This Row],[Issue Description]]</f>
        <v>N/A</v>
      </c>
      <c r="W374" s="103"/>
      <c r="X374" s="103">
        <f>Final_Report[[#This Row],[Code Snippet]]</f>
        <v>0</v>
      </c>
      <c r="Y374" s="103" t="str">
        <f>IF(Final_Report[[#This Row],[Move to Report]]="Yes",VLOOKUP(E374,IssueVariable[],5,0),"N/A")</f>
        <v>N/A</v>
      </c>
      <c r="Z374" s="103" t="str">
        <f>Final_Report[[#This Row],[Expected Result]]</f>
        <v>N/A</v>
      </c>
      <c r="AA374" s="103" t="str">
        <f>IF(Final_Report[[#This Row],[Move to Report]]="Yes",VLOOKUP(E374,IssueVariable[],6,0),"N/A")</f>
        <v>N/A</v>
      </c>
      <c r="AB374" s="103" t="str">
        <f>IF(Final_Report[[#This Row],[Move to Report]]="Yes",VLOOKUP(E374,IssueVariable[],7,0),"N/A")</f>
        <v>N/A</v>
      </c>
      <c r="AC374" s="103" t="str">
        <f>Final_Report[[#This Row],[Recommendation]]</f>
        <v>N/A</v>
      </c>
      <c r="AD374" s="103"/>
      <c r="AE374" s="103" t="str">
        <f>IF(Final_Report[[#This Row],[Move to Report]]="Yes",VLOOKUP(E374,IssueVariable[],8,0),"N/A")</f>
        <v>N/A</v>
      </c>
      <c r="AF374" s="103" t="str">
        <f>Final_Report[[#This Row],[Steps to Reproduce]]</f>
        <v>N/A</v>
      </c>
      <c r="AG374" s="103" t="str">
        <f>IF(Final_Report[[#This Row],[Move to Report]]="Yes",VLOOKUP(E374,IssueVariable[],9,0),"N/A")</f>
        <v>N/A</v>
      </c>
      <c r="AH374" s="103" t="str">
        <f>IF(Final_Report[[#This Row],[Move to Report]]="Yes",VLOOKUP(E374,IssueVariable[],10,0),"N/A")</f>
        <v>N/A</v>
      </c>
      <c r="AI374" s="103"/>
      <c r="AJ374" s="103"/>
      <c r="AK374" s="103" t="str" cm="1">
        <f t="array" ref="AK374">Table95[Tested on]</f>
        <v>Windows: 11
MAC OS: 12
iOS: 15
Android OS: 10</v>
      </c>
      <c r="AL374" s="203" t="str" cm="1">
        <f t="array" ref="AL3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4" s="103" t="e" cm="1">
        <f t="array" ref="AM374">CONCATENATE(LEFT(AH374, SEARCH(" ", AH374) -1),", ",Labels[Labels])</f>
        <v>#VALUE!</v>
      </c>
      <c r="AN374" s="103" t="b">
        <f t="shared" si="6"/>
        <v>0</v>
      </c>
      <c r="AO374" s="103"/>
      <c r="AP374" s="103"/>
      <c r="AQ374" s="103"/>
      <c r="AR374" s="103"/>
      <c r="AS374" s="103"/>
      <c r="AT374" s="103"/>
      <c r="AU374" s="103"/>
      <c r="AV374" s="103"/>
      <c r="AW374" s="103"/>
      <c r="AX374" s="103"/>
      <c r="AY374" s="103"/>
      <c r="AZ374" s="103"/>
      <c r="BA374" s="103"/>
      <c r="BB374" s="103"/>
      <c r="BC374" s="103" t="e">
        <f>VLOOKUP('Final Report'!D374,'Issue Variable'!A:N,11,FALSE)</f>
        <v>#N/A</v>
      </c>
      <c r="BD374" s="103"/>
      <c r="BE374" s="206"/>
    </row>
    <row r="375" spans="1:57" ht="105" hidden="1">
      <c r="A375" s="145"/>
      <c r="B375" s="103" t="e">
        <f>VLOOKUP(A375,URL[],2,0)</f>
        <v>#N/A</v>
      </c>
      <c r="C375" s="205" t="e">
        <f>VLOOKUP(A375,URL[],3,0)</f>
        <v>#N/A</v>
      </c>
      <c r="D375" s="103"/>
      <c r="E375" s="103"/>
      <c r="F375" s="103"/>
      <c r="G375" s="103"/>
      <c r="H375" s="103"/>
      <c r="I375" s="103"/>
      <c r="J375" s="103"/>
      <c r="K375" s="103"/>
      <c r="L375" s="103"/>
      <c r="M375" s="103"/>
      <c r="N375" s="103"/>
      <c r="O375" s="103"/>
      <c r="P375" s="103"/>
      <c r="Q375" s="103"/>
      <c r="R375" s="103"/>
      <c r="S375" s="103"/>
      <c r="T375" s="103" t="str">
        <f>IF(Final_Report[[#This Row],[Move to Report]]="Yes",VLOOKUP(E375,IssueVariable[],3,0),"N/A")</f>
        <v>N/A</v>
      </c>
      <c r="U375" s="103" t="str">
        <f>IF(Final_Report[[#This Row],[Move to Report]]="Yes",VLOOKUP(E375,IssueVariable[],4,0),"N/A")</f>
        <v>N/A</v>
      </c>
      <c r="V375" s="103" t="str">
        <f>Final_Report[[#This Row],[Issue Description]]</f>
        <v>N/A</v>
      </c>
      <c r="W375" s="103"/>
      <c r="X375" s="103">
        <f>Final_Report[[#This Row],[Code Snippet]]</f>
        <v>0</v>
      </c>
      <c r="Y375" s="103" t="str">
        <f>IF(Final_Report[[#This Row],[Move to Report]]="Yes",VLOOKUP(E375,IssueVariable[],5,0),"N/A")</f>
        <v>N/A</v>
      </c>
      <c r="Z375" s="103" t="str">
        <f>Final_Report[[#This Row],[Expected Result]]</f>
        <v>N/A</v>
      </c>
      <c r="AA375" s="103" t="str">
        <f>IF(Final_Report[[#This Row],[Move to Report]]="Yes",VLOOKUP(E375,IssueVariable[],6,0),"N/A")</f>
        <v>N/A</v>
      </c>
      <c r="AB375" s="103" t="str">
        <f>IF(Final_Report[[#This Row],[Move to Report]]="Yes",VLOOKUP(E375,IssueVariable[],7,0),"N/A")</f>
        <v>N/A</v>
      </c>
      <c r="AC375" s="103" t="str">
        <f>Final_Report[[#This Row],[Recommendation]]</f>
        <v>N/A</v>
      </c>
      <c r="AD375" s="103"/>
      <c r="AE375" s="103" t="str">
        <f>IF(Final_Report[[#This Row],[Move to Report]]="Yes",VLOOKUP(E375,IssueVariable[],8,0),"N/A")</f>
        <v>N/A</v>
      </c>
      <c r="AF375" s="103" t="str">
        <f>Final_Report[[#This Row],[Steps to Reproduce]]</f>
        <v>N/A</v>
      </c>
      <c r="AG375" s="103" t="str">
        <f>IF(Final_Report[[#This Row],[Move to Report]]="Yes",VLOOKUP(E375,IssueVariable[],9,0),"N/A")</f>
        <v>N/A</v>
      </c>
      <c r="AH375" s="103" t="str">
        <f>IF(Final_Report[[#This Row],[Move to Report]]="Yes",VLOOKUP(E375,IssueVariable[],10,0),"N/A")</f>
        <v>N/A</v>
      </c>
      <c r="AI375" s="103"/>
      <c r="AJ375" s="103"/>
      <c r="AK375" s="103" t="str" cm="1">
        <f t="array" ref="AK375">Table95[Tested on]</f>
        <v>Windows: 11
MAC OS: 12
iOS: 15
Android OS: 10</v>
      </c>
      <c r="AL375" s="203" t="str" cm="1">
        <f t="array" ref="AL3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5" s="103" t="e" cm="1">
        <f t="array" ref="AM375">CONCATENATE(LEFT(AH375, SEARCH(" ", AH375) -1),", ",Labels[Labels])</f>
        <v>#VALUE!</v>
      </c>
      <c r="AN375" s="103" t="b">
        <f t="shared" si="6"/>
        <v>0</v>
      </c>
      <c r="AO375" s="103"/>
      <c r="AP375" s="103"/>
      <c r="AQ375" s="103"/>
      <c r="AR375" s="103"/>
      <c r="AS375" s="103"/>
      <c r="AT375" s="103"/>
      <c r="AU375" s="103"/>
      <c r="AV375" s="103"/>
      <c r="AW375" s="103"/>
      <c r="AX375" s="103"/>
      <c r="AY375" s="103"/>
      <c r="AZ375" s="103"/>
      <c r="BA375" s="103"/>
      <c r="BB375" s="103"/>
      <c r="BC375" s="103" t="e">
        <f>VLOOKUP('Final Report'!D375,'Issue Variable'!A:N,11,FALSE)</f>
        <v>#N/A</v>
      </c>
      <c r="BD375" s="103"/>
      <c r="BE375" s="206"/>
    </row>
    <row r="376" spans="1:57" ht="105" hidden="1">
      <c r="A376" s="145"/>
      <c r="B376" s="103" t="e">
        <f>VLOOKUP(A376,URL[],2,0)</f>
        <v>#N/A</v>
      </c>
      <c r="C376" s="205" t="e">
        <f>VLOOKUP(A376,URL[],3,0)</f>
        <v>#N/A</v>
      </c>
      <c r="D376" s="103"/>
      <c r="E376" s="103"/>
      <c r="F376" s="103"/>
      <c r="G376" s="103"/>
      <c r="H376" s="103"/>
      <c r="I376" s="103"/>
      <c r="J376" s="103"/>
      <c r="K376" s="103"/>
      <c r="L376" s="103"/>
      <c r="M376" s="103"/>
      <c r="N376" s="103"/>
      <c r="O376" s="103"/>
      <c r="P376" s="103"/>
      <c r="Q376" s="103"/>
      <c r="R376" s="103"/>
      <c r="S376" s="103"/>
      <c r="T376" s="103" t="str">
        <f>IF(Final_Report[[#This Row],[Move to Report]]="Yes",VLOOKUP(E376,IssueVariable[],3,0),"N/A")</f>
        <v>N/A</v>
      </c>
      <c r="U376" s="103" t="str">
        <f>IF(Final_Report[[#This Row],[Move to Report]]="Yes",VLOOKUP(E376,IssueVariable[],4,0),"N/A")</f>
        <v>N/A</v>
      </c>
      <c r="V376" s="103" t="str">
        <f>Final_Report[[#This Row],[Issue Description]]</f>
        <v>N/A</v>
      </c>
      <c r="W376" s="103"/>
      <c r="X376" s="103">
        <f>Final_Report[[#This Row],[Code Snippet]]</f>
        <v>0</v>
      </c>
      <c r="Y376" s="103" t="str">
        <f>IF(Final_Report[[#This Row],[Move to Report]]="Yes",VLOOKUP(E376,IssueVariable[],5,0),"N/A")</f>
        <v>N/A</v>
      </c>
      <c r="Z376" s="103" t="str">
        <f>Final_Report[[#This Row],[Expected Result]]</f>
        <v>N/A</v>
      </c>
      <c r="AA376" s="103" t="str">
        <f>IF(Final_Report[[#This Row],[Move to Report]]="Yes",VLOOKUP(E376,IssueVariable[],6,0),"N/A")</f>
        <v>N/A</v>
      </c>
      <c r="AB376" s="103" t="str">
        <f>IF(Final_Report[[#This Row],[Move to Report]]="Yes",VLOOKUP(E376,IssueVariable[],7,0),"N/A")</f>
        <v>N/A</v>
      </c>
      <c r="AC376" s="103" t="str">
        <f>Final_Report[[#This Row],[Recommendation]]</f>
        <v>N/A</v>
      </c>
      <c r="AD376" s="103"/>
      <c r="AE376" s="103" t="str">
        <f>IF(Final_Report[[#This Row],[Move to Report]]="Yes",VLOOKUP(E376,IssueVariable[],8,0),"N/A")</f>
        <v>N/A</v>
      </c>
      <c r="AF376" s="103" t="str">
        <f>Final_Report[[#This Row],[Steps to Reproduce]]</f>
        <v>N/A</v>
      </c>
      <c r="AG376" s="103" t="str">
        <f>IF(Final_Report[[#This Row],[Move to Report]]="Yes",VLOOKUP(E376,IssueVariable[],9,0),"N/A")</f>
        <v>N/A</v>
      </c>
      <c r="AH376" s="103" t="str">
        <f>IF(Final_Report[[#This Row],[Move to Report]]="Yes",VLOOKUP(E376,IssueVariable[],10,0),"N/A")</f>
        <v>N/A</v>
      </c>
      <c r="AI376" s="103"/>
      <c r="AJ376" s="103"/>
      <c r="AK376" s="103" t="str" cm="1">
        <f t="array" ref="AK376">Table95[Tested on]</f>
        <v>Windows: 11
MAC OS: 12
iOS: 15
Android OS: 10</v>
      </c>
      <c r="AL376" s="203" t="str" cm="1">
        <f t="array" ref="AL3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6" s="103" t="e" cm="1">
        <f t="array" ref="AM376">CONCATENATE(LEFT(AH376, SEARCH(" ", AH376) -1),", ",Labels[Labels])</f>
        <v>#VALUE!</v>
      </c>
      <c r="AN376" s="103" t="b">
        <f t="shared" si="6"/>
        <v>0</v>
      </c>
      <c r="AO376" s="103"/>
      <c r="AP376" s="103"/>
      <c r="AQ376" s="103"/>
      <c r="AR376" s="103"/>
      <c r="AS376" s="103"/>
      <c r="AT376" s="103"/>
      <c r="AU376" s="103"/>
      <c r="AV376" s="103"/>
      <c r="AW376" s="103"/>
      <c r="AX376" s="103"/>
      <c r="AY376" s="103"/>
      <c r="AZ376" s="103"/>
      <c r="BA376" s="103"/>
      <c r="BB376" s="103"/>
      <c r="BC376" s="103" t="e">
        <f>VLOOKUP('Final Report'!D376,'Issue Variable'!A:N,11,FALSE)</f>
        <v>#N/A</v>
      </c>
      <c r="BD376" s="103"/>
      <c r="BE376" s="206"/>
    </row>
    <row r="377" spans="1:57" ht="105" hidden="1">
      <c r="A377" s="145"/>
      <c r="B377" s="103" t="e">
        <f>VLOOKUP(A377,URL[],2,0)</f>
        <v>#N/A</v>
      </c>
      <c r="C377" s="205" t="e">
        <f>VLOOKUP(A377,URL[],3,0)</f>
        <v>#N/A</v>
      </c>
      <c r="D377" s="103"/>
      <c r="E377" s="103"/>
      <c r="F377" s="103"/>
      <c r="G377" s="103"/>
      <c r="H377" s="103"/>
      <c r="I377" s="103"/>
      <c r="J377" s="103"/>
      <c r="K377" s="103"/>
      <c r="L377" s="103"/>
      <c r="M377" s="103"/>
      <c r="N377" s="103"/>
      <c r="O377" s="103"/>
      <c r="P377" s="103"/>
      <c r="Q377" s="103"/>
      <c r="R377" s="103"/>
      <c r="S377" s="103"/>
      <c r="T377" s="103" t="str">
        <f>IF(Final_Report[[#This Row],[Move to Report]]="Yes",VLOOKUP(E377,IssueVariable[],3,0),"N/A")</f>
        <v>N/A</v>
      </c>
      <c r="U377" s="103" t="str">
        <f>IF(Final_Report[[#This Row],[Move to Report]]="Yes",VLOOKUP(E377,IssueVariable[],4,0),"N/A")</f>
        <v>N/A</v>
      </c>
      <c r="V377" s="103" t="str">
        <f>Final_Report[[#This Row],[Issue Description]]</f>
        <v>N/A</v>
      </c>
      <c r="W377" s="103"/>
      <c r="X377" s="103">
        <f>Final_Report[[#This Row],[Code Snippet]]</f>
        <v>0</v>
      </c>
      <c r="Y377" s="103" t="str">
        <f>IF(Final_Report[[#This Row],[Move to Report]]="Yes",VLOOKUP(E377,IssueVariable[],5,0),"N/A")</f>
        <v>N/A</v>
      </c>
      <c r="Z377" s="103" t="str">
        <f>Final_Report[[#This Row],[Expected Result]]</f>
        <v>N/A</v>
      </c>
      <c r="AA377" s="103" t="str">
        <f>IF(Final_Report[[#This Row],[Move to Report]]="Yes",VLOOKUP(E377,IssueVariable[],6,0),"N/A")</f>
        <v>N/A</v>
      </c>
      <c r="AB377" s="103" t="str">
        <f>IF(Final_Report[[#This Row],[Move to Report]]="Yes",VLOOKUP(E377,IssueVariable[],7,0),"N/A")</f>
        <v>N/A</v>
      </c>
      <c r="AC377" s="103" t="str">
        <f>Final_Report[[#This Row],[Recommendation]]</f>
        <v>N/A</v>
      </c>
      <c r="AD377" s="103"/>
      <c r="AE377" s="103" t="str">
        <f>IF(Final_Report[[#This Row],[Move to Report]]="Yes",VLOOKUP(E377,IssueVariable[],8,0),"N/A")</f>
        <v>N/A</v>
      </c>
      <c r="AF377" s="103" t="str">
        <f>Final_Report[[#This Row],[Steps to Reproduce]]</f>
        <v>N/A</v>
      </c>
      <c r="AG377" s="103" t="str">
        <f>IF(Final_Report[[#This Row],[Move to Report]]="Yes",VLOOKUP(E377,IssueVariable[],9,0),"N/A")</f>
        <v>N/A</v>
      </c>
      <c r="AH377" s="103" t="str">
        <f>IF(Final_Report[[#This Row],[Move to Report]]="Yes",VLOOKUP(E377,IssueVariable[],10,0),"N/A")</f>
        <v>N/A</v>
      </c>
      <c r="AI377" s="103"/>
      <c r="AJ377" s="103"/>
      <c r="AK377" s="103" t="str" cm="1">
        <f t="array" ref="AK377">Table95[Tested on]</f>
        <v>Windows: 11
MAC OS: 12
iOS: 15
Android OS: 10</v>
      </c>
      <c r="AL377" s="203" t="str" cm="1">
        <f t="array" ref="AL3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7" s="103" t="e" cm="1">
        <f t="array" ref="AM377">CONCATENATE(LEFT(AH377, SEARCH(" ", AH377) -1),", ",Labels[Labels])</f>
        <v>#VALUE!</v>
      </c>
      <c r="AN377" s="103" t="b">
        <f t="shared" si="6"/>
        <v>0</v>
      </c>
      <c r="AO377" s="103"/>
      <c r="AP377" s="103"/>
      <c r="AQ377" s="103"/>
      <c r="AR377" s="103"/>
      <c r="AS377" s="103"/>
      <c r="AT377" s="103"/>
      <c r="AU377" s="103"/>
      <c r="AV377" s="103"/>
      <c r="AW377" s="103"/>
      <c r="AX377" s="103"/>
      <c r="AY377" s="103"/>
      <c r="AZ377" s="103"/>
      <c r="BA377" s="103"/>
      <c r="BB377" s="103"/>
      <c r="BC377" s="103" t="e">
        <f>VLOOKUP('Final Report'!D377,'Issue Variable'!A:N,11,FALSE)</f>
        <v>#N/A</v>
      </c>
      <c r="BD377" s="103"/>
      <c r="BE377" s="206"/>
    </row>
    <row r="378" spans="1:57" ht="105" hidden="1">
      <c r="A378" s="145"/>
      <c r="B378" s="103" t="e">
        <f>VLOOKUP(A378,URL[],2,0)</f>
        <v>#N/A</v>
      </c>
      <c r="C378" s="205" t="e">
        <f>VLOOKUP(A378,URL[],3,0)</f>
        <v>#N/A</v>
      </c>
      <c r="D378" s="103"/>
      <c r="E378" s="103"/>
      <c r="F378" s="103"/>
      <c r="G378" s="103"/>
      <c r="H378" s="103"/>
      <c r="I378" s="103"/>
      <c r="J378" s="103"/>
      <c r="K378" s="103"/>
      <c r="L378" s="103"/>
      <c r="M378" s="103"/>
      <c r="N378" s="103"/>
      <c r="O378" s="103"/>
      <c r="P378" s="103"/>
      <c r="Q378" s="103"/>
      <c r="R378" s="103"/>
      <c r="S378" s="103"/>
      <c r="T378" s="103" t="str">
        <f>IF(Final_Report[[#This Row],[Move to Report]]="Yes",VLOOKUP(E378,IssueVariable[],3,0),"N/A")</f>
        <v>N/A</v>
      </c>
      <c r="U378" s="103" t="str">
        <f>IF(Final_Report[[#This Row],[Move to Report]]="Yes",VLOOKUP(E378,IssueVariable[],4,0),"N/A")</f>
        <v>N/A</v>
      </c>
      <c r="V378" s="103" t="str">
        <f>Final_Report[[#This Row],[Issue Description]]</f>
        <v>N/A</v>
      </c>
      <c r="W378" s="103"/>
      <c r="X378" s="103">
        <f>Final_Report[[#This Row],[Code Snippet]]</f>
        <v>0</v>
      </c>
      <c r="Y378" s="103" t="str">
        <f>IF(Final_Report[[#This Row],[Move to Report]]="Yes",VLOOKUP(E378,IssueVariable[],5,0),"N/A")</f>
        <v>N/A</v>
      </c>
      <c r="Z378" s="103" t="str">
        <f>Final_Report[[#This Row],[Expected Result]]</f>
        <v>N/A</v>
      </c>
      <c r="AA378" s="103" t="str">
        <f>IF(Final_Report[[#This Row],[Move to Report]]="Yes",VLOOKUP(E378,IssueVariable[],6,0),"N/A")</f>
        <v>N/A</v>
      </c>
      <c r="AB378" s="103" t="str">
        <f>IF(Final_Report[[#This Row],[Move to Report]]="Yes",VLOOKUP(E378,IssueVariable[],7,0),"N/A")</f>
        <v>N/A</v>
      </c>
      <c r="AC378" s="103" t="str">
        <f>Final_Report[[#This Row],[Recommendation]]</f>
        <v>N/A</v>
      </c>
      <c r="AD378" s="103"/>
      <c r="AE378" s="103" t="str">
        <f>IF(Final_Report[[#This Row],[Move to Report]]="Yes",VLOOKUP(E378,IssueVariable[],8,0),"N/A")</f>
        <v>N/A</v>
      </c>
      <c r="AF378" s="103" t="str">
        <f>Final_Report[[#This Row],[Steps to Reproduce]]</f>
        <v>N/A</v>
      </c>
      <c r="AG378" s="103" t="str">
        <f>IF(Final_Report[[#This Row],[Move to Report]]="Yes",VLOOKUP(E378,IssueVariable[],9,0),"N/A")</f>
        <v>N/A</v>
      </c>
      <c r="AH378" s="103" t="str">
        <f>IF(Final_Report[[#This Row],[Move to Report]]="Yes",VLOOKUP(E378,IssueVariable[],10,0),"N/A")</f>
        <v>N/A</v>
      </c>
      <c r="AI378" s="103"/>
      <c r="AJ378" s="103"/>
      <c r="AK378" s="103" t="str" cm="1">
        <f t="array" ref="AK378">Table95[Tested on]</f>
        <v>Windows: 11
MAC OS: 12
iOS: 15
Android OS: 10</v>
      </c>
      <c r="AL378" s="203" t="str" cm="1">
        <f t="array" ref="AL3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8" s="103" t="e" cm="1">
        <f t="array" ref="AM378">CONCATENATE(LEFT(AH378, SEARCH(" ", AH378) -1),", ",Labels[Labels])</f>
        <v>#VALUE!</v>
      </c>
      <c r="AN378" s="103" t="b">
        <f t="shared" si="6"/>
        <v>0</v>
      </c>
      <c r="AO378" s="103"/>
      <c r="AP378" s="103"/>
      <c r="AQ378" s="103"/>
      <c r="AR378" s="103"/>
      <c r="AS378" s="103"/>
      <c r="AT378" s="103"/>
      <c r="AU378" s="103"/>
      <c r="AV378" s="103"/>
      <c r="AW378" s="103"/>
      <c r="AX378" s="103"/>
      <c r="AY378" s="103"/>
      <c r="AZ378" s="103"/>
      <c r="BA378" s="103"/>
      <c r="BB378" s="103"/>
      <c r="BC378" s="103" t="e">
        <f>VLOOKUP('Final Report'!D378,'Issue Variable'!A:N,11,FALSE)</f>
        <v>#N/A</v>
      </c>
      <c r="BD378" s="103"/>
      <c r="BE378" s="206"/>
    </row>
    <row r="379" spans="1:57" ht="105" hidden="1">
      <c r="A379" s="145"/>
      <c r="B379" s="103" t="e">
        <f>VLOOKUP(A379,URL[],2,0)</f>
        <v>#N/A</v>
      </c>
      <c r="C379" s="205" t="e">
        <f>VLOOKUP(A379,URL[],3,0)</f>
        <v>#N/A</v>
      </c>
      <c r="D379" s="103"/>
      <c r="E379" s="103"/>
      <c r="F379" s="103"/>
      <c r="G379" s="103"/>
      <c r="H379" s="103"/>
      <c r="I379" s="103"/>
      <c r="J379" s="103"/>
      <c r="K379" s="103"/>
      <c r="L379" s="103"/>
      <c r="M379" s="103"/>
      <c r="N379" s="103"/>
      <c r="O379" s="103"/>
      <c r="P379" s="103"/>
      <c r="Q379" s="103"/>
      <c r="R379" s="103"/>
      <c r="S379" s="103"/>
      <c r="T379" s="103" t="str">
        <f>IF(Final_Report[[#This Row],[Move to Report]]="Yes",VLOOKUP(E379,IssueVariable[],3,0),"N/A")</f>
        <v>N/A</v>
      </c>
      <c r="U379" s="103" t="str">
        <f>IF(Final_Report[[#This Row],[Move to Report]]="Yes",VLOOKUP(E379,IssueVariable[],4,0),"N/A")</f>
        <v>N/A</v>
      </c>
      <c r="V379" s="103" t="str">
        <f>Final_Report[[#This Row],[Issue Description]]</f>
        <v>N/A</v>
      </c>
      <c r="W379" s="103"/>
      <c r="X379" s="103">
        <f>Final_Report[[#This Row],[Code Snippet]]</f>
        <v>0</v>
      </c>
      <c r="Y379" s="103" t="str">
        <f>IF(Final_Report[[#This Row],[Move to Report]]="Yes",VLOOKUP(E379,IssueVariable[],5,0),"N/A")</f>
        <v>N/A</v>
      </c>
      <c r="Z379" s="103" t="str">
        <f>Final_Report[[#This Row],[Expected Result]]</f>
        <v>N/A</v>
      </c>
      <c r="AA379" s="103" t="str">
        <f>IF(Final_Report[[#This Row],[Move to Report]]="Yes",VLOOKUP(E379,IssueVariable[],6,0),"N/A")</f>
        <v>N/A</v>
      </c>
      <c r="AB379" s="103" t="str">
        <f>IF(Final_Report[[#This Row],[Move to Report]]="Yes",VLOOKUP(E379,IssueVariable[],7,0),"N/A")</f>
        <v>N/A</v>
      </c>
      <c r="AC379" s="103" t="str">
        <f>Final_Report[[#This Row],[Recommendation]]</f>
        <v>N/A</v>
      </c>
      <c r="AD379" s="103"/>
      <c r="AE379" s="103" t="str">
        <f>IF(Final_Report[[#This Row],[Move to Report]]="Yes",VLOOKUP(E379,IssueVariable[],8,0),"N/A")</f>
        <v>N/A</v>
      </c>
      <c r="AF379" s="103" t="str">
        <f>Final_Report[[#This Row],[Steps to Reproduce]]</f>
        <v>N/A</v>
      </c>
      <c r="AG379" s="103" t="str">
        <f>IF(Final_Report[[#This Row],[Move to Report]]="Yes",VLOOKUP(E379,IssueVariable[],9,0),"N/A")</f>
        <v>N/A</v>
      </c>
      <c r="AH379" s="103" t="str">
        <f>IF(Final_Report[[#This Row],[Move to Report]]="Yes",VLOOKUP(E379,IssueVariable[],10,0),"N/A")</f>
        <v>N/A</v>
      </c>
      <c r="AI379" s="103"/>
      <c r="AJ379" s="103"/>
      <c r="AK379" s="103" t="str" cm="1">
        <f t="array" ref="AK379">Table95[Tested on]</f>
        <v>Windows: 11
MAC OS: 12
iOS: 15
Android OS: 10</v>
      </c>
      <c r="AL379" s="203" t="str" cm="1">
        <f t="array" ref="AL3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79" s="103" t="e" cm="1">
        <f t="array" ref="AM379">CONCATENATE(LEFT(AH379, SEARCH(" ", AH379) -1),", ",Labels[Labels])</f>
        <v>#VALUE!</v>
      </c>
      <c r="AN379" s="103" t="b">
        <f t="shared" si="6"/>
        <v>0</v>
      </c>
      <c r="AO379" s="103"/>
      <c r="AP379" s="103"/>
      <c r="AQ379" s="103"/>
      <c r="AR379" s="103"/>
      <c r="AS379" s="103"/>
      <c r="AT379" s="103"/>
      <c r="AU379" s="103"/>
      <c r="AV379" s="103"/>
      <c r="AW379" s="103"/>
      <c r="AX379" s="103"/>
      <c r="AY379" s="103"/>
      <c r="AZ379" s="103"/>
      <c r="BA379" s="103"/>
      <c r="BB379" s="103"/>
      <c r="BC379" s="103" t="e">
        <f>VLOOKUP('Final Report'!D379,'Issue Variable'!A:N,11,FALSE)</f>
        <v>#N/A</v>
      </c>
      <c r="BD379" s="103"/>
      <c r="BE379" s="206"/>
    </row>
    <row r="380" spans="1:57" ht="105" hidden="1">
      <c r="A380" s="145"/>
      <c r="B380" s="103" t="e">
        <f>VLOOKUP(A380,URL[],2,0)</f>
        <v>#N/A</v>
      </c>
      <c r="C380" s="205" t="e">
        <f>VLOOKUP(A380,URL[],3,0)</f>
        <v>#N/A</v>
      </c>
      <c r="D380" s="103"/>
      <c r="E380" s="103"/>
      <c r="F380" s="103"/>
      <c r="G380" s="103"/>
      <c r="H380" s="103"/>
      <c r="I380" s="103"/>
      <c r="J380" s="103"/>
      <c r="K380" s="103"/>
      <c r="L380" s="103"/>
      <c r="M380" s="103"/>
      <c r="N380" s="103"/>
      <c r="O380" s="103"/>
      <c r="P380" s="103"/>
      <c r="Q380" s="103"/>
      <c r="R380" s="103"/>
      <c r="S380" s="103"/>
      <c r="T380" s="103" t="str">
        <f>IF(Final_Report[[#This Row],[Move to Report]]="Yes",VLOOKUP(E380,IssueVariable[],3,0),"N/A")</f>
        <v>N/A</v>
      </c>
      <c r="U380" s="103" t="str">
        <f>IF(Final_Report[[#This Row],[Move to Report]]="Yes",VLOOKUP(E380,IssueVariable[],4,0),"N/A")</f>
        <v>N/A</v>
      </c>
      <c r="V380" s="103" t="str">
        <f>Final_Report[[#This Row],[Issue Description]]</f>
        <v>N/A</v>
      </c>
      <c r="W380" s="103"/>
      <c r="X380" s="103">
        <f>Final_Report[[#This Row],[Code Snippet]]</f>
        <v>0</v>
      </c>
      <c r="Y380" s="103" t="str">
        <f>IF(Final_Report[[#This Row],[Move to Report]]="Yes",VLOOKUP(E380,IssueVariable[],5,0),"N/A")</f>
        <v>N/A</v>
      </c>
      <c r="Z380" s="103" t="str">
        <f>Final_Report[[#This Row],[Expected Result]]</f>
        <v>N/A</v>
      </c>
      <c r="AA380" s="103" t="str">
        <f>IF(Final_Report[[#This Row],[Move to Report]]="Yes",VLOOKUP(E380,IssueVariable[],6,0),"N/A")</f>
        <v>N/A</v>
      </c>
      <c r="AB380" s="103" t="str">
        <f>IF(Final_Report[[#This Row],[Move to Report]]="Yes",VLOOKUP(E380,IssueVariable[],7,0),"N/A")</f>
        <v>N/A</v>
      </c>
      <c r="AC380" s="103" t="str">
        <f>Final_Report[[#This Row],[Recommendation]]</f>
        <v>N/A</v>
      </c>
      <c r="AD380" s="103"/>
      <c r="AE380" s="103" t="str">
        <f>IF(Final_Report[[#This Row],[Move to Report]]="Yes",VLOOKUP(E380,IssueVariable[],8,0),"N/A")</f>
        <v>N/A</v>
      </c>
      <c r="AF380" s="103" t="str">
        <f>Final_Report[[#This Row],[Steps to Reproduce]]</f>
        <v>N/A</v>
      </c>
      <c r="AG380" s="103" t="str">
        <f>IF(Final_Report[[#This Row],[Move to Report]]="Yes",VLOOKUP(E380,IssueVariable[],9,0),"N/A")</f>
        <v>N/A</v>
      </c>
      <c r="AH380" s="103" t="str">
        <f>IF(Final_Report[[#This Row],[Move to Report]]="Yes",VLOOKUP(E380,IssueVariable[],10,0),"N/A")</f>
        <v>N/A</v>
      </c>
      <c r="AI380" s="103"/>
      <c r="AJ380" s="103"/>
      <c r="AK380" s="103" t="str" cm="1">
        <f t="array" ref="AK380">Table95[Tested on]</f>
        <v>Windows: 11
MAC OS: 12
iOS: 15
Android OS: 10</v>
      </c>
      <c r="AL380" s="203" t="str" cm="1">
        <f t="array" ref="AL3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0" s="103" t="e" cm="1">
        <f t="array" ref="AM380">CONCATENATE(LEFT(AH380, SEARCH(" ", AH380) -1),", ",Labels[Labels])</f>
        <v>#VALUE!</v>
      </c>
      <c r="AN380" s="103" t="b">
        <f t="shared" si="6"/>
        <v>0</v>
      </c>
      <c r="AO380" s="103"/>
      <c r="AP380" s="103"/>
      <c r="AQ380" s="103"/>
      <c r="AR380" s="103"/>
      <c r="AS380" s="103"/>
      <c r="AT380" s="103"/>
      <c r="AU380" s="103"/>
      <c r="AV380" s="103"/>
      <c r="AW380" s="103"/>
      <c r="AX380" s="103"/>
      <c r="AY380" s="103"/>
      <c r="AZ380" s="103"/>
      <c r="BA380" s="103"/>
      <c r="BB380" s="103"/>
      <c r="BC380" s="103" t="e">
        <f>VLOOKUP('Final Report'!D380,'Issue Variable'!A:N,11,FALSE)</f>
        <v>#N/A</v>
      </c>
      <c r="BD380" s="103"/>
      <c r="BE380" s="206"/>
    </row>
    <row r="381" spans="1:57" ht="105" hidden="1">
      <c r="A381" s="145"/>
      <c r="B381" s="103" t="e">
        <f>VLOOKUP(A381,URL[],2,0)</f>
        <v>#N/A</v>
      </c>
      <c r="C381" s="205" t="e">
        <f>VLOOKUP(A381,URL[],3,0)</f>
        <v>#N/A</v>
      </c>
      <c r="D381" s="103"/>
      <c r="E381" s="103"/>
      <c r="F381" s="103"/>
      <c r="G381" s="103"/>
      <c r="H381" s="103"/>
      <c r="I381" s="103"/>
      <c r="J381" s="103"/>
      <c r="K381" s="103"/>
      <c r="L381" s="103"/>
      <c r="M381" s="103"/>
      <c r="N381" s="103"/>
      <c r="O381" s="103"/>
      <c r="P381" s="103"/>
      <c r="Q381" s="103"/>
      <c r="R381" s="103"/>
      <c r="S381" s="103"/>
      <c r="T381" s="103" t="str">
        <f>IF(Final_Report[[#This Row],[Move to Report]]="Yes",VLOOKUP(E381,IssueVariable[],3,0),"N/A")</f>
        <v>N/A</v>
      </c>
      <c r="U381" s="103" t="str">
        <f>IF(Final_Report[[#This Row],[Move to Report]]="Yes",VLOOKUP(E381,IssueVariable[],4,0),"N/A")</f>
        <v>N/A</v>
      </c>
      <c r="V381" s="103" t="str">
        <f>Final_Report[[#This Row],[Issue Description]]</f>
        <v>N/A</v>
      </c>
      <c r="W381" s="103"/>
      <c r="X381" s="103">
        <f>Final_Report[[#This Row],[Code Snippet]]</f>
        <v>0</v>
      </c>
      <c r="Y381" s="103" t="str">
        <f>IF(Final_Report[[#This Row],[Move to Report]]="Yes",VLOOKUP(E381,IssueVariable[],5,0),"N/A")</f>
        <v>N/A</v>
      </c>
      <c r="Z381" s="103" t="str">
        <f>Final_Report[[#This Row],[Expected Result]]</f>
        <v>N/A</v>
      </c>
      <c r="AA381" s="103" t="str">
        <f>IF(Final_Report[[#This Row],[Move to Report]]="Yes",VLOOKUP(E381,IssueVariable[],6,0),"N/A")</f>
        <v>N/A</v>
      </c>
      <c r="AB381" s="103" t="str">
        <f>IF(Final_Report[[#This Row],[Move to Report]]="Yes",VLOOKUP(E381,IssueVariable[],7,0),"N/A")</f>
        <v>N/A</v>
      </c>
      <c r="AC381" s="103" t="str">
        <f>Final_Report[[#This Row],[Recommendation]]</f>
        <v>N/A</v>
      </c>
      <c r="AD381" s="103"/>
      <c r="AE381" s="103" t="str">
        <f>IF(Final_Report[[#This Row],[Move to Report]]="Yes",VLOOKUP(E381,IssueVariable[],8,0),"N/A")</f>
        <v>N/A</v>
      </c>
      <c r="AF381" s="103" t="str">
        <f>Final_Report[[#This Row],[Steps to Reproduce]]</f>
        <v>N/A</v>
      </c>
      <c r="AG381" s="103" t="str">
        <f>IF(Final_Report[[#This Row],[Move to Report]]="Yes",VLOOKUP(E381,IssueVariable[],9,0),"N/A")</f>
        <v>N/A</v>
      </c>
      <c r="AH381" s="103" t="str">
        <f>IF(Final_Report[[#This Row],[Move to Report]]="Yes",VLOOKUP(E381,IssueVariable[],10,0),"N/A")</f>
        <v>N/A</v>
      </c>
      <c r="AI381" s="103"/>
      <c r="AJ381" s="103"/>
      <c r="AK381" s="103" t="str" cm="1">
        <f t="array" ref="AK381">Table95[Tested on]</f>
        <v>Windows: 11
MAC OS: 12
iOS: 15
Android OS: 10</v>
      </c>
      <c r="AL381" s="203" t="str" cm="1">
        <f t="array" ref="AL3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1" s="103" t="e" cm="1">
        <f t="array" ref="AM381">CONCATENATE(LEFT(AH381, SEARCH(" ", AH381) -1),", ",Labels[Labels])</f>
        <v>#VALUE!</v>
      </c>
      <c r="AN381" s="103" t="b">
        <f t="shared" si="6"/>
        <v>0</v>
      </c>
      <c r="AO381" s="103"/>
      <c r="AP381" s="103"/>
      <c r="AQ381" s="103"/>
      <c r="AR381" s="103"/>
      <c r="AS381" s="103"/>
      <c r="AT381" s="103"/>
      <c r="AU381" s="103"/>
      <c r="AV381" s="103"/>
      <c r="AW381" s="103"/>
      <c r="AX381" s="103"/>
      <c r="AY381" s="103"/>
      <c r="AZ381" s="103"/>
      <c r="BA381" s="103"/>
      <c r="BB381" s="103"/>
      <c r="BC381" s="103" t="e">
        <f>VLOOKUP('Final Report'!D381,'Issue Variable'!A:N,11,FALSE)</f>
        <v>#N/A</v>
      </c>
      <c r="BD381" s="103"/>
      <c r="BE381" s="206"/>
    </row>
    <row r="382" spans="1:57" ht="105" hidden="1">
      <c r="A382" s="145"/>
      <c r="B382" s="103" t="e">
        <f>VLOOKUP(A382,URL[],2,0)</f>
        <v>#N/A</v>
      </c>
      <c r="C382" s="205" t="e">
        <f>VLOOKUP(A382,URL[],3,0)</f>
        <v>#N/A</v>
      </c>
      <c r="D382" s="103"/>
      <c r="E382" s="103"/>
      <c r="F382" s="103"/>
      <c r="G382" s="103"/>
      <c r="H382" s="103"/>
      <c r="I382" s="103"/>
      <c r="J382" s="103"/>
      <c r="K382" s="103"/>
      <c r="L382" s="103"/>
      <c r="M382" s="103"/>
      <c r="N382" s="103"/>
      <c r="O382" s="103"/>
      <c r="P382" s="103"/>
      <c r="Q382" s="103"/>
      <c r="R382" s="103"/>
      <c r="S382" s="103"/>
      <c r="T382" s="103" t="str">
        <f>IF(Final_Report[[#This Row],[Move to Report]]="Yes",VLOOKUP(E382,IssueVariable[],3,0),"N/A")</f>
        <v>N/A</v>
      </c>
      <c r="U382" s="103" t="str">
        <f>IF(Final_Report[[#This Row],[Move to Report]]="Yes",VLOOKUP(E382,IssueVariable[],4,0),"N/A")</f>
        <v>N/A</v>
      </c>
      <c r="V382" s="103" t="str">
        <f>Final_Report[[#This Row],[Issue Description]]</f>
        <v>N/A</v>
      </c>
      <c r="W382" s="103"/>
      <c r="X382" s="103">
        <f>Final_Report[[#This Row],[Code Snippet]]</f>
        <v>0</v>
      </c>
      <c r="Y382" s="103" t="str">
        <f>IF(Final_Report[[#This Row],[Move to Report]]="Yes",VLOOKUP(E382,IssueVariable[],5,0),"N/A")</f>
        <v>N/A</v>
      </c>
      <c r="Z382" s="103" t="str">
        <f>Final_Report[[#This Row],[Expected Result]]</f>
        <v>N/A</v>
      </c>
      <c r="AA382" s="103" t="str">
        <f>IF(Final_Report[[#This Row],[Move to Report]]="Yes",VLOOKUP(E382,IssueVariable[],6,0),"N/A")</f>
        <v>N/A</v>
      </c>
      <c r="AB382" s="103" t="str">
        <f>IF(Final_Report[[#This Row],[Move to Report]]="Yes",VLOOKUP(E382,IssueVariable[],7,0),"N/A")</f>
        <v>N/A</v>
      </c>
      <c r="AC382" s="103" t="str">
        <f>Final_Report[[#This Row],[Recommendation]]</f>
        <v>N/A</v>
      </c>
      <c r="AD382" s="103"/>
      <c r="AE382" s="103" t="str">
        <f>IF(Final_Report[[#This Row],[Move to Report]]="Yes",VLOOKUP(E382,IssueVariable[],8,0),"N/A")</f>
        <v>N/A</v>
      </c>
      <c r="AF382" s="103" t="str">
        <f>Final_Report[[#This Row],[Steps to Reproduce]]</f>
        <v>N/A</v>
      </c>
      <c r="AG382" s="103" t="str">
        <f>IF(Final_Report[[#This Row],[Move to Report]]="Yes",VLOOKUP(E382,IssueVariable[],9,0),"N/A")</f>
        <v>N/A</v>
      </c>
      <c r="AH382" s="103" t="str">
        <f>IF(Final_Report[[#This Row],[Move to Report]]="Yes",VLOOKUP(E382,IssueVariable[],10,0),"N/A")</f>
        <v>N/A</v>
      </c>
      <c r="AI382" s="103"/>
      <c r="AJ382" s="103"/>
      <c r="AK382" s="103" t="str" cm="1">
        <f t="array" ref="AK382">Table95[Tested on]</f>
        <v>Windows: 11
MAC OS: 12
iOS: 15
Android OS: 10</v>
      </c>
      <c r="AL382" s="203" t="str" cm="1">
        <f t="array" ref="AL3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2" s="103" t="e" cm="1">
        <f t="array" ref="AM382">CONCATENATE(LEFT(AH382, SEARCH(" ", AH382) -1),", ",Labels[Labels])</f>
        <v>#VALUE!</v>
      </c>
      <c r="AN382" s="103" t="b">
        <f t="shared" si="6"/>
        <v>0</v>
      </c>
      <c r="AO382" s="103"/>
      <c r="AP382" s="103"/>
      <c r="AQ382" s="103"/>
      <c r="AR382" s="103"/>
      <c r="AS382" s="103"/>
      <c r="AT382" s="103"/>
      <c r="AU382" s="103"/>
      <c r="AV382" s="103"/>
      <c r="AW382" s="103"/>
      <c r="AX382" s="103"/>
      <c r="AY382" s="103"/>
      <c r="AZ382" s="103"/>
      <c r="BA382" s="103"/>
      <c r="BB382" s="103"/>
      <c r="BC382" s="103" t="e">
        <f>VLOOKUP('Final Report'!D382,'Issue Variable'!A:N,11,FALSE)</f>
        <v>#N/A</v>
      </c>
      <c r="BD382" s="103"/>
      <c r="BE382" s="206"/>
    </row>
    <row r="383" spans="1:57" ht="105" hidden="1">
      <c r="A383" s="145"/>
      <c r="B383" s="103" t="e">
        <f>VLOOKUP(A383,URL[],2,0)</f>
        <v>#N/A</v>
      </c>
      <c r="C383" s="205" t="e">
        <f>VLOOKUP(A383,URL[],3,0)</f>
        <v>#N/A</v>
      </c>
      <c r="D383" s="103"/>
      <c r="E383" s="103"/>
      <c r="F383" s="103"/>
      <c r="G383" s="103"/>
      <c r="H383" s="103"/>
      <c r="I383" s="103"/>
      <c r="J383" s="103"/>
      <c r="K383" s="103"/>
      <c r="L383" s="103"/>
      <c r="M383" s="103"/>
      <c r="N383" s="103"/>
      <c r="O383" s="103"/>
      <c r="P383" s="103"/>
      <c r="Q383" s="103"/>
      <c r="R383" s="103"/>
      <c r="S383" s="103"/>
      <c r="T383" s="103" t="str">
        <f>IF(Final_Report[[#This Row],[Move to Report]]="Yes",VLOOKUP(E383,IssueVariable[],3,0),"N/A")</f>
        <v>N/A</v>
      </c>
      <c r="U383" s="103" t="str">
        <f>IF(Final_Report[[#This Row],[Move to Report]]="Yes",VLOOKUP(E383,IssueVariable[],4,0),"N/A")</f>
        <v>N/A</v>
      </c>
      <c r="V383" s="103" t="str">
        <f>Final_Report[[#This Row],[Issue Description]]</f>
        <v>N/A</v>
      </c>
      <c r="W383" s="103"/>
      <c r="X383" s="103">
        <f>Final_Report[[#This Row],[Code Snippet]]</f>
        <v>0</v>
      </c>
      <c r="Y383" s="103" t="str">
        <f>IF(Final_Report[[#This Row],[Move to Report]]="Yes",VLOOKUP(E383,IssueVariable[],5,0),"N/A")</f>
        <v>N/A</v>
      </c>
      <c r="Z383" s="103" t="str">
        <f>Final_Report[[#This Row],[Expected Result]]</f>
        <v>N/A</v>
      </c>
      <c r="AA383" s="103" t="str">
        <f>IF(Final_Report[[#This Row],[Move to Report]]="Yes",VLOOKUP(E383,IssueVariable[],6,0),"N/A")</f>
        <v>N/A</v>
      </c>
      <c r="AB383" s="103" t="str">
        <f>IF(Final_Report[[#This Row],[Move to Report]]="Yes",VLOOKUP(E383,IssueVariable[],7,0),"N/A")</f>
        <v>N/A</v>
      </c>
      <c r="AC383" s="103" t="str">
        <f>Final_Report[[#This Row],[Recommendation]]</f>
        <v>N/A</v>
      </c>
      <c r="AD383" s="103"/>
      <c r="AE383" s="103" t="str">
        <f>IF(Final_Report[[#This Row],[Move to Report]]="Yes",VLOOKUP(E383,IssueVariable[],8,0),"N/A")</f>
        <v>N/A</v>
      </c>
      <c r="AF383" s="103" t="str">
        <f>Final_Report[[#This Row],[Steps to Reproduce]]</f>
        <v>N/A</v>
      </c>
      <c r="AG383" s="103" t="str">
        <f>IF(Final_Report[[#This Row],[Move to Report]]="Yes",VLOOKUP(E383,IssueVariable[],9,0),"N/A")</f>
        <v>N/A</v>
      </c>
      <c r="AH383" s="103" t="str">
        <f>IF(Final_Report[[#This Row],[Move to Report]]="Yes",VLOOKUP(E383,IssueVariable[],10,0),"N/A")</f>
        <v>N/A</v>
      </c>
      <c r="AI383" s="103"/>
      <c r="AJ383" s="103"/>
      <c r="AK383" s="103" t="str" cm="1">
        <f t="array" ref="AK383">Table95[Tested on]</f>
        <v>Windows: 11
MAC OS: 12
iOS: 15
Android OS: 10</v>
      </c>
      <c r="AL383" s="203" t="str" cm="1">
        <f t="array" ref="AL3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3" s="103" t="e" cm="1">
        <f t="array" ref="AM383">CONCATENATE(LEFT(AH383, SEARCH(" ", AH383) -1),", ",Labels[Labels])</f>
        <v>#VALUE!</v>
      </c>
      <c r="AN383" s="103" t="b">
        <f t="shared" si="6"/>
        <v>0</v>
      </c>
      <c r="AO383" s="103"/>
      <c r="AP383" s="103"/>
      <c r="AQ383" s="103"/>
      <c r="AR383" s="103"/>
      <c r="AS383" s="103"/>
      <c r="AT383" s="103"/>
      <c r="AU383" s="103"/>
      <c r="AV383" s="103"/>
      <c r="AW383" s="103"/>
      <c r="AX383" s="103"/>
      <c r="AY383" s="103"/>
      <c r="AZ383" s="103"/>
      <c r="BA383" s="103"/>
      <c r="BB383" s="103"/>
      <c r="BC383" s="103" t="e">
        <f>VLOOKUP('Final Report'!D383,'Issue Variable'!A:N,11,FALSE)</f>
        <v>#N/A</v>
      </c>
      <c r="BD383" s="103"/>
      <c r="BE383" s="206"/>
    </row>
    <row r="384" spans="1:57" ht="105" hidden="1">
      <c r="A384" s="145"/>
      <c r="B384" s="103" t="e">
        <f>VLOOKUP(A384,URL[],2,0)</f>
        <v>#N/A</v>
      </c>
      <c r="C384" s="205" t="e">
        <f>VLOOKUP(A384,URL[],3,0)</f>
        <v>#N/A</v>
      </c>
      <c r="D384" s="103"/>
      <c r="E384" s="103"/>
      <c r="F384" s="103"/>
      <c r="G384" s="103"/>
      <c r="H384" s="103"/>
      <c r="I384" s="103"/>
      <c r="J384" s="103"/>
      <c r="K384" s="103"/>
      <c r="L384" s="103"/>
      <c r="M384" s="103"/>
      <c r="N384" s="103"/>
      <c r="O384" s="103"/>
      <c r="P384" s="103"/>
      <c r="Q384" s="103"/>
      <c r="R384" s="103"/>
      <c r="S384" s="103"/>
      <c r="T384" s="103" t="str">
        <f>IF(Final_Report[[#This Row],[Move to Report]]="Yes",VLOOKUP(E384,IssueVariable[],3,0),"N/A")</f>
        <v>N/A</v>
      </c>
      <c r="U384" s="103" t="str">
        <f>IF(Final_Report[[#This Row],[Move to Report]]="Yes",VLOOKUP(E384,IssueVariable[],4,0),"N/A")</f>
        <v>N/A</v>
      </c>
      <c r="V384" s="103" t="str">
        <f>Final_Report[[#This Row],[Issue Description]]</f>
        <v>N/A</v>
      </c>
      <c r="W384" s="103"/>
      <c r="X384" s="103">
        <f>Final_Report[[#This Row],[Code Snippet]]</f>
        <v>0</v>
      </c>
      <c r="Y384" s="103" t="str">
        <f>IF(Final_Report[[#This Row],[Move to Report]]="Yes",VLOOKUP(E384,IssueVariable[],5,0),"N/A")</f>
        <v>N/A</v>
      </c>
      <c r="Z384" s="103" t="str">
        <f>Final_Report[[#This Row],[Expected Result]]</f>
        <v>N/A</v>
      </c>
      <c r="AA384" s="103" t="str">
        <f>IF(Final_Report[[#This Row],[Move to Report]]="Yes",VLOOKUP(E384,IssueVariable[],6,0),"N/A")</f>
        <v>N/A</v>
      </c>
      <c r="AB384" s="103" t="str">
        <f>IF(Final_Report[[#This Row],[Move to Report]]="Yes",VLOOKUP(E384,IssueVariable[],7,0),"N/A")</f>
        <v>N/A</v>
      </c>
      <c r="AC384" s="103" t="str">
        <f>Final_Report[[#This Row],[Recommendation]]</f>
        <v>N/A</v>
      </c>
      <c r="AD384" s="103"/>
      <c r="AE384" s="103" t="str">
        <f>IF(Final_Report[[#This Row],[Move to Report]]="Yes",VLOOKUP(E384,IssueVariable[],8,0),"N/A")</f>
        <v>N/A</v>
      </c>
      <c r="AF384" s="103" t="str">
        <f>Final_Report[[#This Row],[Steps to Reproduce]]</f>
        <v>N/A</v>
      </c>
      <c r="AG384" s="103" t="str">
        <f>IF(Final_Report[[#This Row],[Move to Report]]="Yes",VLOOKUP(E384,IssueVariable[],9,0),"N/A")</f>
        <v>N/A</v>
      </c>
      <c r="AH384" s="103" t="str">
        <f>IF(Final_Report[[#This Row],[Move to Report]]="Yes",VLOOKUP(E384,IssueVariable[],10,0),"N/A")</f>
        <v>N/A</v>
      </c>
      <c r="AI384" s="103"/>
      <c r="AJ384" s="103"/>
      <c r="AK384" s="103" t="str" cm="1">
        <f t="array" ref="AK384">Table95[Tested on]</f>
        <v>Windows: 11
MAC OS: 12
iOS: 15
Android OS: 10</v>
      </c>
      <c r="AL384" s="203" t="str" cm="1">
        <f t="array" ref="AL3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4" s="103" t="e" cm="1">
        <f t="array" ref="AM384">CONCATENATE(LEFT(AH384, SEARCH(" ", AH384) -1),", ",Labels[Labels])</f>
        <v>#VALUE!</v>
      </c>
      <c r="AN384" s="103" t="b">
        <f t="shared" si="6"/>
        <v>0</v>
      </c>
      <c r="AO384" s="103"/>
      <c r="AP384" s="103"/>
      <c r="AQ384" s="103"/>
      <c r="AR384" s="103"/>
      <c r="AS384" s="103"/>
      <c r="AT384" s="103"/>
      <c r="AU384" s="103"/>
      <c r="AV384" s="103"/>
      <c r="AW384" s="103"/>
      <c r="AX384" s="103"/>
      <c r="AY384" s="103"/>
      <c r="AZ384" s="103"/>
      <c r="BA384" s="103"/>
      <c r="BB384" s="103"/>
      <c r="BC384" s="103" t="e">
        <f>VLOOKUP('Final Report'!D384,'Issue Variable'!A:N,11,FALSE)</f>
        <v>#N/A</v>
      </c>
      <c r="BD384" s="103"/>
      <c r="BE384" s="206"/>
    </row>
    <row r="385" spans="1:57" ht="105" hidden="1">
      <c r="A385" s="145"/>
      <c r="B385" s="103" t="e">
        <f>VLOOKUP(A385,URL[],2,0)</f>
        <v>#N/A</v>
      </c>
      <c r="C385" s="205" t="e">
        <f>VLOOKUP(A385,URL[],3,0)</f>
        <v>#N/A</v>
      </c>
      <c r="D385" s="103"/>
      <c r="E385" s="103"/>
      <c r="F385" s="103"/>
      <c r="G385" s="103"/>
      <c r="H385" s="103"/>
      <c r="I385" s="103"/>
      <c r="J385" s="103"/>
      <c r="K385" s="103"/>
      <c r="L385" s="103"/>
      <c r="M385" s="103"/>
      <c r="N385" s="103"/>
      <c r="O385" s="103"/>
      <c r="P385" s="103"/>
      <c r="Q385" s="103"/>
      <c r="R385" s="103"/>
      <c r="S385" s="103"/>
      <c r="T385" s="103" t="str">
        <f>IF(Final_Report[[#This Row],[Move to Report]]="Yes",VLOOKUP(E385,IssueVariable[],3,0),"N/A")</f>
        <v>N/A</v>
      </c>
      <c r="U385" s="103" t="str">
        <f>IF(Final_Report[[#This Row],[Move to Report]]="Yes",VLOOKUP(E385,IssueVariable[],4,0),"N/A")</f>
        <v>N/A</v>
      </c>
      <c r="V385" s="103" t="str">
        <f>Final_Report[[#This Row],[Issue Description]]</f>
        <v>N/A</v>
      </c>
      <c r="W385" s="103"/>
      <c r="X385" s="103">
        <f>Final_Report[[#This Row],[Code Snippet]]</f>
        <v>0</v>
      </c>
      <c r="Y385" s="103" t="str">
        <f>IF(Final_Report[[#This Row],[Move to Report]]="Yes",VLOOKUP(E385,IssueVariable[],5,0),"N/A")</f>
        <v>N/A</v>
      </c>
      <c r="Z385" s="103" t="str">
        <f>Final_Report[[#This Row],[Expected Result]]</f>
        <v>N/A</v>
      </c>
      <c r="AA385" s="103" t="str">
        <f>IF(Final_Report[[#This Row],[Move to Report]]="Yes",VLOOKUP(E385,IssueVariable[],6,0),"N/A")</f>
        <v>N/A</v>
      </c>
      <c r="AB385" s="103" t="str">
        <f>IF(Final_Report[[#This Row],[Move to Report]]="Yes",VLOOKUP(E385,IssueVariable[],7,0),"N/A")</f>
        <v>N/A</v>
      </c>
      <c r="AC385" s="103" t="str">
        <f>Final_Report[[#This Row],[Recommendation]]</f>
        <v>N/A</v>
      </c>
      <c r="AD385" s="103"/>
      <c r="AE385" s="103" t="str">
        <f>IF(Final_Report[[#This Row],[Move to Report]]="Yes",VLOOKUP(E385,IssueVariable[],8,0),"N/A")</f>
        <v>N/A</v>
      </c>
      <c r="AF385" s="103" t="str">
        <f>Final_Report[[#This Row],[Steps to Reproduce]]</f>
        <v>N/A</v>
      </c>
      <c r="AG385" s="103" t="str">
        <f>IF(Final_Report[[#This Row],[Move to Report]]="Yes",VLOOKUP(E385,IssueVariable[],9,0),"N/A")</f>
        <v>N/A</v>
      </c>
      <c r="AH385" s="103" t="str">
        <f>IF(Final_Report[[#This Row],[Move to Report]]="Yes",VLOOKUP(E385,IssueVariable[],10,0),"N/A")</f>
        <v>N/A</v>
      </c>
      <c r="AI385" s="103"/>
      <c r="AJ385" s="103"/>
      <c r="AK385" s="103" t="str" cm="1">
        <f t="array" ref="AK385">Table95[Tested on]</f>
        <v>Windows: 11
MAC OS: 12
iOS: 15
Android OS: 10</v>
      </c>
      <c r="AL385" s="203" t="str" cm="1">
        <f t="array" ref="AL3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5" s="103" t="e" cm="1">
        <f t="array" ref="AM385">CONCATENATE(LEFT(AH385, SEARCH(" ", AH385) -1),", ",Labels[Labels])</f>
        <v>#VALUE!</v>
      </c>
      <c r="AN385" s="103" t="b">
        <f t="shared" si="6"/>
        <v>0</v>
      </c>
      <c r="AO385" s="103"/>
      <c r="AP385" s="103"/>
      <c r="AQ385" s="103"/>
      <c r="AR385" s="103"/>
      <c r="AS385" s="103"/>
      <c r="AT385" s="103"/>
      <c r="AU385" s="103"/>
      <c r="AV385" s="103"/>
      <c r="AW385" s="103"/>
      <c r="AX385" s="103"/>
      <c r="AY385" s="103"/>
      <c r="AZ385" s="103"/>
      <c r="BA385" s="103"/>
      <c r="BB385" s="103"/>
      <c r="BC385" s="103" t="e">
        <f>VLOOKUP('Final Report'!D385,'Issue Variable'!A:N,11,FALSE)</f>
        <v>#N/A</v>
      </c>
      <c r="BD385" s="103"/>
      <c r="BE385" s="206"/>
    </row>
    <row r="386" spans="1:57" ht="105" hidden="1">
      <c r="A386" s="145"/>
      <c r="B386" s="103" t="e">
        <f>VLOOKUP(A386,URL[],2,0)</f>
        <v>#N/A</v>
      </c>
      <c r="C386" s="205" t="e">
        <f>VLOOKUP(A386,URL[],3,0)</f>
        <v>#N/A</v>
      </c>
      <c r="D386" s="103"/>
      <c r="E386" s="103"/>
      <c r="F386" s="103"/>
      <c r="G386" s="103"/>
      <c r="H386" s="103"/>
      <c r="I386" s="103"/>
      <c r="J386" s="103"/>
      <c r="K386" s="103"/>
      <c r="L386" s="103"/>
      <c r="M386" s="103"/>
      <c r="N386" s="103"/>
      <c r="O386" s="103"/>
      <c r="P386" s="103"/>
      <c r="Q386" s="103"/>
      <c r="R386" s="103"/>
      <c r="S386" s="103"/>
      <c r="T386" s="103" t="str">
        <f>IF(Final_Report[[#This Row],[Move to Report]]="Yes",VLOOKUP(E386,IssueVariable[],3,0),"N/A")</f>
        <v>N/A</v>
      </c>
      <c r="U386" s="103" t="str">
        <f>IF(Final_Report[[#This Row],[Move to Report]]="Yes",VLOOKUP(E386,IssueVariable[],4,0),"N/A")</f>
        <v>N/A</v>
      </c>
      <c r="V386" s="103" t="str">
        <f>Final_Report[[#This Row],[Issue Description]]</f>
        <v>N/A</v>
      </c>
      <c r="W386" s="103"/>
      <c r="X386" s="103">
        <f>Final_Report[[#This Row],[Code Snippet]]</f>
        <v>0</v>
      </c>
      <c r="Y386" s="103" t="str">
        <f>IF(Final_Report[[#This Row],[Move to Report]]="Yes",VLOOKUP(E386,IssueVariable[],5,0),"N/A")</f>
        <v>N/A</v>
      </c>
      <c r="Z386" s="103" t="str">
        <f>Final_Report[[#This Row],[Expected Result]]</f>
        <v>N/A</v>
      </c>
      <c r="AA386" s="103" t="str">
        <f>IF(Final_Report[[#This Row],[Move to Report]]="Yes",VLOOKUP(E386,IssueVariable[],6,0),"N/A")</f>
        <v>N/A</v>
      </c>
      <c r="AB386" s="103" t="str">
        <f>IF(Final_Report[[#This Row],[Move to Report]]="Yes",VLOOKUP(E386,IssueVariable[],7,0),"N/A")</f>
        <v>N/A</v>
      </c>
      <c r="AC386" s="103" t="str">
        <f>Final_Report[[#This Row],[Recommendation]]</f>
        <v>N/A</v>
      </c>
      <c r="AD386" s="103"/>
      <c r="AE386" s="103" t="str">
        <f>IF(Final_Report[[#This Row],[Move to Report]]="Yes",VLOOKUP(E386,IssueVariable[],8,0),"N/A")</f>
        <v>N/A</v>
      </c>
      <c r="AF386" s="103" t="str">
        <f>Final_Report[[#This Row],[Steps to Reproduce]]</f>
        <v>N/A</v>
      </c>
      <c r="AG386" s="103" t="str">
        <f>IF(Final_Report[[#This Row],[Move to Report]]="Yes",VLOOKUP(E386,IssueVariable[],9,0),"N/A")</f>
        <v>N/A</v>
      </c>
      <c r="AH386" s="103" t="str">
        <f>IF(Final_Report[[#This Row],[Move to Report]]="Yes",VLOOKUP(E386,IssueVariable[],10,0),"N/A")</f>
        <v>N/A</v>
      </c>
      <c r="AI386" s="103"/>
      <c r="AJ386" s="103"/>
      <c r="AK386" s="103" t="str" cm="1">
        <f t="array" ref="AK386">Table95[Tested on]</f>
        <v>Windows: 11
MAC OS: 12
iOS: 15
Android OS: 10</v>
      </c>
      <c r="AL386" s="203" t="str" cm="1">
        <f t="array" ref="AL3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6" s="103" t="e" cm="1">
        <f t="array" ref="AM386">CONCATENATE(LEFT(AH386, SEARCH(" ", AH386) -1),", ",Labels[Labels])</f>
        <v>#VALUE!</v>
      </c>
      <c r="AN386" s="103" t="b">
        <f t="shared" ref="AN386:AN449" si="7">IF(AJ386="Blocker","1 - Critical - showstopper",IF(AJ386="Critical","1 - Critical - showstopper",IF(AJ386="Major","1 - Critical - showstopper",IF(AJ386="Minor","3 - Medium - minor functionality broken",IF(AJ386="Trivial","4 - Low - cosmetic or usability")))))</f>
        <v>0</v>
      </c>
      <c r="AO386" s="103"/>
      <c r="AP386" s="103"/>
      <c r="AQ386" s="103"/>
      <c r="AR386" s="103"/>
      <c r="AS386" s="103"/>
      <c r="AT386" s="103"/>
      <c r="AU386" s="103"/>
      <c r="AV386" s="103"/>
      <c r="AW386" s="103"/>
      <c r="AX386" s="103"/>
      <c r="AY386" s="103"/>
      <c r="AZ386" s="103"/>
      <c r="BA386" s="103"/>
      <c r="BB386" s="103"/>
      <c r="BC386" s="103" t="e">
        <f>VLOOKUP('Final Report'!D386,'Issue Variable'!A:N,11,FALSE)</f>
        <v>#N/A</v>
      </c>
      <c r="BD386" s="103"/>
      <c r="BE386" s="206"/>
    </row>
    <row r="387" spans="1:57" ht="105" hidden="1">
      <c r="A387" s="145"/>
      <c r="B387" s="103" t="e">
        <f>VLOOKUP(A387,URL[],2,0)</f>
        <v>#N/A</v>
      </c>
      <c r="C387" s="205" t="e">
        <f>VLOOKUP(A387,URL[],3,0)</f>
        <v>#N/A</v>
      </c>
      <c r="D387" s="103"/>
      <c r="E387" s="103"/>
      <c r="F387" s="103"/>
      <c r="G387" s="103"/>
      <c r="H387" s="103"/>
      <c r="I387" s="103"/>
      <c r="J387" s="103"/>
      <c r="K387" s="103"/>
      <c r="L387" s="103"/>
      <c r="M387" s="103"/>
      <c r="N387" s="103"/>
      <c r="O387" s="103"/>
      <c r="P387" s="103"/>
      <c r="Q387" s="103"/>
      <c r="R387" s="103"/>
      <c r="S387" s="103"/>
      <c r="T387" s="103" t="str">
        <f>IF(Final_Report[[#This Row],[Move to Report]]="Yes",VLOOKUP(E387,IssueVariable[],3,0),"N/A")</f>
        <v>N/A</v>
      </c>
      <c r="U387" s="103" t="str">
        <f>IF(Final_Report[[#This Row],[Move to Report]]="Yes",VLOOKUP(E387,IssueVariable[],4,0),"N/A")</f>
        <v>N/A</v>
      </c>
      <c r="V387" s="103" t="str">
        <f>Final_Report[[#This Row],[Issue Description]]</f>
        <v>N/A</v>
      </c>
      <c r="W387" s="103"/>
      <c r="X387" s="103">
        <f>Final_Report[[#This Row],[Code Snippet]]</f>
        <v>0</v>
      </c>
      <c r="Y387" s="103" t="str">
        <f>IF(Final_Report[[#This Row],[Move to Report]]="Yes",VLOOKUP(E387,IssueVariable[],5,0),"N/A")</f>
        <v>N/A</v>
      </c>
      <c r="Z387" s="103" t="str">
        <f>Final_Report[[#This Row],[Expected Result]]</f>
        <v>N/A</v>
      </c>
      <c r="AA387" s="103" t="str">
        <f>IF(Final_Report[[#This Row],[Move to Report]]="Yes",VLOOKUP(E387,IssueVariable[],6,0),"N/A")</f>
        <v>N/A</v>
      </c>
      <c r="AB387" s="103" t="str">
        <f>IF(Final_Report[[#This Row],[Move to Report]]="Yes",VLOOKUP(E387,IssueVariable[],7,0),"N/A")</f>
        <v>N/A</v>
      </c>
      <c r="AC387" s="103" t="str">
        <f>Final_Report[[#This Row],[Recommendation]]</f>
        <v>N/A</v>
      </c>
      <c r="AD387" s="103"/>
      <c r="AE387" s="103" t="str">
        <f>IF(Final_Report[[#This Row],[Move to Report]]="Yes",VLOOKUP(E387,IssueVariable[],8,0),"N/A")</f>
        <v>N/A</v>
      </c>
      <c r="AF387" s="103" t="str">
        <f>Final_Report[[#This Row],[Steps to Reproduce]]</f>
        <v>N/A</v>
      </c>
      <c r="AG387" s="103" t="str">
        <f>IF(Final_Report[[#This Row],[Move to Report]]="Yes",VLOOKUP(E387,IssueVariable[],9,0),"N/A")</f>
        <v>N/A</v>
      </c>
      <c r="AH387" s="103" t="str">
        <f>IF(Final_Report[[#This Row],[Move to Report]]="Yes",VLOOKUP(E387,IssueVariable[],10,0),"N/A")</f>
        <v>N/A</v>
      </c>
      <c r="AI387" s="103"/>
      <c r="AJ387" s="103"/>
      <c r="AK387" s="103" t="str" cm="1">
        <f t="array" ref="AK387">Table95[Tested on]</f>
        <v>Windows: 11
MAC OS: 12
iOS: 15
Android OS: 10</v>
      </c>
      <c r="AL387" s="203" t="str" cm="1">
        <f t="array" ref="AL3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7" s="103" t="e" cm="1">
        <f t="array" ref="AM387">CONCATENATE(LEFT(AH387, SEARCH(" ", AH387) -1),", ",Labels[Labels])</f>
        <v>#VALUE!</v>
      </c>
      <c r="AN387" s="103" t="b">
        <f t="shared" si="7"/>
        <v>0</v>
      </c>
      <c r="AO387" s="103"/>
      <c r="AP387" s="103"/>
      <c r="AQ387" s="103"/>
      <c r="AR387" s="103"/>
      <c r="AS387" s="103"/>
      <c r="AT387" s="103"/>
      <c r="AU387" s="103"/>
      <c r="AV387" s="103"/>
      <c r="AW387" s="103"/>
      <c r="AX387" s="103"/>
      <c r="AY387" s="103"/>
      <c r="AZ387" s="103"/>
      <c r="BA387" s="103"/>
      <c r="BB387" s="103"/>
      <c r="BC387" s="103" t="e">
        <f>VLOOKUP('Final Report'!D387,'Issue Variable'!A:N,11,FALSE)</f>
        <v>#N/A</v>
      </c>
      <c r="BD387" s="103"/>
      <c r="BE387" s="206"/>
    </row>
    <row r="388" spans="1:57" ht="105" hidden="1">
      <c r="A388" s="145"/>
      <c r="B388" s="103" t="e">
        <f>VLOOKUP(A388,URL[],2,0)</f>
        <v>#N/A</v>
      </c>
      <c r="C388" s="205" t="e">
        <f>VLOOKUP(A388,URL[],3,0)</f>
        <v>#N/A</v>
      </c>
      <c r="D388" s="103"/>
      <c r="E388" s="103"/>
      <c r="F388" s="103"/>
      <c r="G388" s="103"/>
      <c r="H388" s="103"/>
      <c r="I388" s="103"/>
      <c r="J388" s="103"/>
      <c r="K388" s="103"/>
      <c r="L388" s="103"/>
      <c r="M388" s="103"/>
      <c r="N388" s="103"/>
      <c r="O388" s="103"/>
      <c r="P388" s="103"/>
      <c r="Q388" s="103"/>
      <c r="R388" s="103"/>
      <c r="S388" s="103"/>
      <c r="T388" s="103" t="str">
        <f>IF(Final_Report[[#This Row],[Move to Report]]="Yes",VLOOKUP(E388,IssueVariable[],3,0),"N/A")</f>
        <v>N/A</v>
      </c>
      <c r="U388" s="103" t="str">
        <f>IF(Final_Report[[#This Row],[Move to Report]]="Yes",VLOOKUP(E388,IssueVariable[],4,0),"N/A")</f>
        <v>N/A</v>
      </c>
      <c r="V388" s="103" t="str">
        <f>Final_Report[[#This Row],[Issue Description]]</f>
        <v>N/A</v>
      </c>
      <c r="W388" s="103"/>
      <c r="X388" s="103">
        <f>Final_Report[[#This Row],[Code Snippet]]</f>
        <v>0</v>
      </c>
      <c r="Y388" s="103" t="str">
        <f>IF(Final_Report[[#This Row],[Move to Report]]="Yes",VLOOKUP(E388,IssueVariable[],5,0),"N/A")</f>
        <v>N/A</v>
      </c>
      <c r="Z388" s="103" t="str">
        <f>Final_Report[[#This Row],[Expected Result]]</f>
        <v>N/A</v>
      </c>
      <c r="AA388" s="103" t="str">
        <f>IF(Final_Report[[#This Row],[Move to Report]]="Yes",VLOOKUP(E388,IssueVariable[],6,0),"N/A")</f>
        <v>N/A</v>
      </c>
      <c r="AB388" s="103" t="str">
        <f>IF(Final_Report[[#This Row],[Move to Report]]="Yes",VLOOKUP(E388,IssueVariable[],7,0),"N/A")</f>
        <v>N/A</v>
      </c>
      <c r="AC388" s="103" t="str">
        <f>Final_Report[[#This Row],[Recommendation]]</f>
        <v>N/A</v>
      </c>
      <c r="AD388" s="103"/>
      <c r="AE388" s="103" t="str">
        <f>IF(Final_Report[[#This Row],[Move to Report]]="Yes",VLOOKUP(E388,IssueVariable[],8,0),"N/A")</f>
        <v>N/A</v>
      </c>
      <c r="AF388" s="103" t="str">
        <f>Final_Report[[#This Row],[Steps to Reproduce]]</f>
        <v>N/A</v>
      </c>
      <c r="AG388" s="103" t="str">
        <f>IF(Final_Report[[#This Row],[Move to Report]]="Yes",VLOOKUP(E388,IssueVariable[],9,0),"N/A")</f>
        <v>N/A</v>
      </c>
      <c r="AH388" s="103" t="str">
        <f>IF(Final_Report[[#This Row],[Move to Report]]="Yes",VLOOKUP(E388,IssueVariable[],10,0),"N/A")</f>
        <v>N/A</v>
      </c>
      <c r="AI388" s="103"/>
      <c r="AJ388" s="103"/>
      <c r="AK388" s="103" t="str" cm="1">
        <f t="array" ref="AK388">Table95[Tested on]</f>
        <v>Windows: 11
MAC OS: 12
iOS: 15
Android OS: 10</v>
      </c>
      <c r="AL388" s="203" t="str" cm="1">
        <f t="array" ref="AL3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8" s="103" t="e" cm="1">
        <f t="array" ref="AM388">CONCATENATE(LEFT(AH388, SEARCH(" ", AH388) -1),", ",Labels[Labels])</f>
        <v>#VALUE!</v>
      </c>
      <c r="AN388" s="103" t="b">
        <f t="shared" si="7"/>
        <v>0</v>
      </c>
      <c r="AO388" s="103"/>
      <c r="AP388" s="103"/>
      <c r="AQ388" s="103"/>
      <c r="AR388" s="103"/>
      <c r="AS388" s="103"/>
      <c r="AT388" s="103"/>
      <c r="AU388" s="103"/>
      <c r="AV388" s="103"/>
      <c r="AW388" s="103"/>
      <c r="AX388" s="103"/>
      <c r="AY388" s="103"/>
      <c r="AZ388" s="103"/>
      <c r="BA388" s="103"/>
      <c r="BB388" s="103"/>
      <c r="BC388" s="103" t="e">
        <f>VLOOKUP('Final Report'!D388,'Issue Variable'!A:N,11,FALSE)</f>
        <v>#N/A</v>
      </c>
      <c r="BD388" s="103"/>
      <c r="BE388" s="206"/>
    </row>
    <row r="389" spans="1:57" ht="105" hidden="1">
      <c r="A389" s="145"/>
      <c r="B389" s="103" t="e">
        <f>VLOOKUP(A389,URL[],2,0)</f>
        <v>#N/A</v>
      </c>
      <c r="C389" s="205" t="e">
        <f>VLOOKUP(A389,URL[],3,0)</f>
        <v>#N/A</v>
      </c>
      <c r="D389" s="103"/>
      <c r="E389" s="103"/>
      <c r="F389" s="103"/>
      <c r="G389" s="103"/>
      <c r="H389" s="103"/>
      <c r="I389" s="103"/>
      <c r="J389" s="103"/>
      <c r="K389" s="103"/>
      <c r="L389" s="103"/>
      <c r="M389" s="103"/>
      <c r="N389" s="103"/>
      <c r="O389" s="103"/>
      <c r="P389" s="103"/>
      <c r="Q389" s="103"/>
      <c r="R389" s="103"/>
      <c r="S389" s="103"/>
      <c r="T389" s="103" t="str">
        <f>IF(Final_Report[[#This Row],[Move to Report]]="Yes",VLOOKUP(E389,IssueVariable[],3,0),"N/A")</f>
        <v>N/A</v>
      </c>
      <c r="U389" s="103" t="str">
        <f>IF(Final_Report[[#This Row],[Move to Report]]="Yes",VLOOKUP(E389,IssueVariable[],4,0),"N/A")</f>
        <v>N/A</v>
      </c>
      <c r="V389" s="103" t="str">
        <f>Final_Report[[#This Row],[Issue Description]]</f>
        <v>N/A</v>
      </c>
      <c r="W389" s="103"/>
      <c r="X389" s="103">
        <f>Final_Report[[#This Row],[Code Snippet]]</f>
        <v>0</v>
      </c>
      <c r="Y389" s="103" t="str">
        <f>IF(Final_Report[[#This Row],[Move to Report]]="Yes",VLOOKUP(E389,IssueVariable[],5,0),"N/A")</f>
        <v>N/A</v>
      </c>
      <c r="Z389" s="103" t="str">
        <f>Final_Report[[#This Row],[Expected Result]]</f>
        <v>N/A</v>
      </c>
      <c r="AA389" s="103" t="str">
        <f>IF(Final_Report[[#This Row],[Move to Report]]="Yes",VLOOKUP(E389,IssueVariable[],6,0),"N/A")</f>
        <v>N/A</v>
      </c>
      <c r="AB389" s="103" t="str">
        <f>IF(Final_Report[[#This Row],[Move to Report]]="Yes",VLOOKUP(E389,IssueVariable[],7,0),"N/A")</f>
        <v>N/A</v>
      </c>
      <c r="AC389" s="103" t="str">
        <f>Final_Report[[#This Row],[Recommendation]]</f>
        <v>N/A</v>
      </c>
      <c r="AD389" s="103"/>
      <c r="AE389" s="103" t="str">
        <f>IF(Final_Report[[#This Row],[Move to Report]]="Yes",VLOOKUP(E389,IssueVariable[],8,0),"N/A")</f>
        <v>N/A</v>
      </c>
      <c r="AF389" s="103" t="str">
        <f>Final_Report[[#This Row],[Steps to Reproduce]]</f>
        <v>N/A</v>
      </c>
      <c r="AG389" s="103" t="str">
        <f>IF(Final_Report[[#This Row],[Move to Report]]="Yes",VLOOKUP(E389,IssueVariable[],9,0),"N/A")</f>
        <v>N/A</v>
      </c>
      <c r="AH389" s="103" t="str">
        <f>IF(Final_Report[[#This Row],[Move to Report]]="Yes",VLOOKUP(E389,IssueVariable[],10,0),"N/A")</f>
        <v>N/A</v>
      </c>
      <c r="AI389" s="103"/>
      <c r="AJ389" s="103"/>
      <c r="AK389" s="103" t="str" cm="1">
        <f t="array" ref="AK389">Table95[Tested on]</f>
        <v>Windows: 11
MAC OS: 12
iOS: 15
Android OS: 10</v>
      </c>
      <c r="AL389" s="203" t="str" cm="1">
        <f t="array" ref="AL3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89" s="103" t="e" cm="1">
        <f t="array" ref="AM389">CONCATENATE(LEFT(AH389, SEARCH(" ", AH389) -1),", ",Labels[Labels])</f>
        <v>#VALUE!</v>
      </c>
      <c r="AN389" s="103" t="b">
        <f t="shared" si="7"/>
        <v>0</v>
      </c>
      <c r="AO389" s="103"/>
      <c r="AP389" s="103"/>
      <c r="AQ389" s="103"/>
      <c r="AR389" s="103"/>
      <c r="AS389" s="103"/>
      <c r="AT389" s="103"/>
      <c r="AU389" s="103"/>
      <c r="AV389" s="103"/>
      <c r="AW389" s="103"/>
      <c r="AX389" s="103"/>
      <c r="AY389" s="103"/>
      <c r="AZ389" s="103"/>
      <c r="BA389" s="103"/>
      <c r="BB389" s="103"/>
      <c r="BC389" s="103" t="e">
        <f>VLOOKUP('Final Report'!D389,'Issue Variable'!A:N,11,FALSE)</f>
        <v>#N/A</v>
      </c>
      <c r="BD389" s="103"/>
      <c r="BE389" s="206"/>
    </row>
    <row r="390" spans="1:57" ht="105" hidden="1">
      <c r="A390" s="145"/>
      <c r="B390" s="103" t="e">
        <f>VLOOKUP(A390,URL[],2,0)</f>
        <v>#N/A</v>
      </c>
      <c r="C390" s="205" t="e">
        <f>VLOOKUP(A390,URL[],3,0)</f>
        <v>#N/A</v>
      </c>
      <c r="D390" s="103"/>
      <c r="E390" s="103"/>
      <c r="F390" s="103"/>
      <c r="G390" s="103"/>
      <c r="H390" s="103"/>
      <c r="I390" s="103"/>
      <c r="J390" s="103"/>
      <c r="K390" s="103"/>
      <c r="L390" s="103"/>
      <c r="M390" s="103"/>
      <c r="N390" s="103"/>
      <c r="O390" s="103"/>
      <c r="P390" s="103"/>
      <c r="Q390" s="103"/>
      <c r="R390" s="103"/>
      <c r="S390" s="103"/>
      <c r="T390" s="103" t="str">
        <f>IF(Final_Report[[#This Row],[Move to Report]]="Yes",VLOOKUP(E390,IssueVariable[],3,0),"N/A")</f>
        <v>N/A</v>
      </c>
      <c r="U390" s="103" t="str">
        <f>IF(Final_Report[[#This Row],[Move to Report]]="Yes",VLOOKUP(E390,IssueVariable[],4,0),"N/A")</f>
        <v>N/A</v>
      </c>
      <c r="V390" s="103" t="str">
        <f>Final_Report[[#This Row],[Issue Description]]</f>
        <v>N/A</v>
      </c>
      <c r="W390" s="103"/>
      <c r="X390" s="103">
        <f>Final_Report[[#This Row],[Code Snippet]]</f>
        <v>0</v>
      </c>
      <c r="Y390" s="103" t="str">
        <f>IF(Final_Report[[#This Row],[Move to Report]]="Yes",VLOOKUP(E390,IssueVariable[],5,0),"N/A")</f>
        <v>N/A</v>
      </c>
      <c r="Z390" s="103" t="str">
        <f>Final_Report[[#This Row],[Expected Result]]</f>
        <v>N/A</v>
      </c>
      <c r="AA390" s="103" t="str">
        <f>IF(Final_Report[[#This Row],[Move to Report]]="Yes",VLOOKUP(E390,IssueVariable[],6,0),"N/A")</f>
        <v>N/A</v>
      </c>
      <c r="AB390" s="103" t="str">
        <f>IF(Final_Report[[#This Row],[Move to Report]]="Yes",VLOOKUP(E390,IssueVariable[],7,0),"N/A")</f>
        <v>N/A</v>
      </c>
      <c r="AC390" s="103" t="str">
        <f>Final_Report[[#This Row],[Recommendation]]</f>
        <v>N/A</v>
      </c>
      <c r="AD390" s="103"/>
      <c r="AE390" s="103" t="str">
        <f>IF(Final_Report[[#This Row],[Move to Report]]="Yes",VLOOKUP(E390,IssueVariable[],8,0),"N/A")</f>
        <v>N/A</v>
      </c>
      <c r="AF390" s="103" t="str">
        <f>Final_Report[[#This Row],[Steps to Reproduce]]</f>
        <v>N/A</v>
      </c>
      <c r="AG390" s="103" t="str">
        <f>IF(Final_Report[[#This Row],[Move to Report]]="Yes",VLOOKUP(E390,IssueVariable[],9,0),"N/A")</f>
        <v>N/A</v>
      </c>
      <c r="AH390" s="103" t="str">
        <f>IF(Final_Report[[#This Row],[Move to Report]]="Yes",VLOOKUP(E390,IssueVariable[],10,0),"N/A")</f>
        <v>N/A</v>
      </c>
      <c r="AI390" s="103"/>
      <c r="AJ390" s="103"/>
      <c r="AK390" s="103" t="str" cm="1">
        <f t="array" ref="AK390">Table95[Tested on]</f>
        <v>Windows: 11
MAC OS: 12
iOS: 15
Android OS: 10</v>
      </c>
      <c r="AL390" s="203" t="str" cm="1">
        <f t="array" ref="AL3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0" s="103" t="e" cm="1">
        <f t="array" ref="AM390">CONCATENATE(LEFT(AH390, SEARCH(" ", AH390) -1),", ",Labels[Labels])</f>
        <v>#VALUE!</v>
      </c>
      <c r="AN390" s="103" t="b">
        <f t="shared" si="7"/>
        <v>0</v>
      </c>
      <c r="AO390" s="103"/>
      <c r="AP390" s="103"/>
      <c r="AQ390" s="103"/>
      <c r="AR390" s="103"/>
      <c r="AS390" s="103"/>
      <c r="AT390" s="103"/>
      <c r="AU390" s="103"/>
      <c r="AV390" s="103"/>
      <c r="AW390" s="103"/>
      <c r="AX390" s="103"/>
      <c r="AY390" s="103"/>
      <c r="AZ390" s="103"/>
      <c r="BA390" s="103"/>
      <c r="BB390" s="103"/>
      <c r="BC390" s="103" t="e">
        <f>VLOOKUP('Final Report'!D390,'Issue Variable'!A:N,11,FALSE)</f>
        <v>#N/A</v>
      </c>
      <c r="BD390" s="103"/>
      <c r="BE390" s="206"/>
    </row>
    <row r="391" spans="1:57" ht="105" hidden="1">
      <c r="A391" s="145"/>
      <c r="B391" s="103" t="e">
        <f>VLOOKUP(A391,URL[],2,0)</f>
        <v>#N/A</v>
      </c>
      <c r="C391" s="205" t="e">
        <f>VLOOKUP(A391,URL[],3,0)</f>
        <v>#N/A</v>
      </c>
      <c r="D391" s="103"/>
      <c r="E391" s="103"/>
      <c r="F391" s="103"/>
      <c r="G391" s="103"/>
      <c r="H391" s="103"/>
      <c r="I391" s="103"/>
      <c r="J391" s="103"/>
      <c r="K391" s="103"/>
      <c r="L391" s="103"/>
      <c r="M391" s="103"/>
      <c r="N391" s="103"/>
      <c r="O391" s="103"/>
      <c r="P391" s="103"/>
      <c r="Q391" s="103"/>
      <c r="R391" s="103"/>
      <c r="S391" s="103"/>
      <c r="T391" s="103" t="str">
        <f>IF(Final_Report[[#This Row],[Move to Report]]="Yes",VLOOKUP(E391,IssueVariable[],3,0),"N/A")</f>
        <v>N/A</v>
      </c>
      <c r="U391" s="103" t="str">
        <f>IF(Final_Report[[#This Row],[Move to Report]]="Yes",VLOOKUP(E391,IssueVariable[],4,0),"N/A")</f>
        <v>N/A</v>
      </c>
      <c r="V391" s="103" t="str">
        <f>Final_Report[[#This Row],[Issue Description]]</f>
        <v>N/A</v>
      </c>
      <c r="W391" s="103"/>
      <c r="X391" s="103">
        <f>Final_Report[[#This Row],[Code Snippet]]</f>
        <v>0</v>
      </c>
      <c r="Y391" s="103" t="str">
        <f>IF(Final_Report[[#This Row],[Move to Report]]="Yes",VLOOKUP(E391,IssueVariable[],5,0),"N/A")</f>
        <v>N/A</v>
      </c>
      <c r="Z391" s="103" t="str">
        <f>Final_Report[[#This Row],[Expected Result]]</f>
        <v>N/A</v>
      </c>
      <c r="AA391" s="103" t="str">
        <f>IF(Final_Report[[#This Row],[Move to Report]]="Yes",VLOOKUP(E391,IssueVariable[],6,0),"N/A")</f>
        <v>N/A</v>
      </c>
      <c r="AB391" s="103" t="str">
        <f>IF(Final_Report[[#This Row],[Move to Report]]="Yes",VLOOKUP(E391,IssueVariable[],7,0),"N/A")</f>
        <v>N/A</v>
      </c>
      <c r="AC391" s="103" t="str">
        <f>Final_Report[[#This Row],[Recommendation]]</f>
        <v>N/A</v>
      </c>
      <c r="AD391" s="103"/>
      <c r="AE391" s="103" t="str">
        <f>IF(Final_Report[[#This Row],[Move to Report]]="Yes",VLOOKUP(E391,IssueVariable[],8,0),"N/A")</f>
        <v>N/A</v>
      </c>
      <c r="AF391" s="103" t="str">
        <f>Final_Report[[#This Row],[Steps to Reproduce]]</f>
        <v>N/A</v>
      </c>
      <c r="AG391" s="103" t="str">
        <f>IF(Final_Report[[#This Row],[Move to Report]]="Yes",VLOOKUP(E391,IssueVariable[],9,0),"N/A")</f>
        <v>N/A</v>
      </c>
      <c r="AH391" s="103" t="str">
        <f>IF(Final_Report[[#This Row],[Move to Report]]="Yes",VLOOKUP(E391,IssueVariable[],10,0),"N/A")</f>
        <v>N/A</v>
      </c>
      <c r="AI391" s="103"/>
      <c r="AJ391" s="103"/>
      <c r="AK391" s="103" t="str" cm="1">
        <f t="array" ref="AK391">Table95[Tested on]</f>
        <v>Windows: 11
MAC OS: 12
iOS: 15
Android OS: 10</v>
      </c>
      <c r="AL391" s="203" t="str" cm="1">
        <f t="array" ref="AL3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1" s="103" t="e" cm="1">
        <f t="array" ref="AM391">CONCATENATE(LEFT(AH391, SEARCH(" ", AH391) -1),", ",Labels[Labels])</f>
        <v>#VALUE!</v>
      </c>
      <c r="AN391" s="103" t="b">
        <f t="shared" si="7"/>
        <v>0</v>
      </c>
      <c r="AO391" s="103"/>
      <c r="AP391" s="103"/>
      <c r="AQ391" s="103"/>
      <c r="AR391" s="103"/>
      <c r="AS391" s="103"/>
      <c r="AT391" s="103"/>
      <c r="AU391" s="103"/>
      <c r="AV391" s="103"/>
      <c r="AW391" s="103"/>
      <c r="AX391" s="103"/>
      <c r="AY391" s="103"/>
      <c r="AZ391" s="103"/>
      <c r="BA391" s="103"/>
      <c r="BB391" s="103"/>
      <c r="BC391" s="103" t="e">
        <f>VLOOKUP('Final Report'!D391,'Issue Variable'!A:N,11,FALSE)</f>
        <v>#N/A</v>
      </c>
      <c r="BD391" s="103"/>
      <c r="BE391" s="206"/>
    </row>
    <row r="392" spans="1:57" ht="105" hidden="1">
      <c r="A392" s="145"/>
      <c r="B392" s="103" t="e">
        <f>VLOOKUP(A392,URL[],2,0)</f>
        <v>#N/A</v>
      </c>
      <c r="C392" s="205" t="e">
        <f>VLOOKUP(A392,URL[],3,0)</f>
        <v>#N/A</v>
      </c>
      <c r="D392" s="103"/>
      <c r="E392" s="103"/>
      <c r="F392" s="103"/>
      <c r="G392" s="103"/>
      <c r="H392" s="103"/>
      <c r="I392" s="103"/>
      <c r="J392" s="103"/>
      <c r="K392" s="103"/>
      <c r="L392" s="103"/>
      <c r="M392" s="103"/>
      <c r="N392" s="103"/>
      <c r="O392" s="103"/>
      <c r="P392" s="103"/>
      <c r="Q392" s="103"/>
      <c r="R392" s="103"/>
      <c r="S392" s="103"/>
      <c r="T392" s="103" t="str">
        <f>IF(Final_Report[[#This Row],[Move to Report]]="Yes",VLOOKUP(E392,IssueVariable[],3,0),"N/A")</f>
        <v>N/A</v>
      </c>
      <c r="U392" s="103" t="str">
        <f>IF(Final_Report[[#This Row],[Move to Report]]="Yes",VLOOKUP(E392,IssueVariable[],4,0),"N/A")</f>
        <v>N/A</v>
      </c>
      <c r="V392" s="103" t="str">
        <f>Final_Report[[#This Row],[Issue Description]]</f>
        <v>N/A</v>
      </c>
      <c r="W392" s="103"/>
      <c r="X392" s="103">
        <f>Final_Report[[#This Row],[Code Snippet]]</f>
        <v>0</v>
      </c>
      <c r="Y392" s="103" t="str">
        <f>IF(Final_Report[[#This Row],[Move to Report]]="Yes",VLOOKUP(E392,IssueVariable[],5,0),"N/A")</f>
        <v>N/A</v>
      </c>
      <c r="Z392" s="103" t="str">
        <f>Final_Report[[#This Row],[Expected Result]]</f>
        <v>N/A</v>
      </c>
      <c r="AA392" s="103" t="str">
        <f>IF(Final_Report[[#This Row],[Move to Report]]="Yes",VLOOKUP(E392,IssueVariable[],6,0),"N/A")</f>
        <v>N/A</v>
      </c>
      <c r="AB392" s="103" t="str">
        <f>IF(Final_Report[[#This Row],[Move to Report]]="Yes",VLOOKUP(E392,IssueVariable[],7,0),"N/A")</f>
        <v>N/A</v>
      </c>
      <c r="AC392" s="103" t="str">
        <f>Final_Report[[#This Row],[Recommendation]]</f>
        <v>N/A</v>
      </c>
      <c r="AD392" s="103"/>
      <c r="AE392" s="103" t="str">
        <f>IF(Final_Report[[#This Row],[Move to Report]]="Yes",VLOOKUP(E392,IssueVariable[],8,0),"N/A")</f>
        <v>N/A</v>
      </c>
      <c r="AF392" s="103" t="str">
        <f>Final_Report[[#This Row],[Steps to Reproduce]]</f>
        <v>N/A</v>
      </c>
      <c r="AG392" s="103" t="str">
        <f>IF(Final_Report[[#This Row],[Move to Report]]="Yes",VLOOKUP(E392,IssueVariable[],9,0),"N/A")</f>
        <v>N/A</v>
      </c>
      <c r="AH392" s="103" t="str">
        <f>IF(Final_Report[[#This Row],[Move to Report]]="Yes",VLOOKUP(E392,IssueVariable[],10,0),"N/A")</f>
        <v>N/A</v>
      </c>
      <c r="AI392" s="103"/>
      <c r="AJ392" s="103"/>
      <c r="AK392" s="103" t="str" cm="1">
        <f t="array" ref="AK392">Table95[Tested on]</f>
        <v>Windows: 11
MAC OS: 12
iOS: 15
Android OS: 10</v>
      </c>
      <c r="AL392" s="203" t="str" cm="1">
        <f t="array" ref="AL3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2" s="103" t="e" cm="1">
        <f t="array" ref="AM392">CONCATENATE(LEFT(AH392, SEARCH(" ", AH392) -1),", ",Labels[Labels])</f>
        <v>#VALUE!</v>
      </c>
      <c r="AN392" s="103" t="b">
        <f t="shared" si="7"/>
        <v>0</v>
      </c>
      <c r="AO392" s="103"/>
      <c r="AP392" s="103"/>
      <c r="AQ392" s="103"/>
      <c r="AR392" s="103"/>
      <c r="AS392" s="103"/>
      <c r="AT392" s="103"/>
      <c r="AU392" s="103"/>
      <c r="AV392" s="103"/>
      <c r="AW392" s="103"/>
      <c r="AX392" s="103"/>
      <c r="AY392" s="103"/>
      <c r="AZ392" s="103"/>
      <c r="BA392" s="103"/>
      <c r="BB392" s="103"/>
      <c r="BC392" s="103" t="e">
        <f>VLOOKUP('Final Report'!D392,'Issue Variable'!A:N,11,FALSE)</f>
        <v>#N/A</v>
      </c>
      <c r="BD392" s="103"/>
      <c r="BE392" s="206"/>
    </row>
    <row r="393" spans="1:57" ht="105" hidden="1">
      <c r="A393" s="145"/>
      <c r="B393" s="103" t="e">
        <f>VLOOKUP(A393,URL[],2,0)</f>
        <v>#N/A</v>
      </c>
      <c r="C393" s="205" t="e">
        <f>VLOOKUP(A393,URL[],3,0)</f>
        <v>#N/A</v>
      </c>
      <c r="D393" s="103"/>
      <c r="E393" s="103"/>
      <c r="F393" s="103"/>
      <c r="G393" s="103"/>
      <c r="H393" s="103"/>
      <c r="I393" s="103"/>
      <c r="J393" s="103"/>
      <c r="K393" s="103"/>
      <c r="L393" s="103"/>
      <c r="M393" s="103"/>
      <c r="N393" s="103"/>
      <c r="O393" s="103"/>
      <c r="P393" s="103"/>
      <c r="Q393" s="103"/>
      <c r="R393" s="103"/>
      <c r="S393" s="103"/>
      <c r="T393" s="103" t="str">
        <f>IF(Final_Report[[#This Row],[Move to Report]]="Yes",VLOOKUP(E393,IssueVariable[],3,0),"N/A")</f>
        <v>N/A</v>
      </c>
      <c r="U393" s="103" t="str">
        <f>IF(Final_Report[[#This Row],[Move to Report]]="Yes",VLOOKUP(E393,IssueVariable[],4,0),"N/A")</f>
        <v>N/A</v>
      </c>
      <c r="V393" s="103" t="str">
        <f>Final_Report[[#This Row],[Issue Description]]</f>
        <v>N/A</v>
      </c>
      <c r="W393" s="103"/>
      <c r="X393" s="103">
        <f>Final_Report[[#This Row],[Code Snippet]]</f>
        <v>0</v>
      </c>
      <c r="Y393" s="103" t="str">
        <f>IF(Final_Report[[#This Row],[Move to Report]]="Yes",VLOOKUP(E393,IssueVariable[],5,0),"N/A")</f>
        <v>N/A</v>
      </c>
      <c r="Z393" s="103" t="str">
        <f>Final_Report[[#This Row],[Expected Result]]</f>
        <v>N/A</v>
      </c>
      <c r="AA393" s="103" t="str">
        <f>IF(Final_Report[[#This Row],[Move to Report]]="Yes",VLOOKUP(E393,IssueVariable[],6,0),"N/A")</f>
        <v>N/A</v>
      </c>
      <c r="AB393" s="103" t="str">
        <f>IF(Final_Report[[#This Row],[Move to Report]]="Yes",VLOOKUP(E393,IssueVariable[],7,0),"N/A")</f>
        <v>N/A</v>
      </c>
      <c r="AC393" s="103" t="str">
        <f>Final_Report[[#This Row],[Recommendation]]</f>
        <v>N/A</v>
      </c>
      <c r="AD393" s="103"/>
      <c r="AE393" s="103" t="str">
        <f>IF(Final_Report[[#This Row],[Move to Report]]="Yes",VLOOKUP(E393,IssueVariable[],8,0),"N/A")</f>
        <v>N/A</v>
      </c>
      <c r="AF393" s="103" t="str">
        <f>Final_Report[[#This Row],[Steps to Reproduce]]</f>
        <v>N/A</v>
      </c>
      <c r="AG393" s="103" t="str">
        <f>IF(Final_Report[[#This Row],[Move to Report]]="Yes",VLOOKUP(E393,IssueVariable[],9,0),"N/A")</f>
        <v>N/A</v>
      </c>
      <c r="AH393" s="103" t="str">
        <f>IF(Final_Report[[#This Row],[Move to Report]]="Yes",VLOOKUP(E393,IssueVariable[],10,0),"N/A")</f>
        <v>N/A</v>
      </c>
      <c r="AI393" s="103"/>
      <c r="AJ393" s="103"/>
      <c r="AK393" s="103" t="str" cm="1">
        <f t="array" ref="AK393">Table95[Tested on]</f>
        <v>Windows: 11
MAC OS: 12
iOS: 15
Android OS: 10</v>
      </c>
      <c r="AL393" s="203" t="str" cm="1">
        <f t="array" ref="AL3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3" s="103" t="e" cm="1">
        <f t="array" ref="AM393">CONCATENATE(LEFT(AH393, SEARCH(" ", AH393) -1),", ",Labels[Labels])</f>
        <v>#VALUE!</v>
      </c>
      <c r="AN393" s="103" t="b">
        <f t="shared" si="7"/>
        <v>0</v>
      </c>
      <c r="AO393" s="103"/>
      <c r="AP393" s="103"/>
      <c r="AQ393" s="103"/>
      <c r="AR393" s="103"/>
      <c r="AS393" s="103"/>
      <c r="AT393" s="103"/>
      <c r="AU393" s="103"/>
      <c r="AV393" s="103"/>
      <c r="AW393" s="103"/>
      <c r="AX393" s="103"/>
      <c r="AY393" s="103"/>
      <c r="AZ393" s="103"/>
      <c r="BA393" s="103"/>
      <c r="BB393" s="103"/>
      <c r="BC393" s="103" t="e">
        <f>VLOOKUP('Final Report'!D393,'Issue Variable'!A:N,11,FALSE)</f>
        <v>#N/A</v>
      </c>
      <c r="BD393" s="103"/>
      <c r="BE393" s="206"/>
    </row>
    <row r="394" spans="1:57" ht="105" hidden="1">
      <c r="A394" s="145"/>
      <c r="B394" s="103" t="e">
        <f>VLOOKUP(A394,URL[],2,0)</f>
        <v>#N/A</v>
      </c>
      <c r="C394" s="205" t="e">
        <f>VLOOKUP(A394,URL[],3,0)</f>
        <v>#N/A</v>
      </c>
      <c r="D394" s="103"/>
      <c r="E394" s="103"/>
      <c r="F394" s="103"/>
      <c r="G394" s="103"/>
      <c r="H394" s="103"/>
      <c r="I394" s="103"/>
      <c r="J394" s="103"/>
      <c r="K394" s="103"/>
      <c r="L394" s="103"/>
      <c r="M394" s="103"/>
      <c r="N394" s="103"/>
      <c r="O394" s="103"/>
      <c r="P394" s="103"/>
      <c r="Q394" s="103"/>
      <c r="R394" s="103"/>
      <c r="S394" s="103"/>
      <c r="T394" s="103" t="str">
        <f>IF(Final_Report[[#This Row],[Move to Report]]="Yes",VLOOKUP(E394,IssueVariable[],3,0),"N/A")</f>
        <v>N/A</v>
      </c>
      <c r="U394" s="103" t="str">
        <f>IF(Final_Report[[#This Row],[Move to Report]]="Yes",VLOOKUP(E394,IssueVariable[],4,0),"N/A")</f>
        <v>N/A</v>
      </c>
      <c r="V394" s="103" t="str">
        <f>Final_Report[[#This Row],[Issue Description]]</f>
        <v>N/A</v>
      </c>
      <c r="W394" s="103"/>
      <c r="X394" s="103">
        <f>Final_Report[[#This Row],[Code Snippet]]</f>
        <v>0</v>
      </c>
      <c r="Y394" s="103" t="str">
        <f>IF(Final_Report[[#This Row],[Move to Report]]="Yes",VLOOKUP(E394,IssueVariable[],5,0),"N/A")</f>
        <v>N/A</v>
      </c>
      <c r="Z394" s="103" t="str">
        <f>Final_Report[[#This Row],[Expected Result]]</f>
        <v>N/A</v>
      </c>
      <c r="AA394" s="103" t="str">
        <f>IF(Final_Report[[#This Row],[Move to Report]]="Yes",VLOOKUP(E394,IssueVariable[],6,0),"N/A")</f>
        <v>N/A</v>
      </c>
      <c r="AB394" s="103" t="str">
        <f>IF(Final_Report[[#This Row],[Move to Report]]="Yes",VLOOKUP(E394,IssueVariable[],7,0),"N/A")</f>
        <v>N/A</v>
      </c>
      <c r="AC394" s="103" t="str">
        <f>Final_Report[[#This Row],[Recommendation]]</f>
        <v>N/A</v>
      </c>
      <c r="AD394" s="103"/>
      <c r="AE394" s="103" t="str">
        <f>IF(Final_Report[[#This Row],[Move to Report]]="Yes",VLOOKUP(E394,IssueVariable[],8,0),"N/A")</f>
        <v>N/A</v>
      </c>
      <c r="AF394" s="103" t="str">
        <f>Final_Report[[#This Row],[Steps to Reproduce]]</f>
        <v>N/A</v>
      </c>
      <c r="AG394" s="103" t="str">
        <f>IF(Final_Report[[#This Row],[Move to Report]]="Yes",VLOOKUP(E394,IssueVariable[],9,0),"N/A")</f>
        <v>N/A</v>
      </c>
      <c r="AH394" s="103" t="str">
        <f>IF(Final_Report[[#This Row],[Move to Report]]="Yes",VLOOKUP(E394,IssueVariable[],10,0),"N/A")</f>
        <v>N/A</v>
      </c>
      <c r="AI394" s="103"/>
      <c r="AJ394" s="103"/>
      <c r="AK394" s="103" t="str" cm="1">
        <f t="array" ref="AK394">Table95[Tested on]</f>
        <v>Windows: 11
MAC OS: 12
iOS: 15
Android OS: 10</v>
      </c>
      <c r="AL394" s="203" t="str" cm="1">
        <f t="array" ref="AL3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4" s="103" t="e" cm="1">
        <f t="array" ref="AM394">CONCATENATE(LEFT(AH394, SEARCH(" ", AH394) -1),", ",Labels[Labels])</f>
        <v>#VALUE!</v>
      </c>
      <c r="AN394" s="103" t="b">
        <f t="shared" si="7"/>
        <v>0</v>
      </c>
      <c r="AO394" s="103"/>
      <c r="AP394" s="103"/>
      <c r="AQ394" s="103"/>
      <c r="AR394" s="103"/>
      <c r="AS394" s="103"/>
      <c r="AT394" s="103"/>
      <c r="AU394" s="103"/>
      <c r="AV394" s="103"/>
      <c r="AW394" s="103"/>
      <c r="AX394" s="103"/>
      <c r="AY394" s="103"/>
      <c r="AZ394" s="103"/>
      <c r="BA394" s="103"/>
      <c r="BB394" s="103"/>
      <c r="BC394" s="103" t="e">
        <f>VLOOKUP('Final Report'!D394,'Issue Variable'!A:N,11,FALSE)</f>
        <v>#N/A</v>
      </c>
      <c r="BD394" s="103"/>
      <c r="BE394" s="206"/>
    </row>
    <row r="395" spans="1:57" ht="105" hidden="1">
      <c r="A395" s="145"/>
      <c r="B395" s="103" t="e">
        <f>VLOOKUP(A395,URL[],2,0)</f>
        <v>#N/A</v>
      </c>
      <c r="C395" s="205" t="e">
        <f>VLOOKUP(A395,URL[],3,0)</f>
        <v>#N/A</v>
      </c>
      <c r="D395" s="103"/>
      <c r="E395" s="103"/>
      <c r="F395" s="103"/>
      <c r="G395" s="103"/>
      <c r="H395" s="103"/>
      <c r="I395" s="103"/>
      <c r="J395" s="103"/>
      <c r="K395" s="103"/>
      <c r="L395" s="103"/>
      <c r="M395" s="103"/>
      <c r="N395" s="103"/>
      <c r="O395" s="103"/>
      <c r="P395" s="103"/>
      <c r="Q395" s="103"/>
      <c r="R395" s="103"/>
      <c r="S395" s="103"/>
      <c r="T395" s="103" t="str">
        <f>IF(Final_Report[[#This Row],[Move to Report]]="Yes",VLOOKUP(E395,IssueVariable[],3,0),"N/A")</f>
        <v>N/A</v>
      </c>
      <c r="U395" s="103" t="str">
        <f>IF(Final_Report[[#This Row],[Move to Report]]="Yes",VLOOKUP(E395,IssueVariable[],4,0),"N/A")</f>
        <v>N/A</v>
      </c>
      <c r="V395" s="103" t="str">
        <f>Final_Report[[#This Row],[Issue Description]]</f>
        <v>N/A</v>
      </c>
      <c r="W395" s="103"/>
      <c r="X395" s="103">
        <f>Final_Report[[#This Row],[Code Snippet]]</f>
        <v>0</v>
      </c>
      <c r="Y395" s="103" t="str">
        <f>IF(Final_Report[[#This Row],[Move to Report]]="Yes",VLOOKUP(E395,IssueVariable[],5,0),"N/A")</f>
        <v>N/A</v>
      </c>
      <c r="Z395" s="103" t="str">
        <f>Final_Report[[#This Row],[Expected Result]]</f>
        <v>N/A</v>
      </c>
      <c r="AA395" s="103" t="str">
        <f>IF(Final_Report[[#This Row],[Move to Report]]="Yes",VLOOKUP(E395,IssueVariable[],6,0),"N/A")</f>
        <v>N/A</v>
      </c>
      <c r="AB395" s="103" t="str">
        <f>IF(Final_Report[[#This Row],[Move to Report]]="Yes",VLOOKUP(E395,IssueVariable[],7,0),"N/A")</f>
        <v>N/A</v>
      </c>
      <c r="AC395" s="103" t="str">
        <f>Final_Report[[#This Row],[Recommendation]]</f>
        <v>N/A</v>
      </c>
      <c r="AD395" s="103"/>
      <c r="AE395" s="103" t="str">
        <f>IF(Final_Report[[#This Row],[Move to Report]]="Yes",VLOOKUP(E395,IssueVariable[],8,0),"N/A")</f>
        <v>N/A</v>
      </c>
      <c r="AF395" s="103" t="str">
        <f>Final_Report[[#This Row],[Steps to Reproduce]]</f>
        <v>N/A</v>
      </c>
      <c r="AG395" s="103" t="str">
        <f>IF(Final_Report[[#This Row],[Move to Report]]="Yes",VLOOKUP(E395,IssueVariable[],9,0),"N/A")</f>
        <v>N/A</v>
      </c>
      <c r="AH395" s="103" t="str">
        <f>IF(Final_Report[[#This Row],[Move to Report]]="Yes",VLOOKUP(E395,IssueVariable[],10,0),"N/A")</f>
        <v>N/A</v>
      </c>
      <c r="AI395" s="103"/>
      <c r="AJ395" s="103"/>
      <c r="AK395" s="103" t="str" cm="1">
        <f t="array" ref="AK395">Table95[Tested on]</f>
        <v>Windows: 11
MAC OS: 12
iOS: 15
Android OS: 10</v>
      </c>
      <c r="AL395" s="203" t="str" cm="1">
        <f t="array" ref="AL3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5" s="103" t="e" cm="1">
        <f t="array" ref="AM395">CONCATENATE(LEFT(AH395, SEARCH(" ", AH395) -1),", ",Labels[Labels])</f>
        <v>#VALUE!</v>
      </c>
      <c r="AN395" s="103" t="b">
        <f t="shared" si="7"/>
        <v>0</v>
      </c>
      <c r="AO395" s="103"/>
      <c r="AP395" s="103"/>
      <c r="AQ395" s="103"/>
      <c r="AR395" s="103"/>
      <c r="AS395" s="103"/>
      <c r="AT395" s="103"/>
      <c r="AU395" s="103"/>
      <c r="AV395" s="103"/>
      <c r="AW395" s="103"/>
      <c r="AX395" s="103"/>
      <c r="AY395" s="103"/>
      <c r="AZ395" s="103"/>
      <c r="BA395" s="103"/>
      <c r="BB395" s="103"/>
      <c r="BC395" s="103" t="e">
        <f>VLOOKUP('Final Report'!D395,'Issue Variable'!A:N,11,FALSE)</f>
        <v>#N/A</v>
      </c>
      <c r="BD395" s="103"/>
      <c r="BE395" s="206"/>
    </row>
    <row r="396" spans="1:57" ht="105" hidden="1">
      <c r="A396" s="145"/>
      <c r="B396" s="103" t="e">
        <f>VLOOKUP(A396,URL[],2,0)</f>
        <v>#N/A</v>
      </c>
      <c r="C396" s="205" t="e">
        <f>VLOOKUP(A396,URL[],3,0)</f>
        <v>#N/A</v>
      </c>
      <c r="D396" s="103"/>
      <c r="E396" s="103"/>
      <c r="F396" s="103"/>
      <c r="G396" s="103"/>
      <c r="H396" s="103"/>
      <c r="I396" s="103"/>
      <c r="J396" s="103"/>
      <c r="K396" s="103"/>
      <c r="L396" s="103"/>
      <c r="M396" s="103"/>
      <c r="N396" s="103"/>
      <c r="O396" s="103"/>
      <c r="P396" s="103"/>
      <c r="Q396" s="103"/>
      <c r="R396" s="103"/>
      <c r="S396" s="103"/>
      <c r="T396" s="103" t="str">
        <f>IF(Final_Report[[#This Row],[Move to Report]]="Yes",VLOOKUP(E396,IssueVariable[],3,0),"N/A")</f>
        <v>N/A</v>
      </c>
      <c r="U396" s="103" t="str">
        <f>IF(Final_Report[[#This Row],[Move to Report]]="Yes",VLOOKUP(E396,IssueVariable[],4,0),"N/A")</f>
        <v>N/A</v>
      </c>
      <c r="V396" s="103" t="str">
        <f>Final_Report[[#This Row],[Issue Description]]</f>
        <v>N/A</v>
      </c>
      <c r="W396" s="103"/>
      <c r="X396" s="103">
        <f>Final_Report[[#This Row],[Code Snippet]]</f>
        <v>0</v>
      </c>
      <c r="Y396" s="103" t="str">
        <f>IF(Final_Report[[#This Row],[Move to Report]]="Yes",VLOOKUP(E396,IssueVariable[],5,0),"N/A")</f>
        <v>N/A</v>
      </c>
      <c r="Z396" s="103" t="str">
        <f>Final_Report[[#This Row],[Expected Result]]</f>
        <v>N/A</v>
      </c>
      <c r="AA396" s="103" t="str">
        <f>IF(Final_Report[[#This Row],[Move to Report]]="Yes",VLOOKUP(E396,IssueVariable[],6,0),"N/A")</f>
        <v>N/A</v>
      </c>
      <c r="AB396" s="103" t="str">
        <f>IF(Final_Report[[#This Row],[Move to Report]]="Yes",VLOOKUP(E396,IssueVariable[],7,0),"N/A")</f>
        <v>N/A</v>
      </c>
      <c r="AC396" s="103" t="str">
        <f>Final_Report[[#This Row],[Recommendation]]</f>
        <v>N/A</v>
      </c>
      <c r="AD396" s="103"/>
      <c r="AE396" s="103" t="str">
        <f>IF(Final_Report[[#This Row],[Move to Report]]="Yes",VLOOKUP(E396,IssueVariable[],8,0),"N/A")</f>
        <v>N/A</v>
      </c>
      <c r="AF396" s="103" t="str">
        <f>Final_Report[[#This Row],[Steps to Reproduce]]</f>
        <v>N/A</v>
      </c>
      <c r="AG396" s="103" t="str">
        <f>IF(Final_Report[[#This Row],[Move to Report]]="Yes",VLOOKUP(E396,IssueVariable[],9,0),"N/A")</f>
        <v>N/A</v>
      </c>
      <c r="AH396" s="103" t="str">
        <f>IF(Final_Report[[#This Row],[Move to Report]]="Yes",VLOOKUP(E396,IssueVariable[],10,0),"N/A")</f>
        <v>N/A</v>
      </c>
      <c r="AI396" s="103"/>
      <c r="AJ396" s="103"/>
      <c r="AK396" s="103" t="str" cm="1">
        <f t="array" ref="AK396">Table95[Tested on]</f>
        <v>Windows: 11
MAC OS: 12
iOS: 15
Android OS: 10</v>
      </c>
      <c r="AL396" s="203" t="str" cm="1">
        <f t="array" ref="AL3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6" s="103" t="e" cm="1">
        <f t="array" ref="AM396">CONCATENATE(LEFT(AH396, SEARCH(" ", AH396) -1),", ",Labels[Labels])</f>
        <v>#VALUE!</v>
      </c>
      <c r="AN396" s="103" t="b">
        <f t="shared" si="7"/>
        <v>0</v>
      </c>
      <c r="AO396" s="103"/>
      <c r="AP396" s="103"/>
      <c r="AQ396" s="103"/>
      <c r="AR396" s="103"/>
      <c r="AS396" s="103"/>
      <c r="AT396" s="103"/>
      <c r="AU396" s="103"/>
      <c r="AV396" s="103"/>
      <c r="AW396" s="103"/>
      <c r="AX396" s="103"/>
      <c r="AY396" s="103"/>
      <c r="AZ396" s="103"/>
      <c r="BA396" s="103"/>
      <c r="BB396" s="103"/>
      <c r="BC396" s="103" t="e">
        <f>VLOOKUP('Final Report'!D396,'Issue Variable'!A:N,11,FALSE)</f>
        <v>#N/A</v>
      </c>
      <c r="BD396" s="103"/>
      <c r="BE396" s="206"/>
    </row>
    <row r="397" spans="1:57" ht="105" hidden="1">
      <c r="A397" s="145"/>
      <c r="B397" s="103" t="e">
        <f>VLOOKUP(A397,URL[],2,0)</f>
        <v>#N/A</v>
      </c>
      <c r="C397" s="205" t="e">
        <f>VLOOKUP(A397,URL[],3,0)</f>
        <v>#N/A</v>
      </c>
      <c r="D397" s="103"/>
      <c r="E397" s="103"/>
      <c r="F397" s="103"/>
      <c r="G397" s="103"/>
      <c r="H397" s="103"/>
      <c r="I397" s="103"/>
      <c r="J397" s="103"/>
      <c r="K397" s="103"/>
      <c r="L397" s="103"/>
      <c r="M397" s="103"/>
      <c r="N397" s="103"/>
      <c r="O397" s="103"/>
      <c r="P397" s="103"/>
      <c r="Q397" s="103"/>
      <c r="R397" s="103"/>
      <c r="S397" s="103"/>
      <c r="T397" s="103" t="str">
        <f>IF(Final_Report[[#This Row],[Move to Report]]="Yes",VLOOKUP(E397,IssueVariable[],3,0),"N/A")</f>
        <v>N/A</v>
      </c>
      <c r="U397" s="103" t="str">
        <f>IF(Final_Report[[#This Row],[Move to Report]]="Yes",VLOOKUP(E397,IssueVariable[],4,0),"N/A")</f>
        <v>N/A</v>
      </c>
      <c r="V397" s="103" t="str">
        <f>Final_Report[[#This Row],[Issue Description]]</f>
        <v>N/A</v>
      </c>
      <c r="W397" s="103"/>
      <c r="X397" s="103">
        <f>Final_Report[[#This Row],[Code Snippet]]</f>
        <v>0</v>
      </c>
      <c r="Y397" s="103" t="str">
        <f>IF(Final_Report[[#This Row],[Move to Report]]="Yes",VLOOKUP(E397,IssueVariable[],5,0),"N/A")</f>
        <v>N/A</v>
      </c>
      <c r="Z397" s="103" t="str">
        <f>Final_Report[[#This Row],[Expected Result]]</f>
        <v>N/A</v>
      </c>
      <c r="AA397" s="103" t="str">
        <f>IF(Final_Report[[#This Row],[Move to Report]]="Yes",VLOOKUP(E397,IssueVariable[],6,0),"N/A")</f>
        <v>N/A</v>
      </c>
      <c r="AB397" s="103" t="str">
        <f>IF(Final_Report[[#This Row],[Move to Report]]="Yes",VLOOKUP(E397,IssueVariable[],7,0),"N/A")</f>
        <v>N/A</v>
      </c>
      <c r="AC397" s="103" t="str">
        <f>Final_Report[[#This Row],[Recommendation]]</f>
        <v>N/A</v>
      </c>
      <c r="AD397" s="103"/>
      <c r="AE397" s="103" t="str">
        <f>IF(Final_Report[[#This Row],[Move to Report]]="Yes",VLOOKUP(E397,IssueVariable[],8,0),"N/A")</f>
        <v>N/A</v>
      </c>
      <c r="AF397" s="103" t="str">
        <f>Final_Report[[#This Row],[Steps to Reproduce]]</f>
        <v>N/A</v>
      </c>
      <c r="AG397" s="103" t="str">
        <f>IF(Final_Report[[#This Row],[Move to Report]]="Yes",VLOOKUP(E397,IssueVariable[],9,0),"N/A")</f>
        <v>N/A</v>
      </c>
      <c r="AH397" s="103" t="str">
        <f>IF(Final_Report[[#This Row],[Move to Report]]="Yes",VLOOKUP(E397,IssueVariable[],10,0),"N/A")</f>
        <v>N/A</v>
      </c>
      <c r="AI397" s="103"/>
      <c r="AJ397" s="103"/>
      <c r="AK397" s="103" t="str" cm="1">
        <f t="array" ref="AK397">Table95[Tested on]</f>
        <v>Windows: 11
MAC OS: 12
iOS: 15
Android OS: 10</v>
      </c>
      <c r="AL397" s="203" t="str" cm="1">
        <f t="array" ref="AL3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7" s="103" t="e" cm="1">
        <f t="array" ref="AM397">CONCATENATE(LEFT(AH397, SEARCH(" ", AH397) -1),", ",Labels[Labels])</f>
        <v>#VALUE!</v>
      </c>
      <c r="AN397" s="103" t="b">
        <f t="shared" si="7"/>
        <v>0</v>
      </c>
      <c r="AO397" s="103"/>
      <c r="AP397" s="103"/>
      <c r="AQ397" s="103"/>
      <c r="AR397" s="103"/>
      <c r="AS397" s="103"/>
      <c r="AT397" s="103"/>
      <c r="AU397" s="103"/>
      <c r="AV397" s="103"/>
      <c r="AW397" s="103"/>
      <c r="AX397" s="103"/>
      <c r="AY397" s="103"/>
      <c r="AZ397" s="103"/>
      <c r="BA397" s="103"/>
      <c r="BB397" s="103"/>
      <c r="BC397" s="103" t="e">
        <f>VLOOKUP('Final Report'!D397,'Issue Variable'!A:N,11,FALSE)</f>
        <v>#N/A</v>
      </c>
      <c r="BD397" s="103"/>
      <c r="BE397" s="206"/>
    </row>
    <row r="398" spans="1:57" ht="105" hidden="1">
      <c r="A398" s="145"/>
      <c r="B398" s="103" t="e">
        <f>VLOOKUP(A398,URL[],2,0)</f>
        <v>#N/A</v>
      </c>
      <c r="C398" s="205" t="e">
        <f>VLOOKUP(A398,URL[],3,0)</f>
        <v>#N/A</v>
      </c>
      <c r="D398" s="103"/>
      <c r="E398" s="103"/>
      <c r="F398" s="103"/>
      <c r="G398" s="103"/>
      <c r="H398" s="103"/>
      <c r="I398" s="103"/>
      <c r="J398" s="103"/>
      <c r="K398" s="103"/>
      <c r="L398" s="103"/>
      <c r="M398" s="103"/>
      <c r="N398" s="103"/>
      <c r="O398" s="103"/>
      <c r="P398" s="103"/>
      <c r="Q398" s="103"/>
      <c r="R398" s="103"/>
      <c r="S398" s="103"/>
      <c r="T398" s="103" t="str">
        <f>IF(Final_Report[[#This Row],[Move to Report]]="Yes",VLOOKUP(E398,IssueVariable[],3,0),"N/A")</f>
        <v>N/A</v>
      </c>
      <c r="U398" s="103" t="str">
        <f>IF(Final_Report[[#This Row],[Move to Report]]="Yes",VLOOKUP(E398,IssueVariable[],4,0),"N/A")</f>
        <v>N/A</v>
      </c>
      <c r="V398" s="103" t="str">
        <f>Final_Report[[#This Row],[Issue Description]]</f>
        <v>N/A</v>
      </c>
      <c r="W398" s="103"/>
      <c r="X398" s="103">
        <f>Final_Report[[#This Row],[Code Snippet]]</f>
        <v>0</v>
      </c>
      <c r="Y398" s="103" t="str">
        <f>IF(Final_Report[[#This Row],[Move to Report]]="Yes",VLOOKUP(E398,IssueVariable[],5,0),"N/A")</f>
        <v>N/A</v>
      </c>
      <c r="Z398" s="103" t="str">
        <f>Final_Report[[#This Row],[Expected Result]]</f>
        <v>N/A</v>
      </c>
      <c r="AA398" s="103" t="str">
        <f>IF(Final_Report[[#This Row],[Move to Report]]="Yes",VLOOKUP(E398,IssueVariable[],6,0),"N/A")</f>
        <v>N/A</v>
      </c>
      <c r="AB398" s="103" t="str">
        <f>IF(Final_Report[[#This Row],[Move to Report]]="Yes",VLOOKUP(E398,IssueVariable[],7,0),"N/A")</f>
        <v>N/A</v>
      </c>
      <c r="AC398" s="103" t="str">
        <f>Final_Report[[#This Row],[Recommendation]]</f>
        <v>N/A</v>
      </c>
      <c r="AD398" s="103"/>
      <c r="AE398" s="103" t="str">
        <f>IF(Final_Report[[#This Row],[Move to Report]]="Yes",VLOOKUP(E398,IssueVariable[],8,0),"N/A")</f>
        <v>N/A</v>
      </c>
      <c r="AF398" s="103" t="str">
        <f>Final_Report[[#This Row],[Steps to Reproduce]]</f>
        <v>N/A</v>
      </c>
      <c r="AG398" s="103" t="str">
        <f>IF(Final_Report[[#This Row],[Move to Report]]="Yes",VLOOKUP(E398,IssueVariable[],9,0),"N/A")</f>
        <v>N/A</v>
      </c>
      <c r="AH398" s="103" t="str">
        <f>IF(Final_Report[[#This Row],[Move to Report]]="Yes",VLOOKUP(E398,IssueVariable[],10,0),"N/A")</f>
        <v>N/A</v>
      </c>
      <c r="AI398" s="103"/>
      <c r="AJ398" s="103"/>
      <c r="AK398" s="103" t="str" cm="1">
        <f t="array" ref="AK398">Table95[Tested on]</f>
        <v>Windows: 11
MAC OS: 12
iOS: 15
Android OS: 10</v>
      </c>
      <c r="AL398" s="203" t="str" cm="1">
        <f t="array" ref="AL3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8" s="103" t="e" cm="1">
        <f t="array" ref="AM398">CONCATENATE(LEFT(AH398, SEARCH(" ", AH398) -1),", ",Labels[Labels])</f>
        <v>#VALUE!</v>
      </c>
      <c r="AN398" s="103" t="b">
        <f t="shared" si="7"/>
        <v>0</v>
      </c>
      <c r="AO398" s="103"/>
      <c r="AP398" s="103"/>
      <c r="AQ398" s="103"/>
      <c r="AR398" s="103"/>
      <c r="AS398" s="103"/>
      <c r="AT398" s="103"/>
      <c r="AU398" s="103"/>
      <c r="AV398" s="103"/>
      <c r="AW398" s="103"/>
      <c r="AX398" s="103"/>
      <c r="AY398" s="103"/>
      <c r="AZ398" s="103"/>
      <c r="BA398" s="103"/>
      <c r="BB398" s="103"/>
      <c r="BC398" s="103" t="e">
        <f>VLOOKUP('Final Report'!D398,'Issue Variable'!A:N,11,FALSE)</f>
        <v>#N/A</v>
      </c>
      <c r="BD398" s="103"/>
      <c r="BE398" s="206"/>
    </row>
    <row r="399" spans="1:57" ht="105" hidden="1">
      <c r="A399" s="145"/>
      <c r="B399" s="103" t="e">
        <f>VLOOKUP(A399,URL[],2,0)</f>
        <v>#N/A</v>
      </c>
      <c r="C399" s="205" t="e">
        <f>VLOOKUP(A399,URL[],3,0)</f>
        <v>#N/A</v>
      </c>
      <c r="D399" s="103"/>
      <c r="E399" s="103"/>
      <c r="F399" s="103"/>
      <c r="G399" s="103"/>
      <c r="H399" s="103"/>
      <c r="I399" s="103"/>
      <c r="J399" s="103"/>
      <c r="K399" s="103"/>
      <c r="L399" s="103"/>
      <c r="M399" s="103"/>
      <c r="N399" s="103"/>
      <c r="O399" s="103"/>
      <c r="P399" s="103"/>
      <c r="Q399" s="103"/>
      <c r="R399" s="103"/>
      <c r="S399" s="103"/>
      <c r="T399" s="103" t="str">
        <f>IF(Final_Report[[#This Row],[Move to Report]]="Yes",VLOOKUP(E399,IssueVariable[],3,0),"N/A")</f>
        <v>N/A</v>
      </c>
      <c r="U399" s="103" t="str">
        <f>IF(Final_Report[[#This Row],[Move to Report]]="Yes",VLOOKUP(E399,IssueVariable[],4,0),"N/A")</f>
        <v>N/A</v>
      </c>
      <c r="V399" s="103" t="str">
        <f>Final_Report[[#This Row],[Issue Description]]</f>
        <v>N/A</v>
      </c>
      <c r="W399" s="103"/>
      <c r="X399" s="103">
        <f>Final_Report[[#This Row],[Code Snippet]]</f>
        <v>0</v>
      </c>
      <c r="Y399" s="103" t="str">
        <f>IF(Final_Report[[#This Row],[Move to Report]]="Yes",VLOOKUP(E399,IssueVariable[],5,0),"N/A")</f>
        <v>N/A</v>
      </c>
      <c r="Z399" s="103" t="str">
        <f>Final_Report[[#This Row],[Expected Result]]</f>
        <v>N/A</v>
      </c>
      <c r="AA399" s="103" t="str">
        <f>IF(Final_Report[[#This Row],[Move to Report]]="Yes",VLOOKUP(E399,IssueVariable[],6,0),"N/A")</f>
        <v>N/A</v>
      </c>
      <c r="AB399" s="103" t="str">
        <f>IF(Final_Report[[#This Row],[Move to Report]]="Yes",VLOOKUP(E399,IssueVariable[],7,0),"N/A")</f>
        <v>N/A</v>
      </c>
      <c r="AC399" s="103" t="str">
        <f>Final_Report[[#This Row],[Recommendation]]</f>
        <v>N/A</v>
      </c>
      <c r="AD399" s="103"/>
      <c r="AE399" s="103" t="str">
        <f>IF(Final_Report[[#This Row],[Move to Report]]="Yes",VLOOKUP(E399,IssueVariable[],8,0),"N/A")</f>
        <v>N/A</v>
      </c>
      <c r="AF399" s="103" t="str">
        <f>Final_Report[[#This Row],[Steps to Reproduce]]</f>
        <v>N/A</v>
      </c>
      <c r="AG399" s="103" t="str">
        <f>IF(Final_Report[[#This Row],[Move to Report]]="Yes",VLOOKUP(E399,IssueVariable[],9,0),"N/A")</f>
        <v>N/A</v>
      </c>
      <c r="AH399" s="103" t="str">
        <f>IF(Final_Report[[#This Row],[Move to Report]]="Yes",VLOOKUP(E399,IssueVariable[],10,0),"N/A")</f>
        <v>N/A</v>
      </c>
      <c r="AI399" s="103"/>
      <c r="AJ399" s="103"/>
      <c r="AK399" s="103" t="str" cm="1">
        <f t="array" ref="AK399">Table95[Tested on]</f>
        <v>Windows: 11
MAC OS: 12
iOS: 15
Android OS: 10</v>
      </c>
      <c r="AL399" s="203" t="str" cm="1">
        <f t="array" ref="AL3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399" s="103" t="e" cm="1">
        <f t="array" ref="AM399">CONCATENATE(LEFT(AH399, SEARCH(" ", AH399) -1),", ",Labels[Labels])</f>
        <v>#VALUE!</v>
      </c>
      <c r="AN399" s="103" t="b">
        <f t="shared" si="7"/>
        <v>0</v>
      </c>
      <c r="AO399" s="103"/>
      <c r="AP399" s="103"/>
      <c r="AQ399" s="103"/>
      <c r="AR399" s="103"/>
      <c r="AS399" s="103"/>
      <c r="AT399" s="103"/>
      <c r="AU399" s="103"/>
      <c r="AV399" s="103"/>
      <c r="AW399" s="103"/>
      <c r="AX399" s="103"/>
      <c r="AY399" s="103"/>
      <c r="AZ399" s="103"/>
      <c r="BA399" s="103"/>
      <c r="BB399" s="103"/>
      <c r="BC399" s="103" t="e">
        <f>VLOOKUP('Final Report'!D399,'Issue Variable'!A:N,11,FALSE)</f>
        <v>#N/A</v>
      </c>
      <c r="BD399" s="103"/>
      <c r="BE399" s="206"/>
    </row>
    <row r="400" spans="1:57" ht="105" hidden="1">
      <c r="A400" s="145"/>
      <c r="B400" s="103" t="e">
        <f>VLOOKUP(A400,URL[],2,0)</f>
        <v>#N/A</v>
      </c>
      <c r="C400" s="205" t="e">
        <f>VLOOKUP(A400,URL[],3,0)</f>
        <v>#N/A</v>
      </c>
      <c r="D400" s="103"/>
      <c r="E400" s="103"/>
      <c r="F400" s="103"/>
      <c r="G400" s="103"/>
      <c r="H400" s="103"/>
      <c r="I400" s="103"/>
      <c r="J400" s="103"/>
      <c r="K400" s="103"/>
      <c r="L400" s="103"/>
      <c r="M400" s="103"/>
      <c r="N400" s="103"/>
      <c r="O400" s="103"/>
      <c r="P400" s="103"/>
      <c r="Q400" s="103"/>
      <c r="R400" s="103"/>
      <c r="S400" s="103"/>
      <c r="T400" s="103" t="str">
        <f>IF(Final_Report[[#This Row],[Move to Report]]="Yes",VLOOKUP(E400,IssueVariable[],3,0),"N/A")</f>
        <v>N/A</v>
      </c>
      <c r="U400" s="103" t="str">
        <f>IF(Final_Report[[#This Row],[Move to Report]]="Yes",VLOOKUP(E400,IssueVariable[],4,0),"N/A")</f>
        <v>N/A</v>
      </c>
      <c r="V400" s="103" t="str">
        <f>Final_Report[[#This Row],[Issue Description]]</f>
        <v>N/A</v>
      </c>
      <c r="W400" s="103"/>
      <c r="X400" s="103">
        <f>Final_Report[[#This Row],[Code Snippet]]</f>
        <v>0</v>
      </c>
      <c r="Y400" s="103" t="str">
        <f>IF(Final_Report[[#This Row],[Move to Report]]="Yes",VLOOKUP(E400,IssueVariable[],5,0),"N/A")</f>
        <v>N/A</v>
      </c>
      <c r="Z400" s="103" t="str">
        <f>Final_Report[[#This Row],[Expected Result]]</f>
        <v>N/A</v>
      </c>
      <c r="AA400" s="103" t="str">
        <f>IF(Final_Report[[#This Row],[Move to Report]]="Yes",VLOOKUP(E400,IssueVariable[],6,0),"N/A")</f>
        <v>N/A</v>
      </c>
      <c r="AB400" s="103" t="str">
        <f>IF(Final_Report[[#This Row],[Move to Report]]="Yes",VLOOKUP(E400,IssueVariable[],7,0),"N/A")</f>
        <v>N/A</v>
      </c>
      <c r="AC400" s="103" t="str">
        <f>Final_Report[[#This Row],[Recommendation]]</f>
        <v>N/A</v>
      </c>
      <c r="AD400" s="103"/>
      <c r="AE400" s="103" t="str">
        <f>IF(Final_Report[[#This Row],[Move to Report]]="Yes",VLOOKUP(E400,IssueVariable[],8,0),"N/A")</f>
        <v>N/A</v>
      </c>
      <c r="AF400" s="103" t="str">
        <f>Final_Report[[#This Row],[Steps to Reproduce]]</f>
        <v>N/A</v>
      </c>
      <c r="AG400" s="103" t="str">
        <f>IF(Final_Report[[#This Row],[Move to Report]]="Yes",VLOOKUP(E400,IssueVariable[],9,0),"N/A")</f>
        <v>N/A</v>
      </c>
      <c r="AH400" s="103" t="str">
        <f>IF(Final_Report[[#This Row],[Move to Report]]="Yes",VLOOKUP(E400,IssueVariable[],10,0),"N/A")</f>
        <v>N/A</v>
      </c>
      <c r="AI400" s="103"/>
      <c r="AJ400" s="103"/>
      <c r="AK400" s="103" t="str" cm="1">
        <f t="array" ref="AK400">Table95[Tested on]</f>
        <v>Windows: 11
MAC OS: 12
iOS: 15
Android OS: 10</v>
      </c>
      <c r="AL400" s="203" t="str" cm="1">
        <f t="array" ref="AL4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0" s="103" t="e" cm="1">
        <f t="array" ref="AM400">CONCATENATE(LEFT(AH400, SEARCH(" ", AH400) -1),", ",Labels[Labels])</f>
        <v>#VALUE!</v>
      </c>
      <c r="AN400" s="103" t="b">
        <f t="shared" si="7"/>
        <v>0</v>
      </c>
      <c r="AO400" s="103"/>
      <c r="AP400" s="103"/>
      <c r="AQ400" s="103"/>
      <c r="AR400" s="103"/>
      <c r="AS400" s="103"/>
      <c r="AT400" s="103"/>
      <c r="AU400" s="103"/>
      <c r="AV400" s="103"/>
      <c r="AW400" s="103"/>
      <c r="AX400" s="103"/>
      <c r="AY400" s="103"/>
      <c r="AZ400" s="103"/>
      <c r="BA400" s="103"/>
      <c r="BB400" s="103"/>
      <c r="BC400" s="103" t="e">
        <f>VLOOKUP('Final Report'!D400,'Issue Variable'!A:N,11,FALSE)</f>
        <v>#N/A</v>
      </c>
      <c r="BD400" s="103"/>
      <c r="BE400" s="206"/>
    </row>
    <row r="401" spans="1:57" ht="105" hidden="1">
      <c r="A401" s="145"/>
      <c r="B401" s="103" t="e">
        <f>VLOOKUP(A401,URL[],2,0)</f>
        <v>#N/A</v>
      </c>
      <c r="C401" s="205" t="e">
        <f>VLOOKUP(A401,URL[],3,0)</f>
        <v>#N/A</v>
      </c>
      <c r="D401" s="103"/>
      <c r="E401" s="103"/>
      <c r="F401" s="103"/>
      <c r="G401" s="103"/>
      <c r="H401" s="103"/>
      <c r="I401" s="103"/>
      <c r="J401" s="103"/>
      <c r="K401" s="103"/>
      <c r="L401" s="103"/>
      <c r="M401" s="103"/>
      <c r="N401" s="103"/>
      <c r="O401" s="103"/>
      <c r="P401" s="103"/>
      <c r="Q401" s="103"/>
      <c r="R401" s="103"/>
      <c r="S401" s="103"/>
      <c r="T401" s="103" t="str">
        <f>IF(Final_Report[[#This Row],[Move to Report]]="Yes",VLOOKUP(E401,IssueVariable[],3,0),"N/A")</f>
        <v>N/A</v>
      </c>
      <c r="U401" s="103" t="str">
        <f>IF(Final_Report[[#This Row],[Move to Report]]="Yes",VLOOKUP(E401,IssueVariable[],4,0),"N/A")</f>
        <v>N/A</v>
      </c>
      <c r="V401" s="103" t="str">
        <f>Final_Report[[#This Row],[Issue Description]]</f>
        <v>N/A</v>
      </c>
      <c r="W401" s="103"/>
      <c r="X401" s="103">
        <f>Final_Report[[#This Row],[Code Snippet]]</f>
        <v>0</v>
      </c>
      <c r="Y401" s="103" t="str">
        <f>IF(Final_Report[[#This Row],[Move to Report]]="Yes",VLOOKUP(E401,IssueVariable[],5,0),"N/A")</f>
        <v>N/A</v>
      </c>
      <c r="Z401" s="103" t="str">
        <f>Final_Report[[#This Row],[Expected Result]]</f>
        <v>N/A</v>
      </c>
      <c r="AA401" s="103" t="str">
        <f>IF(Final_Report[[#This Row],[Move to Report]]="Yes",VLOOKUP(E401,IssueVariable[],6,0),"N/A")</f>
        <v>N/A</v>
      </c>
      <c r="AB401" s="103" t="str">
        <f>IF(Final_Report[[#This Row],[Move to Report]]="Yes",VLOOKUP(E401,IssueVariable[],7,0),"N/A")</f>
        <v>N/A</v>
      </c>
      <c r="AC401" s="103" t="str">
        <f>Final_Report[[#This Row],[Recommendation]]</f>
        <v>N/A</v>
      </c>
      <c r="AD401" s="103"/>
      <c r="AE401" s="103" t="str">
        <f>IF(Final_Report[[#This Row],[Move to Report]]="Yes",VLOOKUP(E401,IssueVariable[],8,0),"N/A")</f>
        <v>N/A</v>
      </c>
      <c r="AF401" s="103" t="str">
        <f>Final_Report[[#This Row],[Steps to Reproduce]]</f>
        <v>N/A</v>
      </c>
      <c r="AG401" s="103" t="str">
        <f>IF(Final_Report[[#This Row],[Move to Report]]="Yes",VLOOKUP(E401,IssueVariable[],9,0),"N/A")</f>
        <v>N/A</v>
      </c>
      <c r="AH401" s="103" t="str">
        <f>IF(Final_Report[[#This Row],[Move to Report]]="Yes",VLOOKUP(E401,IssueVariable[],10,0),"N/A")</f>
        <v>N/A</v>
      </c>
      <c r="AI401" s="103"/>
      <c r="AJ401" s="103"/>
      <c r="AK401" s="103" t="str" cm="1">
        <f t="array" ref="AK401">Table95[Tested on]</f>
        <v>Windows: 11
MAC OS: 12
iOS: 15
Android OS: 10</v>
      </c>
      <c r="AL401" s="203" t="str" cm="1">
        <f t="array" ref="AL4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1" s="103" t="e" cm="1">
        <f t="array" ref="AM401">CONCATENATE(LEFT(AH401, SEARCH(" ", AH401) -1),", ",Labels[Labels])</f>
        <v>#VALUE!</v>
      </c>
      <c r="AN401" s="103" t="b">
        <f t="shared" si="7"/>
        <v>0</v>
      </c>
      <c r="AO401" s="103"/>
      <c r="AP401" s="103"/>
      <c r="AQ401" s="103"/>
      <c r="AR401" s="103"/>
      <c r="AS401" s="103"/>
      <c r="AT401" s="103"/>
      <c r="AU401" s="103"/>
      <c r="AV401" s="103"/>
      <c r="AW401" s="103"/>
      <c r="AX401" s="103"/>
      <c r="AY401" s="103"/>
      <c r="AZ401" s="103"/>
      <c r="BA401" s="103"/>
      <c r="BB401" s="103"/>
      <c r="BC401" s="103" t="e">
        <f>VLOOKUP('Final Report'!D401,'Issue Variable'!A:N,11,FALSE)</f>
        <v>#N/A</v>
      </c>
      <c r="BD401" s="103"/>
      <c r="BE401" s="206"/>
    </row>
    <row r="402" spans="1:57" ht="105" hidden="1">
      <c r="A402" s="145"/>
      <c r="B402" s="103" t="e">
        <f>VLOOKUP(A402,URL[],2,0)</f>
        <v>#N/A</v>
      </c>
      <c r="C402" s="205" t="e">
        <f>VLOOKUP(A402,URL[],3,0)</f>
        <v>#N/A</v>
      </c>
      <c r="D402" s="103"/>
      <c r="E402" s="103"/>
      <c r="F402" s="103"/>
      <c r="G402" s="103"/>
      <c r="H402" s="103"/>
      <c r="I402" s="103"/>
      <c r="J402" s="103"/>
      <c r="K402" s="103"/>
      <c r="L402" s="103"/>
      <c r="M402" s="103"/>
      <c r="N402" s="103"/>
      <c r="O402" s="103"/>
      <c r="P402" s="103"/>
      <c r="Q402" s="103"/>
      <c r="R402" s="103"/>
      <c r="S402" s="103"/>
      <c r="T402" s="103" t="str">
        <f>IF(Final_Report[[#This Row],[Move to Report]]="Yes",VLOOKUP(E402,IssueVariable[],3,0),"N/A")</f>
        <v>N/A</v>
      </c>
      <c r="U402" s="103" t="str">
        <f>IF(Final_Report[[#This Row],[Move to Report]]="Yes",VLOOKUP(E402,IssueVariable[],4,0),"N/A")</f>
        <v>N/A</v>
      </c>
      <c r="V402" s="103" t="str">
        <f>Final_Report[[#This Row],[Issue Description]]</f>
        <v>N/A</v>
      </c>
      <c r="W402" s="103"/>
      <c r="X402" s="103">
        <f>Final_Report[[#This Row],[Code Snippet]]</f>
        <v>0</v>
      </c>
      <c r="Y402" s="103" t="str">
        <f>IF(Final_Report[[#This Row],[Move to Report]]="Yes",VLOOKUP(E402,IssueVariable[],5,0),"N/A")</f>
        <v>N/A</v>
      </c>
      <c r="Z402" s="103" t="str">
        <f>Final_Report[[#This Row],[Expected Result]]</f>
        <v>N/A</v>
      </c>
      <c r="AA402" s="103" t="str">
        <f>IF(Final_Report[[#This Row],[Move to Report]]="Yes",VLOOKUP(E402,IssueVariable[],6,0),"N/A")</f>
        <v>N/A</v>
      </c>
      <c r="AB402" s="103" t="str">
        <f>IF(Final_Report[[#This Row],[Move to Report]]="Yes",VLOOKUP(E402,IssueVariable[],7,0),"N/A")</f>
        <v>N/A</v>
      </c>
      <c r="AC402" s="103" t="str">
        <f>Final_Report[[#This Row],[Recommendation]]</f>
        <v>N/A</v>
      </c>
      <c r="AD402" s="103"/>
      <c r="AE402" s="103" t="str">
        <f>IF(Final_Report[[#This Row],[Move to Report]]="Yes",VLOOKUP(E402,IssueVariable[],8,0),"N/A")</f>
        <v>N/A</v>
      </c>
      <c r="AF402" s="103" t="str">
        <f>Final_Report[[#This Row],[Steps to Reproduce]]</f>
        <v>N/A</v>
      </c>
      <c r="AG402" s="103" t="str">
        <f>IF(Final_Report[[#This Row],[Move to Report]]="Yes",VLOOKUP(E402,IssueVariable[],9,0),"N/A")</f>
        <v>N/A</v>
      </c>
      <c r="AH402" s="103" t="str">
        <f>IF(Final_Report[[#This Row],[Move to Report]]="Yes",VLOOKUP(E402,IssueVariable[],10,0),"N/A")</f>
        <v>N/A</v>
      </c>
      <c r="AI402" s="103"/>
      <c r="AJ402" s="103"/>
      <c r="AK402" s="103" t="str" cm="1">
        <f t="array" ref="AK402">Table95[Tested on]</f>
        <v>Windows: 11
MAC OS: 12
iOS: 15
Android OS: 10</v>
      </c>
      <c r="AL402" s="203" t="str" cm="1">
        <f t="array" ref="AL4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2" s="103" t="e" cm="1">
        <f t="array" ref="AM402">CONCATENATE(LEFT(AH402, SEARCH(" ", AH402) -1),", ",Labels[Labels])</f>
        <v>#VALUE!</v>
      </c>
      <c r="AN402" s="103" t="b">
        <f t="shared" si="7"/>
        <v>0</v>
      </c>
      <c r="AO402" s="103"/>
      <c r="AP402" s="103"/>
      <c r="AQ402" s="103"/>
      <c r="AR402" s="103"/>
      <c r="AS402" s="103"/>
      <c r="AT402" s="103"/>
      <c r="AU402" s="103"/>
      <c r="AV402" s="103"/>
      <c r="AW402" s="103"/>
      <c r="AX402" s="103"/>
      <c r="AY402" s="103"/>
      <c r="AZ402" s="103"/>
      <c r="BA402" s="103"/>
      <c r="BB402" s="103"/>
      <c r="BC402" s="103" t="e">
        <f>VLOOKUP('Final Report'!D402,'Issue Variable'!A:N,11,FALSE)</f>
        <v>#N/A</v>
      </c>
      <c r="BD402" s="103"/>
      <c r="BE402" s="206"/>
    </row>
    <row r="403" spans="1:57" ht="105" hidden="1">
      <c r="A403" s="145"/>
      <c r="B403" s="103" t="e">
        <f>VLOOKUP(A403,URL[],2,0)</f>
        <v>#N/A</v>
      </c>
      <c r="C403" s="205" t="e">
        <f>VLOOKUP(A403,URL[],3,0)</f>
        <v>#N/A</v>
      </c>
      <c r="D403" s="103"/>
      <c r="E403" s="103"/>
      <c r="F403" s="103"/>
      <c r="G403" s="103"/>
      <c r="H403" s="103"/>
      <c r="I403" s="103"/>
      <c r="J403" s="103"/>
      <c r="K403" s="103"/>
      <c r="L403" s="103"/>
      <c r="M403" s="103"/>
      <c r="N403" s="103"/>
      <c r="O403" s="103"/>
      <c r="P403" s="103"/>
      <c r="Q403" s="103"/>
      <c r="R403" s="103"/>
      <c r="S403" s="103"/>
      <c r="T403" s="103" t="str">
        <f>IF(Final_Report[[#This Row],[Move to Report]]="Yes",VLOOKUP(E403,IssueVariable[],3,0),"N/A")</f>
        <v>N/A</v>
      </c>
      <c r="U403" s="103" t="str">
        <f>IF(Final_Report[[#This Row],[Move to Report]]="Yes",VLOOKUP(E403,IssueVariable[],4,0),"N/A")</f>
        <v>N/A</v>
      </c>
      <c r="V403" s="103" t="str">
        <f>Final_Report[[#This Row],[Issue Description]]</f>
        <v>N/A</v>
      </c>
      <c r="W403" s="103"/>
      <c r="X403" s="103">
        <f>Final_Report[[#This Row],[Code Snippet]]</f>
        <v>0</v>
      </c>
      <c r="Y403" s="103" t="str">
        <f>IF(Final_Report[[#This Row],[Move to Report]]="Yes",VLOOKUP(E403,IssueVariable[],5,0),"N/A")</f>
        <v>N/A</v>
      </c>
      <c r="Z403" s="103" t="str">
        <f>Final_Report[[#This Row],[Expected Result]]</f>
        <v>N/A</v>
      </c>
      <c r="AA403" s="103" t="str">
        <f>IF(Final_Report[[#This Row],[Move to Report]]="Yes",VLOOKUP(E403,IssueVariable[],6,0),"N/A")</f>
        <v>N/A</v>
      </c>
      <c r="AB403" s="103" t="str">
        <f>IF(Final_Report[[#This Row],[Move to Report]]="Yes",VLOOKUP(E403,IssueVariable[],7,0),"N/A")</f>
        <v>N/A</v>
      </c>
      <c r="AC403" s="103" t="str">
        <f>Final_Report[[#This Row],[Recommendation]]</f>
        <v>N/A</v>
      </c>
      <c r="AD403" s="103"/>
      <c r="AE403" s="103" t="str">
        <f>IF(Final_Report[[#This Row],[Move to Report]]="Yes",VLOOKUP(E403,IssueVariable[],8,0),"N/A")</f>
        <v>N/A</v>
      </c>
      <c r="AF403" s="103" t="str">
        <f>Final_Report[[#This Row],[Steps to Reproduce]]</f>
        <v>N/A</v>
      </c>
      <c r="AG403" s="103" t="str">
        <f>IF(Final_Report[[#This Row],[Move to Report]]="Yes",VLOOKUP(E403,IssueVariable[],9,0),"N/A")</f>
        <v>N/A</v>
      </c>
      <c r="AH403" s="103" t="str">
        <f>IF(Final_Report[[#This Row],[Move to Report]]="Yes",VLOOKUP(E403,IssueVariable[],10,0),"N/A")</f>
        <v>N/A</v>
      </c>
      <c r="AI403" s="103"/>
      <c r="AJ403" s="103"/>
      <c r="AK403" s="103" t="str" cm="1">
        <f t="array" ref="AK403">Table95[Tested on]</f>
        <v>Windows: 11
MAC OS: 12
iOS: 15
Android OS: 10</v>
      </c>
      <c r="AL403" s="203" t="str" cm="1">
        <f t="array" ref="AL4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3" s="103" t="e" cm="1">
        <f t="array" ref="AM403">CONCATENATE(LEFT(AH403, SEARCH(" ", AH403) -1),", ",Labels[Labels])</f>
        <v>#VALUE!</v>
      </c>
      <c r="AN403" s="103" t="b">
        <f t="shared" si="7"/>
        <v>0</v>
      </c>
      <c r="AO403" s="103"/>
      <c r="AP403" s="103"/>
      <c r="AQ403" s="103"/>
      <c r="AR403" s="103"/>
      <c r="AS403" s="103"/>
      <c r="AT403" s="103"/>
      <c r="AU403" s="103"/>
      <c r="AV403" s="103"/>
      <c r="AW403" s="103"/>
      <c r="AX403" s="103"/>
      <c r="AY403" s="103"/>
      <c r="AZ403" s="103"/>
      <c r="BA403" s="103"/>
      <c r="BB403" s="103"/>
      <c r="BC403" s="103" t="e">
        <f>VLOOKUP('Final Report'!D403,'Issue Variable'!A:N,11,FALSE)</f>
        <v>#N/A</v>
      </c>
      <c r="BD403" s="103"/>
      <c r="BE403" s="206"/>
    </row>
    <row r="404" spans="1:57" ht="105" hidden="1">
      <c r="A404" s="145"/>
      <c r="B404" s="103" t="e">
        <f>VLOOKUP(A404,URL[],2,0)</f>
        <v>#N/A</v>
      </c>
      <c r="C404" s="205" t="e">
        <f>VLOOKUP(A404,URL[],3,0)</f>
        <v>#N/A</v>
      </c>
      <c r="D404" s="103"/>
      <c r="E404" s="103"/>
      <c r="F404" s="103"/>
      <c r="G404" s="103"/>
      <c r="H404" s="103"/>
      <c r="I404" s="103"/>
      <c r="J404" s="103"/>
      <c r="K404" s="103"/>
      <c r="L404" s="103"/>
      <c r="M404" s="103"/>
      <c r="N404" s="103"/>
      <c r="O404" s="103"/>
      <c r="P404" s="103"/>
      <c r="Q404" s="103"/>
      <c r="R404" s="103"/>
      <c r="S404" s="103"/>
      <c r="T404" s="103" t="str">
        <f>IF(Final_Report[[#This Row],[Move to Report]]="Yes",VLOOKUP(E404,IssueVariable[],3,0),"N/A")</f>
        <v>N/A</v>
      </c>
      <c r="U404" s="103" t="str">
        <f>IF(Final_Report[[#This Row],[Move to Report]]="Yes",VLOOKUP(E404,IssueVariable[],4,0),"N/A")</f>
        <v>N/A</v>
      </c>
      <c r="V404" s="103" t="str">
        <f>Final_Report[[#This Row],[Issue Description]]</f>
        <v>N/A</v>
      </c>
      <c r="W404" s="103"/>
      <c r="X404" s="103">
        <f>Final_Report[[#This Row],[Code Snippet]]</f>
        <v>0</v>
      </c>
      <c r="Y404" s="103" t="str">
        <f>IF(Final_Report[[#This Row],[Move to Report]]="Yes",VLOOKUP(E404,IssueVariable[],5,0),"N/A")</f>
        <v>N/A</v>
      </c>
      <c r="Z404" s="103" t="str">
        <f>Final_Report[[#This Row],[Expected Result]]</f>
        <v>N/A</v>
      </c>
      <c r="AA404" s="103" t="str">
        <f>IF(Final_Report[[#This Row],[Move to Report]]="Yes",VLOOKUP(E404,IssueVariable[],6,0),"N/A")</f>
        <v>N/A</v>
      </c>
      <c r="AB404" s="103" t="str">
        <f>IF(Final_Report[[#This Row],[Move to Report]]="Yes",VLOOKUP(E404,IssueVariable[],7,0),"N/A")</f>
        <v>N/A</v>
      </c>
      <c r="AC404" s="103" t="str">
        <f>Final_Report[[#This Row],[Recommendation]]</f>
        <v>N/A</v>
      </c>
      <c r="AD404" s="103"/>
      <c r="AE404" s="103" t="str">
        <f>IF(Final_Report[[#This Row],[Move to Report]]="Yes",VLOOKUP(E404,IssueVariable[],8,0),"N/A")</f>
        <v>N/A</v>
      </c>
      <c r="AF404" s="103" t="str">
        <f>Final_Report[[#This Row],[Steps to Reproduce]]</f>
        <v>N/A</v>
      </c>
      <c r="AG404" s="103" t="str">
        <f>IF(Final_Report[[#This Row],[Move to Report]]="Yes",VLOOKUP(E404,IssueVariable[],9,0),"N/A")</f>
        <v>N/A</v>
      </c>
      <c r="AH404" s="103" t="str">
        <f>IF(Final_Report[[#This Row],[Move to Report]]="Yes",VLOOKUP(E404,IssueVariable[],10,0),"N/A")</f>
        <v>N/A</v>
      </c>
      <c r="AI404" s="103"/>
      <c r="AJ404" s="103"/>
      <c r="AK404" s="103" t="str" cm="1">
        <f t="array" ref="AK404">Table95[Tested on]</f>
        <v>Windows: 11
MAC OS: 12
iOS: 15
Android OS: 10</v>
      </c>
      <c r="AL404" s="203" t="str" cm="1">
        <f t="array" ref="AL4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4" s="103" t="e" cm="1">
        <f t="array" ref="AM404">CONCATENATE(LEFT(AH404, SEARCH(" ", AH404) -1),", ",Labels[Labels])</f>
        <v>#VALUE!</v>
      </c>
      <c r="AN404" s="103" t="b">
        <f t="shared" si="7"/>
        <v>0</v>
      </c>
      <c r="AO404" s="103"/>
      <c r="AP404" s="103"/>
      <c r="AQ404" s="103"/>
      <c r="AR404" s="103"/>
      <c r="AS404" s="103"/>
      <c r="AT404" s="103"/>
      <c r="AU404" s="103"/>
      <c r="AV404" s="103"/>
      <c r="AW404" s="103"/>
      <c r="AX404" s="103"/>
      <c r="AY404" s="103"/>
      <c r="AZ404" s="103"/>
      <c r="BA404" s="103"/>
      <c r="BB404" s="103"/>
      <c r="BC404" s="103" t="e">
        <f>VLOOKUP('Final Report'!D404,'Issue Variable'!A:N,11,FALSE)</f>
        <v>#N/A</v>
      </c>
      <c r="BD404" s="103"/>
      <c r="BE404" s="206"/>
    </row>
    <row r="405" spans="1:57" ht="105" hidden="1">
      <c r="A405" s="145"/>
      <c r="B405" s="103" t="e">
        <f>VLOOKUP(A405,URL[],2,0)</f>
        <v>#N/A</v>
      </c>
      <c r="C405" s="205" t="e">
        <f>VLOOKUP(A405,URL[],3,0)</f>
        <v>#N/A</v>
      </c>
      <c r="D405" s="103"/>
      <c r="E405" s="103"/>
      <c r="F405" s="103"/>
      <c r="G405" s="103"/>
      <c r="H405" s="103"/>
      <c r="I405" s="103"/>
      <c r="J405" s="103"/>
      <c r="K405" s="103"/>
      <c r="L405" s="103"/>
      <c r="M405" s="103"/>
      <c r="N405" s="103"/>
      <c r="O405" s="103"/>
      <c r="P405" s="103"/>
      <c r="Q405" s="103"/>
      <c r="R405" s="103"/>
      <c r="S405" s="103"/>
      <c r="T405" s="103" t="str">
        <f>IF(Final_Report[[#This Row],[Move to Report]]="Yes",VLOOKUP(E405,IssueVariable[],3,0),"N/A")</f>
        <v>N/A</v>
      </c>
      <c r="U405" s="103" t="str">
        <f>IF(Final_Report[[#This Row],[Move to Report]]="Yes",VLOOKUP(E405,IssueVariable[],4,0),"N/A")</f>
        <v>N/A</v>
      </c>
      <c r="V405" s="103" t="str">
        <f>Final_Report[[#This Row],[Issue Description]]</f>
        <v>N/A</v>
      </c>
      <c r="W405" s="103"/>
      <c r="X405" s="103">
        <f>Final_Report[[#This Row],[Code Snippet]]</f>
        <v>0</v>
      </c>
      <c r="Y405" s="103" t="str">
        <f>IF(Final_Report[[#This Row],[Move to Report]]="Yes",VLOOKUP(E405,IssueVariable[],5,0),"N/A")</f>
        <v>N/A</v>
      </c>
      <c r="Z405" s="103" t="str">
        <f>Final_Report[[#This Row],[Expected Result]]</f>
        <v>N/A</v>
      </c>
      <c r="AA405" s="103" t="str">
        <f>IF(Final_Report[[#This Row],[Move to Report]]="Yes",VLOOKUP(E405,IssueVariable[],6,0),"N/A")</f>
        <v>N/A</v>
      </c>
      <c r="AB405" s="103" t="str">
        <f>IF(Final_Report[[#This Row],[Move to Report]]="Yes",VLOOKUP(E405,IssueVariable[],7,0),"N/A")</f>
        <v>N/A</v>
      </c>
      <c r="AC405" s="103" t="str">
        <f>Final_Report[[#This Row],[Recommendation]]</f>
        <v>N/A</v>
      </c>
      <c r="AD405" s="103"/>
      <c r="AE405" s="103" t="str">
        <f>IF(Final_Report[[#This Row],[Move to Report]]="Yes",VLOOKUP(E405,IssueVariable[],8,0),"N/A")</f>
        <v>N/A</v>
      </c>
      <c r="AF405" s="103" t="str">
        <f>Final_Report[[#This Row],[Steps to Reproduce]]</f>
        <v>N/A</v>
      </c>
      <c r="AG405" s="103" t="str">
        <f>IF(Final_Report[[#This Row],[Move to Report]]="Yes",VLOOKUP(E405,IssueVariable[],9,0),"N/A")</f>
        <v>N/A</v>
      </c>
      <c r="AH405" s="103" t="str">
        <f>IF(Final_Report[[#This Row],[Move to Report]]="Yes",VLOOKUP(E405,IssueVariable[],10,0),"N/A")</f>
        <v>N/A</v>
      </c>
      <c r="AI405" s="103"/>
      <c r="AJ405" s="103"/>
      <c r="AK405" s="103" t="str" cm="1">
        <f t="array" ref="AK405">Table95[Tested on]</f>
        <v>Windows: 11
MAC OS: 12
iOS: 15
Android OS: 10</v>
      </c>
      <c r="AL405" s="203" t="str" cm="1">
        <f t="array" ref="AL4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5" s="103" t="e" cm="1">
        <f t="array" ref="AM405">CONCATENATE(LEFT(AH405, SEARCH(" ", AH405) -1),", ",Labels[Labels])</f>
        <v>#VALUE!</v>
      </c>
      <c r="AN405" s="103" t="b">
        <f t="shared" si="7"/>
        <v>0</v>
      </c>
      <c r="AO405" s="103"/>
      <c r="AP405" s="103"/>
      <c r="AQ405" s="103"/>
      <c r="AR405" s="103"/>
      <c r="AS405" s="103"/>
      <c r="AT405" s="103"/>
      <c r="AU405" s="103"/>
      <c r="AV405" s="103"/>
      <c r="AW405" s="103"/>
      <c r="AX405" s="103"/>
      <c r="AY405" s="103"/>
      <c r="AZ405" s="103"/>
      <c r="BA405" s="103"/>
      <c r="BB405" s="103"/>
      <c r="BC405" s="103" t="e">
        <f>VLOOKUP('Final Report'!D405,'Issue Variable'!A:N,11,FALSE)</f>
        <v>#N/A</v>
      </c>
      <c r="BD405" s="103"/>
      <c r="BE405" s="206"/>
    </row>
    <row r="406" spans="1:57" ht="105" hidden="1">
      <c r="A406" s="145"/>
      <c r="B406" s="103" t="e">
        <f>VLOOKUP(A406,URL[],2,0)</f>
        <v>#N/A</v>
      </c>
      <c r="C406" s="205" t="e">
        <f>VLOOKUP(A406,URL[],3,0)</f>
        <v>#N/A</v>
      </c>
      <c r="D406" s="103"/>
      <c r="E406" s="103"/>
      <c r="F406" s="103"/>
      <c r="G406" s="103"/>
      <c r="H406" s="103"/>
      <c r="I406" s="103"/>
      <c r="J406" s="103"/>
      <c r="K406" s="103"/>
      <c r="L406" s="103"/>
      <c r="M406" s="103"/>
      <c r="N406" s="103"/>
      <c r="O406" s="103"/>
      <c r="P406" s="103"/>
      <c r="Q406" s="103"/>
      <c r="R406" s="103"/>
      <c r="S406" s="103"/>
      <c r="T406" s="103" t="str">
        <f>IF(Final_Report[[#This Row],[Move to Report]]="Yes",VLOOKUP(E406,IssueVariable[],3,0),"N/A")</f>
        <v>N/A</v>
      </c>
      <c r="U406" s="103" t="str">
        <f>IF(Final_Report[[#This Row],[Move to Report]]="Yes",VLOOKUP(E406,IssueVariable[],4,0),"N/A")</f>
        <v>N/A</v>
      </c>
      <c r="V406" s="103" t="str">
        <f>Final_Report[[#This Row],[Issue Description]]</f>
        <v>N/A</v>
      </c>
      <c r="W406" s="103"/>
      <c r="X406" s="103">
        <f>Final_Report[[#This Row],[Code Snippet]]</f>
        <v>0</v>
      </c>
      <c r="Y406" s="103" t="str">
        <f>IF(Final_Report[[#This Row],[Move to Report]]="Yes",VLOOKUP(E406,IssueVariable[],5,0),"N/A")</f>
        <v>N/A</v>
      </c>
      <c r="Z406" s="103" t="str">
        <f>Final_Report[[#This Row],[Expected Result]]</f>
        <v>N/A</v>
      </c>
      <c r="AA406" s="103" t="str">
        <f>IF(Final_Report[[#This Row],[Move to Report]]="Yes",VLOOKUP(E406,IssueVariable[],6,0),"N/A")</f>
        <v>N/A</v>
      </c>
      <c r="AB406" s="103" t="str">
        <f>IF(Final_Report[[#This Row],[Move to Report]]="Yes",VLOOKUP(E406,IssueVariable[],7,0),"N/A")</f>
        <v>N/A</v>
      </c>
      <c r="AC406" s="103" t="str">
        <f>Final_Report[[#This Row],[Recommendation]]</f>
        <v>N/A</v>
      </c>
      <c r="AD406" s="103"/>
      <c r="AE406" s="103" t="str">
        <f>IF(Final_Report[[#This Row],[Move to Report]]="Yes",VLOOKUP(E406,IssueVariable[],8,0),"N/A")</f>
        <v>N/A</v>
      </c>
      <c r="AF406" s="103" t="str">
        <f>Final_Report[[#This Row],[Steps to Reproduce]]</f>
        <v>N/A</v>
      </c>
      <c r="AG406" s="103" t="str">
        <f>IF(Final_Report[[#This Row],[Move to Report]]="Yes",VLOOKUP(E406,IssueVariable[],9,0),"N/A")</f>
        <v>N/A</v>
      </c>
      <c r="AH406" s="103" t="str">
        <f>IF(Final_Report[[#This Row],[Move to Report]]="Yes",VLOOKUP(E406,IssueVariable[],10,0),"N/A")</f>
        <v>N/A</v>
      </c>
      <c r="AI406" s="103"/>
      <c r="AJ406" s="103"/>
      <c r="AK406" s="103" t="str" cm="1">
        <f t="array" ref="AK406">Table95[Tested on]</f>
        <v>Windows: 11
MAC OS: 12
iOS: 15
Android OS: 10</v>
      </c>
      <c r="AL406" s="203" t="str" cm="1">
        <f t="array" ref="AL4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6" s="103" t="e" cm="1">
        <f t="array" ref="AM406">CONCATENATE(LEFT(AH406, SEARCH(" ", AH406) -1),", ",Labels[Labels])</f>
        <v>#VALUE!</v>
      </c>
      <c r="AN406" s="103" t="b">
        <f t="shared" si="7"/>
        <v>0</v>
      </c>
      <c r="AO406" s="103"/>
      <c r="AP406" s="103"/>
      <c r="AQ406" s="103"/>
      <c r="AR406" s="103"/>
      <c r="AS406" s="103"/>
      <c r="AT406" s="103"/>
      <c r="AU406" s="103"/>
      <c r="AV406" s="103"/>
      <c r="AW406" s="103"/>
      <c r="AX406" s="103"/>
      <c r="AY406" s="103"/>
      <c r="AZ406" s="103"/>
      <c r="BA406" s="103"/>
      <c r="BB406" s="103"/>
      <c r="BC406" s="103" t="e">
        <f>VLOOKUP('Final Report'!D406,'Issue Variable'!A:N,11,FALSE)</f>
        <v>#N/A</v>
      </c>
      <c r="BD406" s="103"/>
      <c r="BE406" s="206"/>
    </row>
    <row r="407" spans="1:57" ht="105" hidden="1">
      <c r="A407" s="145"/>
      <c r="B407" s="103" t="e">
        <f>VLOOKUP(A407,URL[],2,0)</f>
        <v>#N/A</v>
      </c>
      <c r="C407" s="205" t="e">
        <f>VLOOKUP(A407,URL[],3,0)</f>
        <v>#N/A</v>
      </c>
      <c r="D407" s="103"/>
      <c r="E407" s="103"/>
      <c r="F407" s="103"/>
      <c r="G407" s="103"/>
      <c r="H407" s="103"/>
      <c r="I407" s="103"/>
      <c r="J407" s="103"/>
      <c r="K407" s="103"/>
      <c r="L407" s="103"/>
      <c r="M407" s="103"/>
      <c r="N407" s="103"/>
      <c r="O407" s="103"/>
      <c r="P407" s="103"/>
      <c r="Q407" s="103"/>
      <c r="R407" s="103"/>
      <c r="S407" s="103"/>
      <c r="T407" s="103" t="str">
        <f>IF(Final_Report[[#This Row],[Move to Report]]="Yes",VLOOKUP(E407,IssueVariable[],3,0),"N/A")</f>
        <v>N/A</v>
      </c>
      <c r="U407" s="103" t="str">
        <f>IF(Final_Report[[#This Row],[Move to Report]]="Yes",VLOOKUP(E407,IssueVariable[],4,0),"N/A")</f>
        <v>N/A</v>
      </c>
      <c r="V407" s="103" t="str">
        <f>Final_Report[[#This Row],[Issue Description]]</f>
        <v>N/A</v>
      </c>
      <c r="W407" s="103"/>
      <c r="X407" s="103">
        <f>Final_Report[[#This Row],[Code Snippet]]</f>
        <v>0</v>
      </c>
      <c r="Y407" s="103" t="str">
        <f>IF(Final_Report[[#This Row],[Move to Report]]="Yes",VLOOKUP(E407,IssueVariable[],5,0),"N/A")</f>
        <v>N/A</v>
      </c>
      <c r="Z407" s="103" t="str">
        <f>Final_Report[[#This Row],[Expected Result]]</f>
        <v>N/A</v>
      </c>
      <c r="AA407" s="103" t="str">
        <f>IF(Final_Report[[#This Row],[Move to Report]]="Yes",VLOOKUP(E407,IssueVariable[],6,0),"N/A")</f>
        <v>N/A</v>
      </c>
      <c r="AB407" s="103" t="str">
        <f>IF(Final_Report[[#This Row],[Move to Report]]="Yes",VLOOKUP(E407,IssueVariable[],7,0),"N/A")</f>
        <v>N/A</v>
      </c>
      <c r="AC407" s="103" t="str">
        <f>Final_Report[[#This Row],[Recommendation]]</f>
        <v>N/A</v>
      </c>
      <c r="AD407" s="103"/>
      <c r="AE407" s="103" t="str">
        <f>IF(Final_Report[[#This Row],[Move to Report]]="Yes",VLOOKUP(E407,IssueVariable[],8,0),"N/A")</f>
        <v>N/A</v>
      </c>
      <c r="AF407" s="103" t="str">
        <f>Final_Report[[#This Row],[Steps to Reproduce]]</f>
        <v>N/A</v>
      </c>
      <c r="AG407" s="103" t="str">
        <f>IF(Final_Report[[#This Row],[Move to Report]]="Yes",VLOOKUP(E407,IssueVariable[],9,0),"N/A")</f>
        <v>N/A</v>
      </c>
      <c r="AH407" s="103" t="str">
        <f>IF(Final_Report[[#This Row],[Move to Report]]="Yes",VLOOKUP(E407,IssueVariable[],10,0),"N/A")</f>
        <v>N/A</v>
      </c>
      <c r="AI407" s="103"/>
      <c r="AJ407" s="103"/>
      <c r="AK407" s="103" t="str" cm="1">
        <f t="array" ref="AK407">Table95[Tested on]</f>
        <v>Windows: 11
MAC OS: 12
iOS: 15
Android OS: 10</v>
      </c>
      <c r="AL407" s="203" t="str" cm="1">
        <f t="array" ref="AL4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7" s="103" t="e" cm="1">
        <f t="array" ref="AM407">CONCATENATE(LEFT(AH407, SEARCH(" ", AH407) -1),", ",Labels[Labels])</f>
        <v>#VALUE!</v>
      </c>
      <c r="AN407" s="103" t="b">
        <f t="shared" si="7"/>
        <v>0</v>
      </c>
      <c r="AO407" s="103"/>
      <c r="AP407" s="103"/>
      <c r="AQ407" s="103"/>
      <c r="AR407" s="103"/>
      <c r="AS407" s="103"/>
      <c r="AT407" s="103"/>
      <c r="AU407" s="103"/>
      <c r="AV407" s="103"/>
      <c r="AW407" s="103"/>
      <c r="AX407" s="103"/>
      <c r="AY407" s="103"/>
      <c r="AZ407" s="103"/>
      <c r="BA407" s="103"/>
      <c r="BB407" s="103"/>
      <c r="BC407" s="103" t="e">
        <f>VLOOKUP('Final Report'!D407,'Issue Variable'!A:N,11,FALSE)</f>
        <v>#N/A</v>
      </c>
      <c r="BD407" s="103"/>
      <c r="BE407" s="206"/>
    </row>
    <row r="408" spans="1:57" ht="105" hidden="1">
      <c r="A408" s="145"/>
      <c r="B408" s="103" t="e">
        <f>VLOOKUP(A408,URL[],2,0)</f>
        <v>#N/A</v>
      </c>
      <c r="C408" s="205" t="e">
        <f>VLOOKUP(A408,URL[],3,0)</f>
        <v>#N/A</v>
      </c>
      <c r="D408" s="103"/>
      <c r="E408" s="103"/>
      <c r="F408" s="103"/>
      <c r="G408" s="103"/>
      <c r="H408" s="103"/>
      <c r="I408" s="103"/>
      <c r="J408" s="103"/>
      <c r="K408" s="103"/>
      <c r="L408" s="103"/>
      <c r="M408" s="103"/>
      <c r="N408" s="103"/>
      <c r="O408" s="103"/>
      <c r="P408" s="103"/>
      <c r="Q408" s="103"/>
      <c r="R408" s="103"/>
      <c r="S408" s="103"/>
      <c r="T408" s="103" t="str">
        <f>IF(Final_Report[[#This Row],[Move to Report]]="Yes",VLOOKUP(E408,IssueVariable[],3,0),"N/A")</f>
        <v>N/A</v>
      </c>
      <c r="U408" s="103" t="str">
        <f>IF(Final_Report[[#This Row],[Move to Report]]="Yes",VLOOKUP(E408,IssueVariable[],4,0),"N/A")</f>
        <v>N/A</v>
      </c>
      <c r="V408" s="103" t="str">
        <f>Final_Report[[#This Row],[Issue Description]]</f>
        <v>N/A</v>
      </c>
      <c r="W408" s="103"/>
      <c r="X408" s="103">
        <f>Final_Report[[#This Row],[Code Snippet]]</f>
        <v>0</v>
      </c>
      <c r="Y408" s="103" t="str">
        <f>IF(Final_Report[[#This Row],[Move to Report]]="Yes",VLOOKUP(E408,IssueVariable[],5,0),"N/A")</f>
        <v>N/A</v>
      </c>
      <c r="Z408" s="103" t="str">
        <f>Final_Report[[#This Row],[Expected Result]]</f>
        <v>N/A</v>
      </c>
      <c r="AA408" s="103" t="str">
        <f>IF(Final_Report[[#This Row],[Move to Report]]="Yes",VLOOKUP(E408,IssueVariable[],6,0),"N/A")</f>
        <v>N/A</v>
      </c>
      <c r="AB408" s="103" t="str">
        <f>IF(Final_Report[[#This Row],[Move to Report]]="Yes",VLOOKUP(E408,IssueVariable[],7,0),"N/A")</f>
        <v>N/A</v>
      </c>
      <c r="AC408" s="103" t="str">
        <f>Final_Report[[#This Row],[Recommendation]]</f>
        <v>N/A</v>
      </c>
      <c r="AD408" s="103"/>
      <c r="AE408" s="103" t="str">
        <f>IF(Final_Report[[#This Row],[Move to Report]]="Yes",VLOOKUP(E408,IssueVariable[],8,0),"N/A")</f>
        <v>N/A</v>
      </c>
      <c r="AF408" s="103" t="str">
        <f>Final_Report[[#This Row],[Steps to Reproduce]]</f>
        <v>N/A</v>
      </c>
      <c r="AG408" s="103" t="str">
        <f>IF(Final_Report[[#This Row],[Move to Report]]="Yes",VLOOKUP(E408,IssueVariable[],9,0),"N/A")</f>
        <v>N/A</v>
      </c>
      <c r="AH408" s="103" t="str">
        <f>IF(Final_Report[[#This Row],[Move to Report]]="Yes",VLOOKUP(E408,IssueVariable[],10,0),"N/A")</f>
        <v>N/A</v>
      </c>
      <c r="AI408" s="103"/>
      <c r="AJ408" s="103"/>
      <c r="AK408" s="103" t="str" cm="1">
        <f t="array" ref="AK408">Table95[Tested on]</f>
        <v>Windows: 11
MAC OS: 12
iOS: 15
Android OS: 10</v>
      </c>
      <c r="AL408" s="203" t="str" cm="1">
        <f t="array" ref="AL4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8" s="103" t="e" cm="1">
        <f t="array" ref="AM408">CONCATENATE(LEFT(AH408, SEARCH(" ", AH408) -1),", ",Labels[Labels])</f>
        <v>#VALUE!</v>
      </c>
      <c r="AN408" s="103" t="b">
        <f t="shared" si="7"/>
        <v>0</v>
      </c>
      <c r="AO408" s="103"/>
      <c r="AP408" s="103"/>
      <c r="AQ408" s="103"/>
      <c r="AR408" s="103"/>
      <c r="AS408" s="103"/>
      <c r="AT408" s="103"/>
      <c r="AU408" s="103"/>
      <c r="AV408" s="103"/>
      <c r="AW408" s="103"/>
      <c r="AX408" s="103"/>
      <c r="AY408" s="103"/>
      <c r="AZ408" s="103"/>
      <c r="BA408" s="103"/>
      <c r="BB408" s="103"/>
      <c r="BC408" s="103" t="e">
        <f>VLOOKUP('Final Report'!D408,'Issue Variable'!A:N,11,FALSE)</f>
        <v>#N/A</v>
      </c>
      <c r="BD408" s="103"/>
      <c r="BE408" s="206"/>
    </row>
    <row r="409" spans="1:57" ht="105" hidden="1">
      <c r="A409" s="145"/>
      <c r="B409" s="103" t="e">
        <f>VLOOKUP(A409,URL[],2,0)</f>
        <v>#N/A</v>
      </c>
      <c r="C409" s="205" t="e">
        <f>VLOOKUP(A409,URL[],3,0)</f>
        <v>#N/A</v>
      </c>
      <c r="D409" s="103"/>
      <c r="E409" s="103"/>
      <c r="F409" s="103"/>
      <c r="G409" s="103"/>
      <c r="H409" s="103"/>
      <c r="I409" s="103"/>
      <c r="J409" s="103"/>
      <c r="K409" s="103"/>
      <c r="L409" s="103"/>
      <c r="M409" s="103"/>
      <c r="N409" s="103"/>
      <c r="O409" s="103"/>
      <c r="P409" s="103"/>
      <c r="Q409" s="103"/>
      <c r="R409" s="103"/>
      <c r="S409" s="103"/>
      <c r="T409" s="103" t="str">
        <f>IF(Final_Report[[#This Row],[Move to Report]]="Yes",VLOOKUP(E409,IssueVariable[],3,0),"N/A")</f>
        <v>N/A</v>
      </c>
      <c r="U409" s="103" t="str">
        <f>IF(Final_Report[[#This Row],[Move to Report]]="Yes",VLOOKUP(E409,IssueVariable[],4,0),"N/A")</f>
        <v>N/A</v>
      </c>
      <c r="V409" s="103" t="str">
        <f>Final_Report[[#This Row],[Issue Description]]</f>
        <v>N/A</v>
      </c>
      <c r="W409" s="103"/>
      <c r="X409" s="103">
        <f>Final_Report[[#This Row],[Code Snippet]]</f>
        <v>0</v>
      </c>
      <c r="Y409" s="103" t="str">
        <f>IF(Final_Report[[#This Row],[Move to Report]]="Yes",VLOOKUP(E409,IssueVariable[],5,0),"N/A")</f>
        <v>N/A</v>
      </c>
      <c r="Z409" s="103" t="str">
        <f>Final_Report[[#This Row],[Expected Result]]</f>
        <v>N/A</v>
      </c>
      <c r="AA409" s="103" t="str">
        <f>IF(Final_Report[[#This Row],[Move to Report]]="Yes",VLOOKUP(E409,IssueVariable[],6,0),"N/A")</f>
        <v>N/A</v>
      </c>
      <c r="AB409" s="103" t="str">
        <f>IF(Final_Report[[#This Row],[Move to Report]]="Yes",VLOOKUP(E409,IssueVariable[],7,0),"N/A")</f>
        <v>N/A</v>
      </c>
      <c r="AC409" s="103" t="str">
        <f>Final_Report[[#This Row],[Recommendation]]</f>
        <v>N/A</v>
      </c>
      <c r="AD409" s="103"/>
      <c r="AE409" s="103" t="str">
        <f>IF(Final_Report[[#This Row],[Move to Report]]="Yes",VLOOKUP(E409,IssueVariable[],8,0),"N/A")</f>
        <v>N/A</v>
      </c>
      <c r="AF409" s="103" t="str">
        <f>Final_Report[[#This Row],[Steps to Reproduce]]</f>
        <v>N/A</v>
      </c>
      <c r="AG409" s="103" t="str">
        <f>IF(Final_Report[[#This Row],[Move to Report]]="Yes",VLOOKUP(E409,IssueVariable[],9,0),"N/A")</f>
        <v>N/A</v>
      </c>
      <c r="AH409" s="103" t="str">
        <f>IF(Final_Report[[#This Row],[Move to Report]]="Yes",VLOOKUP(E409,IssueVariable[],10,0),"N/A")</f>
        <v>N/A</v>
      </c>
      <c r="AI409" s="103"/>
      <c r="AJ409" s="103"/>
      <c r="AK409" s="103" t="str" cm="1">
        <f t="array" ref="AK409">Table95[Tested on]</f>
        <v>Windows: 11
MAC OS: 12
iOS: 15
Android OS: 10</v>
      </c>
      <c r="AL409" s="203" t="str" cm="1">
        <f t="array" ref="AL4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09" s="103" t="e" cm="1">
        <f t="array" ref="AM409">CONCATENATE(LEFT(AH409, SEARCH(" ", AH409) -1),", ",Labels[Labels])</f>
        <v>#VALUE!</v>
      </c>
      <c r="AN409" s="103" t="b">
        <f t="shared" si="7"/>
        <v>0</v>
      </c>
      <c r="AO409" s="103"/>
      <c r="AP409" s="103"/>
      <c r="AQ409" s="103"/>
      <c r="AR409" s="103"/>
      <c r="AS409" s="103"/>
      <c r="AT409" s="103"/>
      <c r="AU409" s="103"/>
      <c r="AV409" s="103"/>
      <c r="AW409" s="103"/>
      <c r="AX409" s="103"/>
      <c r="AY409" s="103"/>
      <c r="AZ409" s="103"/>
      <c r="BA409" s="103"/>
      <c r="BB409" s="103"/>
      <c r="BC409" s="103" t="e">
        <f>VLOOKUP('Final Report'!D409,'Issue Variable'!A:N,11,FALSE)</f>
        <v>#N/A</v>
      </c>
      <c r="BD409" s="103"/>
      <c r="BE409" s="206"/>
    </row>
    <row r="410" spans="1:57" ht="105" hidden="1">
      <c r="A410" s="145"/>
      <c r="B410" s="103" t="e">
        <f>VLOOKUP(A410,URL[],2,0)</f>
        <v>#N/A</v>
      </c>
      <c r="C410" s="205" t="e">
        <f>VLOOKUP(A410,URL[],3,0)</f>
        <v>#N/A</v>
      </c>
      <c r="D410" s="103"/>
      <c r="E410" s="103"/>
      <c r="F410" s="103"/>
      <c r="G410" s="103"/>
      <c r="H410" s="103"/>
      <c r="I410" s="103"/>
      <c r="J410" s="103"/>
      <c r="K410" s="103"/>
      <c r="L410" s="103"/>
      <c r="M410" s="103"/>
      <c r="N410" s="103"/>
      <c r="O410" s="103"/>
      <c r="P410" s="103"/>
      <c r="Q410" s="103"/>
      <c r="R410" s="103"/>
      <c r="S410" s="103"/>
      <c r="T410" s="103" t="str">
        <f>IF(Final_Report[[#This Row],[Move to Report]]="Yes",VLOOKUP(E410,IssueVariable[],3,0),"N/A")</f>
        <v>N/A</v>
      </c>
      <c r="U410" s="103" t="str">
        <f>IF(Final_Report[[#This Row],[Move to Report]]="Yes",VLOOKUP(E410,IssueVariable[],4,0),"N/A")</f>
        <v>N/A</v>
      </c>
      <c r="V410" s="103" t="str">
        <f>Final_Report[[#This Row],[Issue Description]]</f>
        <v>N/A</v>
      </c>
      <c r="W410" s="103"/>
      <c r="X410" s="103">
        <f>Final_Report[[#This Row],[Code Snippet]]</f>
        <v>0</v>
      </c>
      <c r="Y410" s="103" t="str">
        <f>IF(Final_Report[[#This Row],[Move to Report]]="Yes",VLOOKUP(E410,IssueVariable[],5,0),"N/A")</f>
        <v>N/A</v>
      </c>
      <c r="Z410" s="103" t="str">
        <f>Final_Report[[#This Row],[Expected Result]]</f>
        <v>N/A</v>
      </c>
      <c r="AA410" s="103" t="str">
        <f>IF(Final_Report[[#This Row],[Move to Report]]="Yes",VLOOKUP(E410,IssueVariable[],6,0),"N/A")</f>
        <v>N/A</v>
      </c>
      <c r="AB410" s="103" t="str">
        <f>IF(Final_Report[[#This Row],[Move to Report]]="Yes",VLOOKUP(E410,IssueVariable[],7,0),"N/A")</f>
        <v>N/A</v>
      </c>
      <c r="AC410" s="103" t="str">
        <f>Final_Report[[#This Row],[Recommendation]]</f>
        <v>N/A</v>
      </c>
      <c r="AD410" s="103"/>
      <c r="AE410" s="103" t="str">
        <f>IF(Final_Report[[#This Row],[Move to Report]]="Yes",VLOOKUP(E410,IssueVariable[],8,0),"N/A")</f>
        <v>N/A</v>
      </c>
      <c r="AF410" s="103" t="str">
        <f>Final_Report[[#This Row],[Steps to Reproduce]]</f>
        <v>N/A</v>
      </c>
      <c r="AG410" s="103" t="str">
        <f>IF(Final_Report[[#This Row],[Move to Report]]="Yes",VLOOKUP(E410,IssueVariable[],9,0),"N/A")</f>
        <v>N/A</v>
      </c>
      <c r="AH410" s="103" t="str">
        <f>IF(Final_Report[[#This Row],[Move to Report]]="Yes",VLOOKUP(E410,IssueVariable[],10,0),"N/A")</f>
        <v>N/A</v>
      </c>
      <c r="AI410" s="103"/>
      <c r="AJ410" s="103"/>
      <c r="AK410" s="103" t="str" cm="1">
        <f t="array" ref="AK410">Table95[Tested on]</f>
        <v>Windows: 11
MAC OS: 12
iOS: 15
Android OS: 10</v>
      </c>
      <c r="AL410" s="203" t="str" cm="1">
        <f t="array" ref="AL4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0" s="103" t="e" cm="1">
        <f t="array" ref="AM410">CONCATENATE(LEFT(AH410, SEARCH(" ", AH410) -1),", ",Labels[Labels])</f>
        <v>#VALUE!</v>
      </c>
      <c r="AN410" s="103" t="b">
        <f t="shared" si="7"/>
        <v>0</v>
      </c>
      <c r="AO410" s="103"/>
      <c r="AP410" s="103"/>
      <c r="AQ410" s="103"/>
      <c r="AR410" s="103"/>
      <c r="AS410" s="103"/>
      <c r="AT410" s="103"/>
      <c r="AU410" s="103"/>
      <c r="AV410" s="103"/>
      <c r="AW410" s="103"/>
      <c r="AX410" s="103"/>
      <c r="AY410" s="103"/>
      <c r="AZ410" s="103"/>
      <c r="BA410" s="103"/>
      <c r="BB410" s="103"/>
      <c r="BC410" s="103" t="e">
        <f>VLOOKUP('Final Report'!D410,'Issue Variable'!A:N,11,FALSE)</f>
        <v>#N/A</v>
      </c>
      <c r="BD410" s="103"/>
      <c r="BE410" s="206"/>
    </row>
    <row r="411" spans="1:57" ht="105" hidden="1">
      <c r="A411" s="145"/>
      <c r="B411" s="103" t="e">
        <f>VLOOKUP(A411,URL[],2,0)</f>
        <v>#N/A</v>
      </c>
      <c r="C411" s="205" t="e">
        <f>VLOOKUP(A411,URL[],3,0)</f>
        <v>#N/A</v>
      </c>
      <c r="D411" s="103"/>
      <c r="E411" s="103"/>
      <c r="F411" s="103"/>
      <c r="G411" s="103"/>
      <c r="H411" s="103"/>
      <c r="I411" s="103"/>
      <c r="J411" s="103"/>
      <c r="K411" s="103"/>
      <c r="L411" s="103"/>
      <c r="M411" s="103"/>
      <c r="N411" s="103"/>
      <c r="O411" s="103"/>
      <c r="P411" s="103"/>
      <c r="Q411" s="103"/>
      <c r="R411" s="103"/>
      <c r="S411" s="103"/>
      <c r="T411" s="103" t="str">
        <f>IF(Final_Report[[#This Row],[Move to Report]]="Yes",VLOOKUP(E411,IssueVariable[],3,0),"N/A")</f>
        <v>N/A</v>
      </c>
      <c r="U411" s="103" t="str">
        <f>IF(Final_Report[[#This Row],[Move to Report]]="Yes",VLOOKUP(E411,IssueVariable[],4,0),"N/A")</f>
        <v>N/A</v>
      </c>
      <c r="V411" s="103" t="str">
        <f>Final_Report[[#This Row],[Issue Description]]</f>
        <v>N/A</v>
      </c>
      <c r="W411" s="103"/>
      <c r="X411" s="103">
        <f>Final_Report[[#This Row],[Code Snippet]]</f>
        <v>0</v>
      </c>
      <c r="Y411" s="103" t="str">
        <f>IF(Final_Report[[#This Row],[Move to Report]]="Yes",VLOOKUP(E411,IssueVariable[],5,0),"N/A")</f>
        <v>N/A</v>
      </c>
      <c r="Z411" s="103" t="str">
        <f>Final_Report[[#This Row],[Expected Result]]</f>
        <v>N/A</v>
      </c>
      <c r="AA411" s="103" t="str">
        <f>IF(Final_Report[[#This Row],[Move to Report]]="Yes",VLOOKUP(E411,IssueVariable[],6,0),"N/A")</f>
        <v>N/A</v>
      </c>
      <c r="AB411" s="103" t="str">
        <f>IF(Final_Report[[#This Row],[Move to Report]]="Yes",VLOOKUP(E411,IssueVariable[],7,0),"N/A")</f>
        <v>N/A</v>
      </c>
      <c r="AC411" s="103" t="str">
        <f>Final_Report[[#This Row],[Recommendation]]</f>
        <v>N/A</v>
      </c>
      <c r="AD411" s="103"/>
      <c r="AE411" s="103" t="str">
        <f>IF(Final_Report[[#This Row],[Move to Report]]="Yes",VLOOKUP(E411,IssueVariable[],8,0),"N/A")</f>
        <v>N/A</v>
      </c>
      <c r="AF411" s="103" t="str">
        <f>Final_Report[[#This Row],[Steps to Reproduce]]</f>
        <v>N/A</v>
      </c>
      <c r="AG411" s="103" t="str">
        <f>IF(Final_Report[[#This Row],[Move to Report]]="Yes",VLOOKUP(E411,IssueVariable[],9,0),"N/A")</f>
        <v>N/A</v>
      </c>
      <c r="AH411" s="103" t="str">
        <f>IF(Final_Report[[#This Row],[Move to Report]]="Yes",VLOOKUP(E411,IssueVariable[],10,0),"N/A")</f>
        <v>N/A</v>
      </c>
      <c r="AI411" s="103"/>
      <c r="AJ411" s="103"/>
      <c r="AK411" s="103" t="str" cm="1">
        <f t="array" ref="AK411">Table95[Tested on]</f>
        <v>Windows: 11
MAC OS: 12
iOS: 15
Android OS: 10</v>
      </c>
      <c r="AL411" s="203" t="str" cm="1">
        <f t="array" ref="AL4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1" s="103" t="e" cm="1">
        <f t="array" ref="AM411">CONCATENATE(LEFT(AH411, SEARCH(" ", AH411) -1),", ",Labels[Labels])</f>
        <v>#VALUE!</v>
      </c>
      <c r="AN411" s="103" t="b">
        <f t="shared" si="7"/>
        <v>0</v>
      </c>
      <c r="AO411" s="103"/>
      <c r="AP411" s="103"/>
      <c r="AQ411" s="103"/>
      <c r="AR411" s="103"/>
      <c r="AS411" s="103"/>
      <c r="AT411" s="103"/>
      <c r="AU411" s="103"/>
      <c r="AV411" s="103"/>
      <c r="AW411" s="103"/>
      <c r="AX411" s="103"/>
      <c r="AY411" s="103"/>
      <c r="AZ411" s="103"/>
      <c r="BA411" s="103"/>
      <c r="BB411" s="103"/>
      <c r="BC411" s="103" t="e">
        <f>VLOOKUP('Final Report'!D411,'Issue Variable'!A:N,11,FALSE)</f>
        <v>#N/A</v>
      </c>
      <c r="BD411" s="103"/>
      <c r="BE411" s="206"/>
    </row>
    <row r="412" spans="1:57" ht="105" hidden="1">
      <c r="A412" s="145"/>
      <c r="B412" s="103" t="e">
        <f>VLOOKUP(A412,URL[],2,0)</f>
        <v>#N/A</v>
      </c>
      <c r="C412" s="205" t="e">
        <f>VLOOKUP(A412,URL[],3,0)</f>
        <v>#N/A</v>
      </c>
      <c r="D412" s="103"/>
      <c r="E412" s="103"/>
      <c r="F412" s="103"/>
      <c r="G412" s="103"/>
      <c r="H412" s="103"/>
      <c r="I412" s="103"/>
      <c r="J412" s="103"/>
      <c r="K412" s="103"/>
      <c r="L412" s="103"/>
      <c r="M412" s="103"/>
      <c r="N412" s="103"/>
      <c r="O412" s="103"/>
      <c r="P412" s="103"/>
      <c r="Q412" s="103"/>
      <c r="R412" s="103"/>
      <c r="S412" s="103"/>
      <c r="T412" s="103" t="str">
        <f>IF(Final_Report[[#This Row],[Move to Report]]="Yes",VLOOKUP(E412,IssueVariable[],3,0),"N/A")</f>
        <v>N/A</v>
      </c>
      <c r="U412" s="103" t="str">
        <f>IF(Final_Report[[#This Row],[Move to Report]]="Yes",VLOOKUP(E412,IssueVariable[],4,0),"N/A")</f>
        <v>N/A</v>
      </c>
      <c r="V412" s="103" t="str">
        <f>Final_Report[[#This Row],[Issue Description]]</f>
        <v>N/A</v>
      </c>
      <c r="W412" s="103"/>
      <c r="X412" s="103">
        <f>Final_Report[[#This Row],[Code Snippet]]</f>
        <v>0</v>
      </c>
      <c r="Y412" s="103" t="str">
        <f>IF(Final_Report[[#This Row],[Move to Report]]="Yes",VLOOKUP(E412,IssueVariable[],5,0),"N/A")</f>
        <v>N/A</v>
      </c>
      <c r="Z412" s="103" t="str">
        <f>Final_Report[[#This Row],[Expected Result]]</f>
        <v>N/A</v>
      </c>
      <c r="AA412" s="103" t="str">
        <f>IF(Final_Report[[#This Row],[Move to Report]]="Yes",VLOOKUP(E412,IssueVariable[],6,0),"N/A")</f>
        <v>N/A</v>
      </c>
      <c r="AB412" s="103" t="str">
        <f>IF(Final_Report[[#This Row],[Move to Report]]="Yes",VLOOKUP(E412,IssueVariable[],7,0),"N/A")</f>
        <v>N/A</v>
      </c>
      <c r="AC412" s="103" t="str">
        <f>Final_Report[[#This Row],[Recommendation]]</f>
        <v>N/A</v>
      </c>
      <c r="AD412" s="103"/>
      <c r="AE412" s="103" t="str">
        <f>IF(Final_Report[[#This Row],[Move to Report]]="Yes",VLOOKUP(E412,IssueVariable[],8,0),"N/A")</f>
        <v>N/A</v>
      </c>
      <c r="AF412" s="103" t="str">
        <f>Final_Report[[#This Row],[Steps to Reproduce]]</f>
        <v>N/A</v>
      </c>
      <c r="AG412" s="103" t="str">
        <f>IF(Final_Report[[#This Row],[Move to Report]]="Yes",VLOOKUP(E412,IssueVariable[],9,0),"N/A")</f>
        <v>N/A</v>
      </c>
      <c r="AH412" s="103" t="str">
        <f>IF(Final_Report[[#This Row],[Move to Report]]="Yes",VLOOKUP(E412,IssueVariable[],10,0),"N/A")</f>
        <v>N/A</v>
      </c>
      <c r="AI412" s="103"/>
      <c r="AJ412" s="103"/>
      <c r="AK412" s="103" t="str" cm="1">
        <f t="array" ref="AK412">Table95[Tested on]</f>
        <v>Windows: 11
MAC OS: 12
iOS: 15
Android OS: 10</v>
      </c>
      <c r="AL412" s="203" t="str" cm="1">
        <f t="array" ref="AL4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2" s="103" t="e" cm="1">
        <f t="array" ref="AM412">CONCATENATE(LEFT(AH412, SEARCH(" ", AH412) -1),", ",Labels[Labels])</f>
        <v>#VALUE!</v>
      </c>
      <c r="AN412" s="103" t="b">
        <f t="shared" si="7"/>
        <v>0</v>
      </c>
      <c r="AO412" s="103"/>
      <c r="AP412" s="103"/>
      <c r="AQ412" s="103"/>
      <c r="AR412" s="103"/>
      <c r="AS412" s="103"/>
      <c r="AT412" s="103"/>
      <c r="AU412" s="103"/>
      <c r="AV412" s="103"/>
      <c r="AW412" s="103"/>
      <c r="AX412" s="103"/>
      <c r="AY412" s="103"/>
      <c r="AZ412" s="103"/>
      <c r="BA412" s="103"/>
      <c r="BB412" s="103"/>
      <c r="BC412" s="103" t="e">
        <f>VLOOKUP('Final Report'!D412,'Issue Variable'!A:N,11,FALSE)</f>
        <v>#N/A</v>
      </c>
      <c r="BD412" s="103"/>
      <c r="BE412" s="206"/>
    </row>
    <row r="413" spans="1:57" ht="105" hidden="1">
      <c r="A413" s="145"/>
      <c r="B413" s="103" t="e">
        <f>VLOOKUP(A413,URL[],2,0)</f>
        <v>#N/A</v>
      </c>
      <c r="C413" s="205" t="e">
        <f>VLOOKUP(A413,URL[],3,0)</f>
        <v>#N/A</v>
      </c>
      <c r="D413" s="103"/>
      <c r="E413" s="103"/>
      <c r="F413" s="103"/>
      <c r="G413" s="103"/>
      <c r="H413" s="103"/>
      <c r="I413" s="103"/>
      <c r="J413" s="103"/>
      <c r="K413" s="103"/>
      <c r="L413" s="103"/>
      <c r="M413" s="103"/>
      <c r="N413" s="103"/>
      <c r="O413" s="103"/>
      <c r="P413" s="103"/>
      <c r="Q413" s="103"/>
      <c r="R413" s="103"/>
      <c r="S413" s="103"/>
      <c r="T413" s="103" t="str">
        <f>IF(Final_Report[[#This Row],[Move to Report]]="Yes",VLOOKUP(E413,IssueVariable[],3,0),"N/A")</f>
        <v>N/A</v>
      </c>
      <c r="U413" s="103" t="str">
        <f>IF(Final_Report[[#This Row],[Move to Report]]="Yes",VLOOKUP(E413,IssueVariable[],4,0),"N/A")</f>
        <v>N/A</v>
      </c>
      <c r="V413" s="103" t="str">
        <f>Final_Report[[#This Row],[Issue Description]]</f>
        <v>N/A</v>
      </c>
      <c r="W413" s="103"/>
      <c r="X413" s="103">
        <f>Final_Report[[#This Row],[Code Snippet]]</f>
        <v>0</v>
      </c>
      <c r="Y413" s="103" t="str">
        <f>IF(Final_Report[[#This Row],[Move to Report]]="Yes",VLOOKUP(E413,IssueVariable[],5,0),"N/A")</f>
        <v>N/A</v>
      </c>
      <c r="Z413" s="103" t="str">
        <f>Final_Report[[#This Row],[Expected Result]]</f>
        <v>N/A</v>
      </c>
      <c r="AA413" s="103" t="str">
        <f>IF(Final_Report[[#This Row],[Move to Report]]="Yes",VLOOKUP(E413,IssueVariable[],6,0),"N/A")</f>
        <v>N/A</v>
      </c>
      <c r="AB413" s="103" t="str">
        <f>IF(Final_Report[[#This Row],[Move to Report]]="Yes",VLOOKUP(E413,IssueVariable[],7,0),"N/A")</f>
        <v>N/A</v>
      </c>
      <c r="AC413" s="103" t="str">
        <f>Final_Report[[#This Row],[Recommendation]]</f>
        <v>N/A</v>
      </c>
      <c r="AD413" s="103"/>
      <c r="AE413" s="103" t="str">
        <f>IF(Final_Report[[#This Row],[Move to Report]]="Yes",VLOOKUP(E413,IssueVariable[],8,0),"N/A")</f>
        <v>N/A</v>
      </c>
      <c r="AF413" s="103" t="str">
        <f>Final_Report[[#This Row],[Steps to Reproduce]]</f>
        <v>N/A</v>
      </c>
      <c r="AG413" s="103" t="str">
        <f>IF(Final_Report[[#This Row],[Move to Report]]="Yes",VLOOKUP(E413,IssueVariable[],9,0),"N/A")</f>
        <v>N/A</v>
      </c>
      <c r="AH413" s="103" t="str">
        <f>IF(Final_Report[[#This Row],[Move to Report]]="Yes",VLOOKUP(E413,IssueVariable[],10,0),"N/A")</f>
        <v>N/A</v>
      </c>
      <c r="AI413" s="103"/>
      <c r="AJ413" s="103"/>
      <c r="AK413" s="103" t="str" cm="1">
        <f t="array" ref="AK413">Table95[Tested on]</f>
        <v>Windows: 11
MAC OS: 12
iOS: 15
Android OS: 10</v>
      </c>
      <c r="AL413" s="203" t="str" cm="1">
        <f t="array" ref="AL4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3" s="103" t="e" cm="1">
        <f t="array" ref="AM413">CONCATENATE(LEFT(AH413, SEARCH(" ", AH413) -1),", ",Labels[Labels])</f>
        <v>#VALUE!</v>
      </c>
      <c r="AN413" s="103" t="b">
        <f t="shared" si="7"/>
        <v>0</v>
      </c>
      <c r="AO413" s="103"/>
      <c r="AP413" s="103"/>
      <c r="AQ413" s="103"/>
      <c r="AR413" s="103"/>
      <c r="AS413" s="103"/>
      <c r="AT413" s="103"/>
      <c r="AU413" s="103"/>
      <c r="AV413" s="103"/>
      <c r="AW413" s="103"/>
      <c r="AX413" s="103"/>
      <c r="AY413" s="103"/>
      <c r="AZ413" s="103"/>
      <c r="BA413" s="103"/>
      <c r="BB413" s="103"/>
      <c r="BC413" s="103" t="e">
        <f>VLOOKUP('Final Report'!D413,'Issue Variable'!A:N,11,FALSE)</f>
        <v>#N/A</v>
      </c>
      <c r="BD413" s="103"/>
      <c r="BE413" s="206"/>
    </row>
    <row r="414" spans="1:57" ht="105" hidden="1">
      <c r="A414" s="145"/>
      <c r="B414" s="103" t="e">
        <f>VLOOKUP(A414,URL[],2,0)</f>
        <v>#N/A</v>
      </c>
      <c r="C414" s="205" t="e">
        <f>VLOOKUP(A414,URL[],3,0)</f>
        <v>#N/A</v>
      </c>
      <c r="D414" s="103"/>
      <c r="E414" s="103"/>
      <c r="F414" s="103"/>
      <c r="G414" s="103"/>
      <c r="H414" s="103"/>
      <c r="I414" s="103"/>
      <c r="J414" s="103"/>
      <c r="K414" s="103"/>
      <c r="L414" s="103"/>
      <c r="M414" s="103"/>
      <c r="N414" s="103"/>
      <c r="O414" s="103"/>
      <c r="P414" s="103"/>
      <c r="Q414" s="103"/>
      <c r="R414" s="103"/>
      <c r="S414" s="103"/>
      <c r="T414" s="103" t="str">
        <f>IF(Final_Report[[#This Row],[Move to Report]]="Yes",VLOOKUP(E414,IssueVariable[],3,0),"N/A")</f>
        <v>N/A</v>
      </c>
      <c r="U414" s="103" t="str">
        <f>IF(Final_Report[[#This Row],[Move to Report]]="Yes",VLOOKUP(E414,IssueVariable[],4,0),"N/A")</f>
        <v>N/A</v>
      </c>
      <c r="V414" s="103" t="str">
        <f>Final_Report[[#This Row],[Issue Description]]</f>
        <v>N/A</v>
      </c>
      <c r="W414" s="103"/>
      <c r="X414" s="103">
        <f>Final_Report[[#This Row],[Code Snippet]]</f>
        <v>0</v>
      </c>
      <c r="Y414" s="103" t="str">
        <f>IF(Final_Report[[#This Row],[Move to Report]]="Yes",VLOOKUP(E414,IssueVariable[],5,0),"N/A")</f>
        <v>N/A</v>
      </c>
      <c r="Z414" s="103" t="str">
        <f>Final_Report[[#This Row],[Expected Result]]</f>
        <v>N/A</v>
      </c>
      <c r="AA414" s="103" t="str">
        <f>IF(Final_Report[[#This Row],[Move to Report]]="Yes",VLOOKUP(E414,IssueVariable[],6,0),"N/A")</f>
        <v>N/A</v>
      </c>
      <c r="AB414" s="103" t="str">
        <f>IF(Final_Report[[#This Row],[Move to Report]]="Yes",VLOOKUP(E414,IssueVariable[],7,0),"N/A")</f>
        <v>N/A</v>
      </c>
      <c r="AC414" s="103" t="str">
        <f>Final_Report[[#This Row],[Recommendation]]</f>
        <v>N/A</v>
      </c>
      <c r="AD414" s="103"/>
      <c r="AE414" s="103" t="str">
        <f>IF(Final_Report[[#This Row],[Move to Report]]="Yes",VLOOKUP(E414,IssueVariable[],8,0),"N/A")</f>
        <v>N/A</v>
      </c>
      <c r="AF414" s="103" t="str">
        <f>Final_Report[[#This Row],[Steps to Reproduce]]</f>
        <v>N/A</v>
      </c>
      <c r="AG414" s="103" t="str">
        <f>IF(Final_Report[[#This Row],[Move to Report]]="Yes",VLOOKUP(E414,IssueVariable[],9,0),"N/A")</f>
        <v>N/A</v>
      </c>
      <c r="AH414" s="103" t="str">
        <f>IF(Final_Report[[#This Row],[Move to Report]]="Yes",VLOOKUP(E414,IssueVariable[],10,0),"N/A")</f>
        <v>N/A</v>
      </c>
      <c r="AI414" s="103"/>
      <c r="AJ414" s="103"/>
      <c r="AK414" s="103" t="str" cm="1">
        <f t="array" ref="AK414">Table95[Tested on]</f>
        <v>Windows: 11
MAC OS: 12
iOS: 15
Android OS: 10</v>
      </c>
      <c r="AL414" s="203" t="str" cm="1">
        <f t="array" ref="AL4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4" s="103" t="e" cm="1">
        <f t="array" ref="AM414">CONCATENATE(LEFT(AH414, SEARCH(" ", AH414) -1),", ",Labels[Labels])</f>
        <v>#VALUE!</v>
      </c>
      <c r="AN414" s="103" t="b">
        <f t="shared" si="7"/>
        <v>0</v>
      </c>
      <c r="AO414" s="103"/>
      <c r="AP414" s="103"/>
      <c r="AQ414" s="103"/>
      <c r="AR414" s="103"/>
      <c r="AS414" s="103"/>
      <c r="AT414" s="103"/>
      <c r="AU414" s="103"/>
      <c r="AV414" s="103"/>
      <c r="AW414" s="103"/>
      <c r="AX414" s="103"/>
      <c r="AY414" s="103"/>
      <c r="AZ414" s="103"/>
      <c r="BA414" s="103"/>
      <c r="BB414" s="103"/>
      <c r="BC414" s="103" t="e">
        <f>VLOOKUP('Final Report'!D414,'Issue Variable'!A:N,11,FALSE)</f>
        <v>#N/A</v>
      </c>
      <c r="BD414" s="103"/>
      <c r="BE414" s="206"/>
    </row>
    <row r="415" spans="1:57" ht="105" hidden="1">
      <c r="A415" s="145"/>
      <c r="B415" s="103" t="e">
        <f>VLOOKUP(A415,URL[],2,0)</f>
        <v>#N/A</v>
      </c>
      <c r="C415" s="205" t="e">
        <f>VLOOKUP(A415,URL[],3,0)</f>
        <v>#N/A</v>
      </c>
      <c r="D415" s="103"/>
      <c r="E415" s="103"/>
      <c r="F415" s="103"/>
      <c r="G415" s="103"/>
      <c r="H415" s="103"/>
      <c r="I415" s="103"/>
      <c r="J415" s="103"/>
      <c r="K415" s="103"/>
      <c r="L415" s="103"/>
      <c r="M415" s="103"/>
      <c r="N415" s="103"/>
      <c r="O415" s="103"/>
      <c r="P415" s="103"/>
      <c r="Q415" s="103"/>
      <c r="R415" s="103"/>
      <c r="S415" s="103"/>
      <c r="T415" s="103" t="str">
        <f>IF(Final_Report[[#This Row],[Move to Report]]="Yes",VLOOKUP(E415,IssueVariable[],3,0),"N/A")</f>
        <v>N/A</v>
      </c>
      <c r="U415" s="103" t="str">
        <f>IF(Final_Report[[#This Row],[Move to Report]]="Yes",VLOOKUP(E415,IssueVariable[],4,0),"N/A")</f>
        <v>N/A</v>
      </c>
      <c r="V415" s="103" t="str">
        <f>Final_Report[[#This Row],[Issue Description]]</f>
        <v>N/A</v>
      </c>
      <c r="W415" s="103"/>
      <c r="X415" s="103">
        <f>Final_Report[[#This Row],[Code Snippet]]</f>
        <v>0</v>
      </c>
      <c r="Y415" s="103" t="str">
        <f>IF(Final_Report[[#This Row],[Move to Report]]="Yes",VLOOKUP(E415,IssueVariable[],5,0),"N/A")</f>
        <v>N/A</v>
      </c>
      <c r="Z415" s="103" t="str">
        <f>Final_Report[[#This Row],[Expected Result]]</f>
        <v>N/A</v>
      </c>
      <c r="AA415" s="103" t="str">
        <f>IF(Final_Report[[#This Row],[Move to Report]]="Yes",VLOOKUP(E415,IssueVariable[],6,0),"N/A")</f>
        <v>N/A</v>
      </c>
      <c r="AB415" s="103" t="str">
        <f>IF(Final_Report[[#This Row],[Move to Report]]="Yes",VLOOKUP(E415,IssueVariable[],7,0),"N/A")</f>
        <v>N/A</v>
      </c>
      <c r="AC415" s="103" t="str">
        <f>Final_Report[[#This Row],[Recommendation]]</f>
        <v>N/A</v>
      </c>
      <c r="AD415" s="103"/>
      <c r="AE415" s="103" t="str">
        <f>IF(Final_Report[[#This Row],[Move to Report]]="Yes",VLOOKUP(E415,IssueVariable[],8,0),"N/A")</f>
        <v>N/A</v>
      </c>
      <c r="AF415" s="103" t="str">
        <f>Final_Report[[#This Row],[Steps to Reproduce]]</f>
        <v>N/A</v>
      </c>
      <c r="AG415" s="103" t="str">
        <f>IF(Final_Report[[#This Row],[Move to Report]]="Yes",VLOOKUP(E415,IssueVariable[],9,0),"N/A")</f>
        <v>N/A</v>
      </c>
      <c r="AH415" s="103" t="str">
        <f>IF(Final_Report[[#This Row],[Move to Report]]="Yes",VLOOKUP(E415,IssueVariable[],10,0),"N/A")</f>
        <v>N/A</v>
      </c>
      <c r="AI415" s="103"/>
      <c r="AJ415" s="103"/>
      <c r="AK415" s="103" t="str" cm="1">
        <f t="array" ref="AK415">Table95[Tested on]</f>
        <v>Windows: 11
MAC OS: 12
iOS: 15
Android OS: 10</v>
      </c>
      <c r="AL415" s="203" t="str" cm="1">
        <f t="array" ref="AL4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5" s="103" t="e" cm="1">
        <f t="array" ref="AM415">CONCATENATE(LEFT(AH415, SEARCH(" ", AH415) -1),", ",Labels[Labels])</f>
        <v>#VALUE!</v>
      </c>
      <c r="AN415" s="103" t="b">
        <f t="shared" si="7"/>
        <v>0</v>
      </c>
      <c r="AO415" s="103"/>
      <c r="AP415" s="103"/>
      <c r="AQ415" s="103"/>
      <c r="AR415" s="103"/>
      <c r="AS415" s="103"/>
      <c r="AT415" s="103"/>
      <c r="AU415" s="103"/>
      <c r="AV415" s="103"/>
      <c r="AW415" s="103"/>
      <c r="AX415" s="103"/>
      <c r="AY415" s="103"/>
      <c r="AZ415" s="103"/>
      <c r="BA415" s="103"/>
      <c r="BB415" s="103"/>
      <c r="BC415" s="103" t="e">
        <f>VLOOKUP('Final Report'!D415,'Issue Variable'!A:N,11,FALSE)</f>
        <v>#N/A</v>
      </c>
      <c r="BD415" s="103"/>
      <c r="BE415" s="206"/>
    </row>
    <row r="416" spans="1:57" ht="105" hidden="1">
      <c r="A416" s="145"/>
      <c r="B416" s="103" t="e">
        <f>VLOOKUP(A416,URL[],2,0)</f>
        <v>#N/A</v>
      </c>
      <c r="C416" s="205" t="e">
        <f>VLOOKUP(A416,URL[],3,0)</f>
        <v>#N/A</v>
      </c>
      <c r="D416" s="103"/>
      <c r="E416" s="103"/>
      <c r="F416" s="103"/>
      <c r="G416" s="103"/>
      <c r="H416" s="103"/>
      <c r="I416" s="103"/>
      <c r="J416" s="103"/>
      <c r="K416" s="103"/>
      <c r="L416" s="103"/>
      <c r="M416" s="103"/>
      <c r="N416" s="103"/>
      <c r="O416" s="103"/>
      <c r="P416" s="103"/>
      <c r="Q416" s="103"/>
      <c r="R416" s="103"/>
      <c r="S416" s="103"/>
      <c r="T416" s="103" t="str">
        <f>IF(Final_Report[[#This Row],[Move to Report]]="Yes",VLOOKUP(E416,IssueVariable[],3,0),"N/A")</f>
        <v>N/A</v>
      </c>
      <c r="U416" s="103" t="str">
        <f>IF(Final_Report[[#This Row],[Move to Report]]="Yes",VLOOKUP(E416,IssueVariable[],4,0),"N/A")</f>
        <v>N/A</v>
      </c>
      <c r="V416" s="103" t="str">
        <f>Final_Report[[#This Row],[Issue Description]]</f>
        <v>N/A</v>
      </c>
      <c r="W416" s="103"/>
      <c r="X416" s="103">
        <f>Final_Report[[#This Row],[Code Snippet]]</f>
        <v>0</v>
      </c>
      <c r="Y416" s="103" t="str">
        <f>IF(Final_Report[[#This Row],[Move to Report]]="Yes",VLOOKUP(E416,IssueVariable[],5,0),"N/A")</f>
        <v>N/A</v>
      </c>
      <c r="Z416" s="103" t="str">
        <f>Final_Report[[#This Row],[Expected Result]]</f>
        <v>N/A</v>
      </c>
      <c r="AA416" s="103" t="str">
        <f>IF(Final_Report[[#This Row],[Move to Report]]="Yes",VLOOKUP(E416,IssueVariable[],6,0),"N/A")</f>
        <v>N/A</v>
      </c>
      <c r="AB416" s="103" t="str">
        <f>IF(Final_Report[[#This Row],[Move to Report]]="Yes",VLOOKUP(E416,IssueVariable[],7,0),"N/A")</f>
        <v>N/A</v>
      </c>
      <c r="AC416" s="103" t="str">
        <f>Final_Report[[#This Row],[Recommendation]]</f>
        <v>N/A</v>
      </c>
      <c r="AD416" s="103"/>
      <c r="AE416" s="103" t="str">
        <f>IF(Final_Report[[#This Row],[Move to Report]]="Yes",VLOOKUP(E416,IssueVariable[],8,0),"N/A")</f>
        <v>N/A</v>
      </c>
      <c r="AF416" s="103" t="str">
        <f>Final_Report[[#This Row],[Steps to Reproduce]]</f>
        <v>N/A</v>
      </c>
      <c r="AG416" s="103" t="str">
        <f>IF(Final_Report[[#This Row],[Move to Report]]="Yes",VLOOKUP(E416,IssueVariable[],9,0),"N/A")</f>
        <v>N/A</v>
      </c>
      <c r="AH416" s="103" t="str">
        <f>IF(Final_Report[[#This Row],[Move to Report]]="Yes",VLOOKUP(E416,IssueVariable[],10,0),"N/A")</f>
        <v>N/A</v>
      </c>
      <c r="AI416" s="103"/>
      <c r="AJ416" s="103"/>
      <c r="AK416" s="103" t="str" cm="1">
        <f t="array" ref="AK416">Table95[Tested on]</f>
        <v>Windows: 11
MAC OS: 12
iOS: 15
Android OS: 10</v>
      </c>
      <c r="AL416" s="203" t="str" cm="1">
        <f t="array" ref="AL4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6" s="103" t="e" cm="1">
        <f t="array" ref="AM416">CONCATENATE(LEFT(AH416, SEARCH(" ", AH416) -1),", ",Labels[Labels])</f>
        <v>#VALUE!</v>
      </c>
      <c r="AN416" s="103" t="b">
        <f t="shared" si="7"/>
        <v>0</v>
      </c>
      <c r="AO416" s="103"/>
      <c r="AP416" s="103"/>
      <c r="AQ416" s="103"/>
      <c r="AR416" s="103"/>
      <c r="AS416" s="103"/>
      <c r="AT416" s="103"/>
      <c r="AU416" s="103"/>
      <c r="AV416" s="103"/>
      <c r="AW416" s="103"/>
      <c r="AX416" s="103"/>
      <c r="AY416" s="103"/>
      <c r="AZ416" s="103"/>
      <c r="BA416" s="103"/>
      <c r="BB416" s="103"/>
      <c r="BC416" s="103" t="e">
        <f>VLOOKUP('Final Report'!D416,'Issue Variable'!A:N,11,FALSE)</f>
        <v>#N/A</v>
      </c>
      <c r="BD416" s="103"/>
      <c r="BE416" s="206"/>
    </row>
    <row r="417" spans="1:57" ht="105" hidden="1">
      <c r="A417" s="145"/>
      <c r="B417" s="103" t="e">
        <f>VLOOKUP(A417,URL[],2,0)</f>
        <v>#N/A</v>
      </c>
      <c r="C417" s="205" t="e">
        <f>VLOOKUP(A417,URL[],3,0)</f>
        <v>#N/A</v>
      </c>
      <c r="D417" s="103"/>
      <c r="E417" s="103"/>
      <c r="F417" s="103"/>
      <c r="G417" s="103"/>
      <c r="H417" s="103"/>
      <c r="I417" s="103"/>
      <c r="J417" s="103"/>
      <c r="K417" s="103"/>
      <c r="L417" s="103"/>
      <c r="M417" s="103"/>
      <c r="N417" s="103"/>
      <c r="O417" s="103"/>
      <c r="P417" s="103"/>
      <c r="Q417" s="103"/>
      <c r="R417" s="103"/>
      <c r="S417" s="103"/>
      <c r="T417" s="103" t="str">
        <f>IF(Final_Report[[#This Row],[Move to Report]]="Yes",VLOOKUP(E417,IssueVariable[],3,0),"N/A")</f>
        <v>N/A</v>
      </c>
      <c r="U417" s="103" t="str">
        <f>IF(Final_Report[[#This Row],[Move to Report]]="Yes",VLOOKUP(E417,IssueVariable[],4,0),"N/A")</f>
        <v>N/A</v>
      </c>
      <c r="V417" s="103" t="str">
        <f>Final_Report[[#This Row],[Issue Description]]</f>
        <v>N/A</v>
      </c>
      <c r="W417" s="103"/>
      <c r="X417" s="103">
        <f>Final_Report[[#This Row],[Code Snippet]]</f>
        <v>0</v>
      </c>
      <c r="Y417" s="103" t="str">
        <f>IF(Final_Report[[#This Row],[Move to Report]]="Yes",VLOOKUP(E417,IssueVariable[],5,0),"N/A")</f>
        <v>N/A</v>
      </c>
      <c r="Z417" s="103" t="str">
        <f>Final_Report[[#This Row],[Expected Result]]</f>
        <v>N/A</v>
      </c>
      <c r="AA417" s="103" t="str">
        <f>IF(Final_Report[[#This Row],[Move to Report]]="Yes",VLOOKUP(E417,IssueVariable[],6,0),"N/A")</f>
        <v>N/A</v>
      </c>
      <c r="AB417" s="103" t="str">
        <f>IF(Final_Report[[#This Row],[Move to Report]]="Yes",VLOOKUP(E417,IssueVariable[],7,0),"N/A")</f>
        <v>N/A</v>
      </c>
      <c r="AC417" s="103" t="str">
        <f>Final_Report[[#This Row],[Recommendation]]</f>
        <v>N/A</v>
      </c>
      <c r="AD417" s="103"/>
      <c r="AE417" s="103" t="str">
        <f>IF(Final_Report[[#This Row],[Move to Report]]="Yes",VLOOKUP(E417,IssueVariable[],8,0),"N/A")</f>
        <v>N/A</v>
      </c>
      <c r="AF417" s="103" t="str">
        <f>Final_Report[[#This Row],[Steps to Reproduce]]</f>
        <v>N/A</v>
      </c>
      <c r="AG417" s="103" t="str">
        <f>IF(Final_Report[[#This Row],[Move to Report]]="Yes",VLOOKUP(E417,IssueVariable[],9,0),"N/A")</f>
        <v>N/A</v>
      </c>
      <c r="AH417" s="103" t="str">
        <f>IF(Final_Report[[#This Row],[Move to Report]]="Yes",VLOOKUP(E417,IssueVariable[],10,0),"N/A")</f>
        <v>N/A</v>
      </c>
      <c r="AI417" s="103"/>
      <c r="AJ417" s="103"/>
      <c r="AK417" s="103" t="str" cm="1">
        <f t="array" ref="AK417">Table95[Tested on]</f>
        <v>Windows: 11
MAC OS: 12
iOS: 15
Android OS: 10</v>
      </c>
      <c r="AL417" s="203" t="str" cm="1">
        <f t="array" ref="AL4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7" s="103" t="e" cm="1">
        <f t="array" ref="AM417">CONCATENATE(LEFT(AH417, SEARCH(" ", AH417) -1),", ",Labels[Labels])</f>
        <v>#VALUE!</v>
      </c>
      <c r="AN417" s="103" t="b">
        <f t="shared" si="7"/>
        <v>0</v>
      </c>
      <c r="AO417" s="103"/>
      <c r="AP417" s="103"/>
      <c r="AQ417" s="103"/>
      <c r="AR417" s="103"/>
      <c r="AS417" s="103"/>
      <c r="AT417" s="103"/>
      <c r="AU417" s="103"/>
      <c r="AV417" s="103"/>
      <c r="AW417" s="103"/>
      <c r="AX417" s="103"/>
      <c r="AY417" s="103"/>
      <c r="AZ417" s="103"/>
      <c r="BA417" s="103"/>
      <c r="BB417" s="103"/>
      <c r="BC417" s="103" t="e">
        <f>VLOOKUP('Final Report'!D417,'Issue Variable'!A:N,11,FALSE)</f>
        <v>#N/A</v>
      </c>
      <c r="BD417" s="103"/>
      <c r="BE417" s="206"/>
    </row>
    <row r="418" spans="1:57" ht="105" hidden="1">
      <c r="A418" s="145"/>
      <c r="B418" s="103" t="e">
        <f>VLOOKUP(A418,URL[],2,0)</f>
        <v>#N/A</v>
      </c>
      <c r="C418" s="205" t="e">
        <f>VLOOKUP(A418,URL[],3,0)</f>
        <v>#N/A</v>
      </c>
      <c r="D418" s="103"/>
      <c r="E418" s="103"/>
      <c r="F418" s="103"/>
      <c r="G418" s="103"/>
      <c r="H418" s="103"/>
      <c r="I418" s="103"/>
      <c r="J418" s="103"/>
      <c r="K418" s="103"/>
      <c r="L418" s="103"/>
      <c r="M418" s="103"/>
      <c r="N418" s="103"/>
      <c r="O418" s="103"/>
      <c r="P418" s="103"/>
      <c r="Q418" s="103"/>
      <c r="R418" s="103"/>
      <c r="S418" s="103"/>
      <c r="T418" s="103" t="str">
        <f>IF(Final_Report[[#This Row],[Move to Report]]="Yes",VLOOKUP(E418,IssueVariable[],3,0),"N/A")</f>
        <v>N/A</v>
      </c>
      <c r="U418" s="103" t="str">
        <f>IF(Final_Report[[#This Row],[Move to Report]]="Yes",VLOOKUP(E418,IssueVariable[],4,0),"N/A")</f>
        <v>N/A</v>
      </c>
      <c r="V418" s="103" t="str">
        <f>Final_Report[[#This Row],[Issue Description]]</f>
        <v>N/A</v>
      </c>
      <c r="W418" s="103"/>
      <c r="X418" s="103">
        <f>Final_Report[[#This Row],[Code Snippet]]</f>
        <v>0</v>
      </c>
      <c r="Y418" s="103" t="str">
        <f>IF(Final_Report[[#This Row],[Move to Report]]="Yes",VLOOKUP(E418,IssueVariable[],5,0),"N/A")</f>
        <v>N/A</v>
      </c>
      <c r="Z418" s="103" t="str">
        <f>Final_Report[[#This Row],[Expected Result]]</f>
        <v>N/A</v>
      </c>
      <c r="AA418" s="103" t="str">
        <f>IF(Final_Report[[#This Row],[Move to Report]]="Yes",VLOOKUP(E418,IssueVariable[],6,0),"N/A")</f>
        <v>N/A</v>
      </c>
      <c r="AB418" s="103" t="str">
        <f>IF(Final_Report[[#This Row],[Move to Report]]="Yes",VLOOKUP(E418,IssueVariable[],7,0),"N/A")</f>
        <v>N/A</v>
      </c>
      <c r="AC418" s="103" t="str">
        <f>Final_Report[[#This Row],[Recommendation]]</f>
        <v>N/A</v>
      </c>
      <c r="AD418" s="103"/>
      <c r="AE418" s="103" t="str">
        <f>IF(Final_Report[[#This Row],[Move to Report]]="Yes",VLOOKUP(E418,IssueVariable[],8,0),"N/A")</f>
        <v>N/A</v>
      </c>
      <c r="AF418" s="103" t="str">
        <f>Final_Report[[#This Row],[Steps to Reproduce]]</f>
        <v>N/A</v>
      </c>
      <c r="AG418" s="103" t="str">
        <f>IF(Final_Report[[#This Row],[Move to Report]]="Yes",VLOOKUP(E418,IssueVariable[],9,0),"N/A")</f>
        <v>N/A</v>
      </c>
      <c r="AH418" s="103" t="str">
        <f>IF(Final_Report[[#This Row],[Move to Report]]="Yes",VLOOKUP(E418,IssueVariable[],10,0),"N/A")</f>
        <v>N/A</v>
      </c>
      <c r="AI418" s="103"/>
      <c r="AJ418" s="103"/>
      <c r="AK418" s="103" t="str" cm="1">
        <f t="array" ref="AK418">Table95[Tested on]</f>
        <v>Windows: 11
MAC OS: 12
iOS: 15
Android OS: 10</v>
      </c>
      <c r="AL418" s="203" t="str" cm="1">
        <f t="array" ref="AL4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8" s="103" t="e" cm="1">
        <f t="array" ref="AM418">CONCATENATE(LEFT(AH418, SEARCH(" ", AH418) -1),", ",Labels[Labels])</f>
        <v>#VALUE!</v>
      </c>
      <c r="AN418" s="103" t="b">
        <f t="shared" si="7"/>
        <v>0</v>
      </c>
      <c r="AO418" s="103"/>
      <c r="AP418" s="103"/>
      <c r="AQ418" s="103"/>
      <c r="AR418" s="103"/>
      <c r="AS418" s="103"/>
      <c r="AT418" s="103"/>
      <c r="AU418" s="103"/>
      <c r="AV418" s="103"/>
      <c r="AW418" s="103"/>
      <c r="AX418" s="103"/>
      <c r="AY418" s="103"/>
      <c r="AZ418" s="103"/>
      <c r="BA418" s="103"/>
      <c r="BB418" s="103"/>
      <c r="BC418" s="103" t="e">
        <f>VLOOKUP('Final Report'!D418,'Issue Variable'!A:N,11,FALSE)</f>
        <v>#N/A</v>
      </c>
      <c r="BD418" s="103"/>
      <c r="BE418" s="206"/>
    </row>
    <row r="419" spans="1:57" ht="105" hidden="1">
      <c r="A419" s="145"/>
      <c r="B419" s="103" t="e">
        <f>VLOOKUP(A419,URL[],2,0)</f>
        <v>#N/A</v>
      </c>
      <c r="C419" s="205" t="e">
        <f>VLOOKUP(A419,URL[],3,0)</f>
        <v>#N/A</v>
      </c>
      <c r="D419" s="103"/>
      <c r="E419" s="103"/>
      <c r="F419" s="103"/>
      <c r="G419" s="103"/>
      <c r="H419" s="103"/>
      <c r="I419" s="103"/>
      <c r="J419" s="103"/>
      <c r="K419" s="103"/>
      <c r="L419" s="103"/>
      <c r="M419" s="103"/>
      <c r="N419" s="103"/>
      <c r="O419" s="103"/>
      <c r="P419" s="103"/>
      <c r="Q419" s="103"/>
      <c r="R419" s="103"/>
      <c r="S419" s="103"/>
      <c r="T419" s="103" t="str">
        <f>IF(Final_Report[[#This Row],[Move to Report]]="Yes",VLOOKUP(E419,IssueVariable[],3,0),"N/A")</f>
        <v>N/A</v>
      </c>
      <c r="U419" s="103" t="str">
        <f>IF(Final_Report[[#This Row],[Move to Report]]="Yes",VLOOKUP(E419,IssueVariable[],4,0),"N/A")</f>
        <v>N/A</v>
      </c>
      <c r="V419" s="103" t="str">
        <f>Final_Report[[#This Row],[Issue Description]]</f>
        <v>N/A</v>
      </c>
      <c r="W419" s="103"/>
      <c r="X419" s="103">
        <f>Final_Report[[#This Row],[Code Snippet]]</f>
        <v>0</v>
      </c>
      <c r="Y419" s="103" t="str">
        <f>IF(Final_Report[[#This Row],[Move to Report]]="Yes",VLOOKUP(E419,IssueVariable[],5,0),"N/A")</f>
        <v>N/A</v>
      </c>
      <c r="Z419" s="103" t="str">
        <f>Final_Report[[#This Row],[Expected Result]]</f>
        <v>N/A</v>
      </c>
      <c r="AA419" s="103" t="str">
        <f>IF(Final_Report[[#This Row],[Move to Report]]="Yes",VLOOKUP(E419,IssueVariable[],6,0),"N/A")</f>
        <v>N/A</v>
      </c>
      <c r="AB419" s="103" t="str">
        <f>IF(Final_Report[[#This Row],[Move to Report]]="Yes",VLOOKUP(E419,IssueVariable[],7,0),"N/A")</f>
        <v>N/A</v>
      </c>
      <c r="AC419" s="103" t="str">
        <f>Final_Report[[#This Row],[Recommendation]]</f>
        <v>N/A</v>
      </c>
      <c r="AD419" s="103"/>
      <c r="AE419" s="103" t="str">
        <f>IF(Final_Report[[#This Row],[Move to Report]]="Yes",VLOOKUP(E419,IssueVariable[],8,0),"N/A")</f>
        <v>N/A</v>
      </c>
      <c r="AF419" s="103" t="str">
        <f>Final_Report[[#This Row],[Steps to Reproduce]]</f>
        <v>N/A</v>
      </c>
      <c r="AG419" s="103" t="str">
        <f>IF(Final_Report[[#This Row],[Move to Report]]="Yes",VLOOKUP(E419,IssueVariable[],9,0),"N/A")</f>
        <v>N/A</v>
      </c>
      <c r="AH419" s="103" t="str">
        <f>IF(Final_Report[[#This Row],[Move to Report]]="Yes",VLOOKUP(E419,IssueVariable[],10,0),"N/A")</f>
        <v>N/A</v>
      </c>
      <c r="AI419" s="103"/>
      <c r="AJ419" s="103"/>
      <c r="AK419" s="103" t="str" cm="1">
        <f t="array" ref="AK419">Table95[Tested on]</f>
        <v>Windows: 11
MAC OS: 12
iOS: 15
Android OS: 10</v>
      </c>
      <c r="AL419" s="203" t="str" cm="1">
        <f t="array" ref="AL4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19" s="103" t="e" cm="1">
        <f t="array" ref="AM419">CONCATENATE(LEFT(AH419, SEARCH(" ", AH419) -1),", ",Labels[Labels])</f>
        <v>#VALUE!</v>
      </c>
      <c r="AN419" s="103" t="b">
        <f t="shared" si="7"/>
        <v>0</v>
      </c>
      <c r="AO419" s="103"/>
      <c r="AP419" s="103"/>
      <c r="AQ419" s="103"/>
      <c r="AR419" s="103"/>
      <c r="AS419" s="103"/>
      <c r="AT419" s="103"/>
      <c r="AU419" s="103"/>
      <c r="AV419" s="103"/>
      <c r="AW419" s="103"/>
      <c r="AX419" s="103"/>
      <c r="AY419" s="103"/>
      <c r="AZ419" s="103"/>
      <c r="BA419" s="103"/>
      <c r="BB419" s="103"/>
      <c r="BC419" s="103" t="e">
        <f>VLOOKUP('Final Report'!D419,'Issue Variable'!A:N,11,FALSE)</f>
        <v>#N/A</v>
      </c>
      <c r="BD419" s="103"/>
      <c r="BE419" s="206"/>
    </row>
    <row r="420" spans="1:57" ht="105" hidden="1">
      <c r="A420" s="145"/>
      <c r="B420" s="103" t="e">
        <f>VLOOKUP(A420,URL[],2,0)</f>
        <v>#N/A</v>
      </c>
      <c r="C420" s="205" t="e">
        <f>VLOOKUP(A420,URL[],3,0)</f>
        <v>#N/A</v>
      </c>
      <c r="D420" s="103"/>
      <c r="E420" s="103"/>
      <c r="F420" s="103"/>
      <c r="G420" s="103"/>
      <c r="H420" s="103"/>
      <c r="I420" s="103"/>
      <c r="J420" s="103"/>
      <c r="K420" s="103"/>
      <c r="L420" s="103"/>
      <c r="M420" s="103"/>
      <c r="N420" s="103"/>
      <c r="O420" s="103"/>
      <c r="P420" s="103"/>
      <c r="Q420" s="103"/>
      <c r="R420" s="103"/>
      <c r="S420" s="103"/>
      <c r="T420" s="103" t="str">
        <f>IF(Final_Report[[#This Row],[Move to Report]]="Yes",VLOOKUP(E420,IssueVariable[],3,0),"N/A")</f>
        <v>N/A</v>
      </c>
      <c r="U420" s="103" t="str">
        <f>IF(Final_Report[[#This Row],[Move to Report]]="Yes",VLOOKUP(E420,IssueVariable[],4,0),"N/A")</f>
        <v>N/A</v>
      </c>
      <c r="V420" s="103" t="str">
        <f>Final_Report[[#This Row],[Issue Description]]</f>
        <v>N/A</v>
      </c>
      <c r="W420" s="103"/>
      <c r="X420" s="103">
        <f>Final_Report[[#This Row],[Code Snippet]]</f>
        <v>0</v>
      </c>
      <c r="Y420" s="103" t="str">
        <f>IF(Final_Report[[#This Row],[Move to Report]]="Yes",VLOOKUP(E420,IssueVariable[],5,0),"N/A")</f>
        <v>N/A</v>
      </c>
      <c r="Z420" s="103" t="str">
        <f>Final_Report[[#This Row],[Expected Result]]</f>
        <v>N/A</v>
      </c>
      <c r="AA420" s="103" t="str">
        <f>IF(Final_Report[[#This Row],[Move to Report]]="Yes",VLOOKUP(E420,IssueVariable[],6,0),"N/A")</f>
        <v>N/A</v>
      </c>
      <c r="AB420" s="103" t="str">
        <f>IF(Final_Report[[#This Row],[Move to Report]]="Yes",VLOOKUP(E420,IssueVariable[],7,0),"N/A")</f>
        <v>N/A</v>
      </c>
      <c r="AC420" s="103" t="str">
        <f>Final_Report[[#This Row],[Recommendation]]</f>
        <v>N/A</v>
      </c>
      <c r="AD420" s="103"/>
      <c r="AE420" s="103" t="str">
        <f>IF(Final_Report[[#This Row],[Move to Report]]="Yes",VLOOKUP(E420,IssueVariable[],8,0),"N/A")</f>
        <v>N/A</v>
      </c>
      <c r="AF420" s="103" t="str">
        <f>Final_Report[[#This Row],[Steps to Reproduce]]</f>
        <v>N/A</v>
      </c>
      <c r="AG420" s="103" t="str">
        <f>IF(Final_Report[[#This Row],[Move to Report]]="Yes",VLOOKUP(E420,IssueVariable[],9,0),"N/A")</f>
        <v>N/A</v>
      </c>
      <c r="AH420" s="103" t="str">
        <f>IF(Final_Report[[#This Row],[Move to Report]]="Yes",VLOOKUP(E420,IssueVariable[],10,0),"N/A")</f>
        <v>N/A</v>
      </c>
      <c r="AI420" s="103"/>
      <c r="AJ420" s="103"/>
      <c r="AK420" s="103" t="str" cm="1">
        <f t="array" ref="AK420">Table95[Tested on]</f>
        <v>Windows: 11
MAC OS: 12
iOS: 15
Android OS: 10</v>
      </c>
      <c r="AL420" s="203" t="str" cm="1">
        <f t="array" ref="AL4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0" s="103" t="e" cm="1">
        <f t="array" ref="AM420">CONCATENATE(LEFT(AH420, SEARCH(" ", AH420) -1),", ",Labels[Labels])</f>
        <v>#VALUE!</v>
      </c>
      <c r="AN420" s="103" t="b">
        <f t="shared" si="7"/>
        <v>0</v>
      </c>
      <c r="AO420" s="103"/>
      <c r="AP420" s="103"/>
      <c r="AQ420" s="103"/>
      <c r="AR420" s="103"/>
      <c r="AS420" s="103"/>
      <c r="AT420" s="103"/>
      <c r="AU420" s="103"/>
      <c r="AV420" s="103"/>
      <c r="AW420" s="103"/>
      <c r="AX420" s="103"/>
      <c r="AY420" s="103"/>
      <c r="AZ420" s="103"/>
      <c r="BA420" s="103"/>
      <c r="BB420" s="103"/>
      <c r="BC420" s="103" t="e">
        <f>VLOOKUP('Final Report'!D420,'Issue Variable'!A:N,11,FALSE)</f>
        <v>#N/A</v>
      </c>
      <c r="BD420" s="103"/>
      <c r="BE420" s="206"/>
    </row>
    <row r="421" spans="1:57" ht="105" hidden="1">
      <c r="A421" s="145"/>
      <c r="B421" s="103" t="e">
        <f>VLOOKUP(A421,URL[],2,0)</f>
        <v>#N/A</v>
      </c>
      <c r="C421" s="205" t="e">
        <f>VLOOKUP(A421,URL[],3,0)</f>
        <v>#N/A</v>
      </c>
      <c r="D421" s="103"/>
      <c r="E421" s="103"/>
      <c r="F421" s="103"/>
      <c r="G421" s="103"/>
      <c r="H421" s="103"/>
      <c r="I421" s="103"/>
      <c r="J421" s="103"/>
      <c r="K421" s="103"/>
      <c r="L421" s="103"/>
      <c r="M421" s="103"/>
      <c r="N421" s="103"/>
      <c r="O421" s="103"/>
      <c r="P421" s="103"/>
      <c r="Q421" s="103"/>
      <c r="R421" s="103"/>
      <c r="S421" s="103"/>
      <c r="T421" s="103" t="str">
        <f>IF(Final_Report[[#This Row],[Move to Report]]="Yes",VLOOKUP(E421,IssueVariable[],3,0),"N/A")</f>
        <v>N/A</v>
      </c>
      <c r="U421" s="103" t="str">
        <f>IF(Final_Report[[#This Row],[Move to Report]]="Yes",VLOOKUP(E421,IssueVariable[],4,0),"N/A")</f>
        <v>N/A</v>
      </c>
      <c r="V421" s="103" t="str">
        <f>Final_Report[[#This Row],[Issue Description]]</f>
        <v>N/A</v>
      </c>
      <c r="W421" s="103"/>
      <c r="X421" s="103">
        <f>Final_Report[[#This Row],[Code Snippet]]</f>
        <v>0</v>
      </c>
      <c r="Y421" s="103" t="str">
        <f>IF(Final_Report[[#This Row],[Move to Report]]="Yes",VLOOKUP(E421,IssueVariable[],5,0),"N/A")</f>
        <v>N/A</v>
      </c>
      <c r="Z421" s="103" t="str">
        <f>Final_Report[[#This Row],[Expected Result]]</f>
        <v>N/A</v>
      </c>
      <c r="AA421" s="103" t="str">
        <f>IF(Final_Report[[#This Row],[Move to Report]]="Yes",VLOOKUP(E421,IssueVariable[],6,0),"N/A")</f>
        <v>N/A</v>
      </c>
      <c r="AB421" s="103" t="str">
        <f>IF(Final_Report[[#This Row],[Move to Report]]="Yes",VLOOKUP(E421,IssueVariable[],7,0),"N/A")</f>
        <v>N/A</v>
      </c>
      <c r="AC421" s="103" t="str">
        <f>Final_Report[[#This Row],[Recommendation]]</f>
        <v>N/A</v>
      </c>
      <c r="AD421" s="103"/>
      <c r="AE421" s="103" t="str">
        <f>IF(Final_Report[[#This Row],[Move to Report]]="Yes",VLOOKUP(E421,IssueVariable[],8,0),"N/A")</f>
        <v>N/A</v>
      </c>
      <c r="AF421" s="103" t="str">
        <f>Final_Report[[#This Row],[Steps to Reproduce]]</f>
        <v>N/A</v>
      </c>
      <c r="AG421" s="103" t="str">
        <f>IF(Final_Report[[#This Row],[Move to Report]]="Yes",VLOOKUP(E421,IssueVariable[],9,0),"N/A")</f>
        <v>N/A</v>
      </c>
      <c r="AH421" s="103" t="str">
        <f>IF(Final_Report[[#This Row],[Move to Report]]="Yes",VLOOKUP(E421,IssueVariable[],10,0),"N/A")</f>
        <v>N/A</v>
      </c>
      <c r="AI421" s="103"/>
      <c r="AJ421" s="103"/>
      <c r="AK421" s="103" t="str" cm="1">
        <f t="array" ref="AK421">Table95[Tested on]</f>
        <v>Windows: 11
MAC OS: 12
iOS: 15
Android OS: 10</v>
      </c>
      <c r="AL421" s="203" t="str" cm="1">
        <f t="array" ref="AL4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1" s="103" t="e" cm="1">
        <f t="array" ref="AM421">CONCATENATE(LEFT(AH421, SEARCH(" ", AH421) -1),", ",Labels[Labels])</f>
        <v>#VALUE!</v>
      </c>
      <c r="AN421" s="103" t="b">
        <f t="shared" si="7"/>
        <v>0</v>
      </c>
      <c r="AO421" s="103"/>
      <c r="AP421" s="103"/>
      <c r="AQ421" s="103"/>
      <c r="AR421" s="103"/>
      <c r="AS421" s="103"/>
      <c r="AT421" s="103"/>
      <c r="AU421" s="103"/>
      <c r="AV421" s="103"/>
      <c r="AW421" s="103"/>
      <c r="AX421" s="103"/>
      <c r="AY421" s="103"/>
      <c r="AZ421" s="103"/>
      <c r="BA421" s="103"/>
      <c r="BB421" s="103"/>
      <c r="BC421" s="103" t="e">
        <f>VLOOKUP('Final Report'!D421,'Issue Variable'!A:N,11,FALSE)</f>
        <v>#N/A</v>
      </c>
      <c r="BD421" s="103"/>
      <c r="BE421" s="206"/>
    </row>
    <row r="422" spans="1:57" ht="105" hidden="1">
      <c r="A422" s="145"/>
      <c r="B422" s="103" t="e">
        <f>VLOOKUP(A422,URL[],2,0)</f>
        <v>#N/A</v>
      </c>
      <c r="C422" s="205" t="e">
        <f>VLOOKUP(A422,URL[],3,0)</f>
        <v>#N/A</v>
      </c>
      <c r="D422" s="103"/>
      <c r="E422" s="103"/>
      <c r="F422" s="103"/>
      <c r="G422" s="103"/>
      <c r="H422" s="103"/>
      <c r="I422" s="103"/>
      <c r="J422" s="103"/>
      <c r="K422" s="103"/>
      <c r="L422" s="103"/>
      <c r="M422" s="103"/>
      <c r="N422" s="103"/>
      <c r="O422" s="103"/>
      <c r="P422" s="103"/>
      <c r="Q422" s="103"/>
      <c r="R422" s="103"/>
      <c r="S422" s="103"/>
      <c r="T422" s="103" t="str">
        <f>IF(Final_Report[[#This Row],[Move to Report]]="Yes",VLOOKUP(E422,IssueVariable[],3,0),"N/A")</f>
        <v>N/A</v>
      </c>
      <c r="U422" s="103" t="str">
        <f>IF(Final_Report[[#This Row],[Move to Report]]="Yes",VLOOKUP(E422,IssueVariable[],4,0),"N/A")</f>
        <v>N/A</v>
      </c>
      <c r="V422" s="103" t="str">
        <f>Final_Report[[#This Row],[Issue Description]]</f>
        <v>N/A</v>
      </c>
      <c r="W422" s="103"/>
      <c r="X422" s="103">
        <f>Final_Report[[#This Row],[Code Snippet]]</f>
        <v>0</v>
      </c>
      <c r="Y422" s="103" t="str">
        <f>IF(Final_Report[[#This Row],[Move to Report]]="Yes",VLOOKUP(E422,IssueVariable[],5,0),"N/A")</f>
        <v>N/A</v>
      </c>
      <c r="Z422" s="103" t="str">
        <f>Final_Report[[#This Row],[Expected Result]]</f>
        <v>N/A</v>
      </c>
      <c r="AA422" s="103" t="str">
        <f>IF(Final_Report[[#This Row],[Move to Report]]="Yes",VLOOKUP(E422,IssueVariable[],6,0),"N/A")</f>
        <v>N/A</v>
      </c>
      <c r="AB422" s="103" t="str">
        <f>IF(Final_Report[[#This Row],[Move to Report]]="Yes",VLOOKUP(E422,IssueVariable[],7,0),"N/A")</f>
        <v>N/A</v>
      </c>
      <c r="AC422" s="103" t="str">
        <f>Final_Report[[#This Row],[Recommendation]]</f>
        <v>N/A</v>
      </c>
      <c r="AD422" s="103"/>
      <c r="AE422" s="103" t="str">
        <f>IF(Final_Report[[#This Row],[Move to Report]]="Yes",VLOOKUP(E422,IssueVariable[],8,0),"N/A")</f>
        <v>N/A</v>
      </c>
      <c r="AF422" s="103" t="str">
        <f>Final_Report[[#This Row],[Steps to Reproduce]]</f>
        <v>N/A</v>
      </c>
      <c r="AG422" s="103" t="str">
        <f>IF(Final_Report[[#This Row],[Move to Report]]="Yes",VLOOKUP(E422,IssueVariable[],9,0),"N/A")</f>
        <v>N/A</v>
      </c>
      <c r="AH422" s="103" t="str">
        <f>IF(Final_Report[[#This Row],[Move to Report]]="Yes",VLOOKUP(E422,IssueVariable[],10,0),"N/A")</f>
        <v>N/A</v>
      </c>
      <c r="AI422" s="103"/>
      <c r="AJ422" s="103"/>
      <c r="AK422" s="103" t="str" cm="1">
        <f t="array" ref="AK422">Table95[Tested on]</f>
        <v>Windows: 11
MAC OS: 12
iOS: 15
Android OS: 10</v>
      </c>
      <c r="AL422" s="203" t="str" cm="1">
        <f t="array" ref="AL4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2" s="103" t="e" cm="1">
        <f t="array" ref="AM422">CONCATENATE(LEFT(AH422, SEARCH(" ", AH422) -1),", ",Labels[Labels])</f>
        <v>#VALUE!</v>
      </c>
      <c r="AN422" s="103" t="b">
        <f t="shared" si="7"/>
        <v>0</v>
      </c>
      <c r="AO422" s="103"/>
      <c r="AP422" s="103"/>
      <c r="AQ422" s="103"/>
      <c r="AR422" s="103"/>
      <c r="AS422" s="103"/>
      <c r="AT422" s="103"/>
      <c r="AU422" s="103"/>
      <c r="AV422" s="103"/>
      <c r="AW422" s="103"/>
      <c r="AX422" s="103"/>
      <c r="AY422" s="103"/>
      <c r="AZ422" s="103"/>
      <c r="BA422" s="103"/>
      <c r="BB422" s="103"/>
      <c r="BC422" s="103" t="e">
        <f>VLOOKUP('Final Report'!D422,'Issue Variable'!A:N,11,FALSE)</f>
        <v>#N/A</v>
      </c>
      <c r="BD422" s="103"/>
      <c r="BE422" s="206"/>
    </row>
    <row r="423" spans="1:57" ht="105" hidden="1">
      <c r="A423" s="145"/>
      <c r="B423" s="103" t="e">
        <f>VLOOKUP(A423,URL[],2,0)</f>
        <v>#N/A</v>
      </c>
      <c r="C423" s="205" t="e">
        <f>VLOOKUP(A423,URL[],3,0)</f>
        <v>#N/A</v>
      </c>
      <c r="D423" s="103"/>
      <c r="E423" s="103"/>
      <c r="F423" s="103"/>
      <c r="G423" s="103"/>
      <c r="H423" s="103"/>
      <c r="I423" s="103"/>
      <c r="J423" s="103"/>
      <c r="K423" s="103"/>
      <c r="L423" s="103"/>
      <c r="M423" s="103"/>
      <c r="N423" s="103"/>
      <c r="O423" s="103"/>
      <c r="P423" s="103"/>
      <c r="Q423" s="103"/>
      <c r="R423" s="103"/>
      <c r="S423" s="103"/>
      <c r="T423" s="103" t="str">
        <f>IF(Final_Report[[#This Row],[Move to Report]]="Yes",VLOOKUP(E423,IssueVariable[],3,0),"N/A")</f>
        <v>N/A</v>
      </c>
      <c r="U423" s="103" t="str">
        <f>IF(Final_Report[[#This Row],[Move to Report]]="Yes",VLOOKUP(E423,IssueVariable[],4,0),"N/A")</f>
        <v>N/A</v>
      </c>
      <c r="V423" s="103" t="str">
        <f>Final_Report[[#This Row],[Issue Description]]</f>
        <v>N/A</v>
      </c>
      <c r="W423" s="103"/>
      <c r="X423" s="103">
        <f>Final_Report[[#This Row],[Code Snippet]]</f>
        <v>0</v>
      </c>
      <c r="Y423" s="103" t="str">
        <f>IF(Final_Report[[#This Row],[Move to Report]]="Yes",VLOOKUP(E423,IssueVariable[],5,0),"N/A")</f>
        <v>N/A</v>
      </c>
      <c r="Z423" s="103" t="str">
        <f>Final_Report[[#This Row],[Expected Result]]</f>
        <v>N/A</v>
      </c>
      <c r="AA423" s="103" t="str">
        <f>IF(Final_Report[[#This Row],[Move to Report]]="Yes",VLOOKUP(E423,IssueVariable[],6,0),"N/A")</f>
        <v>N/A</v>
      </c>
      <c r="AB423" s="103" t="str">
        <f>IF(Final_Report[[#This Row],[Move to Report]]="Yes",VLOOKUP(E423,IssueVariable[],7,0),"N/A")</f>
        <v>N/A</v>
      </c>
      <c r="AC423" s="103" t="str">
        <f>Final_Report[[#This Row],[Recommendation]]</f>
        <v>N/A</v>
      </c>
      <c r="AD423" s="103"/>
      <c r="AE423" s="103" t="str">
        <f>IF(Final_Report[[#This Row],[Move to Report]]="Yes",VLOOKUP(E423,IssueVariable[],8,0),"N/A")</f>
        <v>N/A</v>
      </c>
      <c r="AF423" s="103" t="str">
        <f>Final_Report[[#This Row],[Steps to Reproduce]]</f>
        <v>N/A</v>
      </c>
      <c r="AG423" s="103" t="str">
        <f>IF(Final_Report[[#This Row],[Move to Report]]="Yes",VLOOKUP(E423,IssueVariable[],9,0),"N/A")</f>
        <v>N/A</v>
      </c>
      <c r="AH423" s="103" t="str">
        <f>IF(Final_Report[[#This Row],[Move to Report]]="Yes",VLOOKUP(E423,IssueVariable[],10,0),"N/A")</f>
        <v>N/A</v>
      </c>
      <c r="AI423" s="103"/>
      <c r="AJ423" s="103"/>
      <c r="AK423" s="103" t="str" cm="1">
        <f t="array" ref="AK423">Table95[Tested on]</f>
        <v>Windows: 11
MAC OS: 12
iOS: 15
Android OS: 10</v>
      </c>
      <c r="AL423" s="203" t="str" cm="1">
        <f t="array" ref="AL4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3" s="103" t="e" cm="1">
        <f t="array" ref="AM423">CONCATENATE(LEFT(AH423, SEARCH(" ", AH423) -1),", ",Labels[Labels])</f>
        <v>#VALUE!</v>
      </c>
      <c r="AN423" s="103" t="b">
        <f t="shared" si="7"/>
        <v>0</v>
      </c>
      <c r="AO423" s="103"/>
      <c r="AP423" s="103"/>
      <c r="AQ423" s="103"/>
      <c r="AR423" s="103"/>
      <c r="AS423" s="103"/>
      <c r="AT423" s="103"/>
      <c r="AU423" s="103"/>
      <c r="AV423" s="103"/>
      <c r="AW423" s="103"/>
      <c r="AX423" s="103"/>
      <c r="AY423" s="103"/>
      <c r="AZ423" s="103"/>
      <c r="BA423" s="103"/>
      <c r="BB423" s="103"/>
      <c r="BC423" s="103" t="e">
        <f>VLOOKUP('Final Report'!D423,'Issue Variable'!A:N,11,FALSE)</f>
        <v>#N/A</v>
      </c>
      <c r="BD423" s="103"/>
      <c r="BE423" s="206"/>
    </row>
    <row r="424" spans="1:57" ht="105" hidden="1">
      <c r="A424" s="145"/>
      <c r="B424" s="103" t="e">
        <f>VLOOKUP(A424,URL[],2,0)</f>
        <v>#N/A</v>
      </c>
      <c r="C424" s="205" t="e">
        <f>VLOOKUP(A424,URL[],3,0)</f>
        <v>#N/A</v>
      </c>
      <c r="D424" s="103"/>
      <c r="E424" s="103"/>
      <c r="F424" s="103"/>
      <c r="G424" s="103"/>
      <c r="H424" s="103"/>
      <c r="I424" s="103"/>
      <c r="J424" s="103"/>
      <c r="K424" s="103"/>
      <c r="L424" s="103"/>
      <c r="M424" s="103"/>
      <c r="N424" s="103"/>
      <c r="O424" s="103"/>
      <c r="P424" s="103"/>
      <c r="Q424" s="103"/>
      <c r="R424" s="103"/>
      <c r="S424" s="103"/>
      <c r="T424" s="103" t="str">
        <f>IF(Final_Report[[#This Row],[Move to Report]]="Yes",VLOOKUP(E424,IssueVariable[],3,0),"N/A")</f>
        <v>N/A</v>
      </c>
      <c r="U424" s="103" t="str">
        <f>IF(Final_Report[[#This Row],[Move to Report]]="Yes",VLOOKUP(E424,IssueVariable[],4,0),"N/A")</f>
        <v>N/A</v>
      </c>
      <c r="V424" s="103" t="str">
        <f>Final_Report[[#This Row],[Issue Description]]</f>
        <v>N/A</v>
      </c>
      <c r="W424" s="103"/>
      <c r="X424" s="103">
        <f>Final_Report[[#This Row],[Code Snippet]]</f>
        <v>0</v>
      </c>
      <c r="Y424" s="103" t="str">
        <f>IF(Final_Report[[#This Row],[Move to Report]]="Yes",VLOOKUP(E424,IssueVariable[],5,0),"N/A")</f>
        <v>N/A</v>
      </c>
      <c r="Z424" s="103" t="str">
        <f>Final_Report[[#This Row],[Expected Result]]</f>
        <v>N/A</v>
      </c>
      <c r="AA424" s="103" t="str">
        <f>IF(Final_Report[[#This Row],[Move to Report]]="Yes",VLOOKUP(E424,IssueVariable[],6,0),"N/A")</f>
        <v>N/A</v>
      </c>
      <c r="AB424" s="103" t="str">
        <f>IF(Final_Report[[#This Row],[Move to Report]]="Yes",VLOOKUP(E424,IssueVariable[],7,0),"N/A")</f>
        <v>N/A</v>
      </c>
      <c r="AC424" s="103" t="str">
        <f>Final_Report[[#This Row],[Recommendation]]</f>
        <v>N/A</v>
      </c>
      <c r="AD424" s="103"/>
      <c r="AE424" s="103" t="str">
        <f>IF(Final_Report[[#This Row],[Move to Report]]="Yes",VLOOKUP(E424,IssueVariable[],8,0),"N/A")</f>
        <v>N/A</v>
      </c>
      <c r="AF424" s="103" t="str">
        <f>Final_Report[[#This Row],[Steps to Reproduce]]</f>
        <v>N/A</v>
      </c>
      <c r="AG424" s="103" t="str">
        <f>IF(Final_Report[[#This Row],[Move to Report]]="Yes",VLOOKUP(E424,IssueVariable[],9,0),"N/A")</f>
        <v>N/A</v>
      </c>
      <c r="AH424" s="103" t="str">
        <f>IF(Final_Report[[#This Row],[Move to Report]]="Yes",VLOOKUP(E424,IssueVariable[],10,0),"N/A")</f>
        <v>N/A</v>
      </c>
      <c r="AI424" s="103"/>
      <c r="AJ424" s="103"/>
      <c r="AK424" s="103" t="str" cm="1">
        <f t="array" ref="AK424">Table95[Tested on]</f>
        <v>Windows: 11
MAC OS: 12
iOS: 15
Android OS: 10</v>
      </c>
      <c r="AL424" s="203" t="str" cm="1">
        <f t="array" ref="AL4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4" s="103" t="e" cm="1">
        <f t="array" ref="AM424">CONCATENATE(LEFT(AH424, SEARCH(" ", AH424) -1),", ",Labels[Labels])</f>
        <v>#VALUE!</v>
      </c>
      <c r="AN424" s="103" t="b">
        <f t="shared" si="7"/>
        <v>0</v>
      </c>
      <c r="AO424" s="103"/>
      <c r="AP424" s="103"/>
      <c r="AQ424" s="103"/>
      <c r="AR424" s="103"/>
      <c r="AS424" s="103"/>
      <c r="AT424" s="103"/>
      <c r="AU424" s="103"/>
      <c r="AV424" s="103"/>
      <c r="AW424" s="103"/>
      <c r="AX424" s="103"/>
      <c r="AY424" s="103"/>
      <c r="AZ424" s="103"/>
      <c r="BA424" s="103"/>
      <c r="BB424" s="103"/>
      <c r="BC424" s="103" t="e">
        <f>VLOOKUP('Final Report'!D424,'Issue Variable'!A:N,11,FALSE)</f>
        <v>#N/A</v>
      </c>
      <c r="BD424" s="103"/>
      <c r="BE424" s="206"/>
    </row>
    <row r="425" spans="1:57" ht="105" hidden="1">
      <c r="A425" s="145"/>
      <c r="B425" s="103" t="e">
        <f>VLOOKUP(A425,URL[],2,0)</f>
        <v>#N/A</v>
      </c>
      <c r="C425" s="205" t="e">
        <f>VLOOKUP(A425,URL[],3,0)</f>
        <v>#N/A</v>
      </c>
      <c r="D425" s="103"/>
      <c r="E425" s="103"/>
      <c r="F425" s="103"/>
      <c r="G425" s="103"/>
      <c r="H425" s="103"/>
      <c r="I425" s="103"/>
      <c r="J425" s="103"/>
      <c r="K425" s="103"/>
      <c r="L425" s="103"/>
      <c r="M425" s="103"/>
      <c r="N425" s="103"/>
      <c r="O425" s="103"/>
      <c r="P425" s="103"/>
      <c r="Q425" s="103"/>
      <c r="R425" s="103"/>
      <c r="S425" s="103"/>
      <c r="T425" s="103" t="str">
        <f>IF(Final_Report[[#This Row],[Move to Report]]="Yes",VLOOKUP(E425,IssueVariable[],3,0),"N/A")</f>
        <v>N/A</v>
      </c>
      <c r="U425" s="103" t="str">
        <f>IF(Final_Report[[#This Row],[Move to Report]]="Yes",VLOOKUP(E425,IssueVariable[],4,0),"N/A")</f>
        <v>N/A</v>
      </c>
      <c r="V425" s="103" t="str">
        <f>Final_Report[[#This Row],[Issue Description]]</f>
        <v>N/A</v>
      </c>
      <c r="W425" s="103"/>
      <c r="X425" s="103">
        <f>Final_Report[[#This Row],[Code Snippet]]</f>
        <v>0</v>
      </c>
      <c r="Y425" s="103" t="str">
        <f>IF(Final_Report[[#This Row],[Move to Report]]="Yes",VLOOKUP(E425,IssueVariable[],5,0),"N/A")</f>
        <v>N/A</v>
      </c>
      <c r="Z425" s="103" t="str">
        <f>Final_Report[[#This Row],[Expected Result]]</f>
        <v>N/A</v>
      </c>
      <c r="AA425" s="103" t="str">
        <f>IF(Final_Report[[#This Row],[Move to Report]]="Yes",VLOOKUP(E425,IssueVariable[],6,0),"N/A")</f>
        <v>N/A</v>
      </c>
      <c r="AB425" s="103" t="str">
        <f>IF(Final_Report[[#This Row],[Move to Report]]="Yes",VLOOKUP(E425,IssueVariable[],7,0),"N/A")</f>
        <v>N/A</v>
      </c>
      <c r="AC425" s="103" t="str">
        <f>Final_Report[[#This Row],[Recommendation]]</f>
        <v>N/A</v>
      </c>
      <c r="AD425" s="103"/>
      <c r="AE425" s="103" t="str">
        <f>IF(Final_Report[[#This Row],[Move to Report]]="Yes",VLOOKUP(E425,IssueVariable[],8,0),"N/A")</f>
        <v>N/A</v>
      </c>
      <c r="AF425" s="103" t="str">
        <f>Final_Report[[#This Row],[Steps to Reproduce]]</f>
        <v>N/A</v>
      </c>
      <c r="AG425" s="103" t="str">
        <f>IF(Final_Report[[#This Row],[Move to Report]]="Yes",VLOOKUP(E425,IssueVariable[],9,0),"N/A")</f>
        <v>N/A</v>
      </c>
      <c r="AH425" s="103" t="str">
        <f>IF(Final_Report[[#This Row],[Move to Report]]="Yes",VLOOKUP(E425,IssueVariable[],10,0),"N/A")</f>
        <v>N/A</v>
      </c>
      <c r="AI425" s="103"/>
      <c r="AJ425" s="103"/>
      <c r="AK425" s="103" t="str" cm="1">
        <f t="array" ref="AK425">Table95[Tested on]</f>
        <v>Windows: 11
MAC OS: 12
iOS: 15
Android OS: 10</v>
      </c>
      <c r="AL425" s="203" t="str" cm="1">
        <f t="array" ref="AL4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5" s="103" t="e" cm="1">
        <f t="array" ref="AM425">CONCATENATE(LEFT(AH425, SEARCH(" ", AH425) -1),", ",Labels[Labels])</f>
        <v>#VALUE!</v>
      </c>
      <c r="AN425" s="103" t="b">
        <f t="shared" si="7"/>
        <v>0</v>
      </c>
      <c r="AO425" s="103"/>
      <c r="AP425" s="103"/>
      <c r="AQ425" s="103"/>
      <c r="AR425" s="103"/>
      <c r="AS425" s="103"/>
      <c r="AT425" s="103"/>
      <c r="AU425" s="103"/>
      <c r="AV425" s="103"/>
      <c r="AW425" s="103"/>
      <c r="AX425" s="103"/>
      <c r="AY425" s="103"/>
      <c r="AZ425" s="103"/>
      <c r="BA425" s="103"/>
      <c r="BB425" s="103"/>
      <c r="BC425" s="103" t="e">
        <f>VLOOKUP('Final Report'!D425,'Issue Variable'!A:N,11,FALSE)</f>
        <v>#N/A</v>
      </c>
      <c r="BD425" s="103"/>
      <c r="BE425" s="206"/>
    </row>
    <row r="426" spans="1:57" ht="105" hidden="1">
      <c r="A426" s="145"/>
      <c r="B426" s="103" t="e">
        <f>VLOOKUP(A426,URL[],2,0)</f>
        <v>#N/A</v>
      </c>
      <c r="C426" s="205" t="e">
        <f>VLOOKUP(A426,URL[],3,0)</f>
        <v>#N/A</v>
      </c>
      <c r="D426" s="103"/>
      <c r="E426" s="103"/>
      <c r="F426" s="103"/>
      <c r="G426" s="103"/>
      <c r="H426" s="103"/>
      <c r="I426" s="103"/>
      <c r="J426" s="103"/>
      <c r="K426" s="103"/>
      <c r="L426" s="103"/>
      <c r="M426" s="103"/>
      <c r="N426" s="103"/>
      <c r="O426" s="103"/>
      <c r="P426" s="103"/>
      <c r="Q426" s="103"/>
      <c r="R426" s="103"/>
      <c r="S426" s="103"/>
      <c r="T426" s="103" t="str">
        <f>IF(Final_Report[[#This Row],[Move to Report]]="Yes",VLOOKUP(E426,IssueVariable[],3,0),"N/A")</f>
        <v>N/A</v>
      </c>
      <c r="U426" s="103" t="str">
        <f>IF(Final_Report[[#This Row],[Move to Report]]="Yes",VLOOKUP(E426,IssueVariable[],4,0),"N/A")</f>
        <v>N/A</v>
      </c>
      <c r="V426" s="103" t="str">
        <f>Final_Report[[#This Row],[Issue Description]]</f>
        <v>N/A</v>
      </c>
      <c r="W426" s="103"/>
      <c r="X426" s="103">
        <f>Final_Report[[#This Row],[Code Snippet]]</f>
        <v>0</v>
      </c>
      <c r="Y426" s="103" t="str">
        <f>IF(Final_Report[[#This Row],[Move to Report]]="Yes",VLOOKUP(E426,IssueVariable[],5,0),"N/A")</f>
        <v>N/A</v>
      </c>
      <c r="Z426" s="103" t="str">
        <f>Final_Report[[#This Row],[Expected Result]]</f>
        <v>N/A</v>
      </c>
      <c r="AA426" s="103" t="str">
        <f>IF(Final_Report[[#This Row],[Move to Report]]="Yes",VLOOKUP(E426,IssueVariable[],6,0),"N/A")</f>
        <v>N/A</v>
      </c>
      <c r="AB426" s="103" t="str">
        <f>IF(Final_Report[[#This Row],[Move to Report]]="Yes",VLOOKUP(E426,IssueVariable[],7,0),"N/A")</f>
        <v>N/A</v>
      </c>
      <c r="AC426" s="103" t="str">
        <f>Final_Report[[#This Row],[Recommendation]]</f>
        <v>N/A</v>
      </c>
      <c r="AD426" s="103"/>
      <c r="AE426" s="103" t="str">
        <f>IF(Final_Report[[#This Row],[Move to Report]]="Yes",VLOOKUP(E426,IssueVariable[],8,0),"N/A")</f>
        <v>N/A</v>
      </c>
      <c r="AF426" s="103" t="str">
        <f>Final_Report[[#This Row],[Steps to Reproduce]]</f>
        <v>N/A</v>
      </c>
      <c r="AG426" s="103" t="str">
        <f>IF(Final_Report[[#This Row],[Move to Report]]="Yes",VLOOKUP(E426,IssueVariable[],9,0),"N/A")</f>
        <v>N/A</v>
      </c>
      <c r="AH426" s="103" t="str">
        <f>IF(Final_Report[[#This Row],[Move to Report]]="Yes",VLOOKUP(E426,IssueVariable[],10,0),"N/A")</f>
        <v>N/A</v>
      </c>
      <c r="AI426" s="103"/>
      <c r="AJ426" s="103"/>
      <c r="AK426" s="103" t="str" cm="1">
        <f t="array" ref="AK426">Table95[Tested on]</f>
        <v>Windows: 11
MAC OS: 12
iOS: 15
Android OS: 10</v>
      </c>
      <c r="AL426" s="203" t="str" cm="1">
        <f t="array" ref="AL4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6" s="103" t="e" cm="1">
        <f t="array" ref="AM426">CONCATENATE(LEFT(AH426, SEARCH(" ", AH426) -1),", ",Labels[Labels])</f>
        <v>#VALUE!</v>
      </c>
      <c r="AN426" s="103" t="b">
        <f t="shared" si="7"/>
        <v>0</v>
      </c>
      <c r="AO426" s="103"/>
      <c r="AP426" s="103"/>
      <c r="AQ426" s="103"/>
      <c r="AR426" s="103"/>
      <c r="AS426" s="103"/>
      <c r="AT426" s="103"/>
      <c r="AU426" s="103"/>
      <c r="AV426" s="103"/>
      <c r="AW426" s="103"/>
      <c r="AX426" s="103"/>
      <c r="AY426" s="103"/>
      <c r="AZ426" s="103"/>
      <c r="BA426" s="103"/>
      <c r="BB426" s="103"/>
      <c r="BC426" s="103" t="e">
        <f>VLOOKUP('Final Report'!D426,'Issue Variable'!A:N,11,FALSE)</f>
        <v>#N/A</v>
      </c>
      <c r="BD426" s="103"/>
      <c r="BE426" s="206"/>
    </row>
    <row r="427" spans="1:57" ht="105" hidden="1">
      <c r="A427" s="145"/>
      <c r="B427" s="103" t="e">
        <f>VLOOKUP(A427,URL[],2,0)</f>
        <v>#N/A</v>
      </c>
      <c r="C427" s="205" t="e">
        <f>VLOOKUP(A427,URL[],3,0)</f>
        <v>#N/A</v>
      </c>
      <c r="D427" s="103"/>
      <c r="E427" s="103"/>
      <c r="F427" s="103"/>
      <c r="G427" s="103"/>
      <c r="H427" s="103"/>
      <c r="I427" s="103"/>
      <c r="J427" s="103"/>
      <c r="K427" s="103"/>
      <c r="L427" s="103"/>
      <c r="M427" s="103"/>
      <c r="N427" s="103"/>
      <c r="O427" s="103"/>
      <c r="P427" s="103"/>
      <c r="Q427" s="103"/>
      <c r="R427" s="103"/>
      <c r="S427" s="103"/>
      <c r="T427" s="103" t="str">
        <f>IF(Final_Report[[#This Row],[Move to Report]]="Yes",VLOOKUP(E427,IssueVariable[],3,0),"N/A")</f>
        <v>N/A</v>
      </c>
      <c r="U427" s="103" t="str">
        <f>IF(Final_Report[[#This Row],[Move to Report]]="Yes",VLOOKUP(E427,IssueVariable[],4,0),"N/A")</f>
        <v>N/A</v>
      </c>
      <c r="V427" s="103" t="str">
        <f>Final_Report[[#This Row],[Issue Description]]</f>
        <v>N/A</v>
      </c>
      <c r="W427" s="103"/>
      <c r="X427" s="103">
        <f>Final_Report[[#This Row],[Code Snippet]]</f>
        <v>0</v>
      </c>
      <c r="Y427" s="103" t="str">
        <f>IF(Final_Report[[#This Row],[Move to Report]]="Yes",VLOOKUP(E427,IssueVariable[],5,0),"N/A")</f>
        <v>N/A</v>
      </c>
      <c r="Z427" s="103" t="str">
        <f>Final_Report[[#This Row],[Expected Result]]</f>
        <v>N/A</v>
      </c>
      <c r="AA427" s="103" t="str">
        <f>IF(Final_Report[[#This Row],[Move to Report]]="Yes",VLOOKUP(E427,IssueVariable[],6,0),"N/A")</f>
        <v>N/A</v>
      </c>
      <c r="AB427" s="103" t="str">
        <f>IF(Final_Report[[#This Row],[Move to Report]]="Yes",VLOOKUP(E427,IssueVariable[],7,0),"N/A")</f>
        <v>N/A</v>
      </c>
      <c r="AC427" s="103" t="str">
        <f>Final_Report[[#This Row],[Recommendation]]</f>
        <v>N/A</v>
      </c>
      <c r="AD427" s="103"/>
      <c r="AE427" s="103" t="str">
        <f>IF(Final_Report[[#This Row],[Move to Report]]="Yes",VLOOKUP(E427,IssueVariable[],8,0),"N/A")</f>
        <v>N/A</v>
      </c>
      <c r="AF427" s="103" t="str">
        <f>Final_Report[[#This Row],[Steps to Reproduce]]</f>
        <v>N/A</v>
      </c>
      <c r="AG427" s="103" t="str">
        <f>IF(Final_Report[[#This Row],[Move to Report]]="Yes",VLOOKUP(E427,IssueVariable[],9,0),"N/A")</f>
        <v>N/A</v>
      </c>
      <c r="AH427" s="103" t="str">
        <f>IF(Final_Report[[#This Row],[Move to Report]]="Yes",VLOOKUP(E427,IssueVariable[],10,0),"N/A")</f>
        <v>N/A</v>
      </c>
      <c r="AI427" s="103"/>
      <c r="AJ427" s="103"/>
      <c r="AK427" s="103" t="str" cm="1">
        <f t="array" ref="AK427">Table95[Tested on]</f>
        <v>Windows: 11
MAC OS: 12
iOS: 15
Android OS: 10</v>
      </c>
      <c r="AL427" s="203" t="str" cm="1">
        <f t="array" ref="AL4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7" s="103" t="e" cm="1">
        <f t="array" ref="AM427">CONCATENATE(LEFT(AH427, SEARCH(" ", AH427) -1),", ",Labels[Labels])</f>
        <v>#VALUE!</v>
      </c>
      <c r="AN427" s="103" t="b">
        <f t="shared" si="7"/>
        <v>0</v>
      </c>
      <c r="AO427" s="103"/>
      <c r="AP427" s="103"/>
      <c r="AQ427" s="103"/>
      <c r="AR427" s="103"/>
      <c r="AS427" s="103"/>
      <c r="AT427" s="103"/>
      <c r="AU427" s="103"/>
      <c r="AV427" s="103"/>
      <c r="AW427" s="103"/>
      <c r="AX427" s="103"/>
      <c r="AY427" s="103"/>
      <c r="AZ427" s="103"/>
      <c r="BA427" s="103"/>
      <c r="BB427" s="103"/>
      <c r="BC427" s="103" t="e">
        <f>VLOOKUP('Final Report'!D427,'Issue Variable'!A:N,11,FALSE)</f>
        <v>#N/A</v>
      </c>
      <c r="BD427" s="103"/>
      <c r="BE427" s="206"/>
    </row>
    <row r="428" spans="1:57" ht="105" hidden="1">
      <c r="A428" s="145"/>
      <c r="B428" s="103" t="e">
        <f>VLOOKUP(A428,URL[],2,0)</f>
        <v>#N/A</v>
      </c>
      <c r="C428" s="205" t="e">
        <f>VLOOKUP(A428,URL[],3,0)</f>
        <v>#N/A</v>
      </c>
      <c r="D428" s="103"/>
      <c r="E428" s="103"/>
      <c r="F428" s="103"/>
      <c r="G428" s="103"/>
      <c r="H428" s="103"/>
      <c r="I428" s="103"/>
      <c r="J428" s="103"/>
      <c r="K428" s="103"/>
      <c r="L428" s="103"/>
      <c r="M428" s="103"/>
      <c r="N428" s="103"/>
      <c r="O428" s="103"/>
      <c r="P428" s="103"/>
      <c r="Q428" s="103"/>
      <c r="R428" s="103"/>
      <c r="S428" s="103"/>
      <c r="T428" s="103" t="str">
        <f>IF(Final_Report[[#This Row],[Move to Report]]="Yes",VLOOKUP(E428,IssueVariable[],3,0),"N/A")</f>
        <v>N/A</v>
      </c>
      <c r="U428" s="103" t="str">
        <f>IF(Final_Report[[#This Row],[Move to Report]]="Yes",VLOOKUP(E428,IssueVariable[],4,0),"N/A")</f>
        <v>N/A</v>
      </c>
      <c r="V428" s="103" t="str">
        <f>Final_Report[[#This Row],[Issue Description]]</f>
        <v>N/A</v>
      </c>
      <c r="W428" s="103"/>
      <c r="X428" s="103">
        <f>Final_Report[[#This Row],[Code Snippet]]</f>
        <v>0</v>
      </c>
      <c r="Y428" s="103" t="str">
        <f>IF(Final_Report[[#This Row],[Move to Report]]="Yes",VLOOKUP(E428,IssueVariable[],5,0),"N/A")</f>
        <v>N/A</v>
      </c>
      <c r="Z428" s="103" t="str">
        <f>Final_Report[[#This Row],[Expected Result]]</f>
        <v>N/A</v>
      </c>
      <c r="AA428" s="103" t="str">
        <f>IF(Final_Report[[#This Row],[Move to Report]]="Yes",VLOOKUP(E428,IssueVariable[],6,0),"N/A")</f>
        <v>N/A</v>
      </c>
      <c r="AB428" s="103" t="str">
        <f>IF(Final_Report[[#This Row],[Move to Report]]="Yes",VLOOKUP(E428,IssueVariable[],7,0),"N/A")</f>
        <v>N/A</v>
      </c>
      <c r="AC428" s="103" t="str">
        <f>Final_Report[[#This Row],[Recommendation]]</f>
        <v>N/A</v>
      </c>
      <c r="AD428" s="103"/>
      <c r="AE428" s="103" t="str">
        <f>IF(Final_Report[[#This Row],[Move to Report]]="Yes",VLOOKUP(E428,IssueVariable[],8,0),"N/A")</f>
        <v>N/A</v>
      </c>
      <c r="AF428" s="103" t="str">
        <f>Final_Report[[#This Row],[Steps to Reproduce]]</f>
        <v>N/A</v>
      </c>
      <c r="AG428" s="103" t="str">
        <f>IF(Final_Report[[#This Row],[Move to Report]]="Yes",VLOOKUP(E428,IssueVariable[],9,0),"N/A")</f>
        <v>N/A</v>
      </c>
      <c r="AH428" s="103" t="str">
        <f>IF(Final_Report[[#This Row],[Move to Report]]="Yes",VLOOKUP(E428,IssueVariable[],10,0),"N/A")</f>
        <v>N/A</v>
      </c>
      <c r="AI428" s="103"/>
      <c r="AJ428" s="103"/>
      <c r="AK428" s="103" t="str" cm="1">
        <f t="array" ref="AK428">Table95[Tested on]</f>
        <v>Windows: 11
MAC OS: 12
iOS: 15
Android OS: 10</v>
      </c>
      <c r="AL428" s="203" t="str" cm="1">
        <f t="array" ref="AL4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8" s="103" t="e" cm="1">
        <f t="array" ref="AM428">CONCATENATE(LEFT(AH428, SEARCH(" ", AH428) -1),", ",Labels[Labels])</f>
        <v>#VALUE!</v>
      </c>
      <c r="AN428" s="103" t="b">
        <f t="shared" si="7"/>
        <v>0</v>
      </c>
      <c r="AO428" s="103"/>
      <c r="AP428" s="103"/>
      <c r="AQ428" s="103"/>
      <c r="AR428" s="103"/>
      <c r="AS428" s="103"/>
      <c r="AT428" s="103"/>
      <c r="AU428" s="103"/>
      <c r="AV428" s="103"/>
      <c r="AW428" s="103"/>
      <c r="AX428" s="103"/>
      <c r="AY428" s="103"/>
      <c r="AZ428" s="103"/>
      <c r="BA428" s="103"/>
      <c r="BB428" s="103"/>
      <c r="BC428" s="103" t="e">
        <f>VLOOKUP('Final Report'!D428,'Issue Variable'!A:N,11,FALSE)</f>
        <v>#N/A</v>
      </c>
      <c r="BD428" s="103"/>
      <c r="BE428" s="206"/>
    </row>
    <row r="429" spans="1:57" ht="105" hidden="1">
      <c r="A429" s="145"/>
      <c r="B429" s="103" t="e">
        <f>VLOOKUP(A429,URL[],2,0)</f>
        <v>#N/A</v>
      </c>
      <c r="C429" s="205" t="e">
        <f>VLOOKUP(A429,URL[],3,0)</f>
        <v>#N/A</v>
      </c>
      <c r="D429" s="103"/>
      <c r="E429" s="103"/>
      <c r="F429" s="103"/>
      <c r="G429" s="103"/>
      <c r="H429" s="103"/>
      <c r="I429" s="103"/>
      <c r="J429" s="103"/>
      <c r="K429" s="103"/>
      <c r="L429" s="103"/>
      <c r="M429" s="103"/>
      <c r="N429" s="103"/>
      <c r="O429" s="103"/>
      <c r="P429" s="103"/>
      <c r="Q429" s="103"/>
      <c r="R429" s="103"/>
      <c r="S429" s="103"/>
      <c r="T429" s="103" t="str">
        <f>IF(Final_Report[[#This Row],[Move to Report]]="Yes",VLOOKUP(E429,IssueVariable[],3,0),"N/A")</f>
        <v>N/A</v>
      </c>
      <c r="U429" s="103" t="str">
        <f>IF(Final_Report[[#This Row],[Move to Report]]="Yes",VLOOKUP(E429,IssueVariable[],4,0),"N/A")</f>
        <v>N/A</v>
      </c>
      <c r="V429" s="103" t="str">
        <f>Final_Report[[#This Row],[Issue Description]]</f>
        <v>N/A</v>
      </c>
      <c r="W429" s="103"/>
      <c r="X429" s="103">
        <f>Final_Report[[#This Row],[Code Snippet]]</f>
        <v>0</v>
      </c>
      <c r="Y429" s="103" t="str">
        <f>IF(Final_Report[[#This Row],[Move to Report]]="Yes",VLOOKUP(E429,IssueVariable[],5,0),"N/A")</f>
        <v>N/A</v>
      </c>
      <c r="Z429" s="103" t="str">
        <f>Final_Report[[#This Row],[Expected Result]]</f>
        <v>N/A</v>
      </c>
      <c r="AA429" s="103" t="str">
        <f>IF(Final_Report[[#This Row],[Move to Report]]="Yes",VLOOKUP(E429,IssueVariable[],6,0),"N/A")</f>
        <v>N/A</v>
      </c>
      <c r="AB429" s="103" t="str">
        <f>IF(Final_Report[[#This Row],[Move to Report]]="Yes",VLOOKUP(E429,IssueVariable[],7,0),"N/A")</f>
        <v>N/A</v>
      </c>
      <c r="AC429" s="103" t="str">
        <f>Final_Report[[#This Row],[Recommendation]]</f>
        <v>N/A</v>
      </c>
      <c r="AD429" s="103"/>
      <c r="AE429" s="103" t="str">
        <f>IF(Final_Report[[#This Row],[Move to Report]]="Yes",VLOOKUP(E429,IssueVariable[],8,0),"N/A")</f>
        <v>N/A</v>
      </c>
      <c r="AF429" s="103" t="str">
        <f>Final_Report[[#This Row],[Steps to Reproduce]]</f>
        <v>N/A</v>
      </c>
      <c r="AG429" s="103" t="str">
        <f>IF(Final_Report[[#This Row],[Move to Report]]="Yes",VLOOKUP(E429,IssueVariable[],9,0),"N/A")</f>
        <v>N/A</v>
      </c>
      <c r="AH429" s="103" t="str">
        <f>IF(Final_Report[[#This Row],[Move to Report]]="Yes",VLOOKUP(E429,IssueVariable[],10,0),"N/A")</f>
        <v>N/A</v>
      </c>
      <c r="AI429" s="103"/>
      <c r="AJ429" s="103"/>
      <c r="AK429" s="103" t="str" cm="1">
        <f t="array" ref="AK429">Table95[Tested on]</f>
        <v>Windows: 11
MAC OS: 12
iOS: 15
Android OS: 10</v>
      </c>
      <c r="AL429" s="203" t="str" cm="1">
        <f t="array" ref="AL4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29" s="103" t="e" cm="1">
        <f t="array" ref="AM429">CONCATENATE(LEFT(AH429, SEARCH(" ", AH429) -1),", ",Labels[Labels])</f>
        <v>#VALUE!</v>
      </c>
      <c r="AN429" s="103" t="b">
        <f t="shared" si="7"/>
        <v>0</v>
      </c>
      <c r="AO429" s="103"/>
      <c r="AP429" s="103"/>
      <c r="AQ429" s="103"/>
      <c r="AR429" s="103"/>
      <c r="AS429" s="103"/>
      <c r="AT429" s="103"/>
      <c r="AU429" s="103"/>
      <c r="AV429" s="103"/>
      <c r="AW429" s="103"/>
      <c r="AX429" s="103"/>
      <c r="AY429" s="103"/>
      <c r="AZ429" s="103"/>
      <c r="BA429" s="103"/>
      <c r="BB429" s="103"/>
      <c r="BC429" s="103" t="e">
        <f>VLOOKUP('Final Report'!D429,'Issue Variable'!A:N,11,FALSE)</f>
        <v>#N/A</v>
      </c>
      <c r="BD429" s="103"/>
      <c r="BE429" s="206"/>
    </row>
    <row r="430" spans="1:57" ht="105" hidden="1">
      <c r="A430" s="145"/>
      <c r="B430" s="103" t="e">
        <f>VLOOKUP(A430,URL[],2,0)</f>
        <v>#N/A</v>
      </c>
      <c r="C430" s="205" t="e">
        <f>VLOOKUP(A430,URL[],3,0)</f>
        <v>#N/A</v>
      </c>
      <c r="D430" s="103"/>
      <c r="E430" s="103"/>
      <c r="F430" s="103"/>
      <c r="G430" s="103"/>
      <c r="H430" s="103"/>
      <c r="I430" s="103"/>
      <c r="J430" s="103"/>
      <c r="K430" s="103"/>
      <c r="L430" s="103"/>
      <c r="M430" s="103"/>
      <c r="N430" s="103"/>
      <c r="O430" s="103"/>
      <c r="P430" s="103"/>
      <c r="Q430" s="103"/>
      <c r="R430" s="103"/>
      <c r="S430" s="103"/>
      <c r="T430" s="103" t="str">
        <f>IF(Final_Report[[#This Row],[Move to Report]]="Yes",VLOOKUP(E430,IssueVariable[],3,0),"N/A")</f>
        <v>N/A</v>
      </c>
      <c r="U430" s="103" t="str">
        <f>IF(Final_Report[[#This Row],[Move to Report]]="Yes",VLOOKUP(E430,IssueVariable[],4,0),"N/A")</f>
        <v>N/A</v>
      </c>
      <c r="V430" s="103" t="str">
        <f>Final_Report[[#This Row],[Issue Description]]</f>
        <v>N/A</v>
      </c>
      <c r="W430" s="103"/>
      <c r="X430" s="103">
        <f>Final_Report[[#This Row],[Code Snippet]]</f>
        <v>0</v>
      </c>
      <c r="Y430" s="103" t="str">
        <f>IF(Final_Report[[#This Row],[Move to Report]]="Yes",VLOOKUP(E430,IssueVariable[],5,0),"N/A")</f>
        <v>N/A</v>
      </c>
      <c r="Z430" s="103" t="str">
        <f>Final_Report[[#This Row],[Expected Result]]</f>
        <v>N/A</v>
      </c>
      <c r="AA430" s="103" t="str">
        <f>IF(Final_Report[[#This Row],[Move to Report]]="Yes",VLOOKUP(E430,IssueVariable[],6,0),"N/A")</f>
        <v>N/A</v>
      </c>
      <c r="AB430" s="103" t="str">
        <f>IF(Final_Report[[#This Row],[Move to Report]]="Yes",VLOOKUP(E430,IssueVariable[],7,0),"N/A")</f>
        <v>N/A</v>
      </c>
      <c r="AC430" s="103" t="str">
        <f>Final_Report[[#This Row],[Recommendation]]</f>
        <v>N/A</v>
      </c>
      <c r="AD430" s="103"/>
      <c r="AE430" s="103" t="str">
        <f>IF(Final_Report[[#This Row],[Move to Report]]="Yes",VLOOKUP(E430,IssueVariable[],8,0),"N/A")</f>
        <v>N/A</v>
      </c>
      <c r="AF430" s="103" t="str">
        <f>Final_Report[[#This Row],[Steps to Reproduce]]</f>
        <v>N/A</v>
      </c>
      <c r="AG430" s="103" t="str">
        <f>IF(Final_Report[[#This Row],[Move to Report]]="Yes",VLOOKUP(E430,IssueVariable[],9,0),"N/A")</f>
        <v>N/A</v>
      </c>
      <c r="AH430" s="103" t="str">
        <f>IF(Final_Report[[#This Row],[Move to Report]]="Yes",VLOOKUP(E430,IssueVariable[],10,0),"N/A")</f>
        <v>N/A</v>
      </c>
      <c r="AI430" s="103"/>
      <c r="AJ430" s="103"/>
      <c r="AK430" s="103" t="str" cm="1">
        <f t="array" ref="AK430">Table95[Tested on]</f>
        <v>Windows: 11
MAC OS: 12
iOS: 15
Android OS: 10</v>
      </c>
      <c r="AL430" s="203" t="str" cm="1">
        <f t="array" ref="AL4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0" s="103" t="e" cm="1">
        <f t="array" ref="AM430">CONCATENATE(LEFT(AH430, SEARCH(" ", AH430) -1),", ",Labels[Labels])</f>
        <v>#VALUE!</v>
      </c>
      <c r="AN430" s="103" t="b">
        <f t="shared" si="7"/>
        <v>0</v>
      </c>
      <c r="AO430" s="103"/>
      <c r="AP430" s="103"/>
      <c r="AQ430" s="103"/>
      <c r="AR430" s="103"/>
      <c r="AS430" s="103"/>
      <c r="AT430" s="103"/>
      <c r="AU430" s="103"/>
      <c r="AV430" s="103"/>
      <c r="AW430" s="103"/>
      <c r="AX430" s="103"/>
      <c r="AY430" s="103"/>
      <c r="AZ430" s="103"/>
      <c r="BA430" s="103"/>
      <c r="BB430" s="103"/>
      <c r="BC430" s="103" t="e">
        <f>VLOOKUP('Final Report'!D430,'Issue Variable'!A:N,11,FALSE)</f>
        <v>#N/A</v>
      </c>
      <c r="BD430" s="103"/>
      <c r="BE430" s="206"/>
    </row>
    <row r="431" spans="1:57" ht="105" hidden="1">
      <c r="A431" s="145"/>
      <c r="B431" s="103" t="e">
        <f>VLOOKUP(A431,URL[],2,0)</f>
        <v>#N/A</v>
      </c>
      <c r="C431" s="205" t="e">
        <f>VLOOKUP(A431,URL[],3,0)</f>
        <v>#N/A</v>
      </c>
      <c r="D431" s="103"/>
      <c r="E431" s="103"/>
      <c r="F431" s="103"/>
      <c r="G431" s="103"/>
      <c r="H431" s="103"/>
      <c r="I431" s="103"/>
      <c r="J431" s="103"/>
      <c r="K431" s="103"/>
      <c r="L431" s="103"/>
      <c r="M431" s="103"/>
      <c r="N431" s="103"/>
      <c r="O431" s="103"/>
      <c r="P431" s="103"/>
      <c r="Q431" s="103"/>
      <c r="R431" s="103"/>
      <c r="S431" s="103"/>
      <c r="T431" s="103" t="str">
        <f>IF(Final_Report[[#This Row],[Move to Report]]="Yes",VLOOKUP(E431,IssueVariable[],3,0),"N/A")</f>
        <v>N/A</v>
      </c>
      <c r="U431" s="103" t="str">
        <f>IF(Final_Report[[#This Row],[Move to Report]]="Yes",VLOOKUP(E431,IssueVariable[],4,0),"N/A")</f>
        <v>N/A</v>
      </c>
      <c r="V431" s="103" t="str">
        <f>Final_Report[[#This Row],[Issue Description]]</f>
        <v>N/A</v>
      </c>
      <c r="W431" s="103"/>
      <c r="X431" s="103">
        <f>Final_Report[[#This Row],[Code Snippet]]</f>
        <v>0</v>
      </c>
      <c r="Y431" s="103" t="str">
        <f>IF(Final_Report[[#This Row],[Move to Report]]="Yes",VLOOKUP(E431,IssueVariable[],5,0),"N/A")</f>
        <v>N/A</v>
      </c>
      <c r="Z431" s="103" t="str">
        <f>Final_Report[[#This Row],[Expected Result]]</f>
        <v>N/A</v>
      </c>
      <c r="AA431" s="103" t="str">
        <f>IF(Final_Report[[#This Row],[Move to Report]]="Yes",VLOOKUP(E431,IssueVariable[],6,0),"N/A")</f>
        <v>N/A</v>
      </c>
      <c r="AB431" s="103" t="str">
        <f>IF(Final_Report[[#This Row],[Move to Report]]="Yes",VLOOKUP(E431,IssueVariable[],7,0),"N/A")</f>
        <v>N/A</v>
      </c>
      <c r="AC431" s="103" t="str">
        <f>Final_Report[[#This Row],[Recommendation]]</f>
        <v>N/A</v>
      </c>
      <c r="AD431" s="103"/>
      <c r="AE431" s="103" t="str">
        <f>IF(Final_Report[[#This Row],[Move to Report]]="Yes",VLOOKUP(E431,IssueVariable[],8,0),"N/A")</f>
        <v>N/A</v>
      </c>
      <c r="AF431" s="103" t="str">
        <f>Final_Report[[#This Row],[Steps to Reproduce]]</f>
        <v>N/A</v>
      </c>
      <c r="AG431" s="103" t="str">
        <f>IF(Final_Report[[#This Row],[Move to Report]]="Yes",VLOOKUP(E431,IssueVariable[],9,0),"N/A")</f>
        <v>N/A</v>
      </c>
      <c r="AH431" s="103" t="str">
        <f>IF(Final_Report[[#This Row],[Move to Report]]="Yes",VLOOKUP(E431,IssueVariable[],10,0),"N/A")</f>
        <v>N/A</v>
      </c>
      <c r="AI431" s="103"/>
      <c r="AJ431" s="103"/>
      <c r="AK431" s="103" t="str" cm="1">
        <f t="array" ref="AK431">Table95[Tested on]</f>
        <v>Windows: 11
MAC OS: 12
iOS: 15
Android OS: 10</v>
      </c>
      <c r="AL431" s="203" t="str" cm="1">
        <f t="array" ref="AL4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1" s="103" t="e" cm="1">
        <f t="array" ref="AM431">CONCATENATE(LEFT(AH431, SEARCH(" ", AH431) -1),", ",Labels[Labels])</f>
        <v>#VALUE!</v>
      </c>
      <c r="AN431" s="103" t="b">
        <f t="shared" si="7"/>
        <v>0</v>
      </c>
      <c r="AO431" s="103"/>
      <c r="AP431" s="103"/>
      <c r="AQ431" s="103"/>
      <c r="AR431" s="103"/>
      <c r="AS431" s="103"/>
      <c r="AT431" s="103"/>
      <c r="AU431" s="103"/>
      <c r="AV431" s="103"/>
      <c r="AW431" s="103"/>
      <c r="AX431" s="103"/>
      <c r="AY431" s="103"/>
      <c r="AZ431" s="103"/>
      <c r="BA431" s="103"/>
      <c r="BB431" s="103"/>
      <c r="BC431" s="103" t="e">
        <f>VLOOKUP('Final Report'!D431,'Issue Variable'!A:N,11,FALSE)</f>
        <v>#N/A</v>
      </c>
      <c r="BD431" s="103"/>
      <c r="BE431" s="206"/>
    </row>
    <row r="432" spans="1:57" ht="105" hidden="1">
      <c r="A432" s="145"/>
      <c r="B432" s="103" t="e">
        <f>VLOOKUP(A432,URL[],2,0)</f>
        <v>#N/A</v>
      </c>
      <c r="C432" s="205" t="e">
        <f>VLOOKUP(A432,URL[],3,0)</f>
        <v>#N/A</v>
      </c>
      <c r="D432" s="103"/>
      <c r="E432" s="103"/>
      <c r="F432" s="103"/>
      <c r="G432" s="103"/>
      <c r="H432" s="103"/>
      <c r="I432" s="103"/>
      <c r="J432" s="103"/>
      <c r="K432" s="103"/>
      <c r="L432" s="103"/>
      <c r="M432" s="103"/>
      <c r="N432" s="103"/>
      <c r="O432" s="103"/>
      <c r="P432" s="103"/>
      <c r="Q432" s="103"/>
      <c r="R432" s="103"/>
      <c r="S432" s="103"/>
      <c r="T432" s="103" t="str">
        <f>IF(Final_Report[[#This Row],[Move to Report]]="Yes",VLOOKUP(E432,IssueVariable[],3,0),"N/A")</f>
        <v>N/A</v>
      </c>
      <c r="U432" s="103" t="str">
        <f>IF(Final_Report[[#This Row],[Move to Report]]="Yes",VLOOKUP(E432,IssueVariable[],4,0),"N/A")</f>
        <v>N/A</v>
      </c>
      <c r="V432" s="103" t="str">
        <f>Final_Report[[#This Row],[Issue Description]]</f>
        <v>N/A</v>
      </c>
      <c r="W432" s="103"/>
      <c r="X432" s="103">
        <f>Final_Report[[#This Row],[Code Snippet]]</f>
        <v>0</v>
      </c>
      <c r="Y432" s="103" t="str">
        <f>IF(Final_Report[[#This Row],[Move to Report]]="Yes",VLOOKUP(E432,IssueVariable[],5,0),"N/A")</f>
        <v>N/A</v>
      </c>
      <c r="Z432" s="103" t="str">
        <f>Final_Report[[#This Row],[Expected Result]]</f>
        <v>N/A</v>
      </c>
      <c r="AA432" s="103" t="str">
        <f>IF(Final_Report[[#This Row],[Move to Report]]="Yes",VLOOKUP(E432,IssueVariable[],6,0),"N/A")</f>
        <v>N/A</v>
      </c>
      <c r="AB432" s="103" t="str">
        <f>IF(Final_Report[[#This Row],[Move to Report]]="Yes",VLOOKUP(E432,IssueVariable[],7,0),"N/A")</f>
        <v>N/A</v>
      </c>
      <c r="AC432" s="103" t="str">
        <f>Final_Report[[#This Row],[Recommendation]]</f>
        <v>N/A</v>
      </c>
      <c r="AD432" s="103"/>
      <c r="AE432" s="103" t="str">
        <f>IF(Final_Report[[#This Row],[Move to Report]]="Yes",VLOOKUP(E432,IssueVariable[],8,0),"N/A")</f>
        <v>N/A</v>
      </c>
      <c r="AF432" s="103" t="str">
        <f>Final_Report[[#This Row],[Steps to Reproduce]]</f>
        <v>N/A</v>
      </c>
      <c r="AG432" s="103" t="str">
        <f>IF(Final_Report[[#This Row],[Move to Report]]="Yes",VLOOKUP(E432,IssueVariable[],9,0),"N/A")</f>
        <v>N/A</v>
      </c>
      <c r="AH432" s="103" t="str">
        <f>IF(Final_Report[[#This Row],[Move to Report]]="Yes",VLOOKUP(E432,IssueVariable[],10,0),"N/A")</f>
        <v>N/A</v>
      </c>
      <c r="AI432" s="103"/>
      <c r="AJ432" s="103"/>
      <c r="AK432" s="103" t="str" cm="1">
        <f t="array" ref="AK432">Table95[Tested on]</f>
        <v>Windows: 11
MAC OS: 12
iOS: 15
Android OS: 10</v>
      </c>
      <c r="AL432" s="203" t="str" cm="1">
        <f t="array" ref="AL4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2" s="103" t="e" cm="1">
        <f t="array" ref="AM432">CONCATENATE(LEFT(AH432, SEARCH(" ", AH432) -1),", ",Labels[Labels])</f>
        <v>#VALUE!</v>
      </c>
      <c r="AN432" s="103" t="b">
        <f t="shared" si="7"/>
        <v>0</v>
      </c>
      <c r="AO432" s="103"/>
      <c r="AP432" s="103"/>
      <c r="AQ432" s="103"/>
      <c r="AR432" s="103"/>
      <c r="AS432" s="103"/>
      <c r="AT432" s="103"/>
      <c r="AU432" s="103"/>
      <c r="AV432" s="103"/>
      <c r="AW432" s="103"/>
      <c r="AX432" s="103"/>
      <c r="AY432" s="103"/>
      <c r="AZ432" s="103"/>
      <c r="BA432" s="103"/>
      <c r="BB432" s="103"/>
      <c r="BC432" s="103" t="e">
        <f>VLOOKUP('Final Report'!D432,'Issue Variable'!A:N,11,FALSE)</f>
        <v>#N/A</v>
      </c>
      <c r="BD432" s="103"/>
      <c r="BE432" s="206"/>
    </row>
    <row r="433" spans="1:57" ht="105" hidden="1">
      <c r="A433" s="145"/>
      <c r="B433" s="103" t="e">
        <f>VLOOKUP(A433,URL[],2,0)</f>
        <v>#N/A</v>
      </c>
      <c r="C433" s="205" t="e">
        <f>VLOOKUP(A433,URL[],3,0)</f>
        <v>#N/A</v>
      </c>
      <c r="D433" s="103"/>
      <c r="E433" s="103"/>
      <c r="F433" s="103"/>
      <c r="G433" s="103"/>
      <c r="H433" s="103"/>
      <c r="I433" s="103"/>
      <c r="J433" s="103"/>
      <c r="K433" s="103"/>
      <c r="L433" s="103"/>
      <c r="M433" s="103"/>
      <c r="N433" s="103"/>
      <c r="O433" s="103"/>
      <c r="P433" s="103"/>
      <c r="Q433" s="103"/>
      <c r="R433" s="103"/>
      <c r="S433" s="103"/>
      <c r="T433" s="103" t="str">
        <f>IF(Final_Report[[#This Row],[Move to Report]]="Yes",VLOOKUP(E433,IssueVariable[],3,0),"N/A")</f>
        <v>N/A</v>
      </c>
      <c r="U433" s="103" t="str">
        <f>IF(Final_Report[[#This Row],[Move to Report]]="Yes",VLOOKUP(E433,IssueVariable[],4,0),"N/A")</f>
        <v>N/A</v>
      </c>
      <c r="V433" s="103" t="str">
        <f>Final_Report[[#This Row],[Issue Description]]</f>
        <v>N/A</v>
      </c>
      <c r="W433" s="103"/>
      <c r="X433" s="103">
        <f>Final_Report[[#This Row],[Code Snippet]]</f>
        <v>0</v>
      </c>
      <c r="Y433" s="103" t="str">
        <f>IF(Final_Report[[#This Row],[Move to Report]]="Yes",VLOOKUP(E433,IssueVariable[],5,0),"N/A")</f>
        <v>N/A</v>
      </c>
      <c r="Z433" s="103" t="str">
        <f>Final_Report[[#This Row],[Expected Result]]</f>
        <v>N/A</v>
      </c>
      <c r="AA433" s="103" t="str">
        <f>IF(Final_Report[[#This Row],[Move to Report]]="Yes",VLOOKUP(E433,IssueVariable[],6,0),"N/A")</f>
        <v>N/A</v>
      </c>
      <c r="AB433" s="103" t="str">
        <f>IF(Final_Report[[#This Row],[Move to Report]]="Yes",VLOOKUP(E433,IssueVariable[],7,0),"N/A")</f>
        <v>N/A</v>
      </c>
      <c r="AC433" s="103" t="str">
        <f>Final_Report[[#This Row],[Recommendation]]</f>
        <v>N/A</v>
      </c>
      <c r="AD433" s="103"/>
      <c r="AE433" s="103" t="str">
        <f>IF(Final_Report[[#This Row],[Move to Report]]="Yes",VLOOKUP(E433,IssueVariable[],8,0),"N/A")</f>
        <v>N/A</v>
      </c>
      <c r="AF433" s="103" t="str">
        <f>Final_Report[[#This Row],[Steps to Reproduce]]</f>
        <v>N/A</v>
      </c>
      <c r="AG433" s="103" t="str">
        <f>IF(Final_Report[[#This Row],[Move to Report]]="Yes",VLOOKUP(E433,IssueVariable[],9,0),"N/A")</f>
        <v>N/A</v>
      </c>
      <c r="AH433" s="103" t="str">
        <f>IF(Final_Report[[#This Row],[Move to Report]]="Yes",VLOOKUP(E433,IssueVariable[],10,0),"N/A")</f>
        <v>N/A</v>
      </c>
      <c r="AI433" s="103"/>
      <c r="AJ433" s="103"/>
      <c r="AK433" s="103" t="str" cm="1">
        <f t="array" ref="AK433">Table95[Tested on]</f>
        <v>Windows: 11
MAC OS: 12
iOS: 15
Android OS: 10</v>
      </c>
      <c r="AL433" s="203" t="str" cm="1">
        <f t="array" ref="AL4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3" s="103" t="e" cm="1">
        <f t="array" ref="AM433">CONCATENATE(LEFT(AH433, SEARCH(" ", AH433) -1),", ",Labels[Labels])</f>
        <v>#VALUE!</v>
      </c>
      <c r="AN433" s="103" t="b">
        <f t="shared" si="7"/>
        <v>0</v>
      </c>
      <c r="AO433" s="103"/>
      <c r="AP433" s="103"/>
      <c r="AQ433" s="103"/>
      <c r="AR433" s="103"/>
      <c r="AS433" s="103"/>
      <c r="AT433" s="103"/>
      <c r="AU433" s="103"/>
      <c r="AV433" s="103"/>
      <c r="AW433" s="103"/>
      <c r="AX433" s="103"/>
      <c r="AY433" s="103"/>
      <c r="AZ433" s="103"/>
      <c r="BA433" s="103"/>
      <c r="BB433" s="103"/>
      <c r="BC433" s="103" t="e">
        <f>VLOOKUP('Final Report'!D433,'Issue Variable'!A:N,11,FALSE)</f>
        <v>#N/A</v>
      </c>
      <c r="BD433" s="103"/>
      <c r="BE433" s="206"/>
    </row>
    <row r="434" spans="1:57" ht="105" hidden="1">
      <c r="A434" s="145"/>
      <c r="B434" s="103" t="e">
        <f>VLOOKUP(A434,URL[],2,0)</f>
        <v>#N/A</v>
      </c>
      <c r="C434" s="205" t="e">
        <f>VLOOKUP(A434,URL[],3,0)</f>
        <v>#N/A</v>
      </c>
      <c r="D434" s="103"/>
      <c r="E434" s="103"/>
      <c r="F434" s="103"/>
      <c r="G434" s="103"/>
      <c r="H434" s="103"/>
      <c r="I434" s="103"/>
      <c r="J434" s="103"/>
      <c r="K434" s="103"/>
      <c r="L434" s="103"/>
      <c r="M434" s="103"/>
      <c r="N434" s="103"/>
      <c r="O434" s="103"/>
      <c r="P434" s="103"/>
      <c r="Q434" s="103"/>
      <c r="R434" s="103"/>
      <c r="S434" s="103"/>
      <c r="T434" s="103" t="str">
        <f>IF(Final_Report[[#This Row],[Move to Report]]="Yes",VLOOKUP(E434,IssueVariable[],3,0),"N/A")</f>
        <v>N/A</v>
      </c>
      <c r="U434" s="103" t="str">
        <f>IF(Final_Report[[#This Row],[Move to Report]]="Yes",VLOOKUP(E434,IssueVariable[],4,0),"N/A")</f>
        <v>N/A</v>
      </c>
      <c r="V434" s="103" t="str">
        <f>Final_Report[[#This Row],[Issue Description]]</f>
        <v>N/A</v>
      </c>
      <c r="W434" s="103"/>
      <c r="X434" s="103">
        <f>Final_Report[[#This Row],[Code Snippet]]</f>
        <v>0</v>
      </c>
      <c r="Y434" s="103" t="str">
        <f>IF(Final_Report[[#This Row],[Move to Report]]="Yes",VLOOKUP(E434,IssueVariable[],5,0),"N/A")</f>
        <v>N/A</v>
      </c>
      <c r="Z434" s="103" t="str">
        <f>Final_Report[[#This Row],[Expected Result]]</f>
        <v>N/A</v>
      </c>
      <c r="AA434" s="103" t="str">
        <f>IF(Final_Report[[#This Row],[Move to Report]]="Yes",VLOOKUP(E434,IssueVariable[],6,0),"N/A")</f>
        <v>N/A</v>
      </c>
      <c r="AB434" s="103" t="str">
        <f>IF(Final_Report[[#This Row],[Move to Report]]="Yes",VLOOKUP(E434,IssueVariable[],7,0),"N/A")</f>
        <v>N/A</v>
      </c>
      <c r="AC434" s="103" t="str">
        <f>Final_Report[[#This Row],[Recommendation]]</f>
        <v>N/A</v>
      </c>
      <c r="AD434" s="103"/>
      <c r="AE434" s="103" t="str">
        <f>IF(Final_Report[[#This Row],[Move to Report]]="Yes",VLOOKUP(E434,IssueVariable[],8,0),"N/A")</f>
        <v>N/A</v>
      </c>
      <c r="AF434" s="103" t="str">
        <f>Final_Report[[#This Row],[Steps to Reproduce]]</f>
        <v>N/A</v>
      </c>
      <c r="AG434" s="103" t="str">
        <f>IF(Final_Report[[#This Row],[Move to Report]]="Yes",VLOOKUP(E434,IssueVariable[],9,0),"N/A")</f>
        <v>N/A</v>
      </c>
      <c r="AH434" s="103" t="str">
        <f>IF(Final_Report[[#This Row],[Move to Report]]="Yes",VLOOKUP(E434,IssueVariable[],10,0),"N/A")</f>
        <v>N/A</v>
      </c>
      <c r="AI434" s="103"/>
      <c r="AJ434" s="103"/>
      <c r="AK434" s="103" t="str" cm="1">
        <f t="array" ref="AK434">Table95[Tested on]</f>
        <v>Windows: 11
MAC OS: 12
iOS: 15
Android OS: 10</v>
      </c>
      <c r="AL434" s="203" t="str" cm="1">
        <f t="array" ref="AL4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4" s="103" t="e" cm="1">
        <f t="array" ref="AM434">CONCATENATE(LEFT(AH434, SEARCH(" ", AH434) -1),", ",Labels[Labels])</f>
        <v>#VALUE!</v>
      </c>
      <c r="AN434" s="103" t="b">
        <f t="shared" si="7"/>
        <v>0</v>
      </c>
      <c r="AO434" s="103"/>
      <c r="AP434" s="103"/>
      <c r="AQ434" s="103"/>
      <c r="AR434" s="103"/>
      <c r="AS434" s="103"/>
      <c r="AT434" s="103"/>
      <c r="AU434" s="103"/>
      <c r="AV434" s="103"/>
      <c r="AW434" s="103"/>
      <c r="AX434" s="103"/>
      <c r="AY434" s="103"/>
      <c r="AZ434" s="103"/>
      <c r="BA434" s="103"/>
      <c r="BB434" s="103"/>
      <c r="BC434" s="103" t="e">
        <f>VLOOKUP('Final Report'!D434,'Issue Variable'!A:N,11,FALSE)</f>
        <v>#N/A</v>
      </c>
      <c r="BD434" s="103"/>
      <c r="BE434" s="206"/>
    </row>
    <row r="435" spans="1:57" ht="105" hidden="1">
      <c r="A435" s="145"/>
      <c r="B435" s="103" t="e">
        <f>VLOOKUP(A435,URL[],2,0)</f>
        <v>#N/A</v>
      </c>
      <c r="C435" s="205" t="e">
        <f>VLOOKUP(A435,URL[],3,0)</f>
        <v>#N/A</v>
      </c>
      <c r="D435" s="103"/>
      <c r="E435" s="103"/>
      <c r="F435" s="103"/>
      <c r="G435" s="103"/>
      <c r="H435" s="103"/>
      <c r="I435" s="103"/>
      <c r="J435" s="103"/>
      <c r="K435" s="103"/>
      <c r="L435" s="103"/>
      <c r="M435" s="103"/>
      <c r="N435" s="103"/>
      <c r="O435" s="103"/>
      <c r="P435" s="103"/>
      <c r="Q435" s="103"/>
      <c r="R435" s="103"/>
      <c r="S435" s="103"/>
      <c r="T435" s="103" t="str">
        <f>IF(Final_Report[[#This Row],[Move to Report]]="Yes",VLOOKUP(E435,IssueVariable[],3,0),"N/A")</f>
        <v>N/A</v>
      </c>
      <c r="U435" s="103" t="str">
        <f>IF(Final_Report[[#This Row],[Move to Report]]="Yes",VLOOKUP(E435,IssueVariable[],4,0),"N/A")</f>
        <v>N/A</v>
      </c>
      <c r="V435" s="103" t="str">
        <f>Final_Report[[#This Row],[Issue Description]]</f>
        <v>N/A</v>
      </c>
      <c r="W435" s="103"/>
      <c r="X435" s="103">
        <f>Final_Report[[#This Row],[Code Snippet]]</f>
        <v>0</v>
      </c>
      <c r="Y435" s="103" t="str">
        <f>IF(Final_Report[[#This Row],[Move to Report]]="Yes",VLOOKUP(E435,IssueVariable[],5,0),"N/A")</f>
        <v>N/A</v>
      </c>
      <c r="Z435" s="103" t="str">
        <f>Final_Report[[#This Row],[Expected Result]]</f>
        <v>N/A</v>
      </c>
      <c r="AA435" s="103" t="str">
        <f>IF(Final_Report[[#This Row],[Move to Report]]="Yes",VLOOKUP(E435,IssueVariable[],6,0),"N/A")</f>
        <v>N/A</v>
      </c>
      <c r="AB435" s="103" t="str">
        <f>IF(Final_Report[[#This Row],[Move to Report]]="Yes",VLOOKUP(E435,IssueVariable[],7,0),"N/A")</f>
        <v>N/A</v>
      </c>
      <c r="AC435" s="103" t="str">
        <f>Final_Report[[#This Row],[Recommendation]]</f>
        <v>N/A</v>
      </c>
      <c r="AD435" s="103"/>
      <c r="AE435" s="103" t="str">
        <f>IF(Final_Report[[#This Row],[Move to Report]]="Yes",VLOOKUP(E435,IssueVariable[],8,0),"N/A")</f>
        <v>N/A</v>
      </c>
      <c r="AF435" s="103" t="str">
        <f>Final_Report[[#This Row],[Steps to Reproduce]]</f>
        <v>N/A</v>
      </c>
      <c r="AG435" s="103" t="str">
        <f>IF(Final_Report[[#This Row],[Move to Report]]="Yes",VLOOKUP(E435,IssueVariable[],9,0),"N/A")</f>
        <v>N/A</v>
      </c>
      <c r="AH435" s="103" t="str">
        <f>IF(Final_Report[[#This Row],[Move to Report]]="Yes",VLOOKUP(E435,IssueVariable[],10,0),"N/A")</f>
        <v>N/A</v>
      </c>
      <c r="AI435" s="103"/>
      <c r="AJ435" s="103"/>
      <c r="AK435" s="103" t="str" cm="1">
        <f t="array" ref="AK435">Table95[Tested on]</f>
        <v>Windows: 11
MAC OS: 12
iOS: 15
Android OS: 10</v>
      </c>
      <c r="AL435" s="203" t="str" cm="1">
        <f t="array" ref="AL4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5" s="103" t="e" cm="1">
        <f t="array" ref="AM435">CONCATENATE(LEFT(AH435, SEARCH(" ", AH435) -1),", ",Labels[Labels])</f>
        <v>#VALUE!</v>
      </c>
      <c r="AN435" s="103" t="b">
        <f t="shared" si="7"/>
        <v>0</v>
      </c>
      <c r="AO435" s="103"/>
      <c r="AP435" s="103"/>
      <c r="AQ435" s="103"/>
      <c r="AR435" s="103"/>
      <c r="AS435" s="103"/>
      <c r="AT435" s="103"/>
      <c r="AU435" s="103"/>
      <c r="AV435" s="103"/>
      <c r="AW435" s="103"/>
      <c r="AX435" s="103"/>
      <c r="AY435" s="103"/>
      <c r="AZ435" s="103"/>
      <c r="BA435" s="103"/>
      <c r="BB435" s="103"/>
      <c r="BC435" s="103" t="e">
        <f>VLOOKUP('Final Report'!D435,'Issue Variable'!A:N,11,FALSE)</f>
        <v>#N/A</v>
      </c>
      <c r="BD435" s="103"/>
      <c r="BE435" s="206"/>
    </row>
    <row r="436" spans="1:57" ht="105" hidden="1">
      <c r="A436" s="145"/>
      <c r="B436" s="103" t="e">
        <f>VLOOKUP(A436,URL[],2,0)</f>
        <v>#N/A</v>
      </c>
      <c r="C436" s="205" t="e">
        <f>VLOOKUP(A436,URL[],3,0)</f>
        <v>#N/A</v>
      </c>
      <c r="D436" s="103"/>
      <c r="E436" s="103"/>
      <c r="F436" s="103"/>
      <c r="G436" s="103"/>
      <c r="H436" s="103"/>
      <c r="I436" s="103"/>
      <c r="J436" s="103"/>
      <c r="K436" s="103"/>
      <c r="L436" s="103"/>
      <c r="M436" s="103"/>
      <c r="N436" s="103"/>
      <c r="O436" s="103"/>
      <c r="P436" s="103"/>
      <c r="Q436" s="103"/>
      <c r="R436" s="103"/>
      <c r="S436" s="103"/>
      <c r="T436" s="103" t="str">
        <f>IF(Final_Report[[#This Row],[Move to Report]]="Yes",VLOOKUP(E436,IssueVariable[],3,0),"N/A")</f>
        <v>N/A</v>
      </c>
      <c r="U436" s="103" t="str">
        <f>IF(Final_Report[[#This Row],[Move to Report]]="Yes",VLOOKUP(E436,IssueVariable[],4,0),"N/A")</f>
        <v>N/A</v>
      </c>
      <c r="V436" s="103" t="str">
        <f>Final_Report[[#This Row],[Issue Description]]</f>
        <v>N/A</v>
      </c>
      <c r="W436" s="103"/>
      <c r="X436" s="103">
        <f>Final_Report[[#This Row],[Code Snippet]]</f>
        <v>0</v>
      </c>
      <c r="Y436" s="103" t="str">
        <f>IF(Final_Report[[#This Row],[Move to Report]]="Yes",VLOOKUP(E436,IssueVariable[],5,0),"N/A")</f>
        <v>N/A</v>
      </c>
      <c r="Z436" s="103" t="str">
        <f>Final_Report[[#This Row],[Expected Result]]</f>
        <v>N/A</v>
      </c>
      <c r="AA436" s="103" t="str">
        <f>IF(Final_Report[[#This Row],[Move to Report]]="Yes",VLOOKUP(E436,IssueVariable[],6,0),"N/A")</f>
        <v>N/A</v>
      </c>
      <c r="AB436" s="103" t="str">
        <f>IF(Final_Report[[#This Row],[Move to Report]]="Yes",VLOOKUP(E436,IssueVariable[],7,0),"N/A")</f>
        <v>N/A</v>
      </c>
      <c r="AC436" s="103" t="str">
        <f>Final_Report[[#This Row],[Recommendation]]</f>
        <v>N/A</v>
      </c>
      <c r="AD436" s="103"/>
      <c r="AE436" s="103" t="str">
        <f>IF(Final_Report[[#This Row],[Move to Report]]="Yes",VLOOKUP(E436,IssueVariable[],8,0),"N/A")</f>
        <v>N/A</v>
      </c>
      <c r="AF436" s="103" t="str">
        <f>Final_Report[[#This Row],[Steps to Reproduce]]</f>
        <v>N/A</v>
      </c>
      <c r="AG436" s="103" t="str">
        <f>IF(Final_Report[[#This Row],[Move to Report]]="Yes",VLOOKUP(E436,IssueVariable[],9,0),"N/A")</f>
        <v>N/A</v>
      </c>
      <c r="AH436" s="103" t="str">
        <f>IF(Final_Report[[#This Row],[Move to Report]]="Yes",VLOOKUP(E436,IssueVariable[],10,0),"N/A")</f>
        <v>N/A</v>
      </c>
      <c r="AI436" s="103"/>
      <c r="AJ436" s="103"/>
      <c r="AK436" s="103" t="str" cm="1">
        <f t="array" ref="AK436">Table95[Tested on]</f>
        <v>Windows: 11
MAC OS: 12
iOS: 15
Android OS: 10</v>
      </c>
      <c r="AL436" s="203" t="str" cm="1">
        <f t="array" ref="AL4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6" s="103" t="e" cm="1">
        <f t="array" ref="AM436">CONCATENATE(LEFT(AH436, SEARCH(" ", AH436) -1),", ",Labels[Labels])</f>
        <v>#VALUE!</v>
      </c>
      <c r="AN436" s="103" t="b">
        <f t="shared" si="7"/>
        <v>0</v>
      </c>
      <c r="AO436" s="103"/>
      <c r="AP436" s="103"/>
      <c r="AQ436" s="103"/>
      <c r="AR436" s="103"/>
      <c r="AS436" s="103"/>
      <c r="AT436" s="103"/>
      <c r="AU436" s="103"/>
      <c r="AV436" s="103"/>
      <c r="AW436" s="103"/>
      <c r="AX436" s="103"/>
      <c r="AY436" s="103"/>
      <c r="AZ436" s="103"/>
      <c r="BA436" s="103"/>
      <c r="BB436" s="103"/>
      <c r="BC436" s="103" t="e">
        <f>VLOOKUP('Final Report'!D436,'Issue Variable'!A:N,11,FALSE)</f>
        <v>#N/A</v>
      </c>
      <c r="BD436" s="103"/>
      <c r="BE436" s="206"/>
    </row>
    <row r="437" spans="1:57" ht="105" hidden="1">
      <c r="A437" s="145"/>
      <c r="B437" s="103" t="e">
        <f>VLOOKUP(A437,URL[],2,0)</f>
        <v>#N/A</v>
      </c>
      <c r="C437" s="205" t="e">
        <f>VLOOKUP(A437,URL[],3,0)</f>
        <v>#N/A</v>
      </c>
      <c r="D437" s="103"/>
      <c r="E437" s="103"/>
      <c r="F437" s="103"/>
      <c r="G437" s="103"/>
      <c r="H437" s="103"/>
      <c r="I437" s="103"/>
      <c r="J437" s="103"/>
      <c r="K437" s="103"/>
      <c r="L437" s="103"/>
      <c r="M437" s="103"/>
      <c r="N437" s="103"/>
      <c r="O437" s="103"/>
      <c r="P437" s="103"/>
      <c r="Q437" s="103"/>
      <c r="R437" s="103"/>
      <c r="S437" s="103"/>
      <c r="T437" s="103" t="str">
        <f>IF(Final_Report[[#This Row],[Move to Report]]="Yes",VLOOKUP(E437,IssueVariable[],3,0),"N/A")</f>
        <v>N/A</v>
      </c>
      <c r="U437" s="103" t="str">
        <f>IF(Final_Report[[#This Row],[Move to Report]]="Yes",VLOOKUP(E437,IssueVariable[],4,0),"N/A")</f>
        <v>N/A</v>
      </c>
      <c r="V437" s="103" t="str">
        <f>Final_Report[[#This Row],[Issue Description]]</f>
        <v>N/A</v>
      </c>
      <c r="W437" s="103"/>
      <c r="X437" s="103">
        <f>Final_Report[[#This Row],[Code Snippet]]</f>
        <v>0</v>
      </c>
      <c r="Y437" s="103" t="str">
        <f>IF(Final_Report[[#This Row],[Move to Report]]="Yes",VLOOKUP(E437,IssueVariable[],5,0),"N/A")</f>
        <v>N/A</v>
      </c>
      <c r="Z437" s="103" t="str">
        <f>Final_Report[[#This Row],[Expected Result]]</f>
        <v>N/A</v>
      </c>
      <c r="AA437" s="103" t="str">
        <f>IF(Final_Report[[#This Row],[Move to Report]]="Yes",VLOOKUP(E437,IssueVariable[],6,0),"N/A")</f>
        <v>N/A</v>
      </c>
      <c r="AB437" s="103" t="str">
        <f>IF(Final_Report[[#This Row],[Move to Report]]="Yes",VLOOKUP(E437,IssueVariable[],7,0),"N/A")</f>
        <v>N/A</v>
      </c>
      <c r="AC437" s="103" t="str">
        <f>Final_Report[[#This Row],[Recommendation]]</f>
        <v>N/A</v>
      </c>
      <c r="AD437" s="103"/>
      <c r="AE437" s="103" t="str">
        <f>IF(Final_Report[[#This Row],[Move to Report]]="Yes",VLOOKUP(E437,IssueVariable[],8,0),"N/A")</f>
        <v>N/A</v>
      </c>
      <c r="AF437" s="103" t="str">
        <f>Final_Report[[#This Row],[Steps to Reproduce]]</f>
        <v>N/A</v>
      </c>
      <c r="AG437" s="103" t="str">
        <f>IF(Final_Report[[#This Row],[Move to Report]]="Yes",VLOOKUP(E437,IssueVariable[],9,0),"N/A")</f>
        <v>N/A</v>
      </c>
      <c r="AH437" s="103" t="str">
        <f>IF(Final_Report[[#This Row],[Move to Report]]="Yes",VLOOKUP(E437,IssueVariable[],10,0),"N/A")</f>
        <v>N/A</v>
      </c>
      <c r="AI437" s="103"/>
      <c r="AJ437" s="103"/>
      <c r="AK437" s="103" t="str" cm="1">
        <f t="array" ref="AK437">Table95[Tested on]</f>
        <v>Windows: 11
MAC OS: 12
iOS: 15
Android OS: 10</v>
      </c>
      <c r="AL437" s="203" t="str" cm="1">
        <f t="array" ref="AL4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7" s="103" t="e" cm="1">
        <f t="array" ref="AM437">CONCATENATE(LEFT(AH437, SEARCH(" ", AH437) -1),", ",Labels[Labels])</f>
        <v>#VALUE!</v>
      </c>
      <c r="AN437" s="103" t="b">
        <f t="shared" si="7"/>
        <v>0</v>
      </c>
      <c r="AO437" s="103"/>
      <c r="AP437" s="103"/>
      <c r="AQ437" s="103"/>
      <c r="AR437" s="103"/>
      <c r="AS437" s="103"/>
      <c r="AT437" s="103"/>
      <c r="AU437" s="103"/>
      <c r="AV437" s="103"/>
      <c r="AW437" s="103"/>
      <c r="AX437" s="103"/>
      <c r="AY437" s="103"/>
      <c r="AZ437" s="103"/>
      <c r="BA437" s="103"/>
      <c r="BB437" s="103"/>
      <c r="BC437" s="103" t="e">
        <f>VLOOKUP('Final Report'!D437,'Issue Variable'!A:N,11,FALSE)</f>
        <v>#N/A</v>
      </c>
      <c r="BD437" s="103"/>
      <c r="BE437" s="206"/>
    </row>
    <row r="438" spans="1:57" ht="105" hidden="1">
      <c r="A438" s="145"/>
      <c r="B438" s="103" t="e">
        <f>VLOOKUP(A438,URL[],2,0)</f>
        <v>#N/A</v>
      </c>
      <c r="C438" s="205" t="e">
        <f>VLOOKUP(A438,URL[],3,0)</f>
        <v>#N/A</v>
      </c>
      <c r="D438" s="103"/>
      <c r="E438" s="103"/>
      <c r="F438" s="103"/>
      <c r="G438" s="103"/>
      <c r="H438" s="103"/>
      <c r="I438" s="103"/>
      <c r="J438" s="103"/>
      <c r="K438" s="103"/>
      <c r="L438" s="103"/>
      <c r="M438" s="103"/>
      <c r="N438" s="103"/>
      <c r="O438" s="103"/>
      <c r="P438" s="103"/>
      <c r="Q438" s="103"/>
      <c r="R438" s="103"/>
      <c r="S438" s="103"/>
      <c r="T438" s="103" t="str">
        <f>IF(Final_Report[[#This Row],[Move to Report]]="Yes",VLOOKUP(E438,IssueVariable[],3,0),"N/A")</f>
        <v>N/A</v>
      </c>
      <c r="U438" s="103" t="str">
        <f>IF(Final_Report[[#This Row],[Move to Report]]="Yes",VLOOKUP(E438,IssueVariable[],4,0),"N/A")</f>
        <v>N/A</v>
      </c>
      <c r="V438" s="103" t="str">
        <f>Final_Report[[#This Row],[Issue Description]]</f>
        <v>N/A</v>
      </c>
      <c r="W438" s="103"/>
      <c r="X438" s="103">
        <f>Final_Report[[#This Row],[Code Snippet]]</f>
        <v>0</v>
      </c>
      <c r="Y438" s="103" t="str">
        <f>IF(Final_Report[[#This Row],[Move to Report]]="Yes",VLOOKUP(E438,IssueVariable[],5,0),"N/A")</f>
        <v>N/A</v>
      </c>
      <c r="Z438" s="103" t="str">
        <f>Final_Report[[#This Row],[Expected Result]]</f>
        <v>N/A</v>
      </c>
      <c r="AA438" s="103" t="str">
        <f>IF(Final_Report[[#This Row],[Move to Report]]="Yes",VLOOKUP(E438,IssueVariable[],6,0),"N/A")</f>
        <v>N/A</v>
      </c>
      <c r="AB438" s="103" t="str">
        <f>IF(Final_Report[[#This Row],[Move to Report]]="Yes",VLOOKUP(E438,IssueVariable[],7,0),"N/A")</f>
        <v>N/A</v>
      </c>
      <c r="AC438" s="103" t="str">
        <f>Final_Report[[#This Row],[Recommendation]]</f>
        <v>N/A</v>
      </c>
      <c r="AD438" s="103"/>
      <c r="AE438" s="103" t="str">
        <f>IF(Final_Report[[#This Row],[Move to Report]]="Yes",VLOOKUP(E438,IssueVariable[],8,0),"N/A")</f>
        <v>N/A</v>
      </c>
      <c r="AF438" s="103" t="str">
        <f>Final_Report[[#This Row],[Steps to Reproduce]]</f>
        <v>N/A</v>
      </c>
      <c r="AG438" s="103" t="str">
        <f>IF(Final_Report[[#This Row],[Move to Report]]="Yes",VLOOKUP(E438,IssueVariable[],9,0),"N/A")</f>
        <v>N/A</v>
      </c>
      <c r="AH438" s="103" t="str">
        <f>IF(Final_Report[[#This Row],[Move to Report]]="Yes",VLOOKUP(E438,IssueVariable[],10,0),"N/A")</f>
        <v>N/A</v>
      </c>
      <c r="AI438" s="103"/>
      <c r="AJ438" s="103"/>
      <c r="AK438" s="103" t="str" cm="1">
        <f t="array" ref="AK438">Table95[Tested on]</f>
        <v>Windows: 11
MAC OS: 12
iOS: 15
Android OS: 10</v>
      </c>
      <c r="AL438" s="203" t="str" cm="1">
        <f t="array" ref="AL4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8" s="103" t="e" cm="1">
        <f t="array" ref="AM438">CONCATENATE(LEFT(AH438, SEARCH(" ", AH438) -1),", ",Labels[Labels])</f>
        <v>#VALUE!</v>
      </c>
      <c r="AN438" s="103" t="b">
        <f t="shared" si="7"/>
        <v>0</v>
      </c>
      <c r="AO438" s="103"/>
      <c r="AP438" s="103"/>
      <c r="AQ438" s="103"/>
      <c r="AR438" s="103"/>
      <c r="AS438" s="103"/>
      <c r="AT438" s="103"/>
      <c r="AU438" s="103"/>
      <c r="AV438" s="103"/>
      <c r="AW438" s="103"/>
      <c r="AX438" s="103"/>
      <c r="AY438" s="103"/>
      <c r="AZ438" s="103"/>
      <c r="BA438" s="103"/>
      <c r="BB438" s="103"/>
      <c r="BC438" s="103" t="e">
        <f>VLOOKUP('Final Report'!D438,'Issue Variable'!A:N,11,FALSE)</f>
        <v>#N/A</v>
      </c>
      <c r="BD438" s="103"/>
      <c r="BE438" s="206"/>
    </row>
    <row r="439" spans="1:57" ht="105" hidden="1">
      <c r="A439" s="145"/>
      <c r="B439" s="103" t="e">
        <f>VLOOKUP(A439,URL[],2,0)</f>
        <v>#N/A</v>
      </c>
      <c r="C439" s="205" t="e">
        <f>VLOOKUP(A439,URL[],3,0)</f>
        <v>#N/A</v>
      </c>
      <c r="D439" s="103"/>
      <c r="E439" s="103"/>
      <c r="F439" s="103"/>
      <c r="G439" s="103"/>
      <c r="H439" s="103"/>
      <c r="I439" s="103"/>
      <c r="J439" s="103"/>
      <c r="K439" s="103"/>
      <c r="L439" s="103"/>
      <c r="M439" s="103"/>
      <c r="N439" s="103"/>
      <c r="O439" s="103"/>
      <c r="P439" s="103"/>
      <c r="Q439" s="103"/>
      <c r="R439" s="103"/>
      <c r="S439" s="103"/>
      <c r="T439" s="103" t="str">
        <f>IF(Final_Report[[#This Row],[Move to Report]]="Yes",VLOOKUP(E439,IssueVariable[],3,0),"N/A")</f>
        <v>N/A</v>
      </c>
      <c r="U439" s="103" t="str">
        <f>IF(Final_Report[[#This Row],[Move to Report]]="Yes",VLOOKUP(E439,IssueVariable[],4,0),"N/A")</f>
        <v>N/A</v>
      </c>
      <c r="V439" s="103" t="str">
        <f>Final_Report[[#This Row],[Issue Description]]</f>
        <v>N/A</v>
      </c>
      <c r="W439" s="103"/>
      <c r="X439" s="103">
        <f>Final_Report[[#This Row],[Code Snippet]]</f>
        <v>0</v>
      </c>
      <c r="Y439" s="103" t="str">
        <f>IF(Final_Report[[#This Row],[Move to Report]]="Yes",VLOOKUP(E439,IssueVariable[],5,0),"N/A")</f>
        <v>N/A</v>
      </c>
      <c r="Z439" s="103" t="str">
        <f>Final_Report[[#This Row],[Expected Result]]</f>
        <v>N/A</v>
      </c>
      <c r="AA439" s="103" t="str">
        <f>IF(Final_Report[[#This Row],[Move to Report]]="Yes",VLOOKUP(E439,IssueVariable[],6,0),"N/A")</f>
        <v>N/A</v>
      </c>
      <c r="AB439" s="103" t="str">
        <f>IF(Final_Report[[#This Row],[Move to Report]]="Yes",VLOOKUP(E439,IssueVariable[],7,0),"N/A")</f>
        <v>N/A</v>
      </c>
      <c r="AC439" s="103" t="str">
        <f>Final_Report[[#This Row],[Recommendation]]</f>
        <v>N/A</v>
      </c>
      <c r="AD439" s="103"/>
      <c r="AE439" s="103" t="str">
        <f>IF(Final_Report[[#This Row],[Move to Report]]="Yes",VLOOKUP(E439,IssueVariable[],8,0),"N/A")</f>
        <v>N/A</v>
      </c>
      <c r="AF439" s="103" t="str">
        <f>Final_Report[[#This Row],[Steps to Reproduce]]</f>
        <v>N/A</v>
      </c>
      <c r="AG439" s="103" t="str">
        <f>IF(Final_Report[[#This Row],[Move to Report]]="Yes",VLOOKUP(E439,IssueVariable[],9,0),"N/A")</f>
        <v>N/A</v>
      </c>
      <c r="AH439" s="103" t="str">
        <f>IF(Final_Report[[#This Row],[Move to Report]]="Yes",VLOOKUP(E439,IssueVariable[],10,0),"N/A")</f>
        <v>N/A</v>
      </c>
      <c r="AI439" s="103"/>
      <c r="AJ439" s="103"/>
      <c r="AK439" s="103" t="str" cm="1">
        <f t="array" ref="AK439">Table95[Tested on]</f>
        <v>Windows: 11
MAC OS: 12
iOS: 15
Android OS: 10</v>
      </c>
      <c r="AL439" s="203" t="str" cm="1">
        <f t="array" ref="AL4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39" s="103" t="e" cm="1">
        <f t="array" ref="AM439">CONCATENATE(LEFT(AH439, SEARCH(" ", AH439) -1),", ",Labels[Labels])</f>
        <v>#VALUE!</v>
      </c>
      <c r="AN439" s="103" t="b">
        <f t="shared" si="7"/>
        <v>0</v>
      </c>
      <c r="AO439" s="103"/>
      <c r="AP439" s="103"/>
      <c r="AQ439" s="103"/>
      <c r="AR439" s="103"/>
      <c r="AS439" s="103"/>
      <c r="AT439" s="103"/>
      <c r="AU439" s="103"/>
      <c r="AV439" s="103"/>
      <c r="AW439" s="103"/>
      <c r="AX439" s="103"/>
      <c r="AY439" s="103"/>
      <c r="AZ439" s="103"/>
      <c r="BA439" s="103"/>
      <c r="BB439" s="103"/>
      <c r="BC439" s="103" t="e">
        <f>VLOOKUP('Final Report'!D439,'Issue Variable'!A:N,11,FALSE)</f>
        <v>#N/A</v>
      </c>
      <c r="BD439" s="103"/>
      <c r="BE439" s="206"/>
    </row>
    <row r="440" spans="1:57" ht="105" hidden="1">
      <c r="A440" s="145"/>
      <c r="B440" s="103" t="e">
        <f>VLOOKUP(A440,URL[],2,0)</f>
        <v>#N/A</v>
      </c>
      <c r="C440" s="205" t="e">
        <f>VLOOKUP(A440,URL[],3,0)</f>
        <v>#N/A</v>
      </c>
      <c r="D440" s="103"/>
      <c r="E440" s="103"/>
      <c r="F440" s="103"/>
      <c r="G440" s="103"/>
      <c r="H440" s="103"/>
      <c r="I440" s="103"/>
      <c r="J440" s="103"/>
      <c r="K440" s="103"/>
      <c r="L440" s="103"/>
      <c r="M440" s="103"/>
      <c r="N440" s="103"/>
      <c r="O440" s="103"/>
      <c r="P440" s="103"/>
      <c r="Q440" s="103"/>
      <c r="R440" s="103"/>
      <c r="S440" s="103"/>
      <c r="T440" s="103" t="str">
        <f>IF(Final_Report[[#This Row],[Move to Report]]="Yes",VLOOKUP(E440,IssueVariable[],3,0),"N/A")</f>
        <v>N/A</v>
      </c>
      <c r="U440" s="103" t="str">
        <f>IF(Final_Report[[#This Row],[Move to Report]]="Yes",VLOOKUP(E440,IssueVariable[],4,0),"N/A")</f>
        <v>N/A</v>
      </c>
      <c r="V440" s="103" t="str">
        <f>Final_Report[[#This Row],[Issue Description]]</f>
        <v>N/A</v>
      </c>
      <c r="W440" s="103"/>
      <c r="X440" s="103">
        <f>Final_Report[[#This Row],[Code Snippet]]</f>
        <v>0</v>
      </c>
      <c r="Y440" s="103" t="str">
        <f>IF(Final_Report[[#This Row],[Move to Report]]="Yes",VLOOKUP(E440,IssueVariable[],5,0),"N/A")</f>
        <v>N/A</v>
      </c>
      <c r="Z440" s="103" t="str">
        <f>Final_Report[[#This Row],[Expected Result]]</f>
        <v>N/A</v>
      </c>
      <c r="AA440" s="103" t="str">
        <f>IF(Final_Report[[#This Row],[Move to Report]]="Yes",VLOOKUP(E440,IssueVariable[],6,0),"N/A")</f>
        <v>N/A</v>
      </c>
      <c r="AB440" s="103" t="str">
        <f>IF(Final_Report[[#This Row],[Move to Report]]="Yes",VLOOKUP(E440,IssueVariable[],7,0),"N/A")</f>
        <v>N/A</v>
      </c>
      <c r="AC440" s="103" t="str">
        <f>Final_Report[[#This Row],[Recommendation]]</f>
        <v>N/A</v>
      </c>
      <c r="AD440" s="103"/>
      <c r="AE440" s="103" t="str">
        <f>IF(Final_Report[[#This Row],[Move to Report]]="Yes",VLOOKUP(E440,IssueVariable[],8,0),"N/A")</f>
        <v>N/A</v>
      </c>
      <c r="AF440" s="103" t="str">
        <f>Final_Report[[#This Row],[Steps to Reproduce]]</f>
        <v>N/A</v>
      </c>
      <c r="AG440" s="103" t="str">
        <f>IF(Final_Report[[#This Row],[Move to Report]]="Yes",VLOOKUP(E440,IssueVariable[],9,0),"N/A")</f>
        <v>N/A</v>
      </c>
      <c r="AH440" s="103" t="str">
        <f>IF(Final_Report[[#This Row],[Move to Report]]="Yes",VLOOKUP(E440,IssueVariable[],10,0),"N/A")</f>
        <v>N/A</v>
      </c>
      <c r="AI440" s="103"/>
      <c r="AJ440" s="103"/>
      <c r="AK440" s="103" t="str" cm="1">
        <f t="array" ref="AK440">Table95[Tested on]</f>
        <v>Windows: 11
MAC OS: 12
iOS: 15
Android OS: 10</v>
      </c>
      <c r="AL440" s="203" t="str" cm="1">
        <f t="array" ref="AL4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0" s="103" t="e" cm="1">
        <f t="array" ref="AM440">CONCATENATE(LEFT(AH440, SEARCH(" ", AH440) -1),", ",Labels[Labels])</f>
        <v>#VALUE!</v>
      </c>
      <c r="AN440" s="103" t="b">
        <f t="shared" si="7"/>
        <v>0</v>
      </c>
      <c r="AO440" s="103"/>
      <c r="AP440" s="103"/>
      <c r="AQ440" s="103"/>
      <c r="AR440" s="103"/>
      <c r="AS440" s="103"/>
      <c r="AT440" s="103"/>
      <c r="AU440" s="103"/>
      <c r="AV440" s="103"/>
      <c r="AW440" s="103"/>
      <c r="AX440" s="103"/>
      <c r="AY440" s="103"/>
      <c r="AZ440" s="103"/>
      <c r="BA440" s="103"/>
      <c r="BB440" s="103"/>
      <c r="BC440" s="103" t="e">
        <f>VLOOKUP('Final Report'!D440,'Issue Variable'!A:N,11,FALSE)</f>
        <v>#N/A</v>
      </c>
      <c r="BD440" s="103"/>
      <c r="BE440" s="206"/>
    </row>
    <row r="441" spans="1:57" ht="105" hidden="1">
      <c r="A441" s="145"/>
      <c r="B441" s="103" t="e">
        <f>VLOOKUP(A441,URL[],2,0)</f>
        <v>#N/A</v>
      </c>
      <c r="C441" s="205" t="e">
        <f>VLOOKUP(A441,URL[],3,0)</f>
        <v>#N/A</v>
      </c>
      <c r="D441" s="103"/>
      <c r="E441" s="103"/>
      <c r="F441" s="103"/>
      <c r="G441" s="103"/>
      <c r="H441" s="103"/>
      <c r="I441" s="103"/>
      <c r="J441" s="103"/>
      <c r="K441" s="103"/>
      <c r="L441" s="103"/>
      <c r="M441" s="103"/>
      <c r="N441" s="103"/>
      <c r="O441" s="103"/>
      <c r="P441" s="103"/>
      <c r="Q441" s="103"/>
      <c r="R441" s="103"/>
      <c r="S441" s="103"/>
      <c r="T441" s="103" t="str">
        <f>IF(Final_Report[[#This Row],[Move to Report]]="Yes",VLOOKUP(E441,IssueVariable[],3,0),"N/A")</f>
        <v>N/A</v>
      </c>
      <c r="U441" s="103" t="str">
        <f>IF(Final_Report[[#This Row],[Move to Report]]="Yes",VLOOKUP(E441,IssueVariable[],4,0),"N/A")</f>
        <v>N/A</v>
      </c>
      <c r="V441" s="103" t="str">
        <f>Final_Report[[#This Row],[Issue Description]]</f>
        <v>N/A</v>
      </c>
      <c r="W441" s="103"/>
      <c r="X441" s="103">
        <f>Final_Report[[#This Row],[Code Snippet]]</f>
        <v>0</v>
      </c>
      <c r="Y441" s="103" t="str">
        <f>IF(Final_Report[[#This Row],[Move to Report]]="Yes",VLOOKUP(E441,IssueVariable[],5,0),"N/A")</f>
        <v>N/A</v>
      </c>
      <c r="Z441" s="103" t="str">
        <f>Final_Report[[#This Row],[Expected Result]]</f>
        <v>N/A</v>
      </c>
      <c r="AA441" s="103" t="str">
        <f>IF(Final_Report[[#This Row],[Move to Report]]="Yes",VLOOKUP(E441,IssueVariable[],6,0),"N/A")</f>
        <v>N/A</v>
      </c>
      <c r="AB441" s="103" t="str">
        <f>IF(Final_Report[[#This Row],[Move to Report]]="Yes",VLOOKUP(E441,IssueVariable[],7,0),"N/A")</f>
        <v>N/A</v>
      </c>
      <c r="AC441" s="103" t="str">
        <f>Final_Report[[#This Row],[Recommendation]]</f>
        <v>N/A</v>
      </c>
      <c r="AD441" s="103"/>
      <c r="AE441" s="103" t="str">
        <f>IF(Final_Report[[#This Row],[Move to Report]]="Yes",VLOOKUP(E441,IssueVariable[],8,0),"N/A")</f>
        <v>N/A</v>
      </c>
      <c r="AF441" s="103" t="str">
        <f>Final_Report[[#This Row],[Steps to Reproduce]]</f>
        <v>N/A</v>
      </c>
      <c r="AG441" s="103" t="str">
        <f>IF(Final_Report[[#This Row],[Move to Report]]="Yes",VLOOKUP(E441,IssueVariable[],9,0),"N/A")</f>
        <v>N/A</v>
      </c>
      <c r="AH441" s="103" t="str">
        <f>IF(Final_Report[[#This Row],[Move to Report]]="Yes",VLOOKUP(E441,IssueVariable[],10,0),"N/A")</f>
        <v>N/A</v>
      </c>
      <c r="AI441" s="103"/>
      <c r="AJ441" s="103"/>
      <c r="AK441" s="103" t="str" cm="1">
        <f t="array" ref="AK441">Table95[Tested on]</f>
        <v>Windows: 11
MAC OS: 12
iOS: 15
Android OS: 10</v>
      </c>
      <c r="AL441" s="203" t="str" cm="1">
        <f t="array" ref="AL4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1" s="103" t="e" cm="1">
        <f t="array" ref="AM441">CONCATENATE(LEFT(AH441, SEARCH(" ", AH441) -1),", ",Labels[Labels])</f>
        <v>#VALUE!</v>
      </c>
      <c r="AN441" s="103" t="b">
        <f t="shared" si="7"/>
        <v>0</v>
      </c>
      <c r="AO441" s="103"/>
      <c r="AP441" s="103"/>
      <c r="AQ441" s="103"/>
      <c r="AR441" s="103"/>
      <c r="AS441" s="103"/>
      <c r="AT441" s="103"/>
      <c r="AU441" s="103"/>
      <c r="AV441" s="103"/>
      <c r="AW441" s="103"/>
      <c r="AX441" s="103"/>
      <c r="AY441" s="103"/>
      <c r="AZ441" s="103"/>
      <c r="BA441" s="103"/>
      <c r="BB441" s="103"/>
      <c r="BC441" s="103" t="e">
        <f>VLOOKUP('Final Report'!D441,'Issue Variable'!A:N,11,FALSE)</f>
        <v>#N/A</v>
      </c>
      <c r="BD441" s="103"/>
      <c r="BE441" s="206"/>
    </row>
    <row r="442" spans="1:57" ht="105" hidden="1">
      <c r="A442" s="145"/>
      <c r="B442" s="103" t="e">
        <f>VLOOKUP(A442,URL[],2,0)</f>
        <v>#N/A</v>
      </c>
      <c r="C442" s="205" t="e">
        <f>VLOOKUP(A442,URL[],3,0)</f>
        <v>#N/A</v>
      </c>
      <c r="D442" s="103"/>
      <c r="E442" s="103"/>
      <c r="F442" s="103"/>
      <c r="G442" s="103"/>
      <c r="H442" s="103"/>
      <c r="I442" s="103"/>
      <c r="J442" s="103"/>
      <c r="K442" s="103"/>
      <c r="L442" s="103"/>
      <c r="M442" s="103"/>
      <c r="N442" s="103"/>
      <c r="O442" s="103"/>
      <c r="P442" s="103"/>
      <c r="Q442" s="103"/>
      <c r="R442" s="103"/>
      <c r="S442" s="103"/>
      <c r="T442" s="103" t="str">
        <f>IF(Final_Report[[#This Row],[Move to Report]]="Yes",VLOOKUP(E442,IssueVariable[],3,0),"N/A")</f>
        <v>N/A</v>
      </c>
      <c r="U442" s="103" t="str">
        <f>IF(Final_Report[[#This Row],[Move to Report]]="Yes",VLOOKUP(E442,IssueVariable[],4,0),"N/A")</f>
        <v>N/A</v>
      </c>
      <c r="V442" s="103" t="str">
        <f>Final_Report[[#This Row],[Issue Description]]</f>
        <v>N/A</v>
      </c>
      <c r="W442" s="103"/>
      <c r="X442" s="103">
        <f>Final_Report[[#This Row],[Code Snippet]]</f>
        <v>0</v>
      </c>
      <c r="Y442" s="103" t="str">
        <f>IF(Final_Report[[#This Row],[Move to Report]]="Yes",VLOOKUP(E442,IssueVariable[],5,0),"N/A")</f>
        <v>N/A</v>
      </c>
      <c r="Z442" s="103" t="str">
        <f>Final_Report[[#This Row],[Expected Result]]</f>
        <v>N/A</v>
      </c>
      <c r="AA442" s="103" t="str">
        <f>IF(Final_Report[[#This Row],[Move to Report]]="Yes",VLOOKUP(E442,IssueVariable[],6,0),"N/A")</f>
        <v>N/A</v>
      </c>
      <c r="AB442" s="103" t="str">
        <f>IF(Final_Report[[#This Row],[Move to Report]]="Yes",VLOOKUP(E442,IssueVariable[],7,0),"N/A")</f>
        <v>N/A</v>
      </c>
      <c r="AC442" s="103" t="str">
        <f>Final_Report[[#This Row],[Recommendation]]</f>
        <v>N/A</v>
      </c>
      <c r="AD442" s="103"/>
      <c r="AE442" s="103" t="str">
        <f>IF(Final_Report[[#This Row],[Move to Report]]="Yes",VLOOKUP(E442,IssueVariable[],8,0),"N/A")</f>
        <v>N/A</v>
      </c>
      <c r="AF442" s="103" t="str">
        <f>Final_Report[[#This Row],[Steps to Reproduce]]</f>
        <v>N/A</v>
      </c>
      <c r="AG442" s="103" t="str">
        <f>IF(Final_Report[[#This Row],[Move to Report]]="Yes",VLOOKUP(E442,IssueVariable[],9,0),"N/A")</f>
        <v>N/A</v>
      </c>
      <c r="AH442" s="103" t="str">
        <f>IF(Final_Report[[#This Row],[Move to Report]]="Yes",VLOOKUP(E442,IssueVariable[],10,0),"N/A")</f>
        <v>N/A</v>
      </c>
      <c r="AI442" s="103"/>
      <c r="AJ442" s="103"/>
      <c r="AK442" s="103" t="str" cm="1">
        <f t="array" ref="AK442">Table95[Tested on]</f>
        <v>Windows: 11
MAC OS: 12
iOS: 15
Android OS: 10</v>
      </c>
      <c r="AL442" s="203" t="str" cm="1">
        <f t="array" ref="AL4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2" s="103" t="e" cm="1">
        <f t="array" ref="AM442">CONCATENATE(LEFT(AH442, SEARCH(" ", AH442) -1),", ",Labels[Labels])</f>
        <v>#VALUE!</v>
      </c>
      <c r="AN442" s="103" t="b">
        <f t="shared" si="7"/>
        <v>0</v>
      </c>
      <c r="AO442" s="103"/>
      <c r="AP442" s="103"/>
      <c r="AQ442" s="103"/>
      <c r="AR442" s="103"/>
      <c r="AS442" s="103"/>
      <c r="AT442" s="103"/>
      <c r="AU442" s="103"/>
      <c r="AV442" s="103"/>
      <c r="AW442" s="103"/>
      <c r="AX442" s="103"/>
      <c r="AY442" s="103"/>
      <c r="AZ442" s="103"/>
      <c r="BA442" s="103"/>
      <c r="BB442" s="103"/>
      <c r="BC442" s="103" t="e">
        <f>VLOOKUP('Final Report'!D442,'Issue Variable'!A:N,11,FALSE)</f>
        <v>#N/A</v>
      </c>
      <c r="BD442" s="103"/>
      <c r="BE442" s="206"/>
    </row>
    <row r="443" spans="1:57" ht="105" hidden="1">
      <c r="A443" s="145"/>
      <c r="B443" s="103" t="e">
        <f>VLOOKUP(A443,URL[],2,0)</f>
        <v>#N/A</v>
      </c>
      <c r="C443" s="205" t="e">
        <f>VLOOKUP(A443,URL[],3,0)</f>
        <v>#N/A</v>
      </c>
      <c r="D443" s="103"/>
      <c r="E443" s="103"/>
      <c r="F443" s="103"/>
      <c r="G443" s="103"/>
      <c r="H443" s="103"/>
      <c r="I443" s="103"/>
      <c r="J443" s="103"/>
      <c r="K443" s="103"/>
      <c r="L443" s="103"/>
      <c r="M443" s="103"/>
      <c r="N443" s="103"/>
      <c r="O443" s="103"/>
      <c r="P443" s="103"/>
      <c r="Q443" s="103"/>
      <c r="R443" s="103"/>
      <c r="S443" s="103"/>
      <c r="T443" s="103" t="str">
        <f>IF(Final_Report[[#This Row],[Move to Report]]="Yes",VLOOKUP(E443,IssueVariable[],3,0),"N/A")</f>
        <v>N/A</v>
      </c>
      <c r="U443" s="103" t="str">
        <f>IF(Final_Report[[#This Row],[Move to Report]]="Yes",VLOOKUP(E443,IssueVariable[],4,0),"N/A")</f>
        <v>N/A</v>
      </c>
      <c r="V443" s="103" t="str">
        <f>Final_Report[[#This Row],[Issue Description]]</f>
        <v>N/A</v>
      </c>
      <c r="W443" s="103"/>
      <c r="X443" s="103">
        <f>Final_Report[[#This Row],[Code Snippet]]</f>
        <v>0</v>
      </c>
      <c r="Y443" s="103" t="str">
        <f>IF(Final_Report[[#This Row],[Move to Report]]="Yes",VLOOKUP(E443,IssueVariable[],5,0),"N/A")</f>
        <v>N/A</v>
      </c>
      <c r="Z443" s="103" t="str">
        <f>Final_Report[[#This Row],[Expected Result]]</f>
        <v>N/A</v>
      </c>
      <c r="AA443" s="103" t="str">
        <f>IF(Final_Report[[#This Row],[Move to Report]]="Yes",VLOOKUP(E443,IssueVariable[],6,0),"N/A")</f>
        <v>N/A</v>
      </c>
      <c r="AB443" s="103" t="str">
        <f>IF(Final_Report[[#This Row],[Move to Report]]="Yes",VLOOKUP(E443,IssueVariable[],7,0),"N/A")</f>
        <v>N/A</v>
      </c>
      <c r="AC443" s="103" t="str">
        <f>Final_Report[[#This Row],[Recommendation]]</f>
        <v>N/A</v>
      </c>
      <c r="AD443" s="103"/>
      <c r="AE443" s="103" t="str">
        <f>IF(Final_Report[[#This Row],[Move to Report]]="Yes",VLOOKUP(E443,IssueVariable[],8,0),"N/A")</f>
        <v>N/A</v>
      </c>
      <c r="AF443" s="103" t="str">
        <f>Final_Report[[#This Row],[Steps to Reproduce]]</f>
        <v>N/A</v>
      </c>
      <c r="AG443" s="103" t="str">
        <f>IF(Final_Report[[#This Row],[Move to Report]]="Yes",VLOOKUP(E443,IssueVariable[],9,0),"N/A")</f>
        <v>N/A</v>
      </c>
      <c r="AH443" s="103" t="str">
        <f>IF(Final_Report[[#This Row],[Move to Report]]="Yes",VLOOKUP(E443,IssueVariable[],10,0),"N/A")</f>
        <v>N/A</v>
      </c>
      <c r="AI443" s="103"/>
      <c r="AJ443" s="103"/>
      <c r="AK443" s="103" t="str" cm="1">
        <f t="array" ref="AK443">Table95[Tested on]</f>
        <v>Windows: 11
MAC OS: 12
iOS: 15
Android OS: 10</v>
      </c>
      <c r="AL443" s="203" t="str" cm="1">
        <f t="array" ref="AL4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3" s="103" t="e" cm="1">
        <f t="array" ref="AM443">CONCATENATE(LEFT(AH443, SEARCH(" ", AH443) -1),", ",Labels[Labels])</f>
        <v>#VALUE!</v>
      </c>
      <c r="AN443" s="103" t="b">
        <f t="shared" si="7"/>
        <v>0</v>
      </c>
      <c r="AO443" s="103"/>
      <c r="AP443" s="103"/>
      <c r="AQ443" s="103"/>
      <c r="AR443" s="103"/>
      <c r="AS443" s="103"/>
      <c r="AT443" s="103"/>
      <c r="AU443" s="103"/>
      <c r="AV443" s="103"/>
      <c r="AW443" s="103"/>
      <c r="AX443" s="103"/>
      <c r="AY443" s="103"/>
      <c r="AZ443" s="103"/>
      <c r="BA443" s="103"/>
      <c r="BB443" s="103"/>
      <c r="BC443" s="103" t="e">
        <f>VLOOKUP('Final Report'!D443,'Issue Variable'!A:N,11,FALSE)</f>
        <v>#N/A</v>
      </c>
      <c r="BD443" s="103"/>
      <c r="BE443" s="206"/>
    </row>
    <row r="444" spans="1:57" ht="105" hidden="1">
      <c r="A444" s="145"/>
      <c r="B444" s="103" t="e">
        <f>VLOOKUP(A444,URL[],2,0)</f>
        <v>#N/A</v>
      </c>
      <c r="C444" s="205" t="e">
        <f>VLOOKUP(A444,URL[],3,0)</f>
        <v>#N/A</v>
      </c>
      <c r="D444" s="103"/>
      <c r="E444" s="103"/>
      <c r="F444" s="103"/>
      <c r="G444" s="103"/>
      <c r="H444" s="103"/>
      <c r="I444" s="103"/>
      <c r="J444" s="103"/>
      <c r="K444" s="103"/>
      <c r="L444" s="103"/>
      <c r="M444" s="103"/>
      <c r="N444" s="103"/>
      <c r="O444" s="103"/>
      <c r="P444" s="103"/>
      <c r="Q444" s="103"/>
      <c r="R444" s="103"/>
      <c r="S444" s="103"/>
      <c r="T444" s="103" t="str">
        <f>IF(Final_Report[[#This Row],[Move to Report]]="Yes",VLOOKUP(E444,IssueVariable[],3,0),"N/A")</f>
        <v>N/A</v>
      </c>
      <c r="U444" s="103" t="str">
        <f>IF(Final_Report[[#This Row],[Move to Report]]="Yes",VLOOKUP(E444,IssueVariable[],4,0),"N/A")</f>
        <v>N/A</v>
      </c>
      <c r="V444" s="103" t="str">
        <f>Final_Report[[#This Row],[Issue Description]]</f>
        <v>N/A</v>
      </c>
      <c r="W444" s="103"/>
      <c r="X444" s="103">
        <f>Final_Report[[#This Row],[Code Snippet]]</f>
        <v>0</v>
      </c>
      <c r="Y444" s="103" t="str">
        <f>IF(Final_Report[[#This Row],[Move to Report]]="Yes",VLOOKUP(E444,IssueVariable[],5,0),"N/A")</f>
        <v>N/A</v>
      </c>
      <c r="Z444" s="103" t="str">
        <f>Final_Report[[#This Row],[Expected Result]]</f>
        <v>N/A</v>
      </c>
      <c r="AA444" s="103" t="str">
        <f>IF(Final_Report[[#This Row],[Move to Report]]="Yes",VLOOKUP(E444,IssueVariable[],6,0),"N/A")</f>
        <v>N/A</v>
      </c>
      <c r="AB444" s="103" t="str">
        <f>IF(Final_Report[[#This Row],[Move to Report]]="Yes",VLOOKUP(E444,IssueVariable[],7,0),"N/A")</f>
        <v>N/A</v>
      </c>
      <c r="AC444" s="103" t="str">
        <f>Final_Report[[#This Row],[Recommendation]]</f>
        <v>N/A</v>
      </c>
      <c r="AD444" s="103"/>
      <c r="AE444" s="103" t="str">
        <f>IF(Final_Report[[#This Row],[Move to Report]]="Yes",VLOOKUP(E444,IssueVariable[],8,0),"N/A")</f>
        <v>N/A</v>
      </c>
      <c r="AF444" s="103" t="str">
        <f>Final_Report[[#This Row],[Steps to Reproduce]]</f>
        <v>N/A</v>
      </c>
      <c r="AG444" s="103" t="str">
        <f>IF(Final_Report[[#This Row],[Move to Report]]="Yes",VLOOKUP(E444,IssueVariable[],9,0),"N/A")</f>
        <v>N/A</v>
      </c>
      <c r="AH444" s="103" t="str">
        <f>IF(Final_Report[[#This Row],[Move to Report]]="Yes",VLOOKUP(E444,IssueVariable[],10,0),"N/A")</f>
        <v>N/A</v>
      </c>
      <c r="AI444" s="103"/>
      <c r="AJ444" s="103"/>
      <c r="AK444" s="103" t="str" cm="1">
        <f t="array" ref="AK444">Table95[Tested on]</f>
        <v>Windows: 11
MAC OS: 12
iOS: 15
Android OS: 10</v>
      </c>
      <c r="AL444" s="203" t="str" cm="1">
        <f t="array" ref="AL4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4" s="103" t="e" cm="1">
        <f t="array" ref="AM444">CONCATENATE(LEFT(AH444, SEARCH(" ", AH444) -1),", ",Labels[Labels])</f>
        <v>#VALUE!</v>
      </c>
      <c r="AN444" s="103" t="b">
        <f t="shared" si="7"/>
        <v>0</v>
      </c>
      <c r="AO444" s="103"/>
      <c r="AP444" s="103"/>
      <c r="AQ444" s="103"/>
      <c r="AR444" s="103"/>
      <c r="AS444" s="103"/>
      <c r="AT444" s="103"/>
      <c r="AU444" s="103"/>
      <c r="AV444" s="103"/>
      <c r="AW444" s="103"/>
      <c r="AX444" s="103"/>
      <c r="AY444" s="103"/>
      <c r="AZ444" s="103"/>
      <c r="BA444" s="103"/>
      <c r="BB444" s="103"/>
      <c r="BC444" s="103" t="e">
        <f>VLOOKUP('Final Report'!D444,'Issue Variable'!A:N,11,FALSE)</f>
        <v>#N/A</v>
      </c>
      <c r="BD444" s="103"/>
      <c r="BE444" s="206"/>
    </row>
    <row r="445" spans="1:57" ht="105" hidden="1">
      <c r="A445" s="145"/>
      <c r="B445" s="103" t="e">
        <f>VLOOKUP(A445,URL[],2,0)</f>
        <v>#N/A</v>
      </c>
      <c r="C445" s="205" t="e">
        <f>VLOOKUP(A445,URL[],3,0)</f>
        <v>#N/A</v>
      </c>
      <c r="D445" s="103"/>
      <c r="E445" s="103"/>
      <c r="F445" s="103"/>
      <c r="G445" s="103"/>
      <c r="H445" s="103"/>
      <c r="I445" s="103"/>
      <c r="J445" s="103"/>
      <c r="K445" s="103"/>
      <c r="L445" s="103"/>
      <c r="M445" s="103"/>
      <c r="N445" s="103"/>
      <c r="O445" s="103"/>
      <c r="P445" s="103"/>
      <c r="Q445" s="103"/>
      <c r="R445" s="103"/>
      <c r="S445" s="103"/>
      <c r="T445" s="103" t="str">
        <f>IF(Final_Report[[#This Row],[Move to Report]]="Yes",VLOOKUP(E445,IssueVariable[],3,0),"N/A")</f>
        <v>N/A</v>
      </c>
      <c r="U445" s="103" t="str">
        <f>IF(Final_Report[[#This Row],[Move to Report]]="Yes",VLOOKUP(E445,IssueVariable[],4,0),"N/A")</f>
        <v>N/A</v>
      </c>
      <c r="V445" s="103" t="str">
        <f>Final_Report[[#This Row],[Issue Description]]</f>
        <v>N/A</v>
      </c>
      <c r="W445" s="103"/>
      <c r="X445" s="103">
        <f>Final_Report[[#This Row],[Code Snippet]]</f>
        <v>0</v>
      </c>
      <c r="Y445" s="103" t="str">
        <f>IF(Final_Report[[#This Row],[Move to Report]]="Yes",VLOOKUP(E445,IssueVariable[],5,0),"N/A")</f>
        <v>N/A</v>
      </c>
      <c r="Z445" s="103" t="str">
        <f>Final_Report[[#This Row],[Expected Result]]</f>
        <v>N/A</v>
      </c>
      <c r="AA445" s="103" t="str">
        <f>IF(Final_Report[[#This Row],[Move to Report]]="Yes",VLOOKUP(E445,IssueVariable[],6,0),"N/A")</f>
        <v>N/A</v>
      </c>
      <c r="AB445" s="103" t="str">
        <f>IF(Final_Report[[#This Row],[Move to Report]]="Yes",VLOOKUP(E445,IssueVariable[],7,0),"N/A")</f>
        <v>N/A</v>
      </c>
      <c r="AC445" s="103" t="str">
        <f>Final_Report[[#This Row],[Recommendation]]</f>
        <v>N/A</v>
      </c>
      <c r="AD445" s="103"/>
      <c r="AE445" s="103" t="str">
        <f>IF(Final_Report[[#This Row],[Move to Report]]="Yes",VLOOKUP(E445,IssueVariable[],8,0),"N/A")</f>
        <v>N/A</v>
      </c>
      <c r="AF445" s="103" t="str">
        <f>Final_Report[[#This Row],[Steps to Reproduce]]</f>
        <v>N/A</v>
      </c>
      <c r="AG445" s="103" t="str">
        <f>IF(Final_Report[[#This Row],[Move to Report]]="Yes",VLOOKUP(E445,IssueVariable[],9,0),"N/A")</f>
        <v>N/A</v>
      </c>
      <c r="AH445" s="103" t="str">
        <f>IF(Final_Report[[#This Row],[Move to Report]]="Yes",VLOOKUP(E445,IssueVariable[],10,0),"N/A")</f>
        <v>N/A</v>
      </c>
      <c r="AI445" s="103"/>
      <c r="AJ445" s="103"/>
      <c r="AK445" s="103" t="str" cm="1">
        <f t="array" ref="AK445">Table95[Tested on]</f>
        <v>Windows: 11
MAC OS: 12
iOS: 15
Android OS: 10</v>
      </c>
      <c r="AL445" s="203" t="str" cm="1">
        <f t="array" ref="AL4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5" s="103" t="e" cm="1">
        <f t="array" ref="AM445">CONCATENATE(LEFT(AH445, SEARCH(" ", AH445) -1),", ",Labels[Labels])</f>
        <v>#VALUE!</v>
      </c>
      <c r="AN445" s="103" t="b">
        <f t="shared" si="7"/>
        <v>0</v>
      </c>
      <c r="AO445" s="103"/>
      <c r="AP445" s="103"/>
      <c r="AQ445" s="103"/>
      <c r="AR445" s="103"/>
      <c r="AS445" s="103"/>
      <c r="AT445" s="103"/>
      <c r="AU445" s="103"/>
      <c r="AV445" s="103"/>
      <c r="AW445" s="103"/>
      <c r="AX445" s="103"/>
      <c r="AY445" s="103"/>
      <c r="AZ445" s="103"/>
      <c r="BA445" s="103"/>
      <c r="BB445" s="103"/>
      <c r="BC445" s="103" t="e">
        <f>VLOOKUP('Final Report'!D445,'Issue Variable'!A:N,11,FALSE)</f>
        <v>#N/A</v>
      </c>
      <c r="BD445" s="103"/>
      <c r="BE445" s="206"/>
    </row>
    <row r="446" spans="1:57" ht="105" hidden="1">
      <c r="A446" s="145"/>
      <c r="B446" s="103" t="e">
        <f>VLOOKUP(A446,URL[],2,0)</f>
        <v>#N/A</v>
      </c>
      <c r="C446" s="205" t="e">
        <f>VLOOKUP(A446,URL[],3,0)</f>
        <v>#N/A</v>
      </c>
      <c r="D446" s="103"/>
      <c r="E446" s="103"/>
      <c r="F446" s="103"/>
      <c r="G446" s="103"/>
      <c r="H446" s="103"/>
      <c r="I446" s="103"/>
      <c r="J446" s="103"/>
      <c r="K446" s="103"/>
      <c r="L446" s="103"/>
      <c r="M446" s="103"/>
      <c r="N446" s="103"/>
      <c r="O446" s="103"/>
      <c r="P446" s="103"/>
      <c r="Q446" s="103"/>
      <c r="R446" s="103"/>
      <c r="S446" s="103"/>
      <c r="T446" s="103" t="str">
        <f>IF(Final_Report[[#This Row],[Move to Report]]="Yes",VLOOKUP(E446,IssueVariable[],3,0),"N/A")</f>
        <v>N/A</v>
      </c>
      <c r="U446" s="103" t="str">
        <f>IF(Final_Report[[#This Row],[Move to Report]]="Yes",VLOOKUP(E446,IssueVariable[],4,0),"N/A")</f>
        <v>N/A</v>
      </c>
      <c r="V446" s="103" t="str">
        <f>Final_Report[[#This Row],[Issue Description]]</f>
        <v>N/A</v>
      </c>
      <c r="W446" s="103"/>
      <c r="X446" s="103">
        <f>Final_Report[[#This Row],[Code Snippet]]</f>
        <v>0</v>
      </c>
      <c r="Y446" s="103" t="str">
        <f>IF(Final_Report[[#This Row],[Move to Report]]="Yes",VLOOKUP(E446,IssueVariable[],5,0),"N/A")</f>
        <v>N/A</v>
      </c>
      <c r="Z446" s="103" t="str">
        <f>Final_Report[[#This Row],[Expected Result]]</f>
        <v>N/A</v>
      </c>
      <c r="AA446" s="103" t="str">
        <f>IF(Final_Report[[#This Row],[Move to Report]]="Yes",VLOOKUP(E446,IssueVariable[],6,0),"N/A")</f>
        <v>N/A</v>
      </c>
      <c r="AB446" s="103" t="str">
        <f>IF(Final_Report[[#This Row],[Move to Report]]="Yes",VLOOKUP(E446,IssueVariable[],7,0),"N/A")</f>
        <v>N/A</v>
      </c>
      <c r="AC446" s="103" t="str">
        <f>Final_Report[[#This Row],[Recommendation]]</f>
        <v>N/A</v>
      </c>
      <c r="AD446" s="103"/>
      <c r="AE446" s="103" t="str">
        <f>IF(Final_Report[[#This Row],[Move to Report]]="Yes",VLOOKUP(E446,IssueVariable[],8,0),"N/A")</f>
        <v>N/A</v>
      </c>
      <c r="AF446" s="103" t="str">
        <f>Final_Report[[#This Row],[Steps to Reproduce]]</f>
        <v>N/A</v>
      </c>
      <c r="AG446" s="103" t="str">
        <f>IF(Final_Report[[#This Row],[Move to Report]]="Yes",VLOOKUP(E446,IssueVariable[],9,0),"N/A")</f>
        <v>N/A</v>
      </c>
      <c r="AH446" s="103" t="str">
        <f>IF(Final_Report[[#This Row],[Move to Report]]="Yes",VLOOKUP(E446,IssueVariable[],10,0),"N/A")</f>
        <v>N/A</v>
      </c>
      <c r="AI446" s="103"/>
      <c r="AJ446" s="103"/>
      <c r="AK446" s="103" t="str" cm="1">
        <f t="array" ref="AK446">Table95[Tested on]</f>
        <v>Windows: 11
MAC OS: 12
iOS: 15
Android OS: 10</v>
      </c>
      <c r="AL446" s="203" t="str" cm="1">
        <f t="array" ref="AL4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6" s="103" t="e" cm="1">
        <f t="array" ref="AM446">CONCATENATE(LEFT(AH446, SEARCH(" ", AH446) -1),", ",Labels[Labels])</f>
        <v>#VALUE!</v>
      </c>
      <c r="AN446" s="103" t="b">
        <f t="shared" si="7"/>
        <v>0</v>
      </c>
      <c r="AO446" s="103"/>
      <c r="AP446" s="103"/>
      <c r="AQ446" s="103"/>
      <c r="AR446" s="103"/>
      <c r="AS446" s="103"/>
      <c r="AT446" s="103"/>
      <c r="AU446" s="103"/>
      <c r="AV446" s="103"/>
      <c r="AW446" s="103"/>
      <c r="AX446" s="103"/>
      <c r="AY446" s="103"/>
      <c r="AZ446" s="103"/>
      <c r="BA446" s="103"/>
      <c r="BB446" s="103"/>
      <c r="BC446" s="103" t="e">
        <f>VLOOKUP('Final Report'!D446,'Issue Variable'!A:N,11,FALSE)</f>
        <v>#N/A</v>
      </c>
      <c r="BD446" s="103"/>
      <c r="BE446" s="206"/>
    </row>
    <row r="447" spans="1:57" ht="105" hidden="1">
      <c r="A447" s="145"/>
      <c r="B447" s="103" t="e">
        <f>VLOOKUP(A447,URL[],2,0)</f>
        <v>#N/A</v>
      </c>
      <c r="C447" s="205" t="e">
        <f>VLOOKUP(A447,URL[],3,0)</f>
        <v>#N/A</v>
      </c>
      <c r="D447" s="103"/>
      <c r="E447" s="103"/>
      <c r="F447" s="103"/>
      <c r="G447" s="103"/>
      <c r="H447" s="103"/>
      <c r="I447" s="103"/>
      <c r="J447" s="103"/>
      <c r="K447" s="103"/>
      <c r="L447" s="103"/>
      <c r="M447" s="103"/>
      <c r="N447" s="103"/>
      <c r="O447" s="103"/>
      <c r="P447" s="103"/>
      <c r="Q447" s="103"/>
      <c r="R447" s="103"/>
      <c r="S447" s="103"/>
      <c r="T447" s="103" t="str">
        <f>IF(Final_Report[[#This Row],[Move to Report]]="Yes",VLOOKUP(E447,IssueVariable[],3,0),"N/A")</f>
        <v>N/A</v>
      </c>
      <c r="U447" s="103" t="str">
        <f>IF(Final_Report[[#This Row],[Move to Report]]="Yes",VLOOKUP(E447,IssueVariable[],4,0),"N/A")</f>
        <v>N/A</v>
      </c>
      <c r="V447" s="103" t="str">
        <f>Final_Report[[#This Row],[Issue Description]]</f>
        <v>N/A</v>
      </c>
      <c r="W447" s="103"/>
      <c r="X447" s="103">
        <f>Final_Report[[#This Row],[Code Snippet]]</f>
        <v>0</v>
      </c>
      <c r="Y447" s="103" t="str">
        <f>IF(Final_Report[[#This Row],[Move to Report]]="Yes",VLOOKUP(E447,IssueVariable[],5,0),"N/A")</f>
        <v>N/A</v>
      </c>
      <c r="Z447" s="103" t="str">
        <f>Final_Report[[#This Row],[Expected Result]]</f>
        <v>N/A</v>
      </c>
      <c r="AA447" s="103" t="str">
        <f>IF(Final_Report[[#This Row],[Move to Report]]="Yes",VLOOKUP(E447,IssueVariable[],6,0),"N/A")</f>
        <v>N/A</v>
      </c>
      <c r="AB447" s="103" t="str">
        <f>IF(Final_Report[[#This Row],[Move to Report]]="Yes",VLOOKUP(E447,IssueVariable[],7,0),"N/A")</f>
        <v>N/A</v>
      </c>
      <c r="AC447" s="103" t="str">
        <f>Final_Report[[#This Row],[Recommendation]]</f>
        <v>N/A</v>
      </c>
      <c r="AD447" s="103"/>
      <c r="AE447" s="103" t="str">
        <f>IF(Final_Report[[#This Row],[Move to Report]]="Yes",VLOOKUP(E447,IssueVariable[],8,0),"N/A")</f>
        <v>N/A</v>
      </c>
      <c r="AF447" s="103" t="str">
        <f>Final_Report[[#This Row],[Steps to Reproduce]]</f>
        <v>N/A</v>
      </c>
      <c r="AG447" s="103" t="str">
        <f>IF(Final_Report[[#This Row],[Move to Report]]="Yes",VLOOKUP(E447,IssueVariable[],9,0),"N/A")</f>
        <v>N/A</v>
      </c>
      <c r="AH447" s="103" t="str">
        <f>IF(Final_Report[[#This Row],[Move to Report]]="Yes",VLOOKUP(E447,IssueVariable[],10,0),"N/A")</f>
        <v>N/A</v>
      </c>
      <c r="AI447" s="103"/>
      <c r="AJ447" s="103"/>
      <c r="AK447" s="103" t="str" cm="1">
        <f t="array" ref="AK447">Table95[Tested on]</f>
        <v>Windows: 11
MAC OS: 12
iOS: 15
Android OS: 10</v>
      </c>
      <c r="AL447" s="203" t="str" cm="1">
        <f t="array" ref="AL4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7" s="103" t="e" cm="1">
        <f t="array" ref="AM447">CONCATENATE(LEFT(AH447, SEARCH(" ", AH447) -1),", ",Labels[Labels])</f>
        <v>#VALUE!</v>
      </c>
      <c r="AN447" s="103" t="b">
        <f t="shared" si="7"/>
        <v>0</v>
      </c>
      <c r="AO447" s="103"/>
      <c r="AP447" s="103"/>
      <c r="AQ447" s="103"/>
      <c r="AR447" s="103"/>
      <c r="AS447" s="103"/>
      <c r="AT447" s="103"/>
      <c r="AU447" s="103"/>
      <c r="AV447" s="103"/>
      <c r="AW447" s="103"/>
      <c r="AX447" s="103"/>
      <c r="AY447" s="103"/>
      <c r="AZ447" s="103"/>
      <c r="BA447" s="103"/>
      <c r="BB447" s="103"/>
      <c r="BC447" s="103" t="e">
        <f>VLOOKUP('Final Report'!D447,'Issue Variable'!A:N,11,FALSE)</f>
        <v>#N/A</v>
      </c>
      <c r="BD447" s="103"/>
      <c r="BE447" s="206"/>
    </row>
    <row r="448" spans="1:57" ht="105" hidden="1">
      <c r="A448" s="145"/>
      <c r="B448" s="103" t="e">
        <f>VLOOKUP(A448,URL[],2,0)</f>
        <v>#N/A</v>
      </c>
      <c r="C448" s="205" t="e">
        <f>VLOOKUP(A448,URL[],3,0)</f>
        <v>#N/A</v>
      </c>
      <c r="D448" s="103"/>
      <c r="E448" s="103"/>
      <c r="F448" s="103"/>
      <c r="G448" s="103"/>
      <c r="H448" s="103"/>
      <c r="I448" s="103"/>
      <c r="J448" s="103"/>
      <c r="K448" s="103"/>
      <c r="L448" s="103"/>
      <c r="M448" s="103"/>
      <c r="N448" s="103"/>
      <c r="O448" s="103"/>
      <c r="P448" s="103"/>
      <c r="Q448" s="103"/>
      <c r="R448" s="103"/>
      <c r="S448" s="103"/>
      <c r="T448" s="103" t="str">
        <f>IF(Final_Report[[#This Row],[Move to Report]]="Yes",VLOOKUP(E448,IssueVariable[],3,0),"N/A")</f>
        <v>N/A</v>
      </c>
      <c r="U448" s="103" t="str">
        <f>IF(Final_Report[[#This Row],[Move to Report]]="Yes",VLOOKUP(E448,IssueVariable[],4,0),"N/A")</f>
        <v>N/A</v>
      </c>
      <c r="V448" s="103" t="str">
        <f>Final_Report[[#This Row],[Issue Description]]</f>
        <v>N/A</v>
      </c>
      <c r="W448" s="103"/>
      <c r="X448" s="103">
        <f>Final_Report[[#This Row],[Code Snippet]]</f>
        <v>0</v>
      </c>
      <c r="Y448" s="103" t="str">
        <f>IF(Final_Report[[#This Row],[Move to Report]]="Yes",VLOOKUP(E448,IssueVariable[],5,0),"N/A")</f>
        <v>N/A</v>
      </c>
      <c r="Z448" s="103" t="str">
        <f>Final_Report[[#This Row],[Expected Result]]</f>
        <v>N/A</v>
      </c>
      <c r="AA448" s="103" t="str">
        <f>IF(Final_Report[[#This Row],[Move to Report]]="Yes",VLOOKUP(E448,IssueVariable[],6,0),"N/A")</f>
        <v>N/A</v>
      </c>
      <c r="AB448" s="103" t="str">
        <f>IF(Final_Report[[#This Row],[Move to Report]]="Yes",VLOOKUP(E448,IssueVariable[],7,0),"N/A")</f>
        <v>N/A</v>
      </c>
      <c r="AC448" s="103" t="str">
        <f>Final_Report[[#This Row],[Recommendation]]</f>
        <v>N/A</v>
      </c>
      <c r="AD448" s="103"/>
      <c r="AE448" s="103" t="str">
        <f>IF(Final_Report[[#This Row],[Move to Report]]="Yes",VLOOKUP(E448,IssueVariable[],8,0),"N/A")</f>
        <v>N/A</v>
      </c>
      <c r="AF448" s="103" t="str">
        <f>Final_Report[[#This Row],[Steps to Reproduce]]</f>
        <v>N/A</v>
      </c>
      <c r="AG448" s="103" t="str">
        <f>IF(Final_Report[[#This Row],[Move to Report]]="Yes",VLOOKUP(E448,IssueVariable[],9,0),"N/A")</f>
        <v>N/A</v>
      </c>
      <c r="AH448" s="103" t="str">
        <f>IF(Final_Report[[#This Row],[Move to Report]]="Yes",VLOOKUP(E448,IssueVariable[],10,0),"N/A")</f>
        <v>N/A</v>
      </c>
      <c r="AI448" s="103"/>
      <c r="AJ448" s="103"/>
      <c r="AK448" s="103" t="str" cm="1">
        <f t="array" ref="AK448">Table95[Tested on]</f>
        <v>Windows: 11
MAC OS: 12
iOS: 15
Android OS: 10</v>
      </c>
      <c r="AL448" s="203" t="str" cm="1">
        <f t="array" ref="AL4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8" s="103" t="e" cm="1">
        <f t="array" ref="AM448">CONCATENATE(LEFT(AH448, SEARCH(" ", AH448) -1),", ",Labels[Labels])</f>
        <v>#VALUE!</v>
      </c>
      <c r="AN448" s="103" t="b">
        <f t="shared" si="7"/>
        <v>0</v>
      </c>
      <c r="AO448" s="103"/>
      <c r="AP448" s="103"/>
      <c r="AQ448" s="103"/>
      <c r="AR448" s="103"/>
      <c r="AS448" s="103"/>
      <c r="AT448" s="103"/>
      <c r="AU448" s="103"/>
      <c r="AV448" s="103"/>
      <c r="AW448" s="103"/>
      <c r="AX448" s="103"/>
      <c r="AY448" s="103"/>
      <c r="AZ448" s="103"/>
      <c r="BA448" s="103"/>
      <c r="BB448" s="103"/>
      <c r="BC448" s="103" t="e">
        <f>VLOOKUP('Final Report'!D448,'Issue Variable'!A:N,11,FALSE)</f>
        <v>#N/A</v>
      </c>
      <c r="BD448" s="103"/>
      <c r="BE448" s="206"/>
    </row>
    <row r="449" spans="1:57" ht="105" hidden="1">
      <c r="A449" s="145"/>
      <c r="B449" s="103" t="e">
        <f>VLOOKUP(A449,URL[],2,0)</f>
        <v>#N/A</v>
      </c>
      <c r="C449" s="205" t="e">
        <f>VLOOKUP(A449,URL[],3,0)</f>
        <v>#N/A</v>
      </c>
      <c r="D449" s="103"/>
      <c r="E449" s="103"/>
      <c r="F449" s="103"/>
      <c r="G449" s="103"/>
      <c r="H449" s="103"/>
      <c r="I449" s="103"/>
      <c r="J449" s="103"/>
      <c r="K449" s="103"/>
      <c r="L449" s="103"/>
      <c r="M449" s="103"/>
      <c r="N449" s="103"/>
      <c r="O449" s="103"/>
      <c r="P449" s="103"/>
      <c r="Q449" s="103"/>
      <c r="R449" s="103"/>
      <c r="S449" s="103"/>
      <c r="T449" s="103" t="str">
        <f>IF(Final_Report[[#This Row],[Move to Report]]="Yes",VLOOKUP(E449,IssueVariable[],3,0),"N/A")</f>
        <v>N/A</v>
      </c>
      <c r="U449" s="103" t="str">
        <f>IF(Final_Report[[#This Row],[Move to Report]]="Yes",VLOOKUP(E449,IssueVariable[],4,0),"N/A")</f>
        <v>N/A</v>
      </c>
      <c r="V449" s="103" t="str">
        <f>Final_Report[[#This Row],[Issue Description]]</f>
        <v>N/A</v>
      </c>
      <c r="W449" s="103"/>
      <c r="X449" s="103">
        <f>Final_Report[[#This Row],[Code Snippet]]</f>
        <v>0</v>
      </c>
      <c r="Y449" s="103" t="str">
        <f>IF(Final_Report[[#This Row],[Move to Report]]="Yes",VLOOKUP(E449,IssueVariable[],5,0),"N/A")</f>
        <v>N/A</v>
      </c>
      <c r="Z449" s="103" t="str">
        <f>Final_Report[[#This Row],[Expected Result]]</f>
        <v>N/A</v>
      </c>
      <c r="AA449" s="103" t="str">
        <f>IF(Final_Report[[#This Row],[Move to Report]]="Yes",VLOOKUP(E449,IssueVariable[],6,0),"N/A")</f>
        <v>N/A</v>
      </c>
      <c r="AB449" s="103" t="str">
        <f>IF(Final_Report[[#This Row],[Move to Report]]="Yes",VLOOKUP(E449,IssueVariable[],7,0),"N/A")</f>
        <v>N/A</v>
      </c>
      <c r="AC449" s="103" t="str">
        <f>Final_Report[[#This Row],[Recommendation]]</f>
        <v>N/A</v>
      </c>
      <c r="AD449" s="103"/>
      <c r="AE449" s="103" t="str">
        <f>IF(Final_Report[[#This Row],[Move to Report]]="Yes",VLOOKUP(E449,IssueVariable[],8,0),"N/A")</f>
        <v>N/A</v>
      </c>
      <c r="AF449" s="103" t="str">
        <f>Final_Report[[#This Row],[Steps to Reproduce]]</f>
        <v>N/A</v>
      </c>
      <c r="AG449" s="103" t="str">
        <f>IF(Final_Report[[#This Row],[Move to Report]]="Yes",VLOOKUP(E449,IssueVariable[],9,0),"N/A")</f>
        <v>N/A</v>
      </c>
      <c r="AH449" s="103" t="str">
        <f>IF(Final_Report[[#This Row],[Move to Report]]="Yes",VLOOKUP(E449,IssueVariable[],10,0),"N/A")</f>
        <v>N/A</v>
      </c>
      <c r="AI449" s="103"/>
      <c r="AJ449" s="103"/>
      <c r="AK449" s="103" t="str" cm="1">
        <f t="array" ref="AK449">Table95[Tested on]</f>
        <v>Windows: 11
MAC OS: 12
iOS: 15
Android OS: 10</v>
      </c>
      <c r="AL449" s="203" t="str" cm="1">
        <f t="array" ref="AL4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49" s="103" t="e" cm="1">
        <f t="array" ref="AM449">CONCATENATE(LEFT(AH449, SEARCH(" ", AH449) -1),", ",Labels[Labels])</f>
        <v>#VALUE!</v>
      </c>
      <c r="AN449" s="103" t="b">
        <f t="shared" si="7"/>
        <v>0</v>
      </c>
      <c r="AO449" s="103"/>
      <c r="AP449" s="103"/>
      <c r="AQ449" s="103"/>
      <c r="AR449" s="103"/>
      <c r="AS449" s="103"/>
      <c r="AT449" s="103"/>
      <c r="AU449" s="103"/>
      <c r="AV449" s="103"/>
      <c r="AW449" s="103"/>
      <c r="AX449" s="103"/>
      <c r="AY449" s="103"/>
      <c r="AZ449" s="103"/>
      <c r="BA449" s="103"/>
      <c r="BB449" s="103"/>
      <c r="BC449" s="103" t="e">
        <f>VLOOKUP('Final Report'!D449,'Issue Variable'!A:N,11,FALSE)</f>
        <v>#N/A</v>
      </c>
      <c r="BD449" s="103"/>
      <c r="BE449" s="206"/>
    </row>
    <row r="450" spans="1:57" ht="105" hidden="1">
      <c r="A450" s="145"/>
      <c r="B450" s="103" t="e">
        <f>VLOOKUP(A450,URL[],2,0)</f>
        <v>#N/A</v>
      </c>
      <c r="C450" s="205" t="e">
        <f>VLOOKUP(A450,URL[],3,0)</f>
        <v>#N/A</v>
      </c>
      <c r="D450" s="103"/>
      <c r="E450" s="103"/>
      <c r="F450" s="103"/>
      <c r="G450" s="103"/>
      <c r="H450" s="103"/>
      <c r="I450" s="103"/>
      <c r="J450" s="103"/>
      <c r="K450" s="103"/>
      <c r="L450" s="103"/>
      <c r="M450" s="103"/>
      <c r="N450" s="103"/>
      <c r="O450" s="103"/>
      <c r="P450" s="103"/>
      <c r="Q450" s="103"/>
      <c r="R450" s="103"/>
      <c r="S450" s="103"/>
      <c r="T450" s="103" t="str">
        <f>IF(Final_Report[[#This Row],[Move to Report]]="Yes",VLOOKUP(E450,IssueVariable[],3,0),"N/A")</f>
        <v>N/A</v>
      </c>
      <c r="U450" s="103" t="str">
        <f>IF(Final_Report[[#This Row],[Move to Report]]="Yes",VLOOKUP(E450,IssueVariable[],4,0),"N/A")</f>
        <v>N/A</v>
      </c>
      <c r="V450" s="103" t="str">
        <f>Final_Report[[#This Row],[Issue Description]]</f>
        <v>N/A</v>
      </c>
      <c r="W450" s="103"/>
      <c r="X450" s="103">
        <f>Final_Report[[#This Row],[Code Snippet]]</f>
        <v>0</v>
      </c>
      <c r="Y450" s="103" t="str">
        <f>IF(Final_Report[[#This Row],[Move to Report]]="Yes",VLOOKUP(E450,IssueVariable[],5,0),"N/A")</f>
        <v>N/A</v>
      </c>
      <c r="Z450" s="103" t="str">
        <f>Final_Report[[#This Row],[Expected Result]]</f>
        <v>N/A</v>
      </c>
      <c r="AA450" s="103" t="str">
        <f>IF(Final_Report[[#This Row],[Move to Report]]="Yes",VLOOKUP(E450,IssueVariable[],6,0),"N/A")</f>
        <v>N/A</v>
      </c>
      <c r="AB450" s="103" t="str">
        <f>IF(Final_Report[[#This Row],[Move to Report]]="Yes",VLOOKUP(E450,IssueVariable[],7,0),"N/A")</f>
        <v>N/A</v>
      </c>
      <c r="AC450" s="103" t="str">
        <f>Final_Report[[#This Row],[Recommendation]]</f>
        <v>N/A</v>
      </c>
      <c r="AD450" s="103"/>
      <c r="AE450" s="103" t="str">
        <f>IF(Final_Report[[#This Row],[Move to Report]]="Yes",VLOOKUP(E450,IssueVariable[],8,0),"N/A")</f>
        <v>N/A</v>
      </c>
      <c r="AF450" s="103" t="str">
        <f>Final_Report[[#This Row],[Steps to Reproduce]]</f>
        <v>N/A</v>
      </c>
      <c r="AG450" s="103" t="str">
        <f>IF(Final_Report[[#This Row],[Move to Report]]="Yes",VLOOKUP(E450,IssueVariable[],9,0),"N/A")</f>
        <v>N/A</v>
      </c>
      <c r="AH450" s="103" t="str">
        <f>IF(Final_Report[[#This Row],[Move to Report]]="Yes",VLOOKUP(E450,IssueVariable[],10,0),"N/A")</f>
        <v>N/A</v>
      </c>
      <c r="AI450" s="103"/>
      <c r="AJ450" s="103"/>
      <c r="AK450" s="103" t="str" cm="1">
        <f t="array" ref="AK450">Table95[Tested on]</f>
        <v>Windows: 11
MAC OS: 12
iOS: 15
Android OS: 10</v>
      </c>
      <c r="AL450" s="203" t="str" cm="1">
        <f t="array" ref="AL4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0" s="103" t="e" cm="1">
        <f t="array" ref="AM450">CONCATENATE(LEFT(AH450, SEARCH(" ", AH450) -1),", ",Labels[Labels])</f>
        <v>#VALUE!</v>
      </c>
      <c r="AN450" s="103" t="b">
        <f t="shared" ref="AN450:AN513" si="8">IF(AJ450="Blocker","1 - Critical - showstopper",IF(AJ450="Critical","1 - Critical - showstopper",IF(AJ450="Major","1 - Critical - showstopper",IF(AJ450="Minor","3 - Medium - minor functionality broken",IF(AJ450="Trivial","4 - Low - cosmetic or usability")))))</f>
        <v>0</v>
      </c>
      <c r="AO450" s="103"/>
      <c r="AP450" s="103"/>
      <c r="AQ450" s="103"/>
      <c r="AR450" s="103"/>
      <c r="AS450" s="103"/>
      <c r="AT450" s="103"/>
      <c r="AU450" s="103"/>
      <c r="AV450" s="103"/>
      <c r="AW450" s="103"/>
      <c r="AX450" s="103"/>
      <c r="AY450" s="103"/>
      <c r="AZ450" s="103"/>
      <c r="BA450" s="103"/>
      <c r="BB450" s="103"/>
      <c r="BC450" s="103" t="e">
        <f>VLOOKUP('Final Report'!D450,'Issue Variable'!A:N,11,FALSE)</f>
        <v>#N/A</v>
      </c>
      <c r="BD450" s="103"/>
      <c r="BE450" s="206"/>
    </row>
    <row r="451" spans="1:57" ht="105" hidden="1">
      <c r="A451" s="145"/>
      <c r="B451" s="103" t="e">
        <f>VLOOKUP(A451,URL[],2,0)</f>
        <v>#N/A</v>
      </c>
      <c r="C451" s="205" t="e">
        <f>VLOOKUP(A451,URL[],3,0)</f>
        <v>#N/A</v>
      </c>
      <c r="D451" s="103"/>
      <c r="E451" s="103"/>
      <c r="F451" s="103"/>
      <c r="G451" s="103"/>
      <c r="H451" s="103"/>
      <c r="I451" s="103"/>
      <c r="J451" s="103"/>
      <c r="K451" s="103"/>
      <c r="L451" s="103"/>
      <c r="M451" s="103"/>
      <c r="N451" s="103"/>
      <c r="O451" s="103"/>
      <c r="P451" s="103"/>
      <c r="Q451" s="103"/>
      <c r="R451" s="103"/>
      <c r="S451" s="103"/>
      <c r="T451" s="103" t="str">
        <f>IF(Final_Report[[#This Row],[Move to Report]]="Yes",VLOOKUP(E451,IssueVariable[],3,0),"N/A")</f>
        <v>N/A</v>
      </c>
      <c r="U451" s="103" t="str">
        <f>IF(Final_Report[[#This Row],[Move to Report]]="Yes",VLOOKUP(E451,IssueVariable[],4,0),"N/A")</f>
        <v>N/A</v>
      </c>
      <c r="V451" s="103" t="str">
        <f>Final_Report[[#This Row],[Issue Description]]</f>
        <v>N/A</v>
      </c>
      <c r="W451" s="103"/>
      <c r="X451" s="103">
        <f>Final_Report[[#This Row],[Code Snippet]]</f>
        <v>0</v>
      </c>
      <c r="Y451" s="103" t="str">
        <f>IF(Final_Report[[#This Row],[Move to Report]]="Yes",VLOOKUP(E451,IssueVariable[],5,0),"N/A")</f>
        <v>N/A</v>
      </c>
      <c r="Z451" s="103" t="str">
        <f>Final_Report[[#This Row],[Expected Result]]</f>
        <v>N/A</v>
      </c>
      <c r="AA451" s="103" t="str">
        <f>IF(Final_Report[[#This Row],[Move to Report]]="Yes",VLOOKUP(E451,IssueVariable[],6,0),"N/A")</f>
        <v>N/A</v>
      </c>
      <c r="AB451" s="103" t="str">
        <f>IF(Final_Report[[#This Row],[Move to Report]]="Yes",VLOOKUP(E451,IssueVariable[],7,0),"N/A")</f>
        <v>N/A</v>
      </c>
      <c r="AC451" s="103" t="str">
        <f>Final_Report[[#This Row],[Recommendation]]</f>
        <v>N/A</v>
      </c>
      <c r="AD451" s="103"/>
      <c r="AE451" s="103" t="str">
        <f>IF(Final_Report[[#This Row],[Move to Report]]="Yes",VLOOKUP(E451,IssueVariable[],8,0),"N/A")</f>
        <v>N/A</v>
      </c>
      <c r="AF451" s="103" t="str">
        <f>Final_Report[[#This Row],[Steps to Reproduce]]</f>
        <v>N/A</v>
      </c>
      <c r="AG451" s="103" t="str">
        <f>IF(Final_Report[[#This Row],[Move to Report]]="Yes",VLOOKUP(E451,IssueVariable[],9,0),"N/A")</f>
        <v>N/A</v>
      </c>
      <c r="AH451" s="103" t="str">
        <f>IF(Final_Report[[#This Row],[Move to Report]]="Yes",VLOOKUP(E451,IssueVariable[],10,0),"N/A")</f>
        <v>N/A</v>
      </c>
      <c r="AI451" s="103"/>
      <c r="AJ451" s="103"/>
      <c r="AK451" s="103" t="str" cm="1">
        <f t="array" ref="AK451">Table95[Tested on]</f>
        <v>Windows: 11
MAC OS: 12
iOS: 15
Android OS: 10</v>
      </c>
      <c r="AL451" s="203" t="str" cm="1">
        <f t="array" ref="AL4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1" s="103" t="e" cm="1">
        <f t="array" ref="AM451">CONCATENATE(LEFT(AH451, SEARCH(" ", AH451) -1),", ",Labels[Labels])</f>
        <v>#VALUE!</v>
      </c>
      <c r="AN451" s="103" t="b">
        <f t="shared" si="8"/>
        <v>0</v>
      </c>
      <c r="AO451" s="103"/>
      <c r="AP451" s="103"/>
      <c r="AQ451" s="103"/>
      <c r="AR451" s="103"/>
      <c r="AS451" s="103"/>
      <c r="AT451" s="103"/>
      <c r="AU451" s="103"/>
      <c r="AV451" s="103"/>
      <c r="AW451" s="103"/>
      <c r="AX451" s="103"/>
      <c r="AY451" s="103"/>
      <c r="AZ451" s="103"/>
      <c r="BA451" s="103"/>
      <c r="BB451" s="103"/>
      <c r="BC451" s="103" t="e">
        <f>VLOOKUP('Final Report'!D451,'Issue Variable'!A:N,11,FALSE)</f>
        <v>#N/A</v>
      </c>
      <c r="BD451" s="103"/>
      <c r="BE451" s="206"/>
    </row>
    <row r="452" spans="1:57" ht="105" hidden="1">
      <c r="A452" s="145"/>
      <c r="B452" s="103" t="e">
        <f>VLOOKUP(A452,URL[],2,0)</f>
        <v>#N/A</v>
      </c>
      <c r="C452" s="205" t="e">
        <f>VLOOKUP(A452,URL[],3,0)</f>
        <v>#N/A</v>
      </c>
      <c r="D452" s="103"/>
      <c r="E452" s="103"/>
      <c r="F452" s="103"/>
      <c r="G452" s="103"/>
      <c r="H452" s="103"/>
      <c r="I452" s="103"/>
      <c r="J452" s="103"/>
      <c r="K452" s="103"/>
      <c r="L452" s="103"/>
      <c r="M452" s="103"/>
      <c r="N452" s="103"/>
      <c r="O452" s="103"/>
      <c r="P452" s="103"/>
      <c r="Q452" s="103"/>
      <c r="R452" s="103"/>
      <c r="S452" s="103"/>
      <c r="T452" s="103" t="str">
        <f>IF(Final_Report[[#This Row],[Move to Report]]="Yes",VLOOKUP(E452,IssueVariable[],3,0),"N/A")</f>
        <v>N/A</v>
      </c>
      <c r="U452" s="103" t="str">
        <f>IF(Final_Report[[#This Row],[Move to Report]]="Yes",VLOOKUP(E452,IssueVariable[],4,0),"N/A")</f>
        <v>N/A</v>
      </c>
      <c r="V452" s="103" t="str">
        <f>Final_Report[[#This Row],[Issue Description]]</f>
        <v>N/A</v>
      </c>
      <c r="W452" s="103"/>
      <c r="X452" s="103">
        <f>Final_Report[[#This Row],[Code Snippet]]</f>
        <v>0</v>
      </c>
      <c r="Y452" s="103" t="str">
        <f>IF(Final_Report[[#This Row],[Move to Report]]="Yes",VLOOKUP(E452,IssueVariable[],5,0),"N/A")</f>
        <v>N/A</v>
      </c>
      <c r="Z452" s="103" t="str">
        <f>Final_Report[[#This Row],[Expected Result]]</f>
        <v>N/A</v>
      </c>
      <c r="AA452" s="103" t="str">
        <f>IF(Final_Report[[#This Row],[Move to Report]]="Yes",VLOOKUP(E452,IssueVariable[],6,0),"N/A")</f>
        <v>N/A</v>
      </c>
      <c r="AB452" s="103" t="str">
        <f>IF(Final_Report[[#This Row],[Move to Report]]="Yes",VLOOKUP(E452,IssueVariable[],7,0),"N/A")</f>
        <v>N/A</v>
      </c>
      <c r="AC452" s="103" t="str">
        <f>Final_Report[[#This Row],[Recommendation]]</f>
        <v>N/A</v>
      </c>
      <c r="AD452" s="103"/>
      <c r="AE452" s="103" t="str">
        <f>IF(Final_Report[[#This Row],[Move to Report]]="Yes",VLOOKUP(E452,IssueVariable[],8,0),"N/A")</f>
        <v>N/A</v>
      </c>
      <c r="AF452" s="103" t="str">
        <f>Final_Report[[#This Row],[Steps to Reproduce]]</f>
        <v>N/A</v>
      </c>
      <c r="AG452" s="103" t="str">
        <f>IF(Final_Report[[#This Row],[Move to Report]]="Yes",VLOOKUP(E452,IssueVariable[],9,0),"N/A")</f>
        <v>N/A</v>
      </c>
      <c r="AH452" s="103" t="str">
        <f>IF(Final_Report[[#This Row],[Move to Report]]="Yes",VLOOKUP(E452,IssueVariable[],10,0),"N/A")</f>
        <v>N/A</v>
      </c>
      <c r="AI452" s="103"/>
      <c r="AJ452" s="103"/>
      <c r="AK452" s="103" t="str" cm="1">
        <f t="array" ref="AK452">Table95[Tested on]</f>
        <v>Windows: 11
MAC OS: 12
iOS: 15
Android OS: 10</v>
      </c>
      <c r="AL452" s="203" t="str" cm="1">
        <f t="array" ref="AL4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2" s="103" t="e" cm="1">
        <f t="array" ref="AM452">CONCATENATE(LEFT(AH452, SEARCH(" ", AH452) -1),", ",Labels[Labels])</f>
        <v>#VALUE!</v>
      </c>
      <c r="AN452" s="103" t="b">
        <f t="shared" si="8"/>
        <v>0</v>
      </c>
      <c r="AO452" s="103"/>
      <c r="AP452" s="103"/>
      <c r="AQ452" s="103"/>
      <c r="AR452" s="103"/>
      <c r="AS452" s="103"/>
      <c r="AT452" s="103"/>
      <c r="AU452" s="103"/>
      <c r="AV452" s="103"/>
      <c r="AW452" s="103"/>
      <c r="AX452" s="103"/>
      <c r="AY452" s="103"/>
      <c r="AZ452" s="103"/>
      <c r="BA452" s="103"/>
      <c r="BB452" s="103"/>
      <c r="BC452" s="103" t="e">
        <f>VLOOKUP('Final Report'!D452,'Issue Variable'!A:N,11,FALSE)</f>
        <v>#N/A</v>
      </c>
      <c r="BD452" s="103"/>
      <c r="BE452" s="206"/>
    </row>
    <row r="453" spans="1:57" ht="105" hidden="1">
      <c r="A453" s="145"/>
      <c r="B453" s="103" t="e">
        <f>VLOOKUP(A453,URL[],2,0)</f>
        <v>#N/A</v>
      </c>
      <c r="C453" s="205" t="e">
        <f>VLOOKUP(A453,URL[],3,0)</f>
        <v>#N/A</v>
      </c>
      <c r="D453" s="103"/>
      <c r="E453" s="103"/>
      <c r="F453" s="103"/>
      <c r="G453" s="103"/>
      <c r="H453" s="103"/>
      <c r="I453" s="103"/>
      <c r="J453" s="103"/>
      <c r="K453" s="103"/>
      <c r="L453" s="103"/>
      <c r="M453" s="103"/>
      <c r="N453" s="103"/>
      <c r="O453" s="103"/>
      <c r="P453" s="103"/>
      <c r="Q453" s="103"/>
      <c r="R453" s="103"/>
      <c r="S453" s="103"/>
      <c r="T453" s="103" t="str">
        <f>IF(Final_Report[[#This Row],[Move to Report]]="Yes",VLOOKUP(E453,IssueVariable[],3,0),"N/A")</f>
        <v>N/A</v>
      </c>
      <c r="U453" s="103" t="str">
        <f>IF(Final_Report[[#This Row],[Move to Report]]="Yes",VLOOKUP(E453,IssueVariable[],4,0),"N/A")</f>
        <v>N/A</v>
      </c>
      <c r="V453" s="103" t="str">
        <f>Final_Report[[#This Row],[Issue Description]]</f>
        <v>N/A</v>
      </c>
      <c r="W453" s="103"/>
      <c r="X453" s="103">
        <f>Final_Report[[#This Row],[Code Snippet]]</f>
        <v>0</v>
      </c>
      <c r="Y453" s="103" t="str">
        <f>IF(Final_Report[[#This Row],[Move to Report]]="Yes",VLOOKUP(E453,IssueVariable[],5,0),"N/A")</f>
        <v>N/A</v>
      </c>
      <c r="Z453" s="103" t="str">
        <f>Final_Report[[#This Row],[Expected Result]]</f>
        <v>N/A</v>
      </c>
      <c r="AA453" s="103" t="str">
        <f>IF(Final_Report[[#This Row],[Move to Report]]="Yes",VLOOKUP(E453,IssueVariable[],6,0),"N/A")</f>
        <v>N/A</v>
      </c>
      <c r="AB453" s="103" t="str">
        <f>IF(Final_Report[[#This Row],[Move to Report]]="Yes",VLOOKUP(E453,IssueVariable[],7,0),"N/A")</f>
        <v>N/A</v>
      </c>
      <c r="AC453" s="103" t="str">
        <f>Final_Report[[#This Row],[Recommendation]]</f>
        <v>N/A</v>
      </c>
      <c r="AD453" s="103"/>
      <c r="AE453" s="103" t="str">
        <f>IF(Final_Report[[#This Row],[Move to Report]]="Yes",VLOOKUP(E453,IssueVariable[],8,0),"N/A")</f>
        <v>N/A</v>
      </c>
      <c r="AF453" s="103" t="str">
        <f>Final_Report[[#This Row],[Steps to Reproduce]]</f>
        <v>N/A</v>
      </c>
      <c r="AG453" s="103" t="str">
        <f>IF(Final_Report[[#This Row],[Move to Report]]="Yes",VLOOKUP(E453,IssueVariable[],9,0),"N/A")</f>
        <v>N/A</v>
      </c>
      <c r="AH453" s="103" t="str">
        <f>IF(Final_Report[[#This Row],[Move to Report]]="Yes",VLOOKUP(E453,IssueVariable[],10,0),"N/A")</f>
        <v>N/A</v>
      </c>
      <c r="AI453" s="103"/>
      <c r="AJ453" s="103"/>
      <c r="AK453" s="103" t="str" cm="1">
        <f t="array" ref="AK453">Table95[Tested on]</f>
        <v>Windows: 11
MAC OS: 12
iOS: 15
Android OS: 10</v>
      </c>
      <c r="AL453" s="203" t="str" cm="1">
        <f t="array" ref="AL4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3" s="103" t="e" cm="1">
        <f t="array" ref="AM453">CONCATENATE(LEFT(AH453, SEARCH(" ", AH453) -1),", ",Labels[Labels])</f>
        <v>#VALUE!</v>
      </c>
      <c r="AN453" s="103" t="b">
        <f t="shared" si="8"/>
        <v>0</v>
      </c>
      <c r="AO453" s="103"/>
      <c r="AP453" s="103"/>
      <c r="AQ453" s="103"/>
      <c r="AR453" s="103"/>
      <c r="AS453" s="103"/>
      <c r="AT453" s="103"/>
      <c r="AU453" s="103"/>
      <c r="AV453" s="103"/>
      <c r="AW453" s="103"/>
      <c r="AX453" s="103"/>
      <c r="AY453" s="103"/>
      <c r="AZ453" s="103"/>
      <c r="BA453" s="103"/>
      <c r="BB453" s="103"/>
      <c r="BC453" s="103" t="e">
        <f>VLOOKUP('Final Report'!D453,'Issue Variable'!A:N,11,FALSE)</f>
        <v>#N/A</v>
      </c>
      <c r="BD453" s="103"/>
      <c r="BE453" s="206"/>
    </row>
    <row r="454" spans="1:57" ht="105" hidden="1">
      <c r="A454" s="145"/>
      <c r="B454" s="103" t="e">
        <f>VLOOKUP(A454,URL[],2,0)</f>
        <v>#N/A</v>
      </c>
      <c r="C454" s="205" t="e">
        <f>VLOOKUP(A454,URL[],3,0)</f>
        <v>#N/A</v>
      </c>
      <c r="D454" s="103"/>
      <c r="E454" s="103"/>
      <c r="F454" s="103"/>
      <c r="G454" s="103"/>
      <c r="H454" s="103"/>
      <c r="I454" s="103"/>
      <c r="J454" s="103"/>
      <c r="K454" s="103"/>
      <c r="L454" s="103"/>
      <c r="M454" s="103"/>
      <c r="N454" s="103"/>
      <c r="O454" s="103"/>
      <c r="P454" s="103"/>
      <c r="Q454" s="103"/>
      <c r="R454" s="103"/>
      <c r="S454" s="103"/>
      <c r="T454" s="103" t="str">
        <f>IF(Final_Report[[#This Row],[Move to Report]]="Yes",VLOOKUP(E454,IssueVariable[],3,0),"N/A")</f>
        <v>N/A</v>
      </c>
      <c r="U454" s="103" t="str">
        <f>IF(Final_Report[[#This Row],[Move to Report]]="Yes",VLOOKUP(E454,IssueVariable[],4,0),"N/A")</f>
        <v>N/A</v>
      </c>
      <c r="V454" s="103" t="str">
        <f>Final_Report[[#This Row],[Issue Description]]</f>
        <v>N/A</v>
      </c>
      <c r="W454" s="103"/>
      <c r="X454" s="103">
        <f>Final_Report[[#This Row],[Code Snippet]]</f>
        <v>0</v>
      </c>
      <c r="Y454" s="103" t="str">
        <f>IF(Final_Report[[#This Row],[Move to Report]]="Yes",VLOOKUP(E454,IssueVariable[],5,0),"N/A")</f>
        <v>N/A</v>
      </c>
      <c r="Z454" s="103" t="str">
        <f>Final_Report[[#This Row],[Expected Result]]</f>
        <v>N/A</v>
      </c>
      <c r="AA454" s="103" t="str">
        <f>IF(Final_Report[[#This Row],[Move to Report]]="Yes",VLOOKUP(E454,IssueVariable[],6,0),"N/A")</f>
        <v>N/A</v>
      </c>
      <c r="AB454" s="103" t="str">
        <f>IF(Final_Report[[#This Row],[Move to Report]]="Yes",VLOOKUP(E454,IssueVariable[],7,0),"N/A")</f>
        <v>N/A</v>
      </c>
      <c r="AC454" s="103" t="str">
        <f>Final_Report[[#This Row],[Recommendation]]</f>
        <v>N/A</v>
      </c>
      <c r="AD454" s="103"/>
      <c r="AE454" s="103" t="str">
        <f>IF(Final_Report[[#This Row],[Move to Report]]="Yes",VLOOKUP(E454,IssueVariable[],8,0),"N/A")</f>
        <v>N/A</v>
      </c>
      <c r="AF454" s="103" t="str">
        <f>Final_Report[[#This Row],[Steps to Reproduce]]</f>
        <v>N/A</v>
      </c>
      <c r="AG454" s="103" t="str">
        <f>IF(Final_Report[[#This Row],[Move to Report]]="Yes",VLOOKUP(E454,IssueVariable[],9,0),"N/A")</f>
        <v>N/A</v>
      </c>
      <c r="AH454" s="103" t="str">
        <f>IF(Final_Report[[#This Row],[Move to Report]]="Yes",VLOOKUP(E454,IssueVariable[],10,0),"N/A")</f>
        <v>N/A</v>
      </c>
      <c r="AI454" s="103"/>
      <c r="AJ454" s="103"/>
      <c r="AK454" s="103" t="str" cm="1">
        <f t="array" ref="AK454">Table95[Tested on]</f>
        <v>Windows: 11
MAC OS: 12
iOS: 15
Android OS: 10</v>
      </c>
      <c r="AL454" s="203" t="str" cm="1">
        <f t="array" ref="AL4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4" s="103" t="e" cm="1">
        <f t="array" ref="AM454">CONCATENATE(LEFT(AH454, SEARCH(" ", AH454) -1),", ",Labels[Labels])</f>
        <v>#VALUE!</v>
      </c>
      <c r="AN454" s="103" t="b">
        <f t="shared" si="8"/>
        <v>0</v>
      </c>
      <c r="AO454" s="103"/>
      <c r="AP454" s="103"/>
      <c r="AQ454" s="103"/>
      <c r="AR454" s="103"/>
      <c r="AS454" s="103"/>
      <c r="AT454" s="103"/>
      <c r="AU454" s="103"/>
      <c r="AV454" s="103"/>
      <c r="AW454" s="103"/>
      <c r="AX454" s="103"/>
      <c r="AY454" s="103"/>
      <c r="AZ454" s="103"/>
      <c r="BA454" s="103"/>
      <c r="BB454" s="103"/>
      <c r="BC454" s="103" t="e">
        <f>VLOOKUP('Final Report'!D454,'Issue Variable'!A:N,11,FALSE)</f>
        <v>#N/A</v>
      </c>
      <c r="BD454" s="103"/>
      <c r="BE454" s="206"/>
    </row>
    <row r="455" spans="1:57" ht="105" hidden="1">
      <c r="A455" s="145"/>
      <c r="B455" s="103" t="e">
        <f>VLOOKUP(A455,URL[],2,0)</f>
        <v>#N/A</v>
      </c>
      <c r="C455" s="205" t="e">
        <f>VLOOKUP(A455,URL[],3,0)</f>
        <v>#N/A</v>
      </c>
      <c r="D455" s="103"/>
      <c r="E455" s="103"/>
      <c r="F455" s="103"/>
      <c r="G455" s="103"/>
      <c r="H455" s="103"/>
      <c r="I455" s="103"/>
      <c r="J455" s="103"/>
      <c r="K455" s="103"/>
      <c r="L455" s="103"/>
      <c r="M455" s="103"/>
      <c r="N455" s="103"/>
      <c r="O455" s="103"/>
      <c r="P455" s="103"/>
      <c r="Q455" s="103"/>
      <c r="R455" s="103"/>
      <c r="S455" s="103"/>
      <c r="T455" s="103" t="str">
        <f>IF(Final_Report[[#This Row],[Move to Report]]="Yes",VLOOKUP(E455,IssueVariable[],3,0),"N/A")</f>
        <v>N/A</v>
      </c>
      <c r="U455" s="103" t="str">
        <f>IF(Final_Report[[#This Row],[Move to Report]]="Yes",VLOOKUP(E455,IssueVariable[],4,0),"N/A")</f>
        <v>N/A</v>
      </c>
      <c r="V455" s="103" t="str">
        <f>Final_Report[[#This Row],[Issue Description]]</f>
        <v>N/A</v>
      </c>
      <c r="W455" s="103"/>
      <c r="X455" s="103">
        <f>Final_Report[[#This Row],[Code Snippet]]</f>
        <v>0</v>
      </c>
      <c r="Y455" s="103" t="str">
        <f>IF(Final_Report[[#This Row],[Move to Report]]="Yes",VLOOKUP(E455,IssueVariable[],5,0),"N/A")</f>
        <v>N/A</v>
      </c>
      <c r="Z455" s="103" t="str">
        <f>Final_Report[[#This Row],[Expected Result]]</f>
        <v>N/A</v>
      </c>
      <c r="AA455" s="103" t="str">
        <f>IF(Final_Report[[#This Row],[Move to Report]]="Yes",VLOOKUP(E455,IssueVariable[],6,0),"N/A")</f>
        <v>N/A</v>
      </c>
      <c r="AB455" s="103" t="str">
        <f>IF(Final_Report[[#This Row],[Move to Report]]="Yes",VLOOKUP(E455,IssueVariable[],7,0),"N/A")</f>
        <v>N/A</v>
      </c>
      <c r="AC455" s="103" t="str">
        <f>Final_Report[[#This Row],[Recommendation]]</f>
        <v>N/A</v>
      </c>
      <c r="AD455" s="103"/>
      <c r="AE455" s="103" t="str">
        <f>IF(Final_Report[[#This Row],[Move to Report]]="Yes",VLOOKUP(E455,IssueVariable[],8,0),"N/A")</f>
        <v>N/A</v>
      </c>
      <c r="AF455" s="103" t="str">
        <f>Final_Report[[#This Row],[Steps to Reproduce]]</f>
        <v>N/A</v>
      </c>
      <c r="AG455" s="103" t="str">
        <f>IF(Final_Report[[#This Row],[Move to Report]]="Yes",VLOOKUP(E455,IssueVariable[],9,0),"N/A")</f>
        <v>N/A</v>
      </c>
      <c r="AH455" s="103" t="str">
        <f>IF(Final_Report[[#This Row],[Move to Report]]="Yes",VLOOKUP(E455,IssueVariable[],10,0),"N/A")</f>
        <v>N/A</v>
      </c>
      <c r="AI455" s="103"/>
      <c r="AJ455" s="103"/>
      <c r="AK455" s="103" t="str" cm="1">
        <f t="array" ref="AK455">Table95[Tested on]</f>
        <v>Windows: 11
MAC OS: 12
iOS: 15
Android OS: 10</v>
      </c>
      <c r="AL455" s="203" t="str" cm="1">
        <f t="array" ref="AL4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5" s="103" t="e" cm="1">
        <f t="array" ref="AM455">CONCATENATE(LEFT(AH455, SEARCH(" ", AH455) -1),", ",Labels[Labels])</f>
        <v>#VALUE!</v>
      </c>
      <c r="AN455" s="103" t="b">
        <f t="shared" si="8"/>
        <v>0</v>
      </c>
      <c r="AO455" s="103"/>
      <c r="AP455" s="103"/>
      <c r="AQ455" s="103"/>
      <c r="AR455" s="103"/>
      <c r="AS455" s="103"/>
      <c r="AT455" s="103"/>
      <c r="AU455" s="103"/>
      <c r="AV455" s="103"/>
      <c r="AW455" s="103"/>
      <c r="AX455" s="103"/>
      <c r="AY455" s="103"/>
      <c r="AZ455" s="103"/>
      <c r="BA455" s="103"/>
      <c r="BB455" s="103"/>
      <c r="BC455" s="103" t="e">
        <f>VLOOKUP('Final Report'!D455,'Issue Variable'!A:N,11,FALSE)</f>
        <v>#N/A</v>
      </c>
      <c r="BD455" s="103"/>
      <c r="BE455" s="206"/>
    </row>
    <row r="456" spans="1:57" ht="105" hidden="1">
      <c r="A456" s="145"/>
      <c r="B456" s="103" t="e">
        <f>VLOOKUP(A456,URL[],2,0)</f>
        <v>#N/A</v>
      </c>
      <c r="C456" s="205" t="e">
        <f>VLOOKUP(A456,URL[],3,0)</f>
        <v>#N/A</v>
      </c>
      <c r="D456" s="103"/>
      <c r="E456" s="103"/>
      <c r="F456" s="103"/>
      <c r="G456" s="103"/>
      <c r="H456" s="103"/>
      <c r="I456" s="103"/>
      <c r="J456" s="103"/>
      <c r="K456" s="103"/>
      <c r="L456" s="103"/>
      <c r="M456" s="103"/>
      <c r="N456" s="103"/>
      <c r="O456" s="103"/>
      <c r="P456" s="103"/>
      <c r="Q456" s="103"/>
      <c r="R456" s="103"/>
      <c r="S456" s="103"/>
      <c r="T456" s="103" t="str">
        <f>IF(Final_Report[[#This Row],[Move to Report]]="Yes",VLOOKUP(E456,IssueVariable[],3,0),"N/A")</f>
        <v>N/A</v>
      </c>
      <c r="U456" s="103" t="str">
        <f>IF(Final_Report[[#This Row],[Move to Report]]="Yes",VLOOKUP(E456,IssueVariable[],4,0),"N/A")</f>
        <v>N/A</v>
      </c>
      <c r="V456" s="103" t="str">
        <f>Final_Report[[#This Row],[Issue Description]]</f>
        <v>N/A</v>
      </c>
      <c r="W456" s="103"/>
      <c r="X456" s="103">
        <f>Final_Report[[#This Row],[Code Snippet]]</f>
        <v>0</v>
      </c>
      <c r="Y456" s="103" t="str">
        <f>IF(Final_Report[[#This Row],[Move to Report]]="Yes",VLOOKUP(E456,IssueVariable[],5,0),"N/A")</f>
        <v>N/A</v>
      </c>
      <c r="Z456" s="103" t="str">
        <f>Final_Report[[#This Row],[Expected Result]]</f>
        <v>N/A</v>
      </c>
      <c r="AA456" s="103" t="str">
        <f>IF(Final_Report[[#This Row],[Move to Report]]="Yes",VLOOKUP(E456,IssueVariable[],6,0),"N/A")</f>
        <v>N/A</v>
      </c>
      <c r="AB456" s="103" t="str">
        <f>IF(Final_Report[[#This Row],[Move to Report]]="Yes",VLOOKUP(E456,IssueVariable[],7,0),"N/A")</f>
        <v>N/A</v>
      </c>
      <c r="AC456" s="103" t="str">
        <f>Final_Report[[#This Row],[Recommendation]]</f>
        <v>N/A</v>
      </c>
      <c r="AD456" s="103"/>
      <c r="AE456" s="103" t="str">
        <f>IF(Final_Report[[#This Row],[Move to Report]]="Yes",VLOOKUP(E456,IssueVariable[],8,0),"N/A")</f>
        <v>N/A</v>
      </c>
      <c r="AF456" s="103" t="str">
        <f>Final_Report[[#This Row],[Steps to Reproduce]]</f>
        <v>N/A</v>
      </c>
      <c r="AG456" s="103" t="str">
        <f>IF(Final_Report[[#This Row],[Move to Report]]="Yes",VLOOKUP(E456,IssueVariable[],9,0),"N/A")</f>
        <v>N/A</v>
      </c>
      <c r="AH456" s="103" t="str">
        <f>IF(Final_Report[[#This Row],[Move to Report]]="Yes",VLOOKUP(E456,IssueVariable[],10,0),"N/A")</f>
        <v>N/A</v>
      </c>
      <c r="AI456" s="103"/>
      <c r="AJ456" s="103"/>
      <c r="AK456" s="103" t="str" cm="1">
        <f t="array" ref="AK456">Table95[Tested on]</f>
        <v>Windows: 11
MAC OS: 12
iOS: 15
Android OS: 10</v>
      </c>
      <c r="AL456" s="203" t="str" cm="1">
        <f t="array" ref="AL4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6" s="103" t="e" cm="1">
        <f t="array" ref="AM456">CONCATENATE(LEFT(AH456, SEARCH(" ", AH456) -1),", ",Labels[Labels])</f>
        <v>#VALUE!</v>
      </c>
      <c r="AN456" s="103" t="b">
        <f t="shared" si="8"/>
        <v>0</v>
      </c>
      <c r="AO456" s="103"/>
      <c r="AP456" s="103"/>
      <c r="AQ456" s="103"/>
      <c r="AR456" s="103"/>
      <c r="AS456" s="103"/>
      <c r="AT456" s="103"/>
      <c r="AU456" s="103"/>
      <c r="AV456" s="103"/>
      <c r="AW456" s="103"/>
      <c r="AX456" s="103"/>
      <c r="AY456" s="103"/>
      <c r="AZ456" s="103"/>
      <c r="BA456" s="103"/>
      <c r="BB456" s="103"/>
      <c r="BC456" s="103" t="e">
        <f>VLOOKUP('Final Report'!D456,'Issue Variable'!A:N,11,FALSE)</f>
        <v>#N/A</v>
      </c>
      <c r="BD456" s="103"/>
      <c r="BE456" s="206"/>
    </row>
    <row r="457" spans="1:57" ht="105" hidden="1">
      <c r="A457" s="145"/>
      <c r="B457" s="103" t="e">
        <f>VLOOKUP(A457,URL[],2,0)</f>
        <v>#N/A</v>
      </c>
      <c r="C457" s="205" t="e">
        <f>VLOOKUP(A457,URL[],3,0)</f>
        <v>#N/A</v>
      </c>
      <c r="D457" s="103"/>
      <c r="E457" s="103"/>
      <c r="F457" s="103"/>
      <c r="G457" s="103"/>
      <c r="H457" s="103"/>
      <c r="I457" s="103"/>
      <c r="J457" s="103"/>
      <c r="K457" s="103"/>
      <c r="L457" s="103"/>
      <c r="M457" s="103"/>
      <c r="N457" s="103"/>
      <c r="O457" s="103"/>
      <c r="P457" s="103"/>
      <c r="Q457" s="103"/>
      <c r="R457" s="103"/>
      <c r="S457" s="103"/>
      <c r="T457" s="103" t="str">
        <f>IF(Final_Report[[#This Row],[Move to Report]]="Yes",VLOOKUP(E457,IssueVariable[],3,0),"N/A")</f>
        <v>N/A</v>
      </c>
      <c r="U457" s="103" t="str">
        <f>IF(Final_Report[[#This Row],[Move to Report]]="Yes",VLOOKUP(E457,IssueVariable[],4,0),"N/A")</f>
        <v>N/A</v>
      </c>
      <c r="V457" s="103" t="str">
        <f>Final_Report[[#This Row],[Issue Description]]</f>
        <v>N/A</v>
      </c>
      <c r="W457" s="103"/>
      <c r="X457" s="103">
        <f>Final_Report[[#This Row],[Code Snippet]]</f>
        <v>0</v>
      </c>
      <c r="Y457" s="103" t="str">
        <f>IF(Final_Report[[#This Row],[Move to Report]]="Yes",VLOOKUP(E457,IssueVariable[],5,0),"N/A")</f>
        <v>N/A</v>
      </c>
      <c r="Z457" s="103" t="str">
        <f>Final_Report[[#This Row],[Expected Result]]</f>
        <v>N/A</v>
      </c>
      <c r="AA457" s="103" t="str">
        <f>IF(Final_Report[[#This Row],[Move to Report]]="Yes",VLOOKUP(E457,IssueVariable[],6,0),"N/A")</f>
        <v>N/A</v>
      </c>
      <c r="AB457" s="103" t="str">
        <f>IF(Final_Report[[#This Row],[Move to Report]]="Yes",VLOOKUP(E457,IssueVariable[],7,0),"N/A")</f>
        <v>N/A</v>
      </c>
      <c r="AC457" s="103" t="str">
        <f>Final_Report[[#This Row],[Recommendation]]</f>
        <v>N/A</v>
      </c>
      <c r="AD457" s="103"/>
      <c r="AE457" s="103" t="str">
        <f>IF(Final_Report[[#This Row],[Move to Report]]="Yes",VLOOKUP(E457,IssueVariable[],8,0),"N/A")</f>
        <v>N/A</v>
      </c>
      <c r="AF457" s="103" t="str">
        <f>Final_Report[[#This Row],[Steps to Reproduce]]</f>
        <v>N/A</v>
      </c>
      <c r="AG457" s="103" t="str">
        <f>IF(Final_Report[[#This Row],[Move to Report]]="Yes",VLOOKUP(E457,IssueVariable[],9,0),"N/A")</f>
        <v>N/A</v>
      </c>
      <c r="AH457" s="103" t="str">
        <f>IF(Final_Report[[#This Row],[Move to Report]]="Yes",VLOOKUP(E457,IssueVariable[],10,0),"N/A")</f>
        <v>N/A</v>
      </c>
      <c r="AI457" s="103"/>
      <c r="AJ457" s="103"/>
      <c r="AK457" s="103" t="str" cm="1">
        <f t="array" ref="AK457">Table95[Tested on]</f>
        <v>Windows: 11
MAC OS: 12
iOS: 15
Android OS: 10</v>
      </c>
      <c r="AL457" s="203" t="str" cm="1">
        <f t="array" ref="AL4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7" s="103" t="e" cm="1">
        <f t="array" ref="AM457">CONCATENATE(LEFT(AH457, SEARCH(" ", AH457) -1),", ",Labels[Labels])</f>
        <v>#VALUE!</v>
      </c>
      <c r="AN457" s="103" t="b">
        <f t="shared" si="8"/>
        <v>0</v>
      </c>
      <c r="AO457" s="103"/>
      <c r="AP457" s="103"/>
      <c r="AQ457" s="103"/>
      <c r="AR457" s="103"/>
      <c r="AS457" s="103"/>
      <c r="AT457" s="103"/>
      <c r="AU457" s="103"/>
      <c r="AV457" s="103"/>
      <c r="AW457" s="103"/>
      <c r="AX457" s="103"/>
      <c r="AY457" s="103"/>
      <c r="AZ457" s="103"/>
      <c r="BA457" s="103"/>
      <c r="BB457" s="103"/>
      <c r="BC457" s="103" t="e">
        <f>VLOOKUP('Final Report'!D457,'Issue Variable'!A:N,11,FALSE)</f>
        <v>#N/A</v>
      </c>
      <c r="BD457" s="103"/>
      <c r="BE457" s="206"/>
    </row>
    <row r="458" spans="1:57" ht="105" hidden="1">
      <c r="A458" s="145"/>
      <c r="B458" s="103" t="e">
        <f>VLOOKUP(A458,URL[],2,0)</f>
        <v>#N/A</v>
      </c>
      <c r="C458" s="205" t="e">
        <f>VLOOKUP(A458,URL[],3,0)</f>
        <v>#N/A</v>
      </c>
      <c r="D458" s="103"/>
      <c r="E458" s="103"/>
      <c r="F458" s="103"/>
      <c r="G458" s="103"/>
      <c r="H458" s="103"/>
      <c r="I458" s="103"/>
      <c r="J458" s="103"/>
      <c r="K458" s="103"/>
      <c r="L458" s="103"/>
      <c r="M458" s="103"/>
      <c r="N458" s="103"/>
      <c r="O458" s="103"/>
      <c r="P458" s="103"/>
      <c r="Q458" s="103"/>
      <c r="R458" s="103"/>
      <c r="S458" s="103"/>
      <c r="T458" s="103" t="str">
        <f>IF(Final_Report[[#This Row],[Move to Report]]="Yes",VLOOKUP(E458,IssueVariable[],3,0),"N/A")</f>
        <v>N/A</v>
      </c>
      <c r="U458" s="103" t="str">
        <f>IF(Final_Report[[#This Row],[Move to Report]]="Yes",VLOOKUP(E458,IssueVariable[],4,0),"N/A")</f>
        <v>N/A</v>
      </c>
      <c r="V458" s="103" t="str">
        <f>Final_Report[[#This Row],[Issue Description]]</f>
        <v>N/A</v>
      </c>
      <c r="W458" s="103"/>
      <c r="X458" s="103">
        <f>Final_Report[[#This Row],[Code Snippet]]</f>
        <v>0</v>
      </c>
      <c r="Y458" s="103" t="str">
        <f>IF(Final_Report[[#This Row],[Move to Report]]="Yes",VLOOKUP(E458,IssueVariable[],5,0),"N/A")</f>
        <v>N/A</v>
      </c>
      <c r="Z458" s="103" t="str">
        <f>Final_Report[[#This Row],[Expected Result]]</f>
        <v>N/A</v>
      </c>
      <c r="AA458" s="103" t="str">
        <f>IF(Final_Report[[#This Row],[Move to Report]]="Yes",VLOOKUP(E458,IssueVariable[],6,0),"N/A")</f>
        <v>N/A</v>
      </c>
      <c r="AB458" s="103" t="str">
        <f>IF(Final_Report[[#This Row],[Move to Report]]="Yes",VLOOKUP(E458,IssueVariable[],7,0),"N/A")</f>
        <v>N/A</v>
      </c>
      <c r="AC458" s="103" t="str">
        <f>Final_Report[[#This Row],[Recommendation]]</f>
        <v>N/A</v>
      </c>
      <c r="AD458" s="103"/>
      <c r="AE458" s="103" t="str">
        <f>IF(Final_Report[[#This Row],[Move to Report]]="Yes",VLOOKUP(E458,IssueVariable[],8,0),"N/A")</f>
        <v>N/A</v>
      </c>
      <c r="AF458" s="103" t="str">
        <f>Final_Report[[#This Row],[Steps to Reproduce]]</f>
        <v>N/A</v>
      </c>
      <c r="AG458" s="103" t="str">
        <f>IF(Final_Report[[#This Row],[Move to Report]]="Yes",VLOOKUP(E458,IssueVariable[],9,0),"N/A")</f>
        <v>N/A</v>
      </c>
      <c r="AH458" s="103" t="str">
        <f>IF(Final_Report[[#This Row],[Move to Report]]="Yes",VLOOKUP(E458,IssueVariable[],10,0),"N/A")</f>
        <v>N/A</v>
      </c>
      <c r="AI458" s="103"/>
      <c r="AJ458" s="103"/>
      <c r="AK458" s="103" t="str" cm="1">
        <f t="array" ref="AK458">Table95[Tested on]</f>
        <v>Windows: 11
MAC OS: 12
iOS: 15
Android OS: 10</v>
      </c>
      <c r="AL458" s="203" t="str" cm="1">
        <f t="array" ref="AL4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8" s="103" t="e" cm="1">
        <f t="array" ref="AM458">CONCATENATE(LEFT(AH458, SEARCH(" ", AH458) -1),", ",Labels[Labels])</f>
        <v>#VALUE!</v>
      </c>
      <c r="AN458" s="103" t="b">
        <f t="shared" si="8"/>
        <v>0</v>
      </c>
      <c r="AO458" s="103"/>
      <c r="AP458" s="103"/>
      <c r="AQ458" s="103"/>
      <c r="AR458" s="103"/>
      <c r="AS458" s="103"/>
      <c r="AT458" s="103"/>
      <c r="AU458" s="103"/>
      <c r="AV458" s="103"/>
      <c r="AW458" s="103"/>
      <c r="AX458" s="103"/>
      <c r="AY458" s="103"/>
      <c r="AZ458" s="103"/>
      <c r="BA458" s="103"/>
      <c r="BB458" s="103"/>
      <c r="BC458" s="103" t="e">
        <f>VLOOKUP('Final Report'!D458,'Issue Variable'!A:N,11,FALSE)</f>
        <v>#N/A</v>
      </c>
      <c r="BD458" s="103"/>
      <c r="BE458" s="206"/>
    </row>
    <row r="459" spans="1:57" ht="105" hidden="1">
      <c r="A459" s="145"/>
      <c r="B459" s="103" t="e">
        <f>VLOOKUP(A459,URL[],2,0)</f>
        <v>#N/A</v>
      </c>
      <c r="C459" s="205" t="e">
        <f>VLOOKUP(A459,URL[],3,0)</f>
        <v>#N/A</v>
      </c>
      <c r="D459" s="103"/>
      <c r="E459" s="103"/>
      <c r="F459" s="103"/>
      <c r="G459" s="103"/>
      <c r="H459" s="103"/>
      <c r="I459" s="103"/>
      <c r="J459" s="103"/>
      <c r="K459" s="103"/>
      <c r="L459" s="103"/>
      <c r="M459" s="103"/>
      <c r="N459" s="103"/>
      <c r="O459" s="103"/>
      <c r="P459" s="103"/>
      <c r="Q459" s="103"/>
      <c r="R459" s="103"/>
      <c r="S459" s="103"/>
      <c r="T459" s="103" t="str">
        <f>IF(Final_Report[[#This Row],[Move to Report]]="Yes",VLOOKUP(E459,IssueVariable[],3,0),"N/A")</f>
        <v>N/A</v>
      </c>
      <c r="U459" s="103" t="str">
        <f>IF(Final_Report[[#This Row],[Move to Report]]="Yes",VLOOKUP(E459,IssueVariable[],4,0),"N/A")</f>
        <v>N/A</v>
      </c>
      <c r="V459" s="103" t="str">
        <f>Final_Report[[#This Row],[Issue Description]]</f>
        <v>N/A</v>
      </c>
      <c r="W459" s="103"/>
      <c r="X459" s="103">
        <f>Final_Report[[#This Row],[Code Snippet]]</f>
        <v>0</v>
      </c>
      <c r="Y459" s="103" t="str">
        <f>IF(Final_Report[[#This Row],[Move to Report]]="Yes",VLOOKUP(E459,IssueVariable[],5,0),"N/A")</f>
        <v>N/A</v>
      </c>
      <c r="Z459" s="103" t="str">
        <f>Final_Report[[#This Row],[Expected Result]]</f>
        <v>N/A</v>
      </c>
      <c r="AA459" s="103" t="str">
        <f>IF(Final_Report[[#This Row],[Move to Report]]="Yes",VLOOKUP(E459,IssueVariable[],6,0),"N/A")</f>
        <v>N/A</v>
      </c>
      <c r="AB459" s="103" t="str">
        <f>IF(Final_Report[[#This Row],[Move to Report]]="Yes",VLOOKUP(E459,IssueVariable[],7,0),"N/A")</f>
        <v>N/A</v>
      </c>
      <c r="AC459" s="103" t="str">
        <f>Final_Report[[#This Row],[Recommendation]]</f>
        <v>N/A</v>
      </c>
      <c r="AD459" s="103"/>
      <c r="AE459" s="103" t="str">
        <f>IF(Final_Report[[#This Row],[Move to Report]]="Yes",VLOOKUP(E459,IssueVariable[],8,0),"N/A")</f>
        <v>N/A</v>
      </c>
      <c r="AF459" s="103" t="str">
        <f>Final_Report[[#This Row],[Steps to Reproduce]]</f>
        <v>N/A</v>
      </c>
      <c r="AG459" s="103" t="str">
        <f>IF(Final_Report[[#This Row],[Move to Report]]="Yes",VLOOKUP(E459,IssueVariable[],9,0),"N/A")</f>
        <v>N/A</v>
      </c>
      <c r="AH459" s="103" t="str">
        <f>IF(Final_Report[[#This Row],[Move to Report]]="Yes",VLOOKUP(E459,IssueVariable[],10,0),"N/A")</f>
        <v>N/A</v>
      </c>
      <c r="AI459" s="103"/>
      <c r="AJ459" s="103"/>
      <c r="AK459" s="103" t="str" cm="1">
        <f t="array" ref="AK459">Table95[Tested on]</f>
        <v>Windows: 11
MAC OS: 12
iOS: 15
Android OS: 10</v>
      </c>
      <c r="AL459" s="203" t="str" cm="1">
        <f t="array" ref="AL4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59" s="103" t="e" cm="1">
        <f t="array" ref="AM459">CONCATENATE(LEFT(AH459, SEARCH(" ", AH459) -1),", ",Labels[Labels])</f>
        <v>#VALUE!</v>
      </c>
      <c r="AN459" s="103" t="b">
        <f t="shared" si="8"/>
        <v>0</v>
      </c>
      <c r="AO459" s="103"/>
      <c r="AP459" s="103"/>
      <c r="AQ459" s="103"/>
      <c r="AR459" s="103"/>
      <c r="AS459" s="103"/>
      <c r="AT459" s="103"/>
      <c r="AU459" s="103"/>
      <c r="AV459" s="103"/>
      <c r="AW459" s="103"/>
      <c r="AX459" s="103"/>
      <c r="AY459" s="103"/>
      <c r="AZ459" s="103"/>
      <c r="BA459" s="103"/>
      <c r="BB459" s="103"/>
      <c r="BC459" s="103" t="e">
        <f>VLOOKUP('Final Report'!D459,'Issue Variable'!A:N,11,FALSE)</f>
        <v>#N/A</v>
      </c>
      <c r="BD459" s="103"/>
      <c r="BE459" s="206"/>
    </row>
    <row r="460" spans="1:57" ht="105" hidden="1">
      <c r="A460" s="145"/>
      <c r="B460" s="103" t="e">
        <f>VLOOKUP(A460,URL[],2,0)</f>
        <v>#N/A</v>
      </c>
      <c r="C460" s="205" t="e">
        <f>VLOOKUP(A460,URL[],3,0)</f>
        <v>#N/A</v>
      </c>
      <c r="D460" s="103"/>
      <c r="E460" s="103"/>
      <c r="F460" s="103"/>
      <c r="G460" s="103"/>
      <c r="H460" s="103"/>
      <c r="I460" s="103"/>
      <c r="J460" s="103"/>
      <c r="K460" s="103"/>
      <c r="L460" s="103"/>
      <c r="M460" s="103"/>
      <c r="N460" s="103"/>
      <c r="O460" s="103"/>
      <c r="P460" s="103"/>
      <c r="Q460" s="103"/>
      <c r="R460" s="103"/>
      <c r="S460" s="103"/>
      <c r="T460" s="103" t="str">
        <f>IF(Final_Report[[#This Row],[Move to Report]]="Yes",VLOOKUP(E460,IssueVariable[],3,0),"N/A")</f>
        <v>N/A</v>
      </c>
      <c r="U460" s="103" t="str">
        <f>IF(Final_Report[[#This Row],[Move to Report]]="Yes",VLOOKUP(E460,IssueVariable[],4,0),"N/A")</f>
        <v>N/A</v>
      </c>
      <c r="V460" s="103" t="str">
        <f>Final_Report[[#This Row],[Issue Description]]</f>
        <v>N/A</v>
      </c>
      <c r="W460" s="103"/>
      <c r="X460" s="103">
        <f>Final_Report[[#This Row],[Code Snippet]]</f>
        <v>0</v>
      </c>
      <c r="Y460" s="103" t="str">
        <f>IF(Final_Report[[#This Row],[Move to Report]]="Yes",VLOOKUP(E460,IssueVariable[],5,0),"N/A")</f>
        <v>N/A</v>
      </c>
      <c r="Z460" s="103" t="str">
        <f>Final_Report[[#This Row],[Expected Result]]</f>
        <v>N/A</v>
      </c>
      <c r="AA460" s="103" t="str">
        <f>IF(Final_Report[[#This Row],[Move to Report]]="Yes",VLOOKUP(E460,IssueVariable[],6,0),"N/A")</f>
        <v>N/A</v>
      </c>
      <c r="AB460" s="103" t="str">
        <f>IF(Final_Report[[#This Row],[Move to Report]]="Yes",VLOOKUP(E460,IssueVariable[],7,0),"N/A")</f>
        <v>N/A</v>
      </c>
      <c r="AC460" s="103" t="str">
        <f>Final_Report[[#This Row],[Recommendation]]</f>
        <v>N/A</v>
      </c>
      <c r="AD460" s="103"/>
      <c r="AE460" s="103" t="str">
        <f>IF(Final_Report[[#This Row],[Move to Report]]="Yes",VLOOKUP(E460,IssueVariable[],8,0),"N/A")</f>
        <v>N/A</v>
      </c>
      <c r="AF460" s="103" t="str">
        <f>Final_Report[[#This Row],[Steps to Reproduce]]</f>
        <v>N/A</v>
      </c>
      <c r="AG460" s="103" t="str">
        <f>IF(Final_Report[[#This Row],[Move to Report]]="Yes",VLOOKUP(E460,IssueVariable[],9,0),"N/A")</f>
        <v>N/A</v>
      </c>
      <c r="AH460" s="103" t="str">
        <f>IF(Final_Report[[#This Row],[Move to Report]]="Yes",VLOOKUP(E460,IssueVariable[],10,0),"N/A")</f>
        <v>N/A</v>
      </c>
      <c r="AI460" s="103"/>
      <c r="AJ460" s="103"/>
      <c r="AK460" s="103" t="str" cm="1">
        <f t="array" ref="AK460">Table95[Tested on]</f>
        <v>Windows: 11
MAC OS: 12
iOS: 15
Android OS: 10</v>
      </c>
      <c r="AL460" s="203" t="str" cm="1">
        <f t="array" ref="AL4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0" s="103" t="e" cm="1">
        <f t="array" ref="AM460">CONCATENATE(LEFT(AH460, SEARCH(" ", AH460) -1),", ",Labels[Labels])</f>
        <v>#VALUE!</v>
      </c>
      <c r="AN460" s="103" t="b">
        <f t="shared" si="8"/>
        <v>0</v>
      </c>
      <c r="AO460" s="103"/>
      <c r="AP460" s="103"/>
      <c r="AQ460" s="103"/>
      <c r="AR460" s="103"/>
      <c r="AS460" s="103"/>
      <c r="AT460" s="103"/>
      <c r="AU460" s="103"/>
      <c r="AV460" s="103"/>
      <c r="AW460" s="103"/>
      <c r="AX460" s="103"/>
      <c r="AY460" s="103"/>
      <c r="AZ460" s="103"/>
      <c r="BA460" s="103"/>
      <c r="BB460" s="103"/>
      <c r="BC460" s="103" t="e">
        <f>VLOOKUP('Final Report'!D460,'Issue Variable'!A:N,11,FALSE)</f>
        <v>#N/A</v>
      </c>
      <c r="BD460" s="103"/>
      <c r="BE460" s="206"/>
    </row>
    <row r="461" spans="1:57" ht="105" hidden="1">
      <c r="A461" s="145"/>
      <c r="B461" s="103" t="e">
        <f>VLOOKUP(A461,URL[],2,0)</f>
        <v>#N/A</v>
      </c>
      <c r="C461" s="205" t="e">
        <f>VLOOKUP(A461,URL[],3,0)</f>
        <v>#N/A</v>
      </c>
      <c r="D461" s="103"/>
      <c r="E461" s="103"/>
      <c r="F461" s="103"/>
      <c r="G461" s="103"/>
      <c r="H461" s="103"/>
      <c r="I461" s="103"/>
      <c r="J461" s="103"/>
      <c r="K461" s="103"/>
      <c r="L461" s="103"/>
      <c r="M461" s="103"/>
      <c r="N461" s="103"/>
      <c r="O461" s="103"/>
      <c r="P461" s="103"/>
      <c r="Q461" s="103"/>
      <c r="R461" s="103"/>
      <c r="S461" s="103"/>
      <c r="T461" s="103" t="str">
        <f>IF(Final_Report[[#This Row],[Move to Report]]="Yes",VLOOKUP(E461,IssueVariable[],3,0),"N/A")</f>
        <v>N/A</v>
      </c>
      <c r="U461" s="103" t="str">
        <f>IF(Final_Report[[#This Row],[Move to Report]]="Yes",VLOOKUP(E461,IssueVariable[],4,0),"N/A")</f>
        <v>N/A</v>
      </c>
      <c r="V461" s="103" t="str">
        <f>Final_Report[[#This Row],[Issue Description]]</f>
        <v>N/A</v>
      </c>
      <c r="W461" s="103"/>
      <c r="X461" s="103">
        <f>Final_Report[[#This Row],[Code Snippet]]</f>
        <v>0</v>
      </c>
      <c r="Y461" s="103" t="str">
        <f>IF(Final_Report[[#This Row],[Move to Report]]="Yes",VLOOKUP(E461,IssueVariable[],5,0),"N/A")</f>
        <v>N/A</v>
      </c>
      <c r="Z461" s="103" t="str">
        <f>Final_Report[[#This Row],[Expected Result]]</f>
        <v>N/A</v>
      </c>
      <c r="AA461" s="103" t="str">
        <f>IF(Final_Report[[#This Row],[Move to Report]]="Yes",VLOOKUP(E461,IssueVariable[],6,0),"N/A")</f>
        <v>N/A</v>
      </c>
      <c r="AB461" s="103" t="str">
        <f>IF(Final_Report[[#This Row],[Move to Report]]="Yes",VLOOKUP(E461,IssueVariable[],7,0),"N/A")</f>
        <v>N/A</v>
      </c>
      <c r="AC461" s="103" t="str">
        <f>Final_Report[[#This Row],[Recommendation]]</f>
        <v>N/A</v>
      </c>
      <c r="AD461" s="103"/>
      <c r="AE461" s="103" t="str">
        <f>IF(Final_Report[[#This Row],[Move to Report]]="Yes",VLOOKUP(E461,IssueVariable[],8,0),"N/A")</f>
        <v>N/A</v>
      </c>
      <c r="AF461" s="103" t="str">
        <f>Final_Report[[#This Row],[Steps to Reproduce]]</f>
        <v>N/A</v>
      </c>
      <c r="AG461" s="103" t="str">
        <f>IF(Final_Report[[#This Row],[Move to Report]]="Yes",VLOOKUP(E461,IssueVariable[],9,0),"N/A")</f>
        <v>N/A</v>
      </c>
      <c r="AH461" s="103" t="str">
        <f>IF(Final_Report[[#This Row],[Move to Report]]="Yes",VLOOKUP(E461,IssueVariable[],10,0),"N/A")</f>
        <v>N/A</v>
      </c>
      <c r="AI461" s="103"/>
      <c r="AJ461" s="103"/>
      <c r="AK461" s="103" t="str" cm="1">
        <f t="array" ref="AK461">Table95[Tested on]</f>
        <v>Windows: 11
MAC OS: 12
iOS: 15
Android OS: 10</v>
      </c>
      <c r="AL461" s="203" t="str" cm="1">
        <f t="array" ref="AL4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1" s="103" t="e" cm="1">
        <f t="array" ref="AM461">CONCATENATE(LEFT(AH461, SEARCH(" ", AH461) -1),", ",Labels[Labels])</f>
        <v>#VALUE!</v>
      </c>
      <c r="AN461" s="103" t="b">
        <f t="shared" si="8"/>
        <v>0</v>
      </c>
      <c r="AO461" s="103"/>
      <c r="AP461" s="103"/>
      <c r="AQ461" s="103"/>
      <c r="AR461" s="103"/>
      <c r="AS461" s="103"/>
      <c r="AT461" s="103"/>
      <c r="AU461" s="103"/>
      <c r="AV461" s="103"/>
      <c r="AW461" s="103"/>
      <c r="AX461" s="103"/>
      <c r="AY461" s="103"/>
      <c r="AZ461" s="103"/>
      <c r="BA461" s="103"/>
      <c r="BB461" s="103"/>
      <c r="BC461" s="103" t="e">
        <f>VLOOKUP('Final Report'!D461,'Issue Variable'!A:N,11,FALSE)</f>
        <v>#N/A</v>
      </c>
      <c r="BD461" s="103"/>
      <c r="BE461" s="206"/>
    </row>
    <row r="462" spans="1:57" ht="105" hidden="1">
      <c r="A462" s="145"/>
      <c r="B462" s="103" t="e">
        <f>VLOOKUP(A462,URL[],2,0)</f>
        <v>#N/A</v>
      </c>
      <c r="C462" s="205" t="e">
        <f>VLOOKUP(A462,URL[],3,0)</f>
        <v>#N/A</v>
      </c>
      <c r="D462" s="103"/>
      <c r="E462" s="103"/>
      <c r="F462" s="103"/>
      <c r="G462" s="103"/>
      <c r="H462" s="103"/>
      <c r="I462" s="103"/>
      <c r="J462" s="103"/>
      <c r="K462" s="103"/>
      <c r="L462" s="103"/>
      <c r="M462" s="103"/>
      <c r="N462" s="103"/>
      <c r="O462" s="103"/>
      <c r="P462" s="103"/>
      <c r="Q462" s="103"/>
      <c r="R462" s="103"/>
      <c r="S462" s="103"/>
      <c r="T462" s="103" t="str">
        <f>IF(Final_Report[[#This Row],[Move to Report]]="Yes",VLOOKUP(E462,IssueVariable[],3,0),"N/A")</f>
        <v>N/A</v>
      </c>
      <c r="U462" s="103" t="str">
        <f>IF(Final_Report[[#This Row],[Move to Report]]="Yes",VLOOKUP(E462,IssueVariable[],4,0),"N/A")</f>
        <v>N/A</v>
      </c>
      <c r="V462" s="103" t="str">
        <f>Final_Report[[#This Row],[Issue Description]]</f>
        <v>N/A</v>
      </c>
      <c r="W462" s="103"/>
      <c r="X462" s="103">
        <f>Final_Report[[#This Row],[Code Snippet]]</f>
        <v>0</v>
      </c>
      <c r="Y462" s="103" t="str">
        <f>IF(Final_Report[[#This Row],[Move to Report]]="Yes",VLOOKUP(E462,IssueVariable[],5,0),"N/A")</f>
        <v>N/A</v>
      </c>
      <c r="Z462" s="103" t="str">
        <f>Final_Report[[#This Row],[Expected Result]]</f>
        <v>N/A</v>
      </c>
      <c r="AA462" s="103" t="str">
        <f>IF(Final_Report[[#This Row],[Move to Report]]="Yes",VLOOKUP(E462,IssueVariable[],6,0),"N/A")</f>
        <v>N/A</v>
      </c>
      <c r="AB462" s="103" t="str">
        <f>IF(Final_Report[[#This Row],[Move to Report]]="Yes",VLOOKUP(E462,IssueVariable[],7,0),"N/A")</f>
        <v>N/A</v>
      </c>
      <c r="AC462" s="103" t="str">
        <f>Final_Report[[#This Row],[Recommendation]]</f>
        <v>N/A</v>
      </c>
      <c r="AD462" s="103"/>
      <c r="AE462" s="103" t="str">
        <f>IF(Final_Report[[#This Row],[Move to Report]]="Yes",VLOOKUP(E462,IssueVariable[],8,0),"N/A")</f>
        <v>N/A</v>
      </c>
      <c r="AF462" s="103" t="str">
        <f>Final_Report[[#This Row],[Steps to Reproduce]]</f>
        <v>N/A</v>
      </c>
      <c r="AG462" s="103" t="str">
        <f>IF(Final_Report[[#This Row],[Move to Report]]="Yes",VLOOKUP(E462,IssueVariable[],9,0),"N/A")</f>
        <v>N/A</v>
      </c>
      <c r="AH462" s="103" t="str">
        <f>IF(Final_Report[[#This Row],[Move to Report]]="Yes",VLOOKUP(E462,IssueVariable[],10,0),"N/A")</f>
        <v>N/A</v>
      </c>
      <c r="AI462" s="103"/>
      <c r="AJ462" s="103"/>
      <c r="AK462" s="103" t="str" cm="1">
        <f t="array" ref="AK462">Table95[Tested on]</f>
        <v>Windows: 11
MAC OS: 12
iOS: 15
Android OS: 10</v>
      </c>
      <c r="AL462" s="203" t="str" cm="1">
        <f t="array" ref="AL4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2" s="103" t="e" cm="1">
        <f t="array" ref="AM462">CONCATENATE(LEFT(AH462, SEARCH(" ", AH462) -1),", ",Labels[Labels])</f>
        <v>#VALUE!</v>
      </c>
      <c r="AN462" s="103" t="b">
        <f t="shared" si="8"/>
        <v>0</v>
      </c>
      <c r="AO462" s="103"/>
      <c r="AP462" s="103"/>
      <c r="AQ462" s="103"/>
      <c r="AR462" s="103"/>
      <c r="AS462" s="103"/>
      <c r="AT462" s="103"/>
      <c r="AU462" s="103"/>
      <c r="AV462" s="103"/>
      <c r="AW462" s="103"/>
      <c r="AX462" s="103"/>
      <c r="AY462" s="103"/>
      <c r="AZ462" s="103"/>
      <c r="BA462" s="103"/>
      <c r="BB462" s="103"/>
      <c r="BC462" s="103" t="e">
        <f>VLOOKUP('Final Report'!D462,'Issue Variable'!A:N,11,FALSE)</f>
        <v>#N/A</v>
      </c>
      <c r="BD462" s="103"/>
      <c r="BE462" s="206"/>
    </row>
    <row r="463" spans="1:57" ht="105" hidden="1">
      <c r="A463" s="145"/>
      <c r="B463" s="103" t="e">
        <f>VLOOKUP(A463,URL[],2,0)</f>
        <v>#N/A</v>
      </c>
      <c r="C463" s="205" t="e">
        <f>VLOOKUP(A463,URL[],3,0)</f>
        <v>#N/A</v>
      </c>
      <c r="D463" s="103"/>
      <c r="E463" s="103"/>
      <c r="F463" s="103"/>
      <c r="G463" s="103"/>
      <c r="H463" s="103"/>
      <c r="I463" s="103"/>
      <c r="J463" s="103"/>
      <c r="K463" s="103"/>
      <c r="L463" s="103"/>
      <c r="M463" s="103"/>
      <c r="N463" s="103"/>
      <c r="O463" s="103"/>
      <c r="P463" s="103"/>
      <c r="Q463" s="103"/>
      <c r="R463" s="103"/>
      <c r="S463" s="103"/>
      <c r="T463" s="103" t="str">
        <f>IF(Final_Report[[#This Row],[Move to Report]]="Yes",VLOOKUP(E463,IssueVariable[],3,0),"N/A")</f>
        <v>N/A</v>
      </c>
      <c r="U463" s="103" t="str">
        <f>IF(Final_Report[[#This Row],[Move to Report]]="Yes",VLOOKUP(E463,IssueVariable[],4,0),"N/A")</f>
        <v>N/A</v>
      </c>
      <c r="V463" s="103" t="str">
        <f>Final_Report[[#This Row],[Issue Description]]</f>
        <v>N/A</v>
      </c>
      <c r="W463" s="103"/>
      <c r="X463" s="103">
        <f>Final_Report[[#This Row],[Code Snippet]]</f>
        <v>0</v>
      </c>
      <c r="Y463" s="103" t="str">
        <f>IF(Final_Report[[#This Row],[Move to Report]]="Yes",VLOOKUP(E463,IssueVariable[],5,0),"N/A")</f>
        <v>N/A</v>
      </c>
      <c r="Z463" s="103" t="str">
        <f>Final_Report[[#This Row],[Expected Result]]</f>
        <v>N/A</v>
      </c>
      <c r="AA463" s="103" t="str">
        <f>IF(Final_Report[[#This Row],[Move to Report]]="Yes",VLOOKUP(E463,IssueVariable[],6,0),"N/A")</f>
        <v>N/A</v>
      </c>
      <c r="AB463" s="103" t="str">
        <f>IF(Final_Report[[#This Row],[Move to Report]]="Yes",VLOOKUP(E463,IssueVariable[],7,0),"N/A")</f>
        <v>N/A</v>
      </c>
      <c r="AC463" s="103" t="str">
        <f>Final_Report[[#This Row],[Recommendation]]</f>
        <v>N/A</v>
      </c>
      <c r="AD463" s="103"/>
      <c r="AE463" s="103" t="str">
        <f>IF(Final_Report[[#This Row],[Move to Report]]="Yes",VLOOKUP(E463,IssueVariable[],8,0),"N/A")</f>
        <v>N/A</v>
      </c>
      <c r="AF463" s="103" t="str">
        <f>Final_Report[[#This Row],[Steps to Reproduce]]</f>
        <v>N/A</v>
      </c>
      <c r="AG463" s="103" t="str">
        <f>IF(Final_Report[[#This Row],[Move to Report]]="Yes",VLOOKUP(E463,IssueVariable[],9,0),"N/A")</f>
        <v>N/A</v>
      </c>
      <c r="AH463" s="103" t="str">
        <f>IF(Final_Report[[#This Row],[Move to Report]]="Yes",VLOOKUP(E463,IssueVariable[],10,0),"N/A")</f>
        <v>N/A</v>
      </c>
      <c r="AI463" s="103"/>
      <c r="AJ463" s="103"/>
      <c r="AK463" s="103" t="str" cm="1">
        <f t="array" ref="AK463">Table95[Tested on]</f>
        <v>Windows: 11
MAC OS: 12
iOS: 15
Android OS: 10</v>
      </c>
      <c r="AL463" s="203" t="str" cm="1">
        <f t="array" ref="AL4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3" s="103" t="e" cm="1">
        <f t="array" ref="AM463">CONCATENATE(LEFT(AH463, SEARCH(" ", AH463) -1),", ",Labels[Labels])</f>
        <v>#VALUE!</v>
      </c>
      <c r="AN463" s="103" t="b">
        <f t="shared" si="8"/>
        <v>0</v>
      </c>
      <c r="AO463" s="103"/>
      <c r="AP463" s="103"/>
      <c r="AQ463" s="103"/>
      <c r="AR463" s="103"/>
      <c r="AS463" s="103"/>
      <c r="AT463" s="103"/>
      <c r="AU463" s="103"/>
      <c r="AV463" s="103"/>
      <c r="AW463" s="103"/>
      <c r="AX463" s="103"/>
      <c r="AY463" s="103"/>
      <c r="AZ463" s="103"/>
      <c r="BA463" s="103"/>
      <c r="BB463" s="103"/>
      <c r="BC463" s="103" t="e">
        <f>VLOOKUP('Final Report'!D463,'Issue Variable'!A:N,11,FALSE)</f>
        <v>#N/A</v>
      </c>
      <c r="BD463" s="103"/>
      <c r="BE463" s="206"/>
    </row>
    <row r="464" spans="1:57" ht="105" hidden="1">
      <c r="A464" s="145"/>
      <c r="B464" s="103" t="e">
        <f>VLOOKUP(A464,URL[],2,0)</f>
        <v>#N/A</v>
      </c>
      <c r="C464" s="205" t="e">
        <f>VLOOKUP(A464,URL[],3,0)</f>
        <v>#N/A</v>
      </c>
      <c r="D464" s="103"/>
      <c r="E464" s="103"/>
      <c r="F464" s="103"/>
      <c r="G464" s="103"/>
      <c r="H464" s="103"/>
      <c r="I464" s="103"/>
      <c r="J464" s="103"/>
      <c r="K464" s="103"/>
      <c r="L464" s="103"/>
      <c r="M464" s="103"/>
      <c r="N464" s="103"/>
      <c r="O464" s="103"/>
      <c r="P464" s="103"/>
      <c r="Q464" s="103"/>
      <c r="R464" s="103"/>
      <c r="S464" s="103"/>
      <c r="T464" s="103" t="str">
        <f>IF(Final_Report[[#This Row],[Move to Report]]="Yes",VLOOKUP(E464,IssueVariable[],3,0),"N/A")</f>
        <v>N/A</v>
      </c>
      <c r="U464" s="103" t="str">
        <f>IF(Final_Report[[#This Row],[Move to Report]]="Yes",VLOOKUP(E464,IssueVariable[],4,0),"N/A")</f>
        <v>N/A</v>
      </c>
      <c r="V464" s="103" t="str">
        <f>Final_Report[[#This Row],[Issue Description]]</f>
        <v>N/A</v>
      </c>
      <c r="W464" s="103"/>
      <c r="X464" s="103">
        <f>Final_Report[[#This Row],[Code Snippet]]</f>
        <v>0</v>
      </c>
      <c r="Y464" s="103" t="str">
        <f>IF(Final_Report[[#This Row],[Move to Report]]="Yes",VLOOKUP(E464,IssueVariable[],5,0),"N/A")</f>
        <v>N/A</v>
      </c>
      <c r="Z464" s="103" t="str">
        <f>Final_Report[[#This Row],[Expected Result]]</f>
        <v>N/A</v>
      </c>
      <c r="AA464" s="103" t="str">
        <f>IF(Final_Report[[#This Row],[Move to Report]]="Yes",VLOOKUP(E464,IssueVariable[],6,0),"N/A")</f>
        <v>N/A</v>
      </c>
      <c r="AB464" s="103" t="str">
        <f>IF(Final_Report[[#This Row],[Move to Report]]="Yes",VLOOKUP(E464,IssueVariable[],7,0),"N/A")</f>
        <v>N/A</v>
      </c>
      <c r="AC464" s="103" t="str">
        <f>Final_Report[[#This Row],[Recommendation]]</f>
        <v>N/A</v>
      </c>
      <c r="AD464" s="103"/>
      <c r="AE464" s="103" t="str">
        <f>IF(Final_Report[[#This Row],[Move to Report]]="Yes",VLOOKUP(E464,IssueVariable[],8,0),"N/A")</f>
        <v>N/A</v>
      </c>
      <c r="AF464" s="103" t="str">
        <f>Final_Report[[#This Row],[Steps to Reproduce]]</f>
        <v>N/A</v>
      </c>
      <c r="AG464" s="103" t="str">
        <f>IF(Final_Report[[#This Row],[Move to Report]]="Yes",VLOOKUP(E464,IssueVariable[],9,0),"N/A")</f>
        <v>N/A</v>
      </c>
      <c r="AH464" s="103" t="str">
        <f>IF(Final_Report[[#This Row],[Move to Report]]="Yes",VLOOKUP(E464,IssueVariable[],10,0),"N/A")</f>
        <v>N/A</v>
      </c>
      <c r="AI464" s="103"/>
      <c r="AJ464" s="103"/>
      <c r="AK464" s="103" t="str" cm="1">
        <f t="array" ref="AK464">Table95[Tested on]</f>
        <v>Windows: 11
MAC OS: 12
iOS: 15
Android OS: 10</v>
      </c>
      <c r="AL464" s="203" t="str" cm="1">
        <f t="array" ref="AL4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4" s="103" t="e" cm="1">
        <f t="array" ref="AM464">CONCATENATE(LEFT(AH464, SEARCH(" ", AH464) -1),", ",Labels[Labels])</f>
        <v>#VALUE!</v>
      </c>
      <c r="AN464" s="103" t="b">
        <f t="shared" si="8"/>
        <v>0</v>
      </c>
      <c r="AO464" s="103"/>
      <c r="AP464" s="103"/>
      <c r="AQ464" s="103"/>
      <c r="AR464" s="103"/>
      <c r="AS464" s="103"/>
      <c r="AT464" s="103"/>
      <c r="AU464" s="103"/>
      <c r="AV464" s="103"/>
      <c r="AW464" s="103"/>
      <c r="AX464" s="103"/>
      <c r="AY464" s="103"/>
      <c r="AZ464" s="103"/>
      <c r="BA464" s="103"/>
      <c r="BB464" s="103"/>
      <c r="BC464" s="103" t="e">
        <f>VLOOKUP('Final Report'!D464,'Issue Variable'!A:N,11,FALSE)</f>
        <v>#N/A</v>
      </c>
      <c r="BD464" s="103"/>
      <c r="BE464" s="206"/>
    </row>
    <row r="465" spans="1:57" ht="105" hidden="1">
      <c r="A465" s="145"/>
      <c r="B465" s="103" t="e">
        <f>VLOOKUP(A465,URL[],2,0)</f>
        <v>#N/A</v>
      </c>
      <c r="C465" s="205" t="e">
        <f>VLOOKUP(A465,URL[],3,0)</f>
        <v>#N/A</v>
      </c>
      <c r="D465" s="103"/>
      <c r="E465" s="103"/>
      <c r="F465" s="103"/>
      <c r="G465" s="103"/>
      <c r="H465" s="103"/>
      <c r="I465" s="103"/>
      <c r="J465" s="103"/>
      <c r="K465" s="103"/>
      <c r="L465" s="103"/>
      <c r="M465" s="103"/>
      <c r="N465" s="103"/>
      <c r="O465" s="103"/>
      <c r="P465" s="103"/>
      <c r="Q465" s="103"/>
      <c r="R465" s="103"/>
      <c r="S465" s="103"/>
      <c r="T465" s="103" t="str">
        <f>IF(Final_Report[[#This Row],[Move to Report]]="Yes",VLOOKUP(E465,IssueVariable[],3,0),"N/A")</f>
        <v>N/A</v>
      </c>
      <c r="U465" s="103" t="str">
        <f>IF(Final_Report[[#This Row],[Move to Report]]="Yes",VLOOKUP(E465,IssueVariable[],4,0),"N/A")</f>
        <v>N/A</v>
      </c>
      <c r="V465" s="103" t="str">
        <f>Final_Report[[#This Row],[Issue Description]]</f>
        <v>N/A</v>
      </c>
      <c r="W465" s="103"/>
      <c r="X465" s="103">
        <f>Final_Report[[#This Row],[Code Snippet]]</f>
        <v>0</v>
      </c>
      <c r="Y465" s="103" t="str">
        <f>IF(Final_Report[[#This Row],[Move to Report]]="Yes",VLOOKUP(E465,IssueVariable[],5,0),"N/A")</f>
        <v>N/A</v>
      </c>
      <c r="Z465" s="103" t="str">
        <f>Final_Report[[#This Row],[Expected Result]]</f>
        <v>N/A</v>
      </c>
      <c r="AA465" s="103" t="str">
        <f>IF(Final_Report[[#This Row],[Move to Report]]="Yes",VLOOKUP(E465,IssueVariable[],6,0),"N/A")</f>
        <v>N/A</v>
      </c>
      <c r="AB465" s="103" t="str">
        <f>IF(Final_Report[[#This Row],[Move to Report]]="Yes",VLOOKUP(E465,IssueVariable[],7,0),"N/A")</f>
        <v>N/A</v>
      </c>
      <c r="AC465" s="103" t="str">
        <f>Final_Report[[#This Row],[Recommendation]]</f>
        <v>N/A</v>
      </c>
      <c r="AD465" s="103"/>
      <c r="AE465" s="103" t="str">
        <f>IF(Final_Report[[#This Row],[Move to Report]]="Yes",VLOOKUP(E465,IssueVariable[],8,0),"N/A")</f>
        <v>N/A</v>
      </c>
      <c r="AF465" s="103" t="str">
        <f>Final_Report[[#This Row],[Steps to Reproduce]]</f>
        <v>N/A</v>
      </c>
      <c r="AG465" s="103" t="str">
        <f>IF(Final_Report[[#This Row],[Move to Report]]="Yes",VLOOKUP(E465,IssueVariable[],9,0),"N/A")</f>
        <v>N/A</v>
      </c>
      <c r="AH465" s="103" t="str">
        <f>IF(Final_Report[[#This Row],[Move to Report]]="Yes",VLOOKUP(E465,IssueVariable[],10,0),"N/A")</f>
        <v>N/A</v>
      </c>
      <c r="AI465" s="103"/>
      <c r="AJ465" s="103"/>
      <c r="AK465" s="103" t="str" cm="1">
        <f t="array" ref="AK465">Table95[Tested on]</f>
        <v>Windows: 11
MAC OS: 12
iOS: 15
Android OS: 10</v>
      </c>
      <c r="AL465" s="203" t="str" cm="1">
        <f t="array" ref="AL4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5" s="103" t="e" cm="1">
        <f t="array" ref="AM465">CONCATENATE(LEFT(AH465, SEARCH(" ", AH465) -1),", ",Labels[Labels])</f>
        <v>#VALUE!</v>
      </c>
      <c r="AN465" s="103" t="b">
        <f t="shared" si="8"/>
        <v>0</v>
      </c>
      <c r="AO465" s="103"/>
      <c r="AP465" s="103"/>
      <c r="AQ465" s="103"/>
      <c r="AR465" s="103"/>
      <c r="AS465" s="103"/>
      <c r="AT465" s="103"/>
      <c r="AU465" s="103"/>
      <c r="AV465" s="103"/>
      <c r="AW465" s="103"/>
      <c r="AX465" s="103"/>
      <c r="AY465" s="103"/>
      <c r="AZ465" s="103"/>
      <c r="BA465" s="103"/>
      <c r="BB465" s="103"/>
      <c r="BC465" s="103" t="e">
        <f>VLOOKUP('Final Report'!D465,'Issue Variable'!A:N,11,FALSE)</f>
        <v>#N/A</v>
      </c>
      <c r="BD465" s="103"/>
      <c r="BE465" s="206"/>
    </row>
    <row r="466" spans="1:57" ht="105" hidden="1">
      <c r="A466" s="145"/>
      <c r="B466" s="103" t="e">
        <f>VLOOKUP(A466,URL[],2,0)</f>
        <v>#N/A</v>
      </c>
      <c r="C466" s="205" t="e">
        <f>VLOOKUP(A466,URL[],3,0)</f>
        <v>#N/A</v>
      </c>
      <c r="D466" s="103"/>
      <c r="E466" s="103"/>
      <c r="F466" s="103"/>
      <c r="G466" s="103"/>
      <c r="H466" s="103"/>
      <c r="I466" s="103"/>
      <c r="J466" s="103"/>
      <c r="K466" s="103"/>
      <c r="L466" s="103"/>
      <c r="M466" s="103"/>
      <c r="N466" s="103"/>
      <c r="O466" s="103"/>
      <c r="P466" s="103"/>
      <c r="Q466" s="103"/>
      <c r="R466" s="103"/>
      <c r="S466" s="103"/>
      <c r="T466" s="103" t="str">
        <f>IF(Final_Report[[#This Row],[Move to Report]]="Yes",VLOOKUP(E466,IssueVariable[],3,0),"N/A")</f>
        <v>N/A</v>
      </c>
      <c r="U466" s="103" t="str">
        <f>IF(Final_Report[[#This Row],[Move to Report]]="Yes",VLOOKUP(E466,IssueVariable[],4,0),"N/A")</f>
        <v>N/A</v>
      </c>
      <c r="V466" s="103" t="str">
        <f>Final_Report[[#This Row],[Issue Description]]</f>
        <v>N/A</v>
      </c>
      <c r="W466" s="103"/>
      <c r="X466" s="103">
        <f>Final_Report[[#This Row],[Code Snippet]]</f>
        <v>0</v>
      </c>
      <c r="Y466" s="103" t="str">
        <f>IF(Final_Report[[#This Row],[Move to Report]]="Yes",VLOOKUP(E466,IssueVariable[],5,0),"N/A")</f>
        <v>N/A</v>
      </c>
      <c r="Z466" s="103" t="str">
        <f>Final_Report[[#This Row],[Expected Result]]</f>
        <v>N/A</v>
      </c>
      <c r="AA466" s="103" t="str">
        <f>IF(Final_Report[[#This Row],[Move to Report]]="Yes",VLOOKUP(E466,IssueVariable[],6,0),"N/A")</f>
        <v>N/A</v>
      </c>
      <c r="AB466" s="103" t="str">
        <f>IF(Final_Report[[#This Row],[Move to Report]]="Yes",VLOOKUP(E466,IssueVariable[],7,0),"N/A")</f>
        <v>N/A</v>
      </c>
      <c r="AC466" s="103" t="str">
        <f>Final_Report[[#This Row],[Recommendation]]</f>
        <v>N/A</v>
      </c>
      <c r="AD466" s="103"/>
      <c r="AE466" s="103" t="str">
        <f>IF(Final_Report[[#This Row],[Move to Report]]="Yes",VLOOKUP(E466,IssueVariable[],8,0),"N/A")</f>
        <v>N/A</v>
      </c>
      <c r="AF466" s="103" t="str">
        <f>Final_Report[[#This Row],[Steps to Reproduce]]</f>
        <v>N/A</v>
      </c>
      <c r="AG466" s="103" t="str">
        <f>IF(Final_Report[[#This Row],[Move to Report]]="Yes",VLOOKUP(E466,IssueVariable[],9,0),"N/A")</f>
        <v>N/A</v>
      </c>
      <c r="AH466" s="103" t="str">
        <f>IF(Final_Report[[#This Row],[Move to Report]]="Yes",VLOOKUP(E466,IssueVariable[],10,0),"N/A")</f>
        <v>N/A</v>
      </c>
      <c r="AI466" s="103"/>
      <c r="AJ466" s="103"/>
      <c r="AK466" s="103" t="str" cm="1">
        <f t="array" ref="AK466">Table95[Tested on]</f>
        <v>Windows: 11
MAC OS: 12
iOS: 15
Android OS: 10</v>
      </c>
      <c r="AL466" s="203" t="str" cm="1">
        <f t="array" ref="AL4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6" s="103" t="e" cm="1">
        <f t="array" ref="AM466">CONCATENATE(LEFT(AH466, SEARCH(" ", AH466) -1),", ",Labels[Labels])</f>
        <v>#VALUE!</v>
      </c>
      <c r="AN466" s="103" t="b">
        <f t="shared" si="8"/>
        <v>0</v>
      </c>
      <c r="AO466" s="103"/>
      <c r="AP466" s="103"/>
      <c r="AQ466" s="103"/>
      <c r="AR466" s="103"/>
      <c r="AS466" s="103"/>
      <c r="AT466" s="103"/>
      <c r="AU466" s="103"/>
      <c r="AV466" s="103"/>
      <c r="AW466" s="103"/>
      <c r="AX466" s="103"/>
      <c r="AY466" s="103"/>
      <c r="AZ466" s="103"/>
      <c r="BA466" s="103"/>
      <c r="BB466" s="103"/>
      <c r="BC466" s="103" t="e">
        <f>VLOOKUP('Final Report'!D466,'Issue Variable'!A:N,11,FALSE)</f>
        <v>#N/A</v>
      </c>
      <c r="BD466" s="103"/>
      <c r="BE466" s="206"/>
    </row>
    <row r="467" spans="1:57" ht="105" hidden="1">
      <c r="A467" s="145"/>
      <c r="B467" s="103" t="e">
        <f>VLOOKUP(A467,URL[],2,0)</f>
        <v>#N/A</v>
      </c>
      <c r="C467" s="205" t="e">
        <f>VLOOKUP(A467,URL[],3,0)</f>
        <v>#N/A</v>
      </c>
      <c r="D467" s="103"/>
      <c r="E467" s="103"/>
      <c r="F467" s="103"/>
      <c r="G467" s="103"/>
      <c r="H467" s="103"/>
      <c r="I467" s="103"/>
      <c r="J467" s="103"/>
      <c r="K467" s="103"/>
      <c r="L467" s="103"/>
      <c r="M467" s="103"/>
      <c r="N467" s="103"/>
      <c r="O467" s="103"/>
      <c r="P467" s="103"/>
      <c r="Q467" s="103"/>
      <c r="R467" s="103"/>
      <c r="S467" s="103"/>
      <c r="T467" s="103" t="str">
        <f>IF(Final_Report[[#This Row],[Move to Report]]="Yes",VLOOKUP(E467,IssueVariable[],3,0),"N/A")</f>
        <v>N/A</v>
      </c>
      <c r="U467" s="103" t="str">
        <f>IF(Final_Report[[#This Row],[Move to Report]]="Yes",VLOOKUP(E467,IssueVariable[],4,0),"N/A")</f>
        <v>N/A</v>
      </c>
      <c r="V467" s="103" t="str">
        <f>Final_Report[[#This Row],[Issue Description]]</f>
        <v>N/A</v>
      </c>
      <c r="W467" s="103"/>
      <c r="X467" s="103">
        <f>Final_Report[[#This Row],[Code Snippet]]</f>
        <v>0</v>
      </c>
      <c r="Y467" s="103" t="str">
        <f>IF(Final_Report[[#This Row],[Move to Report]]="Yes",VLOOKUP(E467,IssueVariable[],5,0),"N/A")</f>
        <v>N/A</v>
      </c>
      <c r="Z467" s="103" t="str">
        <f>Final_Report[[#This Row],[Expected Result]]</f>
        <v>N/A</v>
      </c>
      <c r="AA467" s="103" t="str">
        <f>IF(Final_Report[[#This Row],[Move to Report]]="Yes",VLOOKUP(E467,IssueVariable[],6,0),"N/A")</f>
        <v>N/A</v>
      </c>
      <c r="AB467" s="103" t="str">
        <f>IF(Final_Report[[#This Row],[Move to Report]]="Yes",VLOOKUP(E467,IssueVariable[],7,0),"N/A")</f>
        <v>N/A</v>
      </c>
      <c r="AC467" s="103" t="str">
        <f>Final_Report[[#This Row],[Recommendation]]</f>
        <v>N/A</v>
      </c>
      <c r="AD467" s="103"/>
      <c r="AE467" s="103" t="str">
        <f>IF(Final_Report[[#This Row],[Move to Report]]="Yes",VLOOKUP(E467,IssueVariable[],8,0),"N/A")</f>
        <v>N/A</v>
      </c>
      <c r="AF467" s="103" t="str">
        <f>Final_Report[[#This Row],[Steps to Reproduce]]</f>
        <v>N/A</v>
      </c>
      <c r="AG467" s="103" t="str">
        <f>IF(Final_Report[[#This Row],[Move to Report]]="Yes",VLOOKUP(E467,IssueVariable[],9,0),"N/A")</f>
        <v>N/A</v>
      </c>
      <c r="AH467" s="103" t="str">
        <f>IF(Final_Report[[#This Row],[Move to Report]]="Yes",VLOOKUP(E467,IssueVariable[],10,0),"N/A")</f>
        <v>N/A</v>
      </c>
      <c r="AI467" s="103"/>
      <c r="AJ467" s="103"/>
      <c r="AK467" s="103" t="str" cm="1">
        <f t="array" ref="AK467">Table95[Tested on]</f>
        <v>Windows: 11
MAC OS: 12
iOS: 15
Android OS: 10</v>
      </c>
      <c r="AL467" s="203" t="str" cm="1">
        <f t="array" ref="AL4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7" s="103" t="e" cm="1">
        <f t="array" ref="AM467">CONCATENATE(LEFT(AH467, SEARCH(" ", AH467) -1),", ",Labels[Labels])</f>
        <v>#VALUE!</v>
      </c>
      <c r="AN467" s="103" t="b">
        <f t="shared" si="8"/>
        <v>0</v>
      </c>
      <c r="AO467" s="103"/>
      <c r="AP467" s="103"/>
      <c r="AQ467" s="103"/>
      <c r="AR467" s="103"/>
      <c r="AS467" s="103"/>
      <c r="AT467" s="103"/>
      <c r="AU467" s="103"/>
      <c r="AV467" s="103"/>
      <c r="AW467" s="103"/>
      <c r="AX467" s="103"/>
      <c r="AY467" s="103"/>
      <c r="AZ467" s="103"/>
      <c r="BA467" s="103"/>
      <c r="BB467" s="103"/>
      <c r="BC467" s="103" t="e">
        <f>VLOOKUP('Final Report'!D467,'Issue Variable'!A:N,11,FALSE)</f>
        <v>#N/A</v>
      </c>
      <c r="BD467" s="103"/>
      <c r="BE467" s="206"/>
    </row>
    <row r="468" spans="1:57" ht="105" hidden="1">
      <c r="A468" s="145"/>
      <c r="B468" s="103" t="e">
        <f>VLOOKUP(A468,URL[],2,0)</f>
        <v>#N/A</v>
      </c>
      <c r="C468" s="205" t="e">
        <f>VLOOKUP(A468,URL[],3,0)</f>
        <v>#N/A</v>
      </c>
      <c r="D468" s="103"/>
      <c r="E468" s="103"/>
      <c r="F468" s="103"/>
      <c r="G468" s="103"/>
      <c r="H468" s="103"/>
      <c r="I468" s="103"/>
      <c r="J468" s="103"/>
      <c r="K468" s="103"/>
      <c r="L468" s="103"/>
      <c r="M468" s="103"/>
      <c r="N468" s="103"/>
      <c r="O468" s="103"/>
      <c r="P468" s="103"/>
      <c r="Q468" s="103"/>
      <c r="R468" s="103"/>
      <c r="S468" s="103"/>
      <c r="T468" s="103" t="str">
        <f>IF(Final_Report[[#This Row],[Move to Report]]="Yes",VLOOKUP(E468,IssueVariable[],3,0),"N/A")</f>
        <v>N/A</v>
      </c>
      <c r="U468" s="103" t="str">
        <f>IF(Final_Report[[#This Row],[Move to Report]]="Yes",VLOOKUP(E468,IssueVariable[],4,0),"N/A")</f>
        <v>N/A</v>
      </c>
      <c r="V468" s="103" t="str">
        <f>Final_Report[[#This Row],[Issue Description]]</f>
        <v>N/A</v>
      </c>
      <c r="W468" s="103"/>
      <c r="X468" s="103">
        <f>Final_Report[[#This Row],[Code Snippet]]</f>
        <v>0</v>
      </c>
      <c r="Y468" s="103" t="str">
        <f>IF(Final_Report[[#This Row],[Move to Report]]="Yes",VLOOKUP(E468,IssueVariable[],5,0),"N/A")</f>
        <v>N/A</v>
      </c>
      <c r="Z468" s="103" t="str">
        <f>Final_Report[[#This Row],[Expected Result]]</f>
        <v>N/A</v>
      </c>
      <c r="AA468" s="103" t="str">
        <f>IF(Final_Report[[#This Row],[Move to Report]]="Yes",VLOOKUP(E468,IssueVariable[],6,0),"N/A")</f>
        <v>N/A</v>
      </c>
      <c r="AB468" s="103" t="str">
        <f>IF(Final_Report[[#This Row],[Move to Report]]="Yes",VLOOKUP(E468,IssueVariable[],7,0),"N/A")</f>
        <v>N/A</v>
      </c>
      <c r="AC468" s="103" t="str">
        <f>Final_Report[[#This Row],[Recommendation]]</f>
        <v>N/A</v>
      </c>
      <c r="AD468" s="103"/>
      <c r="AE468" s="103" t="str">
        <f>IF(Final_Report[[#This Row],[Move to Report]]="Yes",VLOOKUP(E468,IssueVariable[],8,0),"N/A")</f>
        <v>N/A</v>
      </c>
      <c r="AF468" s="103" t="str">
        <f>Final_Report[[#This Row],[Steps to Reproduce]]</f>
        <v>N/A</v>
      </c>
      <c r="AG468" s="103" t="str">
        <f>IF(Final_Report[[#This Row],[Move to Report]]="Yes",VLOOKUP(E468,IssueVariable[],9,0),"N/A")</f>
        <v>N/A</v>
      </c>
      <c r="AH468" s="103" t="str">
        <f>IF(Final_Report[[#This Row],[Move to Report]]="Yes",VLOOKUP(E468,IssueVariable[],10,0),"N/A")</f>
        <v>N/A</v>
      </c>
      <c r="AI468" s="103"/>
      <c r="AJ468" s="103"/>
      <c r="AK468" s="103" t="str" cm="1">
        <f t="array" ref="AK468">Table95[Tested on]</f>
        <v>Windows: 11
MAC OS: 12
iOS: 15
Android OS: 10</v>
      </c>
      <c r="AL468" s="203" t="str" cm="1">
        <f t="array" ref="AL4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8" s="103" t="e" cm="1">
        <f t="array" ref="AM468">CONCATENATE(LEFT(AH468, SEARCH(" ", AH468) -1),", ",Labels[Labels])</f>
        <v>#VALUE!</v>
      </c>
      <c r="AN468" s="103" t="b">
        <f t="shared" si="8"/>
        <v>0</v>
      </c>
      <c r="AO468" s="103"/>
      <c r="AP468" s="103"/>
      <c r="AQ468" s="103"/>
      <c r="AR468" s="103"/>
      <c r="AS468" s="103"/>
      <c r="AT468" s="103"/>
      <c r="AU468" s="103"/>
      <c r="AV468" s="103"/>
      <c r="AW468" s="103"/>
      <c r="AX468" s="103"/>
      <c r="AY468" s="103"/>
      <c r="AZ468" s="103"/>
      <c r="BA468" s="103"/>
      <c r="BB468" s="103"/>
      <c r="BC468" s="103" t="e">
        <f>VLOOKUP('Final Report'!D468,'Issue Variable'!A:N,11,FALSE)</f>
        <v>#N/A</v>
      </c>
      <c r="BD468" s="103"/>
      <c r="BE468" s="206"/>
    </row>
    <row r="469" spans="1:57" ht="105" hidden="1">
      <c r="A469" s="145"/>
      <c r="B469" s="103" t="e">
        <f>VLOOKUP(A469,URL[],2,0)</f>
        <v>#N/A</v>
      </c>
      <c r="C469" s="205" t="e">
        <f>VLOOKUP(A469,URL[],3,0)</f>
        <v>#N/A</v>
      </c>
      <c r="D469" s="103"/>
      <c r="E469" s="103"/>
      <c r="F469" s="103"/>
      <c r="G469" s="103"/>
      <c r="H469" s="103"/>
      <c r="I469" s="103"/>
      <c r="J469" s="103"/>
      <c r="K469" s="103"/>
      <c r="L469" s="103"/>
      <c r="M469" s="103"/>
      <c r="N469" s="103"/>
      <c r="O469" s="103"/>
      <c r="P469" s="103"/>
      <c r="Q469" s="103"/>
      <c r="R469" s="103"/>
      <c r="S469" s="103"/>
      <c r="T469" s="103" t="str">
        <f>IF(Final_Report[[#This Row],[Move to Report]]="Yes",VLOOKUP(E469,IssueVariable[],3,0),"N/A")</f>
        <v>N/A</v>
      </c>
      <c r="U469" s="103" t="str">
        <f>IF(Final_Report[[#This Row],[Move to Report]]="Yes",VLOOKUP(E469,IssueVariable[],4,0),"N/A")</f>
        <v>N/A</v>
      </c>
      <c r="V469" s="103" t="str">
        <f>Final_Report[[#This Row],[Issue Description]]</f>
        <v>N/A</v>
      </c>
      <c r="W469" s="103"/>
      <c r="X469" s="103">
        <f>Final_Report[[#This Row],[Code Snippet]]</f>
        <v>0</v>
      </c>
      <c r="Y469" s="103" t="str">
        <f>IF(Final_Report[[#This Row],[Move to Report]]="Yes",VLOOKUP(E469,IssueVariable[],5,0),"N/A")</f>
        <v>N/A</v>
      </c>
      <c r="Z469" s="103" t="str">
        <f>Final_Report[[#This Row],[Expected Result]]</f>
        <v>N/A</v>
      </c>
      <c r="AA469" s="103" t="str">
        <f>IF(Final_Report[[#This Row],[Move to Report]]="Yes",VLOOKUP(E469,IssueVariable[],6,0),"N/A")</f>
        <v>N/A</v>
      </c>
      <c r="AB469" s="103" t="str">
        <f>IF(Final_Report[[#This Row],[Move to Report]]="Yes",VLOOKUP(E469,IssueVariable[],7,0),"N/A")</f>
        <v>N/A</v>
      </c>
      <c r="AC469" s="103" t="str">
        <f>Final_Report[[#This Row],[Recommendation]]</f>
        <v>N/A</v>
      </c>
      <c r="AD469" s="103"/>
      <c r="AE469" s="103" t="str">
        <f>IF(Final_Report[[#This Row],[Move to Report]]="Yes",VLOOKUP(E469,IssueVariable[],8,0),"N/A")</f>
        <v>N/A</v>
      </c>
      <c r="AF469" s="103" t="str">
        <f>Final_Report[[#This Row],[Steps to Reproduce]]</f>
        <v>N/A</v>
      </c>
      <c r="AG469" s="103" t="str">
        <f>IF(Final_Report[[#This Row],[Move to Report]]="Yes",VLOOKUP(E469,IssueVariable[],9,0),"N/A")</f>
        <v>N/A</v>
      </c>
      <c r="AH469" s="103" t="str">
        <f>IF(Final_Report[[#This Row],[Move to Report]]="Yes",VLOOKUP(E469,IssueVariable[],10,0),"N/A")</f>
        <v>N/A</v>
      </c>
      <c r="AI469" s="103"/>
      <c r="AJ469" s="103"/>
      <c r="AK469" s="103" t="str" cm="1">
        <f t="array" ref="AK469">Table95[Tested on]</f>
        <v>Windows: 11
MAC OS: 12
iOS: 15
Android OS: 10</v>
      </c>
      <c r="AL469" s="203" t="str" cm="1">
        <f t="array" ref="AL4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69" s="103" t="e" cm="1">
        <f t="array" ref="AM469">CONCATENATE(LEFT(AH469, SEARCH(" ", AH469) -1),", ",Labels[Labels])</f>
        <v>#VALUE!</v>
      </c>
      <c r="AN469" s="103" t="b">
        <f t="shared" si="8"/>
        <v>0</v>
      </c>
      <c r="AO469" s="103"/>
      <c r="AP469" s="103"/>
      <c r="AQ469" s="103"/>
      <c r="AR469" s="103"/>
      <c r="AS469" s="103"/>
      <c r="AT469" s="103"/>
      <c r="AU469" s="103"/>
      <c r="AV469" s="103"/>
      <c r="AW469" s="103"/>
      <c r="AX469" s="103"/>
      <c r="AY469" s="103"/>
      <c r="AZ469" s="103"/>
      <c r="BA469" s="103"/>
      <c r="BB469" s="103"/>
      <c r="BC469" s="103" t="e">
        <f>VLOOKUP('Final Report'!D469,'Issue Variable'!A:N,11,FALSE)</f>
        <v>#N/A</v>
      </c>
      <c r="BD469" s="103"/>
      <c r="BE469" s="206"/>
    </row>
    <row r="470" spans="1:57" ht="105" hidden="1">
      <c r="A470" s="145"/>
      <c r="B470" s="103" t="e">
        <f>VLOOKUP(A470,URL[],2,0)</f>
        <v>#N/A</v>
      </c>
      <c r="C470" s="205" t="e">
        <f>VLOOKUP(A470,URL[],3,0)</f>
        <v>#N/A</v>
      </c>
      <c r="D470" s="103"/>
      <c r="E470" s="103"/>
      <c r="F470" s="103"/>
      <c r="G470" s="103"/>
      <c r="H470" s="103"/>
      <c r="I470" s="103"/>
      <c r="J470" s="103"/>
      <c r="K470" s="103"/>
      <c r="L470" s="103"/>
      <c r="M470" s="103"/>
      <c r="N470" s="103"/>
      <c r="O470" s="103"/>
      <c r="P470" s="103"/>
      <c r="Q470" s="103"/>
      <c r="R470" s="103"/>
      <c r="S470" s="103"/>
      <c r="T470" s="103" t="str">
        <f>IF(Final_Report[[#This Row],[Move to Report]]="Yes",VLOOKUP(E470,IssueVariable[],3,0),"N/A")</f>
        <v>N/A</v>
      </c>
      <c r="U470" s="103" t="str">
        <f>IF(Final_Report[[#This Row],[Move to Report]]="Yes",VLOOKUP(E470,IssueVariable[],4,0),"N/A")</f>
        <v>N/A</v>
      </c>
      <c r="V470" s="103" t="str">
        <f>Final_Report[[#This Row],[Issue Description]]</f>
        <v>N/A</v>
      </c>
      <c r="W470" s="103"/>
      <c r="X470" s="103">
        <f>Final_Report[[#This Row],[Code Snippet]]</f>
        <v>0</v>
      </c>
      <c r="Y470" s="103" t="str">
        <f>IF(Final_Report[[#This Row],[Move to Report]]="Yes",VLOOKUP(E470,IssueVariable[],5,0),"N/A")</f>
        <v>N/A</v>
      </c>
      <c r="Z470" s="103" t="str">
        <f>Final_Report[[#This Row],[Expected Result]]</f>
        <v>N/A</v>
      </c>
      <c r="AA470" s="103" t="str">
        <f>IF(Final_Report[[#This Row],[Move to Report]]="Yes",VLOOKUP(E470,IssueVariable[],6,0),"N/A")</f>
        <v>N/A</v>
      </c>
      <c r="AB470" s="103" t="str">
        <f>IF(Final_Report[[#This Row],[Move to Report]]="Yes",VLOOKUP(E470,IssueVariable[],7,0),"N/A")</f>
        <v>N/A</v>
      </c>
      <c r="AC470" s="103" t="str">
        <f>Final_Report[[#This Row],[Recommendation]]</f>
        <v>N/A</v>
      </c>
      <c r="AD470" s="103"/>
      <c r="AE470" s="103" t="str">
        <f>IF(Final_Report[[#This Row],[Move to Report]]="Yes",VLOOKUP(E470,IssueVariable[],8,0),"N/A")</f>
        <v>N/A</v>
      </c>
      <c r="AF470" s="103" t="str">
        <f>Final_Report[[#This Row],[Steps to Reproduce]]</f>
        <v>N/A</v>
      </c>
      <c r="AG470" s="103" t="str">
        <f>IF(Final_Report[[#This Row],[Move to Report]]="Yes",VLOOKUP(E470,IssueVariable[],9,0),"N/A")</f>
        <v>N/A</v>
      </c>
      <c r="AH470" s="103" t="str">
        <f>IF(Final_Report[[#This Row],[Move to Report]]="Yes",VLOOKUP(E470,IssueVariable[],10,0),"N/A")</f>
        <v>N/A</v>
      </c>
      <c r="AI470" s="103"/>
      <c r="AJ470" s="103"/>
      <c r="AK470" s="103" t="str" cm="1">
        <f t="array" ref="AK470">Table95[Tested on]</f>
        <v>Windows: 11
MAC OS: 12
iOS: 15
Android OS: 10</v>
      </c>
      <c r="AL470" s="203" t="str" cm="1">
        <f t="array" ref="AL4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0" s="103" t="e" cm="1">
        <f t="array" ref="AM470">CONCATENATE(LEFT(AH470, SEARCH(" ", AH470) -1),", ",Labels[Labels])</f>
        <v>#VALUE!</v>
      </c>
      <c r="AN470" s="103" t="b">
        <f t="shared" si="8"/>
        <v>0</v>
      </c>
      <c r="AO470" s="103"/>
      <c r="AP470" s="103"/>
      <c r="AQ470" s="103"/>
      <c r="AR470" s="103"/>
      <c r="AS470" s="103"/>
      <c r="AT470" s="103"/>
      <c r="AU470" s="103"/>
      <c r="AV470" s="103"/>
      <c r="AW470" s="103"/>
      <c r="AX470" s="103"/>
      <c r="AY470" s="103"/>
      <c r="AZ470" s="103"/>
      <c r="BA470" s="103"/>
      <c r="BB470" s="103"/>
      <c r="BC470" s="103" t="e">
        <f>VLOOKUP('Final Report'!D470,'Issue Variable'!A:N,11,FALSE)</f>
        <v>#N/A</v>
      </c>
      <c r="BD470" s="103"/>
      <c r="BE470" s="206"/>
    </row>
    <row r="471" spans="1:57" ht="105" hidden="1">
      <c r="A471" s="145"/>
      <c r="B471" s="103" t="e">
        <f>VLOOKUP(A471,URL[],2,0)</f>
        <v>#N/A</v>
      </c>
      <c r="C471" s="205" t="e">
        <f>VLOOKUP(A471,URL[],3,0)</f>
        <v>#N/A</v>
      </c>
      <c r="D471" s="103"/>
      <c r="E471" s="103"/>
      <c r="F471" s="103"/>
      <c r="G471" s="103"/>
      <c r="H471" s="103"/>
      <c r="I471" s="103"/>
      <c r="J471" s="103"/>
      <c r="K471" s="103"/>
      <c r="L471" s="103"/>
      <c r="M471" s="103"/>
      <c r="N471" s="103"/>
      <c r="O471" s="103"/>
      <c r="P471" s="103"/>
      <c r="Q471" s="103"/>
      <c r="R471" s="103"/>
      <c r="S471" s="103"/>
      <c r="T471" s="103" t="str">
        <f>IF(Final_Report[[#This Row],[Move to Report]]="Yes",VLOOKUP(E471,IssueVariable[],3,0),"N/A")</f>
        <v>N/A</v>
      </c>
      <c r="U471" s="103" t="str">
        <f>IF(Final_Report[[#This Row],[Move to Report]]="Yes",VLOOKUP(E471,IssueVariable[],4,0),"N/A")</f>
        <v>N/A</v>
      </c>
      <c r="V471" s="103" t="str">
        <f>Final_Report[[#This Row],[Issue Description]]</f>
        <v>N/A</v>
      </c>
      <c r="W471" s="103"/>
      <c r="X471" s="103">
        <f>Final_Report[[#This Row],[Code Snippet]]</f>
        <v>0</v>
      </c>
      <c r="Y471" s="103" t="str">
        <f>IF(Final_Report[[#This Row],[Move to Report]]="Yes",VLOOKUP(E471,IssueVariable[],5,0),"N/A")</f>
        <v>N/A</v>
      </c>
      <c r="Z471" s="103" t="str">
        <f>Final_Report[[#This Row],[Expected Result]]</f>
        <v>N/A</v>
      </c>
      <c r="AA471" s="103" t="str">
        <f>IF(Final_Report[[#This Row],[Move to Report]]="Yes",VLOOKUP(E471,IssueVariable[],6,0),"N/A")</f>
        <v>N/A</v>
      </c>
      <c r="AB471" s="103" t="str">
        <f>IF(Final_Report[[#This Row],[Move to Report]]="Yes",VLOOKUP(E471,IssueVariable[],7,0),"N/A")</f>
        <v>N/A</v>
      </c>
      <c r="AC471" s="103" t="str">
        <f>Final_Report[[#This Row],[Recommendation]]</f>
        <v>N/A</v>
      </c>
      <c r="AD471" s="103"/>
      <c r="AE471" s="103" t="str">
        <f>IF(Final_Report[[#This Row],[Move to Report]]="Yes",VLOOKUP(E471,IssueVariable[],8,0),"N/A")</f>
        <v>N/A</v>
      </c>
      <c r="AF471" s="103" t="str">
        <f>Final_Report[[#This Row],[Steps to Reproduce]]</f>
        <v>N/A</v>
      </c>
      <c r="AG471" s="103" t="str">
        <f>IF(Final_Report[[#This Row],[Move to Report]]="Yes",VLOOKUP(E471,IssueVariable[],9,0),"N/A")</f>
        <v>N/A</v>
      </c>
      <c r="AH471" s="103" t="str">
        <f>IF(Final_Report[[#This Row],[Move to Report]]="Yes",VLOOKUP(E471,IssueVariable[],10,0),"N/A")</f>
        <v>N/A</v>
      </c>
      <c r="AI471" s="103"/>
      <c r="AJ471" s="103"/>
      <c r="AK471" s="103" t="str" cm="1">
        <f t="array" ref="AK471">Table95[Tested on]</f>
        <v>Windows: 11
MAC OS: 12
iOS: 15
Android OS: 10</v>
      </c>
      <c r="AL471" s="203" t="str" cm="1">
        <f t="array" ref="AL4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1" s="103" t="e" cm="1">
        <f t="array" ref="AM471">CONCATENATE(LEFT(AH471, SEARCH(" ", AH471) -1),", ",Labels[Labels])</f>
        <v>#VALUE!</v>
      </c>
      <c r="AN471" s="103" t="b">
        <f t="shared" si="8"/>
        <v>0</v>
      </c>
      <c r="AO471" s="103"/>
      <c r="AP471" s="103"/>
      <c r="AQ471" s="103"/>
      <c r="AR471" s="103"/>
      <c r="AS471" s="103"/>
      <c r="AT471" s="103"/>
      <c r="AU471" s="103"/>
      <c r="AV471" s="103"/>
      <c r="AW471" s="103"/>
      <c r="AX471" s="103"/>
      <c r="AY471" s="103"/>
      <c r="AZ471" s="103"/>
      <c r="BA471" s="103"/>
      <c r="BB471" s="103"/>
      <c r="BC471" s="103" t="e">
        <f>VLOOKUP('Final Report'!D471,'Issue Variable'!A:N,11,FALSE)</f>
        <v>#N/A</v>
      </c>
      <c r="BD471" s="103"/>
      <c r="BE471" s="206"/>
    </row>
    <row r="472" spans="1:57" ht="105" hidden="1">
      <c r="A472" s="145"/>
      <c r="B472" s="103" t="e">
        <f>VLOOKUP(A472,URL[],2,0)</f>
        <v>#N/A</v>
      </c>
      <c r="C472" s="205" t="e">
        <f>VLOOKUP(A472,URL[],3,0)</f>
        <v>#N/A</v>
      </c>
      <c r="D472" s="103"/>
      <c r="E472" s="103"/>
      <c r="F472" s="103"/>
      <c r="G472" s="103"/>
      <c r="H472" s="103"/>
      <c r="I472" s="103"/>
      <c r="J472" s="103"/>
      <c r="K472" s="103"/>
      <c r="L472" s="103"/>
      <c r="M472" s="103"/>
      <c r="N472" s="103"/>
      <c r="O472" s="103"/>
      <c r="P472" s="103"/>
      <c r="Q472" s="103"/>
      <c r="R472" s="103"/>
      <c r="S472" s="103"/>
      <c r="T472" s="103" t="str">
        <f>IF(Final_Report[[#This Row],[Move to Report]]="Yes",VLOOKUP(E472,IssueVariable[],3,0),"N/A")</f>
        <v>N/A</v>
      </c>
      <c r="U472" s="103" t="str">
        <f>IF(Final_Report[[#This Row],[Move to Report]]="Yes",VLOOKUP(E472,IssueVariable[],4,0),"N/A")</f>
        <v>N/A</v>
      </c>
      <c r="V472" s="103" t="str">
        <f>Final_Report[[#This Row],[Issue Description]]</f>
        <v>N/A</v>
      </c>
      <c r="W472" s="103"/>
      <c r="X472" s="103">
        <f>Final_Report[[#This Row],[Code Snippet]]</f>
        <v>0</v>
      </c>
      <c r="Y472" s="103" t="str">
        <f>IF(Final_Report[[#This Row],[Move to Report]]="Yes",VLOOKUP(E472,IssueVariable[],5,0),"N/A")</f>
        <v>N/A</v>
      </c>
      <c r="Z472" s="103" t="str">
        <f>Final_Report[[#This Row],[Expected Result]]</f>
        <v>N/A</v>
      </c>
      <c r="AA472" s="103" t="str">
        <f>IF(Final_Report[[#This Row],[Move to Report]]="Yes",VLOOKUP(E472,IssueVariable[],6,0),"N/A")</f>
        <v>N/A</v>
      </c>
      <c r="AB472" s="103" t="str">
        <f>IF(Final_Report[[#This Row],[Move to Report]]="Yes",VLOOKUP(E472,IssueVariable[],7,0),"N/A")</f>
        <v>N/A</v>
      </c>
      <c r="AC472" s="103" t="str">
        <f>Final_Report[[#This Row],[Recommendation]]</f>
        <v>N/A</v>
      </c>
      <c r="AD472" s="103"/>
      <c r="AE472" s="103" t="str">
        <f>IF(Final_Report[[#This Row],[Move to Report]]="Yes",VLOOKUP(E472,IssueVariable[],8,0),"N/A")</f>
        <v>N/A</v>
      </c>
      <c r="AF472" s="103" t="str">
        <f>Final_Report[[#This Row],[Steps to Reproduce]]</f>
        <v>N/A</v>
      </c>
      <c r="AG472" s="103" t="str">
        <f>IF(Final_Report[[#This Row],[Move to Report]]="Yes",VLOOKUP(E472,IssueVariable[],9,0),"N/A")</f>
        <v>N/A</v>
      </c>
      <c r="AH472" s="103" t="str">
        <f>IF(Final_Report[[#This Row],[Move to Report]]="Yes",VLOOKUP(E472,IssueVariable[],10,0),"N/A")</f>
        <v>N/A</v>
      </c>
      <c r="AI472" s="103"/>
      <c r="AJ472" s="103"/>
      <c r="AK472" s="103" t="str" cm="1">
        <f t="array" ref="AK472">Table95[Tested on]</f>
        <v>Windows: 11
MAC OS: 12
iOS: 15
Android OS: 10</v>
      </c>
      <c r="AL472" s="203" t="str" cm="1">
        <f t="array" ref="AL4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2" s="103" t="e" cm="1">
        <f t="array" ref="AM472">CONCATENATE(LEFT(AH472, SEARCH(" ", AH472) -1),", ",Labels[Labels])</f>
        <v>#VALUE!</v>
      </c>
      <c r="AN472" s="103" t="b">
        <f t="shared" si="8"/>
        <v>0</v>
      </c>
      <c r="AO472" s="103"/>
      <c r="AP472" s="103"/>
      <c r="AQ472" s="103"/>
      <c r="AR472" s="103"/>
      <c r="AS472" s="103"/>
      <c r="AT472" s="103"/>
      <c r="AU472" s="103"/>
      <c r="AV472" s="103"/>
      <c r="AW472" s="103"/>
      <c r="AX472" s="103"/>
      <c r="AY472" s="103"/>
      <c r="AZ472" s="103"/>
      <c r="BA472" s="103"/>
      <c r="BB472" s="103"/>
      <c r="BC472" s="103" t="e">
        <f>VLOOKUP('Final Report'!D472,'Issue Variable'!A:N,11,FALSE)</f>
        <v>#N/A</v>
      </c>
      <c r="BD472" s="103"/>
      <c r="BE472" s="206"/>
    </row>
    <row r="473" spans="1:57" ht="105" hidden="1">
      <c r="A473" s="145"/>
      <c r="B473" s="103" t="e">
        <f>VLOOKUP(A473,URL[],2,0)</f>
        <v>#N/A</v>
      </c>
      <c r="C473" s="205" t="e">
        <f>VLOOKUP(A473,URL[],3,0)</f>
        <v>#N/A</v>
      </c>
      <c r="D473" s="103"/>
      <c r="E473" s="103"/>
      <c r="F473" s="103"/>
      <c r="G473" s="103"/>
      <c r="H473" s="103"/>
      <c r="I473" s="103"/>
      <c r="J473" s="103"/>
      <c r="K473" s="103"/>
      <c r="L473" s="103"/>
      <c r="M473" s="103"/>
      <c r="N473" s="103"/>
      <c r="O473" s="103"/>
      <c r="P473" s="103"/>
      <c r="Q473" s="103"/>
      <c r="R473" s="103"/>
      <c r="S473" s="103"/>
      <c r="T473" s="103" t="str">
        <f>IF(Final_Report[[#This Row],[Move to Report]]="Yes",VLOOKUP(E473,IssueVariable[],3,0),"N/A")</f>
        <v>N/A</v>
      </c>
      <c r="U473" s="103" t="str">
        <f>IF(Final_Report[[#This Row],[Move to Report]]="Yes",VLOOKUP(E473,IssueVariable[],4,0),"N/A")</f>
        <v>N/A</v>
      </c>
      <c r="V473" s="103" t="str">
        <f>Final_Report[[#This Row],[Issue Description]]</f>
        <v>N/A</v>
      </c>
      <c r="W473" s="103"/>
      <c r="X473" s="103">
        <f>Final_Report[[#This Row],[Code Snippet]]</f>
        <v>0</v>
      </c>
      <c r="Y473" s="103" t="str">
        <f>IF(Final_Report[[#This Row],[Move to Report]]="Yes",VLOOKUP(E473,IssueVariable[],5,0),"N/A")</f>
        <v>N/A</v>
      </c>
      <c r="Z473" s="103" t="str">
        <f>Final_Report[[#This Row],[Expected Result]]</f>
        <v>N/A</v>
      </c>
      <c r="AA473" s="103" t="str">
        <f>IF(Final_Report[[#This Row],[Move to Report]]="Yes",VLOOKUP(E473,IssueVariable[],6,0),"N/A")</f>
        <v>N/A</v>
      </c>
      <c r="AB473" s="103" t="str">
        <f>IF(Final_Report[[#This Row],[Move to Report]]="Yes",VLOOKUP(E473,IssueVariable[],7,0),"N/A")</f>
        <v>N/A</v>
      </c>
      <c r="AC473" s="103" t="str">
        <f>Final_Report[[#This Row],[Recommendation]]</f>
        <v>N/A</v>
      </c>
      <c r="AD473" s="103"/>
      <c r="AE473" s="103" t="str">
        <f>IF(Final_Report[[#This Row],[Move to Report]]="Yes",VLOOKUP(E473,IssueVariable[],8,0),"N/A")</f>
        <v>N/A</v>
      </c>
      <c r="AF473" s="103" t="str">
        <f>Final_Report[[#This Row],[Steps to Reproduce]]</f>
        <v>N/A</v>
      </c>
      <c r="AG473" s="103" t="str">
        <f>IF(Final_Report[[#This Row],[Move to Report]]="Yes",VLOOKUP(E473,IssueVariable[],9,0),"N/A")</f>
        <v>N/A</v>
      </c>
      <c r="AH473" s="103" t="str">
        <f>IF(Final_Report[[#This Row],[Move to Report]]="Yes",VLOOKUP(E473,IssueVariable[],10,0),"N/A")</f>
        <v>N/A</v>
      </c>
      <c r="AI473" s="103"/>
      <c r="AJ473" s="103"/>
      <c r="AK473" s="103" t="str" cm="1">
        <f t="array" ref="AK473">Table95[Tested on]</f>
        <v>Windows: 11
MAC OS: 12
iOS: 15
Android OS: 10</v>
      </c>
      <c r="AL473" s="203" t="str" cm="1">
        <f t="array" ref="AL4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3" s="103" t="e" cm="1">
        <f t="array" ref="AM473">CONCATENATE(LEFT(AH473, SEARCH(" ", AH473) -1),", ",Labels[Labels])</f>
        <v>#VALUE!</v>
      </c>
      <c r="AN473" s="103" t="b">
        <f t="shared" si="8"/>
        <v>0</v>
      </c>
      <c r="AO473" s="103"/>
      <c r="AP473" s="103"/>
      <c r="AQ473" s="103"/>
      <c r="AR473" s="103"/>
      <c r="AS473" s="103"/>
      <c r="AT473" s="103"/>
      <c r="AU473" s="103"/>
      <c r="AV473" s="103"/>
      <c r="AW473" s="103"/>
      <c r="AX473" s="103"/>
      <c r="AY473" s="103"/>
      <c r="AZ473" s="103"/>
      <c r="BA473" s="103"/>
      <c r="BB473" s="103"/>
      <c r="BC473" s="103" t="e">
        <f>VLOOKUP('Final Report'!D473,'Issue Variable'!A:N,11,FALSE)</f>
        <v>#N/A</v>
      </c>
      <c r="BD473" s="103"/>
      <c r="BE473" s="206"/>
    </row>
    <row r="474" spans="1:57" ht="105" hidden="1">
      <c r="A474" s="145"/>
      <c r="B474" s="103" t="e">
        <f>VLOOKUP(A474,URL[],2,0)</f>
        <v>#N/A</v>
      </c>
      <c r="C474" s="205" t="e">
        <f>VLOOKUP(A474,URL[],3,0)</f>
        <v>#N/A</v>
      </c>
      <c r="D474" s="103"/>
      <c r="E474" s="103"/>
      <c r="F474" s="103"/>
      <c r="G474" s="103"/>
      <c r="H474" s="103"/>
      <c r="I474" s="103"/>
      <c r="J474" s="103"/>
      <c r="K474" s="103"/>
      <c r="L474" s="103"/>
      <c r="M474" s="103"/>
      <c r="N474" s="103"/>
      <c r="O474" s="103"/>
      <c r="P474" s="103"/>
      <c r="Q474" s="103"/>
      <c r="R474" s="103"/>
      <c r="S474" s="103"/>
      <c r="T474" s="103" t="str">
        <f>IF(Final_Report[[#This Row],[Move to Report]]="Yes",VLOOKUP(E474,IssueVariable[],3,0),"N/A")</f>
        <v>N/A</v>
      </c>
      <c r="U474" s="103" t="str">
        <f>IF(Final_Report[[#This Row],[Move to Report]]="Yes",VLOOKUP(E474,IssueVariable[],4,0),"N/A")</f>
        <v>N/A</v>
      </c>
      <c r="V474" s="103" t="str">
        <f>Final_Report[[#This Row],[Issue Description]]</f>
        <v>N/A</v>
      </c>
      <c r="W474" s="103"/>
      <c r="X474" s="103">
        <f>Final_Report[[#This Row],[Code Snippet]]</f>
        <v>0</v>
      </c>
      <c r="Y474" s="103" t="str">
        <f>IF(Final_Report[[#This Row],[Move to Report]]="Yes",VLOOKUP(E474,IssueVariable[],5,0),"N/A")</f>
        <v>N/A</v>
      </c>
      <c r="Z474" s="103" t="str">
        <f>Final_Report[[#This Row],[Expected Result]]</f>
        <v>N/A</v>
      </c>
      <c r="AA474" s="103" t="str">
        <f>IF(Final_Report[[#This Row],[Move to Report]]="Yes",VLOOKUP(E474,IssueVariable[],6,0),"N/A")</f>
        <v>N/A</v>
      </c>
      <c r="AB474" s="103" t="str">
        <f>IF(Final_Report[[#This Row],[Move to Report]]="Yes",VLOOKUP(E474,IssueVariable[],7,0),"N/A")</f>
        <v>N/A</v>
      </c>
      <c r="AC474" s="103" t="str">
        <f>Final_Report[[#This Row],[Recommendation]]</f>
        <v>N/A</v>
      </c>
      <c r="AD474" s="103"/>
      <c r="AE474" s="103" t="str">
        <f>IF(Final_Report[[#This Row],[Move to Report]]="Yes",VLOOKUP(E474,IssueVariable[],8,0),"N/A")</f>
        <v>N/A</v>
      </c>
      <c r="AF474" s="103" t="str">
        <f>Final_Report[[#This Row],[Steps to Reproduce]]</f>
        <v>N/A</v>
      </c>
      <c r="AG474" s="103" t="str">
        <f>IF(Final_Report[[#This Row],[Move to Report]]="Yes",VLOOKUP(E474,IssueVariable[],9,0),"N/A")</f>
        <v>N/A</v>
      </c>
      <c r="AH474" s="103" t="str">
        <f>IF(Final_Report[[#This Row],[Move to Report]]="Yes",VLOOKUP(E474,IssueVariable[],10,0),"N/A")</f>
        <v>N/A</v>
      </c>
      <c r="AI474" s="103"/>
      <c r="AJ474" s="103"/>
      <c r="AK474" s="103" t="str" cm="1">
        <f t="array" ref="AK474">Table95[Tested on]</f>
        <v>Windows: 11
MAC OS: 12
iOS: 15
Android OS: 10</v>
      </c>
      <c r="AL474" s="203" t="str" cm="1">
        <f t="array" ref="AL4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4" s="103" t="e" cm="1">
        <f t="array" ref="AM474">CONCATENATE(LEFT(AH474, SEARCH(" ", AH474) -1),", ",Labels[Labels])</f>
        <v>#VALUE!</v>
      </c>
      <c r="AN474" s="103" t="b">
        <f t="shared" si="8"/>
        <v>0</v>
      </c>
      <c r="AO474" s="103"/>
      <c r="AP474" s="103"/>
      <c r="AQ474" s="103"/>
      <c r="AR474" s="103"/>
      <c r="AS474" s="103"/>
      <c r="AT474" s="103"/>
      <c r="AU474" s="103"/>
      <c r="AV474" s="103"/>
      <c r="AW474" s="103"/>
      <c r="AX474" s="103"/>
      <c r="AY474" s="103"/>
      <c r="AZ474" s="103"/>
      <c r="BA474" s="103"/>
      <c r="BB474" s="103"/>
      <c r="BC474" s="103" t="e">
        <f>VLOOKUP('Final Report'!D474,'Issue Variable'!A:N,11,FALSE)</f>
        <v>#N/A</v>
      </c>
      <c r="BD474" s="103"/>
      <c r="BE474" s="206"/>
    </row>
    <row r="475" spans="1:57" ht="105" hidden="1">
      <c r="A475" s="145"/>
      <c r="B475" s="103" t="e">
        <f>VLOOKUP(A475,URL[],2,0)</f>
        <v>#N/A</v>
      </c>
      <c r="C475" s="205" t="e">
        <f>VLOOKUP(A475,URL[],3,0)</f>
        <v>#N/A</v>
      </c>
      <c r="D475" s="103"/>
      <c r="E475" s="103"/>
      <c r="F475" s="103"/>
      <c r="G475" s="103"/>
      <c r="H475" s="103"/>
      <c r="I475" s="103"/>
      <c r="J475" s="103"/>
      <c r="K475" s="103"/>
      <c r="L475" s="103"/>
      <c r="M475" s="103"/>
      <c r="N475" s="103"/>
      <c r="O475" s="103"/>
      <c r="P475" s="103"/>
      <c r="Q475" s="103"/>
      <c r="R475" s="103"/>
      <c r="S475" s="103"/>
      <c r="T475" s="103" t="str">
        <f>IF(Final_Report[[#This Row],[Move to Report]]="Yes",VLOOKUP(E475,IssueVariable[],3,0),"N/A")</f>
        <v>N/A</v>
      </c>
      <c r="U475" s="103" t="str">
        <f>IF(Final_Report[[#This Row],[Move to Report]]="Yes",VLOOKUP(E475,IssueVariable[],4,0),"N/A")</f>
        <v>N/A</v>
      </c>
      <c r="V475" s="103" t="str">
        <f>Final_Report[[#This Row],[Issue Description]]</f>
        <v>N/A</v>
      </c>
      <c r="W475" s="103"/>
      <c r="X475" s="103">
        <f>Final_Report[[#This Row],[Code Snippet]]</f>
        <v>0</v>
      </c>
      <c r="Y475" s="103" t="str">
        <f>IF(Final_Report[[#This Row],[Move to Report]]="Yes",VLOOKUP(E475,IssueVariable[],5,0),"N/A")</f>
        <v>N/A</v>
      </c>
      <c r="Z475" s="103" t="str">
        <f>Final_Report[[#This Row],[Expected Result]]</f>
        <v>N/A</v>
      </c>
      <c r="AA475" s="103" t="str">
        <f>IF(Final_Report[[#This Row],[Move to Report]]="Yes",VLOOKUP(E475,IssueVariable[],6,0),"N/A")</f>
        <v>N/A</v>
      </c>
      <c r="AB475" s="103" t="str">
        <f>IF(Final_Report[[#This Row],[Move to Report]]="Yes",VLOOKUP(E475,IssueVariable[],7,0),"N/A")</f>
        <v>N/A</v>
      </c>
      <c r="AC475" s="103" t="str">
        <f>Final_Report[[#This Row],[Recommendation]]</f>
        <v>N/A</v>
      </c>
      <c r="AD475" s="103"/>
      <c r="AE475" s="103" t="str">
        <f>IF(Final_Report[[#This Row],[Move to Report]]="Yes",VLOOKUP(E475,IssueVariable[],8,0),"N/A")</f>
        <v>N/A</v>
      </c>
      <c r="AF475" s="103" t="str">
        <f>Final_Report[[#This Row],[Steps to Reproduce]]</f>
        <v>N/A</v>
      </c>
      <c r="AG475" s="103" t="str">
        <f>IF(Final_Report[[#This Row],[Move to Report]]="Yes",VLOOKUP(E475,IssueVariable[],9,0),"N/A")</f>
        <v>N/A</v>
      </c>
      <c r="AH475" s="103" t="str">
        <f>IF(Final_Report[[#This Row],[Move to Report]]="Yes",VLOOKUP(E475,IssueVariable[],10,0),"N/A")</f>
        <v>N/A</v>
      </c>
      <c r="AI475" s="103"/>
      <c r="AJ475" s="103"/>
      <c r="AK475" s="103" t="str" cm="1">
        <f t="array" ref="AK475">Table95[Tested on]</f>
        <v>Windows: 11
MAC OS: 12
iOS: 15
Android OS: 10</v>
      </c>
      <c r="AL475" s="203" t="str" cm="1">
        <f t="array" ref="AL4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5" s="103" t="e" cm="1">
        <f t="array" ref="AM475">CONCATENATE(LEFT(AH475, SEARCH(" ", AH475) -1),", ",Labels[Labels])</f>
        <v>#VALUE!</v>
      </c>
      <c r="AN475" s="103" t="b">
        <f t="shared" si="8"/>
        <v>0</v>
      </c>
      <c r="AO475" s="103"/>
      <c r="AP475" s="103"/>
      <c r="AQ475" s="103"/>
      <c r="AR475" s="103"/>
      <c r="AS475" s="103"/>
      <c r="AT475" s="103"/>
      <c r="AU475" s="103"/>
      <c r="AV475" s="103"/>
      <c r="AW475" s="103"/>
      <c r="AX475" s="103"/>
      <c r="AY475" s="103"/>
      <c r="AZ475" s="103"/>
      <c r="BA475" s="103"/>
      <c r="BB475" s="103"/>
      <c r="BC475" s="103" t="e">
        <f>VLOOKUP('Final Report'!D475,'Issue Variable'!A:N,11,FALSE)</f>
        <v>#N/A</v>
      </c>
      <c r="BD475" s="103"/>
      <c r="BE475" s="206"/>
    </row>
    <row r="476" spans="1:57" ht="105" hidden="1">
      <c r="A476" s="145"/>
      <c r="B476" s="103" t="e">
        <f>VLOOKUP(A476,URL[],2,0)</f>
        <v>#N/A</v>
      </c>
      <c r="C476" s="205" t="e">
        <f>VLOOKUP(A476,URL[],3,0)</f>
        <v>#N/A</v>
      </c>
      <c r="D476" s="103"/>
      <c r="E476" s="103"/>
      <c r="F476" s="103"/>
      <c r="G476" s="103"/>
      <c r="H476" s="103"/>
      <c r="I476" s="103"/>
      <c r="J476" s="103"/>
      <c r="K476" s="103"/>
      <c r="L476" s="103"/>
      <c r="M476" s="103"/>
      <c r="N476" s="103"/>
      <c r="O476" s="103"/>
      <c r="P476" s="103"/>
      <c r="Q476" s="103"/>
      <c r="R476" s="103"/>
      <c r="S476" s="103"/>
      <c r="T476" s="103" t="str">
        <f>IF(Final_Report[[#This Row],[Move to Report]]="Yes",VLOOKUP(E476,IssueVariable[],3,0),"N/A")</f>
        <v>N/A</v>
      </c>
      <c r="U476" s="103" t="str">
        <f>IF(Final_Report[[#This Row],[Move to Report]]="Yes",VLOOKUP(E476,IssueVariable[],4,0),"N/A")</f>
        <v>N/A</v>
      </c>
      <c r="V476" s="103" t="str">
        <f>Final_Report[[#This Row],[Issue Description]]</f>
        <v>N/A</v>
      </c>
      <c r="W476" s="103"/>
      <c r="X476" s="103">
        <f>Final_Report[[#This Row],[Code Snippet]]</f>
        <v>0</v>
      </c>
      <c r="Y476" s="103" t="str">
        <f>IF(Final_Report[[#This Row],[Move to Report]]="Yes",VLOOKUP(E476,IssueVariable[],5,0),"N/A")</f>
        <v>N/A</v>
      </c>
      <c r="Z476" s="103" t="str">
        <f>Final_Report[[#This Row],[Expected Result]]</f>
        <v>N/A</v>
      </c>
      <c r="AA476" s="103" t="str">
        <f>IF(Final_Report[[#This Row],[Move to Report]]="Yes",VLOOKUP(E476,IssueVariable[],6,0),"N/A")</f>
        <v>N/A</v>
      </c>
      <c r="AB476" s="103" t="str">
        <f>IF(Final_Report[[#This Row],[Move to Report]]="Yes",VLOOKUP(E476,IssueVariable[],7,0),"N/A")</f>
        <v>N/A</v>
      </c>
      <c r="AC476" s="103" t="str">
        <f>Final_Report[[#This Row],[Recommendation]]</f>
        <v>N/A</v>
      </c>
      <c r="AD476" s="103"/>
      <c r="AE476" s="103" t="str">
        <f>IF(Final_Report[[#This Row],[Move to Report]]="Yes",VLOOKUP(E476,IssueVariable[],8,0),"N/A")</f>
        <v>N/A</v>
      </c>
      <c r="AF476" s="103" t="str">
        <f>Final_Report[[#This Row],[Steps to Reproduce]]</f>
        <v>N/A</v>
      </c>
      <c r="AG476" s="103" t="str">
        <f>IF(Final_Report[[#This Row],[Move to Report]]="Yes",VLOOKUP(E476,IssueVariable[],9,0),"N/A")</f>
        <v>N/A</v>
      </c>
      <c r="AH476" s="103" t="str">
        <f>IF(Final_Report[[#This Row],[Move to Report]]="Yes",VLOOKUP(E476,IssueVariable[],10,0),"N/A")</f>
        <v>N/A</v>
      </c>
      <c r="AI476" s="103"/>
      <c r="AJ476" s="103"/>
      <c r="AK476" s="103" t="str" cm="1">
        <f t="array" ref="AK476">Table95[Tested on]</f>
        <v>Windows: 11
MAC OS: 12
iOS: 15
Android OS: 10</v>
      </c>
      <c r="AL476" s="203" t="str" cm="1">
        <f t="array" ref="AL4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6" s="103" t="e" cm="1">
        <f t="array" ref="AM476">CONCATENATE(LEFT(AH476, SEARCH(" ", AH476) -1),", ",Labels[Labels])</f>
        <v>#VALUE!</v>
      </c>
      <c r="AN476" s="103" t="b">
        <f t="shared" si="8"/>
        <v>0</v>
      </c>
      <c r="AO476" s="103"/>
      <c r="AP476" s="103"/>
      <c r="AQ476" s="103"/>
      <c r="AR476" s="103"/>
      <c r="AS476" s="103"/>
      <c r="AT476" s="103"/>
      <c r="AU476" s="103"/>
      <c r="AV476" s="103"/>
      <c r="AW476" s="103"/>
      <c r="AX476" s="103"/>
      <c r="AY476" s="103"/>
      <c r="AZ476" s="103"/>
      <c r="BA476" s="103"/>
      <c r="BB476" s="103"/>
      <c r="BC476" s="103" t="e">
        <f>VLOOKUP('Final Report'!D476,'Issue Variable'!A:N,11,FALSE)</f>
        <v>#N/A</v>
      </c>
      <c r="BD476" s="103"/>
      <c r="BE476" s="206"/>
    </row>
    <row r="477" spans="1:57" ht="105" hidden="1">
      <c r="A477" s="145"/>
      <c r="B477" s="103" t="e">
        <f>VLOOKUP(A477,URL[],2,0)</f>
        <v>#N/A</v>
      </c>
      <c r="C477" s="205" t="e">
        <f>VLOOKUP(A477,URL[],3,0)</f>
        <v>#N/A</v>
      </c>
      <c r="D477" s="103"/>
      <c r="E477" s="103"/>
      <c r="F477" s="103"/>
      <c r="G477" s="103"/>
      <c r="H477" s="103"/>
      <c r="I477" s="103"/>
      <c r="J477" s="103"/>
      <c r="K477" s="103"/>
      <c r="L477" s="103"/>
      <c r="M477" s="103"/>
      <c r="N477" s="103"/>
      <c r="O477" s="103"/>
      <c r="P477" s="103"/>
      <c r="Q477" s="103"/>
      <c r="R477" s="103"/>
      <c r="S477" s="103"/>
      <c r="T477" s="103" t="str">
        <f>IF(Final_Report[[#This Row],[Move to Report]]="Yes",VLOOKUP(E477,IssueVariable[],3,0),"N/A")</f>
        <v>N/A</v>
      </c>
      <c r="U477" s="103" t="str">
        <f>IF(Final_Report[[#This Row],[Move to Report]]="Yes",VLOOKUP(E477,IssueVariable[],4,0),"N/A")</f>
        <v>N/A</v>
      </c>
      <c r="V477" s="103" t="str">
        <f>Final_Report[[#This Row],[Issue Description]]</f>
        <v>N/A</v>
      </c>
      <c r="W477" s="103"/>
      <c r="X477" s="103">
        <f>Final_Report[[#This Row],[Code Snippet]]</f>
        <v>0</v>
      </c>
      <c r="Y477" s="103" t="str">
        <f>IF(Final_Report[[#This Row],[Move to Report]]="Yes",VLOOKUP(E477,IssueVariable[],5,0),"N/A")</f>
        <v>N/A</v>
      </c>
      <c r="Z477" s="103" t="str">
        <f>Final_Report[[#This Row],[Expected Result]]</f>
        <v>N/A</v>
      </c>
      <c r="AA477" s="103" t="str">
        <f>IF(Final_Report[[#This Row],[Move to Report]]="Yes",VLOOKUP(E477,IssueVariable[],6,0),"N/A")</f>
        <v>N/A</v>
      </c>
      <c r="AB477" s="103" t="str">
        <f>IF(Final_Report[[#This Row],[Move to Report]]="Yes",VLOOKUP(E477,IssueVariable[],7,0),"N/A")</f>
        <v>N/A</v>
      </c>
      <c r="AC477" s="103" t="str">
        <f>Final_Report[[#This Row],[Recommendation]]</f>
        <v>N/A</v>
      </c>
      <c r="AD477" s="103"/>
      <c r="AE477" s="103" t="str">
        <f>IF(Final_Report[[#This Row],[Move to Report]]="Yes",VLOOKUP(E477,IssueVariable[],8,0),"N/A")</f>
        <v>N/A</v>
      </c>
      <c r="AF477" s="103" t="str">
        <f>Final_Report[[#This Row],[Steps to Reproduce]]</f>
        <v>N/A</v>
      </c>
      <c r="AG477" s="103" t="str">
        <f>IF(Final_Report[[#This Row],[Move to Report]]="Yes",VLOOKUP(E477,IssueVariable[],9,0),"N/A")</f>
        <v>N/A</v>
      </c>
      <c r="AH477" s="103" t="str">
        <f>IF(Final_Report[[#This Row],[Move to Report]]="Yes",VLOOKUP(E477,IssueVariable[],10,0),"N/A")</f>
        <v>N/A</v>
      </c>
      <c r="AI477" s="103"/>
      <c r="AJ477" s="103"/>
      <c r="AK477" s="103" t="str" cm="1">
        <f t="array" ref="AK477">Table95[Tested on]</f>
        <v>Windows: 11
MAC OS: 12
iOS: 15
Android OS: 10</v>
      </c>
      <c r="AL477" s="203" t="str" cm="1">
        <f t="array" ref="AL4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7" s="103" t="e" cm="1">
        <f t="array" ref="AM477">CONCATENATE(LEFT(AH477, SEARCH(" ", AH477) -1),", ",Labels[Labels])</f>
        <v>#VALUE!</v>
      </c>
      <c r="AN477" s="103" t="b">
        <f t="shared" si="8"/>
        <v>0</v>
      </c>
      <c r="AO477" s="103"/>
      <c r="AP477" s="103"/>
      <c r="AQ477" s="103"/>
      <c r="AR477" s="103"/>
      <c r="AS477" s="103"/>
      <c r="AT477" s="103"/>
      <c r="AU477" s="103"/>
      <c r="AV477" s="103"/>
      <c r="AW477" s="103"/>
      <c r="AX477" s="103"/>
      <c r="AY477" s="103"/>
      <c r="AZ477" s="103"/>
      <c r="BA477" s="103"/>
      <c r="BB477" s="103"/>
      <c r="BC477" s="103" t="e">
        <f>VLOOKUP('Final Report'!D477,'Issue Variable'!A:N,11,FALSE)</f>
        <v>#N/A</v>
      </c>
      <c r="BD477" s="103"/>
      <c r="BE477" s="206"/>
    </row>
    <row r="478" spans="1:57" ht="105" hidden="1">
      <c r="A478" s="145"/>
      <c r="B478" s="103" t="e">
        <f>VLOOKUP(A478,URL[],2,0)</f>
        <v>#N/A</v>
      </c>
      <c r="C478" s="205" t="e">
        <f>VLOOKUP(A478,URL[],3,0)</f>
        <v>#N/A</v>
      </c>
      <c r="D478" s="103"/>
      <c r="E478" s="103"/>
      <c r="F478" s="103"/>
      <c r="G478" s="103"/>
      <c r="H478" s="103"/>
      <c r="I478" s="103"/>
      <c r="J478" s="103"/>
      <c r="K478" s="103"/>
      <c r="L478" s="103"/>
      <c r="M478" s="103"/>
      <c r="N478" s="103"/>
      <c r="O478" s="103"/>
      <c r="P478" s="103"/>
      <c r="Q478" s="103"/>
      <c r="R478" s="103"/>
      <c r="S478" s="103"/>
      <c r="T478" s="103" t="str">
        <f>IF(Final_Report[[#This Row],[Move to Report]]="Yes",VLOOKUP(E478,IssueVariable[],3,0),"N/A")</f>
        <v>N/A</v>
      </c>
      <c r="U478" s="103" t="str">
        <f>IF(Final_Report[[#This Row],[Move to Report]]="Yes",VLOOKUP(E478,IssueVariable[],4,0),"N/A")</f>
        <v>N/A</v>
      </c>
      <c r="V478" s="103" t="str">
        <f>Final_Report[[#This Row],[Issue Description]]</f>
        <v>N/A</v>
      </c>
      <c r="W478" s="103"/>
      <c r="X478" s="103">
        <f>Final_Report[[#This Row],[Code Snippet]]</f>
        <v>0</v>
      </c>
      <c r="Y478" s="103" t="str">
        <f>IF(Final_Report[[#This Row],[Move to Report]]="Yes",VLOOKUP(E478,IssueVariable[],5,0),"N/A")</f>
        <v>N/A</v>
      </c>
      <c r="Z478" s="103" t="str">
        <f>Final_Report[[#This Row],[Expected Result]]</f>
        <v>N/A</v>
      </c>
      <c r="AA478" s="103" t="str">
        <f>IF(Final_Report[[#This Row],[Move to Report]]="Yes",VLOOKUP(E478,IssueVariable[],6,0),"N/A")</f>
        <v>N/A</v>
      </c>
      <c r="AB478" s="103" t="str">
        <f>IF(Final_Report[[#This Row],[Move to Report]]="Yes",VLOOKUP(E478,IssueVariable[],7,0),"N/A")</f>
        <v>N/A</v>
      </c>
      <c r="AC478" s="103" t="str">
        <f>Final_Report[[#This Row],[Recommendation]]</f>
        <v>N/A</v>
      </c>
      <c r="AD478" s="103"/>
      <c r="AE478" s="103" t="str">
        <f>IF(Final_Report[[#This Row],[Move to Report]]="Yes",VLOOKUP(E478,IssueVariable[],8,0),"N/A")</f>
        <v>N/A</v>
      </c>
      <c r="AF478" s="103" t="str">
        <f>Final_Report[[#This Row],[Steps to Reproduce]]</f>
        <v>N/A</v>
      </c>
      <c r="AG478" s="103" t="str">
        <f>IF(Final_Report[[#This Row],[Move to Report]]="Yes",VLOOKUP(E478,IssueVariable[],9,0),"N/A")</f>
        <v>N/A</v>
      </c>
      <c r="AH478" s="103" t="str">
        <f>IF(Final_Report[[#This Row],[Move to Report]]="Yes",VLOOKUP(E478,IssueVariable[],10,0),"N/A")</f>
        <v>N/A</v>
      </c>
      <c r="AI478" s="103"/>
      <c r="AJ478" s="103"/>
      <c r="AK478" s="103" t="str" cm="1">
        <f t="array" ref="AK478">Table95[Tested on]</f>
        <v>Windows: 11
MAC OS: 12
iOS: 15
Android OS: 10</v>
      </c>
      <c r="AL478" s="203" t="str" cm="1">
        <f t="array" ref="AL4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8" s="103" t="e" cm="1">
        <f t="array" ref="AM478">CONCATENATE(LEFT(AH478, SEARCH(" ", AH478) -1),", ",Labels[Labels])</f>
        <v>#VALUE!</v>
      </c>
      <c r="AN478" s="103" t="b">
        <f t="shared" si="8"/>
        <v>0</v>
      </c>
      <c r="AO478" s="103"/>
      <c r="AP478" s="103"/>
      <c r="AQ478" s="103"/>
      <c r="AR478" s="103"/>
      <c r="AS478" s="103"/>
      <c r="AT478" s="103"/>
      <c r="AU478" s="103"/>
      <c r="AV478" s="103"/>
      <c r="AW478" s="103"/>
      <c r="AX478" s="103"/>
      <c r="AY478" s="103"/>
      <c r="AZ478" s="103"/>
      <c r="BA478" s="103"/>
      <c r="BB478" s="103"/>
      <c r="BC478" s="103" t="e">
        <f>VLOOKUP('Final Report'!D478,'Issue Variable'!A:N,11,FALSE)</f>
        <v>#N/A</v>
      </c>
      <c r="BD478" s="103"/>
      <c r="BE478" s="206"/>
    </row>
    <row r="479" spans="1:57" ht="105" hidden="1">
      <c r="A479" s="145"/>
      <c r="B479" s="103" t="e">
        <f>VLOOKUP(A479,URL[],2,0)</f>
        <v>#N/A</v>
      </c>
      <c r="C479" s="205" t="e">
        <f>VLOOKUP(A479,URL[],3,0)</f>
        <v>#N/A</v>
      </c>
      <c r="D479" s="103"/>
      <c r="E479" s="103"/>
      <c r="F479" s="103"/>
      <c r="G479" s="103"/>
      <c r="H479" s="103"/>
      <c r="I479" s="103"/>
      <c r="J479" s="103"/>
      <c r="K479" s="103"/>
      <c r="L479" s="103"/>
      <c r="M479" s="103"/>
      <c r="N479" s="103"/>
      <c r="O479" s="103"/>
      <c r="P479" s="103"/>
      <c r="Q479" s="103"/>
      <c r="R479" s="103"/>
      <c r="S479" s="103"/>
      <c r="T479" s="103" t="str">
        <f>IF(Final_Report[[#This Row],[Move to Report]]="Yes",VLOOKUP(E479,IssueVariable[],3,0),"N/A")</f>
        <v>N/A</v>
      </c>
      <c r="U479" s="103" t="str">
        <f>IF(Final_Report[[#This Row],[Move to Report]]="Yes",VLOOKUP(E479,IssueVariable[],4,0),"N/A")</f>
        <v>N/A</v>
      </c>
      <c r="V479" s="103" t="str">
        <f>Final_Report[[#This Row],[Issue Description]]</f>
        <v>N/A</v>
      </c>
      <c r="W479" s="103"/>
      <c r="X479" s="103">
        <f>Final_Report[[#This Row],[Code Snippet]]</f>
        <v>0</v>
      </c>
      <c r="Y479" s="103" t="str">
        <f>IF(Final_Report[[#This Row],[Move to Report]]="Yes",VLOOKUP(E479,IssueVariable[],5,0),"N/A")</f>
        <v>N/A</v>
      </c>
      <c r="Z479" s="103" t="str">
        <f>Final_Report[[#This Row],[Expected Result]]</f>
        <v>N/A</v>
      </c>
      <c r="AA479" s="103" t="str">
        <f>IF(Final_Report[[#This Row],[Move to Report]]="Yes",VLOOKUP(E479,IssueVariable[],6,0),"N/A")</f>
        <v>N/A</v>
      </c>
      <c r="AB479" s="103" t="str">
        <f>IF(Final_Report[[#This Row],[Move to Report]]="Yes",VLOOKUP(E479,IssueVariable[],7,0),"N/A")</f>
        <v>N/A</v>
      </c>
      <c r="AC479" s="103" t="str">
        <f>Final_Report[[#This Row],[Recommendation]]</f>
        <v>N/A</v>
      </c>
      <c r="AD479" s="103"/>
      <c r="AE479" s="103" t="str">
        <f>IF(Final_Report[[#This Row],[Move to Report]]="Yes",VLOOKUP(E479,IssueVariable[],8,0),"N/A")</f>
        <v>N/A</v>
      </c>
      <c r="AF479" s="103" t="str">
        <f>Final_Report[[#This Row],[Steps to Reproduce]]</f>
        <v>N/A</v>
      </c>
      <c r="AG479" s="103" t="str">
        <f>IF(Final_Report[[#This Row],[Move to Report]]="Yes",VLOOKUP(E479,IssueVariable[],9,0),"N/A")</f>
        <v>N/A</v>
      </c>
      <c r="AH479" s="103" t="str">
        <f>IF(Final_Report[[#This Row],[Move to Report]]="Yes",VLOOKUP(E479,IssueVariable[],10,0),"N/A")</f>
        <v>N/A</v>
      </c>
      <c r="AI479" s="103"/>
      <c r="AJ479" s="103"/>
      <c r="AK479" s="103" t="str" cm="1">
        <f t="array" ref="AK479">Table95[Tested on]</f>
        <v>Windows: 11
MAC OS: 12
iOS: 15
Android OS: 10</v>
      </c>
      <c r="AL479" s="203" t="str" cm="1">
        <f t="array" ref="AL4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79" s="103" t="e" cm="1">
        <f t="array" ref="AM479">CONCATENATE(LEFT(AH479, SEARCH(" ", AH479) -1),", ",Labels[Labels])</f>
        <v>#VALUE!</v>
      </c>
      <c r="AN479" s="103" t="b">
        <f t="shared" si="8"/>
        <v>0</v>
      </c>
      <c r="AO479" s="103"/>
      <c r="AP479" s="103"/>
      <c r="AQ479" s="103"/>
      <c r="AR479" s="103"/>
      <c r="AS479" s="103"/>
      <c r="AT479" s="103"/>
      <c r="AU479" s="103"/>
      <c r="AV479" s="103"/>
      <c r="AW479" s="103"/>
      <c r="AX479" s="103"/>
      <c r="AY479" s="103"/>
      <c r="AZ479" s="103"/>
      <c r="BA479" s="103"/>
      <c r="BB479" s="103"/>
      <c r="BC479" s="103" t="e">
        <f>VLOOKUP('Final Report'!D479,'Issue Variable'!A:N,11,FALSE)</f>
        <v>#N/A</v>
      </c>
      <c r="BD479" s="103"/>
      <c r="BE479" s="206"/>
    </row>
    <row r="480" spans="1:57" ht="105" hidden="1">
      <c r="A480" s="145"/>
      <c r="B480" s="103" t="e">
        <f>VLOOKUP(A480,URL[],2,0)</f>
        <v>#N/A</v>
      </c>
      <c r="C480" s="205" t="e">
        <f>VLOOKUP(A480,URL[],3,0)</f>
        <v>#N/A</v>
      </c>
      <c r="D480" s="103"/>
      <c r="E480" s="103"/>
      <c r="F480" s="103"/>
      <c r="G480" s="103"/>
      <c r="H480" s="103"/>
      <c r="I480" s="103"/>
      <c r="J480" s="103"/>
      <c r="K480" s="103"/>
      <c r="L480" s="103"/>
      <c r="M480" s="103"/>
      <c r="N480" s="103"/>
      <c r="O480" s="103"/>
      <c r="P480" s="103"/>
      <c r="Q480" s="103"/>
      <c r="R480" s="103"/>
      <c r="S480" s="103"/>
      <c r="T480" s="103" t="str">
        <f>IF(Final_Report[[#This Row],[Move to Report]]="Yes",VLOOKUP(E480,IssueVariable[],3,0),"N/A")</f>
        <v>N/A</v>
      </c>
      <c r="U480" s="103" t="str">
        <f>IF(Final_Report[[#This Row],[Move to Report]]="Yes",VLOOKUP(E480,IssueVariable[],4,0),"N/A")</f>
        <v>N/A</v>
      </c>
      <c r="V480" s="103" t="str">
        <f>Final_Report[[#This Row],[Issue Description]]</f>
        <v>N/A</v>
      </c>
      <c r="W480" s="103"/>
      <c r="X480" s="103">
        <f>Final_Report[[#This Row],[Code Snippet]]</f>
        <v>0</v>
      </c>
      <c r="Y480" s="103" t="str">
        <f>IF(Final_Report[[#This Row],[Move to Report]]="Yes",VLOOKUP(E480,IssueVariable[],5,0),"N/A")</f>
        <v>N/A</v>
      </c>
      <c r="Z480" s="103" t="str">
        <f>Final_Report[[#This Row],[Expected Result]]</f>
        <v>N/A</v>
      </c>
      <c r="AA480" s="103" t="str">
        <f>IF(Final_Report[[#This Row],[Move to Report]]="Yes",VLOOKUP(E480,IssueVariable[],6,0),"N/A")</f>
        <v>N/A</v>
      </c>
      <c r="AB480" s="103" t="str">
        <f>IF(Final_Report[[#This Row],[Move to Report]]="Yes",VLOOKUP(E480,IssueVariable[],7,0),"N/A")</f>
        <v>N/A</v>
      </c>
      <c r="AC480" s="103" t="str">
        <f>Final_Report[[#This Row],[Recommendation]]</f>
        <v>N/A</v>
      </c>
      <c r="AD480" s="103"/>
      <c r="AE480" s="103" t="str">
        <f>IF(Final_Report[[#This Row],[Move to Report]]="Yes",VLOOKUP(E480,IssueVariable[],8,0),"N/A")</f>
        <v>N/A</v>
      </c>
      <c r="AF480" s="103" t="str">
        <f>Final_Report[[#This Row],[Steps to Reproduce]]</f>
        <v>N/A</v>
      </c>
      <c r="AG480" s="103" t="str">
        <f>IF(Final_Report[[#This Row],[Move to Report]]="Yes",VLOOKUP(E480,IssueVariable[],9,0),"N/A")</f>
        <v>N/A</v>
      </c>
      <c r="AH480" s="103" t="str">
        <f>IF(Final_Report[[#This Row],[Move to Report]]="Yes",VLOOKUP(E480,IssueVariable[],10,0),"N/A")</f>
        <v>N/A</v>
      </c>
      <c r="AI480" s="103"/>
      <c r="AJ480" s="103"/>
      <c r="AK480" s="103" t="str" cm="1">
        <f t="array" ref="AK480">Table95[Tested on]</f>
        <v>Windows: 11
MAC OS: 12
iOS: 15
Android OS: 10</v>
      </c>
      <c r="AL480" s="203" t="str" cm="1">
        <f t="array" ref="AL4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0" s="103" t="e" cm="1">
        <f t="array" ref="AM480">CONCATENATE(LEFT(AH480, SEARCH(" ", AH480) -1),", ",Labels[Labels])</f>
        <v>#VALUE!</v>
      </c>
      <c r="AN480" s="103" t="b">
        <f t="shared" si="8"/>
        <v>0</v>
      </c>
      <c r="AO480" s="103"/>
      <c r="AP480" s="103"/>
      <c r="AQ480" s="103"/>
      <c r="AR480" s="103"/>
      <c r="AS480" s="103"/>
      <c r="AT480" s="103"/>
      <c r="AU480" s="103"/>
      <c r="AV480" s="103"/>
      <c r="AW480" s="103"/>
      <c r="AX480" s="103"/>
      <c r="AY480" s="103"/>
      <c r="AZ480" s="103"/>
      <c r="BA480" s="103"/>
      <c r="BB480" s="103"/>
      <c r="BC480" s="103" t="e">
        <f>VLOOKUP('Final Report'!D480,'Issue Variable'!A:N,11,FALSE)</f>
        <v>#N/A</v>
      </c>
      <c r="BD480" s="103"/>
      <c r="BE480" s="206"/>
    </row>
    <row r="481" spans="1:57" ht="105" hidden="1">
      <c r="A481" s="145"/>
      <c r="B481" s="103" t="e">
        <f>VLOOKUP(A481,URL[],2,0)</f>
        <v>#N/A</v>
      </c>
      <c r="C481" s="205" t="e">
        <f>VLOOKUP(A481,URL[],3,0)</f>
        <v>#N/A</v>
      </c>
      <c r="D481" s="103"/>
      <c r="E481" s="103"/>
      <c r="F481" s="103"/>
      <c r="G481" s="103"/>
      <c r="H481" s="103"/>
      <c r="I481" s="103"/>
      <c r="J481" s="103"/>
      <c r="K481" s="103"/>
      <c r="L481" s="103"/>
      <c r="M481" s="103"/>
      <c r="N481" s="103"/>
      <c r="O481" s="103"/>
      <c r="P481" s="103"/>
      <c r="Q481" s="103"/>
      <c r="R481" s="103"/>
      <c r="S481" s="103"/>
      <c r="T481" s="103" t="str">
        <f>IF(Final_Report[[#This Row],[Move to Report]]="Yes",VLOOKUP(E481,IssueVariable[],3,0),"N/A")</f>
        <v>N/A</v>
      </c>
      <c r="U481" s="103" t="str">
        <f>IF(Final_Report[[#This Row],[Move to Report]]="Yes",VLOOKUP(E481,IssueVariable[],4,0),"N/A")</f>
        <v>N/A</v>
      </c>
      <c r="V481" s="103" t="str">
        <f>Final_Report[[#This Row],[Issue Description]]</f>
        <v>N/A</v>
      </c>
      <c r="W481" s="103"/>
      <c r="X481" s="103">
        <f>Final_Report[[#This Row],[Code Snippet]]</f>
        <v>0</v>
      </c>
      <c r="Y481" s="103" t="str">
        <f>IF(Final_Report[[#This Row],[Move to Report]]="Yes",VLOOKUP(E481,IssueVariable[],5,0),"N/A")</f>
        <v>N/A</v>
      </c>
      <c r="Z481" s="103" t="str">
        <f>Final_Report[[#This Row],[Expected Result]]</f>
        <v>N/A</v>
      </c>
      <c r="AA481" s="103" t="str">
        <f>IF(Final_Report[[#This Row],[Move to Report]]="Yes",VLOOKUP(E481,IssueVariable[],6,0),"N/A")</f>
        <v>N/A</v>
      </c>
      <c r="AB481" s="103" t="str">
        <f>IF(Final_Report[[#This Row],[Move to Report]]="Yes",VLOOKUP(E481,IssueVariable[],7,0),"N/A")</f>
        <v>N/A</v>
      </c>
      <c r="AC481" s="103" t="str">
        <f>Final_Report[[#This Row],[Recommendation]]</f>
        <v>N/A</v>
      </c>
      <c r="AD481" s="103"/>
      <c r="AE481" s="103" t="str">
        <f>IF(Final_Report[[#This Row],[Move to Report]]="Yes",VLOOKUP(E481,IssueVariable[],8,0),"N/A")</f>
        <v>N/A</v>
      </c>
      <c r="AF481" s="103" t="str">
        <f>Final_Report[[#This Row],[Steps to Reproduce]]</f>
        <v>N/A</v>
      </c>
      <c r="AG481" s="103" t="str">
        <f>IF(Final_Report[[#This Row],[Move to Report]]="Yes",VLOOKUP(E481,IssueVariable[],9,0),"N/A")</f>
        <v>N/A</v>
      </c>
      <c r="AH481" s="103" t="str">
        <f>IF(Final_Report[[#This Row],[Move to Report]]="Yes",VLOOKUP(E481,IssueVariable[],10,0),"N/A")</f>
        <v>N/A</v>
      </c>
      <c r="AI481" s="103"/>
      <c r="AJ481" s="103"/>
      <c r="AK481" s="103" t="str" cm="1">
        <f t="array" ref="AK481">Table95[Tested on]</f>
        <v>Windows: 11
MAC OS: 12
iOS: 15
Android OS: 10</v>
      </c>
      <c r="AL481" s="203" t="str" cm="1">
        <f t="array" ref="AL4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1" s="103" t="e" cm="1">
        <f t="array" ref="AM481">CONCATENATE(LEFT(AH481, SEARCH(" ", AH481) -1),", ",Labels[Labels])</f>
        <v>#VALUE!</v>
      </c>
      <c r="AN481" s="103" t="b">
        <f t="shared" si="8"/>
        <v>0</v>
      </c>
      <c r="AO481" s="103"/>
      <c r="AP481" s="103"/>
      <c r="AQ481" s="103"/>
      <c r="AR481" s="103"/>
      <c r="AS481" s="103"/>
      <c r="AT481" s="103"/>
      <c r="AU481" s="103"/>
      <c r="AV481" s="103"/>
      <c r="AW481" s="103"/>
      <c r="AX481" s="103"/>
      <c r="AY481" s="103"/>
      <c r="AZ481" s="103"/>
      <c r="BA481" s="103"/>
      <c r="BB481" s="103"/>
      <c r="BC481" s="103" t="e">
        <f>VLOOKUP('Final Report'!D481,'Issue Variable'!A:N,11,FALSE)</f>
        <v>#N/A</v>
      </c>
      <c r="BD481" s="103"/>
      <c r="BE481" s="206"/>
    </row>
    <row r="482" spans="1:57" ht="105" hidden="1">
      <c r="A482" s="145"/>
      <c r="B482" s="103" t="e">
        <f>VLOOKUP(A482,URL[],2,0)</f>
        <v>#N/A</v>
      </c>
      <c r="C482" s="205" t="e">
        <f>VLOOKUP(A482,URL[],3,0)</f>
        <v>#N/A</v>
      </c>
      <c r="D482" s="103"/>
      <c r="E482" s="103"/>
      <c r="F482" s="103"/>
      <c r="G482" s="103"/>
      <c r="H482" s="103"/>
      <c r="I482" s="103"/>
      <c r="J482" s="103"/>
      <c r="K482" s="103"/>
      <c r="L482" s="103"/>
      <c r="M482" s="103"/>
      <c r="N482" s="103"/>
      <c r="O482" s="103"/>
      <c r="P482" s="103"/>
      <c r="Q482" s="103"/>
      <c r="R482" s="103"/>
      <c r="S482" s="103"/>
      <c r="T482" s="103" t="str">
        <f>IF(Final_Report[[#This Row],[Move to Report]]="Yes",VLOOKUP(E482,IssueVariable[],3,0),"N/A")</f>
        <v>N/A</v>
      </c>
      <c r="U482" s="103" t="str">
        <f>IF(Final_Report[[#This Row],[Move to Report]]="Yes",VLOOKUP(E482,IssueVariable[],4,0),"N/A")</f>
        <v>N/A</v>
      </c>
      <c r="V482" s="103" t="str">
        <f>Final_Report[[#This Row],[Issue Description]]</f>
        <v>N/A</v>
      </c>
      <c r="W482" s="103"/>
      <c r="X482" s="103">
        <f>Final_Report[[#This Row],[Code Snippet]]</f>
        <v>0</v>
      </c>
      <c r="Y482" s="103" t="str">
        <f>IF(Final_Report[[#This Row],[Move to Report]]="Yes",VLOOKUP(E482,IssueVariable[],5,0),"N/A")</f>
        <v>N/A</v>
      </c>
      <c r="Z482" s="103" t="str">
        <f>Final_Report[[#This Row],[Expected Result]]</f>
        <v>N/A</v>
      </c>
      <c r="AA482" s="103" t="str">
        <f>IF(Final_Report[[#This Row],[Move to Report]]="Yes",VLOOKUP(E482,IssueVariable[],6,0),"N/A")</f>
        <v>N/A</v>
      </c>
      <c r="AB482" s="103" t="str">
        <f>IF(Final_Report[[#This Row],[Move to Report]]="Yes",VLOOKUP(E482,IssueVariable[],7,0),"N/A")</f>
        <v>N/A</v>
      </c>
      <c r="AC482" s="103" t="str">
        <f>Final_Report[[#This Row],[Recommendation]]</f>
        <v>N/A</v>
      </c>
      <c r="AD482" s="103"/>
      <c r="AE482" s="103" t="str">
        <f>IF(Final_Report[[#This Row],[Move to Report]]="Yes",VLOOKUP(E482,IssueVariable[],8,0),"N/A")</f>
        <v>N/A</v>
      </c>
      <c r="AF482" s="103" t="str">
        <f>Final_Report[[#This Row],[Steps to Reproduce]]</f>
        <v>N/A</v>
      </c>
      <c r="AG482" s="103" t="str">
        <f>IF(Final_Report[[#This Row],[Move to Report]]="Yes",VLOOKUP(E482,IssueVariable[],9,0),"N/A")</f>
        <v>N/A</v>
      </c>
      <c r="AH482" s="103" t="str">
        <f>IF(Final_Report[[#This Row],[Move to Report]]="Yes",VLOOKUP(E482,IssueVariable[],10,0),"N/A")</f>
        <v>N/A</v>
      </c>
      <c r="AI482" s="103"/>
      <c r="AJ482" s="103"/>
      <c r="AK482" s="103" t="str" cm="1">
        <f t="array" ref="AK482">Table95[Tested on]</f>
        <v>Windows: 11
MAC OS: 12
iOS: 15
Android OS: 10</v>
      </c>
      <c r="AL482" s="203" t="str" cm="1">
        <f t="array" ref="AL4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2" s="103" t="e" cm="1">
        <f t="array" ref="AM482">CONCATENATE(LEFT(AH482, SEARCH(" ", AH482) -1),", ",Labels[Labels])</f>
        <v>#VALUE!</v>
      </c>
      <c r="AN482" s="103" t="b">
        <f t="shared" si="8"/>
        <v>0</v>
      </c>
      <c r="AO482" s="103"/>
      <c r="AP482" s="103"/>
      <c r="AQ482" s="103"/>
      <c r="AR482" s="103"/>
      <c r="AS482" s="103"/>
      <c r="AT482" s="103"/>
      <c r="AU482" s="103"/>
      <c r="AV482" s="103"/>
      <c r="AW482" s="103"/>
      <c r="AX482" s="103"/>
      <c r="AY482" s="103"/>
      <c r="AZ482" s="103"/>
      <c r="BA482" s="103"/>
      <c r="BB482" s="103"/>
      <c r="BC482" s="103" t="e">
        <f>VLOOKUP('Final Report'!D482,'Issue Variable'!A:N,11,FALSE)</f>
        <v>#N/A</v>
      </c>
      <c r="BD482" s="103"/>
      <c r="BE482" s="206"/>
    </row>
    <row r="483" spans="1:57" ht="105" hidden="1">
      <c r="A483" s="145"/>
      <c r="B483" s="103" t="e">
        <f>VLOOKUP(A483,URL[],2,0)</f>
        <v>#N/A</v>
      </c>
      <c r="C483" s="205" t="e">
        <f>VLOOKUP(A483,URL[],3,0)</f>
        <v>#N/A</v>
      </c>
      <c r="D483" s="103"/>
      <c r="E483" s="103"/>
      <c r="F483" s="103"/>
      <c r="G483" s="103"/>
      <c r="H483" s="103"/>
      <c r="I483" s="103"/>
      <c r="J483" s="103"/>
      <c r="K483" s="103"/>
      <c r="L483" s="103"/>
      <c r="M483" s="103"/>
      <c r="N483" s="103"/>
      <c r="O483" s="103"/>
      <c r="P483" s="103"/>
      <c r="Q483" s="103"/>
      <c r="R483" s="103"/>
      <c r="S483" s="103"/>
      <c r="T483" s="103" t="str">
        <f>IF(Final_Report[[#This Row],[Move to Report]]="Yes",VLOOKUP(E483,IssueVariable[],3,0),"N/A")</f>
        <v>N/A</v>
      </c>
      <c r="U483" s="103" t="str">
        <f>IF(Final_Report[[#This Row],[Move to Report]]="Yes",VLOOKUP(E483,IssueVariable[],4,0),"N/A")</f>
        <v>N/A</v>
      </c>
      <c r="V483" s="103" t="str">
        <f>Final_Report[[#This Row],[Issue Description]]</f>
        <v>N/A</v>
      </c>
      <c r="W483" s="103"/>
      <c r="X483" s="103">
        <f>Final_Report[[#This Row],[Code Snippet]]</f>
        <v>0</v>
      </c>
      <c r="Y483" s="103" t="str">
        <f>IF(Final_Report[[#This Row],[Move to Report]]="Yes",VLOOKUP(E483,IssueVariable[],5,0),"N/A")</f>
        <v>N/A</v>
      </c>
      <c r="Z483" s="103" t="str">
        <f>Final_Report[[#This Row],[Expected Result]]</f>
        <v>N/A</v>
      </c>
      <c r="AA483" s="103" t="str">
        <f>IF(Final_Report[[#This Row],[Move to Report]]="Yes",VLOOKUP(E483,IssueVariable[],6,0),"N/A")</f>
        <v>N/A</v>
      </c>
      <c r="AB483" s="103" t="str">
        <f>IF(Final_Report[[#This Row],[Move to Report]]="Yes",VLOOKUP(E483,IssueVariable[],7,0),"N/A")</f>
        <v>N/A</v>
      </c>
      <c r="AC483" s="103" t="str">
        <f>Final_Report[[#This Row],[Recommendation]]</f>
        <v>N/A</v>
      </c>
      <c r="AD483" s="103"/>
      <c r="AE483" s="103" t="str">
        <f>IF(Final_Report[[#This Row],[Move to Report]]="Yes",VLOOKUP(E483,IssueVariable[],8,0),"N/A")</f>
        <v>N/A</v>
      </c>
      <c r="AF483" s="103" t="str">
        <f>Final_Report[[#This Row],[Steps to Reproduce]]</f>
        <v>N/A</v>
      </c>
      <c r="AG483" s="103" t="str">
        <f>IF(Final_Report[[#This Row],[Move to Report]]="Yes",VLOOKUP(E483,IssueVariable[],9,0),"N/A")</f>
        <v>N/A</v>
      </c>
      <c r="AH483" s="103" t="str">
        <f>IF(Final_Report[[#This Row],[Move to Report]]="Yes",VLOOKUP(E483,IssueVariable[],10,0),"N/A")</f>
        <v>N/A</v>
      </c>
      <c r="AI483" s="103"/>
      <c r="AJ483" s="103"/>
      <c r="AK483" s="103" t="str" cm="1">
        <f t="array" ref="AK483">Table95[Tested on]</f>
        <v>Windows: 11
MAC OS: 12
iOS: 15
Android OS: 10</v>
      </c>
      <c r="AL483" s="203" t="str" cm="1">
        <f t="array" ref="AL4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3" s="103" t="e" cm="1">
        <f t="array" ref="AM483">CONCATENATE(LEFT(AH483, SEARCH(" ", AH483) -1),", ",Labels[Labels])</f>
        <v>#VALUE!</v>
      </c>
      <c r="AN483" s="103" t="b">
        <f t="shared" si="8"/>
        <v>0</v>
      </c>
      <c r="AO483" s="103"/>
      <c r="AP483" s="103"/>
      <c r="AQ483" s="103"/>
      <c r="AR483" s="103"/>
      <c r="AS483" s="103"/>
      <c r="AT483" s="103"/>
      <c r="AU483" s="103"/>
      <c r="AV483" s="103"/>
      <c r="AW483" s="103"/>
      <c r="AX483" s="103"/>
      <c r="AY483" s="103"/>
      <c r="AZ483" s="103"/>
      <c r="BA483" s="103"/>
      <c r="BB483" s="103"/>
      <c r="BC483" s="103" t="e">
        <f>VLOOKUP('Final Report'!D483,'Issue Variable'!A:N,11,FALSE)</f>
        <v>#N/A</v>
      </c>
      <c r="BD483" s="103"/>
      <c r="BE483" s="206"/>
    </row>
    <row r="484" spans="1:57" ht="105" hidden="1">
      <c r="A484" s="145"/>
      <c r="B484" s="103" t="e">
        <f>VLOOKUP(A484,URL[],2,0)</f>
        <v>#N/A</v>
      </c>
      <c r="C484" s="205" t="e">
        <f>VLOOKUP(A484,URL[],3,0)</f>
        <v>#N/A</v>
      </c>
      <c r="D484" s="103"/>
      <c r="E484" s="103"/>
      <c r="F484" s="103"/>
      <c r="G484" s="103"/>
      <c r="H484" s="103"/>
      <c r="I484" s="103"/>
      <c r="J484" s="103"/>
      <c r="K484" s="103"/>
      <c r="L484" s="103"/>
      <c r="M484" s="103"/>
      <c r="N484" s="103"/>
      <c r="O484" s="103"/>
      <c r="P484" s="103"/>
      <c r="Q484" s="103"/>
      <c r="R484" s="103"/>
      <c r="S484" s="103"/>
      <c r="T484" s="103" t="str">
        <f>IF(Final_Report[[#This Row],[Move to Report]]="Yes",VLOOKUP(E484,IssueVariable[],3,0),"N/A")</f>
        <v>N/A</v>
      </c>
      <c r="U484" s="103" t="str">
        <f>IF(Final_Report[[#This Row],[Move to Report]]="Yes",VLOOKUP(E484,IssueVariable[],4,0),"N/A")</f>
        <v>N/A</v>
      </c>
      <c r="V484" s="103" t="str">
        <f>Final_Report[[#This Row],[Issue Description]]</f>
        <v>N/A</v>
      </c>
      <c r="W484" s="103"/>
      <c r="X484" s="103">
        <f>Final_Report[[#This Row],[Code Snippet]]</f>
        <v>0</v>
      </c>
      <c r="Y484" s="103" t="str">
        <f>IF(Final_Report[[#This Row],[Move to Report]]="Yes",VLOOKUP(E484,IssueVariable[],5,0),"N/A")</f>
        <v>N/A</v>
      </c>
      <c r="Z484" s="103" t="str">
        <f>Final_Report[[#This Row],[Expected Result]]</f>
        <v>N/A</v>
      </c>
      <c r="AA484" s="103" t="str">
        <f>IF(Final_Report[[#This Row],[Move to Report]]="Yes",VLOOKUP(E484,IssueVariable[],6,0),"N/A")</f>
        <v>N/A</v>
      </c>
      <c r="AB484" s="103" t="str">
        <f>IF(Final_Report[[#This Row],[Move to Report]]="Yes",VLOOKUP(E484,IssueVariable[],7,0),"N/A")</f>
        <v>N/A</v>
      </c>
      <c r="AC484" s="103" t="str">
        <f>Final_Report[[#This Row],[Recommendation]]</f>
        <v>N/A</v>
      </c>
      <c r="AD484" s="103"/>
      <c r="AE484" s="103" t="str">
        <f>IF(Final_Report[[#This Row],[Move to Report]]="Yes",VLOOKUP(E484,IssueVariable[],8,0),"N/A")</f>
        <v>N/A</v>
      </c>
      <c r="AF484" s="103" t="str">
        <f>Final_Report[[#This Row],[Steps to Reproduce]]</f>
        <v>N/A</v>
      </c>
      <c r="AG484" s="103" t="str">
        <f>IF(Final_Report[[#This Row],[Move to Report]]="Yes",VLOOKUP(E484,IssueVariable[],9,0),"N/A")</f>
        <v>N/A</v>
      </c>
      <c r="AH484" s="103" t="str">
        <f>IF(Final_Report[[#This Row],[Move to Report]]="Yes",VLOOKUP(E484,IssueVariable[],10,0),"N/A")</f>
        <v>N/A</v>
      </c>
      <c r="AI484" s="103"/>
      <c r="AJ484" s="103"/>
      <c r="AK484" s="103" t="str" cm="1">
        <f t="array" ref="AK484">Table95[Tested on]</f>
        <v>Windows: 11
MAC OS: 12
iOS: 15
Android OS: 10</v>
      </c>
      <c r="AL484" s="203" t="str" cm="1">
        <f t="array" ref="AL4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4" s="103" t="e" cm="1">
        <f t="array" ref="AM484">CONCATENATE(LEFT(AH484, SEARCH(" ", AH484) -1),", ",Labels[Labels])</f>
        <v>#VALUE!</v>
      </c>
      <c r="AN484" s="103" t="b">
        <f t="shared" si="8"/>
        <v>0</v>
      </c>
      <c r="AO484" s="103"/>
      <c r="AP484" s="103"/>
      <c r="AQ484" s="103"/>
      <c r="AR484" s="103"/>
      <c r="AS484" s="103"/>
      <c r="AT484" s="103"/>
      <c r="AU484" s="103"/>
      <c r="AV484" s="103"/>
      <c r="AW484" s="103"/>
      <c r="AX484" s="103"/>
      <c r="AY484" s="103"/>
      <c r="AZ484" s="103"/>
      <c r="BA484" s="103"/>
      <c r="BB484" s="103"/>
      <c r="BC484" s="103" t="e">
        <f>VLOOKUP('Final Report'!D484,'Issue Variable'!A:N,11,FALSE)</f>
        <v>#N/A</v>
      </c>
      <c r="BD484" s="103"/>
      <c r="BE484" s="206"/>
    </row>
    <row r="485" spans="1:57" ht="105" hidden="1">
      <c r="A485" s="145"/>
      <c r="B485" s="103" t="e">
        <f>VLOOKUP(A485,URL[],2,0)</f>
        <v>#N/A</v>
      </c>
      <c r="C485" s="205" t="e">
        <f>VLOOKUP(A485,URL[],3,0)</f>
        <v>#N/A</v>
      </c>
      <c r="D485" s="103"/>
      <c r="E485" s="103"/>
      <c r="F485" s="103"/>
      <c r="G485" s="103"/>
      <c r="H485" s="103"/>
      <c r="I485" s="103"/>
      <c r="J485" s="103"/>
      <c r="K485" s="103"/>
      <c r="L485" s="103"/>
      <c r="M485" s="103"/>
      <c r="N485" s="103"/>
      <c r="O485" s="103"/>
      <c r="P485" s="103"/>
      <c r="Q485" s="103"/>
      <c r="R485" s="103"/>
      <c r="S485" s="103"/>
      <c r="T485" s="103" t="str">
        <f>IF(Final_Report[[#This Row],[Move to Report]]="Yes",VLOOKUP(E485,IssueVariable[],3,0),"N/A")</f>
        <v>N/A</v>
      </c>
      <c r="U485" s="103" t="str">
        <f>IF(Final_Report[[#This Row],[Move to Report]]="Yes",VLOOKUP(E485,IssueVariable[],4,0),"N/A")</f>
        <v>N/A</v>
      </c>
      <c r="V485" s="103" t="str">
        <f>Final_Report[[#This Row],[Issue Description]]</f>
        <v>N/A</v>
      </c>
      <c r="W485" s="103"/>
      <c r="X485" s="103">
        <f>Final_Report[[#This Row],[Code Snippet]]</f>
        <v>0</v>
      </c>
      <c r="Y485" s="103" t="str">
        <f>IF(Final_Report[[#This Row],[Move to Report]]="Yes",VLOOKUP(E485,IssueVariable[],5,0),"N/A")</f>
        <v>N/A</v>
      </c>
      <c r="Z485" s="103" t="str">
        <f>Final_Report[[#This Row],[Expected Result]]</f>
        <v>N/A</v>
      </c>
      <c r="AA485" s="103" t="str">
        <f>IF(Final_Report[[#This Row],[Move to Report]]="Yes",VLOOKUP(E485,IssueVariable[],6,0),"N/A")</f>
        <v>N/A</v>
      </c>
      <c r="AB485" s="103" t="str">
        <f>IF(Final_Report[[#This Row],[Move to Report]]="Yes",VLOOKUP(E485,IssueVariable[],7,0),"N/A")</f>
        <v>N/A</v>
      </c>
      <c r="AC485" s="103" t="str">
        <f>Final_Report[[#This Row],[Recommendation]]</f>
        <v>N/A</v>
      </c>
      <c r="AD485" s="103"/>
      <c r="AE485" s="103" t="str">
        <f>IF(Final_Report[[#This Row],[Move to Report]]="Yes",VLOOKUP(E485,IssueVariable[],8,0),"N/A")</f>
        <v>N/A</v>
      </c>
      <c r="AF485" s="103" t="str">
        <f>Final_Report[[#This Row],[Steps to Reproduce]]</f>
        <v>N/A</v>
      </c>
      <c r="AG485" s="103" t="str">
        <f>IF(Final_Report[[#This Row],[Move to Report]]="Yes",VLOOKUP(E485,IssueVariable[],9,0),"N/A")</f>
        <v>N/A</v>
      </c>
      <c r="AH485" s="103" t="str">
        <f>IF(Final_Report[[#This Row],[Move to Report]]="Yes",VLOOKUP(E485,IssueVariable[],10,0),"N/A")</f>
        <v>N/A</v>
      </c>
      <c r="AI485" s="103"/>
      <c r="AJ485" s="103"/>
      <c r="AK485" s="103" t="str" cm="1">
        <f t="array" ref="AK485">Table95[Tested on]</f>
        <v>Windows: 11
MAC OS: 12
iOS: 15
Android OS: 10</v>
      </c>
      <c r="AL485" s="203" t="str" cm="1">
        <f t="array" ref="AL4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5" s="103" t="e" cm="1">
        <f t="array" ref="AM485">CONCATENATE(LEFT(AH485, SEARCH(" ", AH485) -1),", ",Labels[Labels])</f>
        <v>#VALUE!</v>
      </c>
      <c r="AN485" s="103" t="b">
        <f t="shared" si="8"/>
        <v>0</v>
      </c>
      <c r="AO485" s="103"/>
      <c r="AP485" s="103"/>
      <c r="AQ485" s="103"/>
      <c r="AR485" s="103"/>
      <c r="AS485" s="103"/>
      <c r="AT485" s="103"/>
      <c r="AU485" s="103"/>
      <c r="AV485" s="103"/>
      <c r="AW485" s="103"/>
      <c r="AX485" s="103"/>
      <c r="AY485" s="103"/>
      <c r="AZ485" s="103"/>
      <c r="BA485" s="103"/>
      <c r="BB485" s="103"/>
      <c r="BC485" s="103" t="e">
        <f>VLOOKUP('Final Report'!D485,'Issue Variable'!A:N,11,FALSE)</f>
        <v>#N/A</v>
      </c>
      <c r="BD485" s="103"/>
      <c r="BE485" s="206"/>
    </row>
    <row r="486" spans="1:57" ht="105" hidden="1">
      <c r="A486" s="145"/>
      <c r="B486" s="103" t="e">
        <f>VLOOKUP(A486,URL[],2,0)</f>
        <v>#N/A</v>
      </c>
      <c r="C486" s="205" t="e">
        <f>VLOOKUP(A486,URL[],3,0)</f>
        <v>#N/A</v>
      </c>
      <c r="D486" s="103"/>
      <c r="E486" s="103"/>
      <c r="F486" s="103"/>
      <c r="G486" s="103"/>
      <c r="H486" s="103"/>
      <c r="I486" s="103"/>
      <c r="J486" s="103"/>
      <c r="K486" s="103"/>
      <c r="L486" s="103"/>
      <c r="M486" s="103"/>
      <c r="N486" s="103"/>
      <c r="O486" s="103"/>
      <c r="P486" s="103"/>
      <c r="Q486" s="103"/>
      <c r="R486" s="103"/>
      <c r="S486" s="103"/>
      <c r="T486" s="103" t="str">
        <f>IF(Final_Report[[#This Row],[Move to Report]]="Yes",VLOOKUP(E486,IssueVariable[],3,0),"N/A")</f>
        <v>N/A</v>
      </c>
      <c r="U486" s="103" t="str">
        <f>IF(Final_Report[[#This Row],[Move to Report]]="Yes",VLOOKUP(E486,IssueVariable[],4,0),"N/A")</f>
        <v>N/A</v>
      </c>
      <c r="V486" s="103" t="str">
        <f>Final_Report[[#This Row],[Issue Description]]</f>
        <v>N/A</v>
      </c>
      <c r="W486" s="103"/>
      <c r="X486" s="103">
        <f>Final_Report[[#This Row],[Code Snippet]]</f>
        <v>0</v>
      </c>
      <c r="Y486" s="103" t="str">
        <f>IF(Final_Report[[#This Row],[Move to Report]]="Yes",VLOOKUP(E486,IssueVariable[],5,0),"N/A")</f>
        <v>N/A</v>
      </c>
      <c r="Z486" s="103" t="str">
        <f>Final_Report[[#This Row],[Expected Result]]</f>
        <v>N/A</v>
      </c>
      <c r="AA486" s="103" t="str">
        <f>IF(Final_Report[[#This Row],[Move to Report]]="Yes",VLOOKUP(E486,IssueVariable[],6,0),"N/A")</f>
        <v>N/A</v>
      </c>
      <c r="AB486" s="103" t="str">
        <f>IF(Final_Report[[#This Row],[Move to Report]]="Yes",VLOOKUP(E486,IssueVariable[],7,0),"N/A")</f>
        <v>N/A</v>
      </c>
      <c r="AC486" s="103" t="str">
        <f>Final_Report[[#This Row],[Recommendation]]</f>
        <v>N/A</v>
      </c>
      <c r="AD486" s="103"/>
      <c r="AE486" s="103" t="str">
        <f>IF(Final_Report[[#This Row],[Move to Report]]="Yes",VLOOKUP(E486,IssueVariable[],8,0),"N/A")</f>
        <v>N/A</v>
      </c>
      <c r="AF486" s="103" t="str">
        <f>Final_Report[[#This Row],[Steps to Reproduce]]</f>
        <v>N/A</v>
      </c>
      <c r="AG486" s="103" t="str">
        <f>IF(Final_Report[[#This Row],[Move to Report]]="Yes",VLOOKUP(E486,IssueVariable[],9,0),"N/A")</f>
        <v>N/A</v>
      </c>
      <c r="AH486" s="103" t="str">
        <f>IF(Final_Report[[#This Row],[Move to Report]]="Yes",VLOOKUP(E486,IssueVariable[],10,0),"N/A")</f>
        <v>N/A</v>
      </c>
      <c r="AI486" s="103"/>
      <c r="AJ486" s="103"/>
      <c r="AK486" s="103" t="str" cm="1">
        <f t="array" ref="AK486">Table95[Tested on]</f>
        <v>Windows: 11
MAC OS: 12
iOS: 15
Android OS: 10</v>
      </c>
      <c r="AL486" s="203" t="str" cm="1">
        <f t="array" ref="AL4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6" s="103" t="e" cm="1">
        <f t="array" ref="AM486">CONCATENATE(LEFT(AH486, SEARCH(" ", AH486) -1),", ",Labels[Labels])</f>
        <v>#VALUE!</v>
      </c>
      <c r="AN486" s="103" t="b">
        <f t="shared" si="8"/>
        <v>0</v>
      </c>
      <c r="AO486" s="103"/>
      <c r="AP486" s="103"/>
      <c r="AQ486" s="103"/>
      <c r="AR486" s="103"/>
      <c r="AS486" s="103"/>
      <c r="AT486" s="103"/>
      <c r="AU486" s="103"/>
      <c r="AV486" s="103"/>
      <c r="AW486" s="103"/>
      <c r="AX486" s="103"/>
      <c r="AY486" s="103"/>
      <c r="AZ486" s="103"/>
      <c r="BA486" s="103"/>
      <c r="BB486" s="103"/>
      <c r="BC486" s="103" t="e">
        <f>VLOOKUP('Final Report'!D486,'Issue Variable'!A:N,11,FALSE)</f>
        <v>#N/A</v>
      </c>
      <c r="BD486" s="103"/>
      <c r="BE486" s="206"/>
    </row>
    <row r="487" spans="1:57" ht="105" hidden="1">
      <c r="A487" s="145"/>
      <c r="B487" s="103" t="e">
        <f>VLOOKUP(A487,URL[],2,0)</f>
        <v>#N/A</v>
      </c>
      <c r="C487" s="205" t="e">
        <f>VLOOKUP(A487,URL[],3,0)</f>
        <v>#N/A</v>
      </c>
      <c r="D487" s="103"/>
      <c r="E487" s="103"/>
      <c r="F487" s="103"/>
      <c r="G487" s="103"/>
      <c r="H487" s="103"/>
      <c r="I487" s="103"/>
      <c r="J487" s="103"/>
      <c r="K487" s="103"/>
      <c r="L487" s="103"/>
      <c r="M487" s="103"/>
      <c r="N487" s="103"/>
      <c r="O487" s="103"/>
      <c r="P487" s="103"/>
      <c r="Q487" s="103"/>
      <c r="R487" s="103"/>
      <c r="S487" s="103"/>
      <c r="T487" s="103" t="str">
        <f>IF(Final_Report[[#This Row],[Move to Report]]="Yes",VLOOKUP(E487,IssueVariable[],3,0),"N/A")</f>
        <v>N/A</v>
      </c>
      <c r="U487" s="103" t="str">
        <f>IF(Final_Report[[#This Row],[Move to Report]]="Yes",VLOOKUP(E487,IssueVariable[],4,0),"N/A")</f>
        <v>N/A</v>
      </c>
      <c r="V487" s="103" t="str">
        <f>Final_Report[[#This Row],[Issue Description]]</f>
        <v>N/A</v>
      </c>
      <c r="W487" s="103"/>
      <c r="X487" s="103">
        <f>Final_Report[[#This Row],[Code Snippet]]</f>
        <v>0</v>
      </c>
      <c r="Y487" s="103" t="str">
        <f>IF(Final_Report[[#This Row],[Move to Report]]="Yes",VLOOKUP(E487,IssueVariable[],5,0),"N/A")</f>
        <v>N/A</v>
      </c>
      <c r="Z487" s="103" t="str">
        <f>Final_Report[[#This Row],[Expected Result]]</f>
        <v>N/A</v>
      </c>
      <c r="AA487" s="103" t="str">
        <f>IF(Final_Report[[#This Row],[Move to Report]]="Yes",VLOOKUP(E487,IssueVariable[],6,0),"N/A")</f>
        <v>N/A</v>
      </c>
      <c r="AB487" s="103" t="str">
        <f>IF(Final_Report[[#This Row],[Move to Report]]="Yes",VLOOKUP(E487,IssueVariable[],7,0),"N/A")</f>
        <v>N/A</v>
      </c>
      <c r="AC487" s="103" t="str">
        <f>Final_Report[[#This Row],[Recommendation]]</f>
        <v>N/A</v>
      </c>
      <c r="AD487" s="103"/>
      <c r="AE487" s="103" t="str">
        <f>IF(Final_Report[[#This Row],[Move to Report]]="Yes",VLOOKUP(E487,IssueVariable[],8,0),"N/A")</f>
        <v>N/A</v>
      </c>
      <c r="AF487" s="103" t="str">
        <f>Final_Report[[#This Row],[Steps to Reproduce]]</f>
        <v>N/A</v>
      </c>
      <c r="AG487" s="103" t="str">
        <f>IF(Final_Report[[#This Row],[Move to Report]]="Yes",VLOOKUP(E487,IssueVariable[],9,0),"N/A")</f>
        <v>N/A</v>
      </c>
      <c r="AH487" s="103" t="str">
        <f>IF(Final_Report[[#This Row],[Move to Report]]="Yes",VLOOKUP(E487,IssueVariable[],10,0),"N/A")</f>
        <v>N/A</v>
      </c>
      <c r="AI487" s="103"/>
      <c r="AJ487" s="103"/>
      <c r="AK487" s="103" t="str" cm="1">
        <f t="array" ref="AK487">Table95[Tested on]</f>
        <v>Windows: 11
MAC OS: 12
iOS: 15
Android OS: 10</v>
      </c>
      <c r="AL487" s="203" t="str" cm="1">
        <f t="array" ref="AL4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7" s="103" t="e" cm="1">
        <f t="array" ref="AM487">CONCATENATE(LEFT(AH487, SEARCH(" ", AH487) -1),", ",Labels[Labels])</f>
        <v>#VALUE!</v>
      </c>
      <c r="AN487" s="103" t="b">
        <f t="shared" si="8"/>
        <v>0</v>
      </c>
      <c r="AO487" s="103"/>
      <c r="AP487" s="103"/>
      <c r="AQ487" s="103"/>
      <c r="AR487" s="103"/>
      <c r="AS487" s="103"/>
      <c r="AT487" s="103"/>
      <c r="AU487" s="103"/>
      <c r="AV487" s="103"/>
      <c r="AW487" s="103"/>
      <c r="AX487" s="103"/>
      <c r="AY487" s="103"/>
      <c r="AZ487" s="103"/>
      <c r="BA487" s="103"/>
      <c r="BB487" s="103"/>
      <c r="BC487" s="103" t="e">
        <f>VLOOKUP('Final Report'!D487,'Issue Variable'!A:N,11,FALSE)</f>
        <v>#N/A</v>
      </c>
      <c r="BD487" s="103"/>
      <c r="BE487" s="206"/>
    </row>
    <row r="488" spans="1:57" ht="105" hidden="1">
      <c r="A488" s="145"/>
      <c r="B488" s="103" t="e">
        <f>VLOOKUP(A488,URL[],2,0)</f>
        <v>#N/A</v>
      </c>
      <c r="C488" s="205" t="e">
        <f>VLOOKUP(A488,URL[],3,0)</f>
        <v>#N/A</v>
      </c>
      <c r="D488" s="103"/>
      <c r="E488" s="103"/>
      <c r="F488" s="103"/>
      <c r="G488" s="103"/>
      <c r="H488" s="103"/>
      <c r="I488" s="103"/>
      <c r="J488" s="103"/>
      <c r="K488" s="103"/>
      <c r="L488" s="103"/>
      <c r="M488" s="103"/>
      <c r="N488" s="103"/>
      <c r="O488" s="103"/>
      <c r="P488" s="103"/>
      <c r="Q488" s="103"/>
      <c r="R488" s="103"/>
      <c r="S488" s="103"/>
      <c r="T488" s="103" t="str">
        <f>IF(Final_Report[[#This Row],[Move to Report]]="Yes",VLOOKUP(E488,IssueVariable[],3,0),"N/A")</f>
        <v>N/A</v>
      </c>
      <c r="U488" s="103" t="str">
        <f>IF(Final_Report[[#This Row],[Move to Report]]="Yes",VLOOKUP(E488,IssueVariable[],4,0),"N/A")</f>
        <v>N/A</v>
      </c>
      <c r="V488" s="103" t="str">
        <f>Final_Report[[#This Row],[Issue Description]]</f>
        <v>N/A</v>
      </c>
      <c r="W488" s="103"/>
      <c r="X488" s="103">
        <f>Final_Report[[#This Row],[Code Snippet]]</f>
        <v>0</v>
      </c>
      <c r="Y488" s="103" t="str">
        <f>IF(Final_Report[[#This Row],[Move to Report]]="Yes",VLOOKUP(E488,IssueVariable[],5,0),"N/A")</f>
        <v>N/A</v>
      </c>
      <c r="Z488" s="103" t="str">
        <f>Final_Report[[#This Row],[Expected Result]]</f>
        <v>N/A</v>
      </c>
      <c r="AA488" s="103" t="str">
        <f>IF(Final_Report[[#This Row],[Move to Report]]="Yes",VLOOKUP(E488,IssueVariable[],6,0),"N/A")</f>
        <v>N/A</v>
      </c>
      <c r="AB488" s="103" t="str">
        <f>IF(Final_Report[[#This Row],[Move to Report]]="Yes",VLOOKUP(E488,IssueVariable[],7,0),"N/A")</f>
        <v>N/A</v>
      </c>
      <c r="AC488" s="103" t="str">
        <f>Final_Report[[#This Row],[Recommendation]]</f>
        <v>N/A</v>
      </c>
      <c r="AD488" s="103"/>
      <c r="AE488" s="103" t="str">
        <f>IF(Final_Report[[#This Row],[Move to Report]]="Yes",VLOOKUP(E488,IssueVariable[],8,0),"N/A")</f>
        <v>N/A</v>
      </c>
      <c r="AF488" s="103" t="str">
        <f>Final_Report[[#This Row],[Steps to Reproduce]]</f>
        <v>N/A</v>
      </c>
      <c r="AG488" s="103" t="str">
        <f>IF(Final_Report[[#This Row],[Move to Report]]="Yes",VLOOKUP(E488,IssueVariable[],9,0),"N/A")</f>
        <v>N/A</v>
      </c>
      <c r="AH488" s="103" t="str">
        <f>IF(Final_Report[[#This Row],[Move to Report]]="Yes",VLOOKUP(E488,IssueVariable[],10,0),"N/A")</f>
        <v>N/A</v>
      </c>
      <c r="AI488" s="103"/>
      <c r="AJ488" s="103"/>
      <c r="AK488" s="103" t="str" cm="1">
        <f t="array" ref="AK488">Table95[Tested on]</f>
        <v>Windows: 11
MAC OS: 12
iOS: 15
Android OS: 10</v>
      </c>
      <c r="AL488" s="203" t="str" cm="1">
        <f t="array" ref="AL4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8" s="103" t="e" cm="1">
        <f t="array" ref="AM488">CONCATENATE(LEFT(AH488, SEARCH(" ", AH488) -1),", ",Labels[Labels])</f>
        <v>#VALUE!</v>
      </c>
      <c r="AN488" s="103" t="b">
        <f t="shared" si="8"/>
        <v>0</v>
      </c>
      <c r="AO488" s="103"/>
      <c r="AP488" s="103"/>
      <c r="AQ488" s="103"/>
      <c r="AR488" s="103"/>
      <c r="AS488" s="103"/>
      <c r="AT488" s="103"/>
      <c r="AU488" s="103"/>
      <c r="AV488" s="103"/>
      <c r="AW488" s="103"/>
      <c r="AX488" s="103"/>
      <c r="AY488" s="103"/>
      <c r="AZ488" s="103"/>
      <c r="BA488" s="103"/>
      <c r="BB488" s="103"/>
      <c r="BC488" s="103" t="e">
        <f>VLOOKUP('Final Report'!D488,'Issue Variable'!A:N,11,FALSE)</f>
        <v>#N/A</v>
      </c>
      <c r="BD488" s="103"/>
      <c r="BE488" s="206"/>
    </row>
    <row r="489" spans="1:57" ht="105" hidden="1">
      <c r="A489" s="145"/>
      <c r="B489" s="103" t="e">
        <f>VLOOKUP(A489,URL[],2,0)</f>
        <v>#N/A</v>
      </c>
      <c r="C489" s="205" t="e">
        <f>VLOOKUP(A489,URL[],3,0)</f>
        <v>#N/A</v>
      </c>
      <c r="D489" s="103"/>
      <c r="E489" s="103"/>
      <c r="F489" s="103"/>
      <c r="G489" s="103"/>
      <c r="H489" s="103"/>
      <c r="I489" s="103"/>
      <c r="J489" s="103"/>
      <c r="K489" s="103"/>
      <c r="L489" s="103"/>
      <c r="M489" s="103"/>
      <c r="N489" s="103"/>
      <c r="O489" s="103"/>
      <c r="P489" s="103"/>
      <c r="Q489" s="103"/>
      <c r="R489" s="103"/>
      <c r="S489" s="103"/>
      <c r="T489" s="103" t="str">
        <f>IF(Final_Report[[#This Row],[Move to Report]]="Yes",VLOOKUP(E489,IssueVariable[],3,0),"N/A")</f>
        <v>N/A</v>
      </c>
      <c r="U489" s="103" t="str">
        <f>IF(Final_Report[[#This Row],[Move to Report]]="Yes",VLOOKUP(E489,IssueVariable[],4,0),"N/A")</f>
        <v>N/A</v>
      </c>
      <c r="V489" s="103" t="str">
        <f>Final_Report[[#This Row],[Issue Description]]</f>
        <v>N/A</v>
      </c>
      <c r="W489" s="103"/>
      <c r="X489" s="103">
        <f>Final_Report[[#This Row],[Code Snippet]]</f>
        <v>0</v>
      </c>
      <c r="Y489" s="103" t="str">
        <f>IF(Final_Report[[#This Row],[Move to Report]]="Yes",VLOOKUP(E489,IssueVariable[],5,0),"N/A")</f>
        <v>N/A</v>
      </c>
      <c r="Z489" s="103" t="str">
        <f>Final_Report[[#This Row],[Expected Result]]</f>
        <v>N/A</v>
      </c>
      <c r="AA489" s="103" t="str">
        <f>IF(Final_Report[[#This Row],[Move to Report]]="Yes",VLOOKUP(E489,IssueVariable[],6,0),"N/A")</f>
        <v>N/A</v>
      </c>
      <c r="AB489" s="103" t="str">
        <f>IF(Final_Report[[#This Row],[Move to Report]]="Yes",VLOOKUP(E489,IssueVariable[],7,0),"N/A")</f>
        <v>N/A</v>
      </c>
      <c r="AC489" s="103" t="str">
        <f>Final_Report[[#This Row],[Recommendation]]</f>
        <v>N/A</v>
      </c>
      <c r="AD489" s="103"/>
      <c r="AE489" s="103" t="str">
        <f>IF(Final_Report[[#This Row],[Move to Report]]="Yes",VLOOKUP(E489,IssueVariable[],8,0),"N/A")</f>
        <v>N/A</v>
      </c>
      <c r="AF489" s="103" t="str">
        <f>Final_Report[[#This Row],[Steps to Reproduce]]</f>
        <v>N/A</v>
      </c>
      <c r="AG489" s="103" t="str">
        <f>IF(Final_Report[[#This Row],[Move to Report]]="Yes",VLOOKUP(E489,IssueVariable[],9,0),"N/A")</f>
        <v>N/A</v>
      </c>
      <c r="AH489" s="103" t="str">
        <f>IF(Final_Report[[#This Row],[Move to Report]]="Yes",VLOOKUP(E489,IssueVariable[],10,0),"N/A")</f>
        <v>N/A</v>
      </c>
      <c r="AI489" s="103"/>
      <c r="AJ489" s="103"/>
      <c r="AK489" s="103" t="str" cm="1">
        <f t="array" ref="AK489">Table95[Tested on]</f>
        <v>Windows: 11
MAC OS: 12
iOS: 15
Android OS: 10</v>
      </c>
      <c r="AL489" s="203" t="str" cm="1">
        <f t="array" ref="AL4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89" s="103" t="e" cm="1">
        <f t="array" ref="AM489">CONCATENATE(LEFT(AH489, SEARCH(" ", AH489) -1),", ",Labels[Labels])</f>
        <v>#VALUE!</v>
      </c>
      <c r="AN489" s="103" t="b">
        <f t="shared" si="8"/>
        <v>0</v>
      </c>
      <c r="AO489" s="103"/>
      <c r="AP489" s="103"/>
      <c r="AQ489" s="103"/>
      <c r="AR489" s="103"/>
      <c r="AS489" s="103"/>
      <c r="AT489" s="103"/>
      <c r="AU489" s="103"/>
      <c r="AV489" s="103"/>
      <c r="AW489" s="103"/>
      <c r="AX489" s="103"/>
      <c r="AY489" s="103"/>
      <c r="AZ489" s="103"/>
      <c r="BA489" s="103"/>
      <c r="BB489" s="103"/>
      <c r="BC489" s="103" t="e">
        <f>VLOOKUP('Final Report'!D489,'Issue Variable'!A:N,11,FALSE)</f>
        <v>#N/A</v>
      </c>
      <c r="BD489" s="103"/>
      <c r="BE489" s="206"/>
    </row>
    <row r="490" spans="1:57" ht="105" hidden="1">
      <c r="A490" s="145"/>
      <c r="B490" s="103" t="e">
        <f>VLOOKUP(A490,URL[],2,0)</f>
        <v>#N/A</v>
      </c>
      <c r="C490" s="205" t="e">
        <f>VLOOKUP(A490,URL[],3,0)</f>
        <v>#N/A</v>
      </c>
      <c r="D490" s="103"/>
      <c r="E490" s="103"/>
      <c r="F490" s="103"/>
      <c r="G490" s="103"/>
      <c r="H490" s="103"/>
      <c r="I490" s="103"/>
      <c r="J490" s="103"/>
      <c r="K490" s="103"/>
      <c r="L490" s="103"/>
      <c r="M490" s="103"/>
      <c r="N490" s="103"/>
      <c r="O490" s="103"/>
      <c r="P490" s="103"/>
      <c r="Q490" s="103"/>
      <c r="R490" s="103"/>
      <c r="S490" s="103"/>
      <c r="T490" s="103" t="str">
        <f>IF(Final_Report[[#This Row],[Move to Report]]="Yes",VLOOKUP(E490,IssueVariable[],3,0),"N/A")</f>
        <v>N/A</v>
      </c>
      <c r="U490" s="103" t="str">
        <f>IF(Final_Report[[#This Row],[Move to Report]]="Yes",VLOOKUP(E490,IssueVariable[],4,0),"N/A")</f>
        <v>N/A</v>
      </c>
      <c r="V490" s="103" t="str">
        <f>Final_Report[[#This Row],[Issue Description]]</f>
        <v>N/A</v>
      </c>
      <c r="W490" s="103"/>
      <c r="X490" s="103">
        <f>Final_Report[[#This Row],[Code Snippet]]</f>
        <v>0</v>
      </c>
      <c r="Y490" s="103" t="str">
        <f>IF(Final_Report[[#This Row],[Move to Report]]="Yes",VLOOKUP(E490,IssueVariable[],5,0),"N/A")</f>
        <v>N/A</v>
      </c>
      <c r="Z490" s="103" t="str">
        <f>Final_Report[[#This Row],[Expected Result]]</f>
        <v>N/A</v>
      </c>
      <c r="AA490" s="103" t="str">
        <f>IF(Final_Report[[#This Row],[Move to Report]]="Yes",VLOOKUP(E490,IssueVariable[],6,0),"N/A")</f>
        <v>N/A</v>
      </c>
      <c r="AB490" s="103" t="str">
        <f>IF(Final_Report[[#This Row],[Move to Report]]="Yes",VLOOKUP(E490,IssueVariable[],7,0),"N/A")</f>
        <v>N/A</v>
      </c>
      <c r="AC490" s="103" t="str">
        <f>Final_Report[[#This Row],[Recommendation]]</f>
        <v>N/A</v>
      </c>
      <c r="AD490" s="103"/>
      <c r="AE490" s="103" t="str">
        <f>IF(Final_Report[[#This Row],[Move to Report]]="Yes",VLOOKUP(E490,IssueVariable[],8,0),"N/A")</f>
        <v>N/A</v>
      </c>
      <c r="AF490" s="103" t="str">
        <f>Final_Report[[#This Row],[Steps to Reproduce]]</f>
        <v>N/A</v>
      </c>
      <c r="AG490" s="103" t="str">
        <f>IF(Final_Report[[#This Row],[Move to Report]]="Yes",VLOOKUP(E490,IssueVariable[],9,0),"N/A")</f>
        <v>N/A</v>
      </c>
      <c r="AH490" s="103" t="str">
        <f>IF(Final_Report[[#This Row],[Move to Report]]="Yes",VLOOKUP(E490,IssueVariable[],10,0),"N/A")</f>
        <v>N/A</v>
      </c>
      <c r="AI490" s="103"/>
      <c r="AJ490" s="103"/>
      <c r="AK490" s="103" t="str" cm="1">
        <f t="array" ref="AK490">Table95[Tested on]</f>
        <v>Windows: 11
MAC OS: 12
iOS: 15
Android OS: 10</v>
      </c>
      <c r="AL490" s="203" t="str" cm="1">
        <f t="array" ref="AL4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0" s="103" t="e" cm="1">
        <f t="array" ref="AM490">CONCATENATE(LEFT(AH490, SEARCH(" ", AH490) -1),", ",Labels[Labels])</f>
        <v>#VALUE!</v>
      </c>
      <c r="AN490" s="103" t="b">
        <f t="shared" si="8"/>
        <v>0</v>
      </c>
      <c r="AO490" s="103"/>
      <c r="AP490" s="103"/>
      <c r="AQ490" s="103"/>
      <c r="AR490" s="103"/>
      <c r="AS490" s="103"/>
      <c r="AT490" s="103"/>
      <c r="AU490" s="103"/>
      <c r="AV490" s="103"/>
      <c r="AW490" s="103"/>
      <c r="AX490" s="103"/>
      <c r="AY490" s="103"/>
      <c r="AZ490" s="103"/>
      <c r="BA490" s="103"/>
      <c r="BB490" s="103"/>
      <c r="BC490" s="103" t="e">
        <f>VLOOKUP('Final Report'!D490,'Issue Variable'!A:N,11,FALSE)</f>
        <v>#N/A</v>
      </c>
      <c r="BD490" s="103"/>
      <c r="BE490" s="206"/>
    </row>
    <row r="491" spans="1:57" ht="105" hidden="1">
      <c r="A491" s="145"/>
      <c r="B491" s="103" t="e">
        <f>VLOOKUP(A491,URL[],2,0)</f>
        <v>#N/A</v>
      </c>
      <c r="C491" s="205" t="e">
        <f>VLOOKUP(A491,URL[],3,0)</f>
        <v>#N/A</v>
      </c>
      <c r="D491" s="103"/>
      <c r="E491" s="103"/>
      <c r="F491" s="103"/>
      <c r="G491" s="103"/>
      <c r="H491" s="103"/>
      <c r="I491" s="103"/>
      <c r="J491" s="103"/>
      <c r="K491" s="103"/>
      <c r="L491" s="103"/>
      <c r="M491" s="103"/>
      <c r="N491" s="103"/>
      <c r="O491" s="103"/>
      <c r="P491" s="103"/>
      <c r="Q491" s="103"/>
      <c r="R491" s="103"/>
      <c r="S491" s="103"/>
      <c r="T491" s="103" t="str">
        <f>IF(Final_Report[[#This Row],[Move to Report]]="Yes",VLOOKUP(E491,IssueVariable[],3,0),"N/A")</f>
        <v>N/A</v>
      </c>
      <c r="U491" s="103" t="str">
        <f>IF(Final_Report[[#This Row],[Move to Report]]="Yes",VLOOKUP(E491,IssueVariable[],4,0),"N/A")</f>
        <v>N/A</v>
      </c>
      <c r="V491" s="103" t="str">
        <f>Final_Report[[#This Row],[Issue Description]]</f>
        <v>N/A</v>
      </c>
      <c r="W491" s="103"/>
      <c r="X491" s="103">
        <f>Final_Report[[#This Row],[Code Snippet]]</f>
        <v>0</v>
      </c>
      <c r="Y491" s="103" t="str">
        <f>IF(Final_Report[[#This Row],[Move to Report]]="Yes",VLOOKUP(E491,IssueVariable[],5,0),"N/A")</f>
        <v>N/A</v>
      </c>
      <c r="Z491" s="103" t="str">
        <f>Final_Report[[#This Row],[Expected Result]]</f>
        <v>N/A</v>
      </c>
      <c r="AA491" s="103" t="str">
        <f>IF(Final_Report[[#This Row],[Move to Report]]="Yes",VLOOKUP(E491,IssueVariable[],6,0),"N/A")</f>
        <v>N/A</v>
      </c>
      <c r="AB491" s="103" t="str">
        <f>IF(Final_Report[[#This Row],[Move to Report]]="Yes",VLOOKUP(E491,IssueVariable[],7,0),"N/A")</f>
        <v>N/A</v>
      </c>
      <c r="AC491" s="103" t="str">
        <f>Final_Report[[#This Row],[Recommendation]]</f>
        <v>N/A</v>
      </c>
      <c r="AD491" s="103"/>
      <c r="AE491" s="103" t="str">
        <f>IF(Final_Report[[#This Row],[Move to Report]]="Yes",VLOOKUP(E491,IssueVariable[],8,0),"N/A")</f>
        <v>N/A</v>
      </c>
      <c r="AF491" s="103" t="str">
        <f>Final_Report[[#This Row],[Steps to Reproduce]]</f>
        <v>N/A</v>
      </c>
      <c r="AG491" s="103" t="str">
        <f>IF(Final_Report[[#This Row],[Move to Report]]="Yes",VLOOKUP(E491,IssueVariable[],9,0),"N/A")</f>
        <v>N/A</v>
      </c>
      <c r="AH491" s="103" t="str">
        <f>IF(Final_Report[[#This Row],[Move to Report]]="Yes",VLOOKUP(E491,IssueVariable[],10,0),"N/A")</f>
        <v>N/A</v>
      </c>
      <c r="AI491" s="103"/>
      <c r="AJ491" s="103"/>
      <c r="AK491" s="103" t="str" cm="1">
        <f t="array" ref="AK491">Table95[Tested on]</f>
        <v>Windows: 11
MAC OS: 12
iOS: 15
Android OS: 10</v>
      </c>
      <c r="AL491" s="203" t="str" cm="1">
        <f t="array" ref="AL4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1" s="103" t="e" cm="1">
        <f t="array" ref="AM491">CONCATENATE(LEFT(AH491, SEARCH(" ", AH491) -1),", ",Labels[Labels])</f>
        <v>#VALUE!</v>
      </c>
      <c r="AN491" s="103" t="b">
        <f t="shared" si="8"/>
        <v>0</v>
      </c>
      <c r="AO491" s="103"/>
      <c r="AP491" s="103"/>
      <c r="AQ491" s="103"/>
      <c r="AR491" s="103"/>
      <c r="AS491" s="103"/>
      <c r="AT491" s="103"/>
      <c r="AU491" s="103"/>
      <c r="AV491" s="103"/>
      <c r="AW491" s="103"/>
      <c r="AX491" s="103"/>
      <c r="AY491" s="103"/>
      <c r="AZ491" s="103"/>
      <c r="BA491" s="103"/>
      <c r="BB491" s="103"/>
      <c r="BC491" s="103" t="e">
        <f>VLOOKUP('Final Report'!D491,'Issue Variable'!A:N,11,FALSE)</f>
        <v>#N/A</v>
      </c>
      <c r="BD491" s="103"/>
      <c r="BE491" s="206"/>
    </row>
    <row r="492" spans="1:57" ht="105" hidden="1">
      <c r="A492" s="145"/>
      <c r="B492" s="103" t="e">
        <f>VLOOKUP(A492,URL[],2,0)</f>
        <v>#N/A</v>
      </c>
      <c r="C492" s="205" t="e">
        <f>VLOOKUP(A492,URL[],3,0)</f>
        <v>#N/A</v>
      </c>
      <c r="D492" s="103"/>
      <c r="E492" s="103"/>
      <c r="F492" s="103"/>
      <c r="G492" s="103"/>
      <c r="H492" s="103"/>
      <c r="I492" s="103"/>
      <c r="J492" s="103"/>
      <c r="K492" s="103"/>
      <c r="L492" s="103"/>
      <c r="M492" s="103"/>
      <c r="N492" s="103"/>
      <c r="O492" s="103"/>
      <c r="P492" s="103"/>
      <c r="Q492" s="103"/>
      <c r="R492" s="103"/>
      <c r="S492" s="103"/>
      <c r="T492" s="103" t="str">
        <f>IF(Final_Report[[#This Row],[Move to Report]]="Yes",VLOOKUP(E492,IssueVariable[],3,0),"N/A")</f>
        <v>N/A</v>
      </c>
      <c r="U492" s="103" t="str">
        <f>IF(Final_Report[[#This Row],[Move to Report]]="Yes",VLOOKUP(E492,IssueVariable[],4,0),"N/A")</f>
        <v>N/A</v>
      </c>
      <c r="V492" s="103" t="str">
        <f>Final_Report[[#This Row],[Issue Description]]</f>
        <v>N/A</v>
      </c>
      <c r="W492" s="103"/>
      <c r="X492" s="103">
        <f>Final_Report[[#This Row],[Code Snippet]]</f>
        <v>0</v>
      </c>
      <c r="Y492" s="103" t="str">
        <f>IF(Final_Report[[#This Row],[Move to Report]]="Yes",VLOOKUP(E492,IssueVariable[],5,0),"N/A")</f>
        <v>N/A</v>
      </c>
      <c r="Z492" s="103" t="str">
        <f>Final_Report[[#This Row],[Expected Result]]</f>
        <v>N/A</v>
      </c>
      <c r="AA492" s="103" t="str">
        <f>IF(Final_Report[[#This Row],[Move to Report]]="Yes",VLOOKUP(E492,IssueVariable[],6,0),"N/A")</f>
        <v>N/A</v>
      </c>
      <c r="AB492" s="103" t="str">
        <f>IF(Final_Report[[#This Row],[Move to Report]]="Yes",VLOOKUP(E492,IssueVariable[],7,0),"N/A")</f>
        <v>N/A</v>
      </c>
      <c r="AC492" s="103" t="str">
        <f>Final_Report[[#This Row],[Recommendation]]</f>
        <v>N/A</v>
      </c>
      <c r="AD492" s="103"/>
      <c r="AE492" s="103" t="str">
        <f>IF(Final_Report[[#This Row],[Move to Report]]="Yes",VLOOKUP(E492,IssueVariable[],8,0),"N/A")</f>
        <v>N/A</v>
      </c>
      <c r="AF492" s="103" t="str">
        <f>Final_Report[[#This Row],[Steps to Reproduce]]</f>
        <v>N/A</v>
      </c>
      <c r="AG492" s="103" t="str">
        <f>IF(Final_Report[[#This Row],[Move to Report]]="Yes",VLOOKUP(E492,IssueVariable[],9,0),"N/A")</f>
        <v>N/A</v>
      </c>
      <c r="AH492" s="103" t="str">
        <f>IF(Final_Report[[#This Row],[Move to Report]]="Yes",VLOOKUP(E492,IssueVariable[],10,0),"N/A")</f>
        <v>N/A</v>
      </c>
      <c r="AI492" s="103"/>
      <c r="AJ492" s="103"/>
      <c r="AK492" s="103" t="str" cm="1">
        <f t="array" ref="AK492">Table95[Tested on]</f>
        <v>Windows: 11
MAC OS: 12
iOS: 15
Android OS: 10</v>
      </c>
      <c r="AL492" s="203" t="str" cm="1">
        <f t="array" ref="AL4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2" s="103" t="e" cm="1">
        <f t="array" ref="AM492">CONCATENATE(LEFT(AH492, SEARCH(" ", AH492) -1),", ",Labels[Labels])</f>
        <v>#VALUE!</v>
      </c>
      <c r="AN492" s="103" t="b">
        <f t="shared" si="8"/>
        <v>0</v>
      </c>
      <c r="AO492" s="103"/>
      <c r="AP492" s="103"/>
      <c r="AQ492" s="103"/>
      <c r="AR492" s="103"/>
      <c r="AS492" s="103"/>
      <c r="AT492" s="103"/>
      <c r="AU492" s="103"/>
      <c r="AV492" s="103"/>
      <c r="AW492" s="103"/>
      <c r="AX492" s="103"/>
      <c r="AY492" s="103"/>
      <c r="AZ492" s="103"/>
      <c r="BA492" s="103"/>
      <c r="BB492" s="103"/>
      <c r="BC492" s="103" t="e">
        <f>VLOOKUP('Final Report'!D492,'Issue Variable'!A:N,11,FALSE)</f>
        <v>#N/A</v>
      </c>
      <c r="BD492" s="103"/>
      <c r="BE492" s="206"/>
    </row>
    <row r="493" spans="1:57" ht="105" hidden="1">
      <c r="A493" s="145"/>
      <c r="B493" s="103" t="e">
        <f>VLOOKUP(A493,URL[],2,0)</f>
        <v>#N/A</v>
      </c>
      <c r="C493" s="205" t="e">
        <f>VLOOKUP(A493,URL[],3,0)</f>
        <v>#N/A</v>
      </c>
      <c r="D493" s="103"/>
      <c r="E493" s="103"/>
      <c r="F493" s="103"/>
      <c r="G493" s="103"/>
      <c r="H493" s="103"/>
      <c r="I493" s="103"/>
      <c r="J493" s="103"/>
      <c r="K493" s="103"/>
      <c r="L493" s="103"/>
      <c r="M493" s="103"/>
      <c r="N493" s="103"/>
      <c r="O493" s="103"/>
      <c r="P493" s="103"/>
      <c r="Q493" s="103"/>
      <c r="R493" s="103"/>
      <c r="S493" s="103"/>
      <c r="T493" s="103" t="str">
        <f>IF(Final_Report[[#This Row],[Move to Report]]="Yes",VLOOKUP(E493,IssueVariable[],3,0),"N/A")</f>
        <v>N/A</v>
      </c>
      <c r="U493" s="103" t="str">
        <f>IF(Final_Report[[#This Row],[Move to Report]]="Yes",VLOOKUP(E493,IssueVariable[],4,0),"N/A")</f>
        <v>N/A</v>
      </c>
      <c r="V493" s="103" t="str">
        <f>Final_Report[[#This Row],[Issue Description]]</f>
        <v>N/A</v>
      </c>
      <c r="W493" s="103"/>
      <c r="X493" s="103">
        <f>Final_Report[[#This Row],[Code Snippet]]</f>
        <v>0</v>
      </c>
      <c r="Y493" s="103" t="str">
        <f>IF(Final_Report[[#This Row],[Move to Report]]="Yes",VLOOKUP(E493,IssueVariable[],5,0),"N/A")</f>
        <v>N/A</v>
      </c>
      <c r="Z493" s="103" t="str">
        <f>Final_Report[[#This Row],[Expected Result]]</f>
        <v>N/A</v>
      </c>
      <c r="AA493" s="103" t="str">
        <f>IF(Final_Report[[#This Row],[Move to Report]]="Yes",VLOOKUP(E493,IssueVariable[],6,0),"N/A")</f>
        <v>N/A</v>
      </c>
      <c r="AB493" s="103" t="str">
        <f>IF(Final_Report[[#This Row],[Move to Report]]="Yes",VLOOKUP(E493,IssueVariable[],7,0),"N/A")</f>
        <v>N/A</v>
      </c>
      <c r="AC493" s="103" t="str">
        <f>Final_Report[[#This Row],[Recommendation]]</f>
        <v>N/A</v>
      </c>
      <c r="AD493" s="103"/>
      <c r="AE493" s="103" t="str">
        <f>IF(Final_Report[[#This Row],[Move to Report]]="Yes",VLOOKUP(E493,IssueVariable[],8,0),"N/A")</f>
        <v>N/A</v>
      </c>
      <c r="AF493" s="103" t="str">
        <f>Final_Report[[#This Row],[Steps to Reproduce]]</f>
        <v>N/A</v>
      </c>
      <c r="AG493" s="103" t="str">
        <f>IF(Final_Report[[#This Row],[Move to Report]]="Yes",VLOOKUP(E493,IssueVariable[],9,0),"N/A")</f>
        <v>N/A</v>
      </c>
      <c r="AH493" s="103" t="str">
        <f>IF(Final_Report[[#This Row],[Move to Report]]="Yes",VLOOKUP(E493,IssueVariable[],10,0),"N/A")</f>
        <v>N/A</v>
      </c>
      <c r="AI493" s="103"/>
      <c r="AJ493" s="103"/>
      <c r="AK493" s="103" t="str" cm="1">
        <f t="array" ref="AK493">Table95[Tested on]</f>
        <v>Windows: 11
MAC OS: 12
iOS: 15
Android OS: 10</v>
      </c>
      <c r="AL493" s="203" t="str" cm="1">
        <f t="array" ref="AL4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3" s="103" t="e" cm="1">
        <f t="array" ref="AM493">CONCATENATE(LEFT(AH493, SEARCH(" ", AH493) -1),", ",Labels[Labels])</f>
        <v>#VALUE!</v>
      </c>
      <c r="AN493" s="103" t="b">
        <f t="shared" si="8"/>
        <v>0</v>
      </c>
      <c r="AO493" s="103"/>
      <c r="AP493" s="103"/>
      <c r="AQ493" s="103"/>
      <c r="AR493" s="103"/>
      <c r="AS493" s="103"/>
      <c r="AT493" s="103"/>
      <c r="AU493" s="103"/>
      <c r="AV493" s="103"/>
      <c r="AW493" s="103"/>
      <c r="AX493" s="103"/>
      <c r="AY493" s="103"/>
      <c r="AZ493" s="103"/>
      <c r="BA493" s="103"/>
      <c r="BB493" s="103"/>
      <c r="BC493" s="103" t="e">
        <f>VLOOKUP('Final Report'!D493,'Issue Variable'!A:N,11,FALSE)</f>
        <v>#N/A</v>
      </c>
      <c r="BD493" s="103"/>
      <c r="BE493" s="206"/>
    </row>
    <row r="494" spans="1:57" ht="105" hidden="1">
      <c r="A494" s="145"/>
      <c r="B494" s="103" t="e">
        <f>VLOOKUP(A494,URL[],2,0)</f>
        <v>#N/A</v>
      </c>
      <c r="C494" s="205" t="e">
        <f>VLOOKUP(A494,URL[],3,0)</f>
        <v>#N/A</v>
      </c>
      <c r="D494" s="103"/>
      <c r="E494" s="103"/>
      <c r="F494" s="103"/>
      <c r="G494" s="103"/>
      <c r="H494" s="103"/>
      <c r="I494" s="103"/>
      <c r="J494" s="103"/>
      <c r="K494" s="103"/>
      <c r="L494" s="103"/>
      <c r="M494" s="103"/>
      <c r="N494" s="103"/>
      <c r="O494" s="103"/>
      <c r="P494" s="103"/>
      <c r="Q494" s="103"/>
      <c r="R494" s="103"/>
      <c r="S494" s="103"/>
      <c r="T494" s="103" t="str">
        <f>IF(Final_Report[[#This Row],[Move to Report]]="Yes",VLOOKUP(E494,IssueVariable[],3,0),"N/A")</f>
        <v>N/A</v>
      </c>
      <c r="U494" s="103" t="str">
        <f>IF(Final_Report[[#This Row],[Move to Report]]="Yes",VLOOKUP(E494,IssueVariable[],4,0),"N/A")</f>
        <v>N/A</v>
      </c>
      <c r="V494" s="103" t="str">
        <f>Final_Report[[#This Row],[Issue Description]]</f>
        <v>N/A</v>
      </c>
      <c r="W494" s="103"/>
      <c r="X494" s="103">
        <f>Final_Report[[#This Row],[Code Snippet]]</f>
        <v>0</v>
      </c>
      <c r="Y494" s="103" t="str">
        <f>IF(Final_Report[[#This Row],[Move to Report]]="Yes",VLOOKUP(E494,IssueVariable[],5,0),"N/A")</f>
        <v>N/A</v>
      </c>
      <c r="Z494" s="103" t="str">
        <f>Final_Report[[#This Row],[Expected Result]]</f>
        <v>N/A</v>
      </c>
      <c r="AA494" s="103" t="str">
        <f>IF(Final_Report[[#This Row],[Move to Report]]="Yes",VLOOKUP(E494,IssueVariable[],6,0),"N/A")</f>
        <v>N/A</v>
      </c>
      <c r="AB494" s="103" t="str">
        <f>IF(Final_Report[[#This Row],[Move to Report]]="Yes",VLOOKUP(E494,IssueVariable[],7,0),"N/A")</f>
        <v>N/A</v>
      </c>
      <c r="AC494" s="103" t="str">
        <f>Final_Report[[#This Row],[Recommendation]]</f>
        <v>N/A</v>
      </c>
      <c r="AD494" s="103"/>
      <c r="AE494" s="103" t="str">
        <f>IF(Final_Report[[#This Row],[Move to Report]]="Yes",VLOOKUP(E494,IssueVariable[],8,0),"N/A")</f>
        <v>N/A</v>
      </c>
      <c r="AF494" s="103" t="str">
        <f>Final_Report[[#This Row],[Steps to Reproduce]]</f>
        <v>N/A</v>
      </c>
      <c r="AG494" s="103" t="str">
        <f>IF(Final_Report[[#This Row],[Move to Report]]="Yes",VLOOKUP(E494,IssueVariable[],9,0),"N/A")</f>
        <v>N/A</v>
      </c>
      <c r="AH494" s="103" t="str">
        <f>IF(Final_Report[[#This Row],[Move to Report]]="Yes",VLOOKUP(E494,IssueVariable[],10,0),"N/A")</f>
        <v>N/A</v>
      </c>
      <c r="AI494" s="103"/>
      <c r="AJ494" s="103"/>
      <c r="AK494" s="103" t="str" cm="1">
        <f t="array" ref="AK494">Table95[Tested on]</f>
        <v>Windows: 11
MAC OS: 12
iOS: 15
Android OS: 10</v>
      </c>
      <c r="AL494" s="203" t="str" cm="1">
        <f t="array" ref="AL4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4" s="103" t="e" cm="1">
        <f t="array" ref="AM494">CONCATENATE(LEFT(AH494, SEARCH(" ", AH494) -1),", ",Labels[Labels])</f>
        <v>#VALUE!</v>
      </c>
      <c r="AN494" s="103" t="b">
        <f t="shared" si="8"/>
        <v>0</v>
      </c>
      <c r="AO494" s="103"/>
      <c r="AP494" s="103"/>
      <c r="AQ494" s="103"/>
      <c r="AR494" s="103"/>
      <c r="AS494" s="103"/>
      <c r="AT494" s="103"/>
      <c r="AU494" s="103"/>
      <c r="AV494" s="103"/>
      <c r="AW494" s="103"/>
      <c r="AX494" s="103"/>
      <c r="AY494" s="103"/>
      <c r="AZ494" s="103"/>
      <c r="BA494" s="103"/>
      <c r="BB494" s="103"/>
      <c r="BC494" s="103" t="e">
        <f>VLOOKUP('Final Report'!D494,'Issue Variable'!A:N,11,FALSE)</f>
        <v>#N/A</v>
      </c>
      <c r="BD494" s="103"/>
      <c r="BE494" s="206"/>
    </row>
    <row r="495" spans="1:57" ht="105" hidden="1">
      <c r="A495" s="145"/>
      <c r="B495" s="103" t="e">
        <f>VLOOKUP(A495,URL[],2,0)</f>
        <v>#N/A</v>
      </c>
      <c r="C495" s="205" t="e">
        <f>VLOOKUP(A495,URL[],3,0)</f>
        <v>#N/A</v>
      </c>
      <c r="D495" s="103"/>
      <c r="E495" s="103"/>
      <c r="F495" s="103"/>
      <c r="G495" s="103"/>
      <c r="H495" s="103"/>
      <c r="I495" s="103"/>
      <c r="J495" s="103"/>
      <c r="K495" s="103"/>
      <c r="L495" s="103"/>
      <c r="M495" s="103"/>
      <c r="N495" s="103"/>
      <c r="O495" s="103"/>
      <c r="P495" s="103"/>
      <c r="Q495" s="103"/>
      <c r="R495" s="103"/>
      <c r="S495" s="103"/>
      <c r="T495" s="103" t="str">
        <f>IF(Final_Report[[#This Row],[Move to Report]]="Yes",VLOOKUP(E495,IssueVariable[],3,0),"N/A")</f>
        <v>N/A</v>
      </c>
      <c r="U495" s="103" t="str">
        <f>IF(Final_Report[[#This Row],[Move to Report]]="Yes",VLOOKUP(E495,IssueVariable[],4,0),"N/A")</f>
        <v>N/A</v>
      </c>
      <c r="V495" s="103" t="str">
        <f>Final_Report[[#This Row],[Issue Description]]</f>
        <v>N/A</v>
      </c>
      <c r="W495" s="103"/>
      <c r="X495" s="103">
        <f>Final_Report[[#This Row],[Code Snippet]]</f>
        <v>0</v>
      </c>
      <c r="Y495" s="103" t="str">
        <f>IF(Final_Report[[#This Row],[Move to Report]]="Yes",VLOOKUP(E495,IssueVariable[],5,0),"N/A")</f>
        <v>N/A</v>
      </c>
      <c r="Z495" s="103" t="str">
        <f>Final_Report[[#This Row],[Expected Result]]</f>
        <v>N/A</v>
      </c>
      <c r="AA495" s="103" t="str">
        <f>IF(Final_Report[[#This Row],[Move to Report]]="Yes",VLOOKUP(E495,IssueVariable[],6,0),"N/A")</f>
        <v>N/A</v>
      </c>
      <c r="AB495" s="103" t="str">
        <f>IF(Final_Report[[#This Row],[Move to Report]]="Yes",VLOOKUP(E495,IssueVariable[],7,0),"N/A")</f>
        <v>N/A</v>
      </c>
      <c r="AC495" s="103" t="str">
        <f>Final_Report[[#This Row],[Recommendation]]</f>
        <v>N/A</v>
      </c>
      <c r="AD495" s="103"/>
      <c r="AE495" s="103" t="str">
        <f>IF(Final_Report[[#This Row],[Move to Report]]="Yes",VLOOKUP(E495,IssueVariable[],8,0),"N/A")</f>
        <v>N/A</v>
      </c>
      <c r="AF495" s="103" t="str">
        <f>Final_Report[[#This Row],[Steps to Reproduce]]</f>
        <v>N/A</v>
      </c>
      <c r="AG495" s="103" t="str">
        <f>IF(Final_Report[[#This Row],[Move to Report]]="Yes",VLOOKUP(E495,IssueVariable[],9,0),"N/A")</f>
        <v>N/A</v>
      </c>
      <c r="AH495" s="103" t="str">
        <f>IF(Final_Report[[#This Row],[Move to Report]]="Yes",VLOOKUP(E495,IssueVariable[],10,0),"N/A")</f>
        <v>N/A</v>
      </c>
      <c r="AI495" s="103"/>
      <c r="AJ495" s="103"/>
      <c r="AK495" s="103" t="str" cm="1">
        <f t="array" ref="AK495">Table95[Tested on]</f>
        <v>Windows: 11
MAC OS: 12
iOS: 15
Android OS: 10</v>
      </c>
      <c r="AL495" s="203" t="str" cm="1">
        <f t="array" ref="AL4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5" s="103" t="e" cm="1">
        <f t="array" ref="AM495">CONCATENATE(LEFT(AH495, SEARCH(" ", AH495) -1),", ",Labels[Labels])</f>
        <v>#VALUE!</v>
      </c>
      <c r="AN495" s="103" t="b">
        <f t="shared" si="8"/>
        <v>0</v>
      </c>
      <c r="AO495" s="103"/>
      <c r="AP495" s="103"/>
      <c r="AQ495" s="103"/>
      <c r="AR495" s="103"/>
      <c r="AS495" s="103"/>
      <c r="AT495" s="103"/>
      <c r="AU495" s="103"/>
      <c r="AV495" s="103"/>
      <c r="AW495" s="103"/>
      <c r="AX495" s="103"/>
      <c r="AY495" s="103"/>
      <c r="AZ495" s="103"/>
      <c r="BA495" s="103"/>
      <c r="BB495" s="103"/>
      <c r="BC495" s="103" t="e">
        <f>VLOOKUP('Final Report'!D495,'Issue Variable'!A:N,11,FALSE)</f>
        <v>#N/A</v>
      </c>
      <c r="BD495" s="103"/>
      <c r="BE495" s="206"/>
    </row>
    <row r="496" spans="1:57" ht="105" hidden="1">
      <c r="A496" s="145"/>
      <c r="B496" s="103" t="e">
        <f>VLOOKUP(A496,URL[],2,0)</f>
        <v>#N/A</v>
      </c>
      <c r="C496" s="205" t="e">
        <f>VLOOKUP(A496,URL[],3,0)</f>
        <v>#N/A</v>
      </c>
      <c r="D496" s="103"/>
      <c r="E496" s="103"/>
      <c r="F496" s="103"/>
      <c r="G496" s="103"/>
      <c r="H496" s="103"/>
      <c r="I496" s="103"/>
      <c r="J496" s="103"/>
      <c r="K496" s="103"/>
      <c r="L496" s="103"/>
      <c r="M496" s="103"/>
      <c r="N496" s="103"/>
      <c r="O496" s="103"/>
      <c r="P496" s="103"/>
      <c r="Q496" s="103"/>
      <c r="R496" s="103"/>
      <c r="S496" s="103"/>
      <c r="T496" s="103" t="str">
        <f>IF(Final_Report[[#This Row],[Move to Report]]="Yes",VLOOKUP(E496,IssueVariable[],3,0),"N/A")</f>
        <v>N/A</v>
      </c>
      <c r="U496" s="103" t="str">
        <f>IF(Final_Report[[#This Row],[Move to Report]]="Yes",VLOOKUP(E496,IssueVariable[],4,0),"N/A")</f>
        <v>N/A</v>
      </c>
      <c r="V496" s="103" t="str">
        <f>Final_Report[[#This Row],[Issue Description]]</f>
        <v>N/A</v>
      </c>
      <c r="W496" s="103"/>
      <c r="X496" s="103">
        <f>Final_Report[[#This Row],[Code Snippet]]</f>
        <v>0</v>
      </c>
      <c r="Y496" s="103" t="str">
        <f>IF(Final_Report[[#This Row],[Move to Report]]="Yes",VLOOKUP(E496,IssueVariable[],5,0),"N/A")</f>
        <v>N/A</v>
      </c>
      <c r="Z496" s="103" t="str">
        <f>Final_Report[[#This Row],[Expected Result]]</f>
        <v>N/A</v>
      </c>
      <c r="AA496" s="103" t="str">
        <f>IF(Final_Report[[#This Row],[Move to Report]]="Yes",VLOOKUP(E496,IssueVariable[],6,0),"N/A")</f>
        <v>N/A</v>
      </c>
      <c r="AB496" s="103" t="str">
        <f>IF(Final_Report[[#This Row],[Move to Report]]="Yes",VLOOKUP(E496,IssueVariable[],7,0),"N/A")</f>
        <v>N/A</v>
      </c>
      <c r="AC496" s="103" t="str">
        <f>Final_Report[[#This Row],[Recommendation]]</f>
        <v>N/A</v>
      </c>
      <c r="AD496" s="103"/>
      <c r="AE496" s="103" t="str">
        <f>IF(Final_Report[[#This Row],[Move to Report]]="Yes",VLOOKUP(E496,IssueVariable[],8,0),"N/A")</f>
        <v>N/A</v>
      </c>
      <c r="AF496" s="103" t="str">
        <f>Final_Report[[#This Row],[Steps to Reproduce]]</f>
        <v>N/A</v>
      </c>
      <c r="AG496" s="103" t="str">
        <f>IF(Final_Report[[#This Row],[Move to Report]]="Yes",VLOOKUP(E496,IssueVariable[],9,0),"N/A")</f>
        <v>N/A</v>
      </c>
      <c r="AH496" s="103" t="str">
        <f>IF(Final_Report[[#This Row],[Move to Report]]="Yes",VLOOKUP(E496,IssueVariable[],10,0),"N/A")</f>
        <v>N/A</v>
      </c>
      <c r="AI496" s="103"/>
      <c r="AJ496" s="103"/>
      <c r="AK496" s="103" t="str" cm="1">
        <f t="array" ref="AK496">Table95[Tested on]</f>
        <v>Windows: 11
MAC OS: 12
iOS: 15
Android OS: 10</v>
      </c>
      <c r="AL496" s="203" t="str" cm="1">
        <f t="array" ref="AL4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6" s="103" t="e" cm="1">
        <f t="array" ref="AM496">CONCATENATE(LEFT(AH496, SEARCH(" ", AH496) -1),", ",Labels[Labels])</f>
        <v>#VALUE!</v>
      </c>
      <c r="AN496" s="103" t="b">
        <f t="shared" si="8"/>
        <v>0</v>
      </c>
      <c r="AO496" s="103"/>
      <c r="AP496" s="103"/>
      <c r="AQ496" s="103"/>
      <c r="AR496" s="103"/>
      <c r="AS496" s="103"/>
      <c r="AT496" s="103"/>
      <c r="AU496" s="103"/>
      <c r="AV496" s="103"/>
      <c r="AW496" s="103"/>
      <c r="AX496" s="103"/>
      <c r="AY496" s="103"/>
      <c r="AZ496" s="103"/>
      <c r="BA496" s="103"/>
      <c r="BB496" s="103"/>
      <c r="BC496" s="103" t="e">
        <f>VLOOKUP('Final Report'!D496,'Issue Variable'!A:N,11,FALSE)</f>
        <v>#N/A</v>
      </c>
      <c r="BD496" s="103"/>
      <c r="BE496" s="206"/>
    </row>
    <row r="497" spans="1:57" ht="105" hidden="1">
      <c r="A497" s="145"/>
      <c r="B497" s="103" t="e">
        <f>VLOOKUP(A497,URL[],2,0)</f>
        <v>#N/A</v>
      </c>
      <c r="C497" s="205" t="e">
        <f>VLOOKUP(A497,URL[],3,0)</f>
        <v>#N/A</v>
      </c>
      <c r="D497" s="103"/>
      <c r="E497" s="103"/>
      <c r="F497" s="103"/>
      <c r="G497" s="103"/>
      <c r="H497" s="103"/>
      <c r="I497" s="103"/>
      <c r="J497" s="103"/>
      <c r="K497" s="103"/>
      <c r="L497" s="103"/>
      <c r="M497" s="103"/>
      <c r="N497" s="103"/>
      <c r="O497" s="103"/>
      <c r="P497" s="103"/>
      <c r="Q497" s="103"/>
      <c r="R497" s="103"/>
      <c r="S497" s="103"/>
      <c r="T497" s="103" t="str">
        <f>IF(Final_Report[[#This Row],[Move to Report]]="Yes",VLOOKUP(E497,IssueVariable[],3,0),"N/A")</f>
        <v>N/A</v>
      </c>
      <c r="U497" s="103" t="str">
        <f>IF(Final_Report[[#This Row],[Move to Report]]="Yes",VLOOKUP(E497,IssueVariable[],4,0),"N/A")</f>
        <v>N/A</v>
      </c>
      <c r="V497" s="103" t="str">
        <f>Final_Report[[#This Row],[Issue Description]]</f>
        <v>N/A</v>
      </c>
      <c r="W497" s="103"/>
      <c r="X497" s="103">
        <f>Final_Report[[#This Row],[Code Snippet]]</f>
        <v>0</v>
      </c>
      <c r="Y497" s="103" t="str">
        <f>IF(Final_Report[[#This Row],[Move to Report]]="Yes",VLOOKUP(E497,IssueVariable[],5,0),"N/A")</f>
        <v>N/A</v>
      </c>
      <c r="Z497" s="103" t="str">
        <f>Final_Report[[#This Row],[Expected Result]]</f>
        <v>N/A</v>
      </c>
      <c r="AA497" s="103" t="str">
        <f>IF(Final_Report[[#This Row],[Move to Report]]="Yes",VLOOKUP(E497,IssueVariable[],6,0),"N/A")</f>
        <v>N/A</v>
      </c>
      <c r="AB497" s="103" t="str">
        <f>IF(Final_Report[[#This Row],[Move to Report]]="Yes",VLOOKUP(E497,IssueVariable[],7,0),"N/A")</f>
        <v>N/A</v>
      </c>
      <c r="AC497" s="103" t="str">
        <f>Final_Report[[#This Row],[Recommendation]]</f>
        <v>N/A</v>
      </c>
      <c r="AD497" s="103"/>
      <c r="AE497" s="103" t="str">
        <f>IF(Final_Report[[#This Row],[Move to Report]]="Yes",VLOOKUP(E497,IssueVariable[],8,0),"N/A")</f>
        <v>N/A</v>
      </c>
      <c r="AF497" s="103" t="str">
        <f>Final_Report[[#This Row],[Steps to Reproduce]]</f>
        <v>N/A</v>
      </c>
      <c r="AG497" s="103" t="str">
        <f>IF(Final_Report[[#This Row],[Move to Report]]="Yes",VLOOKUP(E497,IssueVariable[],9,0),"N/A")</f>
        <v>N/A</v>
      </c>
      <c r="AH497" s="103" t="str">
        <f>IF(Final_Report[[#This Row],[Move to Report]]="Yes",VLOOKUP(E497,IssueVariable[],10,0),"N/A")</f>
        <v>N/A</v>
      </c>
      <c r="AI497" s="103"/>
      <c r="AJ497" s="103"/>
      <c r="AK497" s="103" t="str" cm="1">
        <f t="array" ref="AK497">Table95[Tested on]</f>
        <v>Windows: 11
MAC OS: 12
iOS: 15
Android OS: 10</v>
      </c>
      <c r="AL497" s="203" t="str" cm="1">
        <f t="array" ref="AL4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7" s="103" t="e" cm="1">
        <f t="array" ref="AM497">CONCATENATE(LEFT(AH497, SEARCH(" ", AH497) -1),", ",Labels[Labels])</f>
        <v>#VALUE!</v>
      </c>
      <c r="AN497" s="103" t="b">
        <f t="shared" si="8"/>
        <v>0</v>
      </c>
      <c r="AO497" s="103"/>
      <c r="AP497" s="103"/>
      <c r="AQ497" s="103"/>
      <c r="AR497" s="103"/>
      <c r="AS497" s="103"/>
      <c r="AT497" s="103"/>
      <c r="AU497" s="103"/>
      <c r="AV497" s="103"/>
      <c r="AW497" s="103"/>
      <c r="AX497" s="103"/>
      <c r="AY497" s="103"/>
      <c r="AZ497" s="103"/>
      <c r="BA497" s="103"/>
      <c r="BB497" s="103"/>
      <c r="BC497" s="103" t="e">
        <f>VLOOKUP('Final Report'!D497,'Issue Variable'!A:N,11,FALSE)</f>
        <v>#N/A</v>
      </c>
      <c r="BD497" s="103"/>
      <c r="BE497" s="206"/>
    </row>
    <row r="498" spans="1:57" ht="105" hidden="1">
      <c r="A498" s="145"/>
      <c r="B498" s="103" t="e">
        <f>VLOOKUP(A498,URL[],2,0)</f>
        <v>#N/A</v>
      </c>
      <c r="C498" s="205" t="e">
        <f>VLOOKUP(A498,URL[],3,0)</f>
        <v>#N/A</v>
      </c>
      <c r="D498" s="103"/>
      <c r="E498" s="103"/>
      <c r="F498" s="103"/>
      <c r="G498" s="103"/>
      <c r="H498" s="103"/>
      <c r="I498" s="103"/>
      <c r="J498" s="103"/>
      <c r="K498" s="103"/>
      <c r="L498" s="103"/>
      <c r="M498" s="103"/>
      <c r="N498" s="103"/>
      <c r="O498" s="103"/>
      <c r="P498" s="103"/>
      <c r="Q498" s="103"/>
      <c r="R498" s="103"/>
      <c r="S498" s="103"/>
      <c r="T498" s="103" t="str">
        <f>IF(Final_Report[[#This Row],[Move to Report]]="Yes",VLOOKUP(E498,IssueVariable[],3,0),"N/A")</f>
        <v>N/A</v>
      </c>
      <c r="U498" s="103" t="str">
        <f>IF(Final_Report[[#This Row],[Move to Report]]="Yes",VLOOKUP(E498,IssueVariable[],4,0),"N/A")</f>
        <v>N/A</v>
      </c>
      <c r="V498" s="103" t="str">
        <f>Final_Report[[#This Row],[Issue Description]]</f>
        <v>N/A</v>
      </c>
      <c r="W498" s="103"/>
      <c r="X498" s="103">
        <f>Final_Report[[#This Row],[Code Snippet]]</f>
        <v>0</v>
      </c>
      <c r="Y498" s="103" t="str">
        <f>IF(Final_Report[[#This Row],[Move to Report]]="Yes",VLOOKUP(E498,IssueVariable[],5,0),"N/A")</f>
        <v>N/A</v>
      </c>
      <c r="Z498" s="103" t="str">
        <f>Final_Report[[#This Row],[Expected Result]]</f>
        <v>N/A</v>
      </c>
      <c r="AA498" s="103" t="str">
        <f>IF(Final_Report[[#This Row],[Move to Report]]="Yes",VLOOKUP(E498,IssueVariable[],6,0),"N/A")</f>
        <v>N/A</v>
      </c>
      <c r="AB498" s="103" t="str">
        <f>IF(Final_Report[[#This Row],[Move to Report]]="Yes",VLOOKUP(E498,IssueVariable[],7,0),"N/A")</f>
        <v>N/A</v>
      </c>
      <c r="AC498" s="103" t="str">
        <f>Final_Report[[#This Row],[Recommendation]]</f>
        <v>N/A</v>
      </c>
      <c r="AD498" s="103"/>
      <c r="AE498" s="103" t="str">
        <f>IF(Final_Report[[#This Row],[Move to Report]]="Yes",VLOOKUP(E498,IssueVariable[],8,0),"N/A")</f>
        <v>N/A</v>
      </c>
      <c r="AF498" s="103" t="str">
        <f>Final_Report[[#This Row],[Steps to Reproduce]]</f>
        <v>N/A</v>
      </c>
      <c r="AG498" s="103" t="str">
        <f>IF(Final_Report[[#This Row],[Move to Report]]="Yes",VLOOKUP(E498,IssueVariable[],9,0),"N/A")</f>
        <v>N/A</v>
      </c>
      <c r="AH498" s="103" t="str">
        <f>IF(Final_Report[[#This Row],[Move to Report]]="Yes",VLOOKUP(E498,IssueVariable[],10,0),"N/A")</f>
        <v>N/A</v>
      </c>
      <c r="AI498" s="103"/>
      <c r="AJ498" s="103"/>
      <c r="AK498" s="103" t="str" cm="1">
        <f t="array" ref="AK498">Table95[Tested on]</f>
        <v>Windows: 11
MAC OS: 12
iOS: 15
Android OS: 10</v>
      </c>
      <c r="AL498" s="203" t="str" cm="1">
        <f t="array" ref="AL4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8" s="103" t="e" cm="1">
        <f t="array" ref="AM498">CONCATENATE(LEFT(AH498, SEARCH(" ", AH498) -1),", ",Labels[Labels])</f>
        <v>#VALUE!</v>
      </c>
      <c r="AN498" s="103" t="b">
        <f t="shared" si="8"/>
        <v>0</v>
      </c>
      <c r="AO498" s="103"/>
      <c r="AP498" s="103"/>
      <c r="AQ498" s="103"/>
      <c r="AR498" s="103"/>
      <c r="AS498" s="103"/>
      <c r="AT498" s="103"/>
      <c r="AU498" s="103"/>
      <c r="AV498" s="103"/>
      <c r="AW498" s="103"/>
      <c r="AX498" s="103"/>
      <c r="AY498" s="103"/>
      <c r="AZ498" s="103"/>
      <c r="BA498" s="103"/>
      <c r="BB498" s="103"/>
      <c r="BC498" s="103" t="e">
        <f>VLOOKUP('Final Report'!D498,'Issue Variable'!A:N,11,FALSE)</f>
        <v>#N/A</v>
      </c>
      <c r="BD498" s="103"/>
      <c r="BE498" s="206"/>
    </row>
    <row r="499" spans="1:57" ht="105" hidden="1">
      <c r="A499" s="145"/>
      <c r="B499" s="103" t="e">
        <f>VLOOKUP(A499,URL[],2,0)</f>
        <v>#N/A</v>
      </c>
      <c r="C499" s="205" t="e">
        <f>VLOOKUP(A499,URL[],3,0)</f>
        <v>#N/A</v>
      </c>
      <c r="D499" s="103"/>
      <c r="E499" s="103"/>
      <c r="F499" s="103"/>
      <c r="G499" s="103"/>
      <c r="H499" s="103"/>
      <c r="I499" s="103"/>
      <c r="J499" s="103"/>
      <c r="K499" s="103"/>
      <c r="L499" s="103"/>
      <c r="M499" s="103"/>
      <c r="N499" s="103"/>
      <c r="O499" s="103"/>
      <c r="P499" s="103"/>
      <c r="Q499" s="103"/>
      <c r="R499" s="103"/>
      <c r="S499" s="103"/>
      <c r="T499" s="103" t="str">
        <f>IF(Final_Report[[#This Row],[Move to Report]]="Yes",VLOOKUP(E499,IssueVariable[],3,0),"N/A")</f>
        <v>N/A</v>
      </c>
      <c r="U499" s="103" t="str">
        <f>IF(Final_Report[[#This Row],[Move to Report]]="Yes",VLOOKUP(E499,IssueVariable[],4,0),"N/A")</f>
        <v>N/A</v>
      </c>
      <c r="V499" s="103" t="str">
        <f>Final_Report[[#This Row],[Issue Description]]</f>
        <v>N/A</v>
      </c>
      <c r="W499" s="103"/>
      <c r="X499" s="103">
        <f>Final_Report[[#This Row],[Code Snippet]]</f>
        <v>0</v>
      </c>
      <c r="Y499" s="103" t="str">
        <f>IF(Final_Report[[#This Row],[Move to Report]]="Yes",VLOOKUP(E499,IssueVariable[],5,0),"N/A")</f>
        <v>N/A</v>
      </c>
      <c r="Z499" s="103" t="str">
        <f>Final_Report[[#This Row],[Expected Result]]</f>
        <v>N/A</v>
      </c>
      <c r="AA499" s="103" t="str">
        <f>IF(Final_Report[[#This Row],[Move to Report]]="Yes",VLOOKUP(E499,IssueVariable[],6,0),"N/A")</f>
        <v>N/A</v>
      </c>
      <c r="AB499" s="103" t="str">
        <f>IF(Final_Report[[#This Row],[Move to Report]]="Yes",VLOOKUP(E499,IssueVariable[],7,0),"N/A")</f>
        <v>N/A</v>
      </c>
      <c r="AC499" s="103" t="str">
        <f>Final_Report[[#This Row],[Recommendation]]</f>
        <v>N/A</v>
      </c>
      <c r="AD499" s="103"/>
      <c r="AE499" s="103" t="str">
        <f>IF(Final_Report[[#This Row],[Move to Report]]="Yes",VLOOKUP(E499,IssueVariable[],8,0),"N/A")</f>
        <v>N/A</v>
      </c>
      <c r="AF499" s="103" t="str">
        <f>Final_Report[[#This Row],[Steps to Reproduce]]</f>
        <v>N/A</v>
      </c>
      <c r="AG499" s="103" t="str">
        <f>IF(Final_Report[[#This Row],[Move to Report]]="Yes",VLOOKUP(E499,IssueVariable[],9,0),"N/A")</f>
        <v>N/A</v>
      </c>
      <c r="AH499" s="103" t="str">
        <f>IF(Final_Report[[#This Row],[Move to Report]]="Yes",VLOOKUP(E499,IssueVariable[],10,0),"N/A")</f>
        <v>N/A</v>
      </c>
      <c r="AI499" s="103"/>
      <c r="AJ499" s="103"/>
      <c r="AK499" s="103" t="str" cm="1">
        <f t="array" ref="AK499">Table95[Tested on]</f>
        <v>Windows: 11
MAC OS: 12
iOS: 15
Android OS: 10</v>
      </c>
      <c r="AL499" s="203" t="str" cm="1">
        <f t="array" ref="AL4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499" s="103" t="e" cm="1">
        <f t="array" ref="AM499">CONCATENATE(LEFT(AH499, SEARCH(" ", AH499) -1),", ",Labels[Labels])</f>
        <v>#VALUE!</v>
      </c>
      <c r="AN499" s="103" t="b">
        <f t="shared" si="8"/>
        <v>0</v>
      </c>
      <c r="AO499" s="103"/>
      <c r="AP499" s="103"/>
      <c r="AQ499" s="103"/>
      <c r="AR499" s="103"/>
      <c r="AS499" s="103"/>
      <c r="AT499" s="103"/>
      <c r="AU499" s="103"/>
      <c r="AV499" s="103"/>
      <c r="AW499" s="103"/>
      <c r="AX499" s="103"/>
      <c r="AY499" s="103"/>
      <c r="AZ499" s="103"/>
      <c r="BA499" s="103"/>
      <c r="BB499" s="103"/>
      <c r="BC499" s="103" t="e">
        <f>VLOOKUP('Final Report'!D499,'Issue Variable'!A:N,11,FALSE)</f>
        <v>#N/A</v>
      </c>
      <c r="BD499" s="103"/>
      <c r="BE499" s="206"/>
    </row>
    <row r="500" spans="1:57" ht="105" hidden="1">
      <c r="A500" s="145"/>
      <c r="B500" s="103" t="e">
        <f>VLOOKUP(A500,URL[],2,0)</f>
        <v>#N/A</v>
      </c>
      <c r="C500" s="205" t="e">
        <f>VLOOKUP(A500,URL[],3,0)</f>
        <v>#N/A</v>
      </c>
      <c r="D500" s="103"/>
      <c r="E500" s="103"/>
      <c r="F500" s="103"/>
      <c r="G500" s="103"/>
      <c r="H500" s="103"/>
      <c r="I500" s="103"/>
      <c r="J500" s="103"/>
      <c r="K500" s="103"/>
      <c r="L500" s="103"/>
      <c r="M500" s="103"/>
      <c r="N500" s="103"/>
      <c r="O500" s="103"/>
      <c r="P500" s="103"/>
      <c r="Q500" s="103"/>
      <c r="R500" s="103"/>
      <c r="S500" s="103"/>
      <c r="T500" s="103" t="str">
        <f>IF(Final_Report[[#This Row],[Move to Report]]="Yes",VLOOKUP(E500,IssueVariable[],3,0),"N/A")</f>
        <v>N/A</v>
      </c>
      <c r="U500" s="103" t="str">
        <f>IF(Final_Report[[#This Row],[Move to Report]]="Yes",VLOOKUP(E500,IssueVariable[],4,0),"N/A")</f>
        <v>N/A</v>
      </c>
      <c r="V500" s="103" t="str">
        <f>Final_Report[[#This Row],[Issue Description]]</f>
        <v>N/A</v>
      </c>
      <c r="W500" s="103"/>
      <c r="X500" s="103">
        <f>Final_Report[[#This Row],[Code Snippet]]</f>
        <v>0</v>
      </c>
      <c r="Y500" s="103" t="str">
        <f>IF(Final_Report[[#This Row],[Move to Report]]="Yes",VLOOKUP(E500,IssueVariable[],5,0),"N/A")</f>
        <v>N/A</v>
      </c>
      <c r="Z500" s="103" t="str">
        <f>Final_Report[[#This Row],[Expected Result]]</f>
        <v>N/A</v>
      </c>
      <c r="AA500" s="103" t="str">
        <f>IF(Final_Report[[#This Row],[Move to Report]]="Yes",VLOOKUP(E500,IssueVariable[],6,0),"N/A")</f>
        <v>N/A</v>
      </c>
      <c r="AB500" s="103" t="str">
        <f>IF(Final_Report[[#This Row],[Move to Report]]="Yes",VLOOKUP(E500,IssueVariable[],7,0),"N/A")</f>
        <v>N/A</v>
      </c>
      <c r="AC500" s="103" t="str">
        <f>Final_Report[[#This Row],[Recommendation]]</f>
        <v>N/A</v>
      </c>
      <c r="AD500" s="103"/>
      <c r="AE500" s="103" t="str">
        <f>IF(Final_Report[[#This Row],[Move to Report]]="Yes",VLOOKUP(E500,IssueVariable[],8,0),"N/A")</f>
        <v>N/A</v>
      </c>
      <c r="AF500" s="103" t="str">
        <f>Final_Report[[#This Row],[Steps to Reproduce]]</f>
        <v>N/A</v>
      </c>
      <c r="AG500" s="103" t="str">
        <f>IF(Final_Report[[#This Row],[Move to Report]]="Yes",VLOOKUP(E500,IssueVariable[],9,0),"N/A")</f>
        <v>N/A</v>
      </c>
      <c r="AH500" s="103" t="str">
        <f>IF(Final_Report[[#This Row],[Move to Report]]="Yes",VLOOKUP(E500,IssueVariable[],10,0),"N/A")</f>
        <v>N/A</v>
      </c>
      <c r="AI500" s="103"/>
      <c r="AJ500" s="103"/>
      <c r="AK500" s="103" t="str" cm="1">
        <f t="array" ref="AK500">Table95[Tested on]</f>
        <v>Windows: 11
MAC OS: 12
iOS: 15
Android OS: 10</v>
      </c>
      <c r="AL500" s="203" t="str" cm="1">
        <f t="array" ref="AL5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0" s="103" t="e" cm="1">
        <f t="array" ref="AM500">CONCATENATE(LEFT(AH500, SEARCH(" ", AH500) -1),", ",Labels[Labels])</f>
        <v>#VALUE!</v>
      </c>
      <c r="AN500" s="103" t="b">
        <f t="shared" si="8"/>
        <v>0</v>
      </c>
      <c r="AO500" s="103"/>
      <c r="AP500" s="103"/>
      <c r="AQ500" s="103"/>
      <c r="AR500" s="103"/>
      <c r="AS500" s="103"/>
      <c r="AT500" s="103"/>
      <c r="AU500" s="103"/>
      <c r="AV500" s="103"/>
      <c r="AW500" s="103"/>
      <c r="AX500" s="103"/>
      <c r="AY500" s="103"/>
      <c r="AZ500" s="103"/>
      <c r="BA500" s="103"/>
      <c r="BB500" s="103"/>
      <c r="BC500" s="103" t="e">
        <f>VLOOKUP('Final Report'!D500,'Issue Variable'!A:N,11,FALSE)</f>
        <v>#N/A</v>
      </c>
      <c r="BD500" s="103"/>
      <c r="BE500" s="206"/>
    </row>
    <row r="501" spans="1:57" ht="105" hidden="1">
      <c r="A501" s="145"/>
      <c r="B501" s="103" t="e">
        <f>VLOOKUP(A501,URL[],2,0)</f>
        <v>#N/A</v>
      </c>
      <c r="C501" s="205" t="e">
        <f>VLOOKUP(A501,URL[],3,0)</f>
        <v>#N/A</v>
      </c>
      <c r="D501" s="103"/>
      <c r="E501" s="103"/>
      <c r="F501" s="103"/>
      <c r="G501" s="103"/>
      <c r="H501" s="103"/>
      <c r="I501" s="103"/>
      <c r="J501" s="103"/>
      <c r="K501" s="103"/>
      <c r="L501" s="103"/>
      <c r="M501" s="103"/>
      <c r="N501" s="103"/>
      <c r="O501" s="103"/>
      <c r="P501" s="103"/>
      <c r="Q501" s="103"/>
      <c r="R501" s="103"/>
      <c r="S501" s="103"/>
      <c r="T501" s="103" t="str">
        <f>IF(Final_Report[[#This Row],[Move to Report]]="Yes",VLOOKUP(E501,IssueVariable[],3,0),"N/A")</f>
        <v>N/A</v>
      </c>
      <c r="U501" s="103" t="str">
        <f>IF(Final_Report[[#This Row],[Move to Report]]="Yes",VLOOKUP(E501,IssueVariable[],4,0),"N/A")</f>
        <v>N/A</v>
      </c>
      <c r="V501" s="103" t="str">
        <f>Final_Report[[#This Row],[Issue Description]]</f>
        <v>N/A</v>
      </c>
      <c r="W501" s="103"/>
      <c r="X501" s="103">
        <f>Final_Report[[#This Row],[Code Snippet]]</f>
        <v>0</v>
      </c>
      <c r="Y501" s="103" t="str">
        <f>IF(Final_Report[[#This Row],[Move to Report]]="Yes",VLOOKUP(E501,IssueVariable[],5,0),"N/A")</f>
        <v>N/A</v>
      </c>
      <c r="Z501" s="103" t="str">
        <f>Final_Report[[#This Row],[Expected Result]]</f>
        <v>N/A</v>
      </c>
      <c r="AA501" s="103" t="str">
        <f>IF(Final_Report[[#This Row],[Move to Report]]="Yes",VLOOKUP(E501,IssueVariable[],6,0),"N/A")</f>
        <v>N/A</v>
      </c>
      <c r="AB501" s="103" t="str">
        <f>IF(Final_Report[[#This Row],[Move to Report]]="Yes",VLOOKUP(E501,IssueVariable[],7,0),"N/A")</f>
        <v>N/A</v>
      </c>
      <c r="AC501" s="103" t="str">
        <f>Final_Report[[#This Row],[Recommendation]]</f>
        <v>N/A</v>
      </c>
      <c r="AD501" s="103"/>
      <c r="AE501" s="103" t="str">
        <f>IF(Final_Report[[#This Row],[Move to Report]]="Yes",VLOOKUP(E501,IssueVariable[],8,0),"N/A")</f>
        <v>N/A</v>
      </c>
      <c r="AF501" s="103" t="str">
        <f>Final_Report[[#This Row],[Steps to Reproduce]]</f>
        <v>N/A</v>
      </c>
      <c r="AG501" s="103" t="str">
        <f>IF(Final_Report[[#This Row],[Move to Report]]="Yes",VLOOKUP(E501,IssueVariable[],9,0),"N/A")</f>
        <v>N/A</v>
      </c>
      <c r="AH501" s="103" t="str">
        <f>IF(Final_Report[[#This Row],[Move to Report]]="Yes",VLOOKUP(E501,IssueVariable[],10,0),"N/A")</f>
        <v>N/A</v>
      </c>
      <c r="AI501" s="103"/>
      <c r="AJ501" s="103"/>
      <c r="AK501" s="103" t="str" cm="1">
        <f t="array" ref="AK501">Table95[Tested on]</f>
        <v>Windows: 11
MAC OS: 12
iOS: 15
Android OS: 10</v>
      </c>
      <c r="AL501" s="203" t="str" cm="1">
        <f t="array" ref="AL5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1" s="103" t="e" cm="1">
        <f t="array" ref="AM501">CONCATENATE(LEFT(AH501, SEARCH(" ", AH501) -1),", ",Labels[Labels])</f>
        <v>#VALUE!</v>
      </c>
      <c r="AN501" s="103" t="b">
        <f t="shared" si="8"/>
        <v>0</v>
      </c>
      <c r="AO501" s="103"/>
      <c r="AP501" s="103"/>
      <c r="AQ501" s="103"/>
      <c r="AR501" s="103"/>
      <c r="AS501" s="103"/>
      <c r="AT501" s="103"/>
      <c r="AU501" s="103"/>
      <c r="AV501" s="103"/>
      <c r="AW501" s="103"/>
      <c r="AX501" s="103"/>
      <c r="AY501" s="103"/>
      <c r="AZ501" s="103"/>
      <c r="BA501" s="103"/>
      <c r="BB501" s="103"/>
      <c r="BC501" s="103" t="e">
        <f>VLOOKUP('Final Report'!D501,'Issue Variable'!A:N,11,FALSE)</f>
        <v>#N/A</v>
      </c>
      <c r="BD501" s="103"/>
      <c r="BE501" s="206"/>
    </row>
    <row r="502" spans="1:57" ht="105" hidden="1">
      <c r="A502" s="145"/>
      <c r="B502" s="103" t="e">
        <f>VLOOKUP(A502,URL[],2,0)</f>
        <v>#N/A</v>
      </c>
      <c r="C502" s="205" t="e">
        <f>VLOOKUP(A502,URL[],3,0)</f>
        <v>#N/A</v>
      </c>
      <c r="D502" s="103"/>
      <c r="E502" s="103"/>
      <c r="F502" s="103"/>
      <c r="G502" s="103"/>
      <c r="H502" s="103"/>
      <c r="I502" s="103"/>
      <c r="J502" s="103"/>
      <c r="K502" s="103"/>
      <c r="L502" s="103"/>
      <c r="M502" s="103"/>
      <c r="N502" s="103"/>
      <c r="O502" s="103"/>
      <c r="P502" s="103"/>
      <c r="Q502" s="103"/>
      <c r="R502" s="103"/>
      <c r="S502" s="103"/>
      <c r="T502" s="103" t="str">
        <f>IF(Final_Report[[#This Row],[Move to Report]]="Yes",VLOOKUP(E502,IssueVariable[],3,0),"N/A")</f>
        <v>N/A</v>
      </c>
      <c r="U502" s="103" t="str">
        <f>IF(Final_Report[[#This Row],[Move to Report]]="Yes",VLOOKUP(E502,IssueVariable[],4,0),"N/A")</f>
        <v>N/A</v>
      </c>
      <c r="V502" s="103" t="str">
        <f>Final_Report[[#This Row],[Issue Description]]</f>
        <v>N/A</v>
      </c>
      <c r="W502" s="103"/>
      <c r="X502" s="103">
        <f>Final_Report[[#This Row],[Code Snippet]]</f>
        <v>0</v>
      </c>
      <c r="Y502" s="103" t="str">
        <f>IF(Final_Report[[#This Row],[Move to Report]]="Yes",VLOOKUP(E502,IssueVariable[],5,0),"N/A")</f>
        <v>N/A</v>
      </c>
      <c r="Z502" s="103" t="str">
        <f>Final_Report[[#This Row],[Expected Result]]</f>
        <v>N/A</v>
      </c>
      <c r="AA502" s="103" t="str">
        <f>IF(Final_Report[[#This Row],[Move to Report]]="Yes",VLOOKUP(E502,IssueVariable[],6,0),"N/A")</f>
        <v>N/A</v>
      </c>
      <c r="AB502" s="103" t="str">
        <f>IF(Final_Report[[#This Row],[Move to Report]]="Yes",VLOOKUP(E502,IssueVariable[],7,0),"N/A")</f>
        <v>N/A</v>
      </c>
      <c r="AC502" s="103" t="str">
        <f>Final_Report[[#This Row],[Recommendation]]</f>
        <v>N/A</v>
      </c>
      <c r="AD502" s="103"/>
      <c r="AE502" s="103" t="str">
        <f>IF(Final_Report[[#This Row],[Move to Report]]="Yes",VLOOKUP(E502,IssueVariable[],8,0),"N/A")</f>
        <v>N/A</v>
      </c>
      <c r="AF502" s="103" t="str">
        <f>Final_Report[[#This Row],[Steps to Reproduce]]</f>
        <v>N/A</v>
      </c>
      <c r="AG502" s="103" t="str">
        <f>IF(Final_Report[[#This Row],[Move to Report]]="Yes",VLOOKUP(E502,IssueVariable[],9,0),"N/A")</f>
        <v>N/A</v>
      </c>
      <c r="AH502" s="103" t="str">
        <f>IF(Final_Report[[#This Row],[Move to Report]]="Yes",VLOOKUP(E502,IssueVariable[],10,0),"N/A")</f>
        <v>N/A</v>
      </c>
      <c r="AI502" s="103"/>
      <c r="AJ502" s="103"/>
      <c r="AK502" s="103" t="str" cm="1">
        <f t="array" ref="AK502">Table95[Tested on]</f>
        <v>Windows: 11
MAC OS: 12
iOS: 15
Android OS: 10</v>
      </c>
      <c r="AL502" s="203" t="str" cm="1">
        <f t="array" ref="AL5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2" s="103" t="e" cm="1">
        <f t="array" ref="AM502">CONCATENATE(LEFT(AH502, SEARCH(" ", AH502) -1),", ",Labels[Labels])</f>
        <v>#VALUE!</v>
      </c>
      <c r="AN502" s="103" t="b">
        <f t="shared" si="8"/>
        <v>0</v>
      </c>
      <c r="AO502" s="103"/>
      <c r="AP502" s="103"/>
      <c r="AQ502" s="103"/>
      <c r="AR502" s="103"/>
      <c r="AS502" s="103"/>
      <c r="AT502" s="103"/>
      <c r="AU502" s="103"/>
      <c r="AV502" s="103"/>
      <c r="AW502" s="103"/>
      <c r="AX502" s="103"/>
      <c r="AY502" s="103"/>
      <c r="AZ502" s="103"/>
      <c r="BA502" s="103"/>
      <c r="BB502" s="103"/>
      <c r="BC502" s="103" t="e">
        <f>VLOOKUP('Final Report'!D502,'Issue Variable'!A:N,11,FALSE)</f>
        <v>#N/A</v>
      </c>
      <c r="BD502" s="103"/>
      <c r="BE502" s="206"/>
    </row>
    <row r="503" spans="1:57" ht="105" hidden="1">
      <c r="A503" s="145"/>
      <c r="B503" s="103" t="e">
        <f>VLOOKUP(A503,URL[],2,0)</f>
        <v>#N/A</v>
      </c>
      <c r="C503" s="205" t="e">
        <f>VLOOKUP(A503,URL[],3,0)</f>
        <v>#N/A</v>
      </c>
      <c r="D503" s="103"/>
      <c r="E503" s="103"/>
      <c r="F503" s="103"/>
      <c r="G503" s="103"/>
      <c r="H503" s="103"/>
      <c r="I503" s="103"/>
      <c r="J503" s="103"/>
      <c r="K503" s="103"/>
      <c r="L503" s="103"/>
      <c r="M503" s="103"/>
      <c r="N503" s="103"/>
      <c r="O503" s="103"/>
      <c r="P503" s="103"/>
      <c r="Q503" s="103"/>
      <c r="R503" s="103"/>
      <c r="S503" s="103"/>
      <c r="T503" s="103" t="str">
        <f>IF(Final_Report[[#This Row],[Move to Report]]="Yes",VLOOKUP(E503,IssueVariable[],3,0),"N/A")</f>
        <v>N/A</v>
      </c>
      <c r="U503" s="103" t="str">
        <f>IF(Final_Report[[#This Row],[Move to Report]]="Yes",VLOOKUP(E503,IssueVariable[],4,0),"N/A")</f>
        <v>N/A</v>
      </c>
      <c r="V503" s="103" t="str">
        <f>Final_Report[[#This Row],[Issue Description]]</f>
        <v>N/A</v>
      </c>
      <c r="W503" s="103"/>
      <c r="X503" s="103">
        <f>Final_Report[[#This Row],[Code Snippet]]</f>
        <v>0</v>
      </c>
      <c r="Y503" s="103" t="str">
        <f>IF(Final_Report[[#This Row],[Move to Report]]="Yes",VLOOKUP(E503,IssueVariable[],5,0),"N/A")</f>
        <v>N/A</v>
      </c>
      <c r="Z503" s="103" t="str">
        <f>Final_Report[[#This Row],[Expected Result]]</f>
        <v>N/A</v>
      </c>
      <c r="AA503" s="103" t="str">
        <f>IF(Final_Report[[#This Row],[Move to Report]]="Yes",VLOOKUP(E503,IssueVariable[],6,0),"N/A")</f>
        <v>N/A</v>
      </c>
      <c r="AB503" s="103" t="str">
        <f>IF(Final_Report[[#This Row],[Move to Report]]="Yes",VLOOKUP(E503,IssueVariable[],7,0),"N/A")</f>
        <v>N/A</v>
      </c>
      <c r="AC503" s="103" t="str">
        <f>Final_Report[[#This Row],[Recommendation]]</f>
        <v>N/A</v>
      </c>
      <c r="AD503" s="103"/>
      <c r="AE503" s="103" t="str">
        <f>IF(Final_Report[[#This Row],[Move to Report]]="Yes",VLOOKUP(E503,IssueVariable[],8,0),"N/A")</f>
        <v>N/A</v>
      </c>
      <c r="AF503" s="103" t="str">
        <f>Final_Report[[#This Row],[Steps to Reproduce]]</f>
        <v>N/A</v>
      </c>
      <c r="AG503" s="103" t="str">
        <f>IF(Final_Report[[#This Row],[Move to Report]]="Yes",VLOOKUP(E503,IssueVariable[],9,0),"N/A")</f>
        <v>N/A</v>
      </c>
      <c r="AH503" s="103" t="str">
        <f>IF(Final_Report[[#This Row],[Move to Report]]="Yes",VLOOKUP(E503,IssueVariable[],10,0),"N/A")</f>
        <v>N/A</v>
      </c>
      <c r="AI503" s="103"/>
      <c r="AJ503" s="103"/>
      <c r="AK503" s="103" t="str" cm="1">
        <f t="array" ref="AK503">Table95[Tested on]</f>
        <v>Windows: 11
MAC OS: 12
iOS: 15
Android OS: 10</v>
      </c>
      <c r="AL503" s="203" t="str" cm="1">
        <f t="array" ref="AL5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3" s="103" t="e" cm="1">
        <f t="array" ref="AM503">CONCATENATE(LEFT(AH503, SEARCH(" ", AH503) -1),", ",Labels[Labels])</f>
        <v>#VALUE!</v>
      </c>
      <c r="AN503" s="103" t="b">
        <f t="shared" si="8"/>
        <v>0</v>
      </c>
      <c r="AO503" s="103"/>
      <c r="AP503" s="103"/>
      <c r="AQ503" s="103"/>
      <c r="AR503" s="103"/>
      <c r="AS503" s="103"/>
      <c r="AT503" s="103"/>
      <c r="AU503" s="103"/>
      <c r="AV503" s="103"/>
      <c r="AW503" s="103"/>
      <c r="AX503" s="103"/>
      <c r="AY503" s="103"/>
      <c r="AZ503" s="103"/>
      <c r="BA503" s="103"/>
      <c r="BB503" s="103"/>
      <c r="BC503" s="103" t="e">
        <f>VLOOKUP('Final Report'!D503,'Issue Variable'!A:N,11,FALSE)</f>
        <v>#N/A</v>
      </c>
      <c r="BD503" s="103"/>
      <c r="BE503" s="206"/>
    </row>
    <row r="504" spans="1:57" ht="105" hidden="1">
      <c r="A504" s="145"/>
      <c r="B504" s="103" t="e">
        <f>VLOOKUP(A504,URL[],2,0)</f>
        <v>#N/A</v>
      </c>
      <c r="C504" s="205" t="e">
        <f>VLOOKUP(A504,URL[],3,0)</f>
        <v>#N/A</v>
      </c>
      <c r="D504" s="103"/>
      <c r="E504" s="103"/>
      <c r="F504" s="103"/>
      <c r="G504" s="103"/>
      <c r="H504" s="103"/>
      <c r="I504" s="103"/>
      <c r="J504" s="103"/>
      <c r="K504" s="103"/>
      <c r="L504" s="103"/>
      <c r="M504" s="103"/>
      <c r="N504" s="103"/>
      <c r="O504" s="103"/>
      <c r="P504" s="103"/>
      <c r="Q504" s="103"/>
      <c r="R504" s="103"/>
      <c r="S504" s="103"/>
      <c r="T504" s="103" t="str">
        <f>IF(Final_Report[[#This Row],[Move to Report]]="Yes",VLOOKUP(E504,IssueVariable[],3,0),"N/A")</f>
        <v>N/A</v>
      </c>
      <c r="U504" s="103" t="str">
        <f>IF(Final_Report[[#This Row],[Move to Report]]="Yes",VLOOKUP(E504,IssueVariable[],4,0),"N/A")</f>
        <v>N/A</v>
      </c>
      <c r="V504" s="103" t="str">
        <f>Final_Report[[#This Row],[Issue Description]]</f>
        <v>N/A</v>
      </c>
      <c r="W504" s="103"/>
      <c r="X504" s="103">
        <f>Final_Report[[#This Row],[Code Snippet]]</f>
        <v>0</v>
      </c>
      <c r="Y504" s="103" t="str">
        <f>IF(Final_Report[[#This Row],[Move to Report]]="Yes",VLOOKUP(E504,IssueVariable[],5,0),"N/A")</f>
        <v>N/A</v>
      </c>
      <c r="Z504" s="103" t="str">
        <f>Final_Report[[#This Row],[Expected Result]]</f>
        <v>N/A</v>
      </c>
      <c r="AA504" s="103" t="str">
        <f>IF(Final_Report[[#This Row],[Move to Report]]="Yes",VLOOKUP(E504,IssueVariable[],6,0),"N/A")</f>
        <v>N/A</v>
      </c>
      <c r="AB504" s="103" t="str">
        <f>IF(Final_Report[[#This Row],[Move to Report]]="Yes",VLOOKUP(E504,IssueVariable[],7,0),"N/A")</f>
        <v>N/A</v>
      </c>
      <c r="AC504" s="103" t="str">
        <f>Final_Report[[#This Row],[Recommendation]]</f>
        <v>N/A</v>
      </c>
      <c r="AD504" s="103"/>
      <c r="AE504" s="103" t="str">
        <f>IF(Final_Report[[#This Row],[Move to Report]]="Yes",VLOOKUP(E504,IssueVariable[],8,0),"N/A")</f>
        <v>N/A</v>
      </c>
      <c r="AF504" s="103" t="str">
        <f>Final_Report[[#This Row],[Steps to Reproduce]]</f>
        <v>N/A</v>
      </c>
      <c r="AG504" s="103" t="str">
        <f>IF(Final_Report[[#This Row],[Move to Report]]="Yes",VLOOKUP(E504,IssueVariable[],9,0),"N/A")</f>
        <v>N/A</v>
      </c>
      <c r="AH504" s="103" t="str">
        <f>IF(Final_Report[[#This Row],[Move to Report]]="Yes",VLOOKUP(E504,IssueVariable[],10,0),"N/A")</f>
        <v>N/A</v>
      </c>
      <c r="AI504" s="103"/>
      <c r="AJ504" s="103"/>
      <c r="AK504" s="103" t="str" cm="1">
        <f t="array" ref="AK504">Table95[Tested on]</f>
        <v>Windows: 11
MAC OS: 12
iOS: 15
Android OS: 10</v>
      </c>
      <c r="AL504" s="203" t="str" cm="1">
        <f t="array" ref="AL5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4" s="103" t="e" cm="1">
        <f t="array" ref="AM504">CONCATENATE(LEFT(AH504, SEARCH(" ", AH504) -1),", ",Labels[Labels])</f>
        <v>#VALUE!</v>
      </c>
      <c r="AN504" s="103" t="b">
        <f t="shared" si="8"/>
        <v>0</v>
      </c>
      <c r="AO504" s="103"/>
      <c r="AP504" s="103"/>
      <c r="AQ504" s="103"/>
      <c r="AR504" s="103"/>
      <c r="AS504" s="103"/>
      <c r="AT504" s="103"/>
      <c r="AU504" s="103"/>
      <c r="AV504" s="103"/>
      <c r="AW504" s="103"/>
      <c r="AX504" s="103"/>
      <c r="AY504" s="103"/>
      <c r="AZ504" s="103"/>
      <c r="BA504" s="103"/>
      <c r="BB504" s="103"/>
      <c r="BC504" s="103" t="e">
        <f>VLOOKUP('Final Report'!D504,'Issue Variable'!A:N,11,FALSE)</f>
        <v>#N/A</v>
      </c>
      <c r="BD504" s="103"/>
      <c r="BE504" s="206"/>
    </row>
    <row r="505" spans="1:57" ht="105" hidden="1">
      <c r="A505" s="145"/>
      <c r="B505" s="103" t="e">
        <f>VLOOKUP(A505,URL[],2,0)</f>
        <v>#N/A</v>
      </c>
      <c r="C505" s="205" t="e">
        <f>VLOOKUP(A505,URL[],3,0)</f>
        <v>#N/A</v>
      </c>
      <c r="D505" s="103"/>
      <c r="E505" s="103"/>
      <c r="F505" s="103"/>
      <c r="G505" s="103"/>
      <c r="H505" s="103"/>
      <c r="I505" s="103"/>
      <c r="J505" s="103"/>
      <c r="K505" s="103"/>
      <c r="L505" s="103"/>
      <c r="M505" s="103"/>
      <c r="N505" s="103"/>
      <c r="O505" s="103"/>
      <c r="P505" s="103"/>
      <c r="Q505" s="103"/>
      <c r="R505" s="103"/>
      <c r="S505" s="103"/>
      <c r="T505" s="103" t="str">
        <f>IF(Final_Report[[#This Row],[Move to Report]]="Yes",VLOOKUP(E505,IssueVariable[],3,0),"N/A")</f>
        <v>N/A</v>
      </c>
      <c r="U505" s="103" t="str">
        <f>IF(Final_Report[[#This Row],[Move to Report]]="Yes",VLOOKUP(E505,IssueVariable[],4,0),"N/A")</f>
        <v>N/A</v>
      </c>
      <c r="V505" s="103" t="str">
        <f>Final_Report[[#This Row],[Issue Description]]</f>
        <v>N/A</v>
      </c>
      <c r="W505" s="103"/>
      <c r="X505" s="103">
        <f>Final_Report[[#This Row],[Code Snippet]]</f>
        <v>0</v>
      </c>
      <c r="Y505" s="103" t="str">
        <f>IF(Final_Report[[#This Row],[Move to Report]]="Yes",VLOOKUP(E505,IssueVariable[],5,0),"N/A")</f>
        <v>N/A</v>
      </c>
      <c r="Z505" s="103" t="str">
        <f>Final_Report[[#This Row],[Expected Result]]</f>
        <v>N/A</v>
      </c>
      <c r="AA505" s="103" t="str">
        <f>IF(Final_Report[[#This Row],[Move to Report]]="Yes",VLOOKUP(E505,IssueVariable[],6,0),"N/A")</f>
        <v>N/A</v>
      </c>
      <c r="AB505" s="103" t="str">
        <f>IF(Final_Report[[#This Row],[Move to Report]]="Yes",VLOOKUP(E505,IssueVariable[],7,0),"N/A")</f>
        <v>N/A</v>
      </c>
      <c r="AC505" s="103" t="str">
        <f>Final_Report[[#This Row],[Recommendation]]</f>
        <v>N/A</v>
      </c>
      <c r="AD505" s="103"/>
      <c r="AE505" s="103" t="str">
        <f>IF(Final_Report[[#This Row],[Move to Report]]="Yes",VLOOKUP(E505,IssueVariable[],8,0),"N/A")</f>
        <v>N/A</v>
      </c>
      <c r="AF505" s="103" t="str">
        <f>Final_Report[[#This Row],[Steps to Reproduce]]</f>
        <v>N/A</v>
      </c>
      <c r="AG505" s="103" t="str">
        <f>IF(Final_Report[[#This Row],[Move to Report]]="Yes",VLOOKUP(E505,IssueVariable[],9,0),"N/A")</f>
        <v>N/A</v>
      </c>
      <c r="AH505" s="103" t="str">
        <f>IF(Final_Report[[#This Row],[Move to Report]]="Yes",VLOOKUP(E505,IssueVariable[],10,0),"N/A")</f>
        <v>N/A</v>
      </c>
      <c r="AI505" s="103"/>
      <c r="AJ505" s="103"/>
      <c r="AK505" s="103" t="str" cm="1">
        <f t="array" ref="AK505">Table95[Tested on]</f>
        <v>Windows: 11
MAC OS: 12
iOS: 15
Android OS: 10</v>
      </c>
      <c r="AL505" s="203" t="str" cm="1">
        <f t="array" ref="AL5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5" s="103" t="e" cm="1">
        <f t="array" ref="AM505">CONCATENATE(LEFT(AH505, SEARCH(" ", AH505) -1),", ",Labels[Labels])</f>
        <v>#VALUE!</v>
      </c>
      <c r="AN505" s="103" t="b">
        <f t="shared" si="8"/>
        <v>0</v>
      </c>
      <c r="AO505" s="103"/>
      <c r="AP505" s="103"/>
      <c r="AQ505" s="103"/>
      <c r="AR505" s="103"/>
      <c r="AS505" s="103"/>
      <c r="AT505" s="103"/>
      <c r="AU505" s="103"/>
      <c r="AV505" s="103"/>
      <c r="AW505" s="103"/>
      <c r="AX505" s="103"/>
      <c r="AY505" s="103"/>
      <c r="AZ505" s="103"/>
      <c r="BA505" s="103"/>
      <c r="BB505" s="103"/>
      <c r="BC505" s="103" t="e">
        <f>VLOOKUP('Final Report'!D505,'Issue Variable'!A:N,11,FALSE)</f>
        <v>#N/A</v>
      </c>
      <c r="BD505" s="103"/>
      <c r="BE505" s="206"/>
    </row>
    <row r="506" spans="1:57" ht="105" hidden="1">
      <c r="A506" s="145"/>
      <c r="B506" s="103" t="e">
        <f>VLOOKUP(A506,URL[],2,0)</f>
        <v>#N/A</v>
      </c>
      <c r="C506" s="205" t="e">
        <f>VLOOKUP(A506,URL[],3,0)</f>
        <v>#N/A</v>
      </c>
      <c r="D506" s="103"/>
      <c r="E506" s="103"/>
      <c r="F506" s="103"/>
      <c r="G506" s="103"/>
      <c r="H506" s="103"/>
      <c r="I506" s="103"/>
      <c r="J506" s="103"/>
      <c r="K506" s="103"/>
      <c r="L506" s="103"/>
      <c r="M506" s="103"/>
      <c r="N506" s="103"/>
      <c r="O506" s="103"/>
      <c r="P506" s="103"/>
      <c r="Q506" s="103"/>
      <c r="R506" s="103"/>
      <c r="S506" s="103"/>
      <c r="T506" s="103" t="str">
        <f>IF(Final_Report[[#This Row],[Move to Report]]="Yes",VLOOKUP(E506,IssueVariable[],3,0),"N/A")</f>
        <v>N/A</v>
      </c>
      <c r="U506" s="103" t="str">
        <f>IF(Final_Report[[#This Row],[Move to Report]]="Yes",VLOOKUP(E506,IssueVariable[],4,0),"N/A")</f>
        <v>N/A</v>
      </c>
      <c r="V506" s="103" t="str">
        <f>Final_Report[[#This Row],[Issue Description]]</f>
        <v>N/A</v>
      </c>
      <c r="W506" s="103"/>
      <c r="X506" s="103">
        <f>Final_Report[[#This Row],[Code Snippet]]</f>
        <v>0</v>
      </c>
      <c r="Y506" s="103" t="str">
        <f>IF(Final_Report[[#This Row],[Move to Report]]="Yes",VLOOKUP(E506,IssueVariable[],5,0),"N/A")</f>
        <v>N/A</v>
      </c>
      <c r="Z506" s="103" t="str">
        <f>Final_Report[[#This Row],[Expected Result]]</f>
        <v>N/A</v>
      </c>
      <c r="AA506" s="103" t="str">
        <f>IF(Final_Report[[#This Row],[Move to Report]]="Yes",VLOOKUP(E506,IssueVariable[],6,0),"N/A")</f>
        <v>N/A</v>
      </c>
      <c r="AB506" s="103" t="str">
        <f>IF(Final_Report[[#This Row],[Move to Report]]="Yes",VLOOKUP(E506,IssueVariable[],7,0),"N/A")</f>
        <v>N/A</v>
      </c>
      <c r="AC506" s="103" t="str">
        <f>Final_Report[[#This Row],[Recommendation]]</f>
        <v>N/A</v>
      </c>
      <c r="AD506" s="103"/>
      <c r="AE506" s="103" t="str">
        <f>IF(Final_Report[[#This Row],[Move to Report]]="Yes",VLOOKUP(E506,IssueVariable[],8,0),"N/A")</f>
        <v>N/A</v>
      </c>
      <c r="AF506" s="103" t="str">
        <f>Final_Report[[#This Row],[Steps to Reproduce]]</f>
        <v>N/A</v>
      </c>
      <c r="AG506" s="103" t="str">
        <f>IF(Final_Report[[#This Row],[Move to Report]]="Yes",VLOOKUP(E506,IssueVariable[],9,0),"N/A")</f>
        <v>N/A</v>
      </c>
      <c r="AH506" s="103" t="str">
        <f>IF(Final_Report[[#This Row],[Move to Report]]="Yes",VLOOKUP(E506,IssueVariable[],10,0),"N/A")</f>
        <v>N/A</v>
      </c>
      <c r="AI506" s="103"/>
      <c r="AJ506" s="103"/>
      <c r="AK506" s="103" t="str" cm="1">
        <f t="array" ref="AK506">Table95[Tested on]</f>
        <v>Windows: 11
MAC OS: 12
iOS: 15
Android OS: 10</v>
      </c>
      <c r="AL506" s="203" t="str" cm="1">
        <f t="array" ref="AL5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6" s="103" t="e" cm="1">
        <f t="array" ref="AM506">CONCATENATE(LEFT(AH506, SEARCH(" ", AH506) -1),", ",Labels[Labels])</f>
        <v>#VALUE!</v>
      </c>
      <c r="AN506" s="103" t="b">
        <f t="shared" si="8"/>
        <v>0</v>
      </c>
      <c r="AO506" s="103"/>
      <c r="AP506" s="103"/>
      <c r="AQ506" s="103"/>
      <c r="AR506" s="103"/>
      <c r="AS506" s="103"/>
      <c r="AT506" s="103"/>
      <c r="AU506" s="103"/>
      <c r="AV506" s="103"/>
      <c r="AW506" s="103"/>
      <c r="AX506" s="103"/>
      <c r="AY506" s="103"/>
      <c r="AZ506" s="103"/>
      <c r="BA506" s="103"/>
      <c r="BB506" s="103"/>
      <c r="BC506" s="103" t="e">
        <f>VLOOKUP('Final Report'!D506,'Issue Variable'!A:N,11,FALSE)</f>
        <v>#N/A</v>
      </c>
      <c r="BD506" s="103"/>
      <c r="BE506" s="206"/>
    </row>
    <row r="507" spans="1:57" ht="105" hidden="1">
      <c r="A507" s="145"/>
      <c r="B507" s="103" t="e">
        <f>VLOOKUP(A507,URL[],2,0)</f>
        <v>#N/A</v>
      </c>
      <c r="C507" s="205" t="e">
        <f>VLOOKUP(A507,URL[],3,0)</f>
        <v>#N/A</v>
      </c>
      <c r="D507" s="103"/>
      <c r="E507" s="103"/>
      <c r="F507" s="103"/>
      <c r="G507" s="103"/>
      <c r="H507" s="103"/>
      <c r="I507" s="103"/>
      <c r="J507" s="103"/>
      <c r="K507" s="103"/>
      <c r="L507" s="103"/>
      <c r="M507" s="103"/>
      <c r="N507" s="103"/>
      <c r="O507" s="103"/>
      <c r="P507" s="103"/>
      <c r="Q507" s="103"/>
      <c r="R507" s="103"/>
      <c r="S507" s="103"/>
      <c r="T507" s="103" t="str">
        <f>IF(Final_Report[[#This Row],[Move to Report]]="Yes",VLOOKUP(E507,IssueVariable[],3,0),"N/A")</f>
        <v>N/A</v>
      </c>
      <c r="U507" s="103" t="str">
        <f>IF(Final_Report[[#This Row],[Move to Report]]="Yes",VLOOKUP(E507,IssueVariable[],4,0),"N/A")</f>
        <v>N/A</v>
      </c>
      <c r="V507" s="103" t="str">
        <f>Final_Report[[#This Row],[Issue Description]]</f>
        <v>N/A</v>
      </c>
      <c r="W507" s="103"/>
      <c r="X507" s="103">
        <f>Final_Report[[#This Row],[Code Snippet]]</f>
        <v>0</v>
      </c>
      <c r="Y507" s="103" t="str">
        <f>IF(Final_Report[[#This Row],[Move to Report]]="Yes",VLOOKUP(E507,IssueVariable[],5,0),"N/A")</f>
        <v>N/A</v>
      </c>
      <c r="Z507" s="103" t="str">
        <f>Final_Report[[#This Row],[Expected Result]]</f>
        <v>N/A</v>
      </c>
      <c r="AA507" s="103" t="str">
        <f>IF(Final_Report[[#This Row],[Move to Report]]="Yes",VLOOKUP(E507,IssueVariable[],6,0),"N/A")</f>
        <v>N/A</v>
      </c>
      <c r="AB507" s="103" t="str">
        <f>IF(Final_Report[[#This Row],[Move to Report]]="Yes",VLOOKUP(E507,IssueVariable[],7,0),"N/A")</f>
        <v>N/A</v>
      </c>
      <c r="AC507" s="103" t="str">
        <f>Final_Report[[#This Row],[Recommendation]]</f>
        <v>N/A</v>
      </c>
      <c r="AD507" s="103"/>
      <c r="AE507" s="103" t="str">
        <f>IF(Final_Report[[#This Row],[Move to Report]]="Yes",VLOOKUP(E507,IssueVariable[],8,0),"N/A")</f>
        <v>N/A</v>
      </c>
      <c r="AF507" s="103" t="str">
        <f>Final_Report[[#This Row],[Steps to Reproduce]]</f>
        <v>N/A</v>
      </c>
      <c r="AG507" s="103" t="str">
        <f>IF(Final_Report[[#This Row],[Move to Report]]="Yes",VLOOKUP(E507,IssueVariable[],9,0),"N/A")</f>
        <v>N/A</v>
      </c>
      <c r="AH507" s="103" t="str">
        <f>IF(Final_Report[[#This Row],[Move to Report]]="Yes",VLOOKUP(E507,IssueVariable[],10,0),"N/A")</f>
        <v>N/A</v>
      </c>
      <c r="AI507" s="103"/>
      <c r="AJ507" s="103"/>
      <c r="AK507" s="103" t="str" cm="1">
        <f t="array" ref="AK507">Table95[Tested on]</f>
        <v>Windows: 11
MAC OS: 12
iOS: 15
Android OS: 10</v>
      </c>
      <c r="AL507" s="203" t="str" cm="1">
        <f t="array" ref="AL5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7" s="103" t="e" cm="1">
        <f t="array" ref="AM507">CONCATENATE(LEFT(AH507, SEARCH(" ", AH507) -1),", ",Labels[Labels])</f>
        <v>#VALUE!</v>
      </c>
      <c r="AN507" s="103" t="b">
        <f t="shared" si="8"/>
        <v>0</v>
      </c>
      <c r="AO507" s="103"/>
      <c r="AP507" s="103"/>
      <c r="AQ507" s="103"/>
      <c r="AR507" s="103"/>
      <c r="AS507" s="103"/>
      <c r="AT507" s="103"/>
      <c r="AU507" s="103"/>
      <c r="AV507" s="103"/>
      <c r="AW507" s="103"/>
      <c r="AX507" s="103"/>
      <c r="AY507" s="103"/>
      <c r="AZ507" s="103"/>
      <c r="BA507" s="103"/>
      <c r="BB507" s="103"/>
      <c r="BC507" s="103" t="e">
        <f>VLOOKUP('Final Report'!D507,'Issue Variable'!A:N,11,FALSE)</f>
        <v>#N/A</v>
      </c>
      <c r="BD507" s="103"/>
      <c r="BE507" s="206"/>
    </row>
    <row r="508" spans="1:57" ht="105" hidden="1">
      <c r="A508" s="145"/>
      <c r="B508" s="103" t="e">
        <f>VLOOKUP(A508,URL[],2,0)</f>
        <v>#N/A</v>
      </c>
      <c r="C508" s="205" t="e">
        <f>VLOOKUP(A508,URL[],3,0)</f>
        <v>#N/A</v>
      </c>
      <c r="D508" s="103"/>
      <c r="E508" s="103"/>
      <c r="F508" s="103"/>
      <c r="G508" s="103"/>
      <c r="H508" s="103"/>
      <c r="I508" s="103"/>
      <c r="J508" s="103"/>
      <c r="K508" s="103"/>
      <c r="L508" s="103"/>
      <c r="M508" s="103"/>
      <c r="N508" s="103"/>
      <c r="O508" s="103"/>
      <c r="P508" s="103"/>
      <c r="Q508" s="103"/>
      <c r="R508" s="103"/>
      <c r="S508" s="103"/>
      <c r="T508" s="103" t="str">
        <f>IF(Final_Report[[#This Row],[Move to Report]]="Yes",VLOOKUP(E508,IssueVariable[],3,0),"N/A")</f>
        <v>N/A</v>
      </c>
      <c r="U508" s="103" t="str">
        <f>IF(Final_Report[[#This Row],[Move to Report]]="Yes",VLOOKUP(E508,IssueVariable[],4,0),"N/A")</f>
        <v>N/A</v>
      </c>
      <c r="V508" s="103" t="str">
        <f>Final_Report[[#This Row],[Issue Description]]</f>
        <v>N/A</v>
      </c>
      <c r="W508" s="103"/>
      <c r="X508" s="103">
        <f>Final_Report[[#This Row],[Code Snippet]]</f>
        <v>0</v>
      </c>
      <c r="Y508" s="103" t="str">
        <f>IF(Final_Report[[#This Row],[Move to Report]]="Yes",VLOOKUP(E508,IssueVariable[],5,0),"N/A")</f>
        <v>N/A</v>
      </c>
      <c r="Z508" s="103" t="str">
        <f>Final_Report[[#This Row],[Expected Result]]</f>
        <v>N/A</v>
      </c>
      <c r="AA508" s="103" t="str">
        <f>IF(Final_Report[[#This Row],[Move to Report]]="Yes",VLOOKUP(E508,IssueVariable[],6,0),"N/A")</f>
        <v>N/A</v>
      </c>
      <c r="AB508" s="103" t="str">
        <f>IF(Final_Report[[#This Row],[Move to Report]]="Yes",VLOOKUP(E508,IssueVariable[],7,0),"N/A")</f>
        <v>N/A</v>
      </c>
      <c r="AC508" s="103" t="str">
        <f>Final_Report[[#This Row],[Recommendation]]</f>
        <v>N/A</v>
      </c>
      <c r="AD508" s="103"/>
      <c r="AE508" s="103" t="str">
        <f>IF(Final_Report[[#This Row],[Move to Report]]="Yes",VLOOKUP(E508,IssueVariable[],8,0),"N/A")</f>
        <v>N/A</v>
      </c>
      <c r="AF508" s="103" t="str">
        <f>Final_Report[[#This Row],[Steps to Reproduce]]</f>
        <v>N/A</v>
      </c>
      <c r="AG508" s="103" t="str">
        <f>IF(Final_Report[[#This Row],[Move to Report]]="Yes",VLOOKUP(E508,IssueVariable[],9,0),"N/A")</f>
        <v>N/A</v>
      </c>
      <c r="AH508" s="103" t="str">
        <f>IF(Final_Report[[#This Row],[Move to Report]]="Yes",VLOOKUP(E508,IssueVariable[],10,0),"N/A")</f>
        <v>N/A</v>
      </c>
      <c r="AI508" s="103"/>
      <c r="AJ508" s="103"/>
      <c r="AK508" s="103" t="str" cm="1">
        <f t="array" ref="AK508">Table95[Tested on]</f>
        <v>Windows: 11
MAC OS: 12
iOS: 15
Android OS: 10</v>
      </c>
      <c r="AL508" s="203" t="str" cm="1">
        <f t="array" ref="AL5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8" s="103" t="e" cm="1">
        <f t="array" ref="AM508">CONCATENATE(LEFT(AH508, SEARCH(" ", AH508) -1),", ",Labels[Labels])</f>
        <v>#VALUE!</v>
      </c>
      <c r="AN508" s="103" t="b">
        <f t="shared" si="8"/>
        <v>0</v>
      </c>
      <c r="AO508" s="103"/>
      <c r="AP508" s="103"/>
      <c r="AQ508" s="103"/>
      <c r="AR508" s="103"/>
      <c r="AS508" s="103"/>
      <c r="AT508" s="103"/>
      <c r="AU508" s="103"/>
      <c r="AV508" s="103"/>
      <c r="AW508" s="103"/>
      <c r="AX508" s="103"/>
      <c r="AY508" s="103"/>
      <c r="AZ508" s="103"/>
      <c r="BA508" s="103"/>
      <c r="BB508" s="103"/>
      <c r="BC508" s="103" t="e">
        <f>VLOOKUP('Final Report'!D508,'Issue Variable'!A:N,11,FALSE)</f>
        <v>#N/A</v>
      </c>
      <c r="BD508" s="103"/>
      <c r="BE508" s="206"/>
    </row>
    <row r="509" spans="1:57" ht="105" hidden="1">
      <c r="A509" s="145"/>
      <c r="B509" s="103" t="e">
        <f>VLOOKUP(A509,URL[],2,0)</f>
        <v>#N/A</v>
      </c>
      <c r="C509" s="205" t="e">
        <f>VLOOKUP(A509,URL[],3,0)</f>
        <v>#N/A</v>
      </c>
      <c r="D509" s="103"/>
      <c r="E509" s="103"/>
      <c r="F509" s="103"/>
      <c r="G509" s="103"/>
      <c r="H509" s="103"/>
      <c r="I509" s="103"/>
      <c r="J509" s="103"/>
      <c r="K509" s="103"/>
      <c r="L509" s="103"/>
      <c r="M509" s="103"/>
      <c r="N509" s="103"/>
      <c r="O509" s="103"/>
      <c r="P509" s="103"/>
      <c r="Q509" s="103"/>
      <c r="R509" s="103"/>
      <c r="S509" s="103"/>
      <c r="T509" s="103" t="str">
        <f>IF(Final_Report[[#This Row],[Move to Report]]="Yes",VLOOKUP(E509,IssueVariable[],3,0),"N/A")</f>
        <v>N/A</v>
      </c>
      <c r="U509" s="103" t="str">
        <f>IF(Final_Report[[#This Row],[Move to Report]]="Yes",VLOOKUP(E509,IssueVariable[],4,0),"N/A")</f>
        <v>N/A</v>
      </c>
      <c r="V509" s="103" t="str">
        <f>Final_Report[[#This Row],[Issue Description]]</f>
        <v>N/A</v>
      </c>
      <c r="W509" s="103"/>
      <c r="X509" s="103">
        <f>Final_Report[[#This Row],[Code Snippet]]</f>
        <v>0</v>
      </c>
      <c r="Y509" s="103" t="str">
        <f>IF(Final_Report[[#This Row],[Move to Report]]="Yes",VLOOKUP(E509,IssueVariable[],5,0),"N/A")</f>
        <v>N/A</v>
      </c>
      <c r="Z509" s="103" t="str">
        <f>Final_Report[[#This Row],[Expected Result]]</f>
        <v>N/A</v>
      </c>
      <c r="AA509" s="103" t="str">
        <f>IF(Final_Report[[#This Row],[Move to Report]]="Yes",VLOOKUP(E509,IssueVariable[],6,0),"N/A")</f>
        <v>N/A</v>
      </c>
      <c r="AB509" s="103" t="str">
        <f>IF(Final_Report[[#This Row],[Move to Report]]="Yes",VLOOKUP(E509,IssueVariable[],7,0),"N/A")</f>
        <v>N/A</v>
      </c>
      <c r="AC509" s="103" t="str">
        <f>Final_Report[[#This Row],[Recommendation]]</f>
        <v>N/A</v>
      </c>
      <c r="AD509" s="103"/>
      <c r="AE509" s="103" t="str">
        <f>IF(Final_Report[[#This Row],[Move to Report]]="Yes",VLOOKUP(E509,IssueVariable[],8,0),"N/A")</f>
        <v>N/A</v>
      </c>
      <c r="AF509" s="103" t="str">
        <f>Final_Report[[#This Row],[Steps to Reproduce]]</f>
        <v>N/A</v>
      </c>
      <c r="AG509" s="103" t="str">
        <f>IF(Final_Report[[#This Row],[Move to Report]]="Yes",VLOOKUP(E509,IssueVariable[],9,0),"N/A")</f>
        <v>N/A</v>
      </c>
      <c r="AH509" s="103" t="str">
        <f>IF(Final_Report[[#This Row],[Move to Report]]="Yes",VLOOKUP(E509,IssueVariable[],10,0),"N/A")</f>
        <v>N/A</v>
      </c>
      <c r="AI509" s="103"/>
      <c r="AJ509" s="103"/>
      <c r="AK509" s="103" t="str" cm="1">
        <f t="array" ref="AK509">Table95[Tested on]</f>
        <v>Windows: 11
MAC OS: 12
iOS: 15
Android OS: 10</v>
      </c>
      <c r="AL509" s="203" t="str" cm="1">
        <f t="array" ref="AL5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09" s="103" t="e" cm="1">
        <f t="array" ref="AM509">CONCATENATE(LEFT(AH509, SEARCH(" ", AH509) -1),", ",Labels[Labels])</f>
        <v>#VALUE!</v>
      </c>
      <c r="AN509" s="103" t="b">
        <f t="shared" si="8"/>
        <v>0</v>
      </c>
      <c r="AO509" s="103"/>
      <c r="AP509" s="103"/>
      <c r="AQ509" s="103"/>
      <c r="AR509" s="103"/>
      <c r="AS509" s="103"/>
      <c r="AT509" s="103"/>
      <c r="AU509" s="103"/>
      <c r="AV509" s="103"/>
      <c r="AW509" s="103"/>
      <c r="AX509" s="103"/>
      <c r="AY509" s="103"/>
      <c r="AZ509" s="103"/>
      <c r="BA509" s="103"/>
      <c r="BB509" s="103"/>
      <c r="BC509" s="103" t="e">
        <f>VLOOKUP('Final Report'!D509,'Issue Variable'!A:N,11,FALSE)</f>
        <v>#N/A</v>
      </c>
      <c r="BD509" s="103"/>
      <c r="BE509" s="206"/>
    </row>
    <row r="510" spans="1:57" ht="105" hidden="1">
      <c r="A510" s="145"/>
      <c r="B510" s="103" t="e">
        <f>VLOOKUP(A510,URL[],2,0)</f>
        <v>#N/A</v>
      </c>
      <c r="C510" s="205" t="e">
        <f>VLOOKUP(A510,URL[],3,0)</f>
        <v>#N/A</v>
      </c>
      <c r="D510" s="103"/>
      <c r="E510" s="103"/>
      <c r="F510" s="103"/>
      <c r="G510" s="103"/>
      <c r="H510" s="103"/>
      <c r="I510" s="103"/>
      <c r="J510" s="103"/>
      <c r="K510" s="103"/>
      <c r="L510" s="103"/>
      <c r="M510" s="103"/>
      <c r="N510" s="103"/>
      <c r="O510" s="103"/>
      <c r="P510" s="103"/>
      <c r="Q510" s="103"/>
      <c r="R510" s="103"/>
      <c r="S510" s="103"/>
      <c r="T510" s="103" t="str">
        <f>IF(Final_Report[[#This Row],[Move to Report]]="Yes",VLOOKUP(E510,IssueVariable[],3,0),"N/A")</f>
        <v>N/A</v>
      </c>
      <c r="U510" s="103" t="str">
        <f>IF(Final_Report[[#This Row],[Move to Report]]="Yes",VLOOKUP(E510,IssueVariable[],4,0),"N/A")</f>
        <v>N/A</v>
      </c>
      <c r="V510" s="103" t="str">
        <f>Final_Report[[#This Row],[Issue Description]]</f>
        <v>N/A</v>
      </c>
      <c r="W510" s="103"/>
      <c r="X510" s="103">
        <f>Final_Report[[#This Row],[Code Snippet]]</f>
        <v>0</v>
      </c>
      <c r="Y510" s="103" t="str">
        <f>IF(Final_Report[[#This Row],[Move to Report]]="Yes",VLOOKUP(E510,IssueVariable[],5,0),"N/A")</f>
        <v>N/A</v>
      </c>
      <c r="Z510" s="103" t="str">
        <f>Final_Report[[#This Row],[Expected Result]]</f>
        <v>N/A</v>
      </c>
      <c r="AA510" s="103" t="str">
        <f>IF(Final_Report[[#This Row],[Move to Report]]="Yes",VLOOKUP(E510,IssueVariable[],6,0),"N/A")</f>
        <v>N/A</v>
      </c>
      <c r="AB510" s="103" t="str">
        <f>IF(Final_Report[[#This Row],[Move to Report]]="Yes",VLOOKUP(E510,IssueVariable[],7,0),"N/A")</f>
        <v>N/A</v>
      </c>
      <c r="AC510" s="103" t="str">
        <f>Final_Report[[#This Row],[Recommendation]]</f>
        <v>N/A</v>
      </c>
      <c r="AD510" s="103"/>
      <c r="AE510" s="103" t="str">
        <f>IF(Final_Report[[#This Row],[Move to Report]]="Yes",VLOOKUP(E510,IssueVariable[],8,0),"N/A")</f>
        <v>N/A</v>
      </c>
      <c r="AF510" s="103" t="str">
        <f>Final_Report[[#This Row],[Steps to Reproduce]]</f>
        <v>N/A</v>
      </c>
      <c r="AG510" s="103" t="str">
        <f>IF(Final_Report[[#This Row],[Move to Report]]="Yes",VLOOKUP(E510,IssueVariable[],9,0),"N/A")</f>
        <v>N/A</v>
      </c>
      <c r="AH510" s="103" t="str">
        <f>IF(Final_Report[[#This Row],[Move to Report]]="Yes",VLOOKUP(E510,IssueVariable[],10,0),"N/A")</f>
        <v>N/A</v>
      </c>
      <c r="AI510" s="103"/>
      <c r="AJ510" s="103"/>
      <c r="AK510" s="103" t="str" cm="1">
        <f t="array" ref="AK510">Table95[Tested on]</f>
        <v>Windows: 11
MAC OS: 12
iOS: 15
Android OS: 10</v>
      </c>
      <c r="AL510" s="203" t="str" cm="1">
        <f t="array" ref="AL5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0" s="103" t="e" cm="1">
        <f t="array" ref="AM510">CONCATENATE(LEFT(AH510, SEARCH(" ", AH510) -1),", ",Labels[Labels])</f>
        <v>#VALUE!</v>
      </c>
      <c r="AN510" s="103" t="b">
        <f t="shared" si="8"/>
        <v>0</v>
      </c>
      <c r="AO510" s="103"/>
      <c r="AP510" s="103"/>
      <c r="AQ510" s="103"/>
      <c r="AR510" s="103"/>
      <c r="AS510" s="103"/>
      <c r="AT510" s="103"/>
      <c r="AU510" s="103"/>
      <c r="AV510" s="103"/>
      <c r="AW510" s="103"/>
      <c r="AX510" s="103"/>
      <c r="AY510" s="103"/>
      <c r="AZ510" s="103"/>
      <c r="BA510" s="103"/>
      <c r="BB510" s="103"/>
      <c r="BC510" s="103" t="e">
        <f>VLOOKUP('Final Report'!D510,'Issue Variable'!A:N,11,FALSE)</f>
        <v>#N/A</v>
      </c>
      <c r="BD510" s="103"/>
      <c r="BE510" s="206"/>
    </row>
    <row r="511" spans="1:57" ht="105" hidden="1">
      <c r="A511" s="145"/>
      <c r="B511" s="103" t="e">
        <f>VLOOKUP(A511,URL[],2,0)</f>
        <v>#N/A</v>
      </c>
      <c r="C511" s="205" t="e">
        <f>VLOOKUP(A511,URL[],3,0)</f>
        <v>#N/A</v>
      </c>
      <c r="D511" s="103"/>
      <c r="E511" s="103"/>
      <c r="F511" s="103"/>
      <c r="G511" s="103"/>
      <c r="H511" s="103"/>
      <c r="I511" s="103"/>
      <c r="J511" s="103"/>
      <c r="K511" s="103"/>
      <c r="L511" s="103"/>
      <c r="M511" s="103"/>
      <c r="N511" s="103"/>
      <c r="O511" s="103"/>
      <c r="P511" s="103"/>
      <c r="Q511" s="103"/>
      <c r="R511" s="103"/>
      <c r="S511" s="103"/>
      <c r="T511" s="103" t="str">
        <f>IF(Final_Report[[#This Row],[Move to Report]]="Yes",VLOOKUP(E511,IssueVariable[],3,0),"N/A")</f>
        <v>N/A</v>
      </c>
      <c r="U511" s="103" t="str">
        <f>IF(Final_Report[[#This Row],[Move to Report]]="Yes",VLOOKUP(E511,IssueVariable[],4,0),"N/A")</f>
        <v>N/A</v>
      </c>
      <c r="V511" s="103" t="str">
        <f>Final_Report[[#This Row],[Issue Description]]</f>
        <v>N/A</v>
      </c>
      <c r="W511" s="103"/>
      <c r="X511" s="103">
        <f>Final_Report[[#This Row],[Code Snippet]]</f>
        <v>0</v>
      </c>
      <c r="Y511" s="103" t="str">
        <f>IF(Final_Report[[#This Row],[Move to Report]]="Yes",VLOOKUP(E511,IssueVariable[],5,0),"N/A")</f>
        <v>N/A</v>
      </c>
      <c r="Z511" s="103" t="str">
        <f>Final_Report[[#This Row],[Expected Result]]</f>
        <v>N/A</v>
      </c>
      <c r="AA511" s="103" t="str">
        <f>IF(Final_Report[[#This Row],[Move to Report]]="Yes",VLOOKUP(E511,IssueVariable[],6,0),"N/A")</f>
        <v>N/A</v>
      </c>
      <c r="AB511" s="103" t="str">
        <f>IF(Final_Report[[#This Row],[Move to Report]]="Yes",VLOOKUP(E511,IssueVariable[],7,0),"N/A")</f>
        <v>N/A</v>
      </c>
      <c r="AC511" s="103" t="str">
        <f>Final_Report[[#This Row],[Recommendation]]</f>
        <v>N/A</v>
      </c>
      <c r="AD511" s="103"/>
      <c r="AE511" s="103" t="str">
        <f>IF(Final_Report[[#This Row],[Move to Report]]="Yes",VLOOKUP(E511,IssueVariable[],8,0),"N/A")</f>
        <v>N/A</v>
      </c>
      <c r="AF511" s="103" t="str">
        <f>Final_Report[[#This Row],[Steps to Reproduce]]</f>
        <v>N/A</v>
      </c>
      <c r="AG511" s="103" t="str">
        <f>IF(Final_Report[[#This Row],[Move to Report]]="Yes",VLOOKUP(E511,IssueVariable[],9,0),"N/A")</f>
        <v>N/A</v>
      </c>
      <c r="AH511" s="103" t="str">
        <f>IF(Final_Report[[#This Row],[Move to Report]]="Yes",VLOOKUP(E511,IssueVariable[],10,0),"N/A")</f>
        <v>N/A</v>
      </c>
      <c r="AI511" s="103"/>
      <c r="AJ511" s="103"/>
      <c r="AK511" s="103" t="str" cm="1">
        <f t="array" ref="AK511">Table95[Tested on]</f>
        <v>Windows: 11
MAC OS: 12
iOS: 15
Android OS: 10</v>
      </c>
      <c r="AL511" s="203" t="str" cm="1">
        <f t="array" ref="AL5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1" s="103" t="e" cm="1">
        <f t="array" ref="AM511">CONCATENATE(LEFT(AH511, SEARCH(" ", AH511) -1),", ",Labels[Labels])</f>
        <v>#VALUE!</v>
      </c>
      <c r="AN511" s="103" t="b">
        <f t="shared" si="8"/>
        <v>0</v>
      </c>
      <c r="AO511" s="103"/>
      <c r="AP511" s="103"/>
      <c r="AQ511" s="103"/>
      <c r="AR511" s="103"/>
      <c r="AS511" s="103"/>
      <c r="AT511" s="103"/>
      <c r="AU511" s="103"/>
      <c r="AV511" s="103"/>
      <c r="AW511" s="103"/>
      <c r="AX511" s="103"/>
      <c r="AY511" s="103"/>
      <c r="AZ511" s="103"/>
      <c r="BA511" s="103"/>
      <c r="BB511" s="103"/>
      <c r="BC511" s="103" t="e">
        <f>VLOOKUP('Final Report'!D511,'Issue Variable'!A:N,11,FALSE)</f>
        <v>#N/A</v>
      </c>
      <c r="BD511" s="103"/>
      <c r="BE511" s="206"/>
    </row>
    <row r="512" spans="1:57" ht="105" hidden="1">
      <c r="A512" s="145"/>
      <c r="B512" s="103" t="e">
        <f>VLOOKUP(A512,URL[],2,0)</f>
        <v>#N/A</v>
      </c>
      <c r="C512" s="205" t="e">
        <f>VLOOKUP(A512,URL[],3,0)</f>
        <v>#N/A</v>
      </c>
      <c r="D512" s="103"/>
      <c r="E512" s="103"/>
      <c r="F512" s="103"/>
      <c r="G512" s="103"/>
      <c r="H512" s="103"/>
      <c r="I512" s="103"/>
      <c r="J512" s="103"/>
      <c r="K512" s="103"/>
      <c r="L512" s="103"/>
      <c r="M512" s="103"/>
      <c r="N512" s="103"/>
      <c r="O512" s="103"/>
      <c r="P512" s="103"/>
      <c r="Q512" s="103"/>
      <c r="R512" s="103"/>
      <c r="S512" s="103"/>
      <c r="T512" s="103" t="str">
        <f>IF(Final_Report[[#This Row],[Move to Report]]="Yes",VLOOKUP(E512,IssueVariable[],3,0),"N/A")</f>
        <v>N/A</v>
      </c>
      <c r="U512" s="103" t="str">
        <f>IF(Final_Report[[#This Row],[Move to Report]]="Yes",VLOOKUP(E512,IssueVariable[],4,0),"N/A")</f>
        <v>N/A</v>
      </c>
      <c r="V512" s="103" t="str">
        <f>Final_Report[[#This Row],[Issue Description]]</f>
        <v>N/A</v>
      </c>
      <c r="W512" s="103"/>
      <c r="X512" s="103">
        <f>Final_Report[[#This Row],[Code Snippet]]</f>
        <v>0</v>
      </c>
      <c r="Y512" s="103" t="str">
        <f>IF(Final_Report[[#This Row],[Move to Report]]="Yes",VLOOKUP(E512,IssueVariable[],5,0),"N/A")</f>
        <v>N/A</v>
      </c>
      <c r="Z512" s="103" t="str">
        <f>Final_Report[[#This Row],[Expected Result]]</f>
        <v>N/A</v>
      </c>
      <c r="AA512" s="103" t="str">
        <f>IF(Final_Report[[#This Row],[Move to Report]]="Yes",VLOOKUP(E512,IssueVariable[],6,0),"N/A")</f>
        <v>N/A</v>
      </c>
      <c r="AB512" s="103" t="str">
        <f>IF(Final_Report[[#This Row],[Move to Report]]="Yes",VLOOKUP(E512,IssueVariable[],7,0),"N/A")</f>
        <v>N/A</v>
      </c>
      <c r="AC512" s="103" t="str">
        <f>Final_Report[[#This Row],[Recommendation]]</f>
        <v>N/A</v>
      </c>
      <c r="AD512" s="103"/>
      <c r="AE512" s="103" t="str">
        <f>IF(Final_Report[[#This Row],[Move to Report]]="Yes",VLOOKUP(E512,IssueVariable[],8,0),"N/A")</f>
        <v>N/A</v>
      </c>
      <c r="AF512" s="103" t="str">
        <f>Final_Report[[#This Row],[Steps to Reproduce]]</f>
        <v>N/A</v>
      </c>
      <c r="AG512" s="103" t="str">
        <f>IF(Final_Report[[#This Row],[Move to Report]]="Yes",VLOOKUP(E512,IssueVariable[],9,0),"N/A")</f>
        <v>N/A</v>
      </c>
      <c r="AH512" s="103" t="str">
        <f>IF(Final_Report[[#This Row],[Move to Report]]="Yes",VLOOKUP(E512,IssueVariable[],10,0),"N/A")</f>
        <v>N/A</v>
      </c>
      <c r="AI512" s="103"/>
      <c r="AJ512" s="103"/>
      <c r="AK512" s="103" t="str" cm="1">
        <f t="array" ref="AK512">Table95[Tested on]</f>
        <v>Windows: 11
MAC OS: 12
iOS: 15
Android OS: 10</v>
      </c>
      <c r="AL512" s="203" t="str" cm="1">
        <f t="array" ref="AL5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2" s="103" t="e" cm="1">
        <f t="array" ref="AM512">CONCATENATE(LEFT(AH512, SEARCH(" ", AH512) -1),", ",Labels[Labels])</f>
        <v>#VALUE!</v>
      </c>
      <c r="AN512" s="103" t="b">
        <f t="shared" si="8"/>
        <v>0</v>
      </c>
      <c r="AO512" s="103"/>
      <c r="AP512" s="103"/>
      <c r="AQ512" s="103"/>
      <c r="AR512" s="103"/>
      <c r="AS512" s="103"/>
      <c r="AT512" s="103"/>
      <c r="AU512" s="103"/>
      <c r="AV512" s="103"/>
      <c r="AW512" s="103"/>
      <c r="AX512" s="103"/>
      <c r="AY512" s="103"/>
      <c r="AZ512" s="103"/>
      <c r="BA512" s="103"/>
      <c r="BB512" s="103"/>
      <c r="BC512" s="103" t="e">
        <f>VLOOKUP('Final Report'!D512,'Issue Variable'!A:N,11,FALSE)</f>
        <v>#N/A</v>
      </c>
      <c r="BD512" s="103"/>
      <c r="BE512" s="206"/>
    </row>
    <row r="513" spans="1:57" ht="105" hidden="1">
      <c r="A513" s="145"/>
      <c r="B513" s="103" t="e">
        <f>VLOOKUP(A513,URL[],2,0)</f>
        <v>#N/A</v>
      </c>
      <c r="C513" s="205" t="e">
        <f>VLOOKUP(A513,URL[],3,0)</f>
        <v>#N/A</v>
      </c>
      <c r="D513" s="103"/>
      <c r="E513" s="103"/>
      <c r="F513" s="103"/>
      <c r="G513" s="103"/>
      <c r="H513" s="103"/>
      <c r="I513" s="103"/>
      <c r="J513" s="103"/>
      <c r="K513" s="103"/>
      <c r="L513" s="103"/>
      <c r="M513" s="103"/>
      <c r="N513" s="103"/>
      <c r="O513" s="103"/>
      <c r="P513" s="103"/>
      <c r="Q513" s="103"/>
      <c r="R513" s="103"/>
      <c r="S513" s="103"/>
      <c r="T513" s="103" t="str">
        <f>IF(Final_Report[[#This Row],[Move to Report]]="Yes",VLOOKUP(E513,IssueVariable[],3,0),"N/A")</f>
        <v>N/A</v>
      </c>
      <c r="U513" s="103" t="str">
        <f>IF(Final_Report[[#This Row],[Move to Report]]="Yes",VLOOKUP(E513,IssueVariable[],4,0),"N/A")</f>
        <v>N/A</v>
      </c>
      <c r="V513" s="103" t="str">
        <f>Final_Report[[#This Row],[Issue Description]]</f>
        <v>N/A</v>
      </c>
      <c r="W513" s="103"/>
      <c r="X513" s="103">
        <f>Final_Report[[#This Row],[Code Snippet]]</f>
        <v>0</v>
      </c>
      <c r="Y513" s="103" t="str">
        <f>IF(Final_Report[[#This Row],[Move to Report]]="Yes",VLOOKUP(E513,IssueVariable[],5,0),"N/A")</f>
        <v>N/A</v>
      </c>
      <c r="Z513" s="103" t="str">
        <f>Final_Report[[#This Row],[Expected Result]]</f>
        <v>N/A</v>
      </c>
      <c r="AA513" s="103" t="str">
        <f>IF(Final_Report[[#This Row],[Move to Report]]="Yes",VLOOKUP(E513,IssueVariable[],6,0),"N/A")</f>
        <v>N/A</v>
      </c>
      <c r="AB513" s="103" t="str">
        <f>IF(Final_Report[[#This Row],[Move to Report]]="Yes",VLOOKUP(E513,IssueVariable[],7,0),"N/A")</f>
        <v>N/A</v>
      </c>
      <c r="AC513" s="103" t="str">
        <f>Final_Report[[#This Row],[Recommendation]]</f>
        <v>N/A</v>
      </c>
      <c r="AD513" s="103"/>
      <c r="AE513" s="103" t="str">
        <f>IF(Final_Report[[#This Row],[Move to Report]]="Yes",VLOOKUP(E513,IssueVariable[],8,0),"N/A")</f>
        <v>N/A</v>
      </c>
      <c r="AF513" s="103" t="str">
        <f>Final_Report[[#This Row],[Steps to Reproduce]]</f>
        <v>N/A</v>
      </c>
      <c r="AG513" s="103" t="str">
        <f>IF(Final_Report[[#This Row],[Move to Report]]="Yes",VLOOKUP(E513,IssueVariable[],9,0),"N/A")</f>
        <v>N/A</v>
      </c>
      <c r="AH513" s="103" t="str">
        <f>IF(Final_Report[[#This Row],[Move to Report]]="Yes",VLOOKUP(E513,IssueVariable[],10,0),"N/A")</f>
        <v>N/A</v>
      </c>
      <c r="AI513" s="103"/>
      <c r="AJ513" s="103"/>
      <c r="AK513" s="103" t="str" cm="1">
        <f t="array" ref="AK513">Table95[Tested on]</f>
        <v>Windows: 11
MAC OS: 12
iOS: 15
Android OS: 10</v>
      </c>
      <c r="AL513" s="203" t="str" cm="1">
        <f t="array" ref="AL5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3" s="103" t="e" cm="1">
        <f t="array" ref="AM513">CONCATENATE(LEFT(AH513, SEARCH(" ", AH513) -1),", ",Labels[Labels])</f>
        <v>#VALUE!</v>
      </c>
      <c r="AN513" s="103" t="b">
        <f t="shared" si="8"/>
        <v>0</v>
      </c>
      <c r="AO513" s="103"/>
      <c r="AP513" s="103"/>
      <c r="AQ513" s="103"/>
      <c r="AR513" s="103"/>
      <c r="AS513" s="103"/>
      <c r="AT513" s="103"/>
      <c r="AU513" s="103"/>
      <c r="AV513" s="103"/>
      <c r="AW513" s="103"/>
      <c r="AX513" s="103"/>
      <c r="AY513" s="103"/>
      <c r="AZ513" s="103"/>
      <c r="BA513" s="103"/>
      <c r="BB513" s="103"/>
      <c r="BC513" s="103" t="e">
        <f>VLOOKUP('Final Report'!D513,'Issue Variable'!A:N,11,FALSE)</f>
        <v>#N/A</v>
      </c>
      <c r="BD513" s="103"/>
      <c r="BE513" s="206"/>
    </row>
    <row r="514" spans="1:57" ht="105" hidden="1">
      <c r="A514" s="145"/>
      <c r="B514" s="103" t="e">
        <f>VLOOKUP(A514,URL[],2,0)</f>
        <v>#N/A</v>
      </c>
      <c r="C514" s="205" t="e">
        <f>VLOOKUP(A514,URL[],3,0)</f>
        <v>#N/A</v>
      </c>
      <c r="D514" s="103"/>
      <c r="E514" s="103"/>
      <c r="F514" s="103"/>
      <c r="G514" s="103"/>
      <c r="H514" s="103"/>
      <c r="I514" s="103"/>
      <c r="J514" s="103"/>
      <c r="K514" s="103"/>
      <c r="L514" s="103"/>
      <c r="M514" s="103"/>
      <c r="N514" s="103"/>
      <c r="O514" s="103"/>
      <c r="P514" s="103"/>
      <c r="Q514" s="103"/>
      <c r="R514" s="103"/>
      <c r="S514" s="103"/>
      <c r="T514" s="103" t="str">
        <f>IF(Final_Report[[#This Row],[Move to Report]]="Yes",VLOOKUP(E514,IssueVariable[],3,0),"N/A")</f>
        <v>N/A</v>
      </c>
      <c r="U514" s="103" t="str">
        <f>IF(Final_Report[[#This Row],[Move to Report]]="Yes",VLOOKUP(E514,IssueVariable[],4,0),"N/A")</f>
        <v>N/A</v>
      </c>
      <c r="V514" s="103" t="str">
        <f>Final_Report[[#This Row],[Issue Description]]</f>
        <v>N/A</v>
      </c>
      <c r="W514" s="103"/>
      <c r="X514" s="103">
        <f>Final_Report[[#This Row],[Code Snippet]]</f>
        <v>0</v>
      </c>
      <c r="Y514" s="103" t="str">
        <f>IF(Final_Report[[#This Row],[Move to Report]]="Yes",VLOOKUP(E514,IssueVariable[],5,0),"N/A")</f>
        <v>N/A</v>
      </c>
      <c r="Z514" s="103" t="str">
        <f>Final_Report[[#This Row],[Expected Result]]</f>
        <v>N/A</v>
      </c>
      <c r="AA514" s="103" t="str">
        <f>IF(Final_Report[[#This Row],[Move to Report]]="Yes",VLOOKUP(E514,IssueVariable[],6,0),"N/A")</f>
        <v>N/A</v>
      </c>
      <c r="AB514" s="103" t="str">
        <f>IF(Final_Report[[#This Row],[Move to Report]]="Yes",VLOOKUP(E514,IssueVariable[],7,0),"N/A")</f>
        <v>N/A</v>
      </c>
      <c r="AC514" s="103" t="str">
        <f>Final_Report[[#This Row],[Recommendation]]</f>
        <v>N/A</v>
      </c>
      <c r="AD514" s="103"/>
      <c r="AE514" s="103" t="str">
        <f>IF(Final_Report[[#This Row],[Move to Report]]="Yes",VLOOKUP(E514,IssueVariable[],8,0),"N/A")</f>
        <v>N/A</v>
      </c>
      <c r="AF514" s="103" t="str">
        <f>Final_Report[[#This Row],[Steps to Reproduce]]</f>
        <v>N/A</v>
      </c>
      <c r="AG514" s="103" t="str">
        <f>IF(Final_Report[[#This Row],[Move to Report]]="Yes",VLOOKUP(E514,IssueVariable[],9,0),"N/A")</f>
        <v>N/A</v>
      </c>
      <c r="AH514" s="103" t="str">
        <f>IF(Final_Report[[#This Row],[Move to Report]]="Yes",VLOOKUP(E514,IssueVariable[],10,0),"N/A")</f>
        <v>N/A</v>
      </c>
      <c r="AI514" s="103"/>
      <c r="AJ514" s="103"/>
      <c r="AK514" s="103" t="str" cm="1">
        <f t="array" ref="AK514">Table95[Tested on]</f>
        <v>Windows: 11
MAC OS: 12
iOS: 15
Android OS: 10</v>
      </c>
      <c r="AL514" s="203" t="str" cm="1">
        <f t="array" ref="AL5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4" s="103" t="e" cm="1">
        <f t="array" ref="AM514">CONCATENATE(LEFT(AH514, SEARCH(" ", AH514) -1),", ",Labels[Labels])</f>
        <v>#VALUE!</v>
      </c>
      <c r="AN514" s="103" t="b">
        <f t="shared" ref="AN514:AN577" si="9">IF(AJ514="Blocker","1 - Critical - showstopper",IF(AJ514="Critical","1 - Critical - showstopper",IF(AJ514="Major","1 - Critical - showstopper",IF(AJ514="Minor","3 - Medium - minor functionality broken",IF(AJ514="Trivial","4 - Low - cosmetic or usability")))))</f>
        <v>0</v>
      </c>
      <c r="AO514" s="103"/>
      <c r="AP514" s="103"/>
      <c r="AQ514" s="103"/>
      <c r="AR514" s="103"/>
      <c r="AS514" s="103"/>
      <c r="AT514" s="103"/>
      <c r="AU514" s="103"/>
      <c r="AV514" s="103"/>
      <c r="AW514" s="103"/>
      <c r="AX514" s="103"/>
      <c r="AY514" s="103"/>
      <c r="AZ514" s="103"/>
      <c r="BA514" s="103"/>
      <c r="BB514" s="103"/>
      <c r="BC514" s="103" t="e">
        <f>VLOOKUP('Final Report'!D514,'Issue Variable'!A:N,11,FALSE)</f>
        <v>#N/A</v>
      </c>
      <c r="BD514" s="103"/>
      <c r="BE514" s="206"/>
    </row>
    <row r="515" spans="1:57" ht="105" hidden="1">
      <c r="A515" s="145"/>
      <c r="B515" s="103" t="e">
        <f>VLOOKUP(A515,URL[],2,0)</f>
        <v>#N/A</v>
      </c>
      <c r="C515" s="205" t="e">
        <f>VLOOKUP(A515,URL[],3,0)</f>
        <v>#N/A</v>
      </c>
      <c r="D515" s="103"/>
      <c r="E515" s="103"/>
      <c r="F515" s="103"/>
      <c r="G515" s="103"/>
      <c r="H515" s="103"/>
      <c r="I515" s="103"/>
      <c r="J515" s="103"/>
      <c r="K515" s="103"/>
      <c r="L515" s="103"/>
      <c r="M515" s="103"/>
      <c r="N515" s="103"/>
      <c r="O515" s="103"/>
      <c r="P515" s="103"/>
      <c r="Q515" s="103"/>
      <c r="R515" s="103"/>
      <c r="S515" s="103"/>
      <c r="T515" s="103" t="str">
        <f>IF(Final_Report[[#This Row],[Move to Report]]="Yes",VLOOKUP(E515,IssueVariable[],3,0),"N/A")</f>
        <v>N/A</v>
      </c>
      <c r="U515" s="103" t="str">
        <f>IF(Final_Report[[#This Row],[Move to Report]]="Yes",VLOOKUP(E515,IssueVariable[],4,0),"N/A")</f>
        <v>N/A</v>
      </c>
      <c r="V515" s="103" t="str">
        <f>Final_Report[[#This Row],[Issue Description]]</f>
        <v>N/A</v>
      </c>
      <c r="W515" s="103"/>
      <c r="X515" s="103">
        <f>Final_Report[[#This Row],[Code Snippet]]</f>
        <v>0</v>
      </c>
      <c r="Y515" s="103" t="str">
        <f>IF(Final_Report[[#This Row],[Move to Report]]="Yes",VLOOKUP(E515,IssueVariable[],5,0),"N/A")</f>
        <v>N/A</v>
      </c>
      <c r="Z515" s="103" t="str">
        <f>Final_Report[[#This Row],[Expected Result]]</f>
        <v>N/A</v>
      </c>
      <c r="AA515" s="103" t="str">
        <f>IF(Final_Report[[#This Row],[Move to Report]]="Yes",VLOOKUP(E515,IssueVariable[],6,0),"N/A")</f>
        <v>N/A</v>
      </c>
      <c r="AB515" s="103" t="str">
        <f>IF(Final_Report[[#This Row],[Move to Report]]="Yes",VLOOKUP(E515,IssueVariable[],7,0),"N/A")</f>
        <v>N/A</v>
      </c>
      <c r="AC515" s="103" t="str">
        <f>Final_Report[[#This Row],[Recommendation]]</f>
        <v>N/A</v>
      </c>
      <c r="AD515" s="103"/>
      <c r="AE515" s="103" t="str">
        <f>IF(Final_Report[[#This Row],[Move to Report]]="Yes",VLOOKUP(E515,IssueVariable[],8,0),"N/A")</f>
        <v>N/A</v>
      </c>
      <c r="AF515" s="103" t="str">
        <f>Final_Report[[#This Row],[Steps to Reproduce]]</f>
        <v>N/A</v>
      </c>
      <c r="AG515" s="103" t="str">
        <f>IF(Final_Report[[#This Row],[Move to Report]]="Yes",VLOOKUP(E515,IssueVariable[],9,0),"N/A")</f>
        <v>N/A</v>
      </c>
      <c r="AH515" s="103" t="str">
        <f>IF(Final_Report[[#This Row],[Move to Report]]="Yes",VLOOKUP(E515,IssueVariable[],10,0),"N/A")</f>
        <v>N/A</v>
      </c>
      <c r="AI515" s="103"/>
      <c r="AJ515" s="103"/>
      <c r="AK515" s="103" t="str" cm="1">
        <f t="array" ref="AK515">Table95[Tested on]</f>
        <v>Windows: 11
MAC OS: 12
iOS: 15
Android OS: 10</v>
      </c>
      <c r="AL515" s="203" t="str" cm="1">
        <f t="array" ref="AL5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5" s="103" t="e" cm="1">
        <f t="array" ref="AM515">CONCATENATE(LEFT(AH515, SEARCH(" ", AH515) -1),", ",Labels[Labels])</f>
        <v>#VALUE!</v>
      </c>
      <c r="AN515" s="103" t="b">
        <f t="shared" si="9"/>
        <v>0</v>
      </c>
      <c r="AO515" s="103"/>
      <c r="AP515" s="103"/>
      <c r="AQ515" s="103"/>
      <c r="AR515" s="103"/>
      <c r="AS515" s="103"/>
      <c r="AT515" s="103"/>
      <c r="AU515" s="103"/>
      <c r="AV515" s="103"/>
      <c r="AW515" s="103"/>
      <c r="AX515" s="103"/>
      <c r="AY515" s="103"/>
      <c r="AZ515" s="103"/>
      <c r="BA515" s="103"/>
      <c r="BB515" s="103"/>
      <c r="BC515" s="103" t="e">
        <f>VLOOKUP('Final Report'!D515,'Issue Variable'!A:N,11,FALSE)</f>
        <v>#N/A</v>
      </c>
      <c r="BD515" s="103"/>
      <c r="BE515" s="206"/>
    </row>
    <row r="516" spans="1:57" ht="105" hidden="1">
      <c r="A516" s="145"/>
      <c r="B516" s="103" t="e">
        <f>VLOOKUP(A516,URL[],2,0)</f>
        <v>#N/A</v>
      </c>
      <c r="C516" s="205" t="e">
        <f>VLOOKUP(A516,URL[],3,0)</f>
        <v>#N/A</v>
      </c>
      <c r="D516" s="103"/>
      <c r="E516" s="103"/>
      <c r="F516" s="103"/>
      <c r="G516" s="103"/>
      <c r="H516" s="103"/>
      <c r="I516" s="103"/>
      <c r="J516" s="103"/>
      <c r="K516" s="103"/>
      <c r="L516" s="103"/>
      <c r="M516" s="103"/>
      <c r="N516" s="103"/>
      <c r="O516" s="103"/>
      <c r="P516" s="103"/>
      <c r="Q516" s="103"/>
      <c r="R516" s="103"/>
      <c r="S516" s="103"/>
      <c r="T516" s="103" t="str">
        <f>IF(Final_Report[[#This Row],[Move to Report]]="Yes",VLOOKUP(E516,IssueVariable[],3,0),"N/A")</f>
        <v>N/A</v>
      </c>
      <c r="U516" s="103" t="str">
        <f>IF(Final_Report[[#This Row],[Move to Report]]="Yes",VLOOKUP(E516,IssueVariable[],4,0),"N/A")</f>
        <v>N/A</v>
      </c>
      <c r="V516" s="103" t="str">
        <f>Final_Report[[#This Row],[Issue Description]]</f>
        <v>N/A</v>
      </c>
      <c r="W516" s="103"/>
      <c r="X516" s="103">
        <f>Final_Report[[#This Row],[Code Snippet]]</f>
        <v>0</v>
      </c>
      <c r="Y516" s="103" t="str">
        <f>IF(Final_Report[[#This Row],[Move to Report]]="Yes",VLOOKUP(E516,IssueVariable[],5,0),"N/A")</f>
        <v>N/A</v>
      </c>
      <c r="Z516" s="103" t="str">
        <f>Final_Report[[#This Row],[Expected Result]]</f>
        <v>N/A</v>
      </c>
      <c r="AA516" s="103" t="str">
        <f>IF(Final_Report[[#This Row],[Move to Report]]="Yes",VLOOKUP(E516,IssueVariable[],6,0),"N/A")</f>
        <v>N/A</v>
      </c>
      <c r="AB516" s="103" t="str">
        <f>IF(Final_Report[[#This Row],[Move to Report]]="Yes",VLOOKUP(E516,IssueVariable[],7,0),"N/A")</f>
        <v>N/A</v>
      </c>
      <c r="AC516" s="103" t="str">
        <f>Final_Report[[#This Row],[Recommendation]]</f>
        <v>N/A</v>
      </c>
      <c r="AD516" s="103"/>
      <c r="AE516" s="103" t="str">
        <f>IF(Final_Report[[#This Row],[Move to Report]]="Yes",VLOOKUP(E516,IssueVariable[],8,0),"N/A")</f>
        <v>N/A</v>
      </c>
      <c r="AF516" s="103" t="str">
        <f>Final_Report[[#This Row],[Steps to Reproduce]]</f>
        <v>N/A</v>
      </c>
      <c r="AG516" s="103" t="str">
        <f>IF(Final_Report[[#This Row],[Move to Report]]="Yes",VLOOKUP(E516,IssueVariable[],9,0),"N/A")</f>
        <v>N/A</v>
      </c>
      <c r="AH516" s="103" t="str">
        <f>IF(Final_Report[[#This Row],[Move to Report]]="Yes",VLOOKUP(E516,IssueVariable[],10,0),"N/A")</f>
        <v>N/A</v>
      </c>
      <c r="AI516" s="103"/>
      <c r="AJ516" s="103"/>
      <c r="AK516" s="103" t="str" cm="1">
        <f t="array" ref="AK516">Table95[Tested on]</f>
        <v>Windows: 11
MAC OS: 12
iOS: 15
Android OS: 10</v>
      </c>
      <c r="AL516" s="203" t="str" cm="1">
        <f t="array" ref="AL5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6" s="103" t="e" cm="1">
        <f t="array" ref="AM516">CONCATENATE(LEFT(AH516, SEARCH(" ", AH516) -1),", ",Labels[Labels])</f>
        <v>#VALUE!</v>
      </c>
      <c r="AN516" s="103" t="b">
        <f t="shared" si="9"/>
        <v>0</v>
      </c>
      <c r="AO516" s="103"/>
      <c r="AP516" s="103"/>
      <c r="AQ516" s="103"/>
      <c r="AR516" s="103"/>
      <c r="AS516" s="103"/>
      <c r="AT516" s="103"/>
      <c r="AU516" s="103"/>
      <c r="AV516" s="103"/>
      <c r="AW516" s="103"/>
      <c r="AX516" s="103"/>
      <c r="AY516" s="103"/>
      <c r="AZ516" s="103"/>
      <c r="BA516" s="103"/>
      <c r="BB516" s="103"/>
      <c r="BC516" s="103" t="e">
        <f>VLOOKUP('Final Report'!D516,'Issue Variable'!A:N,11,FALSE)</f>
        <v>#N/A</v>
      </c>
      <c r="BD516" s="103"/>
      <c r="BE516" s="206"/>
    </row>
    <row r="517" spans="1:57" ht="105" hidden="1">
      <c r="A517" s="145"/>
      <c r="B517" s="103" t="e">
        <f>VLOOKUP(A517,URL[],2,0)</f>
        <v>#N/A</v>
      </c>
      <c r="C517" s="205" t="e">
        <f>VLOOKUP(A517,URL[],3,0)</f>
        <v>#N/A</v>
      </c>
      <c r="D517" s="103"/>
      <c r="E517" s="103"/>
      <c r="F517" s="103"/>
      <c r="G517" s="103"/>
      <c r="H517" s="103"/>
      <c r="I517" s="103"/>
      <c r="J517" s="103"/>
      <c r="K517" s="103"/>
      <c r="L517" s="103"/>
      <c r="M517" s="103"/>
      <c r="N517" s="103"/>
      <c r="O517" s="103"/>
      <c r="P517" s="103"/>
      <c r="Q517" s="103"/>
      <c r="R517" s="103"/>
      <c r="S517" s="103"/>
      <c r="T517" s="103" t="str">
        <f>IF(Final_Report[[#This Row],[Move to Report]]="Yes",VLOOKUP(E517,IssueVariable[],3,0),"N/A")</f>
        <v>N/A</v>
      </c>
      <c r="U517" s="103" t="str">
        <f>IF(Final_Report[[#This Row],[Move to Report]]="Yes",VLOOKUP(E517,IssueVariable[],4,0),"N/A")</f>
        <v>N/A</v>
      </c>
      <c r="V517" s="103" t="str">
        <f>Final_Report[[#This Row],[Issue Description]]</f>
        <v>N/A</v>
      </c>
      <c r="W517" s="103"/>
      <c r="X517" s="103">
        <f>Final_Report[[#This Row],[Code Snippet]]</f>
        <v>0</v>
      </c>
      <c r="Y517" s="103" t="str">
        <f>IF(Final_Report[[#This Row],[Move to Report]]="Yes",VLOOKUP(E517,IssueVariable[],5,0),"N/A")</f>
        <v>N/A</v>
      </c>
      <c r="Z517" s="103" t="str">
        <f>Final_Report[[#This Row],[Expected Result]]</f>
        <v>N/A</v>
      </c>
      <c r="AA517" s="103" t="str">
        <f>IF(Final_Report[[#This Row],[Move to Report]]="Yes",VLOOKUP(E517,IssueVariable[],6,0),"N/A")</f>
        <v>N/A</v>
      </c>
      <c r="AB517" s="103" t="str">
        <f>IF(Final_Report[[#This Row],[Move to Report]]="Yes",VLOOKUP(E517,IssueVariable[],7,0),"N/A")</f>
        <v>N/A</v>
      </c>
      <c r="AC517" s="103" t="str">
        <f>Final_Report[[#This Row],[Recommendation]]</f>
        <v>N/A</v>
      </c>
      <c r="AD517" s="103"/>
      <c r="AE517" s="103" t="str">
        <f>IF(Final_Report[[#This Row],[Move to Report]]="Yes",VLOOKUP(E517,IssueVariable[],8,0),"N/A")</f>
        <v>N/A</v>
      </c>
      <c r="AF517" s="103" t="str">
        <f>Final_Report[[#This Row],[Steps to Reproduce]]</f>
        <v>N/A</v>
      </c>
      <c r="AG517" s="103" t="str">
        <f>IF(Final_Report[[#This Row],[Move to Report]]="Yes",VLOOKUP(E517,IssueVariable[],9,0),"N/A")</f>
        <v>N/A</v>
      </c>
      <c r="AH517" s="103" t="str">
        <f>IF(Final_Report[[#This Row],[Move to Report]]="Yes",VLOOKUP(E517,IssueVariable[],10,0),"N/A")</f>
        <v>N/A</v>
      </c>
      <c r="AI517" s="103"/>
      <c r="AJ517" s="103"/>
      <c r="AK517" s="103" t="str" cm="1">
        <f t="array" ref="AK517">Table95[Tested on]</f>
        <v>Windows: 11
MAC OS: 12
iOS: 15
Android OS: 10</v>
      </c>
      <c r="AL517" s="203" t="str" cm="1">
        <f t="array" ref="AL5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7" s="103" t="e" cm="1">
        <f t="array" ref="AM517">CONCATENATE(LEFT(AH517, SEARCH(" ", AH517) -1),", ",Labels[Labels])</f>
        <v>#VALUE!</v>
      </c>
      <c r="AN517" s="103" t="b">
        <f t="shared" si="9"/>
        <v>0</v>
      </c>
      <c r="AO517" s="103"/>
      <c r="AP517" s="103"/>
      <c r="AQ517" s="103"/>
      <c r="AR517" s="103"/>
      <c r="AS517" s="103"/>
      <c r="AT517" s="103"/>
      <c r="AU517" s="103"/>
      <c r="AV517" s="103"/>
      <c r="AW517" s="103"/>
      <c r="AX517" s="103"/>
      <c r="AY517" s="103"/>
      <c r="AZ517" s="103"/>
      <c r="BA517" s="103"/>
      <c r="BB517" s="103"/>
      <c r="BC517" s="103" t="e">
        <f>VLOOKUP('Final Report'!D517,'Issue Variable'!A:N,11,FALSE)</f>
        <v>#N/A</v>
      </c>
      <c r="BD517" s="103"/>
      <c r="BE517" s="206"/>
    </row>
    <row r="518" spans="1:57" ht="105" hidden="1">
      <c r="A518" s="145"/>
      <c r="B518" s="103" t="e">
        <f>VLOOKUP(A518,URL[],2,0)</f>
        <v>#N/A</v>
      </c>
      <c r="C518" s="205" t="e">
        <f>VLOOKUP(A518,URL[],3,0)</f>
        <v>#N/A</v>
      </c>
      <c r="D518" s="103"/>
      <c r="E518" s="103"/>
      <c r="F518" s="103"/>
      <c r="G518" s="103"/>
      <c r="H518" s="103"/>
      <c r="I518" s="103"/>
      <c r="J518" s="103"/>
      <c r="K518" s="103"/>
      <c r="L518" s="103"/>
      <c r="M518" s="103"/>
      <c r="N518" s="103"/>
      <c r="O518" s="103"/>
      <c r="P518" s="103"/>
      <c r="Q518" s="103"/>
      <c r="R518" s="103"/>
      <c r="S518" s="103"/>
      <c r="T518" s="103" t="str">
        <f>IF(Final_Report[[#This Row],[Move to Report]]="Yes",VLOOKUP(E518,IssueVariable[],3,0),"N/A")</f>
        <v>N/A</v>
      </c>
      <c r="U518" s="103" t="str">
        <f>IF(Final_Report[[#This Row],[Move to Report]]="Yes",VLOOKUP(E518,IssueVariable[],4,0),"N/A")</f>
        <v>N/A</v>
      </c>
      <c r="V518" s="103" t="str">
        <f>Final_Report[[#This Row],[Issue Description]]</f>
        <v>N/A</v>
      </c>
      <c r="W518" s="103"/>
      <c r="X518" s="103">
        <f>Final_Report[[#This Row],[Code Snippet]]</f>
        <v>0</v>
      </c>
      <c r="Y518" s="103" t="str">
        <f>IF(Final_Report[[#This Row],[Move to Report]]="Yes",VLOOKUP(E518,IssueVariable[],5,0),"N/A")</f>
        <v>N/A</v>
      </c>
      <c r="Z518" s="103" t="str">
        <f>Final_Report[[#This Row],[Expected Result]]</f>
        <v>N/A</v>
      </c>
      <c r="AA518" s="103" t="str">
        <f>IF(Final_Report[[#This Row],[Move to Report]]="Yes",VLOOKUP(E518,IssueVariable[],6,0),"N/A")</f>
        <v>N/A</v>
      </c>
      <c r="AB518" s="103" t="str">
        <f>IF(Final_Report[[#This Row],[Move to Report]]="Yes",VLOOKUP(E518,IssueVariable[],7,0),"N/A")</f>
        <v>N/A</v>
      </c>
      <c r="AC518" s="103" t="str">
        <f>Final_Report[[#This Row],[Recommendation]]</f>
        <v>N/A</v>
      </c>
      <c r="AD518" s="103"/>
      <c r="AE518" s="103" t="str">
        <f>IF(Final_Report[[#This Row],[Move to Report]]="Yes",VLOOKUP(E518,IssueVariable[],8,0),"N/A")</f>
        <v>N/A</v>
      </c>
      <c r="AF518" s="103" t="str">
        <f>Final_Report[[#This Row],[Steps to Reproduce]]</f>
        <v>N/A</v>
      </c>
      <c r="AG518" s="103" t="str">
        <f>IF(Final_Report[[#This Row],[Move to Report]]="Yes",VLOOKUP(E518,IssueVariable[],9,0),"N/A")</f>
        <v>N/A</v>
      </c>
      <c r="AH518" s="103" t="str">
        <f>IF(Final_Report[[#This Row],[Move to Report]]="Yes",VLOOKUP(E518,IssueVariable[],10,0),"N/A")</f>
        <v>N/A</v>
      </c>
      <c r="AI518" s="103"/>
      <c r="AJ518" s="103"/>
      <c r="AK518" s="103" t="str" cm="1">
        <f t="array" ref="AK518">Table95[Tested on]</f>
        <v>Windows: 11
MAC OS: 12
iOS: 15
Android OS: 10</v>
      </c>
      <c r="AL518" s="203" t="str" cm="1">
        <f t="array" ref="AL5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8" s="103" t="e" cm="1">
        <f t="array" ref="AM518">CONCATENATE(LEFT(AH518, SEARCH(" ", AH518) -1),", ",Labels[Labels])</f>
        <v>#VALUE!</v>
      </c>
      <c r="AN518" s="103" t="b">
        <f t="shared" si="9"/>
        <v>0</v>
      </c>
      <c r="AO518" s="103"/>
      <c r="AP518" s="103"/>
      <c r="AQ518" s="103"/>
      <c r="AR518" s="103"/>
      <c r="AS518" s="103"/>
      <c r="AT518" s="103"/>
      <c r="AU518" s="103"/>
      <c r="AV518" s="103"/>
      <c r="AW518" s="103"/>
      <c r="AX518" s="103"/>
      <c r="AY518" s="103"/>
      <c r="AZ518" s="103"/>
      <c r="BA518" s="103"/>
      <c r="BB518" s="103"/>
      <c r="BC518" s="103" t="e">
        <f>VLOOKUP('Final Report'!D518,'Issue Variable'!A:N,11,FALSE)</f>
        <v>#N/A</v>
      </c>
      <c r="BD518" s="103"/>
      <c r="BE518" s="206"/>
    </row>
    <row r="519" spans="1:57" ht="105" hidden="1">
      <c r="A519" s="145"/>
      <c r="B519" s="103" t="e">
        <f>VLOOKUP(A519,URL[],2,0)</f>
        <v>#N/A</v>
      </c>
      <c r="C519" s="205" t="e">
        <f>VLOOKUP(A519,URL[],3,0)</f>
        <v>#N/A</v>
      </c>
      <c r="D519" s="103"/>
      <c r="E519" s="103"/>
      <c r="F519" s="103"/>
      <c r="G519" s="103"/>
      <c r="H519" s="103"/>
      <c r="I519" s="103"/>
      <c r="J519" s="103"/>
      <c r="K519" s="103"/>
      <c r="L519" s="103"/>
      <c r="M519" s="103"/>
      <c r="N519" s="103"/>
      <c r="O519" s="103"/>
      <c r="P519" s="103"/>
      <c r="Q519" s="103"/>
      <c r="R519" s="103"/>
      <c r="S519" s="103"/>
      <c r="T519" s="103" t="str">
        <f>IF(Final_Report[[#This Row],[Move to Report]]="Yes",VLOOKUP(E519,IssueVariable[],3,0),"N/A")</f>
        <v>N/A</v>
      </c>
      <c r="U519" s="103" t="str">
        <f>IF(Final_Report[[#This Row],[Move to Report]]="Yes",VLOOKUP(E519,IssueVariable[],4,0),"N/A")</f>
        <v>N/A</v>
      </c>
      <c r="V519" s="103" t="str">
        <f>Final_Report[[#This Row],[Issue Description]]</f>
        <v>N/A</v>
      </c>
      <c r="W519" s="103"/>
      <c r="X519" s="103">
        <f>Final_Report[[#This Row],[Code Snippet]]</f>
        <v>0</v>
      </c>
      <c r="Y519" s="103" t="str">
        <f>IF(Final_Report[[#This Row],[Move to Report]]="Yes",VLOOKUP(E519,IssueVariable[],5,0),"N/A")</f>
        <v>N/A</v>
      </c>
      <c r="Z519" s="103" t="str">
        <f>Final_Report[[#This Row],[Expected Result]]</f>
        <v>N/A</v>
      </c>
      <c r="AA519" s="103" t="str">
        <f>IF(Final_Report[[#This Row],[Move to Report]]="Yes",VLOOKUP(E519,IssueVariable[],6,0),"N/A")</f>
        <v>N/A</v>
      </c>
      <c r="AB519" s="103" t="str">
        <f>IF(Final_Report[[#This Row],[Move to Report]]="Yes",VLOOKUP(E519,IssueVariable[],7,0),"N/A")</f>
        <v>N/A</v>
      </c>
      <c r="AC519" s="103" t="str">
        <f>Final_Report[[#This Row],[Recommendation]]</f>
        <v>N/A</v>
      </c>
      <c r="AD519" s="103"/>
      <c r="AE519" s="103" t="str">
        <f>IF(Final_Report[[#This Row],[Move to Report]]="Yes",VLOOKUP(E519,IssueVariable[],8,0),"N/A")</f>
        <v>N/A</v>
      </c>
      <c r="AF519" s="103" t="str">
        <f>Final_Report[[#This Row],[Steps to Reproduce]]</f>
        <v>N/A</v>
      </c>
      <c r="AG519" s="103" t="str">
        <f>IF(Final_Report[[#This Row],[Move to Report]]="Yes",VLOOKUP(E519,IssueVariable[],9,0),"N/A")</f>
        <v>N/A</v>
      </c>
      <c r="AH519" s="103" t="str">
        <f>IF(Final_Report[[#This Row],[Move to Report]]="Yes",VLOOKUP(E519,IssueVariable[],10,0),"N/A")</f>
        <v>N/A</v>
      </c>
      <c r="AI519" s="103"/>
      <c r="AJ519" s="103"/>
      <c r="AK519" s="103" t="str" cm="1">
        <f t="array" ref="AK519">Table95[Tested on]</f>
        <v>Windows: 11
MAC OS: 12
iOS: 15
Android OS: 10</v>
      </c>
      <c r="AL519" s="203" t="str" cm="1">
        <f t="array" ref="AL5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19" s="103" t="e" cm="1">
        <f t="array" ref="AM519">CONCATENATE(LEFT(AH519, SEARCH(" ", AH519) -1),", ",Labels[Labels])</f>
        <v>#VALUE!</v>
      </c>
      <c r="AN519" s="103" t="b">
        <f t="shared" si="9"/>
        <v>0</v>
      </c>
      <c r="AO519" s="103"/>
      <c r="AP519" s="103"/>
      <c r="AQ519" s="103"/>
      <c r="AR519" s="103"/>
      <c r="AS519" s="103"/>
      <c r="AT519" s="103"/>
      <c r="AU519" s="103"/>
      <c r="AV519" s="103"/>
      <c r="AW519" s="103"/>
      <c r="AX519" s="103"/>
      <c r="AY519" s="103"/>
      <c r="AZ519" s="103"/>
      <c r="BA519" s="103"/>
      <c r="BB519" s="103"/>
      <c r="BC519" s="103" t="e">
        <f>VLOOKUP('Final Report'!D519,'Issue Variable'!A:N,11,FALSE)</f>
        <v>#N/A</v>
      </c>
      <c r="BD519" s="103"/>
      <c r="BE519" s="206"/>
    </row>
    <row r="520" spans="1:57" ht="105" hidden="1">
      <c r="A520" s="145"/>
      <c r="B520" s="103" t="e">
        <f>VLOOKUP(A520,URL[],2,0)</f>
        <v>#N/A</v>
      </c>
      <c r="C520" s="205" t="e">
        <f>VLOOKUP(A520,URL[],3,0)</f>
        <v>#N/A</v>
      </c>
      <c r="D520" s="103"/>
      <c r="E520" s="103"/>
      <c r="F520" s="103"/>
      <c r="G520" s="103"/>
      <c r="H520" s="103"/>
      <c r="I520" s="103"/>
      <c r="J520" s="103"/>
      <c r="K520" s="103"/>
      <c r="L520" s="103"/>
      <c r="M520" s="103"/>
      <c r="N520" s="103"/>
      <c r="O520" s="103"/>
      <c r="P520" s="103"/>
      <c r="Q520" s="103"/>
      <c r="R520" s="103"/>
      <c r="S520" s="103"/>
      <c r="T520" s="103" t="str">
        <f>IF(Final_Report[[#This Row],[Move to Report]]="Yes",VLOOKUP(E520,IssueVariable[],3,0),"N/A")</f>
        <v>N/A</v>
      </c>
      <c r="U520" s="103" t="str">
        <f>IF(Final_Report[[#This Row],[Move to Report]]="Yes",VLOOKUP(E520,IssueVariable[],4,0),"N/A")</f>
        <v>N/A</v>
      </c>
      <c r="V520" s="103" t="str">
        <f>Final_Report[[#This Row],[Issue Description]]</f>
        <v>N/A</v>
      </c>
      <c r="W520" s="103"/>
      <c r="X520" s="103">
        <f>Final_Report[[#This Row],[Code Snippet]]</f>
        <v>0</v>
      </c>
      <c r="Y520" s="103" t="str">
        <f>IF(Final_Report[[#This Row],[Move to Report]]="Yes",VLOOKUP(E520,IssueVariable[],5,0),"N/A")</f>
        <v>N/A</v>
      </c>
      <c r="Z520" s="103" t="str">
        <f>Final_Report[[#This Row],[Expected Result]]</f>
        <v>N/A</v>
      </c>
      <c r="AA520" s="103" t="str">
        <f>IF(Final_Report[[#This Row],[Move to Report]]="Yes",VLOOKUP(E520,IssueVariable[],6,0),"N/A")</f>
        <v>N/A</v>
      </c>
      <c r="AB520" s="103" t="str">
        <f>IF(Final_Report[[#This Row],[Move to Report]]="Yes",VLOOKUP(E520,IssueVariable[],7,0),"N/A")</f>
        <v>N/A</v>
      </c>
      <c r="AC520" s="103" t="str">
        <f>Final_Report[[#This Row],[Recommendation]]</f>
        <v>N/A</v>
      </c>
      <c r="AD520" s="103"/>
      <c r="AE520" s="103" t="str">
        <f>IF(Final_Report[[#This Row],[Move to Report]]="Yes",VLOOKUP(E520,IssueVariable[],8,0),"N/A")</f>
        <v>N/A</v>
      </c>
      <c r="AF520" s="103" t="str">
        <f>Final_Report[[#This Row],[Steps to Reproduce]]</f>
        <v>N/A</v>
      </c>
      <c r="AG520" s="103" t="str">
        <f>IF(Final_Report[[#This Row],[Move to Report]]="Yes",VLOOKUP(E520,IssueVariable[],9,0),"N/A")</f>
        <v>N/A</v>
      </c>
      <c r="AH520" s="103" t="str">
        <f>IF(Final_Report[[#This Row],[Move to Report]]="Yes",VLOOKUP(E520,IssueVariable[],10,0),"N/A")</f>
        <v>N/A</v>
      </c>
      <c r="AI520" s="103"/>
      <c r="AJ520" s="103"/>
      <c r="AK520" s="103" t="str" cm="1">
        <f t="array" ref="AK520">Table95[Tested on]</f>
        <v>Windows: 11
MAC OS: 12
iOS: 15
Android OS: 10</v>
      </c>
      <c r="AL520" s="203" t="str" cm="1">
        <f t="array" ref="AL5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0" s="103" t="e" cm="1">
        <f t="array" ref="AM520">CONCATENATE(LEFT(AH520, SEARCH(" ", AH520) -1),", ",Labels[Labels])</f>
        <v>#VALUE!</v>
      </c>
      <c r="AN520" s="103" t="b">
        <f t="shared" si="9"/>
        <v>0</v>
      </c>
      <c r="AO520" s="103"/>
      <c r="AP520" s="103"/>
      <c r="AQ520" s="103"/>
      <c r="AR520" s="103"/>
      <c r="AS520" s="103"/>
      <c r="AT520" s="103"/>
      <c r="AU520" s="103"/>
      <c r="AV520" s="103"/>
      <c r="AW520" s="103"/>
      <c r="AX520" s="103"/>
      <c r="AY520" s="103"/>
      <c r="AZ520" s="103"/>
      <c r="BA520" s="103"/>
      <c r="BB520" s="103"/>
      <c r="BC520" s="103" t="e">
        <f>VLOOKUP('Final Report'!D520,'Issue Variable'!A:N,11,FALSE)</f>
        <v>#N/A</v>
      </c>
      <c r="BD520" s="103"/>
      <c r="BE520" s="206"/>
    </row>
    <row r="521" spans="1:57" ht="105" hidden="1">
      <c r="A521" s="145"/>
      <c r="B521" s="103" t="e">
        <f>VLOOKUP(A521,URL[],2,0)</f>
        <v>#N/A</v>
      </c>
      <c r="C521" s="205" t="e">
        <f>VLOOKUP(A521,URL[],3,0)</f>
        <v>#N/A</v>
      </c>
      <c r="D521" s="103"/>
      <c r="E521" s="103"/>
      <c r="F521" s="103"/>
      <c r="G521" s="103"/>
      <c r="H521" s="103"/>
      <c r="I521" s="103"/>
      <c r="J521" s="103"/>
      <c r="K521" s="103"/>
      <c r="L521" s="103"/>
      <c r="M521" s="103"/>
      <c r="N521" s="103"/>
      <c r="O521" s="103"/>
      <c r="P521" s="103"/>
      <c r="Q521" s="103"/>
      <c r="R521" s="103"/>
      <c r="S521" s="103"/>
      <c r="T521" s="103" t="str">
        <f>IF(Final_Report[[#This Row],[Move to Report]]="Yes",VLOOKUP(E521,IssueVariable[],3,0),"N/A")</f>
        <v>N/A</v>
      </c>
      <c r="U521" s="103" t="str">
        <f>IF(Final_Report[[#This Row],[Move to Report]]="Yes",VLOOKUP(E521,IssueVariable[],4,0),"N/A")</f>
        <v>N/A</v>
      </c>
      <c r="V521" s="103" t="str">
        <f>Final_Report[[#This Row],[Issue Description]]</f>
        <v>N/A</v>
      </c>
      <c r="W521" s="103"/>
      <c r="X521" s="103">
        <f>Final_Report[[#This Row],[Code Snippet]]</f>
        <v>0</v>
      </c>
      <c r="Y521" s="103" t="str">
        <f>IF(Final_Report[[#This Row],[Move to Report]]="Yes",VLOOKUP(E521,IssueVariable[],5,0),"N/A")</f>
        <v>N/A</v>
      </c>
      <c r="Z521" s="103" t="str">
        <f>Final_Report[[#This Row],[Expected Result]]</f>
        <v>N/A</v>
      </c>
      <c r="AA521" s="103" t="str">
        <f>IF(Final_Report[[#This Row],[Move to Report]]="Yes",VLOOKUP(E521,IssueVariable[],6,0),"N/A")</f>
        <v>N/A</v>
      </c>
      <c r="AB521" s="103" t="str">
        <f>IF(Final_Report[[#This Row],[Move to Report]]="Yes",VLOOKUP(E521,IssueVariable[],7,0),"N/A")</f>
        <v>N/A</v>
      </c>
      <c r="AC521" s="103" t="str">
        <f>Final_Report[[#This Row],[Recommendation]]</f>
        <v>N/A</v>
      </c>
      <c r="AD521" s="103"/>
      <c r="AE521" s="103" t="str">
        <f>IF(Final_Report[[#This Row],[Move to Report]]="Yes",VLOOKUP(E521,IssueVariable[],8,0),"N/A")</f>
        <v>N/A</v>
      </c>
      <c r="AF521" s="103" t="str">
        <f>Final_Report[[#This Row],[Steps to Reproduce]]</f>
        <v>N/A</v>
      </c>
      <c r="AG521" s="103" t="str">
        <f>IF(Final_Report[[#This Row],[Move to Report]]="Yes",VLOOKUP(E521,IssueVariable[],9,0),"N/A")</f>
        <v>N/A</v>
      </c>
      <c r="AH521" s="103" t="str">
        <f>IF(Final_Report[[#This Row],[Move to Report]]="Yes",VLOOKUP(E521,IssueVariable[],10,0),"N/A")</f>
        <v>N/A</v>
      </c>
      <c r="AI521" s="103"/>
      <c r="AJ521" s="103"/>
      <c r="AK521" s="103" t="str" cm="1">
        <f t="array" ref="AK521">Table95[Tested on]</f>
        <v>Windows: 11
MAC OS: 12
iOS: 15
Android OS: 10</v>
      </c>
      <c r="AL521" s="203" t="str" cm="1">
        <f t="array" ref="AL5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1" s="103" t="e" cm="1">
        <f t="array" ref="AM521">CONCATENATE(LEFT(AH521, SEARCH(" ", AH521) -1),", ",Labels[Labels])</f>
        <v>#VALUE!</v>
      </c>
      <c r="AN521" s="103" t="b">
        <f t="shared" si="9"/>
        <v>0</v>
      </c>
      <c r="AO521" s="103"/>
      <c r="AP521" s="103"/>
      <c r="AQ521" s="103"/>
      <c r="AR521" s="103"/>
      <c r="AS521" s="103"/>
      <c r="AT521" s="103"/>
      <c r="AU521" s="103"/>
      <c r="AV521" s="103"/>
      <c r="AW521" s="103"/>
      <c r="AX521" s="103"/>
      <c r="AY521" s="103"/>
      <c r="AZ521" s="103"/>
      <c r="BA521" s="103"/>
      <c r="BB521" s="103"/>
      <c r="BC521" s="103" t="e">
        <f>VLOOKUP('Final Report'!D521,'Issue Variable'!A:N,11,FALSE)</f>
        <v>#N/A</v>
      </c>
      <c r="BD521" s="103"/>
      <c r="BE521" s="206"/>
    </row>
    <row r="522" spans="1:57" ht="105" hidden="1">
      <c r="A522" s="145"/>
      <c r="B522" s="103" t="e">
        <f>VLOOKUP(A522,URL[],2,0)</f>
        <v>#N/A</v>
      </c>
      <c r="C522" s="205" t="e">
        <f>VLOOKUP(A522,URL[],3,0)</f>
        <v>#N/A</v>
      </c>
      <c r="D522" s="103"/>
      <c r="E522" s="103"/>
      <c r="F522" s="103"/>
      <c r="G522" s="103"/>
      <c r="H522" s="103"/>
      <c r="I522" s="103"/>
      <c r="J522" s="103"/>
      <c r="K522" s="103"/>
      <c r="L522" s="103"/>
      <c r="M522" s="103"/>
      <c r="N522" s="103"/>
      <c r="O522" s="103"/>
      <c r="P522" s="103"/>
      <c r="Q522" s="103"/>
      <c r="R522" s="103"/>
      <c r="S522" s="103"/>
      <c r="T522" s="103" t="str">
        <f>IF(Final_Report[[#This Row],[Move to Report]]="Yes",VLOOKUP(E522,IssueVariable[],3,0),"N/A")</f>
        <v>N/A</v>
      </c>
      <c r="U522" s="103" t="str">
        <f>IF(Final_Report[[#This Row],[Move to Report]]="Yes",VLOOKUP(E522,IssueVariable[],4,0),"N/A")</f>
        <v>N/A</v>
      </c>
      <c r="V522" s="103" t="str">
        <f>Final_Report[[#This Row],[Issue Description]]</f>
        <v>N/A</v>
      </c>
      <c r="W522" s="103"/>
      <c r="X522" s="103">
        <f>Final_Report[[#This Row],[Code Snippet]]</f>
        <v>0</v>
      </c>
      <c r="Y522" s="103" t="str">
        <f>IF(Final_Report[[#This Row],[Move to Report]]="Yes",VLOOKUP(E522,IssueVariable[],5,0),"N/A")</f>
        <v>N/A</v>
      </c>
      <c r="Z522" s="103" t="str">
        <f>Final_Report[[#This Row],[Expected Result]]</f>
        <v>N/A</v>
      </c>
      <c r="AA522" s="103" t="str">
        <f>IF(Final_Report[[#This Row],[Move to Report]]="Yes",VLOOKUP(E522,IssueVariable[],6,0),"N/A")</f>
        <v>N/A</v>
      </c>
      <c r="AB522" s="103" t="str">
        <f>IF(Final_Report[[#This Row],[Move to Report]]="Yes",VLOOKUP(E522,IssueVariable[],7,0),"N/A")</f>
        <v>N/A</v>
      </c>
      <c r="AC522" s="103" t="str">
        <f>Final_Report[[#This Row],[Recommendation]]</f>
        <v>N/A</v>
      </c>
      <c r="AD522" s="103"/>
      <c r="AE522" s="103" t="str">
        <f>IF(Final_Report[[#This Row],[Move to Report]]="Yes",VLOOKUP(E522,IssueVariable[],8,0),"N/A")</f>
        <v>N/A</v>
      </c>
      <c r="AF522" s="103" t="str">
        <f>Final_Report[[#This Row],[Steps to Reproduce]]</f>
        <v>N/A</v>
      </c>
      <c r="AG522" s="103" t="str">
        <f>IF(Final_Report[[#This Row],[Move to Report]]="Yes",VLOOKUP(E522,IssueVariable[],9,0),"N/A")</f>
        <v>N/A</v>
      </c>
      <c r="AH522" s="103" t="str">
        <f>IF(Final_Report[[#This Row],[Move to Report]]="Yes",VLOOKUP(E522,IssueVariable[],10,0),"N/A")</f>
        <v>N/A</v>
      </c>
      <c r="AI522" s="103"/>
      <c r="AJ522" s="103"/>
      <c r="AK522" s="103" t="str" cm="1">
        <f t="array" ref="AK522">Table95[Tested on]</f>
        <v>Windows: 11
MAC OS: 12
iOS: 15
Android OS: 10</v>
      </c>
      <c r="AL522" s="203" t="str" cm="1">
        <f t="array" ref="AL5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2" s="103" t="e" cm="1">
        <f t="array" ref="AM522">CONCATENATE(LEFT(AH522, SEARCH(" ", AH522) -1),", ",Labels[Labels])</f>
        <v>#VALUE!</v>
      </c>
      <c r="AN522" s="103" t="b">
        <f t="shared" si="9"/>
        <v>0</v>
      </c>
      <c r="AO522" s="103"/>
      <c r="AP522" s="103"/>
      <c r="AQ522" s="103"/>
      <c r="AR522" s="103"/>
      <c r="AS522" s="103"/>
      <c r="AT522" s="103"/>
      <c r="AU522" s="103"/>
      <c r="AV522" s="103"/>
      <c r="AW522" s="103"/>
      <c r="AX522" s="103"/>
      <c r="AY522" s="103"/>
      <c r="AZ522" s="103"/>
      <c r="BA522" s="103"/>
      <c r="BB522" s="103"/>
      <c r="BC522" s="103" t="e">
        <f>VLOOKUP('Final Report'!D522,'Issue Variable'!A:N,11,FALSE)</f>
        <v>#N/A</v>
      </c>
      <c r="BD522" s="103"/>
      <c r="BE522" s="206"/>
    </row>
    <row r="523" spans="1:57" ht="105" hidden="1">
      <c r="A523" s="145"/>
      <c r="B523" s="103" t="e">
        <f>VLOOKUP(A523,URL[],2,0)</f>
        <v>#N/A</v>
      </c>
      <c r="C523" s="205" t="e">
        <f>VLOOKUP(A523,URL[],3,0)</f>
        <v>#N/A</v>
      </c>
      <c r="D523" s="103"/>
      <c r="E523" s="103"/>
      <c r="F523" s="103"/>
      <c r="G523" s="103"/>
      <c r="H523" s="103"/>
      <c r="I523" s="103"/>
      <c r="J523" s="103"/>
      <c r="K523" s="103"/>
      <c r="L523" s="103"/>
      <c r="M523" s="103"/>
      <c r="N523" s="103"/>
      <c r="O523" s="103"/>
      <c r="P523" s="103"/>
      <c r="Q523" s="103"/>
      <c r="R523" s="103"/>
      <c r="S523" s="103"/>
      <c r="T523" s="103" t="str">
        <f>IF(Final_Report[[#This Row],[Move to Report]]="Yes",VLOOKUP(E523,IssueVariable[],3,0),"N/A")</f>
        <v>N/A</v>
      </c>
      <c r="U523" s="103" t="str">
        <f>IF(Final_Report[[#This Row],[Move to Report]]="Yes",VLOOKUP(E523,IssueVariable[],4,0),"N/A")</f>
        <v>N/A</v>
      </c>
      <c r="V523" s="103" t="str">
        <f>Final_Report[[#This Row],[Issue Description]]</f>
        <v>N/A</v>
      </c>
      <c r="W523" s="103"/>
      <c r="X523" s="103">
        <f>Final_Report[[#This Row],[Code Snippet]]</f>
        <v>0</v>
      </c>
      <c r="Y523" s="103" t="str">
        <f>IF(Final_Report[[#This Row],[Move to Report]]="Yes",VLOOKUP(E523,IssueVariable[],5,0),"N/A")</f>
        <v>N/A</v>
      </c>
      <c r="Z523" s="103" t="str">
        <f>Final_Report[[#This Row],[Expected Result]]</f>
        <v>N/A</v>
      </c>
      <c r="AA523" s="103" t="str">
        <f>IF(Final_Report[[#This Row],[Move to Report]]="Yes",VLOOKUP(E523,IssueVariable[],6,0),"N/A")</f>
        <v>N/A</v>
      </c>
      <c r="AB523" s="103" t="str">
        <f>IF(Final_Report[[#This Row],[Move to Report]]="Yes",VLOOKUP(E523,IssueVariable[],7,0),"N/A")</f>
        <v>N/A</v>
      </c>
      <c r="AC523" s="103" t="str">
        <f>Final_Report[[#This Row],[Recommendation]]</f>
        <v>N/A</v>
      </c>
      <c r="AD523" s="103"/>
      <c r="AE523" s="103" t="str">
        <f>IF(Final_Report[[#This Row],[Move to Report]]="Yes",VLOOKUP(E523,IssueVariable[],8,0),"N/A")</f>
        <v>N/A</v>
      </c>
      <c r="AF523" s="103" t="str">
        <f>Final_Report[[#This Row],[Steps to Reproduce]]</f>
        <v>N/A</v>
      </c>
      <c r="AG523" s="103" t="str">
        <f>IF(Final_Report[[#This Row],[Move to Report]]="Yes",VLOOKUP(E523,IssueVariable[],9,0),"N/A")</f>
        <v>N/A</v>
      </c>
      <c r="AH523" s="103" t="str">
        <f>IF(Final_Report[[#This Row],[Move to Report]]="Yes",VLOOKUP(E523,IssueVariable[],10,0),"N/A")</f>
        <v>N/A</v>
      </c>
      <c r="AI523" s="103"/>
      <c r="AJ523" s="103"/>
      <c r="AK523" s="103" t="str" cm="1">
        <f t="array" ref="AK523">Table95[Tested on]</f>
        <v>Windows: 11
MAC OS: 12
iOS: 15
Android OS: 10</v>
      </c>
      <c r="AL523" s="203" t="str" cm="1">
        <f t="array" ref="AL5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3" s="103" t="e" cm="1">
        <f t="array" ref="AM523">CONCATENATE(LEFT(AH523, SEARCH(" ", AH523) -1),", ",Labels[Labels])</f>
        <v>#VALUE!</v>
      </c>
      <c r="AN523" s="103" t="b">
        <f t="shared" si="9"/>
        <v>0</v>
      </c>
      <c r="AO523" s="103"/>
      <c r="AP523" s="103"/>
      <c r="AQ523" s="103"/>
      <c r="AR523" s="103"/>
      <c r="AS523" s="103"/>
      <c r="AT523" s="103"/>
      <c r="AU523" s="103"/>
      <c r="AV523" s="103"/>
      <c r="AW523" s="103"/>
      <c r="AX523" s="103"/>
      <c r="AY523" s="103"/>
      <c r="AZ523" s="103"/>
      <c r="BA523" s="103"/>
      <c r="BB523" s="103"/>
      <c r="BC523" s="103" t="e">
        <f>VLOOKUP('Final Report'!D523,'Issue Variable'!A:N,11,FALSE)</f>
        <v>#N/A</v>
      </c>
      <c r="BD523" s="103"/>
      <c r="BE523" s="206"/>
    </row>
    <row r="524" spans="1:57" ht="105" hidden="1">
      <c r="A524" s="145"/>
      <c r="B524" s="103" t="e">
        <f>VLOOKUP(A524,URL[],2,0)</f>
        <v>#N/A</v>
      </c>
      <c r="C524" s="205" t="e">
        <f>VLOOKUP(A524,URL[],3,0)</f>
        <v>#N/A</v>
      </c>
      <c r="D524" s="103"/>
      <c r="E524" s="103"/>
      <c r="F524" s="103"/>
      <c r="G524" s="103"/>
      <c r="H524" s="103"/>
      <c r="I524" s="103"/>
      <c r="J524" s="103"/>
      <c r="K524" s="103"/>
      <c r="L524" s="103"/>
      <c r="M524" s="103"/>
      <c r="N524" s="103"/>
      <c r="O524" s="103"/>
      <c r="P524" s="103"/>
      <c r="Q524" s="103"/>
      <c r="R524" s="103"/>
      <c r="S524" s="103"/>
      <c r="T524" s="103" t="str">
        <f>IF(Final_Report[[#This Row],[Move to Report]]="Yes",VLOOKUP(E524,IssueVariable[],3,0),"N/A")</f>
        <v>N/A</v>
      </c>
      <c r="U524" s="103" t="str">
        <f>IF(Final_Report[[#This Row],[Move to Report]]="Yes",VLOOKUP(E524,IssueVariable[],4,0),"N/A")</f>
        <v>N/A</v>
      </c>
      <c r="V524" s="103" t="str">
        <f>Final_Report[[#This Row],[Issue Description]]</f>
        <v>N/A</v>
      </c>
      <c r="W524" s="103"/>
      <c r="X524" s="103">
        <f>Final_Report[[#This Row],[Code Snippet]]</f>
        <v>0</v>
      </c>
      <c r="Y524" s="103" t="str">
        <f>IF(Final_Report[[#This Row],[Move to Report]]="Yes",VLOOKUP(E524,IssueVariable[],5,0),"N/A")</f>
        <v>N/A</v>
      </c>
      <c r="Z524" s="103" t="str">
        <f>Final_Report[[#This Row],[Expected Result]]</f>
        <v>N/A</v>
      </c>
      <c r="AA524" s="103" t="str">
        <f>IF(Final_Report[[#This Row],[Move to Report]]="Yes",VLOOKUP(E524,IssueVariable[],6,0),"N/A")</f>
        <v>N/A</v>
      </c>
      <c r="AB524" s="103" t="str">
        <f>IF(Final_Report[[#This Row],[Move to Report]]="Yes",VLOOKUP(E524,IssueVariable[],7,0),"N/A")</f>
        <v>N/A</v>
      </c>
      <c r="AC524" s="103" t="str">
        <f>Final_Report[[#This Row],[Recommendation]]</f>
        <v>N/A</v>
      </c>
      <c r="AD524" s="103"/>
      <c r="AE524" s="103" t="str">
        <f>IF(Final_Report[[#This Row],[Move to Report]]="Yes",VLOOKUP(E524,IssueVariable[],8,0),"N/A")</f>
        <v>N/A</v>
      </c>
      <c r="AF524" s="103" t="str">
        <f>Final_Report[[#This Row],[Steps to Reproduce]]</f>
        <v>N/A</v>
      </c>
      <c r="AG524" s="103" t="str">
        <f>IF(Final_Report[[#This Row],[Move to Report]]="Yes",VLOOKUP(E524,IssueVariable[],9,0),"N/A")</f>
        <v>N/A</v>
      </c>
      <c r="AH524" s="103" t="str">
        <f>IF(Final_Report[[#This Row],[Move to Report]]="Yes",VLOOKUP(E524,IssueVariable[],10,0),"N/A")</f>
        <v>N/A</v>
      </c>
      <c r="AI524" s="103"/>
      <c r="AJ524" s="103"/>
      <c r="AK524" s="103" t="str" cm="1">
        <f t="array" ref="AK524">Table95[Tested on]</f>
        <v>Windows: 11
MAC OS: 12
iOS: 15
Android OS: 10</v>
      </c>
      <c r="AL524" s="203" t="str" cm="1">
        <f t="array" ref="AL5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4" s="103" t="e" cm="1">
        <f t="array" ref="AM524">CONCATENATE(LEFT(AH524, SEARCH(" ", AH524) -1),", ",Labels[Labels])</f>
        <v>#VALUE!</v>
      </c>
      <c r="AN524" s="103" t="b">
        <f t="shared" si="9"/>
        <v>0</v>
      </c>
      <c r="AO524" s="103"/>
      <c r="AP524" s="103"/>
      <c r="AQ524" s="103"/>
      <c r="AR524" s="103"/>
      <c r="AS524" s="103"/>
      <c r="AT524" s="103"/>
      <c r="AU524" s="103"/>
      <c r="AV524" s="103"/>
      <c r="AW524" s="103"/>
      <c r="AX524" s="103"/>
      <c r="AY524" s="103"/>
      <c r="AZ524" s="103"/>
      <c r="BA524" s="103"/>
      <c r="BB524" s="103"/>
      <c r="BC524" s="103" t="e">
        <f>VLOOKUP('Final Report'!D524,'Issue Variable'!A:N,11,FALSE)</f>
        <v>#N/A</v>
      </c>
      <c r="BD524" s="103"/>
      <c r="BE524" s="206"/>
    </row>
    <row r="525" spans="1:57" ht="105" hidden="1">
      <c r="A525" s="145"/>
      <c r="B525" s="103" t="e">
        <f>VLOOKUP(A525,URL[],2,0)</f>
        <v>#N/A</v>
      </c>
      <c r="C525" s="205" t="e">
        <f>VLOOKUP(A525,URL[],3,0)</f>
        <v>#N/A</v>
      </c>
      <c r="D525" s="103"/>
      <c r="E525" s="103"/>
      <c r="F525" s="103"/>
      <c r="G525" s="103"/>
      <c r="H525" s="103"/>
      <c r="I525" s="103"/>
      <c r="J525" s="103"/>
      <c r="K525" s="103"/>
      <c r="L525" s="103"/>
      <c r="M525" s="103"/>
      <c r="N525" s="103"/>
      <c r="O525" s="103"/>
      <c r="P525" s="103"/>
      <c r="Q525" s="103"/>
      <c r="R525" s="103"/>
      <c r="S525" s="103"/>
      <c r="T525" s="103" t="str">
        <f>IF(Final_Report[[#This Row],[Move to Report]]="Yes",VLOOKUP(E525,IssueVariable[],3,0),"N/A")</f>
        <v>N/A</v>
      </c>
      <c r="U525" s="103" t="str">
        <f>IF(Final_Report[[#This Row],[Move to Report]]="Yes",VLOOKUP(E525,IssueVariable[],4,0),"N/A")</f>
        <v>N/A</v>
      </c>
      <c r="V525" s="103" t="str">
        <f>Final_Report[[#This Row],[Issue Description]]</f>
        <v>N/A</v>
      </c>
      <c r="W525" s="103"/>
      <c r="X525" s="103">
        <f>Final_Report[[#This Row],[Code Snippet]]</f>
        <v>0</v>
      </c>
      <c r="Y525" s="103" t="str">
        <f>IF(Final_Report[[#This Row],[Move to Report]]="Yes",VLOOKUP(E525,IssueVariable[],5,0),"N/A")</f>
        <v>N/A</v>
      </c>
      <c r="Z525" s="103" t="str">
        <f>Final_Report[[#This Row],[Expected Result]]</f>
        <v>N/A</v>
      </c>
      <c r="AA525" s="103" t="str">
        <f>IF(Final_Report[[#This Row],[Move to Report]]="Yes",VLOOKUP(E525,IssueVariable[],6,0),"N/A")</f>
        <v>N/A</v>
      </c>
      <c r="AB525" s="103" t="str">
        <f>IF(Final_Report[[#This Row],[Move to Report]]="Yes",VLOOKUP(E525,IssueVariable[],7,0),"N/A")</f>
        <v>N/A</v>
      </c>
      <c r="AC525" s="103" t="str">
        <f>Final_Report[[#This Row],[Recommendation]]</f>
        <v>N/A</v>
      </c>
      <c r="AD525" s="103"/>
      <c r="AE525" s="103" t="str">
        <f>IF(Final_Report[[#This Row],[Move to Report]]="Yes",VLOOKUP(E525,IssueVariable[],8,0),"N/A")</f>
        <v>N/A</v>
      </c>
      <c r="AF525" s="103" t="str">
        <f>Final_Report[[#This Row],[Steps to Reproduce]]</f>
        <v>N/A</v>
      </c>
      <c r="AG525" s="103" t="str">
        <f>IF(Final_Report[[#This Row],[Move to Report]]="Yes",VLOOKUP(E525,IssueVariable[],9,0),"N/A")</f>
        <v>N/A</v>
      </c>
      <c r="AH525" s="103" t="str">
        <f>IF(Final_Report[[#This Row],[Move to Report]]="Yes",VLOOKUP(E525,IssueVariable[],10,0),"N/A")</f>
        <v>N/A</v>
      </c>
      <c r="AI525" s="103"/>
      <c r="AJ525" s="103"/>
      <c r="AK525" s="103" t="str" cm="1">
        <f t="array" ref="AK525">Table95[Tested on]</f>
        <v>Windows: 11
MAC OS: 12
iOS: 15
Android OS: 10</v>
      </c>
      <c r="AL525" s="203" t="str" cm="1">
        <f t="array" ref="AL5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5" s="103" t="e" cm="1">
        <f t="array" ref="AM525">CONCATENATE(LEFT(AH525, SEARCH(" ", AH525) -1),", ",Labels[Labels])</f>
        <v>#VALUE!</v>
      </c>
      <c r="AN525" s="103" t="b">
        <f t="shared" si="9"/>
        <v>0</v>
      </c>
      <c r="AO525" s="103"/>
      <c r="AP525" s="103"/>
      <c r="AQ525" s="103"/>
      <c r="AR525" s="103"/>
      <c r="AS525" s="103"/>
      <c r="AT525" s="103"/>
      <c r="AU525" s="103"/>
      <c r="AV525" s="103"/>
      <c r="AW525" s="103"/>
      <c r="AX525" s="103"/>
      <c r="AY525" s="103"/>
      <c r="AZ525" s="103"/>
      <c r="BA525" s="103"/>
      <c r="BB525" s="103"/>
      <c r="BC525" s="103" t="e">
        <f>VLOOKUP('Final Report'!D525,'Issue Variable'!A:N,11,FALSE)</f>
        <v>#N/A</v>
      </c>
      <c r="BD525" s="103"/>
      <c r="BE525" s="206"/>
    </row>
    <row r="526" spans="1:57" ht="105" hidden="1">
      <c r="A526" s="145"/>
      <c r="B526" s="103" t="e">
        <f>VLOOKUP(A526,URL[],2,0)</f>
        <v>#N/A</v>
      </c>
      <c r="C526" s="205" t="e">
        <f>VLOOKUP(A526,URL[],3,0)</f>
        <v>#N/A</v>
      </c>
      <c r="D526" s="103"/>
      <c r="E526" s="103"/>
      <c r="F526" s="103"/>
      <c r="G526" s="103"/>
      <c r="H526" s="103"/>
      <c r="I526" s="103"/>
      <c r="J526" s="103"/>
      <c r="K526" s="103"/>
      <c r="L526" s="103"/>
      <c r="M526" s="103"/>
      <c r="N526" s="103"/>
      <c r="O526" s="103"/>
      <c r="P526" s="103"/>
      <c r="Q526" s="103"/>
      <c r="R526" s="103"/>
      <c r="S526" s="103"/>
      <c r="T526" s="103" t="str">
        <f>IF(Final_Report[[#This Row],[Move to Report]]="Yes",VLOOKUP(E526,IssueVariable[],3,0),"N/A")</f>
        <v>N/A</v>
      </c>
      <c r="U526" s="103" t="str">
        <f>IF(Final_Report[[#This Row],[Move to Report]]="Yes",VLOOKUP(E526,IssueVariable[],4,0),"N/A")</f>
        <v>N/A</v>
      </c>
      <c r="V526" s="103" t="str">
        <f>Final_Report[[#This Row],[Issue Description]]</f>
        <v>N/A</v>
      </c>
      <c r="W526" s="103"/>
      <c r="X526" s="103">
        <f>Final_Report[[#This Row],[Code Snippet]]</f>
        <v>0</v>
      </c>
      <c r="Y526" s="103" t="str">
        <f>IF(Final_Report[[#This Row],[Move to Report]]="Yes",VLOOKUP(E526,IssueVariable[],5,0),"N/A")</f>
        <v>N/A</v>
      </c>
      <c r="Z526" s="103" t="str">
        <f>Final_Report[[#This Row],[Expected Result]]</f>
        <v>N/A</v>
      </c>
      <c r="AA526" s="103" t="str">
        <f>IF(Final_Report[[#This Row],[Move to Report]]="Yes",VLOOKUP(E526,IssueVariable[],6,0),"N/A")</f>
        <v>N/A</v>
      </c>
      <c r="AB526" s="103" t="str">
        <f>IF(Final_Report[[#This Row],[Move to Report]]="Yes",VLOOKUP(E526,IssueVariable[],7,0),"N/A")</f>
        <v>N/A</v>
      </c>
      <c r="AC526" s="103" t="str">
        <f>Final_Report[[#This Row],[Recommendation]]</f>
        <v>N/A</v>
      </c>
      <c r="AD526" s="103"/>
      <c r="AE526" s="103" t="str">
        <f>IF(Final_Report[[#This Row],[Move to Report]]="Yes",VLOOKUP(E526,IssueVariable[],8,0),"N/A")</f>
        <v>N/A</v>
      </c>
      <c r="AF526" s="103" t="str">
        <f>Final_Report[[#This Row],[Steps to Reproduce]]</f>
        <v>N/A</v>
      </c>
      <c r="AG526" s="103" t="str">
        <f>IF(Final_Report[[#This Row],[Move to Report]]="Yes",VLOOKUP(E526,IssueVariable[],9,0),"N/A")</f>
        <v>N/A</v>
      </c>
      <c r="AH526" s="103" t="str">
        <f>IF(Final_Report[[#This Row],[Move to Report]]="Yes",VLOOKUP(E526,IssueVariable[],10,0),"N/A")</f>
        <v>N/A</v>
      </c>
      <c r="AI526" s="103"/>
      <c r="AJ526" s="103"/>
      <c r="AK526" s="103" t="str" cm="1">
        <f t="array" ref="AK526">Table95[Tested on]</f>
        <v>Windows: 11
MAC OS: 12
iOS: 15
Android OS: 10</v>
      </c>
      <c r="AL526" s="203" t="str" cm="1">
        <f t="array" ref="AL5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6" s="103" t="e" cm="1">
        <f t="array" ref="AM526">CONCATENATE(LEFT(AH526, SEARCH(" ", AH526) -1),", ",Labels[Labels])</f>
        <v>#VALUE!</v>
      </c>
      <c r="AN526" s="103" t="b">
        <f t="shared" si="9"/>
        <v>0</v>
      </c>
      <c r="AO526" s="103"/>
      <c r="AP526" s="103"/>
      <c r="AQ526" s="103"/>
      <c r="AR526" s="103"/>
      <c r="AS526" s="103"/>
      <c r="AT526" s="103"/>
      <c r="AU526" s="103"/>
      <c r="AV526" s="103"/>
      <c r="AW526" s="103"/>
      <c r="AX526" s="103"/>
      <c r="AY526" s="103"/>
      <c r="AZ526" s="103"/>
      <c r="BA526" s="103"/>
      <c r="BB526" s="103"/>
      <c r="BC526" s="103" t="e">
        <f>VLOOKUP('Final Report'!D526,'Issue Variable'!A:N,11,FALSE)</f>
        <v>#N/A</v>
      </c>
      <c r="BD526" s="103"/>
      <c r="BE526" s="206"/>
    </row>
    <row r="527" spans="1:57" ht="105" hidden="1">
      <c r="A527" s="145"/>
      <c r="B527" s="103" t="e">
        <f>VLOOKUP(A527,URL[],2,0)</f>
        <v>#N/A</v>
      </c>
      <c r="C527" s="205" t="e">
        <f>VLOOKUP(A527,URL[],3,0)</f>
        <v>#N/A</v>
      </c>
      <c r="D527" s="103"/>
      <c r="E527" s="103"/>
      <c r="F527" s="103"/>
      <c r="G527" s="103"/>
      <c r="H527" s="103"/>
      <c r="I527" s="103"/>
      <c r="J527" s="103"/>
      <c r="K527" s="103"/>
      <c r="L527" s="103"/>
      <c r="M527" s="103"/>
      <c r="N527" s="103"/>
      <c r="O527" s="103"/>
      <c r="P527" s="103"/>
      <c r="Q527" s="103"/>
      <c r="R527" s="103"/>
      <c r="S527" s="103"/>
      <c r="T527" s="103" t="str">
        <f>IF(Final_Report[[#This Row],[Move to Report]]="Yes",VLOOKUP(E527,IssueVariable[],3,0),"N/A")</f>
        <v>N/A</v>
      </c>
      <c r="U527" s="103" t="str">
        <f>IF(Final_Report[[#This Row],[Move to Report]]="Yes",VLOOKUP(E527,IssueVariable[],4,0),"N/A")</f>
        <v>N/A</v>
      </c>
      <c r="V527" s="103" t="str">
        <f>Final_Report[[#This Row],[Issue Description]]</f>
        <v>N/A</v>
      </c>
      <c r="W527" s="103"/>
      <c r="X527" s="103">
        <f>Final_Report[[#This Row],[Code Snippet]]</f>
        <v>0</v>
      </c>
      <c r="Y527" s="103" t="str">
        <f>IF(Final_Report[[#This Row],[Move to Report]]="Yes",VLOOKUP(E527,IssueVariable[],5,0),"N/A")</f>
        <v>N/A</v>
      </c>
      <c r="Z527" s="103" t="str">
        <f>Final_Report[[#This Row],[Expected Result]]</f>
        <v>N/A</v>
      </c>
      <c r="AA527" s="103" t="str">
        <f>IF(Final_Report[[#This Row],[Move to Report]]="Yes",VLOOKUP(E527,IssueVariable[],6,0),"N/A")</f>
        <v>N/A</v>
      </c>
      <c r="AB527" s="103" t="str">
        <f>IF(Final_Report[[#This Row],[Move to Report]]="Yes",VLOOKUP(E527,IssueVariable[],7,0),"N/A")</f>
        <v>N/A</v>
      </c>
      <c r="AC527" s="103" t="str">
        <f>Final_Report[[#This Row],[Recommendation]]</f>
        <v>N/A</v>
      </c>
      <c r="AD527" s="103"/>
      <c r="AE527" s="103" t="str">
        <f>IF(Final_Report[[#This Row],[Move to Report]]="Yes",VLOOKUP(E527,IssueVariable[],8,0),"N/A")</f>
        <v>N/A</v>
      </c>
      <c r="AF527" s="103" t="str">
        <f>Final_Report[[#This Row],[Steps to Reproduce]]</f>
        <v>N/A</v>
      </c>
      <c r="AG527" s="103" t="str">
        <f>IF(Final_Report[[#This Row],[Move to Report]]="Yes",VLOOKUP(E527,IssueVariable[],9,0),"N/A")</f>
        <v>N/A</v>
      </c>
      <c r="AH527" s="103" t="str">
        <f>IF(Final_Report[[#This Row],[Move to Report]]="Yes",VLOOKUP(E527,IssueVariable[],10,0),"N/A")</f>
        <v>N/A</v>
      </c>
      <c r="AI527" s="103"/>
      <c r="AJ527" s="103"/>
      <c r="AK527" s="103" t="str" cm="1">
        <f t="array" ref="AK527">Table95[Tested on]</f>
        <v>Windows: 11
MAC OS: 12
iOS: 15
Android OS: 10</v>
      </c>
      <c r="AL527" s="203" t="str" cm="1">
        <f t="array" ref="AL5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7" s="103" t="e" cm="1">
        <f t="array" ref="AM527">CONCATENATE(LEFT(AH527, SEARCH(" ", AH527) -1),", ",Labels[Labels])</f>
        <v>#VALUE!</v>
      </c>
      <c r="AN527" s="103" t="b">
        <f t="shared" si="9"/>
        <v>0</v>
      </c>
      <c r="AO527" s="103"/>
      <c r="AP527" s="103"/>
      <c r="AQ527" s="103"/>
      <c r="AR527" s="103"/>
      <c r="AS527" s="103"/>
      <c r="AT527" s="103"/>
      <c r="AU527" s="103"/>
      <c r="AV527" s="103"/>
      <c r="AW527" s="103"/>
      <c r="AX527" s="103"/>
      <c r="AY527" s="103"/>
      <c r="AZ527" s="103"/>
      <c r="BA527" s="103"/>
      <c r="BB527" s="103"/>
      <c r="BC527" s="103" t="e">
        <f>VLOOKUP('Final Report'!D527,'Issue Variable'!A:N,11,FALSE)</f>
        <v>#N/A</v>
      </c>
      <c r="BD527" s="103"/>
      <c r="BE527" s="206"/>
    </row>
    <row r="528" spans="1:57" ht="105" hidden="1">
      <c r="A528" s="145"/>
      <c r="B528" s="103" t="e">
        <f>VLOOKUP(A528,URL[],2,0)</f>
        <v>#N/A</v>
      </c>
      <c r="C528" s="205" t="e">
        <f>VLOOKUP(A528,URL[],3,0)</f>
        <v>#N/A</v>
      </c>
      <c r="D528" s="103"/>
      <c r="E528" s="103"/>
      <c r="F528" s="103"/>
      <c r="G528" s="103"/>
      <c r="H528" s="103"/>
      <c r="I528" s="103"/>
      <c r="J528" s="103"/>
      <c r="K528" s="103"/>
      <c r="L528" s="103"/>
      <c r="M528" s="103"/>
      <c r="N528" s="103"/>
      <c r="O528" s="103"/>
      <c r="P528" s="103"/>
      <c r="Q528" s="103"/>
      <c r="R528" s="103"/>
      <c r="S528" s="103"/>
      <c r="T528" s="103" t="str">
        <f>IF(Final_Report[[#This Row],[Move to Report]]="Yes",VLOOKUP(E528,IssueVariable[],3,0),"N/A")</f>
        <v>N/A</v>
      </c>
      <c r="U528" s="103" t="str">
        <f>IF(Final_Report[[#This Row],[Move to Report]]="Yes",VLOOKUP(E528,IssueVariable[],4,0),"N/A")</f>
        <v>N/A</v>
      </c>
      <c r="V528" s="103" t="str">
        <f>Final_Report[[#This Row],[Issue Description]]</f>
        <v>N/A</v>
      </c>
      <c r="W528" s="103"/>
      <c r="X528" s="103">
        <f>Final_Report[[#This Row],[Code Snippet]]</f>
        <v>0</v>
      </c>
      <c r="Y528" s="103" t="str">
        <f>IF(Final_Report[[#This Row],[Move to Report]]="Yes",VLOOKUP(E528,IssueVariable[],5,0),"N/A")</f>
        <v>N/A</v>
      </c>
      <c r="Z528" s="103" t="str">
        <f>Final_Report[[#This Row],[Expected Result]]</f>
        <v>N/A</v>
      </c>
      <c r="AA528" s="103" t="str">
        <f>IF(Final_Report[[#This Row],[Move to Report]]="Yes",VLOOKUP(E528,IssueVariable[],6,0),"N/A")</f>
        <v>N/A</v>
      </c>
      <c r="AB528" s="103" t="str">
        <f>IF(Final_Report[[#This Row],[Move to Report]]="Yes",VLOOKUP(E528,IssueVariable[],7,0),"N/A")</f>
        <v>N/A</v>
      </c>
      <c r="AC528" s="103" t="str">
        <f>Final_Report[[#This Row],[Recommendation]]</f>
        <v>N/A</v>
      </c>
      <c r="AD528" s="103"/>
      <c r="AE528" s="103" t="str">
        <f>IF(Final_Report[[#This Row],[Move to Report]]="Yes",VLOOKUP(E528,IssueVariable[],8,0),"N/A")</f>
        <v>N/A</v>
      </c>
      <c r="AF528" s="103" t="str">
        <f>Final_Report[[#This Row],[Steps to Reproduce]]</f>
        <v>N/A</v>
      </c>
      <c r="AG528" s="103" t="str">
        <f>IF(Final_Report[[#This Row],[Move to Report]]="Yes",VLOOKUP(E528,IssueVariable[],9,0),"N/A")</f>
        <v>N/A</v>
      </c>
      <c r="AH528" s="103" t="str">
        <f>IF(Final_Report[[#This Row],[Move to Report]]="Yes",VLOOKUP(E528,IssueVariable[],10,0),"N/A")</f>
        <v>N/A</v>
      </c>
      <c r="AI528" s="103"/>
      <c r="AJ528" s="103"/>
      <c r="AK528" s="103" t="str" cm="1">
        <f t="array" ref="AK528">Table95[Tested on]</f>
        <v>Windows: 11
MAC OS: 12
iOS: 15
Android OS: 10</v>
      </c>
      <c r="AL528" s="203" t="str" cm="1">
        <f t="array" ref="AL5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8" s="103" t="e" cm="1">
        <f t="array" ref="AM528">CONCATENATE(LEFT(AH528, SEARCH(" ", AH528) -1),", ",Labels[Labels])</f>
        <v>#VALUE!</v>
      </c>
      <c r="AN528" s="103" t="b">
        <f t="shared" si="9"/>
        <v>0</v>
      </c>
      <c r="AO528" s="103"/>
      <c r="AP528" s="103"/>
      <c r="AQ528" s="103"/>
      <c r="AR528" s="103"/>
      <c r="AS528" s="103"/>
      <c r="AT528" s="103"/>
      <c r="AU528" s="103"/>
      <c r="AV528" s="103"/>
      <c r="AW528" s="103"/>
      <c r="AX528" s="103"/>
      <c r="AY528" s="103"/>
      <c r="AZ528" s="103"/>
      <c r="BA528" s="103"/>
      <c r="BB528" s="103"/>
      <c r="BC528" s="103" t="e">
        <f>VLOOKUP('Final Report'!D528,'Issue Variable'!A:N,11,FALSE)</f>
        <v>#N/A</v>
      </c>
      <c r="BD528" s="103"/>
      <c r="BE528" s="206"/>
    </row>
    <row r="529" spans="1:57" ht="105" hidden="1">
      <c r="A529" s="145"/>
      <c r="B529" s="103" t="e">
        <f>VLOOKUP(A529,URL[],2,0)</f>
        <v>#N/A</v>
      </c>
      <c r="C529" s="205" t="e">
        <f>VLOOKUP(A529,URL[],3,0)</f>
        <v>#N/A</v>
      </c>
      <c r="D529" s="103"/>
      <c r="E529" s="103"/>
      <c r="F529" s="103"/>
      <c r="G529" s="103"/>
      <c r="H529" s="103"/>
      <c r="I529" s="103"/>
      <c r="J529" s="103"/>
      <c r="K529" s="103"/>
      <c r="L529" s="103"/>
      <c r="M529" s="103"/>
      <c r="N529" s="103"/>
      <c r="O529" s="103"/>
      <c r="P529" s="103"/>
      <c r="Q529" s="103"/>
      <c r="R529" s="103"/>
      <c r="S529" s="103"/>
      <c r="T529" s="103" t="str">
        <f>IF(Final_Report[[#This Row],[Move to Report]]="Yes",VLOOKUP(E529,IssueVariable[],3,0),"N/A")</f>
        <v>N/A</v>
      </c>
      <c r="U529" s="103" t="str">
        <f>IF(Final_Report[[#This Row],[Move to Report]]="Yes",VLOOKUP(E529,IssueVariable[],4,0),"N/A")</f>
        <v>N/A</v>
      </c>
      <c r="V529" s="103" t="str">
        <f>Final_Report[[#This Row],[Issue Description]]</f>
        <v>N/A</v>
      </c>
      <c r="W529" s="103"/>
      <c r="X529" s="103">
        <f>Final_Report[[#This Row],[Code Snippet]]</f>
        <v>0</v>
      </c>
      <c r="Y529" s="103" t="str">
        <f>IF(Final_Report[[#This Row],[Move to Report]]="Yes",VLOOKUP(E529,IssueVariable[],5,0),"N/A")</f>
        <v>N/A</v>
      </c>
      <c r="Z529" s="103" t="str">
        <f>Final_Report[[#This Row],[Expected Result]]</f>
        <v>N/A</v>
      </c>
      <c r="AA529" s="103" t="str">
        <f>IF(Final_Report[[#This Row],[Move to Report]]="Yes",VLOOKUP(E529,IssueVariable[],6,0),"N/A")</f>
        <v>N/A</v>
      </c>
      <c r="AB529" s="103" t="str">
        <f>IF(Final_Report[[#This Row],[Move to Report]]="Yes",VLOOKUP(E529,IssueVariable[],7,0),"N/A")</f>
        <v>N/A</v>
      </c>
      <c r="AC529" s="103" t="str">
        <f>Final_Report[[#This Row],[Recommendation]]</f>
        <v>N/A</v>
      </c>
      <c r="AD529" s="103"/>
      <c r="AE529" s="103" t="str">
        <f>IF(Final_Report[[#This Row],[Move to Report]]="Yes",VLOOKUP(E529,IssueVariable[],8,0),"N/A")</f>
        <v>N/A</v>
      </c>
      <c r="AF529" s="103" t="str">
        <f>Final_Report[[#This Row],[Steps to Reproduce]]</f>
        <v>N/A</v>
      </c>
      <c r="AG529" s="103" t="str">
        <f>IF(Final_Report[[#This Row],[Move to Report]]="Yes",VLOOKUP(E529,IssueVariable[],9,0),"N/A")</f>
        <v>N/A</v>
      </c>
      <c r="AH529" s="103" t="str">
        <f>IF(Final_Report[[#This Row],[Move to Report]]="Yes",VLOOKUP(E529,IssueVariable[],10,0),"N/A")</f>
        <v>N/A</v>
      </c>
      <c r="AI529" s="103"/>
      <c r="AJ529" s="103"/>
      <c r="AK529" s="103" t="str" cm="1">
        <f t="array" ref="AK529">Table95[Tested on]</f>
        <v>Windows: 11
MAC OS: 12
iOS: 15
Android OS: 10</v>
      </c>
      <c r="AL529" s="203" t="str" cm="1">
        <f t="array" ref="AL5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29" s="103" t="e" cm="1">
        <f t="array" ref="AM529">CONCATENATE(LEFT(AH529, SEARCH(" ", AH529) -1),", ",Labels[Labels])</f>
        <v>#VALUE!</v>
      </c>
      <c r="AN529" s="103" t="b">
        <f t="shared" si="9"/>
        <v>0</v>
      </c>
      <c r="AO529" s="103"/>
      <c r="AP529" s="103"/>
      <c r="AQ529" s="103"/>
      <c r="AR529" s="103"/>
      <c r="AS529" s="103"/>
      <c r="AT529" s="103"/>
      <c r="AU529" s="103"/>
      <c r="AV529" s="103"/>
      <c r="AW529" s="103"/>
      <c r="AX529" s="103"/>
      <c r="AY529" s="103"/>
      <c r="AZ529" s="103"/>
      <c r="BA529" s="103"/>
      <c r="BB529" s="103"/>
      <c r="BC529" s="103" t="e">
        <f>VLOOKUP('Final Report'!D529,'Issue Variable'!A:N,11,FALSE)</f>
        <v>#N/A</v>
      </c>
      <c r="BD529" s="103"/>
      <c r="BE529" s="206"/>
    </row>
    <row r="530" spans="1:57" ht="105" hidden="1">
      <c r="A530" s="145"/>
      <c r="B530" s="103" t="e">
        <f>VLOOKUP(A530,URL[],2,0)</f>
        <v>#N/A</v>
      </c>
      <c r="C530" s="205" t="e">
        <f>VLOOKUP(A530,URL[],3,0)</f>
        <v>#N/A</v>
      </c>
      <c r="D530" s="103"/>
      <c r="E530" s="103"/>
      <c r="F530" s="103"/>
      <c r="G530" s="103"/>
      <c r="H530" s="103"/>
      <c r="I530" s="103"/>
      <c r="J530" s="103"/>
      <c r="K530" s="103"/>
      <c r="L530" s="103"/>
      <c r="M530" s="103"/>
      <c r="N530" s="103"/>
      <c r="O530" s="103"/>
      <c r="P530" s="103"/>
      <c r="Q530" s="103"/>
      <c r="R530" s="103"/>
      <c r="S530" s="103"/>
      <c r="T530" s="103" t="str">
        <f>IF(Final_Report[[#This Row],[Move to Report]]="Yes",VLOOKUP(E530,IssueVariable[],3,0),"N/A")</f>
        <v>N/A</v>
      </c>
      <c r="U530" s="103" t="str">
        <f>IF(Final_Report[[#This Row],[Move to Report]]="Yes",VLOOKUP(E530,IssueVariable[],4,0),"N/A")</f>
        <v>N/A</v>
      </c>
      <c r="V530" s="103" t="str">
        <f>Final_Report[[#This Row],[Issue Description]]</f>
        <v>N/A</v>
      </c>
      <c r="W530" s="103"/>
      <c r="X530" s="103">
        <f>Final_Report[[#This Row],[Code Snippet]]</f>
        <v>0</v>
      </c>
      <c r="Y530" s="103" t="str">
        <f>IF(Final_Report[[#This Row],[Move to Report]]="Yes",VLOOKUP(E530,IssueVariable[],5,0),"N/A")</f>
        <v>N/A</v>
      </c>
      <c r="Z530" s="103" t="str">
        <f>Final_Report[[#This Row],[Expected Result]]</f>
        <v>N/A</v>
      </c>
      <c r="AA530" s="103" t="str">
        <f>IF(Final_Report[[#This Row],[Move to Report]]="Yes",VLOOKUP(E530,IssueVariable[],6,0),"N/A")</f>
        <v>N/A</v>
      </c>
      <c r="AB530" s="103" t="str">
        <f>IF(Final_Report[[#This Row],[Move to Report]]="Yes",VLOOKUP(E530,IssueVariable[],7,0),"N/A")</f>
        <v>N/A</v>
      </c>
      <c r="AC530" s="103" t="str">
        <f>Final_Report[[#This Row],[Recommendation]]</f>
        <v>N/A</v>
      </c>
      <c r="AD530" s="103"/>
      <c r="AE530" s="103" t="str">
        <f>IF(Final_Report[[#This Row],[Move to Report]]="Yes",VLOOKUP(E530,IssueVariable[],8,0),"N/A")</f>
        <v>N/A</v>
      </c>
      <c r="AF530" s="103" t="str">
        <f>Final_Report[[#This Row],[Steps to Reproduce]]</f>
        <v>N/A</v>
      </c>
      <c r="AG530" s="103" t="str">
        <f>IF(Final_Report[[#This Row],[Move to Report]]="Yes",VLOOKUP(E530,IssueVariable[],9,0),"N/A")</f>
        <v>N/A</v>
      </c>
      <c r="AH530" s="103" t="str">
        <f>IF(Final_Report[[#This Row],[Move to Report]]="Yes",VLOOKUP(E530,IssueVariable[],10,0),"N/A")</f>
        <v>N/A</v>
      </c>
      <c r="AI530" s="103"/>
      <c r="AJ530" s="103"/>
      <c r="AK530" s="103" t="str" cm="1">
        <f t="array" ref="AK530">Table95[Tested on]</f>
        <v>Windows: 11
MAC OS: 12
iOS: 15
Android OS: 10</v>
      </c>
      <c r="AL530" s="203" t="str" cm="1">
        <f t="array" ref="AL5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0" s="103" t="e" cm="1">
        <f t="array" ref="AM530">CONCATENATE(LEFT(AH530, SEARCH(" ", AH530) -1),", ",Labels[Labels])</f>
        <v>#VALUE!</v>
      </c>
      <c r="AN530" s="103" t="b">
        <f t="shared" si="9"/>
        <v>0</v>
      </c>
      <c r="AO530" s="103"/>
      <c r="AP530" s="103"/>
      <c r="AQ530" s="103"/>
      <c r="AR530" s="103"/>
      <c r="AS530" s="103"/>
      <c r="AT530" s="103"/>
      <c r="AU530" s="103"/>
      <c r="AV530" s="103"/>
      <c r="AW530" s="103"/>
      <c r="AX530" s="103"/>
      <c r="AY530" s="103"/>
      <c r="AZ530" s="103"/>
      <c r="BA530" s="103"/>
      <c r="BB530" s="103"/>
      <c r="BC530" s="103" t="e">
        <f>VLOOKUP('Final Report'!D530,'Issue Variable'!A:N,11,FALSE)</f>
        <v>#N/A</v>
      </c>
      <c r="BD530" s="103"/>
      <c r="BE530" s="206"/>
    </row>
    <row r="531" spans="1:57" ht="105" hidden="1">
      <c r="A531" s="145"/>
      <c r="B531" s="103" t="e">
        <f>VLOOKUP(A531,URL[],2,0)</f>
        <v>#N/A</v>
      </c>
      <c r="C531" s="205" t="e">
        <f>VLOOKUP(A531,URL[],3,0)</f>
        <v>#N/A</v>
      </c>
      <c r="D531" s="103"/>
      <c r="E531" s="103"/>
      <c r="F531" s="103"/>
      <c r="G531" s="103"/>
      <c r="H531" s="103"/>
      <c r="I531" s="103"/>
      <c r="J531" s="103"/>
      <c r="K531" s="103"/>
      <c r="L531" s="103"/>
      <c r="M531" s="103"/>
      <c r="N531" s="103"/>
      <c r="O531" s="103"/>
      <c r="P531" s="103"/>
      <c r="Q531" s="103"/>
      <c r="R531" s="103"/>
      <c r="S531" s="103"/>
      <c r="T531" s="103" t="str">
        <f>IF(Final_Report[[#This Row],[Move to Report]]="Yes",VLOOKUP(E531,IssueVariable[],3,0),"N/A")</f>
        <v>N/A</v>
      </c>
      <c r="U531" s="103" t="str">
        <f>IF(Final_Report[[#This Row],[Move to Report]]="Yes",VLOOKUP(E531,IssueVariable[],4,0),"N/A")</f>
        <v>N/A</v>
      </c>
      <c r="V531" s="103" t="str">
        <f>Final_Report[[#This Row],[Issue Description]]</f>
        <v>N/A</v>
      </c>
      <c r="W531" s="103"/>
      <c r="X531" s="103">
        <f>Final_Report[[#This Row],[Code Snippet]]</f>
        <v>0</v>
      </c>
      <c r="Y531" s="103" t="str">
        <f>IF(Final_Report[[#This Row],[Move to Report]]="Yes",VLOOKUP(E531,IssueVariable[],5,0),"N/A")</f>
        <v>N/A</v>
      </c>
      <c r="Z531" s="103" t="str">
        <f>Final_Report[[#This Row],[Expected Result]]</f>
        <v>N/A</v>
      </c>
      <c r="AA531" s="103" t="str">
        <f>IF(Final_Report[[#This Row],[Move to Report]]="Yes",VLOOKUP(E531,IssueVariable[],6,0),"N/A")</f>
        <v>N/A</v>
      </c>
      <c r="AB531" s="103" t="str">
        <f>IF(Final_Report[[#This Row],[Move to Report]]="Yes",VLOOKUP(E531,IssueVariable[],7,0),"N/A")</f>
        <v>N/A</v>
      </c>
      <c r="AC531" s="103" t="str">
        <f>Final_Report[[#This Row],[Recommendation]]</f>
        <v>N/A</v>
      </c>
      <c r="AD531" s="103"/>
      <c r="AE531" s="103" t="str">
        <f>IF(Final_Report[[#This Row],[Move to Report]]="Yes",VLOOKUP(E531,IssueVariable[],8,0),"N/A")</f>
        <v>N/A</v>
      </c>
      <c r="AF531" s="103" t="str">
        <f>Final_Report[[#This Row],[Steps to Reproduce]]</f>
        <v>N/A</v>
      </c>
      <c r="AG531" s="103" t="str">
        <f>IF(Final_Report[[#This Row],[Move to Report]]="Yes",VLOOKUP(E531,IssueVariable[],9,0),"N/A")</f>
        <v>N/A</v>
      </c>
      <c r="AH531" s="103" t="str">
        <f>IF(Final_Report[[#This Row],[Move to Report]]="Yes",VLOOKUP(E531,IssueVariable[],10,0),"N/A")</f>
        <v>N/A</v>
      </c>
      <c r="AI531" s="103"/>
      <c r="AJ531" s="103"/>
      <c r="AK531" s="103" t="str" cm="1">
        <f t="array" ref="AK531">Table95[Tested on]</f>
        <v>Windows: 11
MAC OS: 12
iOS: 15
Android OS: 10</v>
      </c>
      <c r="AL531" s="203" t="str" cm="1">
        <f t="array" ref="AL5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1" s="103" t="e" cm="1">
        <f t="array" ref="AM531">CONCATENATE(LEFT(AH531, SEARCH(" ", AH531) -1),", ",Labels[Labels])</f>
        <v>#VALUE!</v>
      </c>
      <c r="AN531" s="103" t="b">
        <f t="shared" si="9"/>
        <v>0</v>
      </c>
      <c r="AO531" s="103"/>
      <c r="AP531" s="103"/>
      <c r="AQ531" s="103"/>
      <c r="AR531" s="103"/>
      <c r="AS531" s="103"/>
      <c r="AT531" s="103"/>
      <c r="AU531" s="103"/>
      <c r="AV531" s="103"/>
      <c r="AW531" s="103"/>
      <c r="AX531" s="103"/>
      <c r="AY531" s="103"/>
      <c r="AZ531" s="103"/>
      <c r="BA531" s="103"/>
      <c r="BB531" s="103"/>
      <c r="BC531" s="103" t="e">
        <f>VLOOKUP('Final Report'!D531,'Issue Variable'!A:N,11,FALSE)</f>
        <v>#N/A</v>
      </c>
      <c r="BD531" s="103"/>
      <c r="BE531" s="206"/>
    </row>
    <row r="532" spans="1:57" ht="105" hidden="1">
      <c r="A532" s="145"/>
      <c r="B532" s="103" t="e">
        <f>VLOOKUP(A532,URL[],2,0)</f>
        <v>#N/A</v>
      </c>
      <c r="C532" s="205" t="e">
        <f>VLOOKUP(A532,URL[],3,0)</f>
        <v>#N/A</v>
      </c>
      <c r="D532" s="103"/>
      <c r="E532" s="103"/>
      <c r="F532" s="103"/>
      <c r="G532" s="103"/>
      <c r="H532" s="103"/>
      <c r="I532" s="103"/>
      <c r="J532" s="103"/>
      <c r="K532" s="103"/>
      <c r="L532" s="103"/>
      <c r="M532" s="103"/>
      <c r="N532" s="103"/>
      <c r="O532" s="103"/>
      <c r="P532" s="103"/>
      <c r="Q532" s="103"/>
      <c r="R532" s="103"/>
      <c r="S532" s="103"/>
      <c r="T532" s="103" t="str">
        <f>IF(Final_Report[[#This Row],[Move to Report]]="Yes",VLOOKUP(E532,IssueVariable[],3,0),"N/A")</f>
        <v>N/A</v>
      </c>
      <c r="U532" s="103" t="str">
        <f>IF(Final_Report[[#This Row],[Move to Report]]="Yes",VLOOKUP(E532,IssueVariable[],4,0),"N/A")</f>
        <v>N/A</v>
      </c>
      <c r="V532" s="103" t="str">
        <f>Final_Report[[#This Row],[Issue Description]]</f>
        <v>N/A</v>
      </c>
      <c r="W532" s="103"/>
      <c r="X532" s="103">
        <f>Final_Report[[#This Row],[Code Snippet]]</f>
        <v>0</v>
      </c>
      <c r="Y532" s="103" t="str">
        <f>IF(Final_Report[[#This Row],[Move to Report]]="Yes",VLOOKUP(E532,IssueVariable[],5,0),"N/A")</f>
        <v>N/A</v>
      </c>
      <c r="Z532" s="103" t="str">
        <f>Final_Report[[#This Row],[Expected Result]]</f>
        <v>N/A</v>
      </c>
      <c r="AA532" s="103" t="str">
        <f>IF(Final_Report[[#This Row],[Move to Report]]="Yes",VLOOKUP(E532,IssueVariable[],6,0),"N/A")</f>
        <v>N/A</v>
      </c>
      <c r="AB532" s="103" t="str">
        <f>IF(Final_Report[[#This Row],[Move to Report]]="Yes",VLOOKUP(E532,IssueVariable[],7,0),"N/A")</f>
        <v>N/A</v>
      </c>
      <c r="AC532" s="103" t="str">
        <f>Final_Report[[#This Row],[Recommendation]]</f>
        <v>N/A</v>
      </c>
      <c r="AD532" s="103"/>
      <c r="AE532" s="103" t="str">
        <f>IF(Final_Report[[#This Row],[Move to Report]]="Yes",VLOOKUP(E532,IssueVariable[],8,0),"N/A")</f>
        <v>N/A</v>
      </c>
      <c r="AF532" s="103" t="str">
        <f>Final_Report[[#This Row],[Steps to Reproduce]]</f>
        <v>N/A</v>
      </c>
      <c r="AG532" s="103" t="str">
        <f>IF(Final_Report[[#This Row],[Move to Report]]="Yes",VLOOKUP(E532,IssueVariable[],9,0),"N/A")</f>
        <v>N/A</v>
      </c>
      <c r="AH532" s="103" t="str">
        <f>IF(Final_Report[[#This Row],[Move to Report]]="Yes",VLOOKUP(E532,IssueVariable[],10,0),"N/A")</f>
        <v>N/A</v>
      </c>
      <c r="AI532" s="103"/>
      <c r="AJ532" s="103"/>
      <c r="AK532" s="103" t="str" cm="1">
        <f t="array" ref="AK532">Table95[Tested on]</f>
        <v>Windows: 11
MAC OS: 12
iOS: 15
Android OS: 10</v>
      </c>
      <c r="AL532" s="203" t="str" cm="1">
        <f t="array" ref="AL5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2" s="103" t="e" cm="1">
        <f t="array" ref="AM532">CONCATENATE(LEFT(AH532, SEARCH(" ", AH532) -1),", ",Labels[Labels])</f>
        <v>#VALUE!</v>
      </c>
      <c r="AN532" s="103" t="b">
        <f t="shared" si="9"/>
        <v>0</v>
      </c>
      <c r="AO532" s="103"/>
      <c r="AP532" s="103"/>
      <c r="AQ532" s="103"/>
      <c r="AR532" s="103"/>
      <c r="AS532" s="103"/>
      <c r="AT532" s="103"/>
      <c r="AU532" s="103"/>
      <c r="AV532" s="103"/>
      <c r="AW532" s="103"/>
      <c r="AX532" s="103"/>
      <c r="AY532" s="103"/>
      <c r="AZ532" s="103"/>
      <c r="BA532" s="103"/>
      <c r="BB532" s="103"/>
      <c r="BC532" s="103" t="e">
        <f>VLOOKUP('Final Report'!D532,'Issue Variable'!A:N,11,FALSE)</f>
        <v>#N/A</v>
      </c>
      <c r="BD532" s="103"/>
      <c r="BE532" s="206"/>
    </row>
    <row r="533" spans="1:57" ht="105" hidden="1">
      <c r="A533" s="145"/>
      <c r="B533" s="103" t="e">
        <f>VLOOKUP(A533,URL[],2,0)</f>
        <v>#N/A</v>
      </c>
      <c r="C533" s="205" t="e">
        <f>VLOOKUP(A533,URL[],3,0)</f>
        <v>#N/A</v>
      </c>
      <c r="D533" s="103"/>
      <c r="E533" s="103"/>
      <c r="F533" s="103"/>
      <c r="G533" s="103"/>
      <c r="H533" s="103"/>
      <c r="I533" s="103"/>
      <c r="J533" s="103"/>
      <c r="K533" s="103"/>
      <c r="L533" s="103"/>
      <c r="M533" s="103"/>
      <c r="N533" s="103"/>
      <c r="O533" s="103"/>
      <c r="P533" s="103"/>
      <c r="Q533" s="103"/>
      <c r="R533" s="103"/>
      <c r="S533" s="103"/>
      <c r="T533" s="103" t="str">
        <f>IF(Final_Report[[#This Row],[Move to Report]]="Yes",VLOOKUP(E533,IssueVariable[],3,0),"N/A")</f>
        <v>N/A</v>
      </c>
      <c r="U533" s="103" t="str">
        <f>IF(Final_Report[[#This Row],[Move to Report]]="Yes",VLOOKUP(E533,IssueVariable[],4,0),"N/A")</f>
        <v>N/A</v>
      </c>
      <c r="V533" s="103" t="str">
        <f>Final_Report[[#This Row],[Issue Description]]</f>
        <v>N/A</v>
      </c>
      <c r="W533" s="103"/>
      <c r="X533" s="103">
        <f>Final_Report[[#This Row],[Code Snippet]]</f>
        <v>0</v>
      </c>
      <c r="Y533" s="103" t="str">
        <f>IF(Final_Report[[#This Row],[Move to Report]]="Yes",VLOOKUP(E533,IssueVariable[],5,0),"N/A")</f>
        <v>N/A</v>
      </c>
      <c r="Z533" s="103" t="str">
        <f>Final_Report[[#This Row],[Expected Result]]</f>
        <v>N/A</v>
      </c>
      <c r="AA533" s="103" t="str">
        <f>IF(Final_Report[[#This Row],[Move to Report]]="Yes",VLOOKUP(E533,IssueVariable[],6,0),"N/A")</f>
        <v>N/A</v>
      </c>
      <c r="AB533" s="103" t="str">
        <f>IF(Final_Report[[#This Row],[Move to Report]]="Yes",VLOOKUP(E533,IssueVariable[],7,0),"N/A")</f>
        <v>N/A</v>
      </c>
      <c r="AC533" s="103" t="str">
        <f>Final_Report[[#This Row],[Recommendation]]</f>
        <v>N/A</v>
      </c>
      <c r="AD533" s="103"/>
      <c r="AE533" s="103" t="str">
        <f>IF(Final_Report[[#This Row],[Move to Report]]="Yes",VLOOKUP(E533,IssueVariable[],8,0),"N/A")</f>
        <v>N/A</v>
      </c>
      <c r="AF533" s="103" t="str">
        <f>Final_Report[[#This Row],[Steps to Reproduce]]</f>
        <v>N/A</v>
      </c>
      <c r="AG533" s="103" t="str">
        <f>IF(Final_Report[[#This Row],[Move to Report]]="Yes",VLOOKUP(E533,IssueVariable[],9,0),"N/A")</f>
        <v>N/A</v>
      </c>
      <c r="AH533" s="103" t="str">
        <f>IF(Final_Report[[#This Row],[Move to Report]]="Yes",VLOOKUP(E533,IssueVariable[],10,0),"N/A")</f>
        <v>N/A</v>
      </c>
      <c r="AI533" s="103"/>
      <c r="AJ533" s="103"/>
      <c r="AK533" s="103" t="str" cm="1">
        <f t="array" ref="AK533">Table95[Tested on]</f>
        <v>Windows: 11
MAC OS: 12
iOS: 15
Android OS: 10</v>
      </c>
      <c r="AL533" s="203" t="str" cm="1">
        <f t="array" ref="AL5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3" s="103" t="e" cm="1">
        <f t="array" ref="AM533">CONCATENATE(LEFT(AH533, SEARCH(" ", AH533) -1),", ",Labels[Labels])</f>
        <v>#VALUE!</v>
      </c>
      <c r="AN533" s="103" t="b">
        <f t="shared" si="9"/>
        <v>0</v>
      </c>
      <c r="AO533" s="103"/>
      <c r="AP533" s="103"/>
      <c r="AQ533" s="103"/>
      <c r="AR533" s="103"/>
      <c r="AS533" s="103"/>
      <c r="AT533" s="103"/>
      <c r="AU533" s="103"/>
      <c r="AV533" s="103"/>
      <c r="AW533" s="103"/>
      <c r="AX533" s="103"/>
      <c r="AY533" s="103"/>
      <c r="AZ533" s="103"/>
      <c r="BA533" s="103"/>
      <c r="BB533" s="103"/>
      <c r="BC533" s="103" t="e">
        <f>VLOOKUP('Final Report'!D533,'Issue Variable'!A:N,11,FALSE)</f>
        <v>#N/A</v>
      </c>
      <c r="BD533" s="103"/>
      <c r="BE533" s="206"/>
    </row>
    <row r="534" spans="1:57" ht="105" hidden="1">
      <c r="A534" s="145"/>
      <c r="B534" s="103" t="e">
        <f>VLOOKUP(A534,URL[],2,0)</f>
        <v>#N/A</v>
      </c>
      <c r="C534" s="205" t="e">
        <f>VLOOKUP(A534,URL[],3,0)</f>
        <v>#N/A</v>
      </c>
      <c r="D534" s="103"/>
      <c r="E534" s="103"/>
      <c r="F534" s="103"/>
      <c r="G534" s="103"/>
      <c r="H534" s="103"/>
      <c r="I534" s="103"/>
      <c r="J534" s="103"/>
      <c r="K534" s="103"/>
      <c r="L534" s="103"/>
      <c r="M534" s="103"/>
      <c r="N534" s="103"/>
      <c r="O534" s="103"/>
      <c r="P534" s="103"/>
      <c r="Q534" s="103"/>
      <c r="R534" s="103"/>
      <c r="S534" s="103"/>
      <c r="T534" s="103" t="str">
        <f>IF(Final_Report[[#This Row],[Move to Report]]="Yes",VLOOKUP(E534,IssueVariable[],3,0),"N/A")</f>
        <v>N/A</v>
      </c>
      <c r="U534" s="103" t="str">
        <f>IF(Final_Report[[#This Row],[Move to Report]]="Yes",VLOOKUP(E534,IssueVariable[],4,0),"N/A")</f>
        <v>N/A</v>
      </c>
      <c r="V534" s="103" t="str">
        <f>Final_Report[[#This Row],[Issue Description]]</f>
        <v>N/A</v>
      </c>
      <c r="W534" s="103"/>
      <c r="X534" s="103">
        <f>Final_Report[[#This Row],[Code Snippet]]</f>
        <v>0</v>
      </c>
      <c r="Y534" s="103" t="str">
        <f>IF(Final_Report[[#This Row],[Move to Report]]="Yes",VLOOKUP(E534,IssueVariable[],5,0),"N/A")</f>
        <v>N/A</v>
      </c>
      <c r="Z534" s="103" t="str">
        <f>Final_Report[[#This Row],[Expected Result]]</f>
        <v>N/A</v>
      </c>
      <c r="AA534" s="103" t="str">
        <f>IF(Final_Report[[#This Row],[Move to Report]]="Yes",VLOOKUP(E534,IssueVariable[],6,0),"N/A")</f>
        <v>N/A</v>
      </c>
      <c r="AB534" s="103" t="str">
        <f>IF(Final_Report[[#This Row],[Move to Report]]="Yes",VLOOKUP(E534,IssueVariable[],7,0),"N/A")</f>
        <v>N/A</v>
      </c>
      <c r="AC534" s="103" t="str">
        <f>Final_Report[[#This Row],[Recommendation]]</f>
        <v>N/A</v>
      </c>
      <c r="AD534" s="103"/>
      <c r="AE534" s="103" t="str">
        <f>IF(Final_Report[[#This Row],[Move to Report]]="Yes",VLOOKUP(E534,IssueVariable[],8,0),"N/A")</f>
        <v>N/A</v>
      </c>
      <c r="AF534" s="103" t="str">
        <f>Final_Report[[#This Row],[Steps to Reproduce]]</f>
        <v>N/A</v>
      </c>
      <c r="AG534" s="103" t="str">
        <f>IF(Final_Report[[#This Row],[Move to Report]]="Yes",VLOOKUP(E534,IssueVariable[],9,0),"N/A")</f>
        <v>N/A</v>
      </c>
      <c r="AH534" s="103" t="str">
        <f>IF(Final_Report[[#This Row],[Move to Report]]="Yes",VLOOKUP(E534,IssueVariable[],10,0),"N/A")</f>
        <v>N/A</v>
      </c>
      <c r="AI534" s="103"/>
      <c r="AJ534" s="103"/>
      <c r="AK534" s="103" t="str" cm="1">
        <f t="array" ref="AK534">Table95[Tested on]</f>
        <v>Windows: 11
MAC OS: 12
iOS: 15
Android OS: 10</v>
      </c>
      <c r="AL534" s="203" t="str" cm="1">
        <f t="array" ref="AL5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4" s="103" t="e" cm="1">
        <f t="array" ref="AM534">CONCATENATE(LEFT(AH534, SEARCH(" ", AH534) -1),", ",Labels[Labels])</f>
        <v>#VALUE!</v>
      </c>
      <c r="AN534" s="103" t="b">
        <f t="shared" si="9"/>
        <v>0</v>
      </c>
      <c r="AO534" s="103"/>
      <c r="AP534" s="103"/>
      <c r="AQ534" s="103"/>
      <c r="AR534" s="103"/>
      <c r="AS534" s="103"/>
      <c r="AT534" s="103"/>
      <c r="AU534" s="103"/>
      <c r="AV534" s="103"/>
      <c r="AW534" s="103"/>
      <c r="AX534" s="103"/>
      <c r="AY534" s="103"/>
      <c r="AZ534" s="103"/>
      <c r="BA534" s="103"/>
      <c r="BB534" s="103"/>
      <c r="BC534" s="103" t="e">
        <f>VLOOKUP('Final Report'!D534,'Issue Variable'!A:N,11,FALSE)</f>
        <v>#N/A</v>
      </c>
      <c r="BD534" s="103"/>
      <c r="BE534" s="206"/>
    </row>
    <row r="535" spans="1:57" ht="105" hidden="1">
      <c r="A535" s="145"/>
      <c r="B535" s="103" t="e">
        <f>VLOOKUP(A535,URL[],2,0)</f>
        <v>#N/A</v>
      </c>
      <c r="C535" s="205" t="e">
        <f>VLOOKUP(A535,URL[],3,0)</f>
        <v>#N/A</v>
      </c>
      <c r="D535" s="103"/>
      <c r="E535" s="103"/>
      <c r="F535" s="103"/>
      <c r="G535" s="103"/>
      <c r="H535" s="103"/>
      <c r="I535" s="103"/>
      <c r="J535" s="103"/>
      <c r="K535" s="103"/>
      <c r="L535" s="103"/>
      <c r="M535" s="103"/>
      <c r="N535" s="103"/>
      <c r="O535" s="103"/>
      <c r="P535" s="103"/>
      <c r="Q535" s="103"/>
      <c r="R535" s="103"/>
      <c r="S535" s="103"/>
      <c r="T535" s="103" t="str">
        <f>IF(Final_Report[[#This Row],[Move to Report]]="Yes",VLOOKUP(E535,IssueVariable[],3,0),"N/A")</f>
        <v>N/A</v>
      </c>
      <c r="U535" s="103" t="str">
        <f>IF(Final_Report[[#This Row],[Move to Report]]="Yes",VLOOKUP(E535,IssueVariable[],4,0),"N/A")</f>
        <v>N/A</v>
      </c>
      <c r="V535" s="103" t="str">
        <f>Final_Report[[#This Row],[Issue Description]]</f>
        <v>N/A</v>
      </c>
      <c r="W535" s="103"/>
      <c r="X535" s="103">
        <f>Final_Report[[#This Row],[Code Snippet]]</f>
        <v>0</v>
      </c>
      <c r="Y535" s="103" t="str">
        <f>IF(Final_Report[[#This Row],[Move to Report]]="Yes",VLOOKUP(E535,IssueVariable[],5,0),"N/A")</f>
        <v>N/A</v>
      </c>
      <c r="Z535" s="103" t="str">
        <f>Final_Report[[#This Row],[Expected Result]]</f>
        <v>N/A</v>
      </c>
      <c r="AA535" s="103" t="str">
        <f>IF(Final_Report[[#This Row],[Move to Report]]="Yes",VLOOKUP(E535,IssueVariable[],6,0),"N/A")</f>
        <v>N/A</v>
      </c>
      <c r="AB535" s="103" t="str">
        <f>IF(Final_Report[[#This Row],[Move to Report]]="Yes",VLOOKUP(E535,IssueVariable[],7,0),"N/A")</f>
        <v>N/A</v>
      </c>
      <c r="AC535" s="103" t="str">
        <f>Final_Report[[#This Row],[Recommendation]]</f>
        <v>N/A</v>
      </c>
      <c r="AD535" s="103"/>
      <c r="AE535" s="103" t="str">
        <f>IF(Final_Report[[#This Row],[Move to Report]]="Yes",VLOOKUP(E535,IssueVariable[],8,0),"N/A")</f>
        <v>N/A</v>
      </c>
      <c r="AF535" s="103" t="str">
        <f>Final_Report[[#This Row],[Steps to Reproduce]]</f>
        <v>N/A</v>
      </c>
      <c r="AG535" s="103" t="str">
        <f>IF(Final_Report[[#This Row],[Move to Report]]="Yes",VLOOKUP(E535,IssueVariable[],9,0),"N/A")</f>
        <v>N/A</v>
      </c>
      <c r="AH535" s="103" t="str">
        <f>IF(Final_Report[[#This Row],[Move to Report]]="Yes",VLOOKUP(E535,IssueVariable[],10,0),"N/A")</f>
        <v>N/A</v>
      </c>
      <c r="AI535" s="103"/>
      <c r="AJ535" s="103"/>
      <c r="AK535" s="103" t="str" cm="1">
        <f t="array" ref="AK535">Table95[Tested on]</f>
        <v>Windows: 11
MAC OS: 12
iOS: 15
Android OS: 10</v>
      </c>
      <c r="AL535" s="203" t="str" cm="1">
        <f t="array" ref="AL5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5" s="103" t="e" cm="1">
        <f t="array" ref="AM535">CONCATENATE(LEFT(AH535, SEARCH(" ", AH535) -1),", ",Labels[Labels])</f>
        <v>#VALUE!</v>
      </c>
      <c r="AN535" s="103" t="b">
        <f t="shared" si="9"/>
        <v>0</v>
      </c>
      <c r="AO535" s="103"/>
      <c r="AP535" s="103"/>
      <c r="AQ535" s="103"/>
      <c r="AR535" s="103"/>
      <c r="AS535" s="103"/>
      <c r="AT535" s="103"/>
      <c r="AU535" s="103"/>
      <c r="AV535" s="103"/>
      <c r="AW535" s="103"/>
      <c r="AX535" s="103"/>
      <c r="AY535" s="103"/>
      <c r="AZ535" s="103"/>
      <c r="BA535" s="103"/>
      <c r="BB535" s="103"/>
      <c r="BC535" s="103" t="e">
        <f>VLOOKUP('Final Report'!D535,'Issue Variable'!A:N,11,FALSE)</f>
        <v>#N/A</v>
      </c>
      <c r="BD535" s="103"/>
      <c r="BE535" s="206"/>
    </row>
    <row r="536" spans="1:57" ht="105" hidden="1">
      <c r="A536" s="145"/>
      <c r="B536" s="103" t="e">
        <f>VLOOKUP(A536,URL[],2,0)</f>
        <v>#N/A</v>
      </c>
      <c r="C536" s="205" t="e">
        <f>VLOOKUP(A536,URL[],3,0)</f>
        <v>#N/A</v>
      </c>
      <c r="D536" s="103"/>
      <c r="E536" s="103"/>
      <c r="F536" s="103"/>
      <c r="G536" s="103"/>
      <c r="H536" s="103"/>
      <c r="I536" s="103"/>
      <c r="J536" s="103"/>
      <c r="K536" s="103"/>
      <c r="L536" s="103"/>
      <c r="M536" s="103"/>
      <c r="N536" s="103"/>
      <c r="O536" s="103"/>
      <c r="P536" s="103"/>
      <c r="Q536" s="103"/>
      <c r="R536" s="103"/>
      <c r="S536" s="103"/>
      <c r="T536" s="103" t="str">
        <f>IF(Final_Report[[#This Row],[Move to Report]]="Yes",VLOOKUP(E536,IssueVariable[],3,0),"N/A")</f>
        <v>N/A</v>
      </c>
      <c r="U536" s="103" t="str">
        <f>IF(Final_Report[[#This Row],[Move to Report]]="Yes",VLOOKUP(E536,IssueVariable[],4,0),"N/A")</f>
        <v>N/A</v>
      </c>
      <c r="V536" s="103" t="str">
        <f>Final_Report[[#This Row],[Issue Description]]</f>
        <v>N/A</v>
      </c>
      <c r="W536" s="103"/>
      <c r="X536" s="103">
        <f>Final_Report[[#This Row],[Code Snippet]]</f>
        <v>0</v>
      </c>
      <c r="Y536" s="103" t="str">
        <f>IF(Final_Report[[#This Row],[Move to Report]]="Yes",VLOOKUP(E536,IssueVariable[],5,0),"N/A")</f>
        <v>N/A</v>
      </c>
      <c r="Z536" s="103" t="str">
        <f>Final_Report[[#This Row],[Expected Result]]</f>
        <v>N/A</v>
      </c>
      <c r="AA536" s="103" t="str">
        <f>IF(Final_Report[[#This Row],[Move to Report]]="Yes",VLOOKUP(E536,IssueVariable[],6,0),"N/A")</f>
        <v>N/A</v>
      </c>
      <c r="AB536" s="103" t="str">
        <f>IF(Final_Report[[#This Row],[Move to Report]]="Yes",VLOOKUP(E536,IssueVariable[],7,0),"N/A")</f>
        <v>N/A</v>
      </c>
      <c r="AC536" s="103" t="str">
        <f>Final_Report[[#This Row],[Recommendation]]</f>
        <v>N/A</v>
      </c>
      <c r="AD536" s="103"/>
      <c r="AE536" s="103" t="str">
        <f>IF(Final_Report[[#This Row],[Move to Report]]="Yes",VLOOKUP(E536,IssueVariable[],8,0),"N/A")</f>
        <v>N/A</v>
      </c>
      <c r="AF536" s="103" t="str">
        <f>Final_Report[[#This Row],[Steps to Reproduce]]</f>
        <v>N/A</v>
      </c>
      <c r="AG536" s="103" t="str">
        <f>IF(Final_Report[[#This Row],[Move to Report]]="Yes",VLOOKUP(E536,IssueVariable[],9,0),"N/A")</f>
        <v>N/A</v>
      </c>
      <c r="AH536" s="103" t="str">
        <f>IF(Final_Report[[#This Row],[Move to Report]]="Yes",VLOOKUP(E536,IssueVariable[],10,0),"N/A")</f>
        <v>N/A</v>
      </c>
      <c r="AI536" s="103"/>
      <c r="AJ536" s="103"/>
      <c r="AK536" s="103" t="str" cm="1">
        <f t="array" ref="AK536">Table95[Tested on]</f>
        <v>Windows: 11
MAC OS: 12
iOS: 15
Android OS: 10</v>
      </c>
      <c r="AL536" s="203" t="str" cm="1">
        <f t="array" ref="AL5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6" s="103" t="e" cm="1">
        <f t="array" ref="AM536">CONCATENATE(LEFT(AH536, SEARCH(" ", AH536) -1),", ",Labels[Labels])</f>
        <v>#VALUE!</v>
      </c>
      <c r="AN536" s="103" t="b">
        <f t="shared" si="9"/>
        <v>0</v>
      </c>
      <c r="AO536" s="103"/>
      <c r="AP536" s="103"/>
      <c r="AQ536" s="103"/>
      <c r="AR536" s="103"/>
      <c r="AS536" s="103"/>
      <c r="AT536" s="103"/>
      <c r="AU536" s="103"/>
      <c r="AV536" s="103"/>
      <c r="AW536" s="103"/>
      <c r="AX536" s="103"/>
      <c r="AY536" s="103"/>
      <c r="AZ536" s="103"/>
      <c r="BA536" s="103"/>
      <c r="BB536" s="103"/>
      <c r="BC536" s="103" t="e">
        <f>VLOOKUP('Final Report'!D536,'Issue Variable'!A:N,11,FALSE)</f>
        <v>#N/A</v>
      </c>
      <c r="BD536" s="103"/>
      <c r="BE536" s="206"/>
    </row>
    <row r="537" spans="1:57" ht="105" hidden="1">
      <c r="A537" s="145"/>
      <c r="B537" s="103" t="e">
        <f>VLOOKUP(A537,URL[],2,0)</f>
        <v>#N/A</v>
      </c>
      <c r="C537" s="205" t="e">
        <f>VLOOKUP(A537,URL[],3,0)</f>
        <v>#N/A</v>
      </c>
      <c r="D537" s="103"/>
      <c r="E537" s="103"/>
      <c r="F537" s="103"/>
      <c r="G537" s="103"/>
      <c r="H537" s="103"/>
      <c r="I537" s="103"/>
      <c r="J537" s="103"/>
      <c r="K537" s="103"/>
      <c r="L537" s="103"/>
      <c r="M537" s="103"/>
      <c r="N537" s="103"/>
      <c r="O537" s="103"/>
      <c r="P537" s="103"/>
      <c r="Q537" s="103"/>
      <c r="R537" s="103"/>
      <c r="S537" s="103"/>
      <c r="T537" s="103" t="str">
        <f>IF(Final_Report[[#This Row],[Move to Report]]="Yes",VLOOKUP(E537,IssueVariable[],3,0),"N/A")</f>
        <v>N/A</v>
      </c>
      <c r="U537" s="103" t="str">
        <f>IF(Final_Report[[#This Row],[Move to Report]]="Yes",VLOOKUP(E537,IssueVariable[],4,0),"N/A")</f>
        <v>N/A</v>
      </c>
      <c r="V537" s="103" t="str">
        <f>Final_Report[[#This Row],[Issue Description]]</f>
        <v>N/A</v>
      </c>
      <c r="W537" s="103"/>
      <c r="X537" s="103">
        <f>Final_Report[[#This Row],[Code Snippet]]</f>
        <v>0</v>
      </c>
      <c r="Y537" s="103" t="str">
        <f>IF(Final_Report[[#This Row],[Move to Report]]="Yes",VLOOKUP(E537,IssueVariable[],5,0),"N/A")</f>
        <v>N/A</v>
      </c>
      <c r="Z537" s="103" t="str">
        <f>Final_Report[[#This Row],[Expected Result]]</f>
        <v>N/A</v>
      </c>
      <c r="AA537" s="103" t="str">
        <f>IF(Final_Report[[#This Row],[Move to Report]]="Yes",VLOOKUP(E537,IssueVariable[],6,0),"N/A")</f>
        <v>N/A</v>
      </c>
      <c r="AB537" s="103" t="str">
        <f>IF(Final_Report[[#This Row],[Move to Report]]="Yes",VLOOKUP(E537,IssueVariable[],7,0),"N/A")</f>
        <v>N/A</v>
      </c>
      <c r="AC537" s="103" t="str">
        <f>Final_Report[[#This Row],[Recommendation]]</f>
        <v>N/A</v>
      </c>
      <c r="AD537" s="103"/>
      <c r="AE537" s="103" t="str">
        <f>IF(Final_Report[[#This Row],[Move to Report]]="Yes",VLOOKUP(E537,IssueVariable[],8,0),"N/A")</f>
        <v>N/A</v>
      </c>
      <c r="AF537" s="103" t="str">
        <f>Final_Report[[#This Row],[Steps to Reproduce]]</f>
        <v>N/A</v>
      </c>
      <c r="AG537" s="103" t="str">
        <f>IF(Final_Report[[#This Row],[Move to Report]]="Yes",VLOOKUP(E537,IssueVariable[],9,0),"N/A")</f>
        <v>N/A</v>
      </c>
      <c r="AH537" s="103" t="str">
        <f>IF(Final_Report[[#This Row],[Move to Report]]="Yes",VLOOKUP(E537,IssueVariable[],10,0),"N/A")</f>
        <v>N/A</v>
      </c>
      <c r="AI537" s="103"/>
      <c r="AJ537" s="103"/>
      <c r="AK537" s="103" t="str" cm="1">
        <f t="array" ref="AK537">Table95[Tested on]</f>
        <v>Windows: 11
MAC OS: 12
iOS: 15
Android OS: 10</v>
      </c>
      <c r="AL537" s="203" t="str" cm="1">
        <f t="array" ref="AL5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7" s="103" t="e" cm="1">
        <f t="array" ref="AM537">CONCATENATE(LEFT(AH537, SEARCH(" ", AH537) -1),", ",Labels[Labels])</f>
        <v>#VALUE!</v>
      </c>
      <c r="AN537" s="103" t="b">
        <f t="shared" si="9"/>
        <v>0</v>
      </c>
      <c r="AO537" s="103"/>
      <c r="AP537" s="103"/>
      <c r="AQ537" s="103"/>
      <c r="AR537" s="103"/>
      <c r="AS537" s="103"/>
      <c r="AT537" s="103"/>
      <c r="AU537" s="103"/>
      <c r="AV537" s="103"/>
      <c r="AW537" s="103"/>
      <c r="AX537" s="103"/>
      <c r="AY537" s="103"/>
      <c r="AZ537" s="103"/>
      <c r="BA537" s="103"/>
      <c r="BB537" s="103"/>
      <c r="BC537" s="103" t="e">
        <f>VLOOKUP('Final Report'!D537,'Issue Variable'!A:N,11,FALSE)</f>
        <v>#N/A</v>
      </c>
      <c r="BD537" s="103"/>
      <c r="BE537" s="206"/>
    </row>
    <row r="538" spans="1:57" ht="105" hidden="1">
      <c r="A538" s="145"/>
      <c r="B538" s="103" t="e">
        <f>VLOOKUP(A538,URL[],2,0)</f>
        <v>#N/A</v>
      </c>
      <c r="C538" s="205" t="e">
        <f>VLOOKUP(A538,URL[],3,0)</f>
        <v>#N/A</v>
      </c>
      <c r="D538" s="103"/>
      <c r="E538" s="103"/>
      <c r="F538" s="103"/>
      <c r="G538" s="103"/>
      <c r="H538" s="103"/>
      <c r="I538" s="103"/>
      <c r="J538" s="103"/>
      <c r="K538" s="103"/>
      <c r="L538" s="103"/>
      <c r="M538" s="103"/>
      <c r="N538" s="103"/>
      <c r="O538" s="103"/>
      <c r="P538" s="103"/>
      <c r="Q538" s="103"/>
      <c r="R538" s="103"/>
      <c r="S538" s="103"/>
      <c r="T538" s="103" t="str">
        <f>IF(Final_Report[[#This Row],[Move to Report]]="Yes",VLOOKUP(E538,IssueVariable[],3,0),"N/A")</f>
        <v>N/A</v>
      </c>
      <c r="U538" s="103" t="str">
        <f>IF(Final_Report[[#This Row],[Move to Report]]="Yes",VLOOKUP(E538,IssueVariable[],4,0),"N/A")</f>
        <v>N/A</v>
      </c>
      <c r="V538" s="103" t="str">
        <f>Final_Report[[#This Row],[Issue Description]]</f>
        <v>N/A</v>
      </c>
      <c r="W538" s="103"/>
      <c r="X538" s="103">
        <f>Final_Report[[#This Row],[Code Snippet]]</f>
        <v>0</v>
      </c>
      <c r="Y538" s="103" t="str">
        <f>IF(Final_Report[[#This Row],[Move to Report]]="Yes",VLOOKUP(E538,IssueVariable[],5,0),"N/A")</f>
        <v>N/A</v>
      </c>
      <c r="Z538" s="103" t="str">
        <f>Final_Report[[#This Row],[Expected Result]]</f>
        <v>N/A</v>
      </c>
      <c r="AA538" s="103" t="str">
        <f>IF(Final_Report[[#This Row],[Move to Report]]="Yes",VLOOKUP(E538,IssueVariable[],6,0),"N/A")</f>
        <v>N/A</v>
      </c>
      <c r="AB538" s="103" t="str">
        <f>IF(Final_Report[[#This Row],[Move to Report]]="Yes",VLOOKUP(E538,IssueVariable[],7,0),"N/A")</f>
        <v>N/A</v>
      </c>
      <c r="AC538" s="103" t="str">
        <f>Final_Report[[#This Row],[Recommendation]]</f>
        <v>N/A</v>
      </c>
      <c r="AD538" s="103"/>
      <c r="AE538" s="103" t="str">
        <f>IF(Final_Report[[#This Row],[Move to Report]]="Yes",VLOOKUP(E538,IssueVariable[],8,0),"N/A")</f>
        <v>N/A</v>
      </c>
      <c r="AF538" s="103" t="str">
        <f>Final_Report[[#This Row],[Steps to Reproduce]]</f>
        <v>N/A</v>
      </c>
      <c r="AG538" s="103" t="str">
        <f>IF(Final_Report[[#This Row],[Move to Report]]="Yes",VLOOKUP(E538,IssueVariable[],9,0),"N/A")</f>
        <v>N/A</v>
      </c>
      <c r="AH538" s="103" t="str">
        <f>IF(Final_Report[[#This Row],[Move to Report]]="Yes",VLOOKUP(E538,IssueVariable[],10,0),"N/A")</f>
        <v>N/A</v>
      </c>
      <c r="AI538" s="103"/>
      <c r="AJ538" s="103"/>
      <c r="AK538" s="103" t="str" cm="1">
        <f t="array" ref="AK538">Table95[Tested on]</f>
        <v>Windows: 11
MAC OS: 12
iOS: 15
Android OS: 10</v>
      </c>
      <c r="AL538" s="203" t="str" cm="1">
        <f t="array" ref="AL5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8" s="103" t="e" cm="1">
        <f t="array" ref="AM538">CONCATENATE(LEFT(AH538, SEARCH(" ", AH538) -1),", ",Labels[Labels])</f>
        <v>#VALUE!</v>
      </c>
      <c r="AN538" s="103" t="b">
        <f t="shared" si="9"/>
        <v>0</v>
      </c>
      <c r="AO538" s="103"/>
      <c r="AP538" s="103"/>
      <c r="AQ538" s="103"/>
      <c r="AR538" s="103"/>
      <c r="AS538" s="103"/>
      <c r="AT538" s="103"/>
      <c r="AU538" s="103"/>
      <c r="AV538" s="103"/>
      <c r="AW538" s="103"/>
      <c r="AX538" s="103"/>
      <c r="AY538" s="103"/>
      <c r="AZ538" s="103"/>
      <c r="BA538" s="103"/>
      <c r="BB538" s="103"/>
      <c r="BC538" s="103" t="e">
        <f>VLOOKUP('Final Report'!D538,'Issue Variable'!A:N,11,FALSE)</f>
        <v>#N/A</v>
      </c>
      <c r="BD538" s="103"/>
      <c r="BE538" s="206"/>
    </row>
    <row r="539" spans="1:57" ht="105" hidden="1">
      <c r="A539" s="145"/>
      <c r="B539" s="103" t="e">
        <f>VLOOKUP(A539,URL[],2,0)</f>
        <v>#N/A</v>
      </c>
      <c r="C539" s="205" t="e">
        <f>VLOOKUP(A539,URL[],3,0)</f>
        <v>#N/A</v>
      </c>
      <c r="D539" s="103"/>
      <c r="E539" s="103"/>
      <c r="F539" s="103"/>
      <c r="G539" s="103"/>
      <c r="H539" s="103"/>
      <c r="I539" s="103"/>
      <c r="J539" s="103"/>
      <c r="K539" s="103"/>
      <c r="L539" s="103"/>
      <c r="M539" s="103"/>
      <c r="N539" s="103"/>
      <c r="O539" s="103"/>
      <c r="P539" s="103"/>
      <c r="Q539" s="103"/>
      <c r="R539" s="103"/>
      <c r="S539" s="103"/>
      <c r="T539" s="103" t="str">
        <f>IF(Final_Report[[#This Row],[Move to Report]]="Yes",VLOOKUP(E539,IssueVariable[],3,0),"N/A")</f>
        <v>N/A</v>
      </c>
      <c r="U539" s="103" t="str">
        <f>IF(Final_Report[[#This Row],[Move to Report]]="Yes",VLOOKUP(E539,IssueVariable[],4,0),"N/A")</f>
        <v>N/A</v>
      </c>
      <c r="V539" s="103" t="str">
        <f>Final_Report[[#This Row],[Issue Description]]</f>
        <v>N/A</v>
      </c>
      <c r="W539" s="103"/>
      <c r="X539" s="103">
        <f>Final_Report[[#This Row],[Code Snippet]]</f>
        <v>0</v>
      </c>
      <c r="Y539" s="103" t="str">
        <f>IF(Final_Report[[#This Row],[Move to Report]]="Yes",VLOOKUP(E539,IssueVariable[],5,0),"N/A")</f>
        <v>N/A</v>
      </c>
      <c r="Z539" s="103" t="str">
        <f>Final_Report[[#This Row],[Expected Result]]</f>
        <v>N/A</v>
      </c>
      <c r="AA539" s="103" t="str">
        <f>IF(Final_Report[[#This Row],[Move to Report]]="Yes",VLOOKUP(E539,IssueVariable[],6,0),"N/A")</f>
        <v>N/A</v>
      </c>
      <c r="AB539" s="103" t="str">
        <f>IF(Final_Report[[#This Row],[Move to Report]]="Yes",VLOOKUP(E539,IssueVariable[],7,0),"N/A")</f>
        <v>N/A</v>
      </c>
      <c r="AC539" s="103" t="str">
        <f>Final_Report[[#This Row],[Recommendation]]</f>
        <v>N/A</v>
      </c>
      <c r="AD539" s="103"/>
      <c r="AE539" s="103" t="str">
        <f>IF(Final_Report[[#This Row],[Move to Report]]="Yes",VLOOKUP(E539,IssueVariable[],8,0),"N/A")</f>
        <v>N/A</v>
      </c>
      <c r="AF539" s="103" t="str">
        <f>Final_Report[[#This Row],[Steps to Reproduce]]</f>
        <v>N/A</v>
      </c>
      <c r="AG539" s="103" t="str">
        <f>IF(Final_Report[[#This Row],[Move to Report]]="Yes",VLOOKUP(E539,IssueVariable[],9,0),"N/A")</f>
        <v>N/A</v>
      </c>
      <c r="AH539" s="103" t="str">
        <f>IF(Final_Report[[#This Row],[Move to Report]]="Yes",VLOOKUP(E539,IssueVariable[],10,0),"N/A")</f>
        <v>N/A</v>
      </c>
      <c r="AI539" s="103"/>
      <c r="AJ539" s="103"/>
      <c r="AK539" s="103" t="str" cm="1">
        <f t="array" ref="AK539">Table95[Tested on]</f>
        <v>Windows: 11
MAC OS: 12
iOS: 15
Android OS: 10</v>
      </c>
      <c r="AL539" s="203" t="str" cm="1">
        <f t="array" ref="AL5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39" s="103" t="e" cm="1">
        <f t="array" ref="AM539">CONCATENATE(LEFT(AH539, SEARCH(" ", AH539) -1),", ",Labels[Labels])</f>
        <v>#VALUE!</v>
      </c>
      <c r="AN539" s="103" t="b">
        <f t="shared" si="9"/>
        <v>0</v>
      </c>
      <c r="AO539" s="103"/>
      <c r="AP539" s="103"/>
      <c r="AQ539" s="103"/>
      <c r="AR539" s="103"/>
      <c r="AS539" s="103"/>
      <c r="AT539" s="103"/>
      <c r="AU539" s="103"/>
      <c r="AV539" s="103"/>
      <c r="AW539" s="103"/>
      <c r="AX539" s="103"/>
      <c r="AY539" s="103"/>
      <c r="AZ539" s="103"/>
      <c r="BA539" s="103"/>
      <c r="BB539" s="103"/>
      <c r="BC539" s="103" t="e">
        <f>VLOOKUP('Final Report'!D539,'Issue Variable'!A:N,11,FALSE)</f>
        <v>#N/A</v>
      </c>
      <c r="BD539" s="103"/>
      <c r="BE539" s="206"/>
    </row>
    <row r="540" spans="1:57" ht="105" hidden="1">
      <c r="A540" s="145"/>
      <c r="B540" s="103" t="e">
        <f>VLOOKUP(A540,URL[],2,0)</f>
        <v>#N/A</v>
      </c>
      <c r="C540" s="205" t="e">
        <f>VLOOKUP(A540,URL[],3,0)</f>
        <v>#N/A</v>
      </c>
      <c r="D540" s="103"/>
      <c r="E540" s="103"/>
      <c r="F540" s="103"/>
      <c r="G540" s="103"/>
      <c r="H540" s="103"/>
      <c r="I540" s="103"/>
      <c r="J540" s="103"/>
      <c r="K540" s="103"/>
      <c r="L540" s="103"/>
      <c r="M540" s="103"/>
      <c r="N540" s="103"/>
      <c r="O540" s="103"/>
      <c r="P540" s="103"/>
      <c r="Q540" s="103"/>
      <c r="R540" s="103"/>
      <c r="S540" s="103"/>
      <c r="T540" s="103" t="str">
        <f>IF(Final_Report[[#This Row],[Move to Report]]="Yes",VLOOKUP(E540,IssueVariable[],3,0),"N/A")</f>
        <v>N/A</v>
      </c>
      <c r="U540" s="103" t="str">
        <f>IF(Final_Report[[#This Row],[Move to Report]]="Yes",VLOOKUP(E540,IssueVariable[],4,0),"N/A")</f>
        <v>N/A</v>
      </c>
      <c r="V540" s="103" t="str">
        <f>Final_Report[[#This Row],[Issue Description]]</f>
        <v>N/A</v>
      </c>
      <c r="W540" s="103"/>
      <c r="X540" s="103">
        <f>Final_Report[[#This Row],[Code Snippet]]</f>
        <v>0</v>
      </c>
      <c r="Y540" s="103" t="str">
        <f>IF(Final_Report[[#This Row],[Move to Report]]="Yes",VLOOKUP(E540,IssueVariable[],5,0),"N/A")</f>
        <v>N/A</v>
      </c>
      <c r="Z540" s="103" t="str">
        <f>Final_Report[[#This Row],[Expected Result]]</f>
        <v>N/A</v>
      </c>
      <c r="AA540" s="103" t="str">
        <f>IF(Final_Report[[#This Row],[Move to Report]]="Yes",VLOOKUP(E540,IssueVariable[],6,0),"N/A")</f>
        <v>N/A</v>
      </c>
      <c r="AB540" s="103" t="str">
        <f>IF(Final_Report[[#This Row],[Move to Report]]="Yes",VLOOKUP(E540,IssueVariable[],7,0),"N/A")</f>
        <v>N/A</v>
      </c>
      <c r="AC540" s="103" t="str">
        <f>Final_Report[[#This Row],[Recommendation]]</f>
        <v>N/A</v>
      </c>
      <c r="AD540" s="103"/>
      <c r="AE540" s="103" t="str">
        <f>IF(Final_Report[[#This Row],[Move to Report]]="Yes",VLOOKUP(E540,IssueVariable[],8,0),"N/A")</f>
        <v>N/A</v>
      </c>
      <c r="AF540" s="103" t="str">
        <f>Final_Report[[#This Row],[Steps to Reproduce]]</f>
        <v>N/A</v>
      </c>
      <c r="AG540" s="103" t="str">
        <f>IF(Final_Report[[#This Row],[Move to Report]]="Yes",VLOOKUP(E540,IssueVariable[],9,0),"N/A")</f>
        <v>N/A</v>
      </c>
      <c r="AH540" s="103" t="str">
        <f>IF(Final_Report[[#This Row],[Move to Report]]="Yes",VLOOKUP(E540,IssueVariable[],10,0),"N/A")</f>
        <v>N/A</v>
      </c>
      <c r="AI540" s="103"/>
      <c r="AJ540" s="103"/>
      <c r="AK540" s="103" t="str" cm="1">
        <f t="array" ref="AK540">Table95[Tested on]</f>
        <v>Windows: 11
MAC OS: 12
iOS: 15
Android OS: 10</v>
      </c>
      <c r="AL540" s="203" t="str" cm="1">
        <f t="array" ref="AL5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0" s="103" t="e" cm="1">
        <f t="array" ref="AM540">CONCATENATE(LEFT(AH540, SEARCH(" ", AH540) -1),", ",Labels[Labels])</f>
        <v>#VALUE!</v>
      </c>
      <c r="AN540" s="103" t="b">
        <f t="shared" si="9"/>
        <v>0</v>
      </c>
      <c r="AO540" s="103"/>
      <c r="AP540" s="103"/>
      <c r="AQ540" s="103"/>
      <c r="AR540" s="103"/>
      <c r="AS540" s="103"/>
      <c r="AT540" s="103"/>
      <c r="AU540" s="103"/>
      <c r="AV540" s="103"/>
      <c r="AW540" s="103"/>
      <c r="AX540" s="103"/>
      <c r="AY540" s="103"/>
      <c r="AZ540" s="103"/>
      <c r="BA540" s="103"/>
      <c r="BB540" s="103"/>
      <c r="BC540" s="103" t="e">
        <f>VLOOKUP('Final Report'!D540,'Issue Variable'!A:N,11,FALSE)</f>
        <v>#N/A</v>
      </c>
      <c r="BD540" s="103"/>
      <c r="BE540" s="206"/>
    </row>
    <row r="541" spans="1:57" ht="105" hidden="1">
      <c r="A541" s="145"/>
      <c r="B541" s="103" t="e">
        <f>VLOOKUP(A541,URL[],2,0)</f>
        <v>#N/A</v>
      </c>
      <c r="C541" s="205" t="e">
        <f>VLOOKUP(A541,URL[],3,0)</f>
        <v>#N/A</v>
      </c>
      <c r="D541" s="103"/>
      <c r="E541" s="103"/>
      <c r="F541" s="103"/>
      <c r="G541" s="103"/>
      <c r="H541" s="103"/>
      <c r="I541" s="103"/>
      <c r="J541" s="103"/>
      <c r="K541" s="103"/>
      <c r="L541" s="103"/>
      <c r="M541" s="103"/>
      <c r="N541" s="103"/>
      <c r="O541" s="103"/>
      <c r="P541" s="103"/>
      <c r="Q541" s="103"/>
      <c r="R541" s="103"/>
      <c r="S541" s="103"/>
      <c r="T541" s="103" t="str">
        <f>IF(Final_Report[[#This Row],[Move to Report]]="Yes",VLOOKUP(E541,IssueVariable[],3,0),"N/A")</f>
        <v>N/A</v>
      </c>
      <c r="U541" s="103" t="str">
        <f>IF(Final_Report[[#This Row],[Move to Report]]="Yes",VLOOKUP(E541,IssueVariable[],4,0),"N/A")</f>
        <v>N/A</v>
      </c>
      <c r="V541" s="103" t="str">
        <f>Final_Report[[#This Row],[Issue Description]]</f>
        <v>N/A</v>
      </c>
      <c r="W541" s="103"/>
      <c r="X541" s="103">
        <f>Final_Report[[#This Row],[Code Snippet]]</f>
        <v>0</v>
      </c>
      <c r="Y541" s="103" t="str">
        <f>IF(Final_Report[[#This Row],[Move to Report]]="Yes",VLOOKUP(E541,IssueVariable[],5,0),"N/A")</f>
        <v>N/A</v>
      </c>
      <c r="Z541" s="103" t="str">
        <f>Final_Report[[#This Row],[Expected Result]]</f>
        <v>N/A</v>
      </c>
      <c r="AA541" s="103" t="str">
        <f>IF(Final_Report[[#This Row],[Move to Report]]="Yes",VLOOKUP(E541,IssueVariable[],6,0),"N/A")</f>
        <v>N/A</v>
      </c>
      <c r="AB541" s="103" t="str">
        <f>IF(Final_Report[[#This Row],[Move to Report]]="Yes",VLOOKUP(E541,IssueVariable[],7,0),"N/A")</f>
        <v>N/A</v>
      </c>
      <c r="AC541" s="103" t="str">
        <f>Final_Report[[#This Row],[Recommendation]]</f>
        <v>N/A</v>
      </c>
      <c r="AD541" s="103"/>
      <c r="AE541" s="103" t="str">
        <f>IF(Final_Report[[#This Row],[Move to Report]]="Yes",VLOOKUP(E541,IssueVariable[],8,0),"N/A")</f>
        <v>N/A</v>
      </c>
      <c r="AF541" s="103" t="str">
        <f>Final_Report[[#This Row],[Steps to Reproduce]]</f>
        <v>N/A</v>
      </c>
      <c r="AG541" s="103" t="str">
        <f>IF(Final_Report[[#This Row],[Move to Report]]="Yes",VLOOKUP(E541,IssueVariable[],9,0),"N/A")</f>
        <v>N/A</v>
      </c>
      <c r="AH541" s="103" t="str">
        <f>IF(Final_Report[[#This Row],[Move to Report]]="Yes",VLOOKUP(E541,IssueVariable[],10,0),"N/A")</f>
        <v>N/A</v>
      </c>
      <c r="AI541" s="103"/>
      <c r="AJ541" s="103"/>
      <c r="AK541" s="103" t="str" cm="1">
        <f t="array" ref="AK541">Table95[Tested on]</f>
        <v>Windows: 11
MAC OS: 12
iOS: 15
Android OS: 10</v>
      </c>
      <c r="AL541" s="203" t="str" cm="1">
        <f t="array" ref="AL5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1" s="103" t="e" cm="1">
        <f t="array" ref="AM541">CONCATENATE(LEFT(AH541, SEARCH(" ", AH541) -1),", ",Labels[Labels])</f>
        <v>#VALUE!</v>
      </c>
      <c r="AN541" s="103" t="b">
        <f t="shared" si="9"/>
        <v>0</v>
      </c>
      <c r="AO541" s="103"/>
      <c r="AP541" s="103"/>
      <c r="AQ541" s="103"/>
      <c r="AR541" s="103"/>
      <c r="AS541" s="103"/>
      <c r="AT541" s="103"/>
      <c r="AU541" s="103"/>
      <c r="AV541" s="103"/>
      <c r="AW541" s="103"/>
      <c r="AX541" s="103"/>
      <c r="AY541" s="103"/>
      <c r="AZ541" s="103"/>
      <c r="BA541" s="103"/>
      <c r="BB541" s="103"/>
      <c r="BC541" s="103" t="e">
        <f>VLOOKUP('Final Report'!D541,'Issue Variable'!A:N,11,FALSE)</f>
        <v>#N/A</v>
      </c>
      <c r="BD541" s="103"/>
      <c r="BE541" s="206"/>
    </row>
    <row r="542" spans="1:57" ht="105" hidden="1">
      <c r="A542" s="145"/>
      <c r="B542" s="103" t="e">
        <f>VLOOKUP(A542,URL[],2,0)</f>
        <v>#N/A</v>
      </c>
      <c r="C542" s="205" t="e">
        <f>VLOOKUP(A542,URL[],3,0)</f>
        <v>#N/A</v>
      </c>
      <c r="D542" s="103"/>
      <c r="E542" s="103"/>
      <c r="F542" s="103"/>
      <c r="G542" s="103"/>
      <c r="H542" s="103"/>
      <c r="I542" s="103"/>
      <c r="J542" s="103"/>
      <c r="K542" s="103"/>
      <c r="L542" s="103"/>
      <c r="M542" s="103"/>
      <c r="N542" s="103"/>
      <c r="O542" s="103"/>
      <c r="P542" s="103"/>
      <c r="Q542" s="103"/>
      <c r="R542" s="103"/>
      <c r="S542" s="103"/>
      <c r="T542" s="103" t="str">
        <f>IF(Final_Report[[#This Row],[Move to Report]]="Yes",VLOOKUP(E542,IssueVariable[],3,0),"N/A")</f>
        <v>N/A</v>
      </c>
      <c r="U542" s="103" t="str">
        <f>IF(Final_Report[[#This Row],[Move to Report]]="Yes",VLOOKUP(E542,IssueVariable[],4,0),"N/A")</f>
        <v>N/A</v>
      </c>
      <c r="V542" s="103" t="str">
        <f>Final_Report[[#This Row],[Issue Description]]</f>
        <v>N/A</v>
      </c>
      <c r="W542" s="103"/>
      <c r="X542" s="103">
        <f>Final_Report[[#This Row],[Code Snippet]]</f>
        <v>0</v>
      </c>
      <c r="Y542" s="103" t="str">
        <f>IF(Final_Report[[#This Row],[Move to Report]]="Yes",VLOOKUP(E542,IssueVariable[],5,0),"N/A")</f>
        <v>N/A</v>
      </c>
      <c r="Z542" s="103" t="str">
        <f>Final_Report[[#This Row],[Expected Result]]</f>
        <v>N/A</v>
      </c>
      <c r="AA542" s="103" t="str">
        <f>IF(Final_Report[[#This Row],[Move to Report]]="Yes",VLOOKUP(E542,IssueVariable[],6,0),"N/A")</f>
        <v>N/A</v>
      </c>
      <c r="AB542" s="103" t="str">
        <f>IF(Final_Report[[#This Row],[Move to Report]]="Yes",VLOOKUP(E542,IssueVariable[],7,0),"N/A")</f>
        <v>N/A</v>
      </c>
      <c r="AC542" s="103" t="str">
        <f>Final_Report[[#This Row],[Recommendation]]</f>
        <v>N/A</v>
      </c>
      <c r="AD542" s="103"/>
      <c r="AE542" s="103" t="str">
        <f>IF(Final_Report[[#This Row],[Move to Report]]="Yes",VLOOKUP(E542,IssueVariable[],8,0),"N/A")</f>
        <v>N/A</v>
      </c>
      <c r="AF542" s="103" t="str">
        <f>Final_Report[[#This Row],[Steps to Reproduce]]</f>
        <v>N/A</v>
      </c>
      <c r="AG542" s="103" t="str">
        <f>IF(Final_Report[[#This Row],[Move to Report]]="Yes",VLOOKUP(E542,IssueVariable[],9,0),"N/A")</f>
        <v>N/A</v>
      </c>
      <c r="AH542" s="103" t="str">
        <f>IF(Final_Report[[#This Row],[Move to Report]]="Yes",VLOOKUP(E542,IssueVariable[],10,0),"N/A")</f>
        <v>N/A</v>
      </c>
      <c r="AI542" s="103"/>
      <c r="AJ542" s="103"/>
      <c r="AK542" s="103" t="str" cm="1">
        <f t="array" ref="AK542">Table95[Tested on]</f>
        <v>Windows: 11
MAC OS: 12
iOS: 15
Android OS: 10</v>
      </c>
      <c r="AL542" s="203" t="str" cm="1">
        <f t="array" ref="AL5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2" s="103" t="e" cm="1">
        <f t="array" ref="AM542">CONCATENATE(LEFT(AH542, SEARCH(" ", AH542) -1),", ",Labels[Labels])</f>
        <v>#VALUE!</v>
      </c>
      <c r="AN542" s="103" t="b">
        <f t="shared" si="9"/>
        <v>0</v>
      </c>
      <c r="AO542" s="103"/>
      <c r="AP542" s="103"/>
      <c r="AQ542" s="103"/>
      <c r="AR542" s="103"/>
      <c r="AS542" s="103"/>
      <c r="AT542" s="103"/>
      <c r="AU542" s="103"/>
      <c r="AV542" s="103"/>
      <c r="AW542" s="103"/>
      <c r="AX542" s="103"/>
      <c r="AY542" s="103"/>
      <c r="AZ542" s="103"/>
      <c r="BA542" s="103"/>
      <c r="BB542" s="103"/>
      <c r="BC542" s="103" t="e">
        <f>VLOOKUP('Final Report'!D542,'Issue Variable'!A:N,11,FALSE)</f>
        <v>#N/A</v>
      </c>
      <c r="BD542" s="103"/>
      <c r="BE542" s="206"/>
    </row>
    <row r="543" spans="1:57" ht="105" hidden="1">
      <c r="A543" s="145"/>
      <c r="B543" s="103" t="e">
        <f>VLOOKUP(A543,URL[],2,0)</f>
        <v>#N/A</v>
      </c>
      <c r="C543" s="205" t="e">
        <f>VLOOKUP(A543,URL[],3,0)</f>
        <v>#N/A</v>
      </c>
      <c r="D543" s="103"/>
      <c r="E543" s="103"/>
      <c r="F543" s="103"/>
      <c r="G543" s="103"/>
      <c r="H543" s="103"/>
      <c r="I543" s="103"/>
      <c r="J543" s="103"/>
      <c r="K543" s="103"/>
      <c r="L543" s="103"/>
      <c r="M543" s="103"/>
      <c r="N543" s="103"/>
      <c r="O543" s="103"/>
      <c r="P543" s="103"/>
      <c r="Q543" s="103"/>
      <c r="R543" s="103"/>
      <c r="S543" s="103"/>
      <c r="T543" s="103" t="str">
        <f>IF(Final_Report[[#This Row],[Move to Report]]="Yes",VLOOKUP(E543,IssueVariable[],3,0),"N/A")</f>
        <v>N/A</v>
      </c>
      <c r="U543" s="103" t="str">
        <f>IF(Final_Report[[#This Row],[Move to Report]]="Yes",VLOOKUP(E543,IssueVariable[],4,0),"N/A")</f>
        <v>N/A</v>
      </c>
      <c r="V543" s="103" t="str">
        <f>Final_Report[[#This Row],[Issue Description]]</f>
        <v>N/A</v>
      </c>
      <c r="W543" s="103"/>
      <c r="X543" s="103">
        <f>Final_Report[[#This Row],[Code Snippet]]</f>
        <v>0</v>
      </c>
      <c r="Y543" s="103" t="str">
        <f>IF(Final_Report[[#This Row],[Move to Report]]="Yes",VLOOKUP(E543,IssueVariable[],5,0),"N/A")</f>
        <v>N/A</v>
      </c>
      <c r="Z543" s="103" t="str">
        <f>Final_Report[[#This Row],[Expected Result]]</f>
        <v>N/A</v>
      </c>
      <c r="AA543" s="103" t="str">
        <f>IF(Final_Report[[#This Row],[Move to Report]]="Yes",VLOOKUP(E543,IssueVariable[],6,0),"N/A")</f>
        <v>N/A</v>
      </c>
      <c r="AB543" s="103" t="str">
        <f>IF(Final_Report[[#This Row],[Move to Report]]="Yes",VLOOKUP(E543,IssueVariable[],7,0),"N/A")</f>
        <v>N/A</v>
      </c>
      <c r="AC543" s="103" t="str">
        <f>Final_Report[[#This Row],[Recommendation]]</f>
        <v>N/A</v>
      </c>
      <c r="AD543" s="103"/>
      <c r="AE543" s="103" t="str">
        <f>IF(Final_Report[[#This Row],[Move to Report]]="Yes",VLOOKUP(E543,IssueVariable[],8,0),"N/A")</f>
        <v>N/A</v>
      </c>
      <c r="AF543" s="103" t="str">
        <f>Final_Report[[#This Row],[Steps to Reproduce]]</f>
        <v>N/A</v>
      </c>
      <c r="AG543" s="103" t="str">
        <f>IF(Final_Report[[#This Row],[Move to Report]]="Yes",VLOOKUP(E543,IssueVariable[],9,0),"N/A")</f>
        <v>N/A</v>
      </c>
      <c r="AH543" s="103" t="str">
        <f>IF(Final_Report[[#This Row],[Move to Report]]="Yes",VLOOKUP(E543,IssueVariable[],10,0),"N/A")</f>
        <v>N/A</v>
      </c>
      <c r="AI543" s="103"/>
      <c r="AJ543" s="103"/>
      <c r="AK543" s="103" t="str" cm="1">
        <f t="array" ref="AK543">Table95[Tested on]</f>
        <v>Windows: 11
MAC OS: 12
iOS: 15
Android OS: 10</v>
      </c>
      <c r="AL543" s="203" t="str" cm="1">
        <f t="array" ref="AL5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3" s="103" t="e" cm="1">
        <f t="array" ref="AM543">CONCATENATE(LEFT(AH543, SEARCH(" ", AH543) -1),", ",Labels[Labels])</f>
        <v>#VALUE!</v>
      </c>
      <c r="AN543" s="103" t="b">
        <f t="shared" si="9"/>
        <v>0</v>
      </c>
      <c r="AO543" s="103"/>
      <c r="AP543" s="103"/>
      <c r="AQ543" s="103"/>
      <c r="AR543" s="103"/>
      <c r="AS543" s="103"/>
      <c r="AT543" s="103"/>
      <c r="AU543" s="103"/>
      <c r="AV543" s="103"/>
      <c r="AW543" s="103"/>
      <c r="AX543" s="103"/>
      <c r="AY543" s="103"/>
      <c r="AZ543" s="103"/>
      <c r="BA543" s="103"/>
      <c r="BB543" s="103"/>
      <c r="BC543" s="103" t="e">
        <f>VLOOKUP('Final Report'!D543,'Issue Variable'!A:N,11,FALSE)</f>
        <v>#N/A</v>
      </c>
      <c r="BD543" s="103"/>
      <c r="BE543" s="206"/>
    </row>
    <row r="544" spans="1:57" ht="105" hidden="1">
      <c r="A544" s="145"/>
      <c r="B544" s="103" t="e">
        <f>VLOOKUP(A544,URL[],2,0)</f>
        <v>#N/A</v>
      </c>
      <c r="C544" s="205" t="e">
        <f>VLOOKUP(A544,URL[],3,0)</f>
        <v>#N/A</v>
      </c>
      <c r="D544" s="103"/>
      <c r="E544" s="103"/>
      <c r="F544" s="103"/>
      <c r="G544" s="103"/>
      <c r="H544" s="103"/>
      <c r="I544" s="103"/>
      <c r="J544" s="103"/>
      <c r="K544" s="103"/>
      <c r="L544" s="103"/>
      <c r="M544" s="103"/>
      <c r="N544" s="103"/>
      <c r="O544" s="103"/>
      <c r="P544" s="103"/>
      <c r="Q544" s="103"/>
      <c r="R544" s="103"/>
      <c r="S544" s="103"/>
      <c r="T544" s="103" t="str">
        <f>IF(Final_Report[[#This Row],[Move to Report]]="Yes",VLOOKUP(E544,IssueVariable[],3,0),"N/A")</f>
        <v>N/A</v>
      </c>
      <c r="U544" s="103" t="str">
        <f>IF(Final_Report[[#This Row],[Move to Report]]="Yes",VLOOKUP(E544,IssueVariable[],4,0),"N/A")</f>
        <v>N/A</v>
      </c>
      <c r="V544" s="103" t="str">
        <f>Final_Report[[#This Row],[Issue Description]]</f>
        <v>N/A</v>
      </c>
      <c r="W544" s="103"/>
      <c r="X544" s="103">
        <f>Final_Report[[#This Row],[Code Snippet]]</f>
        <v>0</v>
      </c>
      <c r="Y544" s="103" t="str">
        <f>IF(Final_Report[[#This Row],[Move to Report]]="Yes",VLOOKUP(E544,IssueVariable[],5,0),"N/A")</f>
        <v>N/A</v>
      </c>
      <c r="Z544" s="103" t="str">
        <f>Final_Report[[#This Row],[Expected Result]]</f>
        <v>N/A</v>
      </c>
      <c r="AA544" s="103" t="str">
        <f>IF(Final_Report[[#This Row],[Move to Report]]="Yes",VLOOKUP(E544,IssueVariable[],6,0),"N/A")</f>
        <v>N/A</v>
      </c>
      <c r="AB544" s="103" t="str">
        <f>IF(Final_Report[[#This Row],[Move to Report]]="Yes",VLOOKUP(E544,IssueVariable[],7,0),"N/A")</f>
        <v>N/A</v>
      </c>
      <c r="AC544" s="103" t="str">
        <f>Final_Report[[#This Row],[Recommendation]]</f>
        <v>N/A</v>
      </c>
      <c r="AD544" s="103"/>
      <c r="AE544" s="103" t="str">
        <f>IF(Final_Report[[#This Row],[Move to Report]]="Yes",VLOOKUP(E544,IssueVariable[],8,0),"N/A")</f>
        <v>N/A</v>
      </c>
      <c r="AF544" s="103" t="str">
        <f>Final_Report[[#This Row],[Steps to Reproduce]]</f>
        <v>N/A</v>
      </c>
      <c r="AG544" s="103" t="str">
        <f>IF(Final_Report[[#This Row],[Move to Report]]="Yes",VLOOKUP(E544,IssueVariable[],9,0),"N/A")</f>
        <v>N/A</v>
      </c>
      <c r="AH544" s="103" t="str">
        <f>IF(Final_Report[[#This Row],[Move to Report]]="Yes",VLOOKUP(E544,IssueVariable[],10,0),"N/A")</f>
        <v>N/A</v>
      </c>
      <c r="AI544" s="103"/>
      <c r="AJ544" s="103"/>
      <c r="AK544" s="103" t="str" cm="1">
        <f t="array" ref="AK544">Table95[Tested on]</f>
        <v>Windows: 11
MAC OS: 12
iOS: 15
Android OS: 10</v>
      </c>
      <c r="AL544" s="203" t="str" cm="1">
        <f t="array" ref="AL5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4" s="103" t="e" cm="1">
        <f t="array" ref="AM544">CONCATENATE(LEFT(AH544, SEARCH(" ", AH544) -1),", ",Labels[Labels])</f>
        <v>#VALUE!</v>
      </c>
      <c r="AN544" s="103" t="b">
        <f t="shared" si="9"/>
        <v>0</v>
      </c>
      <c r="AO544" s="103"/>
      <c r="AP544" s="103"/>
      <c r="AQ544" s="103"/>
      <c r="AR544" s="103"/>
      <c r="AS544" s="103"/>
      <c r="AT544" s="103"/>
      <c r="AU544" s="103"/>
      <c r="AV544" s="103"/>
      <c r="AW544" s="103"/>
      <c r="AX544" s="103"/>
      <c r="AY544" s="103"/>
      <c r="AZ544" s="103"/>
      <c r="BA544" s="103"/>
      <c r="BB544" s="103"/>
      <c r="BC544" s="103" t="e">
        <f>VLOOKUP('Final Report'!D544,'Issue Variable'!A:N,11,FALSE)</f>
        <v>#N/A</v>
      </c>
      <c r="BD544" s="103"/>
      <c r="BE544" s="206"/>
    </row>
    <row r="545" spans="1:57" ht="105" hidden="1">
      <c r="A545" s="145"/>
      <c r="B545" s="103" t="e">
        <f>VLOOKUP(A545,URL[],2,0)</f>
        <v>#N/A</v>
      </c>
      <c r="C545" s="205" t="e">
        <f>VLOOKUP(A545,URL[],3,0)</f>
        <v>#N/A</v>
      </c>
      <c r="D545" s="103"/>
      <c r="E545" s="103"/>
      <c r="F545" s="103"/>
      <c r="G545" s="103"/>
      <c r="H545" s="103"/>
      <c r="I545" s="103"/>
      <c r="J545" s="103"/>
      <c r="K545" s="103"/>
      <c r="L545" s="103"/>
      <c r="M545" s="103"/>
      <c r="N545" s="103"/>
      <c r="O545" s="103"/>
      <c r="P545" s="103"/>
      <c r="Q545" s="103"/>
      <c r="R545" s="103"/>
      <c r="S545" s="103"/>
      <c r="T545" s="103" t="str">
        <f>IF(Final_Report[[#This Row],[Move to Report]]="Yes",VLOOKUP(E545,IssueVariable[],3,0),"N/A")</f>
        <v>N/A</v>
      </c>
      <c r="U545" s="103" t="str">
        <f>IF(Final_Report[[#This Row],[Move to Report]]="Yes",VLOOKUP(E545,IssueVariable[],4,0),"N/A")</f>
        <v>N/A</v>
      </c>
      <c r="V545" s="103" t="str">
        <f>Final_Report[[#This Row],[Issue Description]]</f>
        <v>N/A</v>
      </c>
      <c r="W545" s="103"/>
      <c r="X545" s="103">
        <f>Final_Report[[#This Row],[Code Snippet]]</f>
        <v>0</v>
      </c>
      <c r="Y545" s="103" t="str">
        <f>IF(Final_Report[[#This Row],[Move to Report]]="Yes",VLOOKUP(E545,IssueVariable[],5,0),"N/A")</f>
        <v>N/A</v>
      </c>
      <c r="Z545" s="103" t="str">
        <f>Final_Report[[#This Row],[Expected Result]]</f>
        <v>N/A</v>
      </c>
      <c r="AA545" s="103" t="str">
        <f>IF(Final_Report[[#This Row],[Move to Report]]="Yes",VLOOKUP(E545,IssueVariable[],6,0),"N/A")</f>
        <v>N/A</v>
      </c>
      <c r="AB545" s="103" t="str">
        <f>IF(Final_Report[[#This Row],[Move to Report]]="Yes",VLOOKUP(E545,IssueVariable[],7,0),"N/A")</f>
        <v>N/A</v>
      </c>
      <c r="AC545" s="103" t="str">
        <f>Final_Report[[#This Row],[Recommendation]]</f>
        <v>N/A</v>
      </c>
      <c r="AD545" s="103"/>
      <c r="AE545" s="103" t="str">
        <f>IF(Final_Report[[#This Row],[Move to Report]]="Yes",VLOOKUP(E545,IssueVariable[],8,0),"N/A")</f>
        <v>N/A</v>
      </c>
      <c r="AF545" s="103" t="str">
        <f>Final_Report[[#This Row],[Steps to Reproduce]]</f>
        <v>N/A</v>
      </c>
      <c r="AG545" s="103" t="str">
        <f>IF(Final_Report[[#This Row],[Move to Report]]="Yes",VLOOKUP(E545,IssueVariable[],9,0),"N/A")</f>
        <v>N/A</v>
      </c>
      <c r="AH545" s="103" t="str">
        <f>IF(Final_Report[[#This Row],[Move to Report]]="Yes",VLOOKUP(E545,IssueVariable[],10,0),"N/A")</f>
        <v>N/A</v>
      </c>
      <c r="AI545" s="103"/>
      <c r="AJ545" s="103"/>
      <c r="AK545" s="103" t="str" cm="1">
        <f t="array" ref="AK545">Table95[Tested on]</f>
        <v>Windows: 11
MAC OS: 12
iOS: 15
Android OS: 10</v>
      </c>
      <c r="AL545" s="203" t="str" cm="1">
        <f t="array" ref="AL5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5" s="103" t="e" cm="1">
        <f t="array" ref="AM545">CONCATENATE(LEFT(AH545, SEARCH(" ", AH545) -1),", ",Labels[Labels])</f>
        <v>#VALUE!</v>
      </c>
      <c r="AN545" s="103" t="b">
        <f t="shared" si="9"/>
        <v>0</v>
      </c>
      <c r="AO545" s="103"/>
      <c r="AP545" s="103"/>
      <c r="AQ545" s="103"/>
      <c r="AR545" s="103"/>
      <c r="AS545" s="103"/>
      <c r="AT545" s="103"/>
      <c r="AU545" s="103"/>
      <c r="AV545" s="103"/>
      <c r="AW545" s="103"/>
      <c r="AX545" s="103"/>
      <c r="AY545" s="103"/>
      <c r="AZ545" s="103"/>
      <c r="BA545" s="103"/>
      <c r="BB545" s="103"/>
      <c r="BC545" s="103" t="e">
        <f>VLOOKUP('Final Report'!D545,'Issue Variable'!A:N,11,FALSE)</f>
        <v>#N/A</v>
      </c>
      <c r="BD545" s="103"/>
      <c r="BE545" s="206"/>
    </row>
    <row r="546" spans="1:57" ht="105" hidden="1">
      <c r="A546" s="145"/>
      <c r="B546" s="103" t="e">
        <f>VLOOKUP(A546,URL[],2,0)</f>
        <v>#N/A</v>
      </c>
      <c r="C546" s="205" t="e">
        <f>VLOOKUP(A546,URL[],3,0)</f>
        <v>#N/A</v>
      </c>
      <c r="D546" s="103"/>
      <c r="E546" s="103"/>
      <c r="F546" s="103"/>
      <c r="G546" s="103"/>
      <c r="H546" s="103"/>
      <c r="I546" s="103"/>
      <c r="J546" s="103"/>
      <c r="K546" s="103"/>
      <c r="L546" s="103"/>
      <c r="M546" s="103"/>
      <c r="N546" s="103"/>
      <c r="O546" s="103"/>
      <c r="P546" s="103"/>
      <c r="Q546" s="103"/>
      <c r="R546" s="103"/>
      <c r="S546" s="103"/>
      <c r="T546" s="103" t="str">
        <f>IF(Final_Report[[#This Row],[Move to Report]]="Yes",VLOOKUP(E546,IssueVariable[],3,0),"N/A")</f>
        <v>N/A</v>
      </c>
      <c r="U546" s="103" t="str">
        <f>IF(Final_Report[[#This Row],[Move to Report]]="Yes",VLOOKUP(E546,IssueVariable[],4,0),"N/A")</f>
        <v>N/A</v>
      </c>
      <c r="V546" s="103" t="str">
        <f>Final_Report[[#This Row],[Issue Description]]</f>
        <v>N/A</v>
      </c>
      <c r="W546" s="103"/>
      <c r="X546" s="103">
        <f>Final_Report[[#This Row],[Code Snippet]]</f>
        <v>0</v>
      </c>
      <c r="Y546" s="103" t="str">
        <f>IF(Final_Report[[#This Row],[Move to Report]]="Yes",VLOOKUP(E546,IssueVariable[],5,0),"N/A")</f>
        <v>N/A</v>
      </c>
      <c r="Z546" s="103" t="str">
        <f>Final_Report[[#This Row],[Expected Result]]</f>
        <v>N/A</v>
      </c>
      <c r="AA546" s="103" t="str">
        <f>IF(Final_Report[[#This Row],[Move to Report]]="Yes",VLOOKUP(E546,IssueVariable[],6,0),"N/A")</f>
        <v>N/A</v>
      </c>
      <c r="AB546" s="103" t="str">
        <f>IF(Final_Report[[#This Row],[Move to Report]]="Yes",VLOOKUP(E546,IssueVariable[],7,0),"N/A")</f>
        <v>N/A</v>
      </c>
      <c r="AC546" s="103" t="str">
        <f>Final_Report[[#This Row],[Recommendation]]</f>
        <v>N/A</v>
      </c>
      <c r="AD546" s="103"/>
      <c r="AE546" s="103" t="str">
        <f>IF(Final_Report[[#This Row],[Move to Report]]="Yes",VLOOKUP(E546,IssueVariable[],8,0),"N/A")</f>
        <v>N/A</v>
      </c>
      <c r="AF546" s="103" t="str">
        <f>Final_Report[[#This Row],[Steps to Reproduce]]</f>
        <v>N/A</v>
      </c>
      <c r="AG546" s="103" t="str">
        <f>IF(Final_Report[[#This Row],[Move to Report]]="Yes",VLOOKUP(E546,IssueVariable[],9,0),"N/A")</f>
        <v>N/A</v>
      </c>
      <c r="AH546" s="103" t="str">
        <f>IF(Final_Report[[#This Row],[Move to Report]]="Yes",VLOOKUP(E546,IssueVariable[],10,0),"N/A")</f>
        <v>N/A</v>
      </c>
      <c r="AI546" s="103"/>
      <c r="AJ546" s="103"/>
      <c r="AK546" s="103" t="str" cm="1">
        <f t="array" ref="AK546">Table95[Tested on]</f>
        <v>Windows: 11
MAC OS: 12
iOS: 15
Android OS: 10</v>
      </c>
      <c r="AL546" s="203" t="str" cm="1">
        <f t="array" ref="AL5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6" s="103" t="e" cm="1">
        <f t="array" ref="AM546">CONCATENATE(LEFT(AH546, SEARCH(" ", AH546) -1),", ",Labels[Labels])</f>
        <v>#VALUE!</v>
      </c>
      <c r="AN546" s="103" t="b">
        <f t="shared" si="9"/>
        <v>0</v>
      </c>
      <c r="AO546" s="103"/>
      <c r="AP546" s="103"/>
      <c r="AQ546" s="103"/>
      <c r="AR546" s="103"/>
      <c r="AS546" s="103"/>
      <c r="AT546" s="103"/>
      <c r="AU546" s="103"/>
      <c r="AV546" s="103"/>
      <c r="AW546" s="103"/>
      <c r="AX546" s="103"/>
      <c r="AY546" s="103"/>
      <c r="AZ546" s="103"/>
      <c r="BA546" s="103"/>
      <c r="BB546" s="103"/>
      <c r="BC546" s="103" t="e">
        <f>VLOOKUP('Final Report'!D546,'Issue Variable'!A:N,11,FALSE)</f>
        <v>#N/A</v>
      </c>
      <c r="BD546" s="103"/>
      <c r="BE546" s="206"/>
    </row>
    <row r="547" spans="1:57" ht="105" hidden="1">
      <c r="A547" s="145"/>
      <c r="B547" s="103" t="e">
        <f>VLOOKUP(A547,URL[],2,0)</f>
        <v>#N/A</v>
      </c>
      <c r="C547" s="205" t="e">
        <f>VLOOKUP(A547,URL[],3,0)</f>
        <v>#N/A</v>
      </c>
      <c r="D547" s="103"/>
      <c r="E547" s="103"/>
      <c r="F547" s="103"/>
      <c r="G547" s="103"/>
      <c r="H547" s="103"/>
      <c r="I547" s="103"/>
      <c r="J547" s="103"/>
      <c r="K547" s="103"/>
      <c r="L547" s="103"/>
      <c r="M547" s="103"/>
      <c r="N547" s="103"/>
      <c r="O547" s="103"/>
      <c r="P547" s="103"/>
      <c r="Q547" s="103"/>
      <c r="R547" s="103"/>
      <c r="S547" s="103"/>
      <c r="T547" s="103" t="str">
        <f>IF(Final_Report[[#This Row],[Move to Report]]="Yes",VLOOKUP(E547,IssueVariable[],3,0),"N/A")</f>
        <v>N/A</v>
      </c>
      <c r="U547" s="103" t="str">
        <f>IF(Final_Report[[#This Row],[Move to Report]]="Yes",VLOOKUP(E547,IssueVariable[],4,0),"N/A")</f>
        <v>N/A</v>
      </c>
      <c r="V547" s="103" t="str">
        <f>Final_Report[[#This Row],[Issue Description]]</f>
        <v>N/A</v>
      </c>
      <c r="W547" s="103"/>
      <c r="X547" s="103">
        <f>Final_Report[[#This Row],[Code Snippet]]</f>
        <v>0</v>
      </c>
      <c r="Y547" s="103" t="str">
        <f>IF(Final_Report[[#This Row],[Move to Report]]="Yes",VLOOKUP(E547,IssueVariable[],5,0),"N/A")</f>
        <v>N/A</v>
      </c>
      <c r="Z547" s="103" t="str">
        <f>Final_Report[[#This Row],[Expected Result]]</f>
        <v>N/A</v>
      </c>
      <c r="AA547" s="103" t="str">
        <f>IF(Final_Report[[#This Row],[Move to Report]]="Yes",VLOOKUP(E547,IssueVariable[],6,0),"N/A")</f>
        <v>N/A</v>
      </c>
      <c r="AB547" s="103" t="str">
        <f>IF(Final_Report[[#This Row],[Move to Report]]="Yes",VLOOKUP(E547,IssueVariable[],7,0),"N/A")</f>
        <v>N/A</v>
      </c>
      <c r="AC547" s="103" t="str">
        <f>Final_Report[[#This Row],[Recommendation]]</f>
        <v>N/A</v>
      </c>
      <c r="AD547" s="103"/>
      <c r="AE547" s="103" t="str">
        <f>IF(Final_Report[[#This Row],[Move to Report]]="Yes",VLOOKUP(E547,IssueVariable[],8,0),"N/A")</f>
        <v>N/A</v>
      </c>
      <c r="AF547" s="103" t="str">
        <f>Final_Report[[#This Row],[Steps to Reproduce]]</f>
        <v>N/A</v>
      </c>
      <c r="AG547" s="103" t="str">
        <f>IF(Final_Report[[#This Row],[Move to Report]]="Yes",VLOOKUP(E547,IssueVariable[],9,0),"N/A")</f>
        <v>N/A</v>
      </c>
      <c r="AH547" s="103" t="str">
        <f>IF(Final_Report[[#This Row],[Move to Report]]="Yes",VLOOKUP(E547,IssueVariable[],10,0),"N/A")</f>
        <v>N/A</v>
      </c>
      <c r="AI547" s="103"/>
      <c r="AJ547" s="103"/>
      <c r="AK547" s="103" t="str" cm="1">
        <f t="array" ref="AK547">Table95[Tested on]</f>
        <v>Windows: 11
MAC OS: 12
iOS: 15
Android OS: 10</v>
      </c>
      <c r="AL547" s="203" t="str" cm="1">
        <f t="array" ref="AL5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7" s="103" t="e" cm="1">
        <f t="array" ref="AM547">CONCATENATE(LEFT(AH547, SEARCH(" ", AH547) -1),", ",Labels[Labels])</f>
        <v>#VALUE!</v>
      </c>
      <c r="AN547" s="103" t="b">
        <f t="shared" si="9"/>
        <v>0</v>
      </c>
      <c r="AO547" s="103"/>
      <c r="AP547" s="103"/>
      <c r="AQ547" s="103"/>
      <c r="AR547" s="103"/>
      <c r="AS547" s="103"/>
      <c r="AT547" s="103"/>
      <c r="AU547" s="103"/>
      <c r="AV547" s="103"/>
      <c r="AW547" s="103"/>
      <c r="AX547" s="103"/>
      <c r="AY547" s="103"/>
      <c r="AZ547" s="103"/>
      <c r="BA547" s="103"/>
      <c r="BB547" s="103"/>
      <c r="BC547" s="103" t="e">
        <f>VLOOKUP('Final Report'!D547,'Issue Variable'!A:N,11,FALSE)</f>
        <v>#N/A</v>
      </c>
      <c r="BD547" s="103"/>
      <c r="BE547" s="206"/>
    </row>
    <row r="548" spans="1:57" ht="105" hidden="1">
      <c r="A548" s="145"/>
      <c r="B548" s="103" t="e">
        <f>VLOOKUP(A548,URL[],2,0)</f>
        <v>#N/A</v>
      </c>
      <c r="C548" s="205" t="e">
        <f>VLOOKUP(A548,URL[],3,0)</f>
        <v>#N/A</v>
      </c>
      <c r="D548" s="103"/>
      <c r="E548" s="103"/>
      <c r="F548" s="103"/>
      <c r="G548" s="103"/>
      <c r="H548" s="103"/>
      <c r="I548" s="103"/>
      <c r="J548" s="103"/>
      <c r="K548" s="103"/>
      <c r="L548" s="103"/>
      <c r="M548" s="103"/>
      <c r="N548" s="103"/>
      <c r="O548" s="103"/>
      <c r="P548" s="103"/>
      <c r="Q548" s="103"/>
      <c r="R548" s="103"/>
      <c r="S548" s="103"/>
      <c r="T548" s="103" t="str">
        <f>IF(Final_Report[[#This Row],[Move to Report]]="Yes",VLOOKUP(E548,IssueVariable[],3,0),"N/A")</f>
        <v>N/A</v>
      </c>
      <c r="U548" s="103" t="str">
        <f>IF(Final_Report[[#This Row],[Move to Report]]="Yes",VLOOKUP(E548,IssueVariable[],4,0),"N/A")</f>
        <v>N/A</v>
      </c>
      <c r="V548" s="103" t="str">
        <f>Final_Report[[#This Row],[Issue Description]]</f>
        <v>N/A</v>
      </c>
      <c r="W548" s="103"/>
      <c r="X548" s="103">
        <f>Final_Report[[#This Row],[Code Snippet]]</f>
        <v>0</v>
      </c>
      <c r="Y548" s="103" t="str">
        <f>IF(Final_Report[[#This Row],[Move to Report]]="Yes",VLOOKUP(E548,IssueVariable[],5,0),"N/A")</f>
        <v>N/A</v>
      </c>
      <c r="Z548" s="103" t="str">
        <f>Final_Report[[#This Row],[Expected Result]]</f>
        <v>N/A</v>
      </c>
      <c r="AA548" s="103" t="str">
        <f>IF(Final_Report[[#This Row],[Move to Report]]="Yes",VLOOKUP(E548,IssueVariable[],6,0),"N/A")</f>
        <v>N/A</v>
      </c>
      <c r="AB548" s="103" t="str">
        <f>IF(Final_Report[[#This Row],[Move to Report]]="Yes",VLOOKUP(E548,IssueVariable[],7,0),"N/A")</f>
        <v>N/A</v>
      </c>
      <c r="AC548" s="103" t="str">
        <f>Final_Report[[#This Row],[Recommendation]]</f>
        <v>N/A</v>
      </c>
      <c r="AD548" s="103"/>
      <c r="AE548" s="103" t="str">
        <f>IF(Final_Report[[#This Row],[Move to Report]]="Yes",VLOOKUP(E548,IssueVariable[],8,0),"N/A")</f>
        <v>N/A</v>
      </c>
      <c r="AF548" s="103" t="str">
        <f>Final_Report[[#This Row],[Steps to Reproduce]]</f>
        <v>N/A</v>
      </c>
      <c r="AG548" s="103" t="str">
        <f>IF(Final_Report[[#This Row],[Move to Report]]="Yes",VLOOKUP(E548,IssueVariable[],9,0),"N/A")</f>
        <v>N/A</v>
      </c>
      <c r="AH548" s="103" t="str">
        <f>IF(Final_Report[[#This Row],[Move to Report]]="Yes",VLOOKUP(E548,IssueVariable[],10,0),"N/A")</f>
        <v>N/A</v>
      </c>
      <c r="AI548" s="103"/>
      <c r="AJ548" s="103"/>
      <c r="AK548" s="103" t="str" cm="1">
        <f t="array" ref="AK548">Table95[Tested on]</f>
        <v>Windows: 11
MAC OS: 12
iOS: 15
Android OS: 10</v>
      </c>
      <c r="AL548" s="203" t="str" cm="1">
        <f t="array" ref="AL5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8" s="103" t="e" cm="1">
        <f t="array" ref="AM548">CONCATENATE(LEFT(AH548, SEARCH(" ", AH548) -1),", ",Labels[Labels])</f>
        <v>#VALUE!</v>
      </c>
      <c r="AN548" s="103" t="b">
        <f t="shared" si="9"/>
        <v>0</v>
      </c>
      <c r="AO548" s="103"/>
      <c r="AP548" s="103"/>
      <c r="AQ548" s="103"/>
      <c r="AR548" s="103"/>
      <c r="AS548" s="103"/>
      <c r="AT548" s="103"/>
      <c r="AU548" s="103"/>
      <c r="AV548" s="103"/>
      <c r="AW548" s="103"/>
      <c r="AX548" s="103"/>
      <c r="AY548" s="103"/>
      <c r="AZ548" s="103"/>
      <c r="BA548" s="103"/>
      <c r="BB548" s="103"/>
      <c r="BC548" s="103" t="e">
        <f>VLOOKUP('Final Report'!D548,'Issue Variable'!A:N,11,FALSE)</f>
        <v>#N/A</v>
      </c>
      <c r="BD548" s="103"/>
      <c r="BE548" s="206"/>
    </row>
    <row r="549" spans="1:57" ht="105" hidden="1">
      <c r="A549" s="145"/>
      <c r="B549" s="103" t="e">
        <f>VLOOKUP(A549,URL[],2,0)</f>
        <v>#N/A</v>
      </c>
      <c r="C549" s="205" t="e">
        <f>VLOOKUP(A549,URL[],3,0)</f>
        <v>#N/A</v>
      </c>
      <c r="D549" s="103"/>
      <c r="E549" s="103"/>
      <c r="F549" s="103"/>
      <c r="G549" s="103"/>
      <c r="H549" s="103"/>
      <c r="I549" s="103"/>
      <c r="J549" s="103"/>
      <c r="K549" s="103"/>
      <c r="L549" s="103"/>
      <c r="M549" s="103"/>
      <c r="N549" s="103"/>
      <c r="O549" s="103"/>
      <c r="P549" s="103"/>
      <c r="Q549" s="103"/>
      <c r="R549" s="103"/>
      <c r="S549" s="103"/>
      <c r="T549" s="103" t="str">
        <f>IF(Final_Report[[#This Row],[Move to Report]]="Yes",VLOOKUP(E549,IssueVariable[],3,0),"N/A")</f>
        <v>N/A</v>
      </c>
      <c r="U549" s="103" t="str">
        <f>IF(Final_Report[[#This Row],[Move to Report]]="Yes",VLOOKUP(E549,IssueVariable[],4,0),"N/A")</f>
        <v>N/A</v>
      </c>
      <c r="V549" s="103" t="str">
        <f>Final_Report[[#This Row],[Issue Description]]</f>
        <v>N/A</v>
      </c>
      <c r="W549" s="103"/>
      <c r="X549" s="103">
        <f>Final_Report[[#This Row],[Code Snippet]]</f>
        <v>0</v>
      </c>
      <c r="Y549" s="103" t="str">
        <f>IF(Final_Report[[#This Row],[Move to Report]]="Yes",VLOOKUP(E549,IssueVariable[],5,0),"N/A")</f>
        <v>N/A</v>
      </c>
      <c r="Z549" s="103" t="str">
        <f>Final_Report[[#This Row],[Expected Result]]</f>
        <v>N/A</v>
      </c>
      <c r="AA549" s="103" t="str">
        <f>IF(Final_Report[[#This Row],[Move to Report]]="Yes",VLOOKUP(E549,IssueVariable[],6,0),"N/A")</f>
        <v>N/A</v>
      </c>
      <c r="AB549" s="103" t="str">
        <f>IF(Final_Report[[#This Row],[Move to Report]]="Yes",VLOOKUP(E549,IssueVariable[],7,0),"N/A")</f>
        <v>N/A</v>
      </c>
      <c r="AC549" s="103" t="str">
        <f>Final_Report[[#This Row],[Recommendation]]</f>
        <v>N/A</v>
      </c>
      <c r="AD549" s="103"/>
      <c r="AE549" s="103" t="str">
        <f>IF(Final_Report[[#This Row],[Move to Report]]="Yes",VLOOKUP(E549,IssueVariable[],8,0),"N/A")</f>
        <v>N/A</v>
      </c>
      <c r="AF549" s="103" t="str">
        <f>Final_Report[[#This Row],[Steps to Reproduce]]</f>
        <v>N/A</v>
      </c>
      <c r="AG549" s="103" t="str">
        <f>IF(Final_Report[[#This Row],[Move to Report]]="Yes",VLOOKUP(E549,IssueVariable[],9,0),"N/A")</f>
        <v>N/A</v>
      </c>
      <c r="AH549" s="103" t="str">
        <f>IF(Final_Report[[#This Row],[Move to Report]]="Yes",VLOOKUP(E549,IssueVariable[],10,0),"N/A")</f>
        <v>N/A</v>
      </c>
      <c r="AI549" s="103"/>
      <c r="AJ549" s="103"/>
      <c r="AK549" s="103" t="str" cm="1">
        <f t="array" ref="AK549">Table95[Tested on]</f>
        <v>Windows: 11
MAC OS: 12
iOS: 15
Android OS: 10</v>
      </c>
      <c r="AL549" s="203" t="str" cm="1">
        <f t="array" ref="AL5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49" s="103" t="e" cm="1">
        <f t="array" ref="AM549">CONCATENATE(LEFT(AH549, SEARCH(" ", AH549) -1),", ",Labels[Labels])</f>
        <v>#VALUE!</v>
      </c>
      <c r="AN549" s="103" t="b">
        <f t="shared" si="9"/>
        <v>0</v>
      </c>
      <c r="AO549" s="103"/>
      <c r="AP549" s="103"/>
      <c r="AQ549" s="103"/>
      <c r="AR549" s="103"/>
      <c r="AS549" s="103"/>
      <c r="AT549" s="103"/>
      <c r="AU549" s="103"/>
      <c r="AV549" s="103"/>
      <c r="AW549" s="103"/>
      <c r="AX549" s="103"/>
      <c r="AY549" s="103"/>
      <c r="AZ549" s="103"/>
      <c r="BA549" s="103"/>
      <c r="BB549" s="103"/>
      <c r="BC549" s="103" t="e">
        <f>VLOOKUP('Final Report'!D549,'Issue Variable'!A:N,11,FALSE)</f>
        <v>#N/A</v>
      </c>
      <c r="BD549" s="103"/>
      <c r="BE549" s="206"/>
    </row>
    <row r="550" spans="1:57" ht="105" hidden="1">
      <c r="A550" s="145"/>
      <c r="B550" s="103" t="e">
        <f>VLOOKUP(A550,URL[],2,0)</f>
        <v>#N/A</v>
      </c>
      <c r="C550" s="205" t="e">
        <f>VLOOKUP(A550,URL[],3,0)</f>
        <v>#N/A</v>
      </c>
      <c r="D550" s="103"/>
      <c r="E550" s="103"/>
      <c r="F550" s="103"/>
      <c r="G550" s="103"/>
      <c r="H550" s="103"/>
      <c r="I550" s="103"/>
      <c r="J550" s="103"/>
      <c r="K550" s="103"/>
      <c r="L550" s="103"/>
      <c r="M550" s="103"/>
      <c r="N550" s="103"/>
      <c r="O550" s="103"/>
      <c r="P550" s="103"/>
      <c r="Q550" s="103"/>
      <c r="R550" s="103"/>
      <c r="S550" s="103"/>
      <c r="T550" s="103" t="str">
        <f>IF(Final_Report[[#This Row],[Move to Report]]="Yes",VLOOKUP(E550,IssueVariable[],3,0),"N/A")</f>
        <v>N/A</v>
      </c>
      <c r="U550" s="103" t="str">
        <f>IF(Final_Report[[#This Row],[Move to Report]]="Yes",VLOOKUP(E550,IssueVariable[],4,0),"N/A")</f>
        <v>N/A</v>
      </c>
      <c r="V550" s="103" t="str">
        <f>Final_Report[[#This Row],[Issue Description]]</f>
        <v>N/A</v>
      </c>
      <c r="W550" s="103"/>
      <c r="X550" s="103">
        <f>Final_Report[[#This Row],[Code Snippet]]</f>
        <v>0</v>
      </c>
      <c r="Y550" s="103" t="str">
        <f>IF(Final_Report[[#This Row],[Move to Report]]="Yes",VLOOKUP(E550,IssueVariable[],5,0),"N/A")</f>
        <v>N/A</v>
      </c>
      <c r="Z550" s="103" t="str">
        <f>Final_Report[[#This Row],[Expected Result]]</f>
        <v>N/A</v>
      </c>
      <c r="AA550" s="103" t="str">
        <f>IF(Final_Report[[#This Row],[Move to Report]]="Yes",VLOOKUP(E550,IssueVariable[],6,0),"N/A")</f>
        <v>N/A</v>
      </c>
      <c r="AB550" s="103" t="str">
        <f>IF(Final_Report[[#This Row],[Move to Report]]="Yes",VLOOKUP(E550,IssueVariable[],7,0),"N/A")</f>
        <v>N/A</v>
      </c>
      <c r="AC550" s="103" t="str">
        <f>Final_Report[[#This Row],[Recommendation]]</f>
        <v>N/A</v>
      </c>
      <c r="AD550" s="103"/>
      <c r="AE550" s="103" t="str">
        <f>IF(Final_Report[[#This Row],[Move to Report]]="Yes",VLOOKUP(E550,IssueVariable[],8,0),"N/A")</f>
        <v>N/A</v>
      </c>
      <c r="AF550" s="103" t="str">
        <f>Final_Report[[#This Row],[Steps to Reproduce]]</f>
        <v>N/A</v>
      </c>
      <c r="AG550" s="103" t="str">
        <f>IF(Final_Report[[#This Row],[Move to Report]]="Yes",VLOOKUP(E550,IssueVariable[],9,0),"N/A")</f>
        <v>N/A</v>
      </c>
      <c r="AH550" s="103" t="str">
        <f>IF(Final_Report[[#This Row],[Move to Report]]="Yes",VLOOKUP(E550,IssueVariable[],10,0),"N/A")</f>
        <v>N/A</v>
      </c>
      <c r="AI550" s="103"/>
      <c r="AJ550" s="103"/>
      <c r="AK550" s="103" t="str" cm="1">
        <f t="array" ref="AK550">Table95[Tested on]</f>
        <v>Windows: 11
MAC OS: 12
iOS: 15
Android OS: 10</v>
      </c>
      <c r="AL550" s="203" t="str" cm="1">
        <f t="array" ref="AL5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0" s="103" t="e" cm="1">
        <f t="array" ref="AM550">CONCATENATE(LEFT(AH550, SEARCH(" ", AH550) -1),", ",Labels[Labels])</f>
        <v>#VALUE!</v>
      </c>
      <c r="AN550" s="103" t="b">
        <f t="shared" si="9"/>
        <v>0</v>
      </c>
      <c r="AO550" s="103"/>
      <c r="AP550" s="103"/>
      <c r="AQ550" s="103"/>
      <c r="AR550" s="103"/>
      <c r="AS550" s="103"/>
      <c r="AT550" s="103"/>
      <c r="AU550" s="103"/>
      <c r="AV550" s="103"/>
      <c r="AW550" s="103"/>
      <c r="AX550" s="103"/>
      <c r="AY550" s="103"/>
      <c r="AZ550" s="103"/>
      <c r="BA550" s="103"/>
      <c r="BB550" s="103"/>
      <c r="BC550" s="103" t="e">
        <f>VLOOKUP('Final Report'!D550,'Issue Variable'!A:N,11,FALSE)</f>
        <v>#N/A</v>
      </c>
      <c r="BD550" s="103"/>
      <c r="BE550" s="206"/>
    </row>
    <row r="551" spans="1:57" ht="105" hidden="1">
      <c r="A551" s="145"/>
      <c r="B551" s="103" t="e">
        <f>VLOOKUP(A551,URL[],2,0)</f>
        <v>#N/A</v>
      </c>
      <c r="C551" s="205" t="e">
        <f>VLOOKUP(A551,URL[],3,0)</f>
        <v>#N/A</v>
      </c>
      <c r="D551" s="103"/>
      <c r="E551" s="103"/>
      <c r="F551" s="103"/>
      <c r="G551" s="103"/>
      <c r="H551" s="103"/>
      <c r="I551" s="103"/>
      <c r="J551" s="103"/>
      <c r="K551" s="103"/>
      <c r="L551" s="103"/>
      <c r="M551" s="103"/>
      <c r="N551" s="103"/>
      <c r="O551" s="103"/>
      <c r="P551" s="103"/>
      <c r="Q551" s="103"/>
      <c r="R551" s="103"/>
      <c r="S551" s="103"/>
      <c r="T551" s="103" t="str">
        <f>IF(Final_Report[[#This Row],[Move to Report]]="Yes",VLOOKUP(E551,IssueVariable[],3,0),"N/A")</f>
        <v>N/A</v>
      </c>
      <c r="U551" s="103" t="str">
        <f>IF(Final_Report[[#This Row],[Move to Report]]="Yes",VLOOKUP(E551,IssueVariable[],4,0),"N/A")</f>
        <v>N/A</v>
      </c>
      <c r="V551" s="103" t="str">
        <f>Final_Report[[#This Row],[Issue Description]]</f>
        <v>N/A</v>
      </c>
      <c r="W551" s="103"/>
      <c r="X551" s="103">
        <f>Final_Report[[#This Row],[Code Snippet]]</f>
        <v>0</v>
      </c>
      <c r="Y551" s="103" t="str">
        <f>IF(Final_Report[[#This Row],[Move to Report]]="Yes",VLOOKUP(E551,IssueVariable[],5,0),"N/A")</f>
        <v>N/A</v>
      </c>
      <c r="Z551" s="103" t="str">
        <f>Final_Report[[#This Row],[Expected Result]]</f>
        <v>N/A</v>
      </c>
      <c r="AA551" s="103" t="str">
        <f>IF(Final_Report[[#This Row],[Move to Report]]="Yes",VLOOKUP(E551,IssueVariable[],6,0),"N/A")</f>
        <v>N/A</v>
      </c>
      <c r="AB551" s="103" t="str">
        <f>IF(Final_Report[[#This Row],[Move to Report]]="Yes",VLOOKUP(E551,IssueVariable[],7,0),"N/A")</f>
        <v>N/A</v>
      </c>
      <c r="AC551" s="103" t="str">
        <f>Final_Report[[#This Row],[Recommendation]]</f>
        <v>N/A</v>
      </c>
      <c r="AD551" s="103"/>
      <c r="AE551" s="103" t="str">
        <f>IF(Final_Report[[#This Row],[Move to Report]]="Yes",VLOOKUP(E551,IssueVariable[],8,0),"N/A")</f>
        <v>N/A</v>
      </c>
      <c r="AF551" s="103" t="str">
        <f>Final_Report[[#This Row],[Steps to Reproduce]]</f>
        <v>N/A</v>
      </c>
      <c r="AG551" s="103" t="str">
        <f>IF(Final_Report[[#This Row],[Move to Report]]="Yes",VLOOKUP(E551,IssueVariable[],9,0),"N/A")</f>
        <v>N/A</v>
      </c>
      <c r="AH551" s="103" t="str">
        <f>IF(Final_Report[[#This Row],[Move to Report]]="Yes",VLOOKUP(E551,IssueVariable[],10,0),"N/A")</f>
        <v>N/A</v>
      </c>
      <c r="AI551" s="103"/>
      <c r="AJ551" s="103"/>
      <c r="AK551" s="103" t="str" cm="1">
        <f t="array" ref="AK551">Table95[Tested on]</f>
        <v>Windows: 11
MAC OS: 12
iOS: 15
Android OS: 10</v>
      </c>
      <c r="AL551" s="203" t="str" cm="1">
        <f t="array" ref="AL5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1" s="103" t="e" cm="1">
        <f t="array" ref="AM551">CONCATENATE(LEFT(AH551, SEARCH(" ", AH551) -1),", ",Labels[Labels])</f>
        <v>#VALUE!</v>
      </c>
      <c r="AN551" s="103" t="b">
        <f t="shared" si="9"/>
        <v>0</v>
      </c>
      <c r="AO551" s="103"/>
      <c r="AP551" s="103"/>
      <c r="AQ551" s="103"/>
      <c r="AR551" s="103"/>
      <c r="AS551" s="103"/>
      <c r="AT551" s="103"/>
      <c r="AU551" s="103"/>
      <c r="AV551" s="103"/>
      <c r="AW551" s="103"/>
      <c r="AX551" s="103"/>
      <c r="AY551" s="103"/>
      <c r="AZ551" s="103"/>
      <c r="BA551" s="103"/>
      <c r="BB551" s="103"/>
      <c r="BC551" s="103" t="e">
        <f>VLOOKUP('Final Report'!D551,'Issue Variable'!A:N,11,FALSE)</f>
        <v>#N/A</v>
      </c>
      <c r="BD551" s="103"/>
      <c r="BE551" s="206"/>
    </row>
    <row r="552" spans="1:57" ht="105" hidden="1">
      <c r="A552" s="145"/>
      <c r="B552" s="103" t="e">
        <f>VLOOKUP(A552,URL[],2,0)</f>
        <v>#N/A</v>
      </c>
      <c r="C552" s="205" t="e">
        <f>VLOOKUP(A552,URL[],3,0)</f>
        <v>#N/A</v>
      </c>
      <c r="D552" s="103"/>
      <c r="E552" s="103"/>
      <c r="F552" s="103"/>
      <c r="G552" s="103"/>
      <c r="H552" s="103"/>
      <c r="I552" s="103"/>
      <c r="J552" s="103"/>
      <c r="K552" s="103"/>
      <c r="L552" s="103"/>
      <c r="M552" s="103"/>
      <c r="N552" s="103"/>
      <c r="O552" s="103"/>
      <c r="P552" s="103"/>
      <c r="Q552" s="103"/>
      <c r="R552" s="103"/>
      <c r="S552" s="103"/>
      <c r="T552" s="103" t="str">
        <f>IF(Final_Report[[#This Row],[Move to Report]]="Yes",VLOOKUP(E552,IssueVariable[],3,0),"N/A")</f>
        <v>N/A</v>
      </c>
      <c r="U552" s="103" t="str">
        <f>IF(Final_Report[[#This Row],[Move to Report]]="Yes",VLOOKUP(E552,IssueVariable[],4,0),"N/A")</f>
        <v>N/A</v>
      </c>
      <c r="V552" s="103" t="str">
        <f>Final_Report[[#This Row],[Issue Description]]</f>
        <v>N/A</v>
      </c>
      <c r="W552" s="103"/>
      <c r="X552" s="103">
        <f>Final_Report[[#This Row],[Code Snippet]]</f>
        <v>0</v>
      </c>
      <c r="Y552" s="103" t="str">
        <f>IF(Final_Report[[#This Row],[Move to Report]]="Yes",VLOOKUP(E552,IssueVariable[],5,0),"N/A")</f>
        <v>N/A</v>
      </c>
      <c r="Z552" s="103" t="str">
        <f>Final_Report[[#This Row],[Expected Result]]</f>
        <v>N/A</v>
      </c>
      <c r="AA552" s="103" t="str">
        <f>IF(Final_Report[[#This Row],[Move to Report]]="Yes",VLOOKUP(E552,IssueVariable[],6,0),"N/A")</f>
        <v>N/A</v>
      </c>
      <c r="AB552" s="103" t="str">
        <f>IF(Final_Report[[#This Row],[Move to Report]]="Yes",VLOOKUP(E552,IssueVariable[],7,0),"N/A")</f>
        <v>N/A</v>
      </c>
      <c r="AC552" s="103" t="str">
        <f>Final_Report[[#This Row],[Recommendation]]</f>
        <v>N/A</v>
      </c>
      <c r="AD552" s="103"/>
      <c r="AE552" s="103" t="str">
        <f>IF(Final_Report[[#This Row],[Move to Report]]="Yes",VLOOKUP(E552,IssueVariable[],8,0),"N/A")</f>
        <v>N/A</v>
      </c>
      <c r="AF552" s="103" t="str">
        <f>Final_Report[[#This Row],[Steps to Reproduce]]</f>
        <v>N/A</v>
      </c>
      <c r="AG552" s="103" t="str">
        <f>IF(Final_Report[[#This Row],[Move to Report]]="Yes",VLOOKUP(E552,IssueVariable[],9,0),"N/A")</f>
        <v>N/A</v>
      </c>
      <c r="AH552" s="103" t="str">
        <f>IF(Final_Report[[#This Row],[Move to Report]]="Yes",VLOOKUP(E552,IssueVariable[],10,0),"N/A")</f>
        <v>N/A</v>
      </c>
      <c r="AI552" s="103"/>
      <c r="AJ552" s="103"/>
      <c r="AK552" s="103" t="str" cm="1">
        <f t="array" ref="AK552">Table95[Tested on]</f>
        <v>Windows: 11
MAC OS: 12
iOS: 15
Android OS: 10</v>
      </c>
      <c r="AL552" s="203" t="str" cm="1">
        <f t="array" ref="AL5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2" s="103" t="e" cm="1">
        <f t="array" ref="AM552">CONCATENATE(LEFT(AH552, SEARCH(" ", AH552) -1),", ",Labels[Labels])</f>
        <v>#VALUE!</v>
      </c>
      <c r="AN552" s="103" t="b">
        <f t="shared" si="9"/>
        <v>0</v>
      </c>
      <c r="AO552" s="103"/>
      <c r="AP552" s="103"/>
      <c r="AQ552" s="103"/>
      <c r="AR552" s="103"/>
      <c r="AS552" s="103"/>
      <c r="AT552" s="103"/>
      <c r="AU552" s="103"/>
      <c r="AV552" s="103"/>
      <c r="AW552" s="103"/>
      <c r="AX552" s="103"/>
      <c r="AY552" s="103"/>
      <c r="AZ552" s="103"/>
      <c r="BA552" s="103"/>
      <c r="BB552" s="103"/>
      <c r="BC552" s="103" t="e">
        <f>VLOOKUP('Final Report'!D552,'Issue Variable'!A:N,11,FALSE)</f>
        <v>#N/A</v>
      </c>
      <c r="BD552" s="103"/>
      <c r="BE552" s="206"/>
    </row>
    <row r="553" spans="1:57" ht="105" hidden="1">
      <c r="A553" s="145"/>
      <c r="B553" s="103" t="e">
        <f>VLOOKUP(A553,URL[],2,0)</f>
        <v>#N/A</v>
      </c>
      <c r="C553" s="205" t="e">
        <f>VLOOKUP(A553,URL[],3,0)</f>
        <v>#N/A</v>
      </c>
      <c r="D553" s="103"/>
      <c r="E553" s="103"/>
      <c r="F553" s="103"/>
      <c r="G553" s="103"/>
      <c r="H553" s="103"/>
      <c r="I553" s="103"/>
      <c r="J553" s="103"/>
      <c r="K553" s="103"/>
      <c r="L553" s="103"/>
      <c r="M553" s="103"/>
      <c r="N553" s="103"/>
      <c r="O553" s="103"/>
      <c r="P553" s="103"/>
      <c r="Q553" s="103"/>
      <c r="R553" s="103"/>
      <c r="S553" s="103"/>
      <c r="T553" s="103" t="str">
        <f>IF(Final_Report[[#This Row],[Move to Report]]="Yes",VLOOKUP(E553,IssueVariable[],3,0),"N/A")</f>
        <v>N/A</v>
      </c>
      <c r="U553" s="103" t="str">
        <f>IF(Final_Report[[#This Row],[Move to Report]]="Yes",VLOOKUP(E553,IssueVariable[],4,0),"N/A")</f>
        <v>N/A</v>
      </c>
      <c r="V553" s="103" t="str">
        <f>Final_Report[[#This Row],[Issue Description]]</f>
        <v>N/A</v>
      </c>
      <c r="W553" s="103"/>
      <c r="X553" s="103">
        <f>Final_Report[[#This Row],[Code Snippet]]</f>
        <v>0</v>
      </c>
      <c r="Y553" s="103" t="str">
        <f>IF(Final_Report[[#This Row],[Move to Report]]="Yes",VLOOKUP(E553,IssueVariable[],5,0),"N/A")</f>
        <v>N/A</v>
      </c>
      <c r="Z553" s="103" t="str">
        <f>Final_Report[[#This Row],[Expected Result]]</f>
        <v>N/A</v>
      </c>
      <c r="AA553" s="103" t="str">
        <f>IF(Final_Report[[#This Row],[Move to Report]]="Yes",VLOOKUP(E553,IssueVariable[],6,0),"N/A")</f>
        <v>N/A</v>
      </c>
      <c r="AB553" s="103" t="str">
        <f>IF(Final_Report[[#This Row],[Move to Report]]="Yes",VLOOKUP(E553,IssueVariable[],7,0),"N/A")</f>
        <v>N/A</v>
      </c>
      <c r="AC553" s="103" t="str">
        <f>Final_Report[[#This Row],[Recommendation]]</f>
        <v>N/A</v>
      </c>
      <c r="AD553" s="103"/>
      <c r="AE553" s="103" t="str">
        <f>IF(Final_Report[[#This Row],[Move to Report]]="Yes",VLOOKUP(E553,IssueVariable[],8,0),"N/A")</f>
        <v>N/A</v>
      </c>
      <c r="AF553" s="103" t="str">
        <f>Final_Report[[#This Row],[Steps to Reproduce]]</f>
        <v>N/A</v>
      </c>
      <c r="AG553" s="103" t="str">
        <f>IF(Final_Report[[#This Row],[Move to Report]]="Yes",VLOOKUP(E553,IssueVariable[],9,0),"N/A")</f>
        <v>N/A</v>
      </c>
      <c r="AH553" s="103" t="str">
        <f>IF(Final_Report[[#This Row],[Move to Report]]="Yes",VLOOKUP(E553,IssueVariable[],10,0),"N/A")</f>
        <v>N/A</v>
      </c>
      <c r="AI553" s="103"/>
      <c r="AJ553" s="103"/>
      <c r="AK553" s="103" t="str" cm="1">
        <f t="array" ref="AK553">Table95[Tested on]</f>
        <v>Windows: 11
MAC OS: 12
iOS: 15
Android OS: 10</v>
      </c>
      <c r="AL553" s="203" t="str" cm="1">
        <f t="array" ref="AL5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3" s="103" t="e" cm="1">
        <f t="array" ref="AM553">CONCATENATE(LEFT(AH553, SEARCH(" ", AH553) -1),", ",Labels[Labels])</f>
        <v>#VALUE!</v>
      </c>
      <c r="AN553" s="103" t="b">
        <f t="shared" si="9"/>
        <v>0</v>
      </c>
      <c r="AO553" s="103"/>
      <c r="AP553" s="103"/>
      <c r="AQ553" s="103"/>
      <c r="AR553" s="103"/>
      <c r="AS553" s="103"/>
      <c r="AT553" s="103"/>
      <c r="AU553" s="103"/>
      <c r="AV553" s="103"/>
      <c r="AW553" s="103"/>
      <c r="AX553" s="103"/>
      <c r="AY553" s="103"/>
      <c r="AZ553" s="103"/>
      <c r="BA553" s="103"/>
      <c r="BB553" s="103"/>
      <c r="BC553" s="103" t="e">
        <f>VLOOKUP('Final Report'!D553,'Issue Variable'!A:N,11,FALSE)</f>
        <v>#N/A</v>
      </c>
      <c r="BD553" s="103"/>
      <c r="BE553" s="206"/>
    </row>
    <row r="554" spans="1:57" ht="105" hidden="1">
      <c r="A554" s="145"/>
      <c r="B554" s="103" t="e">
        <f>VLOOKUP(A554,URL[],2,0)</f>
        <v>#N/A</v>
      </c>
      <c r="C554" s="205" t="e">
        <f>VLOOKUP(A554,URL[],3,0)</f>
        <v>#N/A</v>
      </c>
      <c r="D554" s="103"/>
      <c r="E554" s="103"/>
      <c r="F554" s="103"/>
      <c r="G554" s="103"/>
      <c r="H554" s="103"/>
      <c r="I554" s="103"/>
      <c r="J554" s="103"/>
      <c r="K554" s="103"/>
      <c r="L554" s="103"/>
      <c r="M554" s="103"/>
      <c r="N554" s="103"/>
      <c r="O554" s="103"/>
      <c r="P554" s="103"/>
      <c r="Q554" s="103"/>
      <c r="R554" s="103"/>
      <c r="S554" s="103"/>
      <c r="T554" s="103" t="str">
        <f>IF(Final_Report[[#This Row],[Move to Report]]="Yes",VLOOKUP(E554,IssueVariable[],3,0),"N/A")</f>
        <v>N/A</v>
      </c>
      <c r="U554" s="103" t="str">
        <f>IF(Final_Report[[#This Row],[Move to Report]]="Yes",VLOOKUP(E554,IssueVariable[],4,0),"N/A")</f>
        <v>N/A</v>
      </c>
      <c r="V554" s="103" t="str">
        <f>Final_Report[[#This Row],[Issue Description]]</f>
        <v>N/A</v>
      </c>
      <c r="W554" s="103"/>
      <c r="X554" s="103">
        <f>Final_Report[[#This Row],[Code Snippet]]</f>
        <v>0</v>
      </c>
      <c r="Y554" s="103" t="str">
        <f>IF(Final_Report[[#This Row],[Move to Report]]="Yes",VLOOKUP(E554,IssueVariable[],5,0),"N/A")</f>
        <v>N/A</v>
      </c>
      <c r="Z554" s="103" t="str">
        <f>Final_Report[[#This Row],[Expected Result]]</f>
        <v>N/A</v>
      </c>
      <c r="AA554" s="103" t="str">
        <f>IF(Final_Report[[#This Row],[Move to Report]]="Yes",VLOOKUP(E554,IssueVariable[],6,0),"N/A")</f>
        <v>N/A</v>
      </c>
      <c r="AB554" s="103" t="str">
        <f>IF(Final_Report[[#This Row],[Move to Report]]="Yes",VLOOKUP(E554,IssueVariable[],7,0),"N/A")</f>
        <v>N/A</v>
      </c>
      <c r="AC554" s="103" t="str">
        <f>Final_Report[[#This Row],[Recommendation]]</f>
        <v>N/A</v>
      </c>
      <c r="AD554" s="103"/>
      <c r="AE554" s="103" t="str">
        <f>IF(Final_Report[[#This Row],[Move to Report]]="Yes",VLOOKUP(E554,IssueVariable[],8,0),"N/A")</f>
        <v>N/A</v>
      </c>
      <c r="AF554" s="103" t="str">
        <f>Final_Report[[#This Row],[Steps to Reproduce]]</f>
        <v>N/A</v>
      </c>
      <c r="AG554" s="103" t="str">
        <f>IF(Final_Report[[#This Row],[Move to Report]]="Yes",VLOOKUP(E554,IssueVariable[],9,0),"N/A")</f>
        <v>N/A</v>
      </c>
      <c r="AH554" s="103" t="str">
        <f>IF(Final_Report[[#This Row],[Move to Report]]="Yes",VLOOKUP(E554,IssueVariable[],10,0),"N/A")</f>
        <v>N/A</v>
      </c>
      <c r="AI554" s="103"/>
      <c r="AJ554" s="103"/>
      <c r="AK554" s="103" t="str" cm="1">
        <f t="array" ref="AK554">Table95[Tested on]</f>
        <v>Windows: 11
MAC OS: 12
iOS: 15
Android OS: 10</v>
      </c>
      <c r="AL554" s="203" t="str" cm="1">
        <f t="array" ref="AL5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4" s="103" t="e" cm="1">
        <f t="array" ref="AM554">CONCATENATE(LEFT(AH554, SEARCH(" ", AH554) -1),", ",Labels[Labels])</f>
        <v>#VALUE!</v>
      </c>
      <c r="AN554" s="103" t="b">
        <f t="shared" si="9"/>
        <v>0</v>
      </c>
      <c r="AO554" s="103"/>
      <c r="AP554" s="103"/>
      <c r="AQ554" s="103"/>
      <c r="AR554" s="103"/>
      <c r="AS554" s="103"/>
      <c r="AT554" s="103"/>
      <c r="AU554" s="103"/>
      <c r="AV554" s="103"/>
      <c r="AW554" s="103"/>
      <c r="AX554" s="103"/>
      <c r="AY554" s="103"/>
      <c r="AZ554" s="103"/>
      <c r="BA554" s="103"/>
      <c r="BB554" s="103"/>
      <c r="BC554" s="103" t="e">
        <f>VLOOKUP('Final Report'!D554,'Issue Variable'!A:N,11,FALSE)</f>
        <v>#N/A</v>
      </c>
      <c r="BD554" s="103"/>
      <c r="BE554" s="206"/>
    </row>
    <row r="555" spans="1:57" ht="105" hidden="1">
      <c r="A555" s="145"/>
      <c r="B555" s="103" t="e">
        <f>VLOOKUP(A555,URL[],2,0)</f>
        <v>#N/A</v>
      </c>
      <c r="C555" s="205" t="e">
        <f>VLOOKUP(A555,URL[],3,0)</f>
        <v>#N/A</v>
      </c>
      <c r="D555" s="103"/>
      <c r="E555" s="103"/>
      <c r="F555" s="103"/>
      <c r="G555" s="103"/>
      <c r="H555" s="103"/>
      <c r="I555" s="103"/>
      <c r="J555" s="103"/>
      <c r="K555" s="103"/>
      <c r="L555" s="103"/>
      <c r="M555" s="103"/>
      <c r="N555" s="103"/>
      <c r="O555" s="103"/>
      <c r="P555" s="103"/>
      <c r="Q555" s="103"/>
      <c r="R555" s="103"/>
      <c r="S555" s="103"/>
      <c r="T555" s="103" t="str">
        <f>IF(Final_Report[[#This Row],[Move to Report]]="Yes",VLOOKUP(E555,IssueVariable[],3,0),"N/A")</f>
        <v>N/A</v>
      </c>
      <c r="U555" s="103" t="str">
        <f>IF(Final_Report[[#This Row],[Move to Report]]="Yes",VLOOKUP(E555,IssueVariable[],4,0),"N/A")</f>
        <v>N/A</v>
      </c>
      <c r="V555" s="103" t="str">
        <f>Final_Report[[#This Row],[Issue Description]]</f>
        <v>N/A</v>
      </c>
      <c r="W555" s="103"/>
      <c r="X555" s="103">
        <f>Final_Report[[#This Row],[Code Snippet]]</f>
        <v>0</v>
      </c>
      <c r="Y555" s="103" t="str">
        <f>IF(Final_Report[[#This Row],[Move to Report]]="Yes",VLOOKUP(E555,IssueVariable[],5,0),"N/A")</f>
        <v>N/A</v>
      </c>
      <c r="Z555" s="103" t="str">
        <f>Final_Report[[#This Row],[Expected Result]]</f>
        <v>N/A</v>
      </c>
      <c r="AA555" s="103" t="str">
        <f>IF(Final_Report[[#This Row],[Move to Report]]="Yes",VLOOKUP(E555,IssueVariable[],6,0),"N/A")</f>
        <v>N/A</v>
      </c>
      <c r="AB555" s="103" t="str">
        <f>IF(Final_Report[[#This Row],[Move to Report]]="Yes",VLOOKUP(E555,IssueVariable[],7,0),"N/A")</f>
        <v>N/A</v>
      </c>
      <c r="AC555" s="103" t="str">
        <f>Final_Report[[#This Row],[Recommendation]]</f>
        <v>N/A</v>
      </c>
      <c r="AD555" s="103"/>
      <c r="AE555" s="103" t="str">
        <f>IF(Final_Report[[#This Row],[Move to Report]]="Yes",VLOOKUP(E555,IssueVariable[],8,0),"N/A")</f>
        <v>N/A</v>
      </c>
      <c r="AF555" s="103" t="str">
        <f>Final_Report[[#This Row],[Steps to Reproduce]]</f>
        <v>N/A</v>
      </c>
      <c r="AG555" s="103" t="str">
        <f>IF(Final_Report[[#This Row],[Move to Report]]="Yes",VLOOKUP(E555,IssueVariable[],9,0),"N/A")</f>
        <v>N/A</v>
      </c>
      <c r="AH555" s="103" t="str">
        <f>IF(Final_Report[[#This Row],[Move to Report]]="Yes",VLOOKUP(E555,IssueVariable[],10,0),"N/A")</f>
        <v>N/A</v>
      </c>
      <c r="AI555" s="103"/>
      <c r="AJ555" s="103"/>
      <c r="AK555" s="103" t="str" cm="1">
        <f t="array" ref="AK555">Table95[Tested on]</f>
        <v>Windows: 11
MAC OS: 12
iOS: 15
Android OS: 10</v>
      </c>
      <c r="AL555" s="203" t="str" cm="1">
        <f t="array" ref="AL5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5" s="103" t="e" cm="1">
        <f t="array" ref="AM555">CONCATENATE(LEFT(AH555, SEARCH(" ", AH555) -1),", ",Labels[Labels])</f>
        <v>#VALUE!</v>
      </c>
      <c r="AN555" s="103" t="b">
        <f t="shared" si="9"/>
        <v>0</v>
      </c>
      <c r="AO555" s="103"/>
      <c r="AP555" s="103"/>
      <c r="AQ555" s="103"/>
      <c r="AR555" s="103"/>
      <c r="AS555" s="103"/>
      <c r="AT555" s="103"/>
      <c r="AU555" s="103"/>
      <c r="AV555" s="103"/>
      <c r="AW555" s="103"/>
      <c r="AX555" s="103"/>
      <c r="AY555" s="103"/>
      <c r="AZ555" s="103"/>
      <c r="BA555" s="103"/>
      <c r="BB555" s="103"/>
      <c r="BC555" s="103" t="e">
        <f>VLOOKUP('Final Report'!D555,'Issue Variable'!A:N,11,FALSE)</f>
        <v>#N/A</v>
      </c>
      <c r="BD555" s="103"/>
      <c r="BE555" s="206"/>
    </row>
    <row r="556" spans="1:57" ht="105" hidden="1">
      <c r="A556" s="145"/>
      <c r="B556" s="103" t="e">
        <f>VLOOKUP(A556,URL[],2,0)</f>
        <v>#N/A</v>
      </c>
      <c r="C556" s="205" t="e">
        <f>VLOOKUP(A556,URL[],3,0)</f>
        <v>#N/A</v>
      </c>
      <c r="D556" s="103"/>
      <c r="E556" s="103"/>
      <c r="F556" s="103"/>
      <c r="G556" s="103"/>
      <c r="H556" s="103"/>
      <c r="I556" s="103"/>
      <c r="J556" s="103"/>
      <c r="K556" s="103"/>
      <c r="L556" s="103"/>
      <c r="M556" s="103"/>
      <c r="N556" s="103"/>
      <c r="O556" s="103"/>
      <c r="P556" s="103"/>
      <c r="Q556" s="103"/>
      <c r="R556" s="103"/>
      <c r="S556" s="103"/>
      <c r="T556" s="103" t="str">
        <f>IF(Final_Report[[#This Row],[Move to Report]]="Yes",VLOOKUP(E556,IssueVariable[],3,0),"N/A")</f>
        <v>N/A</v>
      </c>
      <c r="U556" s="103" t="str">
        <f>IF(Final_Report[[#This Row],[Move to Report]]="Yes",VLOOKUP(E556,IssueVariable[],4,0),"N/A")</f>
        <v>N/A</v>
      </c>
      <c r="V556" s="103" t="str">
        <f>Final_Report[[#This Row],[Issue Description]]</f>
        <v>N/A</v>
      </c>
      <c r="W556" s="103"/>
      <c r="X556" s="103">
        <f>Final_Report[[#This Row],[Code Snippet]]</f>
        <v>0</v>
      </c>
      <c r="Y556" s="103" t="str">
        <f>IF(Final_Report[[#This Row],[Move to Report]]="Yes",VLOOKUP(E556,IssueVariable[],5,0),"N/A")</f>
        <v>N/A</v>
      </c>
      <c r="Z556" s="103" t="str">
        <f>Final_Report[[#This Row],[Expected Result]]</f>
        <v>N/A</v>
      </c>
      <c r="AA556" s="103" t="str">
        <f>IF(Final_Report[[#This Row],[Move to Report]]="Yes",VLOOKUP(E556,IssueVariable[],6,0),"N/A")</f>
        <v>N/A</v>
      </c>
      <c r="AB556" s="103" t="str">
        <f>IF(Final_Report[[#This Row],[Move to Report]]="Yes",VLOOKUP(E556,IssueVariable[],7,0),"N/A")</f>
        <v>N/A</v>
      </c>
      <c r="AC556" s="103" t="str">
        <f>Final_Report[[#This Row],[Recommendation]]</f>
        <v>N/A</v>
      </c>
      <c r="AD556" s="103"/>
      <c r="AE556" s="103" t="str">
        <f>IF(Final_Report[[#This Row],[Move to Report]]="Yes",VLOOKUP(E556,IssueVariable[],8,0),"N/A")</f>
        <v>N/A</v>
      </c>
      <c r="AF556" s="103" t="str">
        <f>Final_Report[[#This Row],[Steps to Reproduce]]</f>
        <v>N/A</v>
      </c>
      <c r="AG556" s="103" t="str">
        <f>IF(Final_Report[[#This Row],[Move to Report]]="Yes",VLOOKUP(E556,IssueVariable[],9,0),"N/A")</f>
        <v>N/A</v>
      </c>
      <c r="AH556" s="103" t="str">
        <f>IF(Final_Report[[#This Row],[Move to Report]]="Yes",VLOOKUP(E556,IssueVariable[],10,0),"N/A")</f>
        <v>N/A</v>
      </c>
      <c r="AI556" s="103"/>
      <c r="AJ556" s="103"/>
      <c r="AK556" s="103" t="str" cm="1">
        <f t="array" ref="AK556">Table95[Tested on]</f>
        <v>Windows: 11
MAC OS: 12
iOS: 15
Android OS: 10</v>
      </c>
      <c r="AL556" s="203" t="str" cm="1">
        <f t="array" ref="AL5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6" s="103" t="e" cm="1">
        <f t="array" ref="AM556">CONCATENATE(LEFT(AH556, SEARCH(" ", AH556) -1),", ",Labels[Labels])</f>
        <v>#VALUE!</v>
      </c>
      <c r="AN556" s="103" t="b">
        <f t="shared" si="9"/>
        <v>0</v>
      </c>
      <c r="AO556" s="103"/>
      <c r="AP556" s="103"/>
      <c r="AQ556" s="103"/>
      <c r="AR556" s="103"/>
      <c r="AS556" s="103"/>
      <c r="AT556" s="103"/>
      <c r="AU556" s="103"/>
      <c r="AV556" s="103"/>
      <c r="AW556" s="103"/>
      <c r="AX556" s="103"/>
      <c r="AY556" s="103"/>
      <c r="AZ556" s="103"/>
      <c r="BA556" s="103"/>
      <c r="BB556" s="103"/>
      <c r="BC556" s="103" t="e">
        <f>VLOOKUP('Final Report'!D556,'Issue Variable'!A:N,11,FALSE)</f>
        <v>#N/A</v>
      </c>
      <c r="BD556" s="103"/>
      <c r="BE556" s="206"/>
    </row>
    <row r="557" spans="1:57" ht="105" hidden="1">
      <c r="A557" s="145"/>
      <c r="B557" s="103" t="e">
        <f>VLOOKUP(A557,URL[],2,0)</f>
        <v>#N/A</v>
      </c>
      <c r="C557" s="205" t="e">
        <f>VLOOKUP(A557,URL[],3,0)</f>
        <v>#N/A</v>
      </c>
      <c r="D557" s="103"/>
      <c r="E557" s="103"/>
      <c r="F557" s="103"/>
      <c r="G557" s="103"/>
      <c r="H557" s="103"/>
      <c r="I557" s="103"/>
      <c r="J557" s="103"/>
      <c r="K557" s="103"/>
      <c r="L557" s="103"/>
      <c r="M557" s="103"/>
      <c r="N557" s="103"/>
      <c r="O557" s="103"/>
      <c r="P557" s="103"/>
      <c r="Q557" s="103"/>
      <c r="R557" s="103"/>
      <c r="S557" s="103"/>
      <c r="T557" s="103" t="str">
        <f>IF(Final_Report[[#This Row],[Move to Report]]="Yes",VLOOKUP(E557,IssueVariable[],3,0),"N/A")</f>
        <v>N/A</v>
      </c>
      <c r="U557" s="103" t="str">
        <f>IF(Final_Report[[#This Row],[Move to Report]]="Yes",VLOOKUP(E557,IssueVariable[],4,0),"N/A")</f>
        <v>N/A</v>
      </c>
      <c r="V557" s="103" t="str">
        <f>Final_Report[[#This Row],[Issue Description]]</f>
        <v>N/A</v>
      </c>
      <c r="W557" s="103"/>
      <c r="X557" s="103">
        <f>Final_Report[[#This Row],[Code Snippet]]</f>
        <v>0</v>
      </c>
      <c r="Y557" s="103" t="str">
        <f>IF(Final_Report[[#This Row],[Move to Report]]="Yes",VLOOKUP(E557,IssueVariable[],5,0),"N/A")</f>
        <v>N/A</v>
      </c>
      <c r="Z557" s="103" t="str">
        <f>Final_Report[[#This Row],[Expected Result]]</f>
        <v>N/A</v>
      </c>
      <c r="AA557" s="103" t="str">
        <f>IF(Final_Report[[#This Row],[Move to Report]]="Yes",VLOOKUP(E557,IssueVariable[],6,0),"N/A")</f>
        <v>N/A</v>
      </c>
      <c r="AB557" s="103" t="str">
        <f>IF(Final_Report[[#This Row],[Move to Report]]="Yes",VLOOKUP(E557,IssueVariable[],7,0),"N/A")</f>
        <v>N/A</v>
      </c>
      <c r="AC557" s="103" t="str">
        <f>Final_Report[[#This Row],[Recommendation]]</f>
        <v>N/A</v>
      </c>
      <c r="AD557" s="103"/>
      <c r="AE557" s="103" t="str">
        <f>IF(Final_Report[[#This Row],[Move to Report]]="Yes",VLOOKUP(E557,IssueVariable[],8,0),"N/A")</f>
        <v>N/A</v>
      </c>
      <c r="AF557" s="103" t="str">
        <f>Final_Report[[#This Row],[Steps to Reproduce]]</f>
        <v>N/A</v>
      </c>
      <c r="AG557" s="103" t="str">
        <f>IF(Final_Report[[#This Row],[Move to Report]]="Yes",VLOOKUP(E557,IssueVariable[],9,0),"N/A")</f>
        <v>N/A</v>
      </c>
      <c r="AH557" s="103" t="str">
        <f>IF(Final_Report[[#This Row],[Move to Report]]="Yes",VLOOKUP(E557,IssueVariable[],10,0),"N/A")</f>
        <v>N/A</v>
      </c>
      <c r="AI557" s="103"/>
      <c r="AJ557" s="103"/>
      <c r="AK557" s="103" t="str" cm="1">
        <f t="array" ref="AK557">Table95[Tested on]</f>
        <v>Windows: 11
MAC OS: 12
iOS: 15
Android OS: 10</v>
      </c>
      <c r="AL557" s="203" t="str" cm="1">
        <f t="array" ref="AL5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7" s="103" t="e" cm="1">
        <f t="array" ref="AM557">CONCATENATE(LEFT(AH557, SEARCH(" ", AH557) -1),", ",Labels[Labels])</f>
        <v>#VALUE!</v>
      </c>
      <c r="AN557" s="103" t="b">
        <f t="shared" si="9"/>
        <v>0</v>
      </c>
      <c r="AO557" s="103"/>
      <c r="AP557" s="103"/>
      <c r="AQ557" s="103"/>
      <c r="AR557" s="103"/>
      <c r="AS557" s="103"/>
      <c r="AT557" s="103"/>
      <c r="AU557" s="103"/>
      <c r="AV557" s="103"/>
      <c r="AW557" s="103"/>
      <c r="AX557" s="103"/>
      <c r="AY557" s="103"/>
      <c r="AZ557" s="103"/>
      <c r="BA557" s="103"/>
      <c r="BB557" s="103"/>
      <c r="BC557" s="103" t="e">
        <f>VLOOKUP('Final Report'!D557,'Issue Variable'!A:N,11,FALSE)</f>
        <v>#N/A</v>
      </c>
      <c r="BD557" s="103"/>
      <c r="BE557" s="206"/>
    </row>
    <row r="558" spans="1:57" ht="105" hidden="1">
      <c r="A558" s="145"/>
      <c r="B558" s="103" t="e">
        <f>VLOOKUP(A558,URL[],2,0)</f>
        <v>#N/A</v>
      </c>
      <c r="C558" s="205" t="e">
        <f>VLOOKUP(A558,URL[],3,0)</f>
        <v>#N/A</v>
      </c>
      <c r="D558" s="103"/>
      <c r="E558" s="103"/>
      <c r="F558" s="103"/>
      <c r="G558" s="103"/>
      <c r="H558" s="103"/>
      <c r="I558" s="103"/>
      <c r="J558" s="103"/>
      <c r="K558" s="103"/>
      <c r="L558" s="103"/>
      <c r="M558" s="103"/>
      <c r="N558" s="103"/>
      <c r="O558" s="103"/>
      <c r="P558" s="103"/>
      <c r="Q558" s="103"/>
      <c r="R558" s="103"/>
      <c r="S558" s="103"/>
      <c r="T558" s="103" t="str">
        <f>IF(Final_Report[[#This Row],[Move to Report]]="Yes",VLOOKUP(E558,IssueVariable[],3,0),"N/A")</f>
        <v>N/A</v>
      </c>
      <c r="U558" s="103" t="str">
        <f>IF(Final_Report[[#This Row],[Move to Report]]="Yes",VLOOKUP(E558,IssueVariable[],4,0),"N/A")</f>
        <v>N/A</v>
      </c>
      <c r="V558" s="103" t="str">
        <f>Final_Report[[#This Row],[Issue Description]]</f>
        <v>N/A</v>
      </c>
      <c r="W558" s="103"/>
      <c r="X558" s="103">
        <f>Final_Report[[#This Row],[Code Snippet]]</f>
        <v>0</v>
      </c>
      <c r="Y558" s="103" t="str">
        <f>IF(Final_Report[[#This Row],[Move to Report]]="Yes",VLOOKUP(E558,IssueVariable[],5,0),"N/A")</f>
        <v>N/A</v>
      </c>
      <c r="Z558" s="103" t="str">
        <f>Final_Report[[#This Row],[Expected Result]]</f>
        <v>N/A</v>
      </c>
      <c r="AA558" s="103" t="str">
        <f>IF(Final_Report[[#This Row],[Move to Report]]="Yes",VLOOKUP(E558,IssueVariable[],6,0),"N/A")</f>
        <v>N/A</v>
      </c>
      <c r="AB558" s="103" t="str">
        <f>IF(Final_Report[[#This Row],[Move to Report]]="Yes",VLOOKUP(E558,IssueVariable[],7,0),"N/A")</f>
        <v>N/A</v>
      </c>
      <c r="AC558" s="103" t="str">
        <f>Final_Report[[#This Row],[Recommendation]]</f>
        <v>N/A</v>
      </c>
      <c r="AD558" s="103"/>
      <c r="AE558" s="103" t="str">
        <f>IF(Final_Report[[#This Row],[Move to Report]]="Yes",VLOOKUP(E558,IssueVariable[],8,0),"N/A")</f>
        <v>N/A</v>
      </c>
      <c r="AF558" s="103" t="str">
        <f>Final_Report[[#This Row],[Steps to Reproduce]]</f>
        <v>N/A</v>
      </c>
      <c r="AG558" s="103" t="str">
        <f>IF(Final_Report[[#This Row],[Move to Report]]="Yes",VLOOKUP(E558,IssueVariable[],9,0),"N/A")</f>
        <v>N/A</v>
      </c>
      <c r="AH558" s="103" t="str">
        <f>IF(Final_Report[[#This Row],[Move to Report]]="Yes",VLOOKUP(E558,IssueVariable[],10,0),"N/A")</f>
        <v>N/A</v>
      </c>
      <c r="AI558" s="103"/>
      <c r="AJ558" s="103"/>
      <c r="AK558" s="103" t="str" cm="1">
        <f t="array" ref="AK558">Table95[Tested on]</f>
        <v>Windows: 11
MAC OS: 12
iOS: 15
Android OS: 10</v>
      </c>
      <c r="AL558" s="203" t="str" cm="1">
        <f t="array" ref="AL5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8" s="103" t="e" cm="1">
        <f t="array" ref="AM558">CONCATENATE(LEFT(AH558, SEARCH(" ", AH558) -1),", ",Labels[Labels])</f>
        <v>#VALUE!</v>
      </c>
      <c r="AN558" s="103" t="b">
        <f t="shared" si="9"/>
        <v>0</v>
      </c>
      <c r="AO558" s="103"/>
      <c r="AP558" s="103"/>
      <c r="AQ558" s="103"/>
      <c r="AR558" s="103"/>
      <c r="AS558" s="103"/>
      <c r="AT558" s="103"/>
      <c r="AU558" s="103"/>
      <c r="AV558" s="103"/>
      <c r="AW558" s="103"/>
      <c r="AX558" s="103"/>
      <c r="AY558" s="103"/>
      <c r="AZ558" s="103"/>
      <c r="BA558" s="103"/>
      <c r="BB558" s="103"/>
      <c r="BC558" s="103" t="e">
        <f>VLOOKUP('Final Report'!D558,'Issue Variable'!A:N,11,FALSE)</f>
        <v>#N/A</v>
      </c>
      <c r="BD558" s="103"/>
      <c r="BE558" s="206"/>
    </row>
    <row r="559" spans="1:57" ht="105" hidden="1">
      <c r="A559" s="145"/>
      <c r="B559" s="103" t="e">
        <f>VLOOKUP(A559,URL[],2,0)</f>
        <v>#N/A</v>
      </c>
      <c r="C559" s="205" t="e">
        <f>VLOOKUP(A559,URL[],3,0)</f>
        <v>#N/A</v>
      </c>
      <c r="D559" s="103"/>
      <c r="E559" s="103"/>
      <c r="F559" s="103"/>
      <c r="G559" s="103"/>
      <c r="H559" s="103"/>
      <c r="I559" s="103"/>
      <c r="J559" s="103"/>
      <c r="K559" s="103"/>
      <c r="L559" s="103"/>
      <c r="M559" s="103"/>
      <c r="N559" s="103"/>
      <c r="O559" s="103"/>
      <c r="P559" s="103"/>
      <c r="Q559" s="103"/>
      <c r="R559" s="103"/>
      <c r="S559" s="103"/>
      <c r="T559" s="103" t="str">
        <f>IF(Final_Report[[#This Row],[Move to Report]]="Yes",VLOOKUP(E559,IssueVariable[],3,0),"N/A")</f>
        <v>N/A</v>
      </c>
      <c r="U559" s="103" t="str">
        <f>IF(Final_Report[[#This Row],[Move to Report]]="Yes",VLOOKUP(E559,IssueVariable[],4,0),"N/A")</f>
        <v>N/A</v>
      </c>
      <c r="V559" s="103" t="str">
        <f>Final_Report[[#This Row],[Issue Description]]</f>
        <v>N/A</v>
      </c>
      <c r="W559" s="103"/>
      <c r="X559" s="103">
        <f>Final_Report[[#This Row],[Code Snippet]]</f>
        <v>0</v>
      </c>
      <c r="Y559" s="103" t="str">
        <f>IF(Final_Report[[#This Row],[Move to Report]]="Yes",VLOOKUP(E559,IssueVariable[],5,0),"N/A")</f>
        <v>N/A</v>
      </c>
      <c r="Z559" s="103" t="str">
        <f>Final_Report[[#This Row],[Expected Result]]</f>
        <v>N/A</v>
      </c>
      <c r="AA559" s="103" t="str">
        <f>IF(Final_Report[[#This Row],[Move to Report]]="Yes",VLOOKUP(E559,IssueVariable[],6,0),"N/A")</f>
        <v>N/A</v>
      </c>
      <c r="AB559" s="103" t="str">
        <f>IF(Final_Report[[#This Row],[Move to Report]]="Yes",VLOOKUP(E559,IssueVariable[],7,0),"N/A")</f>
        <v>N/A</v>
      </c>
      <c r="AC559" s="103" t="str">
        <f>Final_Report[[#This Row],[Recommendation]]</f>
        <v>N/A</v>
      </c>
      <c r="AD559" s="103"/>
      <c r="AE559" s="103" t="str">
        <f>IF(Final_Report[[#This Row],[Move to Report]]="Yes",VLOOKUP(E559,IssueVariable[],8,0),"N/A")</f>
        <v>N/A</v>
      </c>
      <c r="AF559" s="103" t="str">
        <f>Final_Report[[#This Row],[Steps to Reproduce]]</f>
        <v>N/A</v>
      </c>
      <c r="AG559" s="103" t="str">
        <f>IF(Final_Report[[#This Row],[Move to Report]]="Yes",VLOOKUP(E559,IssueVariable[],9,0),"N/A")</f>
        <v>N/A</v>
      </c>
      <c r="AH559" s="103" t="str">
        <f>IF(Final_Report[[#This Row],[Move to Report]]="Yes",VLOOKUP(E559,IssueVariable[],10,0),"N/A")</f>
        <v>N/A</v>
      </c>
      <c r="AI559" s="103"/>
      <c r="AJ559" s="103"/>
      <c r="AK559" s="103" t="str" cm="1">
        <f t="array" ref="AK559">Table95[Tested on]</f>
        <v>Windows: 11
MAC OS: 12
iOS: 15
Android OS: 10</v>
      </c>
      <c r="AL559" s="203" t="str" cm="1">
        <f t="array" ref="AL5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59" s="103" t="e" cm="1">
        <f t="array" ref="AM559">CONCATENATE(LEFT(AH559, SEARCH(" ", AH559) -1),", ",Labels[Labels])</f>
        <v>#VALUE!</v>
      </c>
      <c r="AN559" s="103" t="b">
        <f t="shared" si="9"/>
        <v>0</v>
      </c>
      <c r="AO559" s="103"/>
      <c r="AP559" s="103"/>
      <c r="AQ559" s="103"/>
      <c r="AR559" s="103"/>
      <c r="AS559" s="103"/>
      <c r="AT559" s="103"/>
      <c r="AU559" s="103"/>
      <c r="AV559" s="103"/>
      <c r="AW559" s="103"/>
      <c r="AX559" s="103"/>
      <c r="AY559" s="103"/>
      <c r="AZ559" s="103"/>
      <c r="BA559" s="103"/>
      <c r="BB559" s="103"/>
      <c r="BC559" s="103" t="e">
        <f>VLOOKUP('Final Report'!D559,'Issue Variable'!A:N,11,FALSE)</f>
        <v>#N/A</v>
      </c>
      <c r="BD559" s="103"/>
      <c r="BE559" s="206"/>
    </row>
    <row r="560" spans="1:57" ht="105" hidden="1">
      <c r="A560" s="145"/>
      <c r="B560" s="103" t="e">
        <f>VLOOKUP(A560,URL[],2,0)</f>
        <v>#N/A</v>
      </c>
      <c r="C560" s="205" t="e">
        <f>VLOOKUP(A560,URL[],3,0)</f>
        <v>#N/A</v>
      </c>
      <c r="D560" s="103"/>
      <c r="E560" s="103"/>
      <c r="F560" s="103"/>
      <c r="G560" s="103"/>
      <c r="H560" s="103"/>
      <c r="I560" s="103"/>
      <c r="J560" s="103"/>
      <c r="K560" s="103"/>
      <c r="L560" s="103"/>
      <c r="M560" s="103"/>
      <c r="N560" s="103"/>
      <c r="O560" s="103"/>
      <c r="P560" s="103"/>
      <c r="Q560" s="103"/>
      <c r="R560" s="103"/>
      <c r="S560" s="103"/>
      <c r="T560" s="103" t="str">
        <f>IF(Final_Report[[#This Row],[Move to Report]]="Yes",VLOOKUP(E560,IssueVariable[],3,0),"N/A")</f>
        <v>N/A</v>
      </c>
      <c r="U560" s="103" t="str">
        <f>IF(Final_Report[[#This Row],[Move to Report]]="Yes",VLOOKUP(E560,IssueVariable[],4,0),"N/A")</f>
        <v>N/A</v>
      </c>
      <c r="V560" s="103" t="str">
        <f>Final_Report[[#This Row],[Issue Description]]</f>
        <v>N/A</v>
      </c>
      <c r="W560" s="103"/>
      <c r="X560" s="103">
        <f>Final_Report[[#This Row],[Code Snippet]]</f>
        <v>0</v>
      </c>
      <c r="Y560" s="103" t="str">
        <f>IF(Final_Report[[#This Row],[Move to Report]]="Yes",VLOOKUP(E560,IssueVariable[],5,0),"N/A")</f>
        <v>N/A</v>
      </c>
      <c r="Z560" s="103" t="str">
        <f>Final_Report[[#This Row],[Expected Result]]</f>
        <v>N/A</v>
      </c>
      <c r="AA560" s="103" t="str">
        <f>IF(Final_Report[[#This Row],[Move to Report]]="Yes",VLOOKUP(E560,IssueVariable[],6,0),"N/A")</f>
        <v>N/A</v>
      </c>
      <c r="AB560" s="103" t="str">
        <f>IF(Final_Report[[#This Row],[Move to Report]]="Yes",VLOOKUP(E560,IssueVariable[],7,0),"N/A")</f>
        <v>N/A</v>
      </c>
      <c r="AC560" s="103" t="str">
        <f>Final_Report[[#This Row],[Recommendation]]</f>
        <v>N/A</v>
      </c>
      <c r="AD560" s="103"/>
      <c r="AE560" s="103" t="str">
        <f>IF(Final_Report[[#This Row],[Move to Report]]="Yes",VLOOKUP(E560,IssueVariable[],8,0),"N/A")</f>
        <v>N/A</v>
      </c>
      <c r="AF560" s="103" t="str">
        <f>Final_Report[[#This Row],[Steps to Reproduce]]</f>
        <v>N/A</v>
      </c>
      <c r="AG560" s="103" t="str">
        <f>IF(Final_Report[[#This Row],[Move to Report]]="Yes",VLOOKUP(E560,IssueVariable[],9,0),"N/A")</f>
        <v>N/A</v>
      </c>
      <c r="AH560" s="103" t="str">
        <f>IF(Final_Report[[#This Row],[Move to Report]]="Yes",VLOOKUP(E560,IssueVariable[],10,0),"N/A")</f>
        <v>N/A</v>
      </c>
      <c r="AI560" s="103"/>
      <c r="AJ560" s="103"/>
      <c r="AK560" s="103" t="str" cm="1">
        <f t="array" ref="AK560">Table95[Tested on]</f>
        <v>Windows: 11
MAC OS: 12
iOS: 15
Android OS: 10</v>
      </c>
      <c r="AL560" s="203" t="str" cm="1">
        <f t="array" ref="AL5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0" s="103" t="e" cm="1">
        <f t="array" ref="AM560">CONCATENATE(LEFT(AH560, SEARCH(" ", AH560) -1),", ",Labels[Labels])</f>
        <v>#VALUE!</v>
      </c>
      <c r="AN560" s="103" t="b">
        <f t="shared" si="9"/>
        <v>0</v>
      </c>
      <c r="AO560" s="103"/>
      <c r="AP560" s="103"/>
      <c r="AQ560" s="103"/>
      <c r="AR560" s="103"/>
      <c r="AS560" s="103"/>
      <c r="AT560" s="103"/>
      <c r="AU560" s="103"/>
      <c r="AV560" s="103"/>
      <c r="AW560" s="103"/>
      <c r="AX560" s="103"/>
      <c r="AY560" s="103"/>
      <c r="AZ560" s="103"/>
      <c r="BA560" s="103"/>
      <c r="BB560" s="103"/>
      <c r="BC560" s="103" t="e">
        <f>VLOOKUP('Final Report'!D560,'Issue Variable'!A:N,11,FALSE)</f>
        <v>#N/A</v>
      </c>
      <c r="BD560" s="103"/>
      <c r="BE560" s="206"/>
    </row>
    <row r="561" spans="1:57" ht="105" hidden="1">
      <c r="A561" s="145"/>
      <c r="B561" s="103" t="e">
        <f>VLOOKUP(A561,URL[],2,0)</f>
        <v>#N/A</v>
      </c>
      <c r="C561" s="205" t="e">
        <f>VLOOKUP(A561,URL[],3,0)</f>
        <v>#N/A</v>
      </c>
      <c r="D561" s="103"/>
      <c r="E561" s="103"/>
      <c r="F561" s="103"/>
      <c r="G561" s="103"/>
      <c r="H561" s="103"/>
      <c r="I561" s="103"/>
      <c r="J561" s="103"/>
      <c r="K561" s="103"/>
      <c r="L561" s="103"/>
      <c r="M561" s="103"/>
      <c r="N561" s="103"/>
      <c r="O561" s="103"/>
      <c r="P561" s="103"/>
      <c r="Q561" s="103"/>
      <c r="R561" s="103"/>
      <c r="S561" s="103"/>
      <c r="T561" s="103" t="str">
        <f>IF(Final_Report[[#This Row],[Move to Report]]="Yes",VLOOKUP(E561,IssueVariable[],3,0),"N/A")</f>
        <v>N/A</v>
      </c>
      <c r="U561" s="103" t="str">
        <f>IF(Final_Report[[#This Row],[Move to Report]]="Yes",VLOOKUP(E561,IssueVariable[],4,0),"N/A")</f>
        <v>N/A</v>
      </c>
      <c r="V561" s="103" t="str">
        <f>Final_Report[[#This Row],[Issue Description]]</f>
        <v>N/A</v>
      </c>
      <c r="W561" s="103"/>
      <c r="X561" s="103">
        <f>Final_Report[[#This Row],[Code Snippet]]</f>
        <v>0</v>
      </c>
      <c r="Y561" s="103" t="str">
        <f>IF(Final_Report[[#This Row],[Move to Report]]="Yes",VLOOKUP(E561,IssueVariable[],5,0),"N/A")</f>
        <v>N/A</v>
      </c>
      <c r="Z561" s="103" t="str">
        <f>Final_Report[[#This Row],[Expected Result]]</f>
        <v>N/A</v>
      </c>
      <c r="AA561" s="103" t="str">
        <f>IF(Final_Report[[#This Row],[Move to Report]]="Yes",VLOOKUP(E561,IssueVariable[],6,0),"N/A")</f>
        <v>N/A</v>
      </c>
      <c r="AB561" s="103" t="str">
        <f>IF(Final_Report[[#This Row],[Move to Report]]="Yes",VLOOKUP(E561,IssueVariable[],7,0),"N/A")</f>
        <v>N/A</v>
      </c>
      <c r="AC561" s="103" t="str">
        <f>Final_Report[[#This Row],[Recommendation]]</f>
        <v>N/A</v>
      </c>
      <c r="AD561" s="103"/>
      <c r="AE561" s="103" t="str">
        <f>IF(Final_Report[[#This Row],[Move to Report]]="Yes",VLOOKUP(E561,IssueVariable[],8,0),"N/A")</f>
        <v>N/A</v>
      </c>
      <c r="AF561" s="103" t="str">
        <f>Final_Report[[#This Row],[Steps to Reproduce]]</f>
        <v>N/A</v>
      </c>
      <c r="AG561" s="103" t="str">
        <f>IF(Final_Report[[#This Row],[Move to Report]]="Yes",VLOOKUP(E561,IssueVariable[],9,0),"N/A")</f>
        <v>N/A</v>
      </c>
      <c r="AH561" s="103" t="str">
        <f>IF(Final_Report[[#This Row],[Move to Report]]="Yes",VLOOKUP(E561,IssueVariable[],10,0),"N/A")</f>
        <v>N/A</v>
      </c>
      <c r="AI561" s="103"/>
      <c r="AJ561" s="103"/>
      <c r="AK561" s="103" t="str" cm="1">
        <f t="array" ref="AK561">Table95[Tested on]</f>
        <v>Windows: 11
MAC OS: 12
iOS: 15
Android OS: 10</v>
      </c>
      <c r="AL561" s="203" t="str" cm="1">
        <f t="array" ref="AL5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1" s="103" t="e" cm="1">
        <f t="array" ref="AM561">CONCATENATE(LEFT(AH561, SEARCH(" ", AH561) -1),", ",Labels[Labels])</f>
        <v>#VALUE!</v>
      </c>
      <c r="AN561" s="103" t="b">
        <f t="shared" si="9"/>
        <v>0</v>
      </c>
      <c r="AO561" s="103"/>
      <c r="AP561" s="103"/>
      <c r="AQ561" s="103"/>
      <c r="AR561" s="103"/>
      <c r="AS561" s="103"/>
      <c r="AT561" s="103"/>
      <c r="AU561" s="103"/>
      <c r="AV561" s="103"/>
      <c r="AW561" s="103"/>
      <c r="AX561" s="103"/>
      <c r="AY561" s="103"/>
      <c r="AZ561" s="103"/>
      <c r="BA561" s="103"/>
      <c r="BB561" s="103"/>
      <c r="BC561" s="103" t="e">
        <f>VLOOKUP('Final Report'!D561,'Issue Variable'!A:N,11,FALSE)</f>
        <v>#N/A</v>
      </c>
      <c r="BD561" s="103"/>
      <c r="BE561" s="206"/>
    </row>
    <row r="562" spans="1:57" ht="105" hidden="1">
      <c r="A562" s="145"/>
      <c r="B562" s="103" t="e">
        <f>VLOOKUP(A562,URL[],2,0)</f>
        <v>#N/A</v>
      </c>
      <c r="C562" s="205" t="e">
        <f>VLOOKUP(A562,URL[],3,0)</f>
        <v>#N/A</v>
      </c>
      <c r="D562" s="103"/>
      <c r="E562" s="103"/>
      <c r="F562" s="103"/>
      <c r="G562" s="103"/>
      <c r="H562" s="103"/>
      <c r="I562" s="103"/>
      <c r="J562" s="103"/>
      <c r="K562" s="103"/>
      <c r="L562" s="103"/>
      <c r="M562" s="103"/>
      <c r="N562" s="103"/>
      <c r="O562" s="103"/>
      <c r="P562" s="103"/>
      <c r="Q562" s="103"/>
      <c r="R562" s="103"/>
      <c r="S562" s="103"/>
      <c r="T562" s="103" t="str">
        <f>IF(Final_Report[[#This Row],[Move to Report]]="Yes",VLOOKUP(E562,IssueVariable[],3,0),"N/A")</f>
        <v>N/A</v>
      </c>
      <c r="U562" s="103" t="str">
        <f>IF(Final_Report[[#This Row],[Move to Report]]="Yes",VLOOKUP(E562,IssueVariable[],4,0),"N/A")</f>
        <v>N/A</v>
      </c>
      <c r="V562" s="103" t="str">
        <f>Final_Report[[#This Row],[Issue Description]]</f>
        <v>N/A</v>
      </c>
      <c r="W562" s="103"/>
      <c r="X562" s="103">
        <f>Final_Report[[#This Row],[Code Snippet]]</f>
        <v>0</v>
      </c>
      <c r="Y562" s="103" t="str">
        <f>IF(Final_Report[[#This Row],[Move to Report]]="Yes",VLOOKUP(E562,IssueVariable[],5,0),"N/A")</f>
        <v>N/A</v>
      </c>
      <c r="Z562" s="103" t="str">
        <f>Final_Report[[#This Row],[Expected Result]]</f>
        <v>N/A</v>
      </c>
      <c r="AA562" s="103" t="str">
        <f>IF(Final_Report[[#This Row],[Move to Report]]="Yes",VLOOKUP(E562,IssueVariable[],6,0),"N/A")</f>
        <v>N/A</v>
      </c>
      <c r="AB562" s="103" t="str">
        <f>IF(Final_Report[[#This Row],[Move to Report]]="Yes",VLOOKUP(E562,IssueVariable[],7,0),"N/A")</f>
        <v>N/A</v>
      </c>
      <c r="AC562" s="103" t="str">
        <f>Final_Report[[#This Row],[Recommendation]]</f>
        <v>N/A</v>
      </c>
      <c r="AD562" s="103"/>
      <c r="AE562" s="103" t="str">
        <f>IF(Final_Report[[#This Row],[Move to Report]]="Yes",VLOOKUP(E562,IssueVariable[],8,0),"N/A")</f>
        <v>N/A</v>
      </c>
      <c r="AF562" s="103" t="str">
        <f>Final_Report[[#This Row],[Steps to Reproduce]]</f>
        <v>N/A</v>
      </c>
      <c r="AG562" s="103" t="str">
        <f>IF(Final_Report[[#This Row],[Move to Report]]="Yes",VLOOKUP(E562,IssueVariable[],9,0),"N/A")</f>
        <v>N/A</v>
      </c>
      <c r="AH562" s="103" t="str">
        <f>IF(Final_Report[[#This Row],[Move to Report]]="Yes",VLOOKUP(E562,IssueVariable[],10,0),"N/A")</f>
        <v>N/A</v>
      </c>
      <c r="AI562" s="103"/>
      <c r="AJ562" s="103"/>
      <c r="AK562" s="103" t="str" cm="1">
        <f t="array" ref="AK562">Table95[Tested on]</f>
        <v>Windows: 11
MAC OS: 12
iOS: 15
Android OS: 10</v>
      </c>
      <c r="AL562" s="203" t="str" cm="1">
        <f t="array" ref="AL5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2" s="103" t="e" cm="1">
        <f t="array" ref="AM562">CONCATENATE(LEFT(AH562, SEARCH(" ", AH562) -1),", ",Labels[Labels])</f>
        <v>#VALUE!</v>
      </c>
      <c r="AN562" s="103" t="b">
        <f t="shared" si="9"/>
        <v>0</v>
      </c>
      <c r="AO562" s="103"/>
      <c r="AP562" s="103"/>
      <c r="AQ562" s="103"/>
      <c r="AR562" s="103"/>
      <c r="AS562" s="103"/>
      <c r="AT562" s="103"/>
      <c r="AU562" s="103"/>
      <c r="AV562" s="103"/>
      <c r="AW562" s="103"/>
      <c r="AX562" s="103"/>
      <c r="AY562" s="103"/>
      <c r="AZ562" s="103"/>
      <c r="BA562" s="103"/>
      <c r="BB562" s="103"/>
      <c r="BC562" s="103" t="e">
        <f>VLOOKUP('Final Report'!D562,'Issue Variable'!A:N,11,FALSE)</f>
        <v>#N/A</v>
      </c>
      <c r="BD562" s="103"/>
      <c r="BE562" s="206"/>
    </row>
    <row r="563" spans="1:57" ht="105" hidden="1">
      <c r="A563" s="145"/>
      <c r="B563" s="103" t="e">
        <f>VLOOKUP(A563,URL[],2,0)</f>
        <v>#N/A</v>
      </c>
      <c r="C563" s="205" t="e">
        <f>VLOOKUP(A563,URL[],3,0)</f>
        <v>#N/A</v>
      </c>
      <c r="D563" s="103"/>
      <c r="E563" s="103"/>
      <c r="F563" s="103"/>
      <c r="G563" s="103"/>
      <c r="H563" s="103"/>
      <c r="I563" s="103"/>
      <c r="J563" s="103"/>
      <c r="K563" s="103"/>
      <c r="L563" s="103"/>
      <c r="M563" s="103"/>
      <c r="N563" s="103"/>
      <c r="O563" s="103"/>
      <c r="P563" s="103"/>
      <c r="Q563" s="103"/>
      <c r="R563" s="103"/>
      <c r="S563" s="103"/>
      <c r="T563" s="103" t="str">
        <f>IF(Final_Report[[#This Row],[Move to Report]]="Yes",VLOOKUP(E563,IssueVariable[],3,0),"N/A")</f>
        <v>N/A</v>
      </c>
      <c r="U563" s="103" t="str">
        <f>IF(Final_Report[[#This Row],[Move to Report]]="Yes",VLOOKUP(E563,IssueVariable[],4,0),"N/A")</f>
        <v>N/A</v>
      </c>
      <c r="V563" s="103" t="str">
        <f>Final_Report[[#This Row],[Issue Description]]</f>
        <v>N/A</v>
      </c>
      <c r="W563" s="103"/>
      <c r="X563" s="103">
        <f>Final_Report[[#This Row],[Code Snippet]]</f>
        <v>0</v>
      </c>
      <c r="Y563" s="103" t="str">
        <f>IF(Final_Report[[#This Row],[Move to Report]]="Yes",VLOOKUP(E563,IssueVariable[],5,0),"N/A")</f>
        <v>N/A</v>
      </c>
      <c r="Z563" s="103" t="str">
        <f>Final_Report[[#This Row],[Expected Result]]</f>
        <v>N/A</v>
      </c>
      <c r="AA563" s="103" t="str">
        <f>IF(Final_Report[[#This Row],[Move to Report]]="Yes",VLOOKUP(E563,IssueVariable[],6,0),"N/A")</f>
        <v>N/A</v>
      </c>
      <c r="AB563" s="103" t="str">
        <f>IF(Final_Report[[#This Row],[Move to Report]]="Yes",VLOOKUP(E563,IssueVariable[],7,0),"N/A")</f>
        <v>N/A</v>
      </c>
      <c r="AC563" s="103" t="str">
        <f>Final_Report[[#This Row],[Recommendation]]</f>
        <v>N/A</v>
      </c>
      <c r="AD563" s="103"/>
      <c r="AE563" s="103" t="str">
        <f>IF(Final_Report[[#This Row],[Move to Report]]="Yes",VLOOKUP(E563,IssueVariable[],8,0),"N/A")</f>
        <v>N/A</v>
      </c>
      <c r="AF563" s="103" t="str">
        <f>Final_Report[[#This Row],[Steps to Reproduce]]</f>
        <v>N/A</v>
      </c>
      <c r="AG563" s="103" t="str">
        <f>IF(Final_Report[[#This Row],[Move to Report]]="Yes",VLOOKUP(E563,IssueVariable[],9,0),"N/A")</f>
        <v>N/A</v>
      </c>
      <c r="AH563" s="103" t="str">
        <f>IF(Final_Report[[#This Row],[Move to Report]]="Yes",VLOOKUP(E563,IssueVariable[],10,0),"N/A")</f>
        <v>N/A</v>
      </c>
      <c r="AI563" s="103"/>
      <c r="AJ563" s="103"/>
      <c r="AK563" s="103" t="str" cm="1">
        <f t="array" ref="AK563">Table95[Tested on]</f>
        <v>Windows: 11
MAC OS: 12
iOS: 15
Android OS: 10</v>
      </c>
      <c r="AL563" s="203" t="str" cm="1">
        <f t="array" ref="AL5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3" s="103" t="e" cm="1">
        <f t="array" ref="AM563">CONCATENATE(LEFT(AH563, SEARCH(" ", AH563) -1),", ",Labels[Labels])</f>
        <v>#VALUE!</v>
      </c>
      <c r="AN563" s="103" t="b">
        <f t="shared" si="9"/>
        <v>0</v>
      </c>
      <c r="AO563" s="103"/>
      <c r="AP563" s="103"/>
      <c r="AQ563" s="103"/>
      <c r="AR563" s="103"/>
      <c r="AS563" s="103"/>
      <c r="AT563" s="103"/>
      <c r="AU563" s="103"/>
      <c r="AV563" s="103"/>
      <c r="AW563" s="103"/>
      <c r="AX563" s="103"/>
      <c r="AY563" s="103"/>
      <c r="AZ563" s="103"/>
      <c r="BA563" s="103"/>
      <c r="BB563" s="103"/>
      <c r="BC563" s="103" t="e">
        <f>VLOOKUP('Final Report'!D563,'Issue Variable'!A:N,11,FALSE)</f>
        <v>#N/A</v>
      </c>
      <c r="BD563" s="103"/>
      <c r="BE563" s="206"/>
    </row>
    <row r="564" spans="1:57" ht="105" hidden="1">
      <c r="A564" s="145"/>
      <c r="B564" s="103" t="e">
        <f>VLOOKUP(A564,URL[],2,0)</f>
        <v>#N/A</v>
      </c>
      <c r="C564" s="205" t="e">
        <f>VLOOKUP(A564,URL[],3,0)</f>
        <v>#N/A</v>
      </c>
      <c r="D564" s="103"/>
      <c r="E564" s="103"/>
      <c r="F564" s="103"/>
      <c r="G564" s="103"/>
      <c r="H564" s="103"/>
      <c r="I564" s="103"/>
      <c r="J564" s="103"/>
      <c r="K564" s="103"/>
      <c r="L564" s="103"/>
      <c r="M564" s="103"/>
      <c r="N564" s="103"/>
      <c r="O564" s="103"/>
      <c r="P564" s="103"/>
      <c r="Q564" s="103"/>
      <c r="R564" s="103"/>
      <c r="S564" s="103"/>
      <c r="T564" s="103" t="str">
        <f>IF(Final_Report[[#This Row],[Move to Report]]="Yes",VLOOKUP(E564,IssueVariable[],3,0),"N/A")</f>
        <v>N/A</v>
      </c>
      <c r="U564" s="103" t="str">
        <f>IF(Final_Report[[#This Row],[Move to Report]]="Yes",VLOOKUP(E564,IssueVariable[],4,0),"N/A")</f>
        <v>N/A</v>
      </c>
      <c r="V564" s="103" t="str">
        <f>Final_Report[[#This Row],[Issue Description]]</f>
        <v>N/A</v>
      </c>
      <c r="W564" s="103"/>
      <c r="X564" s="103">
        <f>Final_Report[[#This Row],[Code Snippet]]</f>
        <v>0</v>
      </c>
      <c r="Y564" s="103" t="str">
        <f>IF(Final_Report[[#This Row],[Move to Report]]="Yes",VLOOKUP(E564,IssueVariable[],5,0),"N/A")</f>
        <v>N/A</v>
      </c>
      <c r="Z564" s="103" t="str">
        <f>Final_Report[[#This Row],[Expected Result]]</f>
        <v>N/A</v>
      </c>
      <c r="AA564" s="103" t="str">
        <f>IF(Final_Report[[#This Row],[Move to Report]]="Yes",VLOOKUP(E564,IssueVariable[],6,0),"N/A")</f>
        <v>N/A</v>
      </c>
      <c r="AB564" s="103" t="str">
        <f>IF(Final_Report[[#This Row],[Move to Report]]="Yes",VLOOKUP(E564,IssueVariable[],7,0),"N/A")</f>
        <v>N/A</v>
      </c>
      <c r="AC564" s="103" t="str">
        <f>Final_Report[[#This Row],[Recommendation]]</f>
        <v>N/A</v>
      </c>
      <c r="AD564" s="103"/>
      <c r="AE564" s="103" t="str">
        <f>IF(Final_Report[[#This Row],[Move to Report]]="Yes",VLOOKUP(E564,IssueVariable[],8,0),"N/A")</f>
        <v>N/A</v>
      </c>
      <c r="AF564" s="103" t="str">
        <f>Final_Report[[#This Row],[Steps to Reproduce]]</f>
        <v>N/A</v>
      </c>
      <c r="AG564" s="103" t="str">
        <f>IF(Final_Report[[#This Row],[Move to Report]]="Yes",VLOOKUP(E564,IssueVariable[],9,0),"N/A")</f>
        <v>N/A</v>
      </c>
      <c r="AH564" s="103" t="str">
        <f>IF(Final_Report[[#This Row],[Move to Report]]="Yes",VLOOKUP(E564,IssueVariable[],10,0),"N/A")</f>
        <v>N/A</v>
      </c>
      <c r="AI564" s="103"/>
      <c r="AJ564" s="103"/>
      <c r="AK564" s="103" t="str" cm="1">
        <f t="array" ref="AK564">Table95[Tested on]</f>
        <v>Windows: 11
MAC OS: 12
iOS: 15
Android OS: 10</v>
      </c>
      <c r="AL564" s="203" t="str" cm="1">
        <f t="array" ref="AL5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4" s="103" t="e" cm="1">
        <f t="array" ref="AM564">CONCATENATE(LEFT(AH564, SEARCH(" ", AH564) -1),", ",Labels[Labels])</f>
        <v>#VALUE!</v>
      </c>
      <c r="AN564" s="103" t="b">
        <f t="shared" si="9"/>
        <v>0</v>
      </c>
      <c r="AO564" s="103"/>
      <c r="AP564" s="103"/>
      <c r="AQ564" s="103"/>
      <c r="AR564" s="103"/>
      <c r="AS564" s="103"/>
      <c r="AT564" s="103"/>
      <c r="AU564" s="103"/>
      <c r="AV564" s="103"/>
      <c r="AW564" s="103"/>
      <c r="AX564" s="103"/>
      <c r="AY564" s="103"/>
      <c r="AZ564" s="103"/>
      <c r="BA564" s="103"/>
      <c r="BB564" s="103"/>
      <c r="BC564" s="103" t="e">
        <f>VLOOKUP('Final Report'!D564,'Issue Variable'!A:N,11,FALSE)</f>
        <v>#N/A</v>
      </c>
      <c r="BD564" s="103"/>
      <c r="BE564" s="206"/>
    </row>
    <row r="565" spans="1:57" ht="105" hidden="1">
      <c r="A565" s="145"/>
      <c r="B565" s="103" t="e">
        <f>VLOOKUP(A565,URL[],2,0)</f>
        <v>#N/A</v>
      </c>
      <c r="C565" s="205" t="e">
        <f>VLOOKUP(A565,URL[],3,0)</f>
        <v>#N/A</v>
      </c>
      <c r="D565" s="103"/>
      <c r="E565" s="103"/>
      <c r="F565" s="103"/>
      <c r="G565" s="103"/>
      <c r="H565" s="103"/>
      <c r="I565" s="103"/>
      <c r="J565" s="103"/>
      <c r="K565" s="103"/>
      <c r="L565" s="103"/>
      <c r="M565" s="103"/>
      <c r="N565" s="103"/>
      <c r="O565" s="103"/>
      <c r="P565" s="103"/>
      <c r="Q565" s="103"/>
      <c r="R565" s="103"/>
      <c r="S565" s="103"/>
      <c r="T565" s="103" t="str">
        <f>IF(Final_Report[[#This Row],[Move to Report]]="Yes",VLOOKUP(E565,IssueVariable[],3,0),"N/A")</f>
        <v>N/A</v>
      </c>
      <c r="U565" s="103" t="str">
        <f>IF(Final_Report[[#This Row],[Move to Report]]="Yes",VLOOKUP(E565,IssueVariable[],4,0),"N/A")</f>
        <v>N/A</v>
      </c>
      <c r="V565" s="103" t="str">
        <f>Final_Report[[#This Row],[Issue Description]]</f>
        <v>N/A</v>
      </c>
      <c r="W565" s="103"/>
      <c r="X565" s="103">
        <f>Final_Report[[#This Row],[Code Snippet]]</f>
        <v>0</v>
      </c>
      <c r="Y565" s="103" t="str">
        <f>IF(Final_Report[[#This Row],[Move to Report]]="Yes",VLOOKUP(E565,IssueVariable[],5,0),"N/A")</f>
        <v>N/A</v>
      </c>
      <c r="Z565" s="103" t="str">
        <f>Final_Report[[#This Row],[Expected Result]]</f>
        <v>N/A</v>
      </c>
      <c r="AA565" s="103" t="str">
        <f>IF(Final_Report[[#This Row],[Move to Report]]="Yes",VLOOKUP(E565,IssueVariable[],6,0),"N/A")</f>
        <v>N/A</v>
      </c>
      <c r="AB565" s="103" t="str">
        <f>IF(Final_Report[[#This Row],[Move to Report]]="Yes",VLOOKUP(E565,IssueVariable[],7,0),"N/A")</f>
        <v>N/A</v>
      </c>
      <c r="AC565" s="103" t="str">
        <f>Final_Report[[#This Row],[Recommendation]]</f>
        <v>N/A</v>
      </c>
      <c r="AD565" s="103"/>
      <c r="AE565" s="103" t="str">
        <f>IF(Final_Report[[#This Row],[Move to Report]]="Yes",VLOOKUP(E565,IssueVariable[],8,0),"N/A")</f>
        <v>N/A</v>
      </c>
      <c r="AF565" s="103" t="str">
        <f>Final_Report[[#This Row],[Steps to Reproduce]]</f>
        <v>N/A</v>
      </c>
      <c r="AG565" s="103" t="str">
        <f>IF(Final_Report[[#This Row],[Move to Report]]="Yes",VLOOKUP(E565,IssueVariable[],9,0),"N/A")</f>
        <v>N/A</v>
      </c>
      <c r="AH565" s="103" t="str">
        <f>IF(Final_Report[[#This Row],[Move to Report]]="Yes",VLOOKUP(E565,IssueVariable[],10,0),"N/A")</f>
        <v>N/A</v>
      </c>
      <c r="AI565" s="103"/>
      <c r="AJ565" s="103"/>
      <c r="AK565" s="103" t="str" cm="1">
        <f t="array" ref="AK565">Table95[Tested on]</f>
        <v>Windows: 11
MAC OS: 12
iOS: 15
Android OS: 10</v>
      </c>
      <c r="AL565" s="203" t="str" cm="1">
        <f t="array" ref="AL5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5" s="103" t="e" cm="1">
        <f t="array" ref="AM565">CONCATENATE(LEFT(AH565, SEARCH(" ", AH565) -1),", ",Labels[Labels])</f>
        <v>#VALUE!</v>
      </c>
      <c r="AN565" s="103" t="b">
        <f t="shared" si="9"/>
        <v>0</v>
      </c>
      <c r="AO565" s="103"/>
      <c r="AP565" s="103"/>
      <c r="AQ565" s="103"/>
      <c r="AR565" s="103"/>
      <c r="AS565" s="103"/>
      <c r="AT565" s="103"/>
      <c r="AU565" s="103"/>
      <c r="AV565" s="103"/>
      <c r="AW565" s="103"/>
      <c r="AX565" s="103"/>
      <c r="AY565" s="103"/>
      <c r="AZ565" s="103"/>
      <c r="BA565" s="103"/>
      <c r="BB565" s="103"/>
      <c r="BC565" s="103" t="e">
        <f>VLOOKUP('Final Report'!D565,'Issue Variable'!A:N,11,FALSE)</f>
        <v>#N/A</v>
      </c>
      <c r="BD565" s="103"/>
      <c r="BE565" s="206"/>
    </row>
    <row r="566" spans="1:57" ht="105" hidden="1">
      <c r="A566" s="145"/>
      <c r="B566" s="103" t="e">
        <f>VLOOKUP(A566,URL[],2,0)</f>
        <v>#N/A</v>
      </c>
      <c r="C566" s="205" t="e">
        <f>VLOOKUP(A566,URL[],3,0)</f>
        <v>#N/A</v>
      </c>
      <c r="D566" s="103"/>
      <c r="E566" s="103"/>
      <c r="F566" s="103"/>
      <c r="G566" s="103"/>
      <c r="H566" s="103"/>
      <c r="I566" s="103"/>
      <c r="J566" s="103"/>
      <c r="K566" s="103"/>
      <c r="L566" s="103"/>
      <c r="M566" s="103"/>
      <c r="N566" s="103"/>
      <c r="O566" s="103"/>
      <c r="P566" s="103"/>
      <c r="Q566" s="103"/>
      <c r="R566" s="103"/>
      <c r="S566" s="103"/>
      <c r="T566" s="103" t="str">
        <f>IF(Final_Report[[#This Row],[Move to Report]]="Yes",VLOOKUP(E566,IssueVariable[],3,0),"N/A")</f>
        <v>N/A</v>
      </c>
      <c r="U566" s="103" t="str">
        <f>IF(Final_Report[[#This Row],[Move to Report]]="Yes",VLOOKUP(E566,IssueVariable[],4,0),"N/A")</f>
        <v>N/A</v>
      </c>
      <c r="V566" s="103" t="str">
        <f>Final_Report[[#This Row],[Issue Description]]</f>
        <v>N/A</v>
      </c>
      <c r="W566" s="103"/>
      <c r="X566" s="103">
        <f>Final_Report[[#This Row],[Code Snippet]]</f>
        <v>0</v>
      </c>
      <c r="Y566" s="103" t="str">
        <f>IF(Final_Report[[#This Row],[Move to Report]]="Yes",VLOOKUP(E566,IssueVariable[],5,0),"N/A")</f>
        <v>N/A</v>
      </c>
      <c r="Z566" s="103" t="str">
        <f>Final_Report[[#This Row],[Expected Result]]</f>
        <v>N/A</v>
      </c>
      <c r="AA566" s="103" t="str">
        <f>IF(Final_Report[[#This Row],[Move to Report]]="Yes",VLOOKUP(E566,IssueVariable[],6,0),"N/A")</f>
        <v>N/A</v>
      </c>
      <c r="AB566" s="103" t="str">
        <f>IF(Final_Report[[#This Row],[Move to Report]]="Yes",VLOOKUP(E566,IssueVariable[],7,0),"N/A")</f>
        <v>N/A</v>
      </c>
      <c r="AC566" s="103" t="str">
        <f>Final_Report[[#This Row],[Recommendation]]</f>
        <v>N/A</v>
      </c>
      <c r="AD566" s="103"/>
      <c r="AE566" s="103" t="str">
        <f>IF(Final_Report[[#This Row],[Move to Report]]="Yes",VLOOKUP(E566,IssueVariable[],8,0),"N/A")</f>
        <v>N/A</v>
      </c>
      <c r="AF566" s="103" t="str">
        <f>Final_Report[[#This Row],[Steps to Reproduce]]</f>
        <v>N/A</v>
      </c>
      <c r="AG566" s="103" t="str">
        <f>IF(Final_Report[[#This Row],[Move to Report]]="Yes",VLOOKUP(E566,IssueVariable[],9,0),"N/A")</f>
        <v>N/A</v>
      </c>
      <c r="AH566" s="103" t="str">
        <f>IF(Final_Report[[#This Row],[Move to Report]]="Yes",VLOOKUP(E566,IssueVariable[],10,0),"N/A")</f>
        <v>N/A</v>
      </c>
      <c r="AI566" s="103"/>
      <c r="AJ566" s="103"/>
      <c r="AK566" s="103" t="str" cm="1">
        <f t="array" ref="AK566">Table95[Tested on]</f>
        <v>Windows: 11
MAC OS: 12
iOS: 15
Android OS: 10</v>
      </c>
      <c r="AL566" s="203" t="str" cm="1">
        <f t="array" ref="AL5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6" s="103" t="e" cm="1">
        <f t="array" ref="AM566">CONCATENATE(LEFT(AH566, SEARCH(" ", AH566) -1),", ",Labels[Labels])</f>
        <v>#VALUE!</v>
      </c>
      <c r="AN566" s="103" t="b">
        <f t="shared" si="9"/>
        <v>0</v>
      </c>
      <c r="AO566" s="103"/>
      <c r="AP566" s="103"/>
      <c r="AQ566" s="103"/>
      <c r="AR566" s="103"/>
      <c r="AS566" s="103"/>
      <c r="AT566" s="103"/>
      <c r="AU566" s="103"/>
      <c r="AV566" s="103"/>
      <c r="AW566" s="103"/>
      <c r="AX566" s="103"/>
      <c r="AY566" s="103"/>
      <c r="AZ566" s="103"/>
      <c r="BA566" s="103"/>
      <c r="BB566" s="103"/>
      <c r="BC566" s="103" t="e">
        <f>VLOOKUP('Final Report'!D566,'Issue Variable'!A:N,11,FALSE)</f>
        <v>#N/A</v>
      </c>
      <c r="BD566" s="103"/>
      <c r="BE566" s="206"/>
    </row>
    <row r="567" spans="1:57" ht="105" hidden="1">
      <c r="A567" s="145"/>
      <c r="B567" s="103" t="e">
        <f>VLOOKUP(A567,URL[],2,0)</f>
        <v>#N/A</v>
      </c>
      <c r="C567" s="205" t="e">
        <f>VLOOKUP(A567,URL[],3,0)</f>
        <v>#N/A</v>
      </c>
      <c r="D567" s="103"/>
      <c r="E567" s="103"/>
      <c r="F567" s="103"/>
      <c r="G567" s="103"/>
      <c r="H567" s="103"/>
      <c r="I567" s="103"/>
      <c r="J567" s="103"/>
      <c r="K567" s="103"/>
      <c r="L567" s="103"/>
      <c r="M567" s="103"/>
      <c r="N567" s="103"/>
      <c r="O567" s="103"/>
      <c r="P567" s="103"/>
      <c r="Q567" s="103"/>
      <c r="R567" s="103"/>
      <c r="S567" s="103"/>
      <c r="T567" s="103" t="str">
        <f>IF(Final_Report[[#This Row],[Move to Report]]="Yes",VLOOKUP(E567,IssueVariable[],3,0),"N/A")</f>
        <v>N/A</v>
      </c>
      <c r="U567" s="103" t="str">
        <f>IF(Final_Report[[#This Row],[Move to Report]]="Yes",VLOOKUP(E567,IssueVariable[],4,0),"N/A")</f>
        <v>N/A</v>
      </c>
      <c r="V567" s="103" t="str">
        <f>Final_Report[[#This Row],[Issue Description]]</f>
        <v>N/A</v>
      </c>
      <c r="W567" s="103"/>
      <c r="X567" s="103">
        <f>Final_Report[[#This Row],[Code Snippet]]</f>
        <v>0</v>
      </c>
      <c r="Y567" s="103" t="str">
        <f>IF(Final_Report[[#This Row],[Move to Report]]="Yes",VLOOKUP(E567,IssueVariable[],5,0),"N/A")</f>
        <v>N/A</v>
      </c>
      <c r="Z567" s="103" t="str">
        <f>Final_Report[[#This Row],[Expected Result]]</f>
        <v>N/A</v>
      </c>
      <c r="AA567" s="103" t="str">
        <f>IF(Final_Report[[#This Row],[Move to Report]]="Yes",VLOOKUP(E567,IssueVariable[],6,0),"N/A")</f>
        <v>N/A</v>
      </c>
      <c r="AB567" s="103" t="str">
        <f>IF(Final_Report[[#This Row],[Move to Report]]="Yes",VLOOKUP(E567,IssueVariable[],7,0),"N/A")</f>
        <v>N/A</v>
      </c>
      <c r="AC567" s="103" t="str">
        <f>Final_Report[[#This Row],[Recommendation]]</f>
        <v>N/A</v>
      </c>
      <c r="AD567" s="103"/>
      <c r="AE567" s="103" t="str">
        <f>IF(Final_Report[[#This Row],[Move to Report]]="Yes",VLOOKUP(E567,IssueVariable[],8,0),"N/A")</f>
        <v>N/A</v>
      </c>
      <c r="AF567" s="103" t="str">
        <f>Final_Report[[#This Row],[Steps to Reproduce]]</f>
        <v>N/A</v>
      </c>
      <c r="AG567" s="103" t="str">
        <f>IF(Final_Report[[#This Row],[Move to Report]]="Yes",VLOOKUP(E567,IssueVariable[],9,0),"N/A")</f>
        <v>N/A</v>
      </c>
      <c r="AH567" s="103" t="str">
        <f>IF(Final_Report[[#This Row],[Move to Report]]="Yes",VLOOKUP(E567,IssueVariable[],10,0),"N/A")</f>
        <v>N/A</v>
      </c>
      <c r="AI567" s="103"/>
      <c r="AJ567" s="103"/>
      <c r="AK567" s="103" t="str" cm="1">
        <f t="array" ref="AK567">Table95[Tested on]</f>
        <v>Windows: 11
MAC OS: 12
iOS: 15
Android OS: 10</v>
      </c>
      <c r="AL567" s="203" t="str" cm="1">
        <f t="array" ref="AL5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7" s="103" t="e" cm="1">
        <f t="array" ref="AM567">CONCATENATE(LEFT(AH567, SEARCH(" ", AH567) -1),", ",Labels[Labels])</f>
        <v>#VALUE!</v>
      </c>
      <c r="AN567" s="103" t="b">
        <f t="shared" si="9"/>
        <v>0</v>
      </c>
      <c r="AO567" s="103"/>
      <c r="AP567" s="103"/>
      <c r="AQ567" s="103"/>
      <c r="AR567" s="103"/>
      <c r="AS567" s="103"/>
      <c r="AT567" s="103"/>
      <c r="AU567" s="103"/>
      <c r="AV567" s="103"/>
      <c r="AW567" s="103"/>
      <c r="AX567" s="103"/>
      <c r="AY567" s="103"/>
      <c r="AZ567" s="103"/>
      <c r="BA567" s="103"/>
      <c r="BB567" s="103"/>
      <c r="BC567" s="103" t="e">
        <f>VLOOKUP('Final Report'!D567,'Issue Variable'!A:N,11,FALSE)</f>
        <v>#N/A</v>
      </c>
      <c r="BD567" s="103"/>
      <c r="BE567" s="206"/>
    </row>
    <row r="568" spans="1:57" ht="105" hidden="1">
      <c r="A568" s="145"/>
      <c r="B568" s="103" t="e">
        <f>VLOOKUP(A568,URL[],2,0)</f>
        <v>#N/A</v>
      </c>
      <c r="C568" s="205" t="e">
        <f>VLOOKUP(A568,URL[],3,0)</f>
        <v>#N/A</v>
      </c>
      <c r="D568" s="103"/>
      <c r="E568" s="103"/>
      <c r="F568" s="103"/>
      <c r="G568" s="103"/>
      <c r="H568" s="103"/>
      <c r="I568" s="103"/>
      <c r="J568" s="103"/>
      <c r="K568" s="103"/>
      <c r="L568" s="103"/>
      <c r="M568" s="103"/>
      <c r="N568" s="103"/>
      <c r="O568" s="103"/>
      <c r="P568" s="103"/>
      <c r="Q568" s="103"/>
      <c r="R568" s="103"/>
      <c r="S568" s="103"/>
      <c r="T568" s="103" t="str">
        <f>IF(Final_Report[[#This Row],[Move to Report]]="Yes",VLOOKUP(E568,IssueVariable[],3,0),"N/A")</f>
        <v>N/A</v>
      </c>
      <c r="U568" s="103" t="str">
        <f>IF(Final_Report[[#This Row],[Move to Report]]="Yes",VLOOKUP(E568,IssueVariable[],4,0),"N/A")</f>
        <v>N/A</v>
      </c>
      <c r="V568" s="103" t="str">
        <f>Final_Report[[#This Row],[Issue Description]]</f>
        <v>N/A</v>
      </c>
      <c r="W568" s="103"/>
      <c r="X568" s="103">
        <f>Final_Report[[#This Row],[Code Snippet]]</f>
        <v>0</v>
      </c>
      <c r="Y568" s="103" t="str">
        <f>IF(Final_Report[[#This Row],[Move to Report]]="Yes",VLOOKUP(E568,IssueVariable[],5,0),"N/A")</f>
        <v>N/A</v>
      </c>
      <c r="Z568" s="103" t="str">
        <f>Final_Report[[#This Row],[Expected Result]]</f>
        <v>N/A</v>
      </c>
      <c r="AA568" s="103" t="str">
        <f>IF(Final_Report[[#This Row],[Move to Report]]="Yes",VLOOKUP(E568,IssueVariable[],6,0),"N/A")</f>
        <v>N/A</v>
      </c>
      <c r="AB568" s="103" t="str">
        <f>IF(Final_Report[[#This Row],[Move to Report]]="Yes",VLOOKUP(E568,IssueVariable[],7,0),"N/A")</f>
        <v>N/A</v>
      </c>
      <c r="AC568" s="103" t="str">
        <f>Final_Report[[#This Row],[Recommendation]]</f>
        <v>N/A</v>
      </c>
      <c r="AD568" s="103"/>
      <c r="AE568" s="103" t="str">
        <f>IF(Final_Report[[#This Row],[Move to Report]]="Yes",VLOOKUP(E568,IssueVariable[],8,0),"N/A")</f>
        <v>N/A</v>
      </c>
      <c r="AF568" s="103" t="str">
        <f>Final_Report[[#This Row],[Steps to Reproduce]]</f>
        <v>N/A</v>
      </c>
      <c r="AG568" s="103" t="str">
        <f>IF(Final_Report[[#This Row],[Move to Report]]="Yes",VLOOKUP(E568,IssueVariable[],9,0),"N/A")</f>
        <v>N/A</v>
      </c>
      <c r="AH568" s="103" t="str">
        <f>IF(Final_Report[[#This Row],[Move to Report]]="Yes",VLOOKUP(E568,IssueVariable[],10,0),"N/A")</f>
        <v>N/A</v>
      </c>
      <c r="AI568" s="103"/>
      <c r="AJ568" s="103"/>
      <c r="AK568" s="103" t="str" cm="1">
        <f t="array" ref="AK568">Table95[Tested on]</f>
        <v>Windows: 11
MAC OS: 12
iOS: 15
Android OS: 10</v>
      </c>
      <c r="AL568" s="203" t="str" cm="1">
        <f t="array" ref="AL5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8" s="103" t="e" cm="1">
        <f t="array" ref="AM568">CONCATENATE(LEFT(AH568, SEARCH(" ", AH568) -1),", ",Labels[Labels])</f>
        <v>#VALUE!</v>
      </c>
      <c r="AN568" s="103" t="b">
        <f t="shared" si="9"/>
        <v>0</v>
      </c>
      <c r="AO568" s="103"/>
      <c r="AP568" s="103"/>
      <c r="AQ568" s="103"/>
      <c r="AR568" s="103"/>
      <c r="AS568" s="103"/>
      <c r="AT568" s="103"/>
      <c r="AU568" s="103"/>
      <c r="AV568" s="103"/>
      <c r="AW568" s="103"/>
      <c r="AX568" s="103"/>
      <c r="AY568" s="103"/>
      <c r="AZ568" s="103"/>
      <c r="BA568" s="103"/>
      <c r="BB568" s="103"/>
      <c r="BC568" s="103" t="e">
        <f>VLOOKUP('Final Report'!D568,'Issue Variable'!A:N,11,FALSE)</f>
        <v>#N/A</v>
      </c>
      <c r="BD568" s="103"/>
      <c r="BE568" s="206"/>
    </row>
    <row r="569" spans="1:57" ht="105" hidden="1">
      <c r="A569" s="145"/>
      <c r="B569" s="103" t="e">
        <f>VLOOKUP(A569,URL[],2,0)</f>
        <v>#N/A</v>
      </c>
      <c r="C569" s="205" t="e">
        <f>VLOOKUP(A569,URL[],3,0)</f>
        <v>#N/A</v>
      </c>
      <c r="D569" s="103"/>
      <c r="E569" s="103"/>
      <c r="F569" s="103"/>
      <c r="G569" s="103"/>
      <c r="H569" s="103"/>
      <c r="I569" s="103"/>
      <c r="J569" s="103"/>
      <c r="K569" s="103"/>
      <c r="L569" s="103"/>
      <c r="M569" s="103"/>
      <c r="N569" s="103"/>
      <c r="O569" s="103"/>
      <c r="P569" s="103"/>
      <c r="Q569" s="103"/>
      <c r="R569" s="103"/>
      <c r="S569" s="103"/>
      <c r="T569" s="103" t="str">
        <f>IF(Final_Report[[#This Row],[Move to Report]]="Yes",VLOOKUP(E569,IssueVariable[],3,0),"N/A")</f>
        <v>N/A</v>
      </c>
      <c r="U569" s="103" t="str">
        <f>IF(Final_Report[[#This Row],[Move to Report]]="Yes",VLOOKUP(E569,IssueVariable[],4,0),"N/A")</f>
        <v>N/A</v>
      </c>
      <c r="V569" s="103" t="str">
        <f>Final_Report[[#This Row],[Issue Description]]</f>
        <v>N/A</v>
      </c>
      <c r="W569" s="103"/>
      <c r="X569" s="103">
        <f>Final_Report[[#This Row],[Code Snippet]]</f>
        <v>0</v>
      </c>
      <c r="Y569" s="103" t="str">
        <f>IF(Final_Report[[#This Row],[Move to Report]]="Yes",VLOOKUP(E569,IssueVariable[],5,0),"N/A")</f>
        <v>N/A</v>
      </c>
      <c r="Z569" s="103" t="str">
        <f>Final_Report[[#This Row],[Expected Result]]</f>
        <v>N/A</v>
      </c>
      <c r="AA569" s="103" t="str">
        <f>IF(Final_Report[[#This Row],[Move to Report]]="Yes",VLOOKUP(E569,IssueVariable[],6,0),"N/A")</f>
        <v>N/A</v>
      </c>
      <c r="AB569" s="103" t="str">
        <f>IF(Final_Report[[#This Row],[Move to Report]]="Yes",VLOOKUP(E569,IssueVariable[],7,0),"N/A")</f>
        <v>N/A</v>
      </c>
      <c r="AC569" s="103" t="str">
        <f>Final_Report[[#This Row],[Recommendation]]</f>
        <v>N/A</v>
      </c>
      <c r="AD569" s="103"/>
      <c r="AE569" s="103" t="str">
        <f>IF(Final_Report[[#This Row],[Move to Report]]="Yes",VLOOKUP(E569,IssueVariable[],8,0),"N/A")</f>
        <v>N/A</v>
      </c>
      <c r="AF569" s="103" t="str">
        <f>Final_Report[[#This Row],[Steps to Reproduce]]</f>
        <v>N/A</v>
      </c>
      <c r="AG569" s="103" t="str">
        <f>IF(Final_Report[[#This Row],[Move to Report]]="Yes",VLOOKUP(E569,IssueVariable[],9,0),"N/A")</f>
        <v>N/A</v>
      </c>
      <c r="AH569" s="103" t="str">
        <f>IF(Final_Report[[#This Row],[Move to Report]]="Yes",VLOOKUP(E569,IssueVariable[],10,0),"N/A")</f>
        <v>N/A</v>
      </c>
      <c r="AI569" s="103"/>
      <c r="AJ569" s="103"/>
      <c r="AK569" s="103" t="str" cm="1">
        <f t="array" ref="AK569">Table95[Tested on]</f>
        <v>Windows: 11
MAC OS: 12
iOS: 15
Android OS: 10</v>
      </c>
      <c r="AL569" s="203" t="str" cm="1">
        <f t="array" ref="AL5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69" s="103" t="e" cm="1">
        <f t="array" ref="AM569">CONCATENATE(LEFT(AH569, SEARCH(" ", AH569) -1),", ",Labels[Labels])</f>
        <v>#VALUE!</v>
      </c>
      <c r="AN569" s="103" t="b">
        <f t="shared" si="9"/>
        <v>0</v>
      </c>
      <c r="AO569" s="103"/>
      <c r="AP569" s="103"/>
      <c r="AQ569" s="103"/>
      <c r="AR569" s="103"/>
      <c r="AS569" s="103"/>
      <c r="AT569" s="103"/>
      <c r="AU569" s="103"/>
      <c r="AV569" s="103"/>
      <c r="AW569" s="103"/>
      <c r="AX569" s="103"/>
      <c r="AY569" s="103"/>
      <c r="AZ569" s="103"/>
      <c r="BA569" s="103"/>
      <c r="BB569" s="103"/>
      <c r="BC569" s="103" t="e">
        <f>VLOOKUP('Final Report'!D569,'Issue Variable'!A:N,11,FALSE)</f>
        <v>#N/A</v>
      </c>
      <c r="BD569" s="103"/>
      <c r="BE569" s="206"/>
    </row>
    <row r="570" spans="1:57" ht="105" hidden="1">
      <c r="A570" s="145"/>
      <c r="B570" s="103" t="e">
        <f>VLOOKUP(A570,URL[],2,0)</f>
        <v>#N/A</v>
      </c>
      <c r="C570" s="205" t="e">
        <f>VLOOKUP(A570,URL[],3,0)</f>
        <v>#N/A</v>
      </c>
      <c r="D570" s="103"/>
      <c r="E570" s="103"/>
      <c r="F570" s="103"/>
      <c r="G570" s="103"/>
      <c r="H570" s="103"/>
      <c r="I570" s="103"/>
      <c r="J570" s="103"/>
      <c r="K570" s="103"/>
      <c r="L570" s="103"/>
      <c r="M570" s="103"/>
      <c r="N570" s="103"/>
      <c r="O570" s="103"/>
      <c r="P570" s="103"/>
      <c r="Q570" s="103"/>
      <c r="R570" s="103"/>
      <c r="S570" s="103"/>
      <c r="T570" s="103" t="str">
        <f>IF(Final_Report[[#This Row],[Move to Report]]="Yes",VLOOKUP(E570,IssueVariable[],3,0),"N/A")</f>
        <v>N/A</v>
      </c>
      <c r="U570" s="103" t="str">
        <f>IF(Final_Report[[#This Row],[Move to Report]]="Yes",VLOOKUP(E570,IssueVariable[],4,0),"N/A")</f>
        <v>N/A</v>
      </c>
      <c r="V570" s="103" t="str">
        <f>Final_Report[[#This Row],[Issue Description]]</f>
        <v>N/A</v>
      </c>
      <c r="W570" s="103"/>
      <c r="X570" s="103">
        <f>Final_Report[[#This Row],[Code Snippet]]</f>
        <v>0</v>
      </c>
      <c r="Y570" s="103" t="str">
        <f>IF(Final_Report[[#This Row],[Move to Report]]="Yes",VLOOKUP(E570,IssueVariable[],5,0),"N/A")</f>
        <v>N/A</v>
      </c>
      <c r="Z570" s="103" t="str">
        <f>Final_Report[[#This Row],[Expected Result]]</f>
        <v>N/A</v>
      </c>
      <c r="AA570" s="103" t="str">
        <f>IF(Final_Report[[#This Row],[Move to Report]]="Yes",VLOOKUP(E570,IssueVariable[],6,0),"N/A")</f>
        <v>N/A</v>
      </c>
      <c r="AB570" s="103" t="str">
        <f>IF(Final_Report[[#This Row],[Move to Report]]="Yes",VLOOKUP(E570,IssueVariable[],7,0),"N/A")</f>
        <v>N/A</v>
      </c>
      <c r="AC570" s="103" t="str">
        <f>Final_Report[[#This Row],[Recommendation]]</f>
        <v>N/A</v>
      </c>
      <c r="AD570" s="103"/>
      <c r="AE570" s="103" t="str">
        <f>IF(Final_Report[[#This Row],[Move to Report]]="Yes",VLOOKUP(E570,IssueVariable[],8,0),"N/A")</f>
        <v>N/A</v>
      </c>
      <c r="AF570" s="103" t="str">
        <f>Final_Report[[#This Row],[Steps to Reproduce]]</f>
        <v>N/A</v>
      </c>
      <c r="AG570" s="103" t="str">
        <f>IF(Final_Report[[#This Row],[Move to Report]]="Yes",VLOOKUP(E570,IssueVariable[],9,0),"N/A")</f>
        <v>N/A</v>
      </c>
      <c r="AH570" s="103" t="str">
        <f>IF(Final_Report[[#This Row],[Move to Report]]="Yes",VLOOKUP(E570,IssueVariable[],10,0),"N/A")</f>
        <v>N/A</v>
      </c>
      <c r="AI570" s="103"/>
      <c r="AJ570" s="103"/>
      <c r="AK570" s="103" t="str" cm="1">
        <f t="array" ref="AK570">Table95[Tested on]</f>
        <v>Windows: 11
MAC OS: 12
iOS: 15
Android OS: 10</v>
      </c>
      <c r="AL570" s="203" t="str" cm="1">
        <f t="array" ref="AL5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0" s="103" t="e" cm="1">
        <f t="array" ref="AM570">CONCATENATE(LEFT(AH570, SEARCH(" ", AH570) -1),", ",Labels[Labels])</f>
        <v>#VALUE!</v>
      </c>
      <c r="AN570" s="103" t="b">
        <f t="shared" si="9"/>
        <v>0</v>
      </c>
      <c r="AO570" s="103"/>
      <c r="AP570" s="103"/>
      <c r="AQ570" s="103"/>
      <c r="AR570" s="103"/>
      <c r="AS570" s="103"/>
      <c r="AT570" s="103"/>
      <c r="AU570" s="103"/>
      <c r="AV570" s="103"/>
      <c r="AW570" s="103"/>
      <c r="AX570" s="103"/>
      <c r="AY570" s="103"/>
      <c r="AZ570" s="103"/>
      <c r="BA570" s="103"/>
      <c r="BB570" s="103"/>
      <c r="BC570" s="103" t="e">
        <f>VLOOKUP('Final Report'!D570,'Issue Variable'!A:N,11,FALSE)</f>
        <v>#N/A</v>
      </c>
      <c r="BD570" s="103"/>
      <c r="BE570" s="206"/>
    </row>
    <row r="571" spans="1:57" ht="105" hidden="1">
      <c r="A571" s="145"/>
      <c r="B571" s="103" t="e">
        <f>VLOOKUP(A571,URL[],2,0)</f>
        <v>#N/A</v>
      </c>
      <c r="C571" s="205" t="e">
        <f>VLOOKUP(A571,URL[],3,0)</f>
        <v>#N/A</v>
      </c>
      <c r="D571" s="103"/>
      <c r="E571" s="103"/>
      <c r="F571" s="103"/>
      <c r="G571" s="103"/>
      <c r="H571" s="103"/>
      <c r="I571" s="103"/>
      <c r="J571" s="103"/>
      <c r="K571" s="103"/>
      <c r="L571" s="103"/>
      <c r="M571" s="103"/>
      <c r="N571" s="103"/>
      <c r="O571" s="103"/>
      <c r="P571" s="103"/>
      <c r="Q571" s="103"/>
      <c r="R571" s="103"/>
      <c r="S571" s="103"/>
      <c r="T571" s="103" t="str">
        <f>IF(Final_Report[[#This Row],[Move to Report]]="Yes",VLOOKUP(E571,IssueVariable[],3,0),"N/A")</f>
        <v>N/A</v>
      </c>
      <c r="U571" s="103" t="str">
        <f>IF(Final_Report[[#This Row],[Move to Report]]="Yes",VLOOKUP(E571,IssueVariable[],4,0),"N/A")</f>
        <v>N/A</v>
      </c>
      <c r="V571" s="103" t="str">
        <f>Final_Report[[#This Row],[Issue Description]]</f>
        <v>N/A</v>
      </c>
      <c r="W571" s="103"/>
      <c r="X571" s="103">
        <f>Final_Report[[#This Row],[Code Snippet]]</f>
        <v>0</v>
      </c>
      <c r="Y571" s="103" t="str">
        <f>IF(Final_Report[[#This Row],[Move to Report]]="Yes",VLOOKUP(E571,IssueVariable[],5,0),"N/A")</f>
        <v>N/A</v>
      </c>
      <c r="Z571" s="103" t="str">
        <f>Final_Report[[#This Row],[Expected Result]]</f>
        <v>N/A</v>
      </c>
      <c r="AA571" s="103" t="str">
        <f>IF(Final_Report[[#This Row],[Move to Report]]="Yes",VLOOKUP(E571,IssueVariable[],6,0),"N/A")</f>
        <v>N/A</v>
      </c>
      <c r="AB571" s="103" t="str">
        <f>IF(Final_Report[[#This Row],[Move to Report]]="Yes",VLOOKUP(E571,IssueVariable[],7,0),"N/A")</f>
        <v>N/A</v>
      </c>
      <c r="AC571" s="103" t="str">
        <f>Final_Report[[#This Row],[Recommendation]]</f>
        <v>N/A</v>
      </c>
      <c r="AD571" s="103"/>
      <c r="AE571" s="103" t="str">
        <f>IF(Final_Report[[#This Row],[Move to Report]]="Yes",VLOOKUP(E571,IssueVariable[],8,0),"N/A")</f>
        <v>N/A</v>
      </c>
      <c r="AF571" s="103" t="str">
        <f>Final_Report[[#This Row],[Steps to Reproduce]]</f>
        <v>N/A</v>
      </c>
      <c r="AG571" s="103" t="str">
        <f>IF(Final_Report[[#This Row],[Move to Report]]="Yes",VLOOKUP(E571,IssueVariable[],9,0),"N/A")</f>
        <v>N/A</v>
      </c>
      <c r="AH571" s="103" t="str">
        <f>IF(Final_Report[[#This Row],[Move to Report]]="Yes",VLOOKUP(E571,IssueVariable[],10,0),"N/A")</f>
        <v>N/A</v>
      </c>
      <c r="AI571" s="103"/>
      <c r="AJ571" s="103"/>
      <c r="AK571" s="103" t="str" cm="1">
        <f t="array" ref="AK571">Table95[Tested on]</f>
        <v>Windows: 11
MAC OS: 12
iOS: 15
Android OS: 10</v>
      </c>
      <c r="AL571" s="203" t="str" cm="1">
        <f t="array" ref="AL5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1" s="103" t="e" cm="1">
        <f t="array" ref="AM571">CONCATENATE(LEFT(AH571, SEARCH(" ", AH571) -1),", ",Labels[Labels])</f>
        <v>#VALUE!</v>
      </c>
      <c r="AN571" s="103" t="b">
        <f t="shared" si="9"/>
        <v>0</v>
      </c>
      <c r="AO571" s="103"/>
      <c r="AP571" s="103"/>
      <c r="AQ571" s="103"/>
      <c r="AR571" s="103"/>
      <c r="AS571" s="103"/>
      <c r="AT571" s="103"/>
      <c r="AU571" s="103"/>
      <c r="AV571" s="103"/>
      <c r="AW571" s="103"/>
      <c r="AX571" s="103"/>
      <c r="AY571" s="103"/>
      <c r="AZ571" s="103"/>
      <c r="BA571" s="103"/>
      <c r="BB571" s="103"/>
      <c r="BC571" s="103" t="e">
        <f>VLOOKUP('Final Report'!D571,'Issue Variable'!A:N,11,FALSE)</f>
        <v>#N/A</v>
      </c>
      <c r="BD571" s="103"/>
      <c r="BE571" s="206"/>
    </row>
    <row r="572" spans="1:57" ht="105" hidden="1">
      <c r="A572" s="145"/>
      <c r="B572" s="103" t="e">
        <f>VLOOKUP(A572,URL[],2,0)</f>
        <v>#N/A</v>
      </c>
      <c r="C572" s="205" t="e">
        <f>VLOOKUP(A572,URL[],3,0)</f>
        <v>#N/A</v>
      </c>
      <c r="D572" s="103"/>
      <c r="E572" s="103"/>
      <c r="F572" s="103"/>
      <c r="G572" s="103"/>
      <c r="H572" s="103"/>
      <c r="I572" s="103"/>
      <c r="J572" s="103"/>
      <c r="K572" s="103"/>
      <c r="L572" s="103"/>
      <c r="M572" s="103"/>
      <c r="N572" s="103"/>
      <c r="O572" s="103"/>
      <c r="P572" s="103"/>
      <c r="Q572" s="103"/>
      <c r="R572" s="103"/>
      <c r="S572" s="103"/>
      <c r="T572" s="103" t="str">
        <f>IF(Final_Report[[#This Row],[Move to Report]]="Yes",VLOOKUP(E572,IssueVariable[],3,0),"N/A")</f>
        <v>N/A</v>
      </c>
      <c r="U572" s="103" t="str">
        <f>IF(Final_Report[[#This Row],[Move to Report]]="Yes",VLOOKUP(E572,IssueVariable[],4,0),"N/A")</f>
        <v>N/A</v>
      </c>
      <c r="V572" s="103" t="str">
        <f>Final_Report[[#This Row],[Issue Description]]</f>
        <v>N/A</v>
      </c>
      <c r="W572" s="103"/>
      <c r="X572" s="103">
        <f>Final_Report[[#This Row],[Code Snippet]]</f>
        <v>0</v>
      </c>
      <c r="Y572" s="103" t="str">
        <f>IF(Final_Report[[#This Row],[Move to Report]]="Yes",VLOOKUP(E572,IssueVariable[],5,0),"N/A")</f>
        <v>N/A</v>
      </c>
      <c r="Z572" s="103" t="str">
        <f>Final_Report[[#This Row],[Expected Result]]</f>
        <v>N/A</v>
      </c>
      <c r="AA572" s="103" t="str">
        <f>IF(Final_Report[[#This Row],[Move to Report]]="Yes",VLOOKUP(E572,IssueVariable[],6,0),"N/A")</f>
        <v>N/A</v>
      </c>
      <c r="AB572" s="103" t="str">
        <f>IF(Final_Report[[#This Row],[Move to Report]]="Yes",VLOOKUP(E572,IssueVariable[],7,0),"N/A")</f>
        <v>N/A</v>
      </c>
      <c r="AC572" s="103" t="str">
        <f>Final_Report[[#This Row],[Recommendation]]</f>
        <v>N/A</v>
      </c>
      <c r="AD572" s="103"/>
      <c r="AE572" s="103" t="str">
        <f>IF(Final_Report[[#This Row],[Move to Report]]="Yes",VLOOKUP(E572,IssueVariable[],8,0),"N/A")</f>
        <v>N/A</v>
      </c>
      <c r="AF572" s="103" t="str">
        <f>Final_Report[[#This Row],[Steps to Reproduce]]</f>
        <v>N/A</v>
      </c>
      <c r="AG572" s="103" t="str">
        <f>IF(Final_Report[[#This Row],[Move to Report]]="Yes",VLOOKUP(E572,IssueVariable[],9,0),"N/A")</f>
        <v>N/A</v>
      </c>
      <c r="AH572" s="103" t="str">
        <f>IF(Final_Report[[#This Row],[Move to Report]]="Yes",VLOOKUP(E572,IssueVariable[],10,0),"N/A")</f>
        <v>N/A</v>
      </c>
      <c r="AI572" s="103"/>
      <c r="AJ572" s="103"/>
      <c r="AK572" s="103" t="str" cm="1">
        <f t="array" ref="AK572">Table95[Tested on]</f>
        <v>Windows: 11
MAC OS: 12
iOS: 15
Android OS: 10</v>
      </c>
      <c r="AL572" s="203" t="str" cm="1">
        <f t="array" ref="AL5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2" s="103" t="e" cm="1">
        <f t="array" ref="AM572">CONCATENATE(LEFT(AH572, SEARCH(" ", AH572) -1),", ",Labels[Labels])</f>
        <v>#VALUE!</v>
      </c>
      <c r="AN572" s="103" t="b">
        <f t="shared" si="9"/>
        <v>0</v>
      </c>
      <c r="AO572" s="103"/>
      <c r="AP572" s="103"/>
      <c r="AQ572" s="103"/>
      <c r="AR572" s="103"/>
      <c r="AS572" s="103"/>
      <c r="AT572" s="103"/>
      <c r="AU572" s="103"/>
      <c r="AV572" s="103"/>
      <c r="AW572" s="103"/>
      <c r="AX572" s="103"/>
      <c r="AY572" s="103"/>
      <c r="AZ572" s="103"/>
      <c r="BA572" s="103"/>
      <c r="BB572" s="103"/>
      <c r="BC572" s="103" t="e">
        <f>VLOOKUP('Final Report'!D572,'Issue Variable'!A:N,11,FALSE)</f>
        <v>#N/A</v>
      </c>
      <c r="BD572" s="103"/>
      <c r="BE572" s="206"/>
    </row>
    <row r="573" spans="1:57" ht="105" hidden="1">
      <c r="A573" s="145"/>
      <c r="B573" s="103" t="e">
        <f>VLOOKUP(A573,URL[],2,0)</f>
        <v>#N/A</v>
      </c>
      <c r="C573" s="205" t="e">
        <f>VLOOKUP(A573,URL[],3,0)</f>
        <v>#N/A</v>
      </c>
      <c r="D573" s="103"/>
      <c r="E573" s="103"/>
      <c r="F573" s="103"/>
      <c r="G573" s="103"/>
      <c r="H573" s="103"/>
      <c r="I573" s="103"/>
      <c r="J573" s="103"/>
      <c r="K573" s="103"/>
      <c r="L573" s="103"/>
      <c r="M573" s="103"/>
      <c r="N573" s="103"/>
      <c r="O573" s="103"/>
      <c r="P573" s="103"/>
      <c r="Q573" s="103"/>
      <c r="R573" s="103"/>
      <c r="S573" s="103"/>
      <c r="T573" s="103" t="str">
        <f>IF(Final_Report[[#This Row],[Move to Report]]="Yes",VLOOKUP(E573,IssueVariable[],3,0),"N/A")</f>
        <v>N/A</v>
      </c>
      <c r="U573" s="103" t="str">
        <f>IF(Final_Report[[#This Row],[Move to Report]]="Yes",VLOOKUP(E573,IssueVariable[],4,0),"N/A")</f>
        <v>N/A</v>
      </c>
      <c r="V573" s="103" t="str">
        <f>Final_Report[[#This Row],[Issue Description]]</f>
        <v>N/A</v>
      </c>
      <c r="W573" s="103"/>
      <c r="X573" s="103">
        <f>Final_Report[[#This Row],[Code Snippet]]</f>
        <v>0</v>
      </c>
      <c r="Y573" s="103" t="str">
        <f>IF(Final_Report[[#This Row],[Move to Report]]="Yes",VLOOKUP(E573,IssueVariable[],5,0),"N/A")</f>
        <v>N/A</v>
      </c>
      <c r="Z573" s="103" t="str">
        <f>Final_Report[[#This Row],[Expected Result]]</f>
        <v>N/A</v>
      </c>
      <c r="AA573" s="103" t="str">
        <f>IF(Final_Report[[#This Row],[Move to Report]]="Yes",VLOOKUP(E573,IssueVariable[],6,0),"N/A")</f>
        <v>N/A</v>
      </c>
      <c r="AB573" s="103" t="str">
        <f>IF(Final_Report[[#This Row],[Move to Report]]="Yes",VLOOKUP(E573,IssueVariable[],7,0),"N/A")</f>
        <v>N/A</v>
      </c>
      <c r="AC573" s="103" t="str">
        <f>Final_Report[[#This Row],[Recommendation]]</f>
        <v>N/A</v>
      </c>
      <c r="AD573" s="103"/>
      <c r="AE573" s="103" t="str">
        <f>IF(Final_Report[[#This Row],[Move to Report]]="Yes",VLOOKUP(E573,IssueVariable[],8,0),"N/A")</f>
        <v>N/A</v>
      </c>
      <c r="AF573" s="103" t="str">
        <f>Final_Report[[#This Row],[Steps to Reproduce]]</f>
        <v>N/A</v>
      </c>
      <c r="AG573" s="103" t="str">
        <f>IF(Final_Report[[#This Row],[Move to Report]]="Yes",VLOOKUP(E573,IssueVariable[],9,0),"N/A")</f>
        <v>N/A</v>
      </c>
      <c r="AH573" s="103" t="str">
        <f>IF(Final_Report[[#This Row],[Move to Report]]="Yes",VLOOKUP(E573,IssueVariable[],10,0),"N/A")</f>
        <v>N/A</v>
      </c>
      <c r="AI573" s="103"/>
      <c r="AJ573" s="103"/>
      <c r="AK573" s="103" t="str" cm="1">
        <f t="array" ref="AK573">Table95[Tested on]</f>
        <v>Windows: 11
MAC OS: 12
iOS: 15
Android OS: 10</v>
      </c>
      <c r="AL573" s="203" t="str" cm="1">
        <f t="array" ref="AL5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3" s="103" t="e" cm="1">
        <f t="array" ref="AM573">CONCATENATE(LEFT(AH573, SEARCH(" ", AH573) -1),", ",Labels[Labels])</f>
        <v>#VALUE!</v>
      </c>
      <c r="AN573" s="103" t="b">
        <f t="shared" si="9"/>
        <v>0</v>
      </c>
      <c r="AO573" s="103"/>
      <c r="AP573" s="103"/>
      <c r="AQ573" s="103"/>
      <c r="AR573" s="103"/>
      <c r="AS573" s="103"/>
      <c r="AT573" s="103"/>
      <c r="AU573" s="103"/>
      <c r="AV573" s="103"/>
      <c r="AW573" s="103"/>
      <c r="AX573" s="103"/>
      <c r="AY573" s="103"/>
      <c r="AZ573" s="103"/>
      <c r="BA573" s="103"/>
      <c r="BB573" s="103"/>
      <c r="BC573" s="103" t="e">
        <f>VLOOKUP('Final Report'!D573,'Issue Variable'!A:N,11,FALSE)</f>
        <v>#N/A</v>
      </c>
      <c r="BD573" s="103"/>
      <c r="BE573" s="206"/>
    </row>
    <row r="574" spans="1:57" ht="105" hidden="1">
      <c r="A574" s="145"/>
      <c r="B574" s="103" t="e">
        <f>VLOOKUP(A574,URL[],2,0)</f>
        <v>#N/A</v>
      </c>
      <c r="C574" s="205" t="e">
        <f>VLOOKUP(A574,URL[],3,0)</f>
        <v>#N/A</v>
      </c>
      <c r="D574" s="103"/>
      <c r="E574" s="103"/>
      <c r="F574" s="103"/>
      <c r="G574" s="103"/>
      <c r="H574" s="103"/>
      <c r="I574" s="103"/>
      <c r="J574" s="103"/>
      <c r="K574" s="103"/>
      <c r="L574" s="103"/>
      <c r="M574" s="103"/>
      <c r="N574" s="103"/>
      <c r="O574" s="103"/>
      <c r="P574" s="103"/>
      <c r="Q574" s="103"/>
      <c r="R574" s="103"/>
      <c r="S574" s="103"/>
      <c r="T574" s="103" t="str">
        <f>IF(Final_Report[[#This Row],[Move to Report]]="Yes",VLOOKUP(E574,IssueVariable[],3,0),"N/A")</f>
        <v>N/A</v>
      </c>
      <c r="U574" s="103" t="str">
        <f>IF(Final_Report[[#This Row],[Move to Report]]="Yes",VLOOKUP(E574,IssueVariable[],4,0),"N/A")</f>
        <v>N/A</v>
      </c>
      <c r="V574" s="103" t="str">
        <f>Final_Report[[#This Row],[Issue Description]]</f>
        <v>N/A</v>
      </c>
      <c r="W574" s="103"/>
      <c r="X574" s="103">
        <f>Final_Report[[#This Row],[Code Snippet]]</f>
        <v>0</v>
      </c>
      <c r="Y574" s="103" t="str">
        <f>IF(Final_Report[[#This Row],[Move to Report]]="Yes",VLOOKUP(E574,IssueVariable[],5,0),"N/A")</f>
        <v>N/A</v>
      </c>
      <c r="Z574" s="103" t="str">
        <f>Final_Report[[#This Row],[Expected Result]]</f>
        <v>N/A</v>
      </c>
      <c r="AA574" s="103" t="str">
        <f>IF(Final_Report[[#This Row],[Move to Report]]="Yes",VLOOKUP(E574,IssueVariable[],6,0),"N/A")</f>
        <v>N/A</v>
      </c>
      <c r="AB574" s="103" t="str">
        <f>IF(Final_Report[[#This Row],[Move to Report]]="Yes",VLOOKUP(E574,IssueVariable[],7,0),"N/A")</f>
        <v>N/A</v>
      </c>
      <c r="AC574" s="103" t="str">
        <f>Final_Report[[#This Row],[Recommendation]]</f>
        <v>N/A</v>
      </c>
      <c r="AD574" s="103"/>
      <c r="AE574" s="103" t="str">
        <f>IF(Final_Report[[#This Row],[Move to Report]]="Yes",VLOOKUP(E574,IssueVariable[],8,0),"N/A")</f>
        <v>N/A</v>
      </c>
      <c r="AF574" s="103" t="str">
        <f>Final_Report[[#This Row],[Steps to Reproduce]]</f>
        <v>N/A</v>
      </c>
      <c r="AG574" s="103" t="str">
        <f>IF(Final_Report[[#This Row],[Move to Report]]="Yes",VLOOKUP(E574,IssueVariable[],9,0),"N/A")</f>
        <v>N/A</v>
      </c>
      <c r="AH574" s="103" t="str">
        <f>IF(Final_Report[[#This Row],[Move to Report]]="Yes",VLOOKUP(E574,IssueVariable[],10,0),"N/A")</f>
        <v>N/A</v>
      </c>
      <c r="AI574" s="103"/>
      <c r="AJ574" s="103"/>
      <c r="AK574" s="103" t="str" cm="1">
        <f t="array" ref="AK574">Table95[Tested on]</f>
        <v>Windows: 11
MAC OS: 12
iOS: 15
Android OS: 10</v>
      </c>
      <c r="AL574" s="203" t="str" cm="1">
        <f t="array" ref="AL5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4" s="103" t="e" cm="1">
        <f t="array" ref="AM574">CONCATENATE(LEFT(AH574, SEARCH(" ", AH574) -1),", ",Labels[Labels])</f>
        <v>#VALUE!</v>
      </c>
      <c r="AN574" s="103" t="b">
        <f t="shared" si="9"/>
        <v>0</v>
      </c>
      <c r="AO574" s="103"/>
      <c r="AP574" s="103"/>
      <c r="AQ574" s="103"/>
      <c r="AR574" s="103"/>
      <c r="AS574" s="103"/>
      <c r="AT574" s="103"/>
      <c r="AU574" s="103"/>
      <c r="AV574" s="103"/>
      <c r="AW574" s="103"/>
      <c r="AX574" s="103"/>
      <c r="AY574" s="103"/>
      <c r="AZ574" s="103"/>
      <c r="BA574" s="103"/>
      <c r="BB574" s="103"/>
      <c r="BC574" s="103" t="e">
        <f>VLOOKUP('Final Report'!D574,'Issue Variable'!A:N,11,FALSE)</f>
        <v>#N/A</v>
      </c>
      <c r="BD574" s="103"/>
      <c r="BE574" s="206"/>
    </row>
    <row r="575" spans="1:57" ht="105" hidden="1">
      <c r="A575" s="145"/>
      <c r="B575" s="103" t="e">
        <f>VLOOKUP(A575,URL[],2,0)</f>
        <v>#N/A</v>
      </c>
      <c r="C575" s="205" t="e">
        <f>VLOOKUP(A575,URL[],3,0)</f>
        <v>#N/A</v>
      </c>
      <c r="D575" s="103"/>
      <c r="E575" s="103"/>
      <c r="F575" s="103"/>
      <c r="G575" s="103"/>
      <c r="H575" s="103"/>
      <c r="I575" s="103"/>
      <c r="J575" s="103"/>
      <c r="K575" s="103"/>
      <c r="L575" s="103"/>
      <c r="M575" s="103"/>
      <c r="N575" s="103"/>
      <c r="O575" s="103"/>
      <c r="P575" s="103"/>
      <c r="Q575" s="103"/>
      <c r="R575" s="103"/>
      <c r="S575" s="103"/>
      <c r="T575" s="103" t="str">
        <f>IF(Final_Report[[#This Row],[Move to Report]]="Yes",VLOOKUP(E575,IssueVariable[],3,0),"N/A")</f>
        <v>N/A</v>
      </c>
      <c r="U575" s="103" t="str">
        <f>IF(Final_Report[[#This Row],[Move to Report]]="Yes",VLOOKUP(E575,IssueVariable[],4,0),"N/A")</f>
        <v>N/A</v>
      </c>
      <c r="V575" s="103" t="str">
        <f>Final_Report[[#This Row],[Issue Description]]</f>
        <v>N/A</v>
      </c>
      <c r="W575" s="103"/>
      <c r="X575" s="103">
        <f>Final_Report[[#This Row],[Code Snippet]]</f>
        <v>0</v>
      </c>
      <c r="Y575" s="103" t="str">
        <f>IF(Final_Report[[#This Row],[Move to Report]]="Yes",VLOOKUP(E575,IssueVariable[],5,0),"N/A")</f>
        <v>N/A</v>
      </c>
      <c r="Z575" s="103" t="str">
        <f>Final_Report[[#This Row],[Expected Result]]</f>
        <v>N/A</v>
      </c>
      <c r="AA575" s="103" t="str">
        <f>IF(Final_Report[[#This Row],[Move to Report]]="Yes",VLOOKUP(E575,IssueVariable[],6,0),"N/A")</f>
        <v>N/A</v>
      </c>
      <c r="AB575" s="103" t="str">
        <f>IF(Final_Report[[#This Row],[Move to Report]]="Yes",VLOOKUP(E575,IssueVariable[],7,0),"N/A")</f>
        <v>N/A</v>
      </c>
      <c r="AC575" s="103" t="str">
        <f>Final_Report[[#This Row],[Recommendation]]</f>
        <v>N/A</v>
      </c>
      <c r="AD575" s="103"/>
      <c r="AE575" s="103" t="str">
        <f>IF(Final_Report[[#This Row],[Move to Report]]="Yes",VLOOKUP(E575,IssueVariable[],8,0),"N/A")</f>
        <v>N/A</v>
      </c>
      <c r="AF575" s="103" t="str">
        <f>Final_Report[[#This Row],[Steps to Reproduce]]</f>
        <v>N/A</v>
      </c>
      <c r="AG575" s="103" t="str">
        <f>IF(Final_Report[[#This Row],[Move to Report]]="Yes",VLOOKUP(E575,IssueVariable[],9,0),"N/A")</f>
        <v>N/A</v>
      </c>
      <c r="AH575" s="103" t="str">
        <f>IF(Final_Report[[#This Row],[Move to Report]]="Yes",VLOOKUP(E575,IssueVariable[],10,0),"N/A")</f>
        <v>N/A</v>
      </c>
      <c r="AI575" s="103"/>
      <c r="AJ575" s="103"/>
      <c r="AK575" s="103" t="str" cm="1">
        <f t="array" ref="AK575">Table95[Tested on]</f>
        <v>Windows: 11
MAC OS: 12
iOS: 15
Android OS: 10</v>
      </c>
      <c r="AL575" s="203" t="str" cm="1">
        <f t="array" ref="AL5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5" s="103" t="e" cm="1">
        <f t="array" ref="AM575">CONCATENATE(LEFT(AH575, SEARCH(" ", AH575) -1),", ",Labels[Labels])</f>
        <v>#VALUE!</v>
      </c>
      <c r="AN575" s="103" t="b">
        <f t="shared" si="9"/>
        <v>0</v>
      </c>
      <c r="AO575" s="103"/>
      <c r="AP575" s="103"/>
      <c r="AQ575" s="103"/>
      <c r="AR575" s="103"/>
      <c r="AS575" s="103"/>
      <c r="AT575" s="103"/>
      <c r="AU575" s="103"/>
      <c r="AV575" s="103"/>
      <c r="AW575" s="103"/>
      <c r="AX575" s="103"/>
      <c r="AY575" s="103"/>
      <c r="AZ575" s="103"/>
      <c r="BA575" s="103"/>
      <c r="BB575" s="103"/>
      <c r="BC575" s="103" t="e">
        <f>VLOOKUP('Final Report'!D575,'Issue Variable'!A:N,11,FALSE)</f>
        <v>#N/A</v>
      </c>
      <c r="BD575" s="103"/>
      <c r="BE575" s="206"/>
    </row>
    <row r="576" spans="1:57" ht="105" hidden="1">
      <c r="A576" s="145"/>
      <c r="B576" s="103" t="e">
        <f>VLOOKUP(A576,URL[],2,0)</f>
        <v>#N/A</v>
      </c>
      <c r="C576" s="205" t="e">
        <f>VLOOKUP(A576,URL[],3,0)</f>
        <v>#N/A</v>
      </c>
      <c r="D576" s="103"/>
      <c r="E576" s="103"/>
      <c r="F576" s="103"/>
      <c r="G576" s="103"/>
      <c r="H576" s="103"/>
      <c r="I576" s="103"/>
      <c r="J576" s="103"/>
      <c r="K576" s="103"/>
      <c r="L576" s="103"/>
      <c r="M576" s="103"/>
      <c r="N576" s="103"/>
      <c r="O576" s="103"/>
      <c r="P576" s="103"/>
      <c r="Q576" s="103"/>
      <c r="R576" s="103"/>
      <c r="S576" s="103"/>
      <c r="T576" s="103" t="str">
        <f>IF(Final_Report[[#This Row],[Move to Report]]="Yes",VLOOKUP(E576,IssueVariable[],3,0),"N/A")</f>
        <v>N/A</v>
      </c>
      <c r="U576" s="103" t="str">
        <f>IF(Final_Report[[#This Row],[Move to Report]]="Yes",VLOOKUP(E576,IssueVariable[],4,0),"N/A")</f>
        <v>N/A</v>
      </c>
      <c r="V576" s="103" t="str">
        <f>Final_Report[[#This Row],[Issue Description]]</f>
        <v>N/A</v>
      </c>
      <c r="W576" s="103"/>
      <c r="X576" s="103">
        <f>Final_Report[[#This Row],[Code Snippet]]</f>
        <v>0</v>
      </c>
      <c r="Y576" s="103" t="str">
        <f>IF(Final_Report[[#This Row],[Move to Report]]="Yes",VLOOKUP(E576,IssueVariable[],5,0),"N/A")</f>
        <v>N/A</v>
      </c>
      <c r="Z576" s="103" t="str">
        <f>Final_Report[[#This Row],[Expected Result]]</f>
        <v>N/A</v>
      </c>
      <c r="AA576" s="103" t="str">
        <f>IF(Final_Report[[#This Row],[Move to Report]]="Yes",VLOOKUP(E576,IssueVariable[],6,0),"N/A")</f>
        <v>N/A</v>
      </c>
      <c r="AB576" s="103" t="str">
        <f>IF(Final_Report[[#This Row],[Move to Report]]="Yes",VLOOKUP(E576,IssueVariable[],7,0),"N/A")</f>
        <v>N/A</v>
      </c>
      <c r="AC576" s="103" t="str">
        <f>Final_Report[[#This Row],[Recommendation]]</f>
        <v>N/A</v>
      </c>
      <c r="AD576" s="103"/>
      <c r="AE576" s="103" t="str">
        <f>IF(Final_Report[[#This Row],[Move to Report]]="Yes",VLOOKUP(E576,IssueVariable[],8,0),"N/A")</f>
        <v>N/A</v>
      </c>
      <c r="AF576" s="103" t="str">
        <f>Final_Report[[#This Row],[Steps to Reproduce]]</f>
        <v>N/A</v>
      </c>
      <c r="AG576" s="103" t="str">
        <f>IF(Final_Report[[#This Row],[Move to Report]]="Yes",VLOOKUP(E576,IssueVariable[],9,0),"N/A")</f>
        <v>N/A</v>
      </c>
      <c r="AH576" s="103" t="str">
        <f>IF(Final_Report[[#This Row],[Move to Report]]="Yes",VLOOKUP(E576,IssueVariable[],10,0),"N/A")</f>
        <v>N/A</v>
      </c>
      <c r="AI576" s="103"/>
      <c r="AJ576" s="103"/>
      <c r="AK576" s="103" t="str" cm="1">
        <f t="array" ref="AK576">Table95[Tested on]</f>
        <v>Windows: 11
MAC OS: 12
iOS: 15
Android OS: 10</v>
      </c>
      <c r="AL576" s="203" t="str" cm="1">
        <f t="array" ref="AL5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6" s="103" t="e" cm="1">
        <f t="array" ref="AM576">CONCATENATE(LEFT(AH576, SEARCH(" ", AH576) -1),", ",Labels[Labels])</f>
        <v>#VALUE!</v>
      </c>
      <c r="AN576" s="103" t="b">
        <f t="shared" si="9"/>
        <v>0</v>
      </c>
      <c r="AO576" s="103"/>
      <c r="AP576" s="103"/>
      <c r="AQ576" s="103"/>
      <c r="AR576" s="103"/>
      <c r="AS576" s="103"/>
      <c r="AT576" s="103"/>
      <c r="AU576" s="103"/>
      <c r="AV576" s="103"/>
      <c r="AW576" s="103"/>
      <c r="AX576" s="103"/>
      <c r="AY576" s="103"/>
      <c r="AZ576" s="103"/>
      <c r="BA576" s="103"/>
      <c r="BB576" s="103"/>
      <c r="BC576" s="103" t="e">
        <f>VLOOKUP('Final Report'!D576,'Issue Variable'!A:N,11,FALSE)</f>
        <v>#N/A</v>
      </c>
      <c r="BD576" s="103"/>
      <c r="BE576" s="206"/>
    </row>
    <row r="577" spans="1:57" ht="105" hidden="1">
      <c r="A577" s="145"/>
      <c r="B577" s="103" t="e">
        <f>VLOOKUP(A577,URL[],2,0)</f>
        <v>#N/A</v>
      </c>
      <c r="C577" s="205" t="e">
        <f>VLOOKUP(A577,URL[],3,0)</f>
        <v>#N/A</v>
      </c>
      <c r="D577" s="103"/>
      <c r="E577" s="103"/>
      <c r="F577" s="103"/>
      <c r="G577" s="103"/>
      <c r="H577" s="103"/>
      <c r="I577" s="103"/>
      <c r="J577" s="103"/>
      <c r="K577" s="103"/>
      <c r="L577" s="103"/>
      <c r="M577" s="103"/>
      <c r="N577" s="103"/>
      <c r="O577" s="103"/>
      <c r="P577" s="103"/>
      <c r="Q577" s="103"/>
      <c r="R577" s="103"/>
      <c r="S577" s="103"/>
      <c r="T577" s="103" t="str">
        <f>IF(Final_Report[[#This Row],[Move to Report]]="Yes",VLOOKUP(E577,IssueVariable[],3,0),"N/A")</f>
        <v>N/A</v>
      </c>
      <c r="U577" s="103" t="str">
        <f>IF(Final_Report[[#This Row],[Move to Report]]="Yes",VLOOKUP(E577,IssueVariable[],4,0),"N/A")</f>
        <v>N/A</v>
      </c>
      <c r="V577" s="103" t="str">
        <f>Final_Report[[#This Row],[Issue Description]]</f>
        <v>N/A</v>
      </c>
      <c r="W577" s="103"/>
      <c r="X577" s="103">
        <f>Final_Report[[#This Row],[Code Snippet]]</f>
        <v>0</v>
      </c>
      <c r="Y577" s="103" t="str">
        <f>IF(Final_Report[[#This Row],[Move to Report]]="Yes",VLOOKUP(E577,IssueVariable[],5,0),"N/A")</f>
        <v>N/A</v>
      </c>
      <c r="Z577" s="103" t="str">
        <f>Final_Report[[#This Row],[Expected Result]]</f>
        <v>N/A</v>
      </c>
      <c r="AA577" s="103" t="str">
        <f>IF(Final_Report[[#This Row],[Move to Report]]="Yes",VLOOKUP(E577,IssueVariable[],6,0),"N/A")</f>
        <v>N/A</v>
      </c>
      <c r="AB577" s="103" t="str">
        <f>IF(Final_Report[[#This Row],[Move to Report]]="Yes",VLOOKUP(E577,IssueVariable[],7,0),"N/A")</f>
        <v>N/A</v>
      </c>
      <c r="AC577" s="103" t="str">
        <f>Final_Report[[#This Row],[Recommendation]]</f>
        <v>N/A</v>
      </c>
      <c r="AD577" s="103"/>
      <c r="AE577" s="103" t="str">
        <f>IF(Final_Report[[#This Row],[Move to Report]]="Yes",VLOOKUP(E577,IssueVariable[],8,0),"N/A")</f>
        <v>N/A</v>
      </c>
      <c r="AF577" s="103" t="str">
        <f>Final_Report[[#This Row],[Steps to Reproduce]]</f>
        <v>N/A</v>
      </c>
      <c r="AG577" s="103" t="str">
        <f>IF(Final_Report[[#This Row],[Move to Report]]="Yes",VLOOKUP(E577,IssueVariable[],9,0),"N/A")</f>
        <v>N/A</v>
      </c>
      <c r="AH577" s="103" t="str">
        <f>IF(Final_Report[[#This Row],[Move to Report]]="Yes",VLOOKUP(E577,IssueVariable[],10,0),"N/A")</f>
        <v>N/A</v>
      </c>
      <c r="AI577" s="103"/>
      <c r="AJ577" s="103"/>
      <c r="AK577" s="103" t="str" cm="1">
        <f t="array" ref="AK577">Table95[Tested on]</f>
        <v>Windows: 11
MAC OS: 12
iOS: 15
Android OS: 10</v>
      </c>
      <c r="AL577" s="203" t="str" cm="1">
        <f t="array" ref="AL5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7" s="103" t="e" cm="1">
        <f t="array" ref="AM577">CONCATENATE(LEFT(AH577, SEARCH(" ", AH577) -1),", ",Labels[Labels])</f>
        <v>#VALUE!</v>
      </c>
      <c r="AN577" s="103" t="b">
        <f t="shared" si="9"/>
        <v>0</v>
      </c>
      <c r="AO577" s="103"/>
      <c r="AP577" s="103"/>
      <c r="AQ577" s="103"/>
      <c r="AR577" s="103"/>
      <c r="AS577" s="103"/>
      <c r="AT577" s="103"/>
      <c r="AU577" s="103"/>
      <c r="AV577" s="103"/>
      <c r="AW577" s="103"/>
      <c r="AX577" s="103"/>
      <c r="AY577" s="103"/>
      <c r="AZ577" s="103"/>
      <c r="BA577" s="103"/>
      <c r="BB577" s="103"/>
      <c r="BC577" s="103" t="e">
        <f>VLOOKUP('Final Report'!D577,'Issue Variable'!A:N,11,FALSE)</f>
        <v>#N/A</v>
      </c>
      <c r="BD577" s="103"/>
      <c r="BE577" s="206"/>
    </row>
    <row r="578" spans="1:57" ht="105" hidden="1">
      <c r="A578" s="145"/>
      <c r="B578" s="103" t="e">
        <f>VLOOKUP(A578,URL[],2,0)</f>
        <v>#N/A</v>
      </c>
      <c r="C578" s="205" t="e">
        <f>VLOOKUP(A578,URL[],3,0)</f>
        <v>#N/A</v>
      </c>
      <c r="D578" s="103"/>
      <c r="E578" s="103"/>
      <c r="F578" s="103"/>
      <c r="G578" s="103"/>
      <c r="H578" s="103"/>
      <c r="I578" s="103"/>
      <c r="J578" s="103"/>
      <c r="K578" s="103"/>
      <c r="L578" s="103"/>
      <c r="M578" s="103"/>
      <c r="N578" s="103"/>
      <c r="O578" s="103"/>
      <c r="P578" s="103"/>
      <c r="Q578" s="103"/>
      <c r="R578" s="103"/>
      <c r="S578" s="103"/>
      <c r="T578" s="103" t="str">
        <f>IF(Final_Report[[#This Row],[Move to Report]]="Yes",VLOOKUP(E578,IssueVariable[],3,0),"N/A")</f>
        <v>N/A</v>
      </c>
      <c r="U578" s="103" t="str">
        <f>IF(Final_Report[[#This Row],[Move to Report]]="Yes",VLOOKUP(E578,IssueVariable[],4,0),"N/A")</f>
        <v>N/A</v>
      </c>
      <c r="V578" s="103" t="str">
        <f>Final_Report[[#This Row],[Issue Description]]</f>
        <v>N/A</v>
      </c>
      <c r="W578" s="103"/>
      <c r="X578" s="103">
        <f>Final_Report[[#This Row],[Code Snippet]]</f>
        <v>0</v>
      </c>
      <c r="Y578" s="103" t="str">
        <f>IF(Final_Report[[#This Row],[Move to Report]]="Yes",VLOOKUP(E578,IssueVariable[],5,0),"N/A")</f>
        <v>N/A</v>
      </c>
      <c r="Z578" s="103" t="str">
        <f>Final_Report[[#This Row],[Expected Result]]</f>
        <v>N/A</v>
      </c>
      <c r="AA578" s="103" t="str">
        <f>IF(Final_Report[[#This Row],[Move to Report]]="Yes",VLOOKUP(E578,IssueVariable[],6,0),"N/A")</f>
        <v>N/A</v>
      </c>
      <c r="AB578" s="103" t="str">
        <f>IF(Final_Report[[#This Row],[Move to Report]]="Yes",VLOOKUP(E578,IssueVariable[],7,0),"N/A")</f>
        <v>N/A</v>
      </c>
      <c r="AC578" s="103" t="str">
        <f>Final_Report[[#This Row],[Recommendation]]</f>
        <v>N/A</v>
      </c>
      <c r="AD578" s="103"/>
      <c r="AE578" s="103" t="str">
        <f>IF(Final_Report[[#This Row],[Move to Report]]="Yes",VLOOKUP(E578,IssueVariable[],8,0),"N/A")</f>
        <v>N/A</v>
      </c>
      <c r="AF578" s="103" t="str">
        <f>Final_Report[[#This Row],[Steps to Reproduce]]</f>
        <v>N/A</v>
      </c>
      <c r="AG578" s="103" t="str">
        <f>IF(Final_Report[[#This Row],[Move to Report]]="Yes",VLOOKUP(E578,IssueVariable[],9,0),"N/A")</f>
        <v>N/A</v>
      </c>
      <c r="AH578" s="103" t="str">
        <f>IF(Final_Report[[#This Row],[Move to Report]]="Yes",VLOOKUP(E578,IssueVariable[],10,0),"N/A")</f>
        <v>N/A</v>
      </c>
      <c r="AI578" s="103"/>
      <c r="AJ578" s="103"/>
      <c r="AK578" s="103" t="str" cm="1">
        <f t="array" ref="AK578">Table95[Tested on]</f>
        <v>Windows: 11
MAC OS: 12
iOS: 15
Android OS: 10</v>
      </c>
      <c r="AL578" s="203" t="str" cm="1">
        <f t="array" ref="AL5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8" s="103" t="e" cm="1">
        <f t="array" ref="AM578">CONCATENATE(LEFT(AH578, SEARCH(" ", AH578) -1),", ",Labels[Labels])</f>
        <v>#VALUE!</v>
      </c>
      <c r="AN578" s="103" t="b">
        <f t="shared" ref="AN578:AN641" si="10">IF(AJ578="Blocker","1 - Critical - showstopper",IF(AJ578="Critical","1 - Critical - showstopper",IF(AJ578="Major","1 - Critical - showstopper",IF(AJ578="Minor","3 - Medium - minor functionality broken",IF(AJ578="Trivial","4 - Low - cosmetic or usability")))))</f>
        <v>0</v>
      </c>
      <c r="AO578" s="103"/>
      <c r="AP578" s="103"/>
      <c r="AQ578" s="103"/>
      <c r="AR578" s="103"/>
      <c r="AS578" s="103"/>
      <c r="AT578" s="103"/>
      <c r="AU578" s="103"/>
      <c r="AV578" s="103"/>
      <c r="AW578" s="103"/>
      <c r="AX578" s="103"/>
      <c r="AY578" s="103"/>
      <c r="AZ578" s="103"/>
      <c r="BA578" s="103"/>
      <c r="BB578" s="103"/>
      <c r="BC578" s="103" t="e">
        <f>VLOOKUP('Final Report'!D578,'Issue Variable'!A:N,11,FALSE)</f>
        <v>#N/A</v>
      </c>
      <c r="BD578" s="103"/>
      <c r="BE578" s="206"/>
    </row>
    <row r="579" spans="1:57" ht="105" hidden="1">
      <c r="A579" s="145"/>
      <c r="B579" s="103" t="e">
        <f>VLOOKUP(A579,URL[],2,0)</f>
        <v>#N/A</v>
      </c>
      <c r="C579" s="205" t="e">
        <f>VLOOKUP(A579,URL[],3,0)</f>
        <v>#N/A</v>
      </c>
      <c r="D579" s="103"/>
      <c r="E579" s="103"/>
      <c r="F579" s="103"/>
      <c r="G579" s="103"/>
      <c r="H579" s="103"/>
      <c r="I579" s="103"/>
      <c r="J579" s="103"/>
      <c r="K579" s="103"/>
      <c r="L579" s="103"/>
      <c r="M579" s="103"/>
      <c r="N579" s="103"/>
      <c r="O579" s="103"/>
      <c r="P579" s="103"/>
      <c r="Q579" s="103"/>
      <c r="R579" s="103"/>
      <c r="S579" s="103"/>
      <c r="T579" s="103" t="str">
        <f>IF(Final_Report[[#This Row],[Move to Report]]="Yes",VLOOKUP(E579,IssueVariable[],3,0),"N/A")</f>
        <v>N/A</v>
      </c>
      <c r="U579" s="103" t="str">
        <f>IF(Final_Report[[#This Row],[Move to Report]]="Yes",VLOOKUP(E579,IssueVariable[],4,0),"N/A")</f>
        <v>N/A</v>
      </c>
      <c r="V579" s="103" t="str">
        <f>Final_Report[[#This Row],[Issue Description]]</f>
        <v>N/A</v>
      </c>
      <c r="W579" s="103"/>
      <c r="X579" s="103">
        <f>Final_Report[[#This Row],[Code Snippet]]</f>
        <v>0</v>
      </c>
      <c r="Y579" s="103" t="str">
        <f>IF(Final_Report[[#This Row],[Move to Report]]="Yes",VLOOKUP(E579,IssueVariable[],5,0),"N/A")</f>
        <v>N/A</v>
      </c>
      <c r="Z579" s="103" t="str">
        <f>Final_Report[[#This Row],[Expected Result]]</f>
        <v>N/A</v>
      </c>
      <c r="AA579" s="103" t="str">
        <f>IF(Final_Report[[#This Row],[Move to Report]]="Yes",VLOOKUP(E579,IssueVariable[],6,0),"N/A")</f>
        <v>N/A</v>
      </c>
      <c r="AB579" s="103" t="str">
        <f>IF(Final_Report[[#This Row],[Move to Report]]="Yes",VLOOKUP(E579,IssueVariable[],7,0),"N/A")</f>
        <v>N/A</v>
      </c>
      <c r="AC579" s="103" t="str">
        <f>Final_Report[[#This Row],[Recommendation]]</f>
        <v>N/A</v>
      </c>
      <c r="AD579" s="103"/>
      <c r="AE579" s="103" t="str">
        <f>IF(Final_Report[[#This Row],[Move to Report]]="Yes",VLOOKUP(E579,IssueVariable[],8,0),"N/A")</f>
        <v>N/A</v>
      </c>
      <c r="AF579" s="103" t="str">
        <f>Final_Report[[#This Row],[Steps to Reproduce]]</f>
        <v>N/A</v>
      </c>
      <c r="AG579" s="103" t="str">
        <f>IF(Final_Report[[#This Row],[Move to Report]]="Yes",VLOOKUP(E579,IssueVariable[],9,0),"N/A")</f>
        <v>N/A</v>
      </c>
      <c r="AH579" s="103" t="str">
        <f>IF(Final_Report[[#This Row],[Move to Report]]="Yes",VLOOKUP(E579,IssueVariable[],10,0),"N/A")</f>
        <v>N/A</v>
      </c>
      <c r="AI579" s="103"/>
      <c r="AJ579" s="103"/>
      <c r="AK579" s="103" t="str" cm="1">
        <f t="array" ref="AK579">Table95[Tested on]</f>
        <v>Windows: 11
MAC OS: 12
iOS: 15
Android OS: 10</v>
      </c>
      <c r="AL579" s="203" t="str" cm="1">
        <f t="array" ref="AL5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79" s="103" t="e" cm="1">
        <f t="array" ref="AM579">CONCATENATE(LEFT(AH579, SEARCH(" ", AH579) -1),", ",Labels[Labels])</f>
        <v>#VALUE!</v>
      </c>
      <c r="AN579" s="103" t="b">
        <f t="shared" si="10"/>
        <v>0</v>
      </c>
      <c r="AO579" s="103"/>
      <c r="AP579" s="103"/>
      <c r="AQ579" s="103"/>
      <c r="AR579" s="103"/>
      <c r="AS579" s="103"/>
      <c r="AT579" s="103"/>
      <c r="AU579" s="103"/>
      <c r="AV579" s="103"/>
      <c r="AW579" s="103"/>
      <c r="AX579" s="103"/>
      <c r="AY579" s="103"/>
      <c r="AZ579" s="103"/>
      <c r="BA579" s="103"/>
      <c r="BB579" s="103"/>
      <c r="BC579" s="103" t="e">
        <f>VLOOKUP('Final Report'!D579,'Issue Variable'!A:N,11,FALSE)</f>
        <v>#N/A</v>
      </c>
      <c r="BD579" s="103"/>
      <c r="BE579" s="206"/>
    </row>
    <row r="580" spans="1:57" ht="105" hidden="1">
      <c r="A580" s="145"/>
      <c r="B580" s="103" t="e">
        <f>VLOOKUP(A580,URL[],2,0)</f>
        <v>#N/A</v>
      </c>
      <c r="C580" s="205" t="e">
        <f>VLOOKUP(A580,URL[],3,0)</f>
        <v>#N/A</v>
      </c>
      <c r="D580" s="103"/>
      <c r="E580" s="103"/>
      <c r="F580" s="103"/>
      <c r="G580" s="103"/>
      <c r="H580" s="103"/>
      <c r="I580" s="103"/>
      <c r="J580" s="103"/>
      <c r="K580" s="103"/>
      <c r="L580" s="103"/>
      <c r="M580" s="103"/>
      <c r="N580" s="103"/>
      <c r="O580" s="103"/>
      <c r="P580" s="103"/>
      <c r="Q580" s="103"/>
      <c r="R580" s="103"/>
      <c r="S580" s="103"/>
      <c r="T580" s="103" t="str">
        <f>IF(Final_Report[[#This Row],[Move to Report]]="Yes",VLOOKUP(E580,IssueVariable[],3,0),"N/A")</f>
        <v>N/A</v>
      </c>
      <c r="U580" s="103" t="str">
        <f>IF(Final_Report[[#This Row],[Move to Report]]="Yes",VLOOKUP(E580,IssueVariable[],4,0),"N/A")</f>
        <v>N/A</v>
      </c>
      <c r="V580" s="103" t="str">
        <f>Final_Report[[#This Row],[Issue Description]]</f>
        <v>N/A</v>
      </c>
      <c r="W580" s="103"/>
      <c r="X580" s="103">
        <f>Final_Report[[#This Row],[Code Snippet]]</f>
        <v>0</v>
      </c>
      <c r="Y580" s="103" t="str">
        <f>IF(Final_Report[[#This Row],[Move to Report]]="Yes",VLOOKUP(E580,IssueVariable[],5,0),"N/A")</f>
        <v>N/A</v>
      </c>
      <c r="Z580" s="103" t="str">
        <f>Final_Report[[#This Row],[Expected Result]]</f>
        <v>N/A</v>
      </c>
      <c r="AA580" s="103" t="str">
        <f>IF(Final_Report[[#This Row],[Move to Report]]="Yes",VLOOKUP(E580,IssueVariable[],6,0),"N/A")</f>
        <v>N/A</v>
      </c>
      <c r="AB580" s="103" t="str">
        <f>IF(Final_Report[[#This Row],[Move to Report]]="Yes",VLOOKUP(E580,IssueVariable[],7,0),"N/A")</f>
        <v>N/A</v>
      </c>
      <c r="AC580" s="103" t="str">
        <f>Final_Report[[#This Row],[Recommendation]]</f>
        <v>N/A</v>
      </c>
      <c r="AD580" s="103"/>
      <c r="AE580" s="103" t="str">
        <f>IF(Final_Report[[#This Row],[Move to Report]]="Yes",VLOOKUP(E580,IssueVariable[],8,0),"N/A")</f>
        <v>N/A</v>
      </c>
      <c r="AF580" s="103" t="str">
        <f>Final_Report[[#This Row],[Steps to Reproduce]]</f>
        <v>N/A</v>
      </c>
      <c r="AG580" s="103" t="str">
        <f>IF(Final_Report[[#This Row],[Move to Report]]="Yes",VLOOKUP(E580,IssueVariable[],9,0),"N/A")</f>
        <v>N/A</v>
      </c>
      <c r="AH580" s="103" t="str">
        <f>IF(Final_Report[[#This Row],[Move to Report]]="Yes",VLOOKUP(E580,IssueVariable[],10,0),"N/A")</f>
        <v>N/A</v>
      </c>
      <c r="AI580" s="103"/>
      <c r="AJ580" s="103"/>
      <c r="AK580" s="103" t="str" cm="1">
        <f t="array" ref="AK580">Table95[Tested on]</f>
        <v>Windows: 11
MAC OS: 12
iOS: 15
Android OS: 10</v>
      </c>
      <c r="AL580" s="203" t="str" cm="1">
        <f t="array" ref="AL5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0" s="103" t="e" cm="1">
        <f t="array" ref="AM580">CONCATENATE(LEFT(AH580, SEARCH(" ", AH580) -1),", ",Labels[Labels])</f>
        <v>#VALUE!</v>
      </c>
      <c r="AN580" s="103" t="b">
        <f t="shared" si="10"/>
        <v>0</v>
      </c>
      <c r="AO580" s="103"/>
      <c r="AP580" s="103"/>
      <c r="AQ580" s="103"/>
      <c r="AR580" s="103"/>
      <c r="AS580" s="103"/>
      <c r="AT580" s="103"/>
      <c r="AU580" s="103"/>
      <c r="AV580" s="103"/>
      <c r="AW580" s="103"/>
      <c r="AX580" s="103"/>
      <c r="AY580" s="103"/>
      <c r="AZ580" s="103"/>
      <c r="BA580" s="103"/>
      <c r="BB580" s="103"/>
      <c r="BC580" s="103" t="e">
        <f>VLOOKUP('Final Report'!D580,'Issue Variable'!A:N,11,FALSE)</f>
        <v>#N/A</v>
      </c>
      <c r="BD580" s="103"/>
      <c r="BE580" s="206"/>
    </row>
    <row r="581" spans="1:57" ht="105" hidden="1">
      <c r="A581" s="145"/>
      <c r="B581" s="103" t="e">
        <f>VLOOKUP(A581,URL[],2,0)</f>
        <v>#N/A</v>
      </c>
      <c r="C581" s="205" t="e">
        <f>VLOOKUP(A581,URL[],3,0)</f>
        <v>#N/A</v>
      </c>
      <c r="D581" s="103"/>
      <c r="E581" s="103"/>
      <c r="F581" s="103"/>
      <c r="G581" s="103"/>
      <c r="H581" s="103"/>
      <c r="I581" s="103"/>
      <c r="J581" s="103"/>
      <c r="K581" s="103"/>
      <c r="L581" s="103"/>
      <c r="M581" s="103"/>
      <c r="N581" s="103"/>
      <c r="O581" s="103"/>
      <c r="P581" s="103"/>
      <c r="Q581" s="103"/>
      <c r="R581" s="103"/>
      <c r="S581" s="103"/>
      <c r="T581" s="103" t="str">
        <f>IF(Final_Report[[#This Row],[Move to Report]]="Yes",VLOOKUP(E581,IssueVariable[],3,0),"N/A")</f>
        <v>N/A</v>
      </c>
      <c r="U581" s="103" t="str">
        <f>IF(Final_Report[[#This Row],[Move to Report]]="Yes",VLOOKUP(E581,IssueVariable[],4,0),"N/A")</f>
        <v>N/A</v>
      </c>
      <c r="V581" s="103" t="str">
        <f>Final_Report[[#This Row],[Issue Description]]</f>
        <v>N/A</v>
      </c>
      <c r="W581" s="103"/>
      <c r="X581" s="103">
        <f>Final_Report[[#This Row],[Code Snippet]]</f>
        <v>0</v>
      </c>
      <c r="Y581" s="103" t="str">
        <f>IF(Final_Report[[#This Row],[Move to Report]]="Yes",VLOOKUP(E581,IssueVariable[],5,0),"N/A")</f>
        <v>N/A</v>
      </c>
      <c r="Z581" s="103" t="str">
        <f>Final_Report[[#This Row],[Expected Result]]</f>
        <v>N/A</v>
      </c>
      <c r="AA581" s="103" t="str">
        <f>IF(Final_Report[[#This Row],[Move to Report]]="Yes",VLOOKUP(E581,IssueVariable[],6,0),"N/A")</f>
        <v>N/A</v>
      </c>
      <c r="AB581" s="103" t="str">
        <f>IF(Final_Report[[#This Row],[Move to Report]]="Yes",VLOOKUP(E581,IssueVariable[],7,0),"N/A")</f>
        <v>N/A</v>
      </c>
      <c r="AC581" s="103" t="str">
        <f>Final_Report[[#This Row],[Recommendation]]</f>
        <v>N/A</v>
      </c>
      <c r="AD581" s="103"/>
      <c r="AE581" s="103" t="str">
        <f>IF(Final_Report[[#This Row],[Move to Report]]="Yes",VLOOKUP(E581,IssueVariable[],8,0),"N/A")</f>
        <v>N/A</v>
      </c>
      <c r="AF581" s="103" t="str">
        <f>Final_Report[[#This Row],[Steps to Reproduce]]</f>
        <v>N/A</v>
      </c>
      <c r="AG581" s="103" t="str">
        <f>IF(Final_Report[[#This Row],[Move to Report]]="Yes",VLOOKUP(E581,IssueVariable[],9,0),"N/A")</f>
        <v>N/A</v>
      </c>
      <c r="AH581" s="103" t="str">
        <f>IF(Final_Report[[#This Row],[Move to Report]]="Yes",VLOOKUP(E581,IssueVariable[],10,0),"N/A")</f>
        <v>N/A</v>
      </c>
      <c r="AI581" s="103"/>
      <c r="AJ581" s="103"/>
      <c r="AK581" s="103" t="str" cm="1">
        <f t="array" ref="AK581">Table95[Tested on]</f>
        <v>Windows: 11
MAC OS: 12
iOS: 15
Android OS: 10</v>
      </c>
      <c r="AL581" s="203" t="str" cm="1">
        <f t="array" ref="AL5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1" s="103" t="e" cm="1">
        <f t="array" ref="AM581">CONCATENATE(LEFT(AH581, SEARCH(" ", AH581) -1),", ",Labels[Labels])</f>
        <v>#VALUE!</v>
      </c>
      <c r="AN581" s="103" t="b">
        <f t="shared" si="10"/>
        <v>0</v>
      </c>
      <c r="AO581" s="103"/>
      <c r="AP581" s="103"/>
      <c r="AQ581" s="103"/>
      <c r="AR581" s="103"/>
      <c r="AS581" s="103"/>
      <c r="AT581" s="103"/>
      <c r="AU581" s="103"/>
      <c r="AV581" s="103"/>
      <c r="AW581" s="103"/>
      <c r="AX581" s="103"/>
      <c r="AY581" s="103"/>
      <c r="AZ581" s="103"/>
      <c r="BA581" s="103"/>
      <c r="BB581" s="103"/>
      <c r="BC581" s="103" t="e">
        <f>VLOOKUP('Final Report'!D581,'Issue Variable'!A:N,11,FALSE)</f>
        <v>#N/A</v>
      </c>
      <c r="BD581" s="103"/>
      <c r="BE581" s="206"/>
    </row>
    <row r="582" spans="1:57" ht="105" hidden="1">
      <c r="A582" s="145"/>
      <c r="B582" s="103" t="e">
        <f>VLOOKUP(A582,URL[],2,0)</f>
        <v>#N/A</v>
      </c>
      <c r="C582" s="205" t="e">
        <f>VLOOKUP(A582,URL[],3,0)</f>
        <v>#N/A</v>
      </c>
      <c r="D582" s="103"/>
      <c r="E582" s="103"/>
      <c r="F582" s="103"/>
      <c r="G582" s="103"/>
      <c r="H582" s="103"/>
      <c r="I582" s="103"/>
      <c r="J582" s="103"/>
      <c r="K582" s="103"/>
      <c r="L582" s="103"/>
      <c r="M582" s="103"/>
      <c r="N582" s="103"/>
      <c r="O582" s="103"/>
      <c r="P582" s="103"/>
      <c r="Q582" s="103"/>
      <c r="R582" s="103"/>
      <c r="S582" s="103"/>
      <c r="T582" s="103" t="str">
        <f>IF(Final_Report[[#This Row],[Move to Report]]="Yes",VLOOKUP(E582,IssueVariable[],3,0),"N/A")</f>
        <v>N/A</v>
      </c>
      <c r="U582" s="103" t="str">
        <f>IF(Final_Report[[#This Row],[Move to Report]]="Yes",VLOOKUP(E582,IssueVariable[],4,0),"N/A")</f>
        <v>N/A</v>
      </c>
      <c r="V582" s="103" t="str">
        <f>Final_Report[[#This Row],[Issue Description]]</f>
        <v>N/A</v>
      </c>
      <c r="W582" s="103"/>
      <c r="X582" s="103">
        <f>Final_Report[[#This Row],[Code Snippet]]</f>
        <v>0</v>
      </c>
      <c r="Y582" s="103" t="str">
        <f>IF(Final_Report[[#This Row],[Move to Report]]="Yes",VLOOKUP(E582,IssueVariable[],5,0),"N/A")</f>
        <v>N/A</v>
      </c>
      <c r="Z582" s="103" t="str">
        <f>Final_Report[[#This Row],[Expected Result]]</f>
        <v>N/A</v>
      </c>
      <c r="AA582" s="103" t="str">
        <f>IF(Final_Report[[#This Row],[Move to Report]]="Yes",VLOOKUP(E582,IssueVariable[],6,0),"N/A")</f>
        <v>N/A</v>
      </c>
      <c r="AB582" s="103" t="str">
        <f>IF(Final_Report[[#This Row],[Move to Report]]="Yes",VLOOKUP(E582,IssueVariable[],7,0),"N/A")</f>
        <v>N/A</v>
      </c>
      <c r="AC582" s="103" t="str">
        <f>Final_Report[[#This Row],[Recommendation]]</f>
        <v>N/A</v>
      </c>
      <c r="AD582" s="103"/>
      <c r="AE582" s="103" t="str">
        <f>IF(Final_Report[[#This Row],[Move to Report]]="Yes",VLOOKUP(E582,IssueVariable[],8,0),"N/A")</f>
        <v>N/A</v>
      </c>
      <c r="AF582" s="103" t="str">
        <f>Final_Report[[#This Row],[Steps to Reproduce]]</f>
        <v>N/A</v>
      </c>
      <c r="AG582" s="103" t="str">
        <f>IF(Final_Report[[#This Row],[Move to Report]]="Yes",VLOOKUP(E582,IssueVariable[],9,0),"N/A")</f>
        <v>N/A</v>
      </c>
      <c r="AH582" s="103" t="str">
        <f>IF(Final_Report[[#This Row],[Move to Report]]="Yes",VLOOKUP(E582,IssueVariable[],10,0),"N/A")</f>
        <v>N/A</v>
      </c>
      <c r="AI582" s="103"/>
      <c r="AJ582" s="103"/>
      <c r="AK582" s="103" t="str" cm="1">
        <f t="array" ref="AK582">Table95[Tested on]</f>
        <v>Windows: 11
MAC OS: 12
iOS: 15
Android OS: 10</v>
      </c>
      <c r="AL582" s="203" t="str" cm="1">
        <f t="array" ref="AL5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2" s="103" t="e" cm="1">
        <f t="array" ref="AM582">CONCATENATE(LEFT(AH582, SEARCH(" ", AH582) -1),", ",Labels[Labels])</f>
        <v>#VALUE!</v>
      </c>
      <c r="AN582" s="103" t="b">
        <f t="shared" si="10"/>
        <v>0</v>
      </c>
      <c r="AO582" s="103"/>
      <c r="AP582" s="103"/>
      <c r="AQ582" s="103"/>
      <c r="AR582" s="103"/>
      <c r="AS582" s="103"/>
      <c r="AT582" s="103"/>
      <c r="AU582" s="103"/>
      <c r="AV582" s="103"/>
      <c r="AW582" s="103"/>
      <c r="AX582" s="103"/>
      <c r="AY582" s="103"/>
      <c r="AZ582" s="103"/>
      <c r="BA582" s="103"/>
      <c r="BB582" s="103"/>
      <c r="BC582" s="103" t="e">
        <f>VLOOKUP('Final Report'!D582,'Issue Variable'!A:N,11,FALSE)</f>
        <v>#N/A</v>
      </c>
      <c r="BD582" s="103"/>
      <c r="BE582" s="206"/>
    </row>
    <row r="583" spans="1:57" ht="105" hidden="1">
      <c r="A583" s="145"/>
      <c r="B583" s="103" t="e">
        <f>VLOOKUP(A583,URL[],2,0)</f>
        <v>#N/A</v>
      </c>
      <c r="C583" s="205" t="e">
        <f>VLOOKUP(A583,URL[],3,0)</f>
        <v>#N/A</v>
      </c>
      <c r="D583" s="103"/>
      <c r="E583" s="103"/>
      <c r="F583" s="103"/>
      <c r="G583" s="103"/>
      <c r="H583" s="103"/>
      <c r="I583" s="103"/>
      <c r="J583" s="103"/>
      <c r="K583" s="103"/>
      <c r="L583" s="103"/>
      <c r="M583" s="103"/>
      <c r="N583" s="103"/>
      <c r="O583" s="103"/>
      <c r="P583" s="103"/>
      <c r="Q583" s="103"/>
      <c r="R583" s="103"/>
      <c r="S583" s="103"/>
      <c r="T583" s="103" t="str">
        <f>IF(Final_Report[[#This Row],[Move to Report]]="Yes",VLOOKUP(E583,IssueVariable[],3,0),"N/A")</f>
        <v>N/A</v>
      </c>
      <c r="U583" s="103" t="str">
        <f>IF(Final_Report[[#This Row],[Move to Report]]="Yes",VLOOKUP(E583,IssueVariable[],4,0),"N/A")</f>
        <v>N/A</v>
      </c>
      <c r="V583" s="103" t="str">
        <f>Final_Report[[#This Row],[Issue Description]]</f>
        <v>N/A</v>
      </c>
      <c r="W583" s="103"/>
      <c r="X583" s="103">
        <f>Final_Report[[#This Row],[Code Snippet]]</f>
        <v>0</v>
      </c>
      <c r="Y583" s="103" t="str">
        <f>IF(Final_Report[[#This Row],[Move to Report]]="Yes",VLOOKUP(E583,IssueVariable[],5,0),"N/A")</f>
        <v>N/A</v>
      </c>
      <c r="Z583" s="103" t="str">
        <f>Final_Report[[#This Row],[Expected Result]]</f>
        <v>N/A</v>
      </c>
      <c r="AA583" s="103" t="str">
        <f>IF(Final_Report[[#This Row],[Move to Report]]="Yes",VLOOKUP(E583,IssueVariable[],6,0),"N/A")</f>
        <v>N/A</v>
      </c>
      <c r="AB583" s="103" t="str">
        <f>IF(Final_Report[[#This Row],[Move to Report]]="Yes",VLOOKUP(E583,IssueVariable[],7,0),"N/A")</f>
        <v>N/A</v>
      </c>
      <c r="AC583" s="103" t="str">
        <f>Final_Report[[#This Row],[Recommendation]]</f>
        <v>N/A</v>
      </c>
      <c r="AD583" s="103"/>
      <c r="AE583" s="103" t="str">
        <f>IF(Final_Report[[#This Row],[Move to Report]]="Yes",VLOOKUP(E583,IssueVariable[],8,0),"N/A")</f>
        <v>N/A</v>
      </c>
      <c r="AF583" s="103" t="str">
        <f>Final_Report[[#This Row],[Steps to Reproduce]]</f>
        <v>N/A</v>
      </c>
      <c r="AG583" s="103" t="str">
        <f>IF(Final_Report[[#This Row],[Move to Report]]="Yes",VLOOKUP(E583,IssueVariable[],9,0),"N/A")</f>
        <v>N/A</v>
      </c>
      <c r="AH583" s="103" t="str">
        <f>IF(Final_Report[[#This Row],[Move to Report]]="Yes",VLOOKUP(E583,IssueVariable[],10,0),"N/A")</f>
        <v>N/A</v>
      </c>
      <c r="AI583" s="103"/>
      <c r="AJ583" s="103"/>
      <c r="AK583" s="103" t="str" cm="1">
        <f t="array" ref="AK583">Table95[Tested on]</f>
        <v>Windows: 11
MAC OS: 12
iOS: 15
Android OS: 10</v>
      </c>
      <c r="AL583" s="203" t="str" cm="1">
        <f t="array" ref="AL5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3" s="103" t="e" cm="1">
        <f t="array" ref="AM583">CONCATENATE(LEFT(AH583, SEARCH(" ", AH583) -1),", ",Labels[Labels])</f>
        <v>#VALUE!</v>
      </c>
      <c r="AN583" s="103" t="b">
        <f t="shared" si="10"/>
        <v>0</v>
      </c>
      <c r="AO583" s="103"/>
      <c r="AP583" s="103"/>
      <c r="AQ583" s="103"/>
      <c r="AR583" s="103"/>
      <c r="AS583" s="103"/>
      <c r="AT583" s="103"/>
      <c r="AU583" s="103"/>
      <c r="AV583" s="103"/>
      <c r="AW583" s="103"/>
      <c r="AX583" s="103"/>
      <c r="AY583" s="103"/>
      <c r="AZ583" s="103"/>
      <c r="BA583" s="103"/>
      <c r="BB583" s="103"/>
      <c r="BC583" s="103" t="e">
        <f>VLOOKUP('Final Report'!D583,'Issue Variable'!A:N,11,FALSE)</f>
        <v>#N/A</v>
      </c>
      <c r="BD583" s="103"/>
      <c r="BE583" s="206"/>
    </row>
    <row r="584" spans="1:57" ht="105" hidden="1">
      <c r="A584" s="145"/>
      <c r="B584" s="103" t="e">
        <f>VLOOKUP(A584,URL[],2,0)</f>
        <v>#N/A</v>
      </c>
      <c r="C584" s="205" t="e">
        <f>VLOOKUP(A584,URL[],3,0)</f>
        <v>#N/A</v>
      </c>
      <c r="D584" s="103"/>
      <c r="E584" s="103"/>
      <c r="F584" s="103"/>
      <c r="G584" s="103"/>
      <c r="H584" s="103"/>
      <c r="I584" s="103"/>
      <c r="J584" s="103"/>
      <c r="K584" s="103"/>
      <c r="L584" s="103"/>
      <c r="M584" s="103"/>
      <c r="N584" s="103"/>
      <c r="O584" s="103"/>
      <c r="P584" s="103"/>
      <c r="Q584" s="103"/>
      <c r="R584" s="103"/>
      <c r="S584" s="103"/>
      <c r="T584" s="103" t="str">
        <f>IF(Final_Report[[#This Row],[Move to Report]]="Yes",VLOOKUP(E584,IssueVariable[],3,0),"N/A")</f>
        <v>N/A</v>
      </c>
      <c r="U584" s="103" t="str">
        <f>IF(Final_Report[[#This Row],[Move to Report]]="Yes",VLOOKUP(E584,IssueVariable[],4,0),"N/A")</f>
        <v>N/A</v>
      </c>
      <c r="V584" s="103" t="str">
        <f>Final_Report[[#This Row],[Issue Description]]</f>
        <v>N/A</v>
      </c>
      <c r="W584" s="103"/>
      <c r="X584" s="103">
        <f>Final_Report[[#This Row],[Code Snippet]]</f>
        <v>0</v>
      </c>
      <c r="Y584" s="103" t="str">
        <f>IF(Final_Report[[#This Row],[Move to Report]]="Yes",VLOOKUP(E584,IssueVariable[],5,0),"N/A")</f>
        <v>N/A</v>
      </c>
      <c r="Z584" s="103" t="str">
        <f>Final_Report[[#This Row],[Expected Result]]</f>
        <v>N/A</v>
      </c>
      <c r="AA584" s="103" t="str">
        <f>IF(Final_Report[[#This Row],[Move to Report]]="Yes",VLOOKUP(E584,IssueVariable[],6,0),"N/A")</f>
        <v>N/A</v>
      </c>
      <c r="AB584" s="103" t="str">
        <f>IF(Final_Report[[#This Row],[Move to Report]]="Yes",VLOOKUP(E584,IssueVariable[],7,0),"N/A")</f>
        <v>N/A</v>
      </c>
      <c r="AC584" s="103" t="str">
        <f>Final_Report[[#This Row],[Recommendation]]</f>
        <v>N/A</v>
      </c>
      <c r="AD584" s="103"/>
      <c r="AE584" s="103" t="str">
        <f>IF(Final_Report[[#This Row],[Move to Report]]="Yes",VLOOKUP(E584,IssueVariable[],8,0),"N/A")</f>
        <v>N/A</v>
      </c>
      <c r="AF584" s="103" t="str">
        <f>Final_Report[[#This Row],[Steps to Reproduce]]</f>
        <v>N/A</v>
      </c>
      <c r="AG584" s="103" t="str">
        <f>IF(Final_Report[[#This Row],[Move to Report]]="Yes",VLOOKUP(E584,IssueVariable[],9,0),"N/A")</f>
        <v>N/A</v>
      </c>
      <c r="AH584" s="103" t="str">
        <f>IF(Final_Report[[#This Row],[Move to Report]]="Yes",VLOOKUP(E584,IssueVariable[],10,0),"N/A")</f>
        <v>N/A</v>
      </c>
      <c r="AI584" s="103"/>
      <c r="AJ584" s="103"/>
      <c r="AK584" s="103" t="str" cm="1">
        <f t="array" ref="AK584">Table95[Tested on]</f>
        <v>Windows: 11
MAC OS: 12
iOS: 15
Android OS: 10</v>
      </c>
      <c r="AL584" s="203" t="str" cm="1">
        <f t="array" ref="AL5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4" s="103" t="e" cm="1">
        <f t="array" ref="AM584">CONCATENATE(LEFT(AH584, SEARCH(" ", AH584) -1),", ",Labels[Labels])</f>
        <v>#VALUE!</v>
      </c>
      <c r="AN584" s="103" t="b">
        <f t="shared" si="10"/>
        <v>0</v>
      </c>
      <c r="AO584" s="103"/>
      <c r="AP584" s="103"/>
      <c r="AQ584" s="103"/>
      <c r="AR584" s="103"/>
      <c r="AS584" s="103"/>
      <c r="AT584" s="103"/>
      <c r="AU584" s="103"/>
      <c r="AV584" s="103"/>
      <c r="AW584" s="103"/>
      <c r="AX584" s="103"/>
      <c r="AY584" s="103"/>
      <c r="AZ584" s="103"/>
      <c r="BA584" s="103"/>
      <c r="BB584" s="103"/>
      <c r="BC584" s="103" t="e">
        <f>VLOOKUP('Final Report'!D584,'Issue Variable'!A:N,11,FALSE)</f>
        <v>#N/A</v>
      </c>
      <c r="BD584" s="103"/>
      <c r="BE584" s="206"/>
    </row>
    <row r="585" spans="1:57" ht="105" hidden="1">
      <c r="A585" s="145"/>
      <c r="B585" s="103" t="e">
        <f>VLOOKUP(A585,URL[],2,0)</f>
        <v>#N/A</v>
      </c>
      <c r="C585" s="205" t="e">
        <f>VLOOKUP(A585,URL[],3,0)</f>
        <v>#N/A</v>
      </c>
      <c r="D585" s="103"/>
      <c r="E585" s="103"/>
      <c r="F585" s="103"/>
      <c r="G585" s="103"/>
      <c r="H585" s="103"/>
      <c r="I585" s="103"/>
      <c r="J585" s="103"/>
      <c r="K585" s="103"/>
      <c r="L585" s="103"/>
      <c r="M585" s="103"/>
      <c r="N585" s="103"/>
      <c r="O585" s="103"/>
      <c r="P585" s="103"/>
      <c r="Q585" s="103"/>
      <c r="R585" s="103"/>
      <c r="S585" s="103"/>
      <c r="T585" s="103" t="str">
        <f>IF(Final_Report[[#This Row],[Move to Report]]="Yes",VLOOKUP(E585,IssueVariable[],3,0),"N/A")</f>
        <v>N/A</v>
      </c>
      <c r="U585" s="103" t="str">
        <f>IF(Final_Report[[#This Row],[Move to Report]]="Yes",VLOOKUP(E585,IssueVariable[],4,0),"N/A")</f>
        <v>N/A</v>
      </c>
      <c r="V585" s="103" t="str">
        <f>Final_Report[[#This Row],[Issue Description]]</f>
        <v>N/A</v>
      </c>
      <c r="W585" s="103"/>
      <c r="X585" s="103">
        <f>Final_Report[[#This Row],[Code Snippet]]</f>
        <v>0</v>
      </c>
      <c r="Y585" s="103" t="str">
        <f>IF(Final_Report[[#This Row],[Move to Report]]="Yes",VLOOKUP(E585,IssueVariable[],5,0),"N/A")</f>
        <v>N/A</v>
      </c>
      <c r="Z585" s="103" t="str">
        <f>Final_Report[[#This Row],[Expected Result]]</f>
        <v>N/A</v>
      </c>
      <c r="AA585" s="103" t="str">
        <f>IF(Final_Report[[#This Row],[Move to Report]]="Yes",VLOOKUP(E585,IssueVariable[],6,0),"N/A")</f>
        <v>N/A</v>
      </c>
      <c r="AB585" s="103" t="str">
        <f>IF(Final_Report[[#This Row],[Move to Report]]="Yes",VLOOKUP(E585,IssueVariable[],7,0),"N/A")</f>
        <v>N/A</v>
      </c>
      <c r="AC585" s="103" t="str">
        <f>Final_Report[[#This Row],[Recommendation]]</f>
        <v>N/A</v>
      </c>
      <c r="AD585" s="103"/>
      <c r="AE585" s="103" t="str">
        <f>IF(Final_Report[[#This Row],[Move to Report]]="Yes",VLOOKUP(E585,IssueVariable[],8,0),"N/A")</f>
        <v>N/A</v>
      </c>
      <c r="AF585" s="103" t="str">
        <f>Final_Report[[#This Row],[Steps to Reproduce]]</f>
        <v>N/A</v>
      </c>
      <c r="AG585" s="103" t="str">
        <f>IF(Final_Report[[#This Row],[Move to Report]]="Yes",VLOOKUP(E585,IssueVariable[],9,0),"N/A")</f>
        <v>N/A</v>
      </c>
      <c r="AH585" s="103" t="str">
        <f>IF(Final_Report[[#This Row],[Move to Report]]="Yes",VLOOKUP(E585,IssueVariable[],10,0),"N/A")</f>
        <v>N/A</v>
      </c>
      <c r="AI585" s="103"/>
      <c r="AJ585" s="103"/>
      <c r="AK585" s="103" t="str" cm="1">
        <f t="array" ref="AK585">Table95[Tested on]</f>
        <v>Windows: 11
MAC OS: 12
iOS: 15
Android OS: 10</v>
      </c>
      <c r="AL585" s="203" t="str" cm="1">
        <f t="array" ref="AL5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5" s="103" t="e" cm="1">
        <f t="array" ref="AM585">CONCATENATE(LEFT(AH585, SEARCH(" ", AH585) -1),", ",Labels[Labels])</f>
        <v>#VALUE!</v>
      </c>
      <c r="AN585" s="103" t="b">
        <f t="shared" si="10"/>
        <v>0</v>
      </c>
      <c r="AO585" s="103"/>
      <c r="AP585" s="103"/>
      <c r="AQ585" s="103"/>
      <c r="AR585" s="103"/>
      <c r="AS585" s="103"/>
      <c r="AT585" s="103"/>
      <c r="AU585" s="103"/>
      <c r="AV585" s="103"/>
      <c r="AW585" s="103"/>
      <c r="AX585" s="103"/>
      <c r="AY585" s="103"/>
      <c r="AZ585" s="103"/>
      <c r="BA585" s="103"/>
      <c r="BB585" s="103"/>
      <c r="BC585" s="103" t="e">
        <f>VLOOKUP('Final Report'!D585,'Issue Variable'!A:N,11,FALSE)</f>
        <v>#N/A</v>
      </c>
      <c r="BD585" s="103"/>
      <c r="BE585" s="206"/>
    </row>
    <row r="586" spans="1:57" ht="105" hidden="1">
      <c r="A586" s="145"/>
      <c r="B586" s="103" t="e">
        <f>VLOOKUP(A586,URL[],2,0)</f>
        <v>#N/A</v>
      </c>
      <c r="C586" s="205" t="e">
        <f>VLOOKUP(A586,URL[],3,0)</f>
        <v>#N/A</v>
      </c>
      <c r="D586" s="103"/>
      <c r="E586" s="103"/>
      <c r="F586" s="103"/>
      <c r="G586" s="103"/>
      <c r="H586" s="103"/>
      <c r="I586" s="103"/>
      <c r="J586" s="103"/>
      <c r="K586" s="103"/>
      <c r="L586" s="103"/>
      <c r="M586" s="103"/>
      <c r="N586" s="103"/>
      <c r="O586" s="103"/>
      <c r="P586" s="103"/>
      <c r="Q586" s="103"/>
      <c r="R586" s="103"/>
      <c r="S586" s="103"/>
      <c r="T586" s="103" t="str">
        <f>IF(Final_Report[[#This Row],[Move to Report]]="Yes",VLOOKUP(E586,IssueVariable[],3,0),"N/A")</f>
        <v>N/A</v>
      </c>
      <c r="U586" s="103" t="str">
        <f>IF(Final_Report[[#This Row],[Move to Report]]="Yes",VLOOKUP(E586,IssueVariable[],4,0),"N/A")</f>
        <v>N/A</v>
      </c>
      <c r="V586" s="103" t="str">
        <f>Final_Report[[#This Row],[Issue Description]]</f>
        <v>N/A</v>
      </c>
      <c r="W586" s="103"/>
      <c r="X586" s="103">
        <f>Final_Report[[#This Row],[Code Snippet]]</f>
        <v>0</v>
      </c>
      <c r="Y586" s="103" t="str">
        <f>IF(Final_Report[[#This Row],[Move to Report]]="Yes",VLOOKUP(E586,IssueVariable[],5,0),"N/A")</f>
        <v>N/A</v>
      </c>
      <c r="Z586" s="103" t="str">
        <f>Final_Report[[#This Row],[Expected Result]]</f>
        <v>N/A</v>
      </c>
      <c r="AA586" s="103" t="str">
        <f>IF(Final_Report[[#This Row],[Move to Report]]="Yes",VLOOKUP(E586,IssueVariable[],6,0),"N/A")</f>
        <v>N/A</v>
      </c>
      <c r="AB586" s="103" t="str">
        <f>IF(Final_Report[[#This Row],[Move to Report]]="Yes",VLOOKUP(E586,IssueVariable[],7,0),"N/A")</f>
        <v>N/A</v>
      </c>
      <c r="AC586" s="103" t="str">
        <f>Final_Report[[#This Row],[Recommendation]]</f>
        <v>N/A</v>
      </c>
      <c r="AD586" s="103"/>
      <c r="AE586" s="103" t="str">
        <f>IF(Final_Report[[#This Row],[Move to Report]]="Yes",VLOOKUP(E586,IssueVariable[],8,0),"N/A")</f>
        <v>N/A</v>
      </c>
      <c r="AF586" s="103" t="str">
        <f>Final_Report[[#This Row],[Steps to Reproduce]]</f>
        <v>N/A</v>
      </c>
      <c r="AG586" s="103" t="str">
        <f>IF(Final_Report[[#This Row],[Move to Report]]="Yes",VLOOKUP(E586,IssueVariable[],9,0),"N/A")</f>
        <v>N/A</v>
      </c>
      <c r="AH586" s="103" t="str">
        <f>IF(Final_Report[[#This Row],[Move to Report]]="Yes",VLOOKUP(E586,IssueVariable[],10,0),"N/A")</f>
        <v>N/A</v>
      </c>
      <c r="AI586" s="103"/>
      <c r="AJ586" s="103"/>
      <c r="AK586" s="103" t="str" cm="1">
        <f t="array" ref="AK586">Table95[Tested on]</f>
        <v>Windows: 11
MAC OS: 12
iOS: 15
Android OS: 10</v>
      </c>
      <c r="AL586" s="203" t="str" cm="1">
        <f t="array" ref="AL5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6" s="103" t="e" cm="1">
        <f t="array" ref="AM586">CONCATENATE(LEFT(AH586, SEARCH(" ", AH586) -1),", ",Labels[Labels])</f>
        <v>#VALUE!</v>
      </c>
      <c r="AN586" s="103" t="b">
        <f t="shared" si="10"/>
        <v>0</v>
      </c>
      <c r="AO586" s="103"/>
      <c r="AP586" s="103"/>
      <c r="AQ586" s="103"/>
      <c r="AR586" s="103"/>
      <c r="AS586" s="103"/>
      <c r="AT586" s="103"/>
      <c r="AU586" s="103"/>
      <c r="AV586" s="103"/>
      <c r="AW586" s="103"/>
      <c r="AX586" s="103"/>
      <c r="AY586" s="103"/>
      <c r="AZ586" s="103"/>
      <c r="BA586" s="103"/>
      <c r="BB586" s="103"/>
      <c r="BC586" s="103" t="e">
        <f>VLOOKUP('Final Report'!D586,'Issue Variable'!A:N,11,FALSE)</f>
        <v>#N/A</v>
      </c>
      <c r="BD586" s="103"/>
      <c r="BE586" s="206"/>
    </row>
    <row r="587" spans="1:57" ht="105" hidden="1">
      <c r="A587" s="145"/>
      <c r="B587" s="103" t="e">
        <f>VLOOKUP(A587,URL[],2,0)</f>
        <v>#N/A</v>
      </c>
      <c r="C587" s="205" t="e">
        <f>VLOOKUP(A587,URL[],3,0)</f>
        <v>#N/A</v>
      </c>
      <c r="D587" s="103"/>
      <c r="E587" s="103"/>
      <c r="F587" s="103"/>
      <c r="G587" s="103"/>
      <c r="H587" s="103"/>
      <c r="I587" s="103"/>
      <c r="J587" s="103"/>
      <c r="K587" s="103"/>
      <c r="L587" s="103"/>
      <c r="M587" s="103"/>
      <c r="N587" s="103"/>
      <c r="O587" s="103"/>
      <c r="P587" s="103"/>
      <c r="Q587" s="103"/>
      <c r="R587" s="103"/>
      <c r="S587" s="103"/>
      <c r="T587" s="103" t="str">
        <f>IF(Final_Report[[#This Row],[Move to Report]]="Yes",VLOOKUP(E587,IssueVariable[],3,0),"N/A")</f>
        <v>N/A</v>
      </c>
      <c r="U587" s="103" t="str">
        <f>IF(Final_Report[[#This Row],[Move to Report]]="Yes",VLOOKUP(E587,IssueVariable[],4,0),"N/A")</f>
        <v>N/A</v>
      </c>
      <c r="V587" s="103" t="str">
        <f>Final_Report[[#This Row],[Issue Description]]</f>
        <v>N/A</v>
      </c>
      <c r="W587" s="103"/>
      <c r="X587" s="103">
        <f>Final_Report[[#This Row],[Code Snippet]]</f>
        <v>0</v>
      </c>
      <c r="Y587" s="103" t="str">
        <f>IF(Final_Report[[#This Row],[Move to Report]]="Yes",VLOOKUP(E587,IssueVariable[],5,0),"N/A")</f>
        <v>N/A</v>
      </c>
      <c r="Z587" s="103" t="str">
        <f>Final_Report[[#This Row],[Expected Result]]</f>
        <v>N/A</v>
      </c>
      <c r="AA587" s="103" t="str">
        <f>IF(Final_Report[[#This Row],[Move to Report]]="Yes",VLOOKUP(E587,IssueVariable[],6,0),"N/A")</f>
        <v>N/A</v>
      </c>
      <c r="AB587" s="103" t="str">
        <f>IF(Final_Report[[#This Row],[Move to Report]]="Yes",VLOOKUP(E587,IssueVariable[],7,0),"N/A")</f>
        <v>N/A</v>
      </c>
      <c r="AC587" s="103" t="str">
        <f>Final_Report[[#This Row],[Recommendation]]</f>
        <v>N/A</v>
      </c>
      <c r="AD587" s="103"/>
      <c r="AE587" s="103" t="str">
        <f>IF(Final_Report[[#This Row],[Move to Report]]="Yes",VLOOKUP(E587,IssueVariable[],8,0),"N/A")</f>
        <v>N/A</v>
      </c>
      <c r="AF587" s="103" t="str">
        <f>Final_Report[[#This Row],[Steps to Reproduce]]</f>
        <v>N/A</v>
      </c>
      <c r="AG587" s="103" t="str">
        <f>IF(Final_Report[[#This Row],[Move to Report]]="Yes",VLOOKUP(E587,IssueVariable[],9,0),"N/A")</f>
        <v>N/A</v>
      </c>
      <c r="AH587" s="103" t="str">
        <f>IF(Final_Report[[#This Row],[Move to Report]]="Yes",VLOOKUP(E587,IssueVariable[],10,0),"N/A")</f>
        <v>N/A</v>
      </c>
      <c r="AI587" s="103"/>
      <c r="AJ587" s="103"/>
      <c r="AK587" s="103" t="str" cm="1">
        <f t="array" ref="AK587">Table95[Tested on]</f>
        <v>Windows: 11
MAC OS: 12
iOS: 15
Android OS: 10</v>
      </c>
      <c r="AL587" s="203" t="str" cm="1">
        <f t="array" ref="AL5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7" s="103" t="e" cm="1">
        <f t="array" ref="AM587">CONCATENATE(LEFT(AH587, SEARCH(" ", AH587) -1),", ",Labels[Labels])</f>
        <v>#VALUE!</v>
      </c>
      <c r="AN587" s="103" t="b">
        <f t="shared" si="10"/>
        <v>0</v>
      </c>
      <c r="AO587" s="103"/>
      <c r="AP587" s="103"/>
      <c r="AQ587" s="103"/>
      <c r="AR587" s="103"/>
      <c r="AS587" s="103"/>
      <c r="AT587" s="103"/>
      <c r="AU587" s="103"/>
      <c r="AV587" s="103"/>
      <c r="AW587" s="103"/>
      <c r="AX587" s="103"/>
      <c r="AY587" s="103"/>
      <c r="AZ587" s="103"/>
      <c r="BA587" s="103"/>
      <c r="BB587" s="103"/>
      <c r="BC587" s="103" t="e">
        <f>VLOOKUP('Final Report'!D587,'Issue Variable'!A:N,11,FALSE)</f>
        <v>#N/A</v>
      </c>
      <c r="BD587" s="103"/>
      <c r="BE587" s="206"/>
    </row>
    <row r="588" spans="1:57" ht="105" hidden="1">
      <c r="A588" s="145"/>
      <c r="B588" s="103" t="e">
        <f>VLOOKUP(A588,URL[],2,0)</f>
        <v>#N/A</v>
      </c>
      <c r="C588" s="205" t="e">
        <f>VLOOKUP(A588,URL[],3,0)</f>
        <v>#N/A</v>
      </c>
      <c r="D588" s="103"/>
      <c r="E588" s="103"/>
      <c r="F588" s="103"/>
      <c r="G588" s="103"/>
      <c r="H588" s="103"/>
      <c r="I588" s="103"/>
      <c r="J588" s="103"/>
      <c r="K588" s="103"/>
      <c r="L588" s="103"/>
      <c r="M588" s="103"/>
      <c r="N588" s="103"/>
      <c r="O588" s="103"/>
      <c r="P588" s="103"/>
      <c r="Q588" s="103"/>
      <c r="R588" s="103"/>
      <c r="S588" s="103"/>
      <c r="T588" s="103" t="str">
        <f>IF(Final_Report[[#This Row],[Move to Report]]="Yes",VLOOKUP(E588,IssueVariable[],3,0),"N/A")</f>
        <v>N/A</v>
      </c>
      <c r="U588" s="103" t="str">
        <f>IF(Final_Report[[#This Row],[Move to Report]]="Yes",VLOOKUP(E588,IssueVariable[],4,0),"N/A")</f>
        <v>N/A</v>
      </c>
      <c r="V588" s="103" t="str">
        <f>Final_Report[[#This Row],[Issue Description]]</f>
        <v>N/A</v>
      </c>
      <c r="W588" s="103"/>
      <c r="X588" s="103">
        <f>Final_Report[[#This Row],[Code Snippet]]</f>
        <v>0</v>
      </c>
      <c r="Y588" s="103" t="str">
        <f>IF(Final_Report[[#This Row],[Move to Report]]="Yes",VLOOKUP(E588,IssueVariable[],5,0),"N/A")</f>
        <v>N/A</v>
      </c>
      <c r="Z588" s="103" t="str">
        <f>Final_Report[[#This Row],[Expected Result]]</f>
        <v>N/A</v>
      </c>
      <c r="AA588" s="103" t="str">
        <f>IF(Final_Report[[#This Row],[Move to Report]]="Yes",VLOOKUP(E588,IssueVariable[],6,0),"N/A")</f>
        <v>N/A</v>
      </c>
      <c r="AB588" s="103" t="str">
        <f>IF(Final_Report[[#This Row],[Move to Report]]="Yes",VLOOKUP(E588,IssueVariable[],7,0),"N/A")</f>
        <v>N/A</v>
      </c>
      <c r="AC588" s="103" t="str">
        <f>Final_Report[[#This Row],[Recommendation]]</f>
        <v>N/A</v>
      </c>
      <c r="AD588" s="103"/>
      <c r="AE588" s="103" t="str">
        <f>IF(Final_Report[[#This Row],[Move to Report]]="Yes",VLOOKUP(E588,IssueVariable[],8,0),"N/A")</f>
        <v>N/A</v>
      </c>
      <c r="AF588" s="103" t="str">
        <f>Final_Report[[#This Row],[Steps to Reproduce]]</f>
        <v>N/A</v>
      </c>
      <c r="AG588" s="103" t="str">
        <f>IF(Final_Report[[#This Row],[Move to Report]]="Yes",VLOOKUP(E588,IssueVariable[],9,0),"N/A")</f>
        <v>N/A</v>
      </c>
      <c r="AH588" s="103" t="str">
        <f>IF(Final_Report[[#This Row],[Move to Report]]="Yes",VLOOKUP(E588,IssueVariable[],10,0),"N/A")</f>
        <v>N/A</v>
      </c>
      <c r="AI588" s="103"/>
      <c r="AJ588" s="103"/>
      <c r="AK588" s="103" t="str" cm="1">
        <f t="array" ref="AK588">Table95[Tested on]</f>
        <v>Windows: 11
MAC OS: 12
iOS: 15
Android OS: 10</v>
      </c>
      <c r="AL588" s="203" t="str" cm="1">
        <f t="array" ref="AL5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8" s="103" t="e" cm="1">
        <f t="array" ref="AM588">CONCATENATE(LEFT(AH588, SEARCH(" ", AH588) -1),", ",Labels[Labels])</f>
        <v>#VALUE!</v>
      </c>
      <c r="AN588" s="103" t="b">
        <f t="shared" si="10"/>
        <v>0</v>
      </c>
      <c r="AO588" s="103"/>
      <c r="AP588" s="103"/>
      <c r="AQ588" s="103"/>
      <c r="AR588" s="103"/>
      <c r="AS588" s="103"/>
      <c r="AT588" s="103"/>
      <c r="AU588" s="103"/>
      <c r="AV588" s="103"/>
      <c r="AW588" s="103"/>
      <c r="AX588" s="103"/>
      <c r="AY588" s="103"/>
      <c r="AZ588" s="103"/>
      <c r="BA588" s="103"/>
      <c r="BB588" s="103"/>
      <c r="BC588" s="103" t="e">
        <f>VLOOKUP('Final Report'!D588,'Issue Variable'!A:N,11,FALSE)</f>
        <v>#N/A</v>
      </c>
      <c r="BD588" s="103"/>
      <c r="BE588" s="206"/>
    </row>
    <row r="589" spans="1:57" ht="105" hidden="1">
      <c r="A589" s="145"/>
      <c r="B589" s="103" t="e">
        <f>VLOOKUP(A589,URL[],2,0)</f>
        <v>#N/A</v>
      </c>
      <c r="C589" s="205" t="e">
        <f>VLOOKUP(A589,URL[],3,0)</f>
        <v>#N/A</v>
      </c>
      <c r="D589" s="103"/>
      <c r="E589" s="103"/>
      <c r="F589" s="103"/>
      <c r="G589" s="103"/>
      <c r="H589" s="103"/>
      <c r="I589" s="103"/>
      <c r="J589" s="103"/>
      <c r="K589" s="103"/>
      <c r="L589" s="103"/>
      <c r="M589" s="103"/>
      <c r="N589" s="103"/>
      <c r="O589" s="103"/>
      <c r="P589" s="103"/>
      <c r="Q589" s="103"/>
      <c r="R589" s="103"/>
      <c r="S589" s="103"/>
      <c r="T589" s="103" t="str">
        <f>IF(Final_Report[[#This Row],[Move to Report]]="Yes",VLOOKUP(E589,IssueVariable[],3,0),"N/A")</f>
        <v>N/A</v>
      </c>
      <c r="U589" s="103" t="str">
        <f>IF(Final_Report[[#This Row],[Move to Report]]="Yes",VLOOKUP(E589,IssueVariable[],4,0),"N/A")</f>
        <v>N/A</v>
      </c>
      <c r="V589" s="103" t="str">
        <f>Final_Report[[#This Row],[Issue Description]]</f>
        <v>N/A</v>
      </c>
      <c r="W589" s="103"/>
      <c r="X589" s="103">
        <f>Final_Report[[#This Row],[Code Snippet]]</f>
        <v>0</v>
      </c>
      <c r="Y589" s="103" t="str">
        <f>IF(Final_Report[[#This Row],[Move to Report]]="Yes",VLOOKUP(E589,IssueVariable[],5,0),"N/A")</f>
        <v>N/A</v>
      </c>
      <c r="Z589" s="103" t="str">
        <f>Final_Report[[#This Row],[Expected Result]]</f>
        <v>N/A</v>
      </c>
      <c r="AA589" s="103" t="str">
        <f>IF(Final_Report[[#This Row],[Move to Report]]="Yes",VLOOKUP(E589,IssueVariable[],6,0),"N/A")</f>
        <v>N/A</v>
      </c>
      <c r="AB589" s="103" t="str">
        <f>IF(Final_Report[[#This Row],[Move to Report]]="Yes",VLOOKUP(E589,IssueVariable[],7,0),"N/A")</f>
        <v>N/A</v>
      </c>
      <c r="AC589" s="103" t="str">
        <f>Final_Report[[#This Row],[Recommendation]]</f>
        <v>N/A</v>
      </c>
      <c r="AD589" s="103"/>
      <c r="AE589" s="103" t="str">
        <f>IF(Final_Report[[#This Row],[Move to Report]]="Yes",VLOOKUP(E589,IssueVariable[],8,0),"N/A")</f>
        <v>N/A</v>
      </c>
      <c r="AF589" s="103" t="str">
        <f>Final_Report[[#This Row],[Steps to Reproduce]]</f>
        <v>N/A</v>
      </c>
      <c r="AG589" s="103" t="str">
        <f>IF(Final_Report[[#This Row],[Move to Report]]="Yes",VLOOKUP(E589,IssueVariable[],9,0),"N/A")</f>
        <v>N/A</v>
      </c>
      <c r="AH589" s="103" t="str">
        <f>IF(Final_Report[[#This Row],[Move to Report]]="Yes",VLOOKUP(E589,IssueVariable[],10,0),"N/A")</f>
        <v>N/A</v>
      </c>
      <c r="AI589" s="103"/>
      <c r="AJ589" s="103"/>
      <c r="AK589" s="103" t="str" cm="1">
        <f t="array" ref="AK589">Table95[Tested on]</f>
        <v>Windows: 11
MAC OS: 12
iOS: 15
Android OS: 10</v>
      </c>
      <c r="AL589" s="203" t="str" cm="1">
        <f t="array" ref="AL5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89" s="103" t="e" cm="1">
        <f t="array" ref="AM589">CONCATENATE(LEFT(AH589, SEARCH(" ", AH589) -1),", ",Labels[Labels])</f>
        <v>#VALUE!</v>
      </c>
      <c r="AN589" s="103" t="b">
        <f t="shared" si="10"/>
        <v>0</v>
      </c>
      <c r="AO589" s="103"/>
      <c r="AP589" s="103"/>
      <c r="AQ589" s="103"/>
      <c r="AR589" s="103"/>
      <c r="AS589" s="103"/>
      <c r="AT589" s="103"/>
      <c r="AU589" s="103"/>
      <c r="AV589" s="103"/>
      <c r="AW589" s="103"/>
      <c r="AX589" s="103"/>
      <c r="AY589" s="103"/>
      <c r="AZ589" s="103"/>
      <c r="BA589" s="103"/>
      <c r="BB589" s="103"/>
      <c r="BC589" s="103" t="e">
        <f>VLOOKUP('Final Report'!D589,'Issue Variable'!A:N,11,FALSE)</f>
        <v>#N/A</v>
      </c>
      <c r="BD589" s="103"/>
      <c r="BE589" s="206"/>
    </row>
    <row r="590" spans="1:57" ht="105" hidden="1">
      <c r="A590" s="145"/>
      <c r="B590" s="103" t="e">
        <f>VLOOKUP(A590,URL[],2,0)</f>
        <v>#N/A</v>
      </c>
      <c r="C590" s="205" t="e">
        <f>VLOOKUP(A590,URL[],3,0)</f>
        <v>#N/A</v>
      </c>
      <c r="D590" s="103"/>
      <c r="E590" s="103"/>
      <c r="F590" s="103"/>
      <c r="G590" s="103"/>
      <c r="H590" s="103"/>
      <c r="I590" s="103"/>
      <c r="J590" s="103"/>
      <c r="K590" s="103"/>
      <c r="L590" s="103"/>
      <c r="M590" s="103"/>
      <c r="N590" s="103"/>
      <c r="O590" s="103"/>
      <c r="P590" s="103"/>
      <c r="Q590" s="103"/>
      <c r="R590" s="103"/>
      <c r="S590" s="103"/>
      <c r="T590" s="103" t="str">
        <f>IF(Final_Report[[#This Row],[Move to Report]]="Yes",VLOOKUP(E590,IssueVariable[],3,0),"N/A")</f>
        <v>N/A</v>
      </c>
      <c r="U590" s="103" t="str">
        <f>IF(Final_Report[[#This Row],[Move to Report]]="Yes",VLOOKUP(E590,IssueVariable[],4,0),"N/A")</f>
        <v>N/A</v>
      </c>
      <c r="V590" s="103" t="str">
        <f>Final_Report[[#This Row],[Issue Description]]</f>
        <v>N/A</v>
      </c>
      <c r="W590" s="103"/>
      <c r="X590" s="103">
        <f>Final_Report[[#This Row],[Code Snippet]]</f>
        <v>0</v>
      </c>
      <c r="Y590" s="103" t="str">
        <f>IF(Final_Report[[#This Row],[Move to Report]]="Yes",VLOOKUP(E590,IssueVariable[],5,0),"N/A")</f>
        <v>N/A</v>
      </c>
      <c r="Z590" s="103" t="str">
        <f>Final_Report[[#This Row],[Expected Result]]</f>
        <v>N/A</v>
      </c>
      <c r="AA590" s="103" t="str">
        <f>IF(Final_Report[[#This Row],[Move to Report]]="Yes",VLOOKUP(E590,IssueVariable[],6,0),"N/A")</f>
        <v>N/A</v>
      </c>
      <c r="AB590" s="103" t="str">
        <f>IF(Final_Report[[#This Row],[Move to Report]]="Yes",VLOOKUP(E590,IssueVariable[],7,0),"N/A")</f>
        <v>N/A</v>
      </c>
      <c r="AC590" s="103" t="str">
        <f>Final_Report[[#This Row],[Recommendation]]</f>
        <v>N/A</v>
      </c>
      <c r="AD590" s="103"/>
      <c r="AE590" s="103" t="str">
        <f>IF(Final_Report[[#This Row],[Move to Report]]="Yes",VLOOKUP(E590,IssueVariable[],8,0),"N/A")</f>
        <v>N/A</v>
      </c>
      <c r="AF590" s="103" t="str">
        <f>Final_Report[[#This Row],[Steps to Reproduce]]</f>
        <v>N/A</v>
      </c>
      <c r="AG590" s="103" t="str">
        <f>IF(Final_Report[[#This Row],[Move to Report]]="Yes",VLOOKUP(E590,IssueVariable[],9,0),"N/A")</f>
        <v>N/A</v>
      </c>
      <c r="AH590" s="103" t="str">
        <f>IF(Final_Report[[#This Row],[Move to Report]]="Yes",VLOOKUP(E590,IssueVariable[],10,0),"N/A")</f>
        <v>N/A</v>
      </c>
      <c r="AI590" s="103"/>
      <c r="AJ590" s="103"/>
      <c r="AK590" s="103" t="str" cm="1">
        <f t="array" ref="AK590">Table95[Tested on]</f>
        <v>Windows: 11
MAC OS: 12
iOS: 15
Android OS: 10</v>
      </c>
      <c r="AL590" s="203" t="str" cm="1">
        <f t="array" ref="AL5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0" s="103" t="e" cm="1">
        <f t="array" ref="AM590">CONCATENATE(LEFT(AH590, SEARCH(" ", AH590) -1),", ",Labels[Labels])</f>
        <v>#VALUE!</v>
      </c>
      <c r="AN590" s="103" t="b">
        <f t="shared" si="10"/>
        <v>0</v>
      </c>
      <c r="AO590" s="103"/>
      <c r="AP590" s="103"/>
      <c r="AQ590" s="103"/>
      <c r="AR590" s="103"/>
      <c r="AS590" s="103"/>
      <c r="AT590" s="103"/>
      <c r="AU590" s="103"/>
      <c r="AV590" s="103"/>
      <c r="AW590" s="103"/>
      <c r="AX590" s="103"/>
      <c r="AY590" s="103"/>
      <c r="AZ590" s="103"/>
      <c r="BA590" s="103"/>
      <c r="BB590" s="103"/>
      <c r="BC590" s="103" t="e">
        <f>VLOOKUP('Final Report'!D590,'Issue Variable'!A:N,11,FALSE)</f>
        <v>#N/A</v>
      </c>
      <c r="BD590" s="103"/>
      <c r="BE590" s="206"/>
    </row>
    <row r="591" spans="1:57" ht="105" hidden="1">
      <c r="A591" s="145"/>
      <c r="B591" s="103" t="e">
        <f>VLOOKUP(A591,URL[],2,0)</f>
        <v>#N/A</v>
      </c>
      <c r="C591" s="205" t="e">
        <f>VLOOKUP(A591,URL[],3,0)</f>
        <v>#N/A</v>
      </c>
      <c r="D591" s="103"/>
      <c r="E591" s="103"/>
      <c r="F591" s="103"/>
      <c r="G591" s="103"/>
      <c r="H591" s="103"/>
      <c r="I591" s="103"/>
      <c r="J591" s="103"/>
      <c r="K591" s="103"/>
      <c r="L591" s="103"/>
      <c r="M591" s="103"/>
      <c r="N591" s="103"/>
      <c r="O591" s="103"/>
      <c r="P591" s="103"/>
      <c r="Q591" s="103"/>
      <c r="R591" s="103"/>
      <c r="S591" s="103"/>
      <c r="T591" s="103" t="str">
        <f>IF(Final_Report[[#This Row],[Move to Report]]="Yes",VLOOKUP(E591,IssueVariable[],3,0),"N/A")</f>
        <v>N/A</v>
      </c>
      <c r="U591" s="103" t="str">
        <f>IF(Final_Report[[#This Row],[Move to Report]]="Yes",VLOOKUP(E591,IssueVariable[],4,0),"N/A")</f>
        <v>N/A</v>
      </c>
      <c r="V591" s="103" t="str">
        <f>Final_Report[[#This Row],[Issue Description]]</f>
        <v>N/A</v>
      </c>
      <c r="W591" s="103"/>
      <c r="X591" s="103">
        <f>Final_Report[[#This Row],[Code Snippet]]</f>
        <v>0</v>
      </c>
      <c r="Y591" s="103" t="str">
        <f>IF(Final_Report[[#This Row],[Move to Report]]="Yes",VLOOKUP(E591,IssueVariable[],5,0),"N/A")</f>
        <v>N/A</v>
      </c>
      <c r="Z591" s="103" t="str">
        <f>Final_Report[[#This Row],[Expected Result]]</f>
        <v>N/A</v>
      </c>
      <c r="AA591" s="103" t="str">
        <f>IF(Final_Report[[#This Row],[Move to Report]]="Yes",VLOOKUP(E591,IssueVariable[],6,0),"N/A")</f>
        <v>N/A</v>
      </c>
      <c r="AB591" s="103" t="str">
        <f>IF(Final_Report[[#This Row],[Move to Report]]="Yes",VLOOKUP(E591,IssueVariable[],7,0),"N/A")</f>
        <v>N/A</v>
      </c>
      <c r="AC591" s="103" t="str">
        <f>Final_Report[[#This Row],[Recommendation]]</f>
        <v>N/A</v>
      </c>
      <c r="AD591" s="103"/>
      <c r="AE591" s="103" t="str">
        <f>IF(Final_Report[[#This Row],[Move to Report]]="Yes",VLOOKUP(E591,IssueVariable[],8,0),"N/A")</f>
        <v>N/A</v>
      </c>
      <c r="AF591" s="103" t="str">
        <f>Final_Report[[#This Row],[Steps to Reproduce]]</f>
        <v>N/A</v>
      </c>
      <c r="AG591" s="103" t="str">
        <f>IF(Final_Report[[#This Row],[Move to Report]]="Yes",VLOOKUP(E591,IssueVariable[],9,0),"N/A")</f>
        <v>N/A</v>
      </c>
      <c r="AH591" s="103" t="str">
        <f>IF(Final_Report[[#This Row],[Move to Report]]="Yes",VLOOKUP(E591,IssueVariable[],10,0),"N/A")</f>
        <v>N/A</v>
      </c>
      <c r="AI591" s="103"/>
      <c r="AJ591" s="103"/>
      <c r="AK591" s="103" t="str" cm="1">
        <f t="array" ref="AK591">Table95[Tested on]</f>
        <v>Windows: 11
MAC OS: 12
iOS: 15
Android OS: 10</v>
      </c>
      <c r="AL591" s="203" t="str" cm="1">
        <f t="array" ref="AL5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1" s="103" t="e" cm="1">
        <f t="array" ref="AM591">CONCATENATE(LEFT(AH591, SEARCH(" ", AH591) -1),", ",Labels[Labels])</f>
        <v>#VALUE!</v>
      </c>
      <c r="AN591" s="103" t="b">
        <f t="shared" si="10"/>
        <v>0</v>
      </c>
      <c r="AO591" s="103"/>
      <c r="AP591" s="103"/>
      <c r="AQ591" s="103"/>
      <c r="AR591" s="103"/>
      <c r="AS591" s="103"/>
      <c r="AT591" s="103"/>
      <c r="AU591" s="103"/>
      <c r="AV591" s="103"/>
      <c r="AW591" s="103"/>
      <c r="AX591" s="103"/>
      <c r="AY591" s="103"/>
      <c r="AZ591" s="103"/>
      <c r="BA591" s="103"/>
      <c r="BB591" s="103"/>
      <c r="BC591" s="103" t="e">
        <f>VLOOKUP('Final Report'!D591,'Issue Variable'!A:N,11,FALSE)</f>
        <v>#N/A</v>
      </c>
      <c r="BD591" s="103"/>
      <c r="BE591" s="206"/>
    </row>
    <row r="592" spans="1:57" ht="105" hidden="1">
      <c r="A592" s="145"/>
      <c r="B592" s="103" t="e">
        <f>VLOOKUP(A592,URL[],2,0)</f>
        <v>#N/A</v>
      </c>
      <c r="C592" s="205" t="e">
        <f>VLOOKUP(A592,URL[],3,0)</f>
        <v>#N/A</v>
      </c>
      <c r="D592" s="103"/>
      <c r="E592" s="103"/>
      <c r="F592" s="103"/>
      <c r="G592" s="103"/>
      <c r="H592" s="103"/>
      <c r="I592" s="103"/>
      <c r="J592" s="103"/>
      <c r="K592" s="103"/>
      <c r="L592" s="103"/>
      <c r="M592" s="103"/>
      <c r="N592" s="103"/>
      <c r="O592" s="103"/>
      <c r="P592" s="103"/>
      <c r="Q592" s="103"/>
      <c r="R592" s="103"/>
      <c r="S592" s="103"/>
      <c r="T592" s="103" t="str">
        <f>IF(Final_Report[[#This Row],[Move to Report]]="Yes",VLOOKUP(E592,IssueVariable[],3,0),"N/A")</f>
        <v>N/A</v>
      </c>
      <c r="U592" s="103" t="str">
        <f>IF(Final_Report[[#This Row],[Move to Report]]="Yes",VLOOKUP(E592,IssueVariable[],4,0),"N/A")</f>
        <v>N/A</v>
      </c>
      <c r="V592" s="103" t="str">
        <f>Final_Report[[#This Row],[Issue Description]]</f>
        <v>N/A</v>
      </c>
      <c r="W592" s="103"/>
      <c r="X592" s="103">
        <f>Final_Report[[#This Row],[Code Snippet]]</f>
        <v>0</v>
      </c>
      <c r="Y592" s="103" t="str">
        <f>IF(Final_Report[[#This Row],[Move to Report]]="Yes",VLOOKUP(E592,IssueVariable[],5,0),"N/A")</f>
        <v>N/A</v>
      </c>
      <c r="Z592" s="103" t="str">
        <f>Final_Report[[#This Row],[Expected Result]]</f>
        <v>N/A</v>
      </c>
      <c r="AA592" s="103" t="str">
        <f>IF(Final_Report[[#This Row],[Move to Report]]="Yes",VLOOKUP(E592,IssueVariable[],6,0),"N/A")</f>
        <v>N/A</v>
      </c>
      <c r="AB592" s="103" t="str">
        <f>IF(Final_Report[[#This Row],[Move to Report]]="Yes",VLOOKUP(E592,IssueVariable[],7,0),"N/A")</f>
        <v>N/A</v>
      </c>
      <c r="AC592" s="103" t="str">
        <f>Final_Report[[#This Row],[Recommendation]]</f>
        <v>N/A</v>
      </c>
      <c r="AD592" s="103"/>
      <c r="AE592" s="103" t="str">
        <f>IF(Final_Report[[#This Row],[Move to Report]]="Yes",VLOOKUP(E592,IssueVariable[],8,0),"N/A")</f>
        <v>N/A</v>
      </c>
      <c r="AF592" s="103" t="str">
        <f>Final_Report[[#This Row],[Steps to Reproduce]]</f>
        <v>N/A</v>
      </c>
      <c r="AG592" s="103" t="str">
        <f>IF(Final_Report[[#This Row],[Move to Report]]="Yes",VLOOKUP(E592,IssueVariable[],9,0),"N/A")</f>
        <v>N/A</v>
      </c>
      <c r="AH592" s="103" t="str">
        <f>IF(Final_Report[[#This Row],[Move to Report]]="Yes",VLOOKUP(E592,IssueVariable[],10,0),"N/A")</f>
        <v>N/A</v>
      </c>
      <c r="AI592" s="103"/>
      <c r="AJ592" s="103"/>
      <c r="AK592" s="103" t="str" cm="1">
        <f t="array" ref="AK592">Table95[Tested on]</f>
        <v>Windows: 11
MAC OS: 12
iOS: 15
Android OS: 10</v>
      </c>
      <c r="AL592" s="203" t="str" cm="1">
        <f t="array" ref="AL5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2" s="103" t="e" cm="1">
        <f t="array" ref="AM592">CONCATENATE(LEFT(AH592, SEARCH(" ", AH592) -1),", ",Labels[Labels])</f>
        <v>#VALUE!</v>
      </c>
      <c r="AN592" s="103" t="b">
        <f t="shared" si="10"/>
        <v>0</v>
      </c>
      <c r="AO592" s="103"/>
      <c r="AP592" s="103"/>
      <c r="AQ592" s="103"/>
      <c r="AR592" s="103"/>
      <c r="AS592" s="103"/>
      <c r="AT592" s="103"/>
      <c r="AU592" s="103"/>
      <c r="AV592" s="103"/>
      <c r="AW592" s="103"/>
      <c r="AX592" s="103"/>
      <c r="AY592" s="103"/>
      <c r="AZ592" s="103"/>
      <c r="BA592" s="103"/>
      <c r="BB592" s="103"/>
      <c r="BC592" s="103" t="e">
        <f>VLOOKUP('Final Report'!D592,'Issue Variable'!A:N,11,FALSE)</f>
        <v>#N/A</v>
      </c>
      <c r="BD592" s="103"/>
      <c r="BE592" s="206"/>
    </row>
    <row r="593" spans="1:57" ht="105" hidden="1">
      <c r="A593" s="145"/>
      <c r="B593" s="103" t="e">
        <f>VLOOKUP(A593,URL[],2,0)</f>
        <v>#N/A</v>
      </c>
      <c r="C593" s="205" t="e">
        <f>VLOOKUP(A593,URL[],3,0)</f>
        <v>#N/A</v>
      </c>
      <c r="D593" s="103"/>
      <c r="E593" s="103"/>
      <c r="F593" s="103"/>
      <c r="G593" s="103"/>
      <c r="H593" s="103"/>
      <c r="I593" s="103"/>
      <c r="J593" s="103"/>
      <c r="K593" s="103"/>
      <c r="L593" s="103"/>
      <c r="M593" s="103"/>
      <c r="N593" s="103"/>
      <c r="O593" s="103"/>
      <c r="P593" s="103"/>
      <c r="Q593" s="103"/>
      <c r="R593" s="103"/>
      <c r="S593" s="103"/>
      <c r="T593" s="103" t="str">
        <f>IF(Final_Report[[#This Row],[Move to Report]]="Yes",VLOOKUP(E593,IssueVariable[],3,0),"N/A")</f>
        <v>N/A</v>
      </c>
      <c r="U593" s="103" t="str">
        <f>IF(Final_Report[[#This Row],[Move to Report]]="Yes",VLOOKUP(E593,IssueVariable[],4,0),"N/A")</f>
        <v>N/A</v>
      </c>
      <c r="V593" s="103" t="str">
        <f>Final_Report[[#This Row],[Issue Description]]</f>
        <v>N/A</v>
      </c>
      <c r="W593" s="103"/>
      <c r="X593" s="103">
        <f>Final_Report[[#This Row],[Code Snippet]]</f>
        <v>0</v>
      </c>
      <c r="Y593" s="103" t="str">
        <f>IF(Final_Report[[#This Row],[Move to Report]]="Yes",VLOOKUP(E593,IssueVariable[],5,0),"N/A")</f>
        <v>N/A</v>
      </c>
      <c r="Z593" s="103" t="str">
        <f>Final_Report[[#This Row],[Expected Result]]</f>
        <v>N/A</v>
      </c>
      <c r="AA593" s="103" t="str">
        <f>IF(Final_Report[[#This Row],[Move to Report]]="Yes",VLOOKUP(E593,IssueVariable[],6,0),"N/A")</f>
        <v>N/A</v>
      </c>
      <c r="AB593" s="103" t="str">
        <f>IF(Final_Report[[#This Row],[Move to Report]]="Yes",VLOOKUP(E593,IssueVariable[],7,0),"N/A")</f>
        <v>N/A</v>
      </c>
      <c r="AC593" s="103" t="str">
        <f>Final_Report[[#This Row],[Recommendation]]</f>
        <v>N/A</v>
      </c>
      <c r="AD593" s="103"/>
      <c r="AE593" s="103" t="str">
        <f>IF(Final_Report[[#This Row],[Move to Report]]="Yes",VLOOKUP(E593,IssueVariable[],8,0),"N/A")</f>
        <v>N/A</v>
      </c>
      <c r="AF593" s="103" t="str">
        <f>Final_Report[[#This Row],[Steps to Reproduce]]</f>
        <v>N/A</v>
      </c>
      <c r="AG593" s="103" t="str">
        <f>IF(Final_Report[[#This Row],[Move to Report]]="Yes",VLOOKUP(E593,IssueVariable[],9,0),"N/A")</f>
        <v>N/A</v>
      </c>
      <c r="AH593" s="103" t="str">
        <f>IF(Final_Report[[#This Row],[Move to Report]]="Yes",VLOOKUP(E593,IssueVariable[],10,0),"N/A")</f>
        <v>N/A</v>
      </c>
      <c r="AI593" s="103"/>
      <c r="AJ593" s="103"/>
      <c r="AK593" s="103" t="str" cm="1">
        <f t="array" ref="AK593">Table95[Tested on]</f>
        <v>Windows: 11
MAC OS: 12
iOS: 15
Android OS: 10</v>
      </c>
      <c r="AL593" s="203" t="str" cm="1">
        <f t="array" ref="AL5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3" s="103" t="e" cm="1">
        <f t="array" ref="AM593">CONCATENATE(LEFT(AH593, SEARCH(" ", AH593) -1),", ",Labels[Labels])</f>
        <v>#VALUE!</v>
      </c>
      <c r="AN593" s="103" t="b">
        <f t="shared" si="10"/>
        <v>0</v>
      </c>
      <c r="AO593" s="103"/>
      <c r="AP593" s="103"/>
      <c r="AQ593" s="103"/>
      <c r="AR593" s="103"/>
      <c r="AS593" s="103"/>
      <c r="AT593" s="103"/>
      <c r="AU593" s="103"/>
      <c r="AV593" s="103"/>
      <c r="AW593" s="103"/>
      <c r="AX593" s="103"/>
      <c r="AY593" s="103"/>
      <c r="AZ593" s="103"/>
      <c r="BA593" s="103"/>
      <c r="BB593" s="103"/>
      <c r="BC593" s="103" t="e">
        <f>VLOOKUP('Final Report'!D593,'Issue Variable'!A:N,11,FALSE)</f>
        <v>#N/A</v>
      </c>
      <c r="BD593" s="103"/>
      <c r="BE593" s="206"/>
    </row>
    <row r="594" spans="1:57" ht="105" hidden="1">
      <c r="A594" s="145"/>
      <c r="B594" s="103" t="e">
        <f>VLOOKUP(A594,URL[],2,0)</f>
        <v>#N/A</v>
      </c>
      <c r="C594" s="205" t="e">
        <f>VLOOKUP(A594,URL[],3,0)</f>
        <v>#N/A</v>
      </c>
      <c r="D594" s="103"/>
      <c r="E594" s="103"/>
      <c r="F594" s="103"/>
      <c r="G594" s="103"/>
      <c r="H594" s="103"/>
      <c r="I594" s="103"/>
      <c r="J594" s="103"/>
      <c r="K594" s="103"/>
      <c r="L594" s="103"/>
      <c r="M594" s="103"/>
      <c r="N594" s="103"/>
      <c r="O594" s="103"/>
      <c r="P594" s="103"/>
      <c r="Q594" s="103"/>
      <c r="R594" s="103"/>
      <c r="S594" s="103"/>
      <c r="T594" s="103" t="str">
        <f>IF(Final_Report[[#This Row],[Move to Report]]="Yes",VLOOKUP(E594,IssueVariable[],3,0),"N/A")</f>
        <v>N/A</v>
      </c>
      <c r="U594" s="103" t="str">
        <f>IF(Final_Report[[#This Row],[Move to Report]]="Yes",VLOOKUP(E594,IssueVariable[],4,0),"N/A")</f>
        <v>N/A</v>
      </c>
      <c r="V594" s="103" t="str">
        <f>Final_Report[[#This Row],[Issue Description]]</f>
        <v>N/A</v>
      </c>
      <c r="W594" s="103"/>
      <c r="X594" s="103">
        <f>Final_Report[[#This Row],[Code Snippet]]</f>
        <v>0</v>
      </c>
      <c r="Y594" s="103" t="str">
        <f>IF(Final_Report[[#This Row],[Move to Report]]="Yes",VLOOKUP(E594,IssueVariable[],5,0),"N/A")</f>
        <v>N/A</v>
      </c>
      <c r="Z594" s="103" t="str">
        <f>Final_Report[[#This Row],[Expected Result]]</f>
        <v>N/A</v>
      </c>
      <c r="AA594" s="103" t="str">
        <f>IF(Final_Report[[#This Row],[Move to Report]]="Yes",VLOOKUP(E594,IssueVariable[],6,0),"N/A")</f>
        <v>N/A</v>
      </c>
      <c r="AB594" s="103" t="str">
        <f>IF(Final_Report[[#This Row],[Move to Report]]="Yes",VLOOKUP(E594,IssueVariable[],7,0),"N/A")</f>
        <v>N/A</v>
      </c>
      <c r="AC594" s="103" t="str">
        <f>Final_Report[[#This Row],[Recommendation]]</f>
        <v>N/A</v>
      </c>
      <c r="AD594" s="103"/>
      <c r="AE594" s="103" t="str">
        <f>IF(Final_Report[[#This Row],[Move to Report]]="Yes",VLOOKUP(E594,IssueVariable[],8,0),"N/A")</f>
        <v>N/A</v>
      </c>
      <c r="AF594" s="103" t="str">
        <f>Final_Report[[#This Row],[Steps to Reproduce]]</f>
        <v>N/A</v>
      </c>
      <c r="AG594" s="103" t="str">
        <f>IF(Final_Report[[#This Row],[Move to Report]]="Yes",VLOOKUP(E594,IssueVariable[],9,0),"N/A")</f>
        <v>N/A</v>
      </c>
      <c r="AH594" s="103" t="str">
        <f>IF(Final_Report[[#This Row],[Move to Report]]="Yes",VLOOKUP(E594,IssueVariable[],10,0),"N/A")</f>
        <v>N/A</v>
      </c>
      <c r="AI594" s="103"/>
      <c r="AJ594" s="103"/>
      <c r="AK594" s="103" t="str" cm="1">
        <f t="array" ref="AK594">Table95[Tested on]</f>
        <v>Windows: 11
MAC OS: 12
iOS: 15
Android OS: 10</v>
      </c>
      <c r="AL594" s="203" t="str" cm="1">
        <f t="array" ref="AL5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4" s="103" t="e" cm="1">
        <f t="array" ref="AM594">CONCATENATE(LEFT(AH594, SEARCH(" ", AH594) -1),", ",Labels[Labels])</f>
        <v>#VALUE!</v>
      </c>
      <c r="AN594" s="103" t="b">
        <f t="shared" si="10"/>
        <v>0</v>
      </c>
      <c r="AO594" s="103"/>
      <c r="AP594" s="103"/>
      <c r="AQ594" s="103"/>
      <c r="AR594" s="103"/>
      <c r="AS594" s="103"/>
      <c r="AT594" s="103"/>
      <c r="AU594" s="103"/>
      <c r="AV594" s="103"/>
      <c r="AW594" s="103"/>
      <c r="AX594" s="103"/>
      <c r="AY594" s="103"/>
      <c r="AZ594" s="103"/>
      <c r="BA594" s="103"/>
      <c r="BB594" s="103"/>
      <c r="BC594" s="103" t="e">
        <f>VLOOKUP('Final Report'!D594,'Issue Variable'!A:N,11,FALSE)</f>
        <v>#N/A</v>
      </c>
      <c r="BD594" s="103"/>
      <c r="BE594" s="206"/>
    </row>
    <row r="595" spans="1:57" ht="105" hidden="1">
      <c r="A595" s="145"/>
      <c r="B595" s="103" t="e">
        <f>VLOOKUP(A595,URL[],2,0)</f>
        <v>#N/A</v>
      </c>
      <c r="C595" s="205" t="e">
        <f>VLOOKUP(A595,URL[],3,0)</f>
        <v>#N/A</v>
      </c>
      <c r="D595" s="103"/>
      <c r="E595" s="103"/>
      <c r="F595" s="103"/>
      <c r="G595" s="103"/>
      <c r="H595" s="103"/>
      <c r="I595" s="103"/>
      <c r="J595" s="103"/>
      <c r="K595" s="103"/>
      <c r="L595" s="103"/>
      <c r="M595" s="103"/>
      <c r="N595" s="103"/>
      <c r="O595" s="103"/>
      <c r="P595" s="103"/>
      <c r="Q595" s="103"/>
      <c r="R595" s="103"/>
      <c r="S595" s="103"/>
      <c r="T595" s="103" t="str">
        <f>IF(Final_Report[[#This Row],[Move to Report]]="Yes",VLOOKUP(E595,IssueVariable[],3,0),"N/A")</f>
        <v>N/A</v>
      </c>
      <c r="U595" s="103" t="str">
        <f>IF(Final_Report[[#This Row],[Move to Report]]="Yes",VLOOKUP(E595,IssueVariable[],4,0),"N/A")</f>
        <v>N/A</v>
      </c>
      <c r="V595" s="103" t="str">
        <f>Final_Report[[#This Row],[Issue Description]]</f>
        <v>N/A</v>
      </c>
      <c r="W595" s="103"/>
      <c r="X595" s="103">
        <f>Final_Report[[#This Row],[Code Snippet]]</f>
        <v>0</v>
      </c>
      <c r="Y595" s="103" t="str">
        <f>IF(Final_Report[[#This Row],[Move to Report]]="Yes",VLOOKUP(E595,IssueVariable[],5,0),"N/A")</f>
        <v>N/A</v>
      </c>
      <c r="Z595" s="103" t="str">
        <f>Final_Report[[#This Row],[Expected Result]]</f>
        <v>N/A</v>
      </c>
      <c r="AA595" s="103" t="str">
        <f>IF(Final_Report[[#This Row],[Move to Report]]="Yes",VLOOKUP(E595,IssueVariable[],6,0),"N/A")</f>
        <v>N/A</v>
      </c>
      <c r="AB595" s="103" t="str">
        <f>IF(Final_Report[[#This Row],[Move to Report]]="Yes",VLOOKUP(E595,IssueVariable[],7,0),"N/A")</f>
        <v>N/A</v>
      </c>
      <c r="AC595" s="103" t="str">
        <f>Final_Report[[#This Row],[Recommendation]]</f>
        <v>N/A</v>
      </c>
      <c r="AD595" s="103"/>
      <c r="AE595" s="103" t="str">
        <f>IF(Final_Report[[#This Row],[Move to Report]]="Yes",VLOOKUP(E595,IssueVariable[],8,0),"N/A")</f>
        <v>N/A</v>
      </c>
      <c r="AF595" s="103" t="str">
        <f>Final_Report[[#This Row],[Steps to Reproduce]]</f>
        <v>N/A</v>
      </c>
      <c r="AG595" s="103" t="str">
        <f>IF(Final_Report[[#This Row],[Move to Report]]="Yes",VLOOKUP(E595,IssueVariable[],9,0),"N/A")</f>
        <v>N/A</v>
      </c>
      <c r="AH595" s="103" t="str">
        <f>IF(Final_Report[[#This Row],[Move to Report]]="Yes",VLOOKUP(E595,IssueVariable[],10,0),"N/A")</f>
        <v>N/A</v>
      </c>
      <c r="AI595" s="103"/>
      <c r="AJ595" s="103"/>
      <c r="AK595" s="103" t="str" cm="1">
        <f t="array" ref="AK595">Table95[Tested on]</f>
        <v>Windows: 11
MAC OS: 12
iOS: 15
Android OS: 10</v>
      </c>
      <c r="AL595" s="203" t="str" cm="1">
        <f t="array" ref="AL5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5" s="103" t="e" cm="1">
        <f t="array" ref="AM595">CONCATENATE(LEFT(AH595, SEARCH(" ", AH595) -1),", ",Labels[Labels])</f>
        <v>#VALUE!</v>
      </c>
      <c r="AN595" s="103" t="b">
        <f t="shared" si="10"/>
        <v>0</v>
      </c>
      <c r="AO595" s="103"/>
      <c r="AP595" s="103"/>
      <c r="AQ595" s="103"/>
      <c r="AR595" s="103"/>
      <c r="AS595" s="103"/>
      <c r="AT595" s="103"/>
      <c r="AU595" s="103"/>
      <c r="AV595" s="103"/>
      <c r="AW595" s="103"/>
      <c r="AX595" s="103"/>
      <c r="AY595" s="103"/>
      <c r="AZ595" s="103"/>
      <c r="BA595" s="103"/>
      <c r="BB595" s="103"/>
      <c r="BC595" s="103" t="e">
        <f>VLOOKUP('Final Report'!D595,'Issue Variable'!A:N,11,FALSE)</f>
        <v>#N/A</v>
      </c>
      <c r="BD595" s="103"/>
      <c r="BE595" s="206"/>
    </row>
    <row r="596" spans="1:57" ht="105" hidden="1">
      <c r="A596" s="145"/>
      <c r="B596" s="103" t="e">
        <f>VLOOKUP(A596,URL[],2,0)</f>
        <v>#N/A</v>
      </c>
      <c r="C596" s="205" t="e">
        <f>VLOOKUP(A596,URL[],3,0)</f>
        <v>#N/A</v>
      </c>
      <c r="D596" s="103"/>
      <c r="E596" s="103"/>
      <c r="F596" s="103"/>
      <c r="G596" s="103"/>
      <c r="H596" s="103"/>
      <c r="I596" s="103"/>
      <c r="J596" s="103"/>
      <c r="K596" s="103"/>
      <c r="L596" s="103"/>
      <c r="M596" s="103"/>
      <c r="N596" s="103"/>
      <c r="O596" s="103"/>
      <c r="P596" s="103"/>
      <c r="Q596" s="103"/>
      <c r="R596" s="103"/>
      <c r="S596" s="103"/>
      <c r="T596" s="103" t="str">
        <f>IF(Final_Report[[#This Row],[Move to Report]]="Yes",VLOOKUP(E596,IssueVariable[],3,0),"N/A")</f>
        <v>N/A</v>
      </c>
      <c r="U596" s="103" t="str">
        <f>IF(Final_Report[[#This Row],[Move to Report]]="Yes",VLOOKUP(E596,IssueVariable[],4,0),"N/A")</f>
        <v>N/A</v>
      </c>
      <c r="V596" s="103" t="str">
        <f>Final_Report[[#This Row],[Issue Description]]</f>
        <v>N/A</v>
      </c>
      <c r="W596" s="103"/>
      <c r="X596" s="103">
        <f>Final_Report[[#This Row],[Code Snippet]]</f>
        <v>0</v>
      </c>
      <c r="Y596" s="103" t="str">
        <f>IF(Final_Report[[#This Row],[Move to Report]]="Yes",VLOOKUP(E596,IssueVariable[],5,0),"N/A")</f>
        <v>N/A</v>
      </c>
      <c r="Z596" s="103" t="str">
        <f>Final_Report[[#This Row],[Expected Result]]</f>
        <v>N/A</v>
      </c>
      <c r="AA596" s="103" t="str">
        <f>IF(Final_Report[[#This Row],[Move to Report]]="Yes",VLOOKUP(E596,IssueVariable[],6,0),"N/A")</f>
        <v>N/A</v>
      </c>
      <c r="AB596" s="103" t="str">
        <f>IF(Final_Report[[#This Row],[Move to Report]]="Yes",VLOOKUP(E596,IssueVariable[],7,0),"N/A")</f>
        <v>N/A</v>
      </c>
      <c r="AC596" s="103" t="str">
        <f>Final_Report[[#This Row],[Recommendation]]</f>
        <v>N/A</v>
      </c>
      <c r="AD596" s="103"/>
      <c r="AE596" s="103" t="str">
        <f>IF(Final_Report[[#This Row],[Move to Report]]="Yes",VLOOKUP(E596,IssueVariable[],8,0),"N/A")</f>
        <v>N/A</v>
      </c>
      <c r="AF596" s="103" t="str">
        <f>Final_Report[[#This Row],[Steps to Reproduce]]</f>
        <v>N/A</v>
      </c>
      <c r="AG596" s="103" t="str">
        <f>IF(Final_Report[[#This Row],[Move to Report]]="Yes",VLOOKUP(E596,IssueVariable[],9,0),"N/A")</f>
        <v>N/A</v>
      </c>
      <c r="AH596" s="103" t="str">
        <f>IF(Final_Report[[#This Row],[Move to Report]]="Yes",VLOOKUP(E596,IssueVariable[],10,0),"N/A")</f>
        <v>N/A</v>
      </c>
      <c r="AI596" s="103"/>
      <c r="AJ596" s="103"/>
      <c r="AK596" s="103" t="str" cm="1">
        <f t="array" ref="AK596">Table95[Tested on]</f>
        <v>Windows: 11
MAC OS: 12
iOS: 15
Android OS: 10</v>
      </c>
      <c r="AL596" s="203" t="str" cm="1">
        <f t="array" ref="AL5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6" s="103" t="e" cm="1">
        <f t="array" ref="AM596">CONCATENATE(LEFT(AH596, SEARCH(" ", AH596) -1),", ",Labels[Labels])</f>
        <v>#VALUE!</v>
      </c>
      <c r="AN596" s="103" t="b">
        <f t="shared" si="10"/>
        <v>0</v>
      </c>
      <c r="AO596" s="103"/>
      <c r="AP596" s="103"/>
      <c r="AQ596" s="103"/>
      <c r="AR596" s="103"/>
      <c r="AS596" s="103"/>
      <c r="AT596" s="103"/>
      <c r="AU596" s="103"/>
      <c r="AV596" s="103"/>
      <c r="AW596" s="103"/>
      <c r="AX596" s="103"/>
      <c r="AY596" s="103"/>
      <c r="AZ596" s="103"/>
      <c r="BA596" s="103"/>
      <c r="BB596" s="103"/>
      <c r="BC596" s="103" t="e">
        <f>VLOOKUP('Final Report'!D596,'Issue Variable'!A:N,11,FALSE)</f>
        <v>#N/A</v>
      </c>
      <c r="BD596" s="103"/>
      <c r="BE596" s="206"/>
    </row>
    <row r="597" spans="1:57" ht="105" hidden="1">
      <c r="A597" s="145"/>
      <c r="B597" s="103" t="e">
        <f>VLOOKUP(A597,URL[],2,0)</f>
        <v>#N/A</v>
      </c>
      <c r="C597" s="205" t="e">
        <f>VLOOKUP(A597,URL[],3,0)</f>
        <v>#N/A</v>
      </c>
      <c r="D597" s="103"/>
      <c r="E597" s="103"/>
      <c r="F597" s="103"/>
      <c r="G597" s="103"/>
      <c r="H597" s="103"/>
      <c r="I597" s="103"/>
      <c r="J597" s="103"/>
      <c r="K597" s="103"/>
      <c r="L597" s="103"/>
      <c r="M597" s="103"/>
      <c r="N597" s="103"/>
      <c r="O597" s="103"/>
      <c r="P597" s="103"/>
      <c r="Q597" s="103"/>
      <c r="R597" s="103"/>
      <c r="S597" s="103"/>
      <c r="T597" s="103" t="str">
        <f>IF(Final_Report[[#This Row],[Move to Report]]="Yes",VLOOKUP(E597,IssueVariable[],3,0),"N/A")</f>
        <v>N/A</v>
      </c>
      <c r="U597" s="103" t="str">
        <f>IF(Final_Report[[#This Row],[Move to Report]]="Yes",VLOOKUP(E597,IssueVariable[],4,0),"N/A")</f>
        <v>N/A</v>
      </c>
      <c r="V597" s="103" t="str">
        <f>Final_Report[[#This Row],[Issue Description]]</f>
        <v>N/A</v>
      </c>
      <c r="W597" s="103"/>
      <c r="X597" s="103">
        <f>Final_Report[[#This Row],[Code Snippet]]</f>
        <v>0</v>
      </c>
      <c r="Y597" s="103" t="str">
        <f>IF(Final_Report[[#This Row],[Move to Report]]="Yes",VLOOKUP(E597,IssueVariable[],5,0),"N/A")</f>
        <v>N/A</v>
      </c>
      <c r="Z597" s="103" t="str">
        <f>Final_Report[[#This Row],[Expected Result]]</f>
        <v>N/A</v>
      </c>
      <c r="AA597" s="103" t="str">
        <f>IF(Final_Report[[#This Row],[Move to Report]]="Yes",VLOOKUP(E597,IssueVariable[],6,0),"N/A")</f>
        <v>N/A</v>
      </c>
      <c r="AB597" s="103" t="str">
        <f>IF(Final_Report[[#This Row],[Move to Report]]="Yes",VLOOKUP(E597,IssueVariable[],7,0),"N/A")</f>
        <v>N/A</v>
      </c>
      <c r="AC597" s="103" t="str">
        <f>Final_Report[[#This Row],[Recommendation]]</f>
        <v>N/A</v>
      </c>
      <c r="AD597" s="103"/>
      <c r="AE597" s="103" t="str">
        <f>IF(Final_Report[[#This Row],[Move to Report]]="Yes",VLOOKUP(E597,IssueVariable[],8,0),"N/A")</f>
        <v>N/A</v>
      </c>
      <c r="AF597" s="103" t="str">
        <f>Final_Report[[#This Row],[Steps to Reproduce]]</f>
        <v>N/A</v>
      </c>
      <c r="AG597" s="103" t="str">
        <f>IF(Final_Report[[#This Row],[Move to Report]]="Yes",VLOOKUP(E597,IssueVariable[],9,0),"N/A")</f>
        <v>N/A</v>
      </c>
      <c r="AH597" s="103" t="str">
        <f>IF(Final_Report[[#This Row],[Move to Report]]="Yes",VLOOKUP(E597,IssueVariable[],10,0),"N/A")</f>
        <v>N/A</v>
      </c>
      <c r="AI597" s="103"/>
      <c r="AJ597" s="103"/>
      <c r="AK597" s="103" t="str" cm="1">
        <f t="array" ref="AK597">Table95[Tested on]</f>
        <v>Windows: 11
MAC OS: 12
iOS: 15
Android OS: 10</v>
      </c>
      <c r="AL597" s="203" t="str" cm="1">
        <f t="array" ref="AL5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7" s="103" t="e" cm="1">
        <f t="array" ref="AM597">CONCATENATE(LEFT(AH597, SEARCH(" ", AH597) -1),", ",Labels[Labels])</f>
        <v>#VALUE!</v>
      </c>
      <c r="AN597" s="103" t="b">
        <f t="shared" si="10"/>
        <v>0</v>
      </c>
      <c r="AO597" s="103"/>
      <c r="AP597" s="103"/>
      <c r="AQ597" s="103"/>
      <c r="AR597" s="103"/>
      <c r="AS597" s="103"/>
      <c r="AT597" s="103"/>
      <c r="AU597" s="103"/>
      <c r="AV597" s="103"/>
      <c r="AW597" s="103"/>
      <c r="AX597" s="103"/>
      <c r="AY597" s="103"/>
      <c r="AZ597" s="103"/>
      <c r="BA597" s="103"/>
      <c r="BB597" s="103"/>
      <c r="BC597" s="103" t="e">
        <f>VLOOKUP('Final Report'!D597,'Issue Variable'!A:N,11,FALSE)</f>
        <v>#N/A</v>
      </c>
      <c r="BD597" s="103"/>
      <c r="BE597" s="206"/>
    </row>
    <row r="598" spans="1:57" ht="105" hidden="1">
      <c r="A598" s="145"/>
      <c r="B598" s="103" t="e">
        <f>VLOOKUP(A598,URL[],2,0)</f>
        <v>#N/A</v>
      </c>
      <c r="C598" s="205" t="e">
        <f>VLOOKUP(A598,URL[],3,0)</f>
        <v>#N/A</v>
      </c>
      <c r="D598" s="103"/>
      <c r="E598" s="103"/>
      <c r="F598" s="103"/>
      <c r="G598" s="103"/>
      <c r="H598" s="103"/>
      <c r="I598" s="103"/>
      <c r="J598" s="103"/>
      <c r="K598" s="103"/>
      <c r="L598" s="103"/>
      <c r="M598" s="103"/>
      <c r="N598" s="103"/>
      <c r="O598" s="103"/>
      <c r="P598" s="103"/>
      <c r="Q598" s="103"/>
      <c r="R598" s="103"/>
      <c r="S598" s="103"/>
      <c r="T598" s="103" t="str">
        <f>IF(Final_Report[[#This Row],[Move to Report]]="Yes",VLOOKUP(E598,IssueVariable[],3,0),"N/A")</f>
        <v>N/A</v>
      </c>
      <c r="U598" s="103" t="str">
        <f>IF(Final_Report[[#This Row],[Move to Report]]="Yes",VLOOKUP(E598,IssueVariable[],4,0),"N/A")</f>
        <v>N/A</v>
      </c>
      <c r="V598" s="103" t="str">
        <f>Final_Report[[#This Row],[Issue Description]]</f>
        <v>N/A</v>
      </c>
      <c r="W598" s="103"/>
      <c r="X598" s="103">
        <f>Final_Report[[#This Row],[Code Snippet]]</f>
        <v>0</v>
      </c>
      <c r="Y598" s="103" t="str">
        <f>IF(Final_Report[[#This Row],[Move to Report]]="Yes",VLOOKUP(E598,IssueVariable[],5,0),"N/A")</f>
        <v>N/A</v>
      </c>
      <c r="Z598" s="103" t="str">
        <f>Final_Report[[#This Row],[Expected Result]]</f>
        <v>N/A</v>
      </c>
      <c r="AA598" s="103" t="str">
        <f>IF(Final_Report[[#This Row],[Move to Report]]="Yes",VLOOKUP(E598,IssueVariable[],6,0),"N/A")</f>
        <v>N/A</v>
      </c>
      <c r="AB598" s="103" t="str">
        <f>IF(Final_Report[[#This Row],[Move to Report]]="Yes",VLOOKUP(E598,IssueVariable[],7,0),"N/A")</f>
        <v>N/A</v>
      </c>
      <c r="AC598" s="103" t="str">
        <f>Final_Report[[#This Row],[Recommendation]]</f>
        <v>N/A</v>
      </c>
      <c r="AD598" s="103"/>
      <c r="AE598" s="103" t="str">
        <f>IF(Final_Report[[#This Row],[Move to Report]]="Yes",VLOOKUP(E598,IssueVariable[],8,0),"N/A")</f>
        <v>N/A</v>
      </c>
      <c r="AF598" s="103" t="str">
        <f>Final_Report[[#This Row],[Steps to Reproduce]]</f>
        <v>N/A</v>
      </c>
      <c r="AG598" s="103" t="str">
        <f>IF(Final_Report[[#This Row],[Move to Report]]="Yes",VLOOKUP(E598,IssueVariable[],9,0),"N/A")</f>
        <v>N/A</v>
      </c>
      <c r="AH598" s="103" t="str">
        <f>IF(Final_Report[[#This Row],[Move to Report]]="Yes",VLOOKUP(E598,IssueVariable[],10,0),"N/A")</f>
        <v>N/A</v>
      </c>
      <c r="AI598" s="103"/>
      <c r="AJ598" s="103"/>
      <c r="AK598" s="103" t="str" cm="1">
        <f t="array" ref="AK598">Table95[Tested on]</f>
        <v>Windows: 11
MAC OS: 12
iOS: 15
Android OS: 10</v>
      </c>
      <c r="AL598" s="203" t="str" cm="1">
        <f t="array" ref="AL5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8" s="103" t="e" cm="1">
        <f t="array" ref="AM598">CONCATENATE(LEFT(AH598, SEARCH(" ", AH598) -1),", ",Labels[Labels])</f>
        <v>#VALUE!</v>
      </c>
      <c r="AN598" s="103" t="b">
        <f t="shared" si="10"/>
        <v>0</v>
      </c>
      <c r="AO598" s="103"/>
      <c r="AP598" s="103"/>
      <c r="AQ598" s="103"/>
      <c r="AR598" s="103"/>
      <c r="AS598" s="103"/>
      <c r="AT598" s="103"/>
      <c r="AU598" s="103"/>
      <c r="AV598" s="103"/>
      <c r="AW598" s="103"/>
      <c r="AX598" s="103"/>
      <c r="AY598" s="103"/>
      <c r="AZ598" s="103"/>
      <c r="BA598" s="103"/>
      <c r="BB598" s="103"/>
      <c r="BC598" s="103" t="e">
        <f>VLOOKUP('Final Report'!D598,'Issue Variable'!A:N,11,FALSE)</f>
        <v>#N/A</v>
      </c>
      <c r="BD598" s="103"/>
      <c r="BE598" s="206"/>
    </row>
    <row r="599" spans="1:57" ht="105" hidden="1">
      <c r="A599" s="145"/>
      <c r="B599" s="103" t="e">
        <f>VLOOKUP(A599,URL[],2,0)</f>
        <v>#N/A</v>
      </c>
      <c r="C599" s="205" t="e">
        <f>VLOOKUP(A599,URL[],3,0)</f>
        <v>#N/A</v>
      </c>
      <c r="D599" s="103"/>
      <c r="E599" s="103"/>
      <c r="F599" s="103"/>
      <c r="G599" s="103"/>
      <c r="H599" s="103"/>
      <c r="I599" s="103"/>
      <c r="J599" s="103"/>
      <c r="K599" s="103"/>
      <c r="L599" s="103"/>
      <c r="M599" s="103"/>
      <c r="N599" s="103"/>
      <c r="O599" s="103"/>
      <c r="P599" s="103"/>
      <c r="Q599" s="103"/>
      <c r="R599" s="103"/>
      <c r="S599" s="103"/>
      <c r="T599" s="103" t="str">
        <f>IF(Final_Report[[#This Row],[Move to Report]]="Yes",VLOOKUP(E599,IssueVariable[],3,0),"N/A")</f>
        <v>N/A</v>
      </c>
      <c r="U599" s="103" t="str">
        <f>IF(Final_Report[[#This Row],[Move to Report]]="Yes",VLOOKUP(E599,IssueVariable[],4,0),"N/A")</f>
        <v>N/A</v>
      </c>
      <c r="V599" s="103" t="str">
        <f>Final_Report[[#This Row],[Issue Description]]</f>
        <v>N/A</v>
      </c>
      <c r="W599" s="103"/>
      <c r="X599" s="103">
        <f>Final_Report[[#This Row],[Code Snippet]]</f>
        <v>0</v>
      </c>
      <c r="Y599" s="103" t="str">
        <f>IF(Final_Report[[#This Row],[Move to Report]]="Yes",VLOOKUP(E599,IssueVariable[],5,0),"N/A")</f>
        <v>N/A</v>
      </c>
      <c r="Z599" s="103" t="str">
        <f>Final_Report[[#This Row],[Expected Result]]</f>
        <v>N/A</v>
      </c>
      <c r="AA599" s="103" t="str">
        <f>IF(Final_Report[[#This Row],[Move to Report]]="Yes",VLOOKUP(E599,IssueVariable[],6,0),"N/A")</f>
        <v>N/A</v>
      </c>
      <c r="AB599" s="103" t="str">
        <f>IF(Final_Report[[#This Row],[Move to Report]]="Yes",VLOOKUP(E599,IssueVariable[],7,0),"N/A")</f>
        <v>N/A</v>
      </c>
      <c r="AC599" s="103" t="str">
        <f>Final_Report[[#This Row],[Recommendation]]</f>
        <v>N/A</v>
      </c>
      <c r="AD599" s="103"/>
      <c r="AE599" s="103" t="str">
        <f>IF(Final_Report[[#This Row],[Move to Report]]="Yes",VLOOKUP(E599,IssueVariable[],8,0),"N/A")</f>
        <v>N/A</v>
      </c>
      <c r="AF599" s="103" t="str">
        <f>Final_Report[[#This Row],[Steps to Reproduce]]</f>
        <v>N/A</v>
      </c>
      <c r="AG599" s="103" t="str">
        <f>IF(Final_Report[[#This Row],[Move to Report]]="Yes",VLOOKUP(E599,IssueVariable[],9,0),"N/A")</f>
        <v>N/A</v>
      </c>
      <c r="AH599" s="103" t="str">
        <f>IF(Final_Report[[#This Row],[Move to Report]]="Yes",VLOOKUP(E599,IssueVariable[],10,0),"N/A")</f>
        <v>N/A</v>
      </c>
      <c r="AI599" s="103"/>
      <c r="AJ599" s="103"/>
      <c r="AK599" s="103" t="str" cm="1">
        <f t="array" ref="AK599">Table95[Tested on]</f>
        <v>Windows: 11
MAC OS: 12
iOS: 15
Android OS: 10</v>
      </c>
      <c r="AL599" s="203" t="str" cm="1">
        <f t="array" ref="AL5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599" s="103" t="e" cm="1">
        <f t="array" ref="AM599">CONCATENATE(LEFT(AH599, SEARCH(" ", AH599) -1),", ",Labels[Labels])</f>
        <v>#VALUE!</v>
      </c>
      <c r="AN599" s="103" t="b">
        <f t="shared" si="10"/>
        <v>0</v>
      </c>
      <c r="AO599" s="103"/>
      <c r="AP599" s="103"/>
      <c r="AQ599" s="103"/>
      <c r="AR599" s="103"/>
      <c r="AS599" s="103"/>
      <c r="AT599" s="103"/>
      <c r="AU599" s="103"/>
      <c r="AV599" s="103"/>
      <c r="AW599" s="103"/>
      <c r="AX599" s="103"/>
      <c r="AY599" s="103"/>
      <c r="AZ599" s="103"/>
      <c r="BA599" s="103"/>
      <c r="BB599" s="103"/>
      <c r="BC599" s="103" t="e">
        <f>VLOOKUP('Final Report'!D599,'Issue Variable'!A:N,11,FALSE)</f>
        <v>#N/A</v>
      </c>
      <c r="BD599" s="103"/>
      <c r="BE599" s="206"/>
    </row>
    <row r="600" spans="1:57" ht="105" hidden="1">
      <c r="A600" s="145"/>
      <c r="B600" s="103" t="e">
        <f>VLOOKUP(A600,URL[],2,0)</f>
        <v>#N/A</v>
      </c>
      <c r="C600" s="205" t="e">
        <f>VLOOKUP(A600,URL[],3,0)</f>
        <v>#N/A</v>
      </c>
      <c r="D600" s="103"/>
      <c r="E600" s="103"/>
      <c r="F600" s="103"/>
      <c r="G600" s="103"/>
      <c r="H600" s="103"/>
      <c r="I600" s="103"/>
      <c r="J600" s="103"/>
      <c r="K600" s="103"/>
      <c r="L600" s="103"/>
      <c r="M600" s="103"/>
      <c r="N600" s="103"/>
      <c r="O600" s="103"/>
      <c r="P600" s="103"/>
      <c r="Q600" s="103"/>
      <c r="R600" s="103"/>
      <c r="S600" s="103"/>
      <c r="T600" s="103" t="str">
        <f>IF(Final_Report[[#This Row],[Move to Report]]="Yes",VLOOKUP(E600,IssueVariable[],3,0),"N/A")</f>
        <v>N/A</v>
      </c>
      <c r="U600" s="103" t="str">
        <f>IF(Final_Report[[#This Row],[Move to Report]]="Yes",VLOOKUP(E600,IssueVariable[],4,0),"N/A")</f>
        <v>N/A</v>
      </c>
      <c r="V600" s="103" t="str">
        <f>Final_Report[[#This Row],[Issue Description]]</f>
        <v>N/A</v>
      </c>
      <c r="W600" s="103"/>
      <c r="X600" s="103">
        <f>Final_Report[[#This Row],[Code Snippet]]</f>
        <v>0</v>
      </c>
      <c r="Y600" s="103" t="str">
        <f>IF(Final_Report[[#This Row],[Move to Report]]="Yes",VLOOKUP(E600,IssueVariable[],5,0),"N/A")</f>
        <v>N/A</v>
      </c>
      <c r="Z600" s="103" t="str">
        <f>Final_Report[[#This Row],[Expected Result]]</f>
        <v>N/A</v>
      </c>
      <c r="AA600" s="103" t="str">
        <f>IF(Final_Report[[#This Row],[Move to Report]]="Yes",VLOOKUP(E600,IssueVariable[],6,0),"N/A")</f>
        <v>N/A</v>
      </c>
      <c r="AB600" s="103" t="str">
        <f>IF(Final_Report[[#This Row],[Move to Report]]="Yes",VLOOKUP(E600,IssueVariable[],7,0),"N/A")</f>
        <v>N/A</v>
      </c>
      <c r="AC600" s="103" t="str">
        <f>Final_Report[[#This Row],[Recommendation]]</f>
        <v>N/A</v>
      </c>
      <c r="AD600" s="103"/>
      <c r="AE600" s="103" t="str">
        <f>IF(Final_Report[[#This Row],[Move to Report]]="Yes",VLOOKUP(E600,IssueVariable[],8,0),"N/A")</f>
        <v>N/A</v>
      </c>
      <c r="AF600" s="103" t="str">
        <f>Final_Report[[#This Row],[Steps to Reproduce]]</f>
        <v>N/A</v>
      </c>
      <c r="AG600" s="103" t="str">
        <f>IF(Final_Report[[#This Row],[Move to Report]]="Yes",VLOOKUP(E600,IssueVariable[],9,0),"N/A")</f>
        <v>N/A</v>
      </c>
      <c r="AH600" s="103" t="str">
        <f>IF(Final_Report[[#This Row],[Move to Report]]="Yes",VLOOKUP(E600,IssueVariable[],10,0),"N/A")</f>
        <v>N/A</v>
      </c>
      <c r="AI600" s="103"/>
      <c r="AJ600" s="103"/>
      <c r="AK600" s="103" t="str" cm="1">
        <f t="array" ref="AK600">Table95[Tested on]</f>
        <v>Windows: 11
MAC OS: 12
iOS: 15
Android OS: 10</v>
      </c>
      <c r="AL600" s="203" t="str" cm="1">
        <f t="array" ref="AL6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0" s="103" t="e" cm="1">
        <f t="array" ref="AM600">CONCATENATE(LEFT(AH600, SEARCH(" ", AH600) -1),", ",Labels[Labels])</f>
        <v>#VALUE!</v>
      </c>
      <c r="AN600" s="103" t="b">
        <f t="shared" si="10"/>
        <v>0</v>
      </c>
      <c r="AO600" s="103"/>
      <c r="AP600" s="103"/>
      <c r="AQ600" s="103"/>
      <c r="AR600" s="103"/>
      <c r="AS600" s="103"/>
      <c r="AT600" s="103"/>
      <c r="AU600" s="103"/>
      <c r="AV600" s="103"/>
      <c r="AW600" s="103"/>
      <c r="AX600" s="103"/>
      <c r="AY600" s="103"/>
      <c r="AZ600" s="103"/>
      <c r="BA600" s="103"/>
      <c r="BB600" s="103"/>
      <c r="BC600" s="103" t="e">
        <f>VLOOKUP('Final Report'!D600,'Issue Variable'!A:N,11,FALSE)</f>
        <v>#N/A</v>
      </c>
      <c r="BD600" s="103"/>
      <c r="BE600" s="206"/>
    </row>
    <row r="601" spans="1:57" ht="105" hidden="1">
      <c r="A601" s="145"/>
      <c r="B601" s="103" t="e">
        <f>VLOOKUP(A601,URL[],2,0)</f>
        <v>#N/A</v>
      </c>
      <c r="C601" s="205" t="e">
        <f>VLOOKUP(A601,URL[],3,0)</f>
        <v>#N/A</v>
      </c>
      <c r="D601" s="103"/>
      <c r="E601" s="103"/>
      <c r="F601" s="103"/>
      <c r="G601" s="103"/>
      <c r="H601" s="103"/>
      <c r="I601" s="103"/>
      <c r="J601" s="103"/>
      <c r="K601" s="103"/>
      <c r="L601" s="103"/>
      <c r="M601" s="103"/>
      <c r="N601" s="103"/>
      <c r="O601" s="103"/>
      <c r="P601" s="103"/>
      <c r="Q601" s="103"/>
      <c r="R601" s="103"/>
      <c r="S601" s="103"/>
      <c r="T601" s="103" t="str">
        <f>IF(Final_Report[[#This Row],[Move to Report]]="Yes",VLOOKUP(E601,IssueVariable[],3,0),"N/A")</f>
        <v>N/A</v>
      </c>
      <c r="U601" s="103" t="str">
        <f>IF(Final_Report[[#This Row],[Move to Report]]="Yes",VLOOKUP(E601,IssueVariable[],4,0),"N/A")</f>
        <v>N/A</v>
      </c>
      <c r="V601" s="103" t="str">
        <f>Final_Report[[#This Row],[Issue Description]]</f>
        <v>N/A</v>
      </c>
      <c r="W601" s="103"/>
      <c r="X601" s="103">
        <f>Final_Report[[#This Row],[Code Snippet]]</f>
        <v>0</v>
      </c>
      <c r="Y601" s="103" t="str">
        <f>IF(Final_Report[[#This Row],[Move to Report]]="Yes",VLOOKUP(E601,IssueVariable[],5,0),"N/A")</f>
        <v>N/A</v>
      </c>
      <c r="Z601" s="103" t="str">
        <f>Final_Report[[#This Row],[Expected Result]]</f>
        <v>N/A</v>
      </c>
      <c r="AA601" s="103" t="str">
        <f>IF(Final_Report[[#This Row],[Move to Report]]="Yes",VLOOKUP(E601,IssueVariable[],6,0),"N/A")</f>
        <v>N/A</v>
      </c>
      <c r="AB601" s="103" t="str">
        <f>IF(Final_Report[[#This Row],[Move to Report]]="Yes",VLOOKUP(E601,IssueVariable[],7,0),"N/A")</f>
        <v>N/A</v>
      </c>
      <c r="AC601" s="103" t="str">
        <f>Final_Report[[#This Row],[Recommendation]]</f>
        <v>N/A</v>
      </c>
      <c r="AD601" s="103"/>
      <c r="AE601" s="103" t="str">
        <f>IF(Final_Report[[#This Row],[Move to Report]]="Yes",VLOOKUP(E601,IssueVariable[],8,0),"N/A")</f>
        <v>N/A</v>
      </c>
      <c r="AF601" s="103" t="str">
        <f>Final_Report[[#This Row],[Steps to Reproduce]]</f>
        <v>N/A</v>
      </c>
      <c r="AG601" s="103" t="str">
        <f>IF(Final_Report[[#This Row],[Move to Report]]="Yes",VLOOKUP(E601,IssueVariable[],9,0),"N/A")</f>
        <v>N/A</v>
      </c>
      <c r="AH601" s="103" t="str">
        <f>IF(Final_Report[[#This Row],[Move to Report]]="Yes",VLOOKUP(E601,IssueVariable[],10,0),"N/A")</f>
        <v>N/A</v>
      </c>
      <c r="AI601" s="103"/>
      <c r="AJ601" s="103"/>
      <c r="AK601" s="103" t="str" cm="1">
        <f t="array" ref="AK601">Table95[Tested on]</f>
        <v>Windows: 11
MAC OS: 12
iOS: 15
Android OS: 10</v>
      </c>
      <c r="AL601" s="203" t="str" cm="1">
        <f t="array" ref="AL6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1" s="103" t="e" cm="1">
        <f t="array" ref="AM601">CONCATENATE(LEFT(AH601, SEARCH(" ", AH601) -1),", ",Labels[Labels])</f>
        <v>#VALUE!</v>
      </c>
      <c r="AN601" s="103" t="b">
        <f t="shared" si="10"/>
        <v>0</v>
      </c>
      <c r="AO601" s="103"/>
      <c r="AP601" s="103"/>
      <c r="AQ601" s="103"/>
      <c r="AR601" s="103"/>
      <c r="AS601" s="103"/>
      <c r="AT601" s="103"/>
      <c r="AU601" s="103"/>
      <c r="AV601" s="103"/>
      <c r="AW601" s="103"/>
      <c r="AX601" s="103"/>
      <c r="AY601" s="103"/>
      <c r="AZ601" s="103"/>
      <c r="BA601" s="103"/>
      <c r="BB601" s="103"/>
      <c r="BC601" s="103" t="e">
        <f>VLOOKUP('Final Report'!D601,'Issue Variable'!A:N,11,FALSE)</f>
        <v>#N/A</v>
      </c>
      <c r="BD601" s="103"/>
      <c r="BE601" s="206"/>
    </row>
    <row r="602" spans="1:57" ht="105" hidden="1">
      <c r="A602" s="145"/>
      <c r="B602" s="103" t="e">
        <f>VLOOKUP(A602,URL[],2,0)</f>
        <v>#N/A</v>
      </c>
      <c r="C602" s="205" t="e">
        <f>VLOOKUP(A602,URL[],3,0)</f>
        <v>#N/A</v>
      </c>
      <c r="D602" s="103"/>
      <c r="E602" s="103"/>
      <c r="F602" s="103"/>
      <c r="G602" s="103"/>
      <c r="H602" s="103"/>
      <c r="I602" s="103"/>
      <c r="J602" s="103"/>
      <c r="K602" s="103"/>
      <c r="L602" s="103"/>
      <c r="M602" s="103"/>
      <c r="N602" s="103"/>
      <c r="O602" s="103"/>
      <c r="P602" s="103"/>
      <c r="Q602" s="103"/>
      <c r="R602" s="103"/>
      <c r="S602" s="103"/>
      <c r="T602" s="103" t="str">
        <f>IF(Final_Report[[#This Row],[Move to Report]]="Yes",VLOOKUP(E602,IssueVariable[],3,0),"N/A")</f>
        <v>N/A</v>
      </c>
      <c r="U602" s="103" t="str">
        <f>IF(Final_Report[[#This Row],[Move to Report]]="Yes",VLOOKUP(E602,IssueVariable[],4,0),"N/A")</f>
        <v>N/A</v>
      </c>
      <c r="V602" s="103" t="str">
        <f>Final_Report[[#This Row],[Issue Description]]</f>
        <v>N/A</v>
      </c>
      <c r="W602" s="103"/>
      <c r="X602" s="103">
        <f>Final_Report[[#This Row],[Code Snippet]]</f>
        <v>0</v>
      </c>
      <c r="Y602" s="103" t="str">
        <f>IF(Final_Report[[#This Row],[Move to Report]]="Yes",VLOOKUP(E602,IssueVariable[],5,0),"N/A")</f>
        <v>N/A</v>
      </c>
      <c r="Z602" s="103" t="str">
        <f>Final_Report[[#This Row],[Expected Result]]</f>
        <v>N/A</v>
      </c>
      <c r="AA602" s="103" t="str">
        <f>IF(Final_Report[[#This Row],[Move to Report]]="Yes",VLOOKUP(E602,IssueVariable[],6,0),"N/A")</f>
        <v>N/A</v>
      </c>
      <c r="AB602" s="103" t="str">
        <f>IF(Final_Report[[#This Row],[Move to Report]]="Yes",VLOOKUP(E602,IssueVariable[],7,0),"N/A")</f>
        <v>N/A</v>
      </c>
      <c r="AC602" s="103" t="str">
        <f>Final_Report[[#This Row],[Recommendation]]</f>
        <v>N/A</v>
      </c>
      <c r="AD602" s="103"/>
      <c r="AE602" s="103" t="str">
        <f>IF(Final_Report[[#This Row],[Move to Report]]="Yes",VLOOKUP(E602,IssueVariable[],8,0),"N/A")</f>
        <v>N/A</v>
      </c>
      <c r="AF602" s="103" t="str">
        <f>Final_Report[[#This Row],[Steps to Reproduce]]</f>
        <v>N/A</v>
      </c>
      <c r="AG602" s="103" t="str">
        <f>IF(Final_Report[[#This Row],[Move to Report]]="Yes",VLOOKUP(E602,IssueVariable[],9,0),"N/A")</f>
        <v>N/A</v>
      </c>
      <c r="AH602" s="103" t="str">
        <f>IF(Final_Report[[#This Row],[Move to Report]]="Yes",VLOOKUP(E602,IssueVariable[],10,0),"N/A")</f>
        <v>N/A</v>
      </c>
      <c r="AI602" s="103"/>
      <c r="AJ602" s="103"/>
      <c r="AK602" s="103" t="str" cm="1">
        <f t="array" ref="AK602">Table95[Tested on]</f>
        <v>Windows: 11
MAC OS: 12
iOS: 15
Android OS: 10</v>
      </c>
      <c r="AL602" s="203" t="str" cm="1">
        <f t="array" ref="AL6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2" s="103" t="e" cm="1">
        <f t="array" ref="AM602">CONCATENATE(LEFT(AH602, SEARCH(" ", AH602) -1),", ",Labels[Labels])</f>
        <v>#VALUE!</v>
      </c>
      <c r="AN602" s="103" t="b">
        <f t="shared" si="10"/>
        <v>0</v>
      </c>
      <c r="AO602" s="103"/>
      <c r="AP602" s="103"/>
      <c r="AQ602" s="103"/>
      <c r="AR602" s="103"/>
      <c r="AS602" s="103"/>
      <c r="AT602" s="103"/>
      <c r="AU602" s="103"/>
      <c r="AV602" s="103"/>
      <c r="AW602" s="103"/>
      <c r="AX602" s="103"/>
      <c r="AY602" s="103"/>
      <c r="AZ602" s="103"/>
      <c r="BA602" s="103"/>
      <c r="BB602" s="103"/>
      <c r="BC602" s="103" t="e">
        <f>VLOOKUP('Final Report'!D602,'Issue Variable'!A:N,11,FALSE)</f>
        <v>#N/A</v>
      </c>
      <c r="BD602" s="103"/>
      <c r="BE602" s="206"/>
    </row>
    <row r="603" spans="1:57" ht="105" hidden="1">
      <c r="A603" s="145"/>
      <c r="B603" s="103" t="e">
        <f>VLOOKUP(A603,URL[],2,0)</f>
        <v>#N/A</v>
      </c>
      <c r="C603" s="205" t="e">
        <f>VLOOKUP(A603,URL[],3,0)</f>
        <v>#N/A</v>
      </c>
      <c r="D603" s="103"/>
      <c r="E603" s="103"/>
      <c r="F603" s="103"/>
      <c r="G603" s="103"/>
      <c r="H603" s="103"/>
      <c r="I603" s="103"/>
      <c r="J603" s="103"/>
      <c r="K603" s="103"/>
      <c r="L603" s="103"/>
      <c r="M603" s="103"/>
      <c r="N603" s="103"/>
      <c r="O603" s="103"/>
      <c r="P603" s="103"/>
      <c r="Q603" s="103"/>
      <c r="R603" s="103"/>
      <c r="S603" s="103"/>
      <c r="T603" s="103" t="str">
        <f>IF(Final_Report[[#This Row],[Move to Report]]="Yes",VLOOKUP(E603,IssueVariable[],3,0),"N/A")</f>
        <v>N/A</v>
      </c>
      <c r="U603" s="103" t="str">
        <f>IF(Final_Report[[#This Row],[Move to Report]]="Yes",VLOOKUP(E603,IssueVariable[],4,0),"N/A")</f>
        <v>N/A</v>
      </c>
      <c r="V603" s="103" t="str">
        <f>Final_Report[[#This Row],[Issue Description]]</f>
        <v>N/A</v>
      </c>
      <c r="W603" s="103"/>
      <c r="X603" s="103">
        <f>Final_Report[[#This Row],[Code Snippet]]</f>
        <v>0</v>
      </c>
      <c r="Y603" s="103" t="str">
        <f>IF(Final_Report[[#This Row],[Move to Report]]="Yes",VLOOKUP(E603,IssueVariable[],5,0),"N/A")</f>
        <v>N/A</v>
      </c>
      <c r="Z603" s="103" t="str">
        <f>Final_Report[[#This Row],[Expected Result]]</f>
        <v>N/A</v>
      </c>
      <c r="AA603" s="103" t="str">
        <f>IF(Final_Report[[#This Row],[Move to Report]]="Yes",VLOOKUP(E603,IssueVariable[],6,0),"N/A")</f>
        <v>N/A</v>
      </c>
      <c r="AB603" s="103" t="str">
        <f>IF(Final_Report[[#This Row],[Move to Report]]="Yes",VLOOKUP(E603,IssueVariable[],7,0),"N/A")</f>
        <v>N/A</v>
      </c>
      <c r="AC603" s="103" t="str">
        <f>Final_Report[[#This Row],[Recommendation]]</f>
        <v>N/A</v>
      </c>
      <c r="AD603" s="103"/>
      <c r="AE603" s="103" t="str">
        <f>IF(Final_Report[[#This Row],[Move to Report]]="Yes",VLOOKUP(E603,IssueVariable[],8,0),"N/A")</f>
        <v>N/A</v>
      </c>
      <c r="AF603" s="103" t="str">
        <f>Final_Report[[#This Row],[Steps to Reproduce]]</f>
        <v>N/A</v>
      </c>
      <c r="AG603" s="103" t="str">
        <f>IF(Final_Report[[#This Row],[Move to Report]]="Yes",VLOOKUP(E603,IssueVariable[],9,0),"N/A")</f>
        <v>N/A</v>
      </c>
      <c r="AH603" s="103" t="str">
        <f>IF(Final_Report[[#This Row],[Move to Report]]="Yes",VLOOKUP(E603,IssueVariable[],10,0),"N/A")</f>
        <v>N/A</v>
      </c>
      <c r="AI603" s="103"/>
      <c r="AJ603" s="103"/>
      <c r="AK603" s="103" t="str" cm="1">
        <f t="array" ref="AK603">Table95[Tested on]</f>
        <v>Windows: 11
MAC OS: 12
iOS: 15
Android OS: 10</v>
      </c>
      <c r="AL603" s="203" t="str" cm="1">
        <f t="array" ref="AL6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3" s="103" t="e" cm="1">
        <f t="array" ref="AM603">CONCATENATE(LEFT(AH603, SEARCH(" ", AH603) -1),", ",Labels[Labels])</f>
        <v>#VALUE!</v>
      </c>
      <c r="AN603" s="103" t="b">
        <f t="shared" si="10"/>
        <v>0</v>
      </c>
      <c r="AO603" s="103"/>
      <c r="AP603" s="103"/>
      <c r="AQ603" s="103"/>
      <c r="AR603" s="103"/>
      <c r="AS603" s="103"/>
      <c r="AT603" s="103"/>
      <c r="AU603" s="103"/>
      <c r="AV603" s="103"/>
      <c r="AW603" s="103"/>
      <c r="AX603" s="103"/>
      <c r="AY603" s="103"/>
      <c r="AZ603" s="103"/>
      <c r="BA603" s="103"/>
      <c r="BB603" s="103"/>
      <c r="BC603" s="103" t="e">
        <f>VLOOKUP('Final Report'!D603,'Issue Variable'!A:N,11,FALSE)</f>
        <v>#N/A</v>
      </c>
      <c r="BD603" s="103"/>
      <c r="BE603" s="206"/>
    </row>
    <row r="604" spans="1:57" ht="105" hidden="1">
      <c r="A604" s="145"/>
      <c r="B604" s="103" t="e">
        <f>VLOOKUP(A604,URL[],2,0)</f>
        <v>#N/A</v>
      </c>
      <c r="C604" s="205" t="e">
        <f>VLOOKUP(A604,URL[],3,0)</f>
        <v>#N/A</v>
      </c>
      <c r="D604" s="103"/>
      <c r="E604" s="103"/>
      <c r="F604" s="103"/>
      <c r="G604" s="103"/>
      <c r="H604" s="103"/>
      <c r="I604" s="103"/>
      <c r="J604" s="103"/>
      <c r="K604" s="103"/>
      <c r="L604" s="103"/>
      <c r="M604" s="103"/>
      <c r="N604" s="103"/>
      <c r="O604" s="103"/>
      <c r="P604" s="103"/>
      <c r="Q604" s="103"/>
      <c r="R604" s="103"/>
      <c r="S604" s="103"/>
      <c r="T604" s="103" t="str">
        <f>IF(Final_Report[[#This Row],[Move to Report]]="Yes",VLOOKUP(E604,IssueVariable[],3,0),"N/A")</f>
        <v>N/A</v>
      </c>
      <c r="U604" s="103" t="str">
        <f>IF(Final_Report[[#This Row],[Move to Report]]="Yes",VLOOKUP(E604,IssueVariable[],4,0),"N/A")</f>
        <v>N/A</v>
      </c>
      <c r="V604" s="103" t="str">
        <f>Final_Report[[#This Row],[Issue Description]]</f>
        <v>N/A</v>
      </c>
      <c r="W604" s="103"/>
      <c r="X604" s="103">
        <f>Final_Report[[#This Row],[Code Snippet]]</f>
        <v>0</v>
      </c>
      <c r="Y604" s="103" t="str">
        <f>IF(Final_Report[[#This Row],[Move to Report]]="Yes",VLOOKUP(E604,IssueVariable[],5,0),"N/A")</f>
        <v>N/A</v>
      </c>
      <c r="Z604" s="103" t="str">
        <f>Final_Report[[#This Row],[Expected Result]]</f>
        <v>N/A</v>
      </c>
      <c r="AA604" s="103" t="str">
        <f>IF(Final_Report[[#This Row],[Move to Report]]="Yes",VLOOKUP(E604,IssueVariable[],6,0),"N/A")</f>
        <v>N/A</v>
      </c>
      <c r="AB604" s="103" t="str">
        <f>IF(Final_Report[[#This Row],[Move to Report]]="Yes",VLOOKUP(E604,IssueVariable[],7,0),"N/A")</f>
        <v>N/A</v>
      </c>
      <c r="AC604" s="103" t="str">
        <f>Final_Report[[#This Row],[Recommendation]]</f>
        <v>N/A</v>
      </c>
      <c r="AD604" s="103"/>
      <c r="AE604" s="103" t="str">
        <f>IF(Final_Report[[#This Row],[Move to Report]]="Yes",VLOOKUP(E604,IssueVariable[],8,0),"N/A")</f>
        <v>N/A</v>
      </c>
      <c r="AF604" s="103" t="str">
        <f>Final_Report[[#This Row],[Steps to Reproduce]]</f>
        <v>N/A</v>
      </c>
      <c r="AG604" s="103" t="str">
        <f>IF(Final_Report[[#This Row],[Move to Report]]="Yes",VLOOKUP(E604,IssueVariable[],9,0),"N/A")</f>
        <v>N/A</v>
      </c>
      <c r="AH604" s="103" t="str">
        <f>IF(Final_Report[[#This Row],[Move to Report]]="Yes",VLOOKUP(E604,IssueVariable[],10,0),"N/A")</f>
        <v>N/A</v>
      </c>
      <c r="AI604" s="103"/>
      <c r="AJ604" s="103"/>
      <c r="AK604" s="103" t="str" cm="1">
        <f t="array" ref="AK604">Table95[Tested on]</f>
        <v>Windows: 11
MAC OS: 12
iOS: 15
Android OS: 10</v>
      </c>
      <c r="AL604" s="203" t="str" cm="1">
        <f t="array" ref="AL6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4" s="103" t="e" cm="1">
        <f t="array" ref="AM604">CONCATENATE(LEFT(AH604, SEARCH(" ", AH604) -1),", ",Labels[Labels])</f>
        <v>#VALUE!</v>
      </c>
      <c r="AN604" s="103" t="b">
        <f t="shared" si="10"/>
        <v>0</v>
      </c>
      <c r="AO604" s="103"/>
      <c r="AP604" s="103"/>
      <c r="AQ604" s="103"/>
      <c r="AR604" s="103"/>
      <c r="AS604" s="103"/>
      <c r="AT604" s="103"/>
      <c r="AU604" s="103"/>
      <c r="AV604" s="103"/>
      <c r="AW604" s="103"/>
      <c r="AX604" s="103"/>
      <c r="AY604" s="103"/>
      <c r="AZ604" s="103"/>
      <c r="BA604" s="103"/>
      <c r="BB604" s="103"/>
      <c r="BC604" s="103" t="e">
        <f>VLOOKUP('Final Report'!D604,'Issue Variable'!A:N,11,FALSE)</f>
        <v>#N/A</v>
      </c>
      <c r="BD604" s="103"/>
      <c r="BE604" s="206"/>
    </row>
    <row r="605" spans="1:57" ht="105" hidden="1">
      <c r="A605" s="145"/>
      <c r="B605" s="103" t="e">
        <f>VLOOKUP(A605,URL[],2,0)</f>
        <v>#N/A</v>
      </c>
      <c r="C605" s="205" t="e">
        <f>VLOOKUP(A605,URL[],3,0)</f>
        <v>#N/A</v>
      </c>
      <c r="D605" s="103"/>
      <c r="E605" s="103"/>
      <c r="F605" s="103"/>
      <c r="G605" s="103"/>
      <c r="H605" s="103"/>
      <c r="I605" s="103"/>
      <c r="J605" s="103"/>
      <c r="K605" s="103"/>
      <c r="L605" s="103"/>
      <c r="M605" s="103"/>
      <c r="N605" s="103"/>
      <c r="O605" s="103"/>
      <c r="P605" s="103"/>
      <c r="Q605" s="103"/>
      <c r="R605" s="103"/>
      <c r="S605" s="103"/>
      <c r="T605" s="103" t="str">
        <f>IF(Final_Report[[#This Row],[Move to Report]]="Yes",VLOOKUP(E605,IssueVariable[],3,0),"N/A")</f>
        <v>N/A</v>
      </c>
      <c r="U605" s="103" t="str">
        <f>IF(Final_Report[[#This Row],[Move to Report]]="Yes",VLOOKUP(E605,IssueVariable[],4,0),"N/A")</f>
        <v>N/A</v>
      </c>
      <c r="V605" s="103" t="str">
        <f>Final_Report[[#This Row],[Issue Description]]</f>
        <v>N/A</v>
      </c>
      <c r="W605" s="103"/>
      <c r="X605" s="103">
        <f>Final_Report[[#This Row],[Code Snippet]]</f>
        <v>0</v>
      </c>
      <c r="Y605" s="103" t="str">
        <f>IF(Final_Report[[#This Row],[Move to Report]]="Yes",VLOOKUP(E605,IssueVariable[],5,0),"N/A")</f>
        <v>N/A</v>
      </c>
      <c r="Z605" s="103" t="str">
        <f>Final_Report[[#This Row],[Expected Result]]</f>
        <v>N/A</v>
      </c>
      <c r="AA605" s="103" t="str">
        <f>IF(Final_Report[[#This Row],[Move to Report]]="Yes",VLOOKUP(E605,IssueVariable[],6,0),"N/A")</f>
        <v>N/A</v>
      </c>
      <c r="AB605" s="103" t="str">
        <f>IF(Final_Report[[#This Row],[Move to Report]]="Yes",VLOOKUP(E605,IssueVariable[],7,0),"N/A")</f>
        <v>N/A</v>
      </c>
      <c r="AC605" s="103" t="str">
        <f>Final_Report[[#This Row],[Recommendation]]</f>
        <v>N/A</v>
      </c>
      <c r="AD605" s="103"/>
      <c r="AE605" s="103" t="str">
        <f>IF(Final_Report[[#This Row],[Move to Report]]="Yes",VLOOKUP(E605,IssueVariable[],8,0),"N/A")</f>
        <v>N/A</v>
      </c>
      <c r="AF605" s="103" t="str">
        <f>Final_Report[[#This Row],[Steps to Reproduce]]</f>
        <v>N/A</v>
      </c>
      <c r="AG605" s="103" t="str">
        <f>IF(Final_Report[[#This Row],[Move to Report]]="Yes",VLOOKUP(E605,IssueVariable[],9,0),"N/A")</f>
        <v>N/A</v>
      </c>
      <c r="AH605" s="103" t="str">
        <f>IF(Final_Report[[#This Row],[Move to Report]]="Yes",VLOOKUP(E605,IssueVariable[],10,0),"N/A")</f>
        <v>N/A</v>
      </c>
      <c r="AI605" s="103"/>
      <c r="AJ605" s="103"/>
      <c r="AK605" s="103" t="str" cm="1">
        <f t="array" ref="AK605">Table95[Tested on]</f>
        <v>Windows: 11
MAC OS: 12
iOS: 15
Android OS: 10</v>
      </c>
      <c r="AL605" s="203" t="str" cm="1">
        <f t="array" ref="AL6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5" s="103" t="e" cm="1">
        <f t="array" ref="AM605">CONCATENATE(LEFT(AH605, SEARCH(" ", AH605) -1),", ",Labels[Labels])</f>
        <v>#VALUE!</v>
      </c>
      <c r="AN605" s="103" t="b">
        <f t="shared" si="10"/>
        <v>0</v>
      </c>
      <c r="AO605" s="103"/>
      <c r="AP605" s="103"/>
      <c r="AQ605" s="103"/>
      <c r="AR605" s="103"/>
      <c r="AS605" s="103"/>
      <c r="AT605" s="103"/>
      <c r="AU605" s="103"/>
      <c r="AV605" s="103"/>
      <c r="AW605" s="103"/>
      <c r="AX605" s="103"/>
      <c r="AY605" s="103"/>
      <c r="AZ605" s="103"/>
      <c r="BA605" s="103"/>
      <c r="BB605" s="103"/>
      <c r="BC605" s="103" t="e">
        <f>VLOOKUP('Final Report'!D605,'Issue Variable'!A:N,11,FALSE)</f>
        <v>#N/A</v>
      </c>
      <c r="BD605" s="103"/>
      <c r="BE605" s="206"/>
    </row>
    <row r="606" spans="1:57" ht="105" hidden="1">
      <c r="A606" s="145"/>
      <c r="B606" s="103" t="e">
        <f>VLOOKUP(A606,URL[],2,0)</f>
        <v>#N/A</v>
      </c>
      <c r="C606" s="205" t="e">
        <f>VLOOKUP(A606,URL[],3,0)</f>
        <v>#N/A</v>
      </c>
      <c r="D606" s="103"/>
      <c r="E606" s="103"/>
      <c r="F606" s="103"/>
      <c r="G606" s="103"/>
      <c r="H606" s="103"/>
      <c r="I606" s="103"/>
      <c r="J606" s="103"/>
      <c r="K606" s="103"/>
      <c r="L606" s="103"/>
      <c r="M606" s="103"/>
      <c r="N606" s="103"/>
      <c r="O606" s="103"/>
      <c r="P606" s="103"/>
      <c r="Q606" s="103"/>
      <c r="R606" s="103"/>
      <c r="S606" s="103"/>
      <c r="T606" s="103" t="str">
        <f>IF(Final_Report[[#This Row],[Move to Report]]="Yes",VLOOKUP(E606,IssueVariable[],3,0),"N/A")</f>
        <v>N/A</v>
      </c>
      <c r="U606" s="103" t="str">
        <f>IF(Final_Report[[#This Row],[Move to Report]]="Yes",VLOOKUP(E606,IssueVariable[],4,0),"N/A")</f>
        <v>N/A</v>
      </c>
      <c r="V606" s="103" t="str">
        <f>Final_Report[[#This Row],[Issue Description]]</f>
        <v>N/A</v>
      </c>
      <c r="W606" s="103"/>
      <c r="X606" s="103">
        <f>Final_Report[[#This Row],[Code Snippet]]</f>
        <v>0</v>
      </c>
      <c r="Y606" s="103" t="str">
        <f>IF(Final_Report[[#This Row],[Move to Report]]="Yes",VLOOKUP(E606,IssueVariable[],5,0),"N/A")</f>
        <v>N/A</v>
      </c>
      <c r="Z606" s="103" t="str">
        <f>Final_Report[[#This Row],[Expected Result]]</f>
        <v>N/A</v>
      </c>
      <c r="AA606" s="103" t="str">
        <f>IF(Final_Report[[#This Row],[Move to Report]]="Yes",VLOOKUP(E606,IssueVariable[],6,0),"N/A")</f>
        <v>N/A</v>
      </c>
      <c r="AB606" s="103" t="str">
        <f>IF(Final_Report[[#This Row],[Move to Report]]="Yes",VLOOKUP(E606,IssueVariable[],7,0),"N/A")</f>
        <v>N/A</v>
      </c>
      <c r="AC606" s="103" t="str">
        <f>Final_Report[[#This Row],[Recommendation]]</f>
        <v>N/A</v>
      </c>
      <c r="AD606" s="103"/>
      <c r="AE606" s="103" t="str">
        <f>IF(Final_Report[[#This Row],[Move to Report]]="Yes",VLOOKUP(E606,IssueVariable[],8,0),"N/A")</f>
        <v>N/A</v>
      </c>
      <c r="AF606" s="103" t="str">
        <f>Final_Report[[#This Row],[Steps to Reproduce]]</f>
        <v>N/A</v>
      </c>
      <c r="AG606" s="103" t="str">
        <f>IF(Final_Report[[#This Row],[Move to Report]]="Yes",VLOOKUP(E606,IssueVariable[],9,0),"N/A")</f>
        <v>N/A</v>
      </c>
      <c r="AH606" s="103" t="str">
        <f>IF(Final_Report[[#This Row],[Move to Report]]="Yes",VLOOKUP(E606,IssueVariable[],10,0),"N/A")</f>
        <v>N/A</v>
      </c>
      <c r="AI606" s="103"/>
      <c r="AJ606" s="103"/>
      <c r="AK606" s="103" t="str" cm="1">
        <f t="array" ref="AK606">Table95[Tested on]</f>
        <v>Windows: 11
MAC OS: 12
iOS: 15
Android OS: 10</v>
      </c>
      <c r="AL606" s="203" t="str" cm="1">
        <f t="array" ref="AL6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6" s="103" t="e" cm="1">
        <f t="array" ref="AM606">CONCATENATE(LEFT(AH606, SEARCH(" ", AH606) -1),", ",Labels[Labels])</f>
        <v>#VALUE!</v>
      </c>
      <c r="AN606" s="103" t="b">
        <f t="shared" si="10"/>
        <v>0</v>
      </c>
      <c r="AO606" s="103"/>
      <c r="AP606" s="103"/>
      <c r="AQ606" s="103"/>
      <c r="AR606" s="103"/>
      <c r="AS606" s="103"/>
      <c r="AT606" s="103"/>
      <c r="AU606" s="103"/>
      <c r="AV606" s="103"/>
      <c r="AW606" s="103"/>
      <c r="AX606" s="103"/>
      <c r="AY606" s="103"/>
      <c r="AZ606" s="103"/>
      <c r="BA606" s="103"/>
      <c r="BB606" s="103"/>
      <c r="BC606" s="103" t="e">
        <f>VLOOKUP('Final Report'!D606,'Issue Variable'!A:N,11,FALSE)</f>
        <v>#N/A</v>
      </c>
      <c r="BD606" s="103"/>
      <c r="BE606" s="206"/>
    </row>
    <row r="607" spans="1:57" ht="105" hidden="1">
      <c r="A607" s="145"/>
      <c r="B607" s="103" t="e">
        <f>VLOOKUP(A607,URL[],2,0)</f>
        <v>#N/A</v>
      </c>
      <c r="C607" s="205" t="e">
        <f>VLOOKUP(A607,URL[],3,0)</f>
        <v>#N/A</v>
      </c>
      <c r="D607" s="103"/>
      <c r="E607" s="103"/>
      <c r="F607" s="103"/>
      <c r="G607" s="103"/>
      <c r="H607" s="103"/>
      <c r="I607" s="103"/>
      <c r="J607" s="103"/>
      <c r="K607" s="103"/>
      <c r="L607" s="103"/>
      <c r="M607" s="103"/>
      <c r="N607" s="103"/>
      <c r="O607" s="103"/>
      <c r="P607" s="103"/>
      <c r="Q607" s="103"/>
      <c r="R607" s="103"/>
      <c r="S607" s="103"/>
      <c r="T607" s="103" t="str">
        <f>IF(Final_Report[[#This Row],[Move to Report]]="Yes",VLOOKUP(E607,IssueVariable[],3,0),"N/A")</f>
        <v>N/A</v>
      </c>
      <c r="U607" s="103" t="str">
        <f>IF(Final_Report[[#This Row],[Move to Report]]="Yes",VLOOKUP(E607,IssueVariable[],4,0),"N/A")</f>
        <v>N/A</v>
      </c>
      <c r="V607" s="103" t="str">
        <f>Final_Report[[#This Row],[Issue Description]]</f>
        <v>N/A</v>
      </c>
      <c r="W607" s="103"/>
      <c r="X607" s="103">
        <f>Final_Report[[#This Row],[Code Snippet]]</f>
        <v>0</v>
      </c>
      <c r="Y607" s="103" t="str">
        <f>IF(Final_Report[[#This Row],[Move to Report]]="Yes",VLOOKUP(E607,IssueVariable[],5,0),"N/A")</f>
        <v>N/A</v>
      </c>
      <c r="Z607" s="103" t="str">
        <f>Final_Report[[#This Row],[Expected Result]]</f>
        <v>N/A</v>
      </c>
      <c r="AA607" s="103" t="str">
        <f>IF(Final_Report[[#This Row],[Move to Report]]="Yes",VLOOKUP(E607,IssueVariable[],6,0),"N/A")</f>
        <v>N/A</v>
      </c>
      <c r="AB607" s="103" t="str">
        <f>IF(Final_Report[[#This Row],[Move to Report]]="Yes",VLOOKUP(E607,IssueVariable[],7,0),"N/A")</f>
        <v>N/A</v>
      </c>
      <c r="AC607" s="103" t="str">
        <f>Final_Report[[#This Row],[Recommendation]]</f>
        <v>N/A</v>
      </c>
      <c r="AD607" s="103"/>
      <c r="AE607" s="103" t="str">
        <f>IF(Final_Report[[#This Row],[Move to Report]]="Yes",VLOOKUP(E607,IssueVariable[],8,0),"N/A")</f>
        <v>N/A</v>
      </c>
      <c r="AF607" s="103" t="str">
        <f>Final_Report[[#This Row],[Steps to Reproduce]]</f>
        <v>N/A</v>
      </c>
      <c r="AG607" s="103" t="str">
        <f>IF(Final_Report[[#This Row],[Move to Report]]="Yes",VLOOKUP(E607,IssueVariable[],9,0),"N/A")</f>
        <v>N/A</v>
      </c>
      <c r="AH607" s="103" t="str">
        <f>IF(Final_Report[[#This Row],[Move to Report]]="Yes",VLOOKUP(E607,IssueVariable[],10,0),"N/A")</f>
        <v>N/A</v>
      </c>
      <c r="AI607" s="103"/>
      <c r="AJ607" s="103"/>
      <c r="AK607" s="103" t="str" cm="1">
        <f t="array" ref="AK607">Table95[Tested on]</f>
        <v>Windows: 11
MAC OS: 12
iOS: 15
Android OS: 10</v>
      </c>
      <c r="AL607" s="203" t="str" cm="1">
        <f t="array" ref="AL6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7" s="103" t="e" cm="1">
        <f t="array" ref="AM607">CONCATENATE(LEFT(AH607, SEARCH(" ", AH607) -1),", ",Labels[Labels])</f>
        <v>#VALUE!</v>
      </c>
      <c r="AN607" s="103" t="b">
        <f t="shared" si="10"/>
        <v>0</v>
      </c>
      <c r="AO607" s="103"/>
      <c r="AP607" s="103"/>
      <c r="AQ607" s="103"/>
      <c r="AR607" s="103"/>
      <c r="AS607" s="103"/>
      <c r="AT607" s="103"/>
      <c r="AU607" s="103"/>
      <c r="AV607" s="103"/>
      <c r="AW607" s="103"/>
      <c r="AX607" s="103"/>
      <c r="AY607" s="103"/>
      <c r="AZ607" s="103"/>
      <c r="BA607" s="103"/>
      <c r="BB607" s="103"/>
      <c r="BC607" s="103" t="e">
        <f>VLOOKUP('Final Report'!D607,'Issue Variable'!A:N,11,FALSE)</f>
        <v>#N/A</v>
      </c>
      <c r="BD607" s="103"/>
      <c r="BE607" s="206"/>
    </row>
    <row r="608" spans="1:57" ht="105" hidden="1">
      <c r="A608" s="145"/>
      <c r="B608" s="103" t="e">
        <f>VLOOKUP(A608,URL[],2,0)</f>
        <v>#N/A</v>
      </c>
      <c r="C608" s="205" t="e">
        <f>VLOOKUP(A608,URL[],3,0)</f>
        <v>#N/A</v>
      </c>
      <c r="D608" s="103"/>
      <c r="E608" s="103"/>
      <c r="F608" s="103"/>
      <c r="G608" s="103"/>
      <c r="H608" s="103"/>
      <c r="I608" s="103"/>
      <c r="J608" s="103"/>
      <c r="K608" s="103"/>
      <c r="L608" s="103"/>
      <c r="M608" s="103"/>
      <c r="N608" s="103"/>
      <c r="O608" s="103"/>
      <c r="P608" s="103"/>
      <c r="Q608" s="103"/>
      <c r="R608" s="103"/>
      <c r="S608" s="103"/>
      <c r="T608" s="103" t="str">
        <f>IF(Final_Report[[#This Row],[Move to Report]]="Yes",VLOOKUP(E608,IssueVariable[],3,0),"N/A")</f>
        <v>N/A</v>
      </c>
      <c r="U608" s="103" t="str">
        <f>IF(Final_Report[[#This Row],[Move to Report]]="Yes",VLOOKUP(E608,IssueVariable[],4,0),"N/A")</f>
        <v>N/A</v>
      </c>
      <c r="V608" s="103" t="str">
        <f>Final_Report[[#This Row],[Issue Description]]</f>
        <v>N/A</v>
      </c>
      <c r="W608" s="103"/>
      <c r="X608" s="103">
        <f>Final_Report[[#This Row],[Code Snippet]]</f>
        <v>0</v>
      </c>
      <c r="Y608" s="103" t="str">
        <f>IF(Final_Report[[#This Row],[Move to Report]]="Yes",VLOOKUP(E608,IssueVariable[],5,0),"N/A")</f>
        <v>N/A</v>
      </c>
      <c r="Z608" s="103" t="str">
        <f>Final_Report[[#This Row],[Expected Result]]</f>
        <v>N/A</v>
      </c>
      <c r="AA608" s="103" t="str">
        <f>IF(Final_Report[[#This Row],[Move to Report]]="Yes",VLOOKUP(E608,IssueVariable[],6,0),"N/A")</f>
        <v>N/A</v>
      </c>
      <c r="AB608" s="103" t="str">
        <f>IF(Final_Report[[#This Row],[Move to Report]]="Yes",VLOOKUP(E608,IssueVariable[],7,0),"N/A")</f>
        <v>N/A</v>
      </c>
      <c r="AC608" s="103" t="str">
        <f>Final_Report[[#This Row],[Recommendation]]</f>
        <v>N/A</v>
      </c>
      <c r="AD608" s="103"/>
      <c r="AE608" s="103" t="str">
        <f>IF(Final_Report[[#This Row],[Move to Report]]="Yes",VLOOKUP(E608,IssueVariable[],8,0),"N/A")</f>
        <v>N/A</v>
      </c>
      <c r="AF608" s="103" t="str">
        <f>Final_Report[[#This Row],[Steps to Reproduce]]</f>
        <v>N/A</v>
      </c>
      <c r="AG608" s="103" t="str">
        <f>IF(Final_Report[[#This Row],[Move to Report]]="Yes",VLOOKUP(E608,IssueVariable[],9,0),"N/A")</f>
        <v>N/A</v>
      </c>
      <c r="AH608" s="103" t="str">
        <f>IF(Final_Report[[#This Row],[Move to Report]]="Yes",VLOOKUP(E608,IssueVariable[],10,0),"N/A")</f>
        <v>N/A</v>
      </c>
      <c r="AI608" s="103"/>
      <c r="AJ608" s="103"/>
      <c r="AK608" s="103" t="str" cm="1">
        <f t="array" ref="AK608">Table95[Tested on]</f>
        <v>Windows: 11
MAC OS: 12
iOS: 15
Android OS: 10</v>
      </c>
      <c r="AL608" s="203" t="str" cm="1">
        <f t="array" ref="AL6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8" s="103" t="e" cm="1">
        <f t="array" ref="AM608">CONCATENATE(LEFT(AH608, SEARCH(" ", AH608) -1),", ",Labels[Labels])</f>
        <v>#VALUE!</v>
      </c>
      <c r="AN608" s="103" t="b">
        <f t="shared" si="10"/>
        <v>0</v>
      </c>
      <c r="AO608" s="103"/>
      <c r="AP608" s="103"/>
      <c r="AQ608" s="103"/>
      <c r="AR608" s="103"/>
      <c r="AS608" s="103"/>
      <c r="AT608" s="103"/>
      <c r="AU608" s="103"/>
      <c r="AV608" s="103"/>
      <c r="AW608" s="103"/>
      <c r="AX608" s="103"/>
      <c r="AY608" s="103"/>
      <c r="AZ608" s="103"/>
      <c r="BA608" s="103"/>
      <c r="BB608" s="103"/>
      <c r="BC608" s="103" t="e">
        <f>VLOOKUP('Final Report'!D608,'Issue Variable'!A:N,11,FALSE)</f>
        <v>#N/A</v>
      </c>
      <c r="BD608" s="103"/>
      <c r="BE608" s="206"/>
    </row>
    <row r="609" spans="1:57" ht="105" hidden="1">
      <c r="A609" s="145"/>
      <c r="B609" s="103" t="e">
        <f>VLOOKUP(A609,URL[],2,0)</f>
        <v>#N/A</v>
      </c>
      <c r="C609" s="205" t="e">
        <f>VLOOKUP(A609,URL[],3,0)</f>
        <v>#N/A</v>
      </c>
      <c r="D609" s="103"/>
      <c r="E609" s="103"/>
      <c r="F609" s="103"/>
      <c r="G609" s="103"/>
      <c r="H609" s="103"/>
      <c r="I609" s="103"/>
      <c r="J609" s="103"/>
      <c r="K609" s="103"/>
      <c r="L609" s="103"/>
      <c r="M609" s="103"/>
      <c r="N609" s="103"/>
      <c r="O609" s="103"/>
      <c r="P609" s="103"/>
      <c r="Q609" s="103"/>
      <c r="R609" s="103"/>
      <c r="S609" s="103"/>
      <c r="T609" s="103" t="str">
        <f>IF(Final_Report[[#This Row],[Move to Report]]="Yes",VLOOKUP(E609,IssueVariable[],3,0),"N/A")</f>
        <v>N/A</v>
      </c>
      <c r="U609" s="103" t="str">
        <f>IF(Final_Report[[#This Row],[Move to Report]]="Yes",VLOOKUP(E609,IssueVariable[],4,0),"N/A")</f>
        <v>N/A</v>
      </c>
      <c r="V609" s="103" t="str">
        <f>Final_Report[[#This Row],[Issue Description]]</f>
        <v>N/A</v>
      </c>
      <c r="W609" s="103"/>
      <c r="X609" s="103">
        <f>Final_Report[[#This Row],[Code Snippet]]</f>
        <v>0</v>
      </c>
      <c r="Y609" s="103" t="str">
        <f>IF(Final_Report[[#This Row],[Move to Report]]="Yes",VLOOKUP(E609,IssueVariable[],5,0),"N/A")</f>
        <v>N/A</v>
      </c>
      <c r="Z609" s="103" t="str">
        <f>Final_Report[[#This Row],[Expected Result]]</f>
        <v>N/A</v>
      </c>
      <c r="AA609" s="103" t="str">
        <f>IF(Final_Report[[#This Row],[Move to Report]]="Yes",VLOOKUP(E609,IssueVariable[],6,0),"N/A")</f>
        <v>N/A</v>
      </c>
      <c r="AB609" s="103" t="str">
        <f>IF(Final_Report[[#This Row],[Move to Report]]="Yes",VLOOKUP(E609,IssueVariable[],7,0),"N/A")</f>
        <v>N/A</v>
      </c>
      <c r="AC609" s="103" t="str">
        <f>Final_Report[[#This Row],[Recommendation]]</f>
        <v>N/A</v>
      </c>
      <c r="AD609" s="103"/>
      <c r="AE609" s="103" t="str">
        <f>IF(Final_Report[[#This Row],[Move to Report]]="Yes",VLOOKUP(E609,IssueVariable[],8,0),"N/A")</f>
        <v>N/A</v>
      </c>
      <c r="AF609" s="103" t="str">
        <f>Final_Report[[#This Row],[Steps to Reproduce]]</f>
        <v>N/A</v>
      </c>
      <c r="AG609" s="103" t="str">
        <f>IF(Final_Report[[#This Row],[Move to Report]]="Yes",VLOOKUP(E609,IssueVariable[],9,0),"N/A")</f>
        <v>N/A</v>
      </c>
      <c r="AH609" s="103" t="str">
        <f>IF(Final_Report[[#This Row],[Move to Report]]="Yes",VLOOKUP(E609,IssueVariable[],10,0),"N/A")</f>
        <v>N/A</v>
      </c>
      <c r="AI609" s="103"/>
      <c r="AJ609" s="103"/>
      <c r="AK609" s="103" t="str" cm="1">
        <f t="array" ref="AK609">Table95[Tested on]</f>
        <v>Windows: 11
MAC OS: 12
iOS: 15
Android OS: 10</v>
      </c>
      <c r="AL609" s="203" t="str" cm="1">
        <f t="array" ref="AL6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09" s="103" t="e" cm="1">
        <f t="array" ref="AM609">CONCATENATE(LEFT(AH609, SEARCH(" ", AH609) -1),", ",Labels[Labels])</f>
        <v>#VALUE!</v>
      </c>
      <c r="AN609" s="103" t="b">
        <f t="shared" si="10"/>
        <v>0</v>
      </c>
      <c r="AO609" s="103"/>
      <c r="AP609" s="103"/>
      <c r="AQ609" s="103"/>
      <c r="AR609" s="103"/>
      <c r="AS609" s="103"/>
      <c r="AT609" s="103"/>
      <c r="AU609" s="103"/>
      <c r="AV609" s="103"/>
      <c r="AW609" s="103"/>
      <c r="AX609" s="103"/>
      <c r="AY609" s="103"/>
      <c r="AZ609" s="103"/>
      <c r="BA609" s="103"/>
      <c r="BB609" s="103"/>
      <c r="BC609" s="103" t="e">
        <f>VLOOKUP('Final Report'!D609,'Issue Variable'!A:N,11,FALSE)</f>
        <v>#N/A</v>
      </c>
      <c r="BD609" s="103"/>
      <c r="BE609" s="206"/>
    </row>
    <row r="610" spans="1:57" ht="105" hidden="1">
      <c r="A610" s="145"/>
      <c r="B610" s="103" t="e">
        <f>VLOOKUP(A610,URL[],2,0)</f>
        <v>#N/A</v>
      </c>
      <c r="C610" s="205" t="e">
        <f>VLOOKUP(A610,URL[],3,0)</f>
        <v>#N/A</v>
      </c>
      <c r="D610" s="103"/>
      <c r="E610" s="103"/>
      <c r="F610" s="103"/>
      <c r="G610" s="103"/>
      <c r="H610" s="103"/>
      <c r="I610" s="103"/>
      <c r="J610" s="103"/>
      <c r="K610" s="103"/>
      <c r="L610" s="103"/>
      <c r="M610" s="103"/>
      <c r="N610" s="103"/>
      <c r="O610" s="103"/>
      <c r="P610" s="103"/>
      <c r="Q610" s="103"/>
      <c r="R610" s="103"/>
      <c r="S610" s="103"/>
      <c r="T610" s="103" t="str">
        <f>IF(Final_Report[[#This Row],[Move to Report]]="Yes",VLOOKUP(E610,IssueVariable[],3,0),"N/A")</f>
        <v>N/A</v>
      </c>
      <c r="U610" s="103" t="str">
        <f>IF(Final_Report[[#This Row],[Move to Report]]="Yes",VLOOKUP(E610,IssueVariable[],4,0),"N/A")</f>
        <v>N/A</v>
      </c>
      <c r="V610" s="103" t="str">
        <f>Final_Report[[#This Row],[Issue Description]]</f>
        <v>N/A</v>
      </c>
      <c r="W610" s="103"/>
      <c r="X610" s="103">
        <f>Final_Report[[#This Row],[Code Snippet]]</f>
        <v>0</v>
      </c>
      <c r="Y610" s="103" t="str">
        <f>IF(Final_Report[[#This Row],[Move to Report]]="Yes",VLOOKUP(E610,IssueVariable[],5,0),"N/A")</f>
        <v>N/A</v>
      </c>
      <c r="Z610" s="103" t="str">
        <f>Final_Report[[#This Row],[Expected Result]]</f>
        <v>N/A</v>
      </c>
      <c r="AA610" s="103" t="str">
        <f>IF(Final_Report[[#This Row],[Move to Report]]="Yes",VLOOKUP(E610,IssueVariable[],6,0),"N/A")</f>
        <v>N/A</v>
      </c>
      <c r="AB610" s="103" t="str">
        <f>IF(Final_Report[[#This Row],[Move to Report]]="Yes",VLOOKUP(E610,IssueVariable[],7,0),"N/A")</f>
        <v>N/A</v>
      </c>
      <c r="AC610" s="103" t="str">
        <f>Final_Report[[#This Row],[Recommendation]]</f>
        <v>N/A</v>
      </c>
      <c r="AD610" s="103"/>
      <c r="AE610" s="103" t="str">
        <f>IF(Final_Report[[#This Row],[Move to Report]]="Yes",VLOOKUP(E610,IssueVariable[],8,0),"N/A")</f>
        <v>N/A</v>
      </c>
      <c r="AF610" s="103" t="str">
        <f>Final_Report[[#This Row],[Steps to Reproduce]]</f>
        <v>N/A</v>
      </c>
      <c r="AG610" s="103" t="str">
        <f>IF(Final_Report[[#This Row],[Move to Report]]="Yes",VLOOKUP(E610,IssueVariable[],9,0),"N/A")</f>
        <v>N/A</v>
      </c>
      <c r="AH610" s="103" t="str">
        <f>IF(Final_Report[[#This Row],[Move to Report]]="Yes",VLOOKUP(E610,IssueVariable[],10,0),"N/A")</f>
        <v>N/A</v>
      </c>
      <c r="AI610" s="103"/>
      <c r="AJ610" s="103"/>
      <c r="AK610" s="103" t="str" cm="1">
        <f t="array" ref="AK610">Table95[Tested on]</f>
        <v>Windows: 11
MAC OS: 12
iOS: 15
Android OS: 10</v>
      </c>
      <c r="AL610" s="203" t="str" cm="1">
        <f t="array" ref="AL6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0" s="103" t="e" cm="1">
        <f t="array" ref="AM610">CONCATENATE(LEFT(AH610, SEARCH(" ", AH610) -1),", ",Labels[Labels])</f>
        <v>#VALUE!</v>
      </c>
      <c r="AN610" s="103" t="b">
        <f t="shared" si="10"/>
        <v>0</v>
      </c>
      <c r="AO610" s="103"/>
      <c r="AP610" s="103"/>
      <c r="AQ610" s="103"/>
      <c r="AR610" s="103"/>
      <c r="AS610" s="103"/>
      <c r="AT610" s="103"/>
      <c r="AU610" s="103"/>
      <c r="AV610" s="103"/>
      <c r="AW610" s="103"/>
      <c r="AX610" s="103"/>
      <c r="AY610" s="103"/>
      <c r="AZ610" s="103"/>
      <c r="BA610" s="103"/>
      <c r="BB610" s="103"/>
      <c r="BC610" s="103" t="e">
        <f>VLOOKUP('Final Report'!D610,'Issue Variable'!A:N,11,FALSE)</f>
        <v>#N/A</v>
      </c>
      <c r="BD610" s="103"/>
      <c r="BE610" s="206"/>
    </row>
    <row r="611" spans="1:57" ht="105" hidden="1">
      <c r="A611" s="145"/>
      <c r="B611" s="103" t="e">
        <f>VLOOKUP(A611,URL[],2,0)</f>
        <v>#N/A</v>
      </c>
      <c r="C611" s="205" t="e">
        <f>VLOOKUP(A611,URL[],3,0)</f>
        <v>#N/A</v>
      </c>
      <c r="D611" s="103"/>
      <c r="E611" s="103"/>
      <c r="F611" s="103"/>
      <c r="G611" s="103"/>
      <c r="H611" s="103"/>
      <c r="I611" s="103"/>
      <c r="J611" s="103"/>
      <c r="K611" s="103"/>
      <c r="L611" s="103"/>
      <c r="M611" s="103"/>
      <c r="N611" s="103"/>
      <c r="O611" s="103"/>
      <c r="P611" s="103"/>
      <c r="Q611" s="103"/>
      <c r="R611" s="103"/>
      <c r="S611" s="103"/>
      <c r="T611" s="103" t="str">
        <f>IF(Final_Report[[#This Row],[Move to Report]]="Yes",VLOOKUP(E611,IssueVariable[],3,0),"N/A")</f>
        <v>N/A</v>
      </c>
      <c r="U611" s="103" t="str">
        <f>IF(Final_Report[[#This Row],[Move to Report]]="Yes",VLOOKUP(E611,IssueVariable[],4,0),"N/A")</f>
        <v>N/A</v>
      </c>
      <c r="V611" s="103" t="str">
        <f>Final_Report[[#This Row],[Issue Description]]</f>
        <v>N/A</v>
      </c>
      <c r="W611" s="103"/>
      <c r="X611" s="103">
        <f>Final_Report[[#This Row],[Code Snippet]]</f>
        <v>0</v>
      </c>
      <c r="Y611" s="103" t="str">
        <f>IF(Final_Report[[#This Row],[Move to Report]]="Yes",VLOOKUP(E611,IssueVariable[],5,0),"N/A")</f>
        <v>N/A</v>
      </c>
      <c r="Z611" s="103" t="str">
        <f>Final_Report[[#This Row],[Expected Result]]</f>
        <v>N/A</v>
      </c>
      <c r="AA611" s="103" t="str">
        <f>IF(Final_Report[[#This Row],[Move to Report]]="Yes",VLOOKUP(E611,IssueVariable[],6,0),"N/A")</f>
        <v>N/A</v>
      </c>
      <c r="AB611" s="103" t="str">
        <f>IF(Final_Report[[#This Row],[Move to Report]]="Yes",VLOOKUP(E611,IssueVariable[],7,0),"N/A")</f>
        <v>N/A</v>
      </c>
      <c r="AC611" s="103" t="str">
        <f>Final_Report[[#This Row],[Recommendation]]</f>
        <v>N/A</v>
      </c>
      <c r="AD611" s="103"/>
      <c r="AE611" s="103" t="str">
        <f>IF(Final_Report[[#This Row],[Move to Report]]="Yes",VLOOKUP(E611,IssueVariable[],8,0),"N/A")</f>
        <v>N/A</v>
      </c>
      <c r="AF611" s="103" t="str">
        <f>Final_Report[[#This Row],[Steps to Reproduce]]</f>
        <v>N/A</v>
      </c>
      <c r="AG611" s="103" t="str">
        <f>IF(Final_Report[[#This Row],[Move to Report]]="Yes",VLOOKUP(E611,IssueVariable[],9,0),"N/A")</f>
        <v>N/A</v>
      </c>
      <c r="AH611" s="103" t="str">
        <f>IF(Final_Report[[#This Row],[Move to Report]]="Yes",VLOOKUP(E611,IssueVariable[],10,0),"N/A")</f>
        <v>N/A</v>
      </c>
      <c r="AI611" s="103"/>
      <c r="AJ611" s="103"/>
      <c r="AK611" s="103" t="str" cm="1">
        <f t="array" ref="AK611">Table95[Tested on]</f>
        <v>Windows: 11
MAC OS: 12
iOS: 15
Android OS: 10</v>
      </c>
      <c r="AL611" s="203" t="str" cm="1">
        <f t="array" ref="AL6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1" s="103" t="e" cm="1">
        <f t="array" ref="AM611">CONCATENATE(LEFT(AH611, SEARCH(" ", AH611) -1),", ",Labels[Labels])</f>
        <v>#VALUE!</v>
      </c>
      <c r="AN611" s="103" t="b">
        <f t="shared" si="10"/>
        <v>0</v>
      </c>
      <c r="AO611" s="103"/>
      <c r="AP611" s="103"/>
      <c r="AQ611" s="103"/>
      <c r="AR611" s="103"/>
      <c r="AS611" s="103"/>
      <c r="AT611" s="103"/>
      <c r="AU611" s="103"/>
      <c r="AV611" s="103"/>
      <c r="AW611" s="103"/>
      <c r="AX611" s="103"/>
      <c r="AY611" s="103"/>
      <c r="AZ611" s="103"/>
      <c r="BA611" s="103"/>
      <c r="BB611" s="103"/>
      <c r="BC611" s="103" t="e">
        <f>VLOOKUP('Final Report'!D611,'Issue Variable'!A:N,11,FALSE)</f>
        <v>#N/A</v>
      </c>
      <c r="BD611" s="103"/>
      <c r="BE611" s="206"/>
    </row>
    <row r="612" spans="1:57" ht="105" hidden="1">
      <c r="A612" s="145"/>
      <c r="B612" s="103" t="e">
        <f>VLOOKUP(A612,URL[],2,0)</f>
        <v>#N/A</v>
      </c>
      <c r="C612" s="205" t="e">
        <f>VLOOKUP(A612,URL[],3,0)</f>
        <v>#N/A</v>
      </c>
      <c r="D612" s="103"/>
      <c r="E612" s="103"/>
      <c r="F612" s="103"/>
      <c r="G612" s="103"/>
      <c r="H612" s="103"/>
      <c r="I612" s="103"/>
      <c r="J612" s="103"/>
      <c r="K612" s="103"/>
      <c r="L612" s="103"/>
      <c r="M612" s="103"/>
      <c r="N612" s="103"/>
      <c r="O612" s="103"/>
      <c r="P612" s="103"/>
      <c r="Q612" s="103"/>
      <c r="R612" s="103"/>
      <c r="S612" s="103"/>
      <c r="T612" s="103" t="str">
        <f>IF(Final_Report[[#This Row],[Move to Report]]="Yes",VLOOKUP(E612,IssueVariable[],3,0),"N/A")</f>
        <v>N/A</v>
      </c>
      <c r="U612" s="103" t="str">
        <f>IF(Final_Report[[#This Row],[Move to Report]]="Yes",VLOOKUP(E612,IssueVariable[],4,0),"N/A")</f>
        <v>N/A</v>
      </c>
      <c r="V612" s="103" t="str">
        <f>Final_Report[[#This Row],[Issue Description]]</f>
        <v>N/A</v>
      </c>
      <c r="W612" s="103"/>
      <c r="X612" s="103">
        <f>Final_Report[[#This Row],[Code Snippet]]</f>
        <v>0</v>
      </c>
      <c r="Y612" s="103" t="str">
        <f>IF(Final_Report[[#This Row],[Move to Report]]="Yes",VLOOKUP(E612,IssueVariable[],5,0),"N/A")</f>
        <v>N/A</v>
      </c>
      <c r="Z612" s="103" t="str">
        <f>Final_Report[[#This Row],[Expected Result]]</f>
        <v>N/A</v>
      </c>
      <c r="AA612" s="103" t="str">
        <f>IF(Final_Report[[#This Row],[Move to Report]]="Yes",VLOOKUP(E612,IssueVariable[],6,0),"N/A")</f>
        <v>N/A</v>
      </c>
      <c r="AB612" s="103" t="str">
        <f>IF(Final_Report[[#This Row],[Move to Report]]="Yes",VLOOKUP(E612,IssueVariable[],7,0),"N/A")</f>
        <v>N/A</v>
      </c>
      <c r="AC612" s="103" t="str">
        <f>Final_Report[[#This Row],[Recommendation]]</f>
        <v>N/A</v>
      </c>
      <c r="AD612" s="103"/>
      <c r="AE612" s="103" t="str">
        <f>IF(Final_Report[[#This Row],[Move to Report]]="Yes",VLOOKUP(E612,IssueVariable[],8,0),"N/A")</f>
        <v>N/A</v>
      </c>
      <c r="AF612" s="103" t="str">
        <f>Final_Report[[#This Row],[Steps to Reproduce]]</f>
        <v>N/A</v>
      </c>
      <c r="AG612" s="103" t="str">
        <f>IF(Final_Report[[#This Row],[Move to Report]]="Yes",VLOOKUP(E612,IssueVariable[],9,0),"N/A")</f>
        <v>N/A</v>
      </c>
      <c r="AH612" s="103" t="str">
        <f>IF(Final_Report[[#This Row],[Move to Report]]="Yes",VLOOKUP(E612,IssueVariable[],10,0),"N/A")</f>
        <v>N/A</v>
      </c>
      <c r="AI612" s="103"/>
      <c r="AJ612" s="103"/>
      <c r="AK612" s="103" t="str" cm="1">
        <f t="array" ref="AK612">Table95[Tested on]</f>
        <v>Windows: 11
MAC OS: 12
iOS: 15
Android OS: 10</v>
      </c>
      <c r="AL612" s="203" t="str" cm="1">
        <f t="array" ref="AL6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2" s="103" t="e" cm="1">
        <f t="array" ref="AM612">CONCATENATE(LEFT(AH612, SEARCH(" ", AH612) -1),", ",Labels[Labels])</f>
        <v>#VALUE!</v>
      </c>
      <c r="AN612" s="103" t="b">
        <f t="shared" si="10"/>
        <v>0</v>
      </c>
      <c r="AO612" s="103"/>
      <c r="AP612" s="103"/>
      <c r="AQ612" s="103"/>
      <c r="AR612" s="103"/>
      <c r="AS612" s="103"/>
      <c r="AT612" s="103"/>
      <c r="AU612" s="103"/>
      <c r="AV612" s="103"/>
      <c r="AW612" s="103"/>
      <c r="AX612" s="103"/>
      <c r="AY612" s="103"/>
      <c r="AZ612" s="103"/>
      <c r="BA612" s="103"/>
      <c r="BB612" s="103"/>
      <c r="BC612" s="103" t="e">
        <f>VLOOKUP('Final Report'!D612,'Issue Variable'!A:N,11,FALSE)</f>
        <v>#N/A</v>
      </c>
      <c r="BD612" s="103"/>
      <c r="BE612" s="206"/>
    </row>
    <row r="613" spans="1:57" ht="105" hidden="1">
      <c r="A613" s="145"/>
      <c r="B613" s="103" t="e">
        <f>VLOOKUP(A613,URL[],2,0)</f>
        <v>#N/A</v>
      </c>
      <c r="C613" s="205" t="e">
        <f>VLOOKUP(A613,URL[],3,0)</f>
        <v>#N/A</v>
      </c>
      <c r="D613" s="103"/>
      <c r="E613" s="103"/>
      <c r="F613" s="103"/>
      <c r="G613" s="103"/>
      <c r="H613" s="103"/>
      <c r="I613" s="103"/>
      <c r="J613" s="103"/>
      <c r="K613" s="103"/>
      <c r="L613" s="103"/>
      <c r="M613" s="103"/>
      <c r="N613" s="103"/>
      <c r="O613" s="103"/>
      <c r="P613" s="103"/>
      <c r="Q613" s="103"/>
      <c r="R613" s="103"/>
      <c r="S613" s="103"/>
      <c r="T613" s="103" t="str">
        <f>IF(Final_Report[[#This Row],[Move to Report]]="Yes",VLOOKUP(E613,IssueVariable[],3,0),"N/A")</f>
        <v>N/A</v>
      </c>
      <c r="U613" s="103" t="str">
        <f>IF(Final_Report[[#This Row],[Move to Report]]="Yes",VLOOKUP(E613,IssueVariable[],4,0),"N/A")</f>
        <v>N/A</v>
      </c>
      <c r="V613" s="103" t="str">
        <f>Final_Report[[#This Row],[Issue Description]]</f>
        <v>N/A</v>
      </c>
      <c r="W613" s="103"/>
      <c r="X613" s="103">
        <f>Final_Report[[#This Row],[Code Snippet]]</f>
        <v>0</v>
      </c>
      <c r="Y613" s="103" t="str">
        <f>IF(Final_Report[[#This Row],[Move to Report]]="Yes",VLOOKUP(E613,IssueVariable[],5,0),"N/A")</f>
        <v>N/A</v>
      </c>
      <c r="Z613" s="103" t="str">
        <f>Final_Report[[#This Row],[Expected Result]]</f>
        <v>N/A</v>
      </c>
      <c r="AA613" s="103" t="str">
        <f>IF(Final_Report[[#This Row],[Move to Report]]="Yes",VLOOKUP(E613,IssueVariable[],6,0),"N/A")</f>
        <v>N/A</v>
      </c>
      <c r="AB613" s="103" t="str">
        <f>IF(Final_Report[[#This Row],[Move to Report]]="Yes",VLOOKUP(E613,IssueVariable[],7,0),"N/A")</f>
        <v>N/A</v>
      </c>
      <c r="AC613" s="103" t="str">
        <f>Final_Report[[#This Row],[Recommendation]]</f>
        <v>N/A</v>
      </c>
      <c r="AD613" s="103"/>
      <c r="AE613" s="103" t="str">
        <f>IF(Final_Report[[#This Row],[Move to Report]]="Yes",VLOOKUP(E613,IssueVariable[],8,0),"N/A")</f>
        <v>N/A</v>
      </c>
      <c r="AF613" s="103" t="str">
        <f>Final_Report[[#This Row],[Steps to Reproduce]]</f>
        <v>N/A</v>
      </c>
      <c r="AG613" s="103" t="str">
        <f>IF(Final_Report[[#This Row],[Move to Report]]="Yes",VLOOKUP(E613,IssueVariable[],9,0),"N/A")</f>
        <v>N/A</v>
      </c>
      <c r="AH613" s="103" t="str">
        <f>IF(Final_Report[[#This Row],[Move to Report]]="Yes",VLOOKUP(E613,IssueVariable[],10,0),"N/A")</f>
        <v>N/A</v>
      </c>
      <c r="AI613" s="103"/>
      <c r="AJ613" s="103"/>
      <c r="AK613" s="103" t="str" cm="1">
        <f t="array" ref="AK613">Table95[Tested on]</f>
        <v>Windows: 11
MAC OS: 12
iOS: 15
Android OS: 10</v>
      </c>
      <c r="AL613" s="203" t="str" cm="1">
        <f t="array" ref="AL6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3" s="103" t="e" cm="1">
        <f t="array" ref="AM613">CONCATENATE(LEFT(AH613, SEARCH(" ", AH613) -1),", ",Labels[Labels])</f>
        <v>#VALUE!</v>
      </c>
      <c r="AN613" s="103" t="b">
        <f t="shared" si="10"/>
        <v>0</v>
      </c>
      <c r="AO613" s="103"/>
      <c r="AP613" s="103"/>
      <c r="AQ613" s="103"/>
      <c r="AR613" s="103"/>
      <c r="AS613" s="103"/>
      <c r="AT613" s="103"/>
      <c r="AU613" s="103"/>
      <c r="AV613" s="103"/>
      <c r="AW613" s="103"/>
      <c r="AX613" s="103"/>
      <c r="AY613" s="103"/>
      <c r="AZ613" s="103"/>
      <c r="BA613" s="103"/>
      <c r="BB613" s="103"/>
      <c r="BC613" s="103" t="e">
        <f>VLOOKUP('Final Report'!D613,'Issue Variable'!A:N,11,FALSE)</f>
        <v>#N/A</v>
      </c>
      <c r="BD613" s="103"/>
      <c r="BE613" s="206"/>
    </row>
    <row r="614" spans="1:57" ht="105" hidden="1">
      <c r="A614" s="145"/>
      <c r="B614" s="103" t="e">
        <f>VLOOKUP(A614,URL[],2,0)</f>
        <v>#N/A</v>
      </c>
      <c r="C614" s="205" t="e">
        <f>VLOOKUP(A614,URL[],3,0)</f>
        <v>#N/A</v>
      </c>
      <c r="D614" s="103"/>
      <c r="E614" s="103"/>
      <c r="F614" s="103"/>
      <c r="G614" s="103"/>
      <c r="H614" s="103"/>
      <c r="I614" s="103"/>
      <c r="J614" s="103"/>
      <c r="K614" s="103"/>
      <c r="L614" s="103"/>
      <c r="M614" s="103"/>
      <c r="N614" s="103"/>
      <c r="O614" s="103"/>
      <c r="P614" s="103"/>
      <c r="Q614" s="103"/>
      <c r="R614" s="103"/>
      <c r="S614" s="103"/>
      <c r="T614" s="103" t="str">
        <f>IF(Final_Report[[#This Row],[Move to Report]]="Yes",VLOOKUP(E614,IssueVariable[],3,0),"N/A")</f>
        <v>N/A</v>
      </c>
      <c r="U614" s="103" t="str">
        <f>IF(Final_Report[[#This Row],[Move to Report]]="Yes",VLOOKUP(E614,IssueVariable[],4,0),"N/A")</f>
        <v>N/A</v>
      </c>
      <c r="V614" s="103" t="str">
        <f>Final_Report[[#This Row],[Issue Description]]</f>
        <v>N/A</v>
      </c>
      <c r="W614" s="103"/>
      <c r="X614" s="103">
        <f>Final_Report[[#This Row],[Code Snippet]]</f>
        <v>0</v>
      </c>
      <c r="Y614" s="103" t="str">
        <f>IF(Final_Report[[#This Row],[Move to Report]]="Yes",VLOOKUP(E614,IssueVariable[],5,0),"N/A")</f>
        <v>N/A</v>
      </c>
      <c r="Z614" s="103" t="str">
        <f>Final_Report[[#This Row],[Expected Result]]</f>
        <v>N/A</v>
      </c>
      <c r="AA614" s="103" t="str">
        <f>IF(Final_Report[[#This Row],[Move to Report]]="Yes",VLOOKUP(E614,IssueVariable[],6,0),"N/A")</f>
        <v>N/A</v>
      </c>
      <c r="AB614" s="103" t="str">
        <f>IF(Final_Report[[#This Row],[Move to Report]]="Yes",VLOOKUP(E614,IssueVariable[],7,0),"N/A")</f>
        <v>N/A</v>
      </c>
      <c r="AC614" s="103" t="str">
        <f>Final_Report[[#This Row],[Recommendation]]</f>
        <v>N/A</v>
      </c>
      <c r="AD614" s="103"/>
      <c r="AE614" s="103" t="str">
        <f>IF(Final_Report[[#This Row],[Move to Report]]="Yes",VLOOKUP(E614,IssueVariable[],8,0),"N/A")</f>
        <v>N/A</v>
      </c>
      <c r="AF614" s="103" t="str">
        <f>Final_Report[[#This Row],[Steps to Reproduce]]</f>
        <v>N/A</v>
      </c>
      <c r="AG614" s="103" t="str">
        <f>IF(Final_Report[[#This Row],[Move to Report]]="Yes",VLOOKUP(E614,IssueVariable[],9,0),"N/A")</f>
        <v>N/A</v>
      </c>
      <c r="AH614" s="103" t="str">
        <f>IF(Final_Report[[#This Row],[Move to Report]]="Yes",VLOOKUP(E614,IssueVariable[],10,0),"N/A")</f>
        <v>N/A</v>
      </c>
      <c r="AI614" s="103"/>
      <c r="AJ614" s="103"/>
      <c r="AK614" s="103" t="str" cm="1">
        <f t="array" ref="AK614">Table95[Tested on]</f>
        <v>Windows: 11
MAC OS: 12
iOS: 15
Android OS: 10</v>
      </c>
      <c r="AL614" s="203" t="str" cm="1">
        <f t="array" ref="AL6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4" s="103" t="e" cm="1">
        <f t="array" ref="AM614">CONCATENATE(LEFT(AH614, SEARCH(" ", AH614) -1),", ",Labels[Labels])</f>
        <v>#VALUE!</v>
      </c>
      <c r="AN614" s="103" t="b">
        <f t="shared" si="10"/>
        <v>0</v>
      </c>
      <c r="AO614" s="103"/>
      <c r="AP614" s="103"/>
      <c r="AQ614" s="103"/>
      <c r="AR614" s="103"/>
      <c r="AS614" s="103"/>
      <c r="AT614" s="103"/>
      <c r="AU614" s="103"/>
      <c r="AV614" s="103"/>
      <c r="AW614" s="103"/>
      <c r="AX614" s="103"/>
      <c r="AY614" s="103"/>
      <c r="AZ614" s="103"/>
      <c r="BA614" s="103"/>
      <c r="BB614" s="103"/>
      <c r="BC614" s="103" t="e">
        <f>VLOOKUP('Final Report'!D614,'Issue Variable'!A:N,11,FALSE)</f>
        <v>#N/A</v>
      </c>
      <c r="BD614" s="103"/>
      <c r="BE614" s="206"/>
    </row>
    <row r="615" spans="1:57" ht="105" hidden="1">
      <c r="A615" s="145"/>
      <c r="B615" s="103" t="e">
        <f>VLOOKUP(A615,URL[],2,0)</f>
        <v>#N/A</v>
      </c>
      <c r="C615" s="205" t="e">
        <f>VLOOKUP(A615,URL[],3,0)</f>
        <v>#N/A</v>
      </c>
      <c r="D615" s="103"/>
      <c r="E615" s="103"/>
      <c r="F615" s="103"/>
      <c r="G615" s="103"/>
      <c r="H615" s="103"/>
      <c r="I615" s="103"/>
      <c r="J615" s="103"/>
      <c r="K615" s="103"/>
      <c r="L615" s="103"/>
      <c r="M615" s="103"/>
      <c r="N615" s="103"/>
      <c r="O615" s="103"/>
      <c r="P615" s="103"/>
      <c r="Q615" s="103"/>
      <c r="R615" s="103"/>
      <c r="S615" s="103"/>
      <c r="T615" s="103" t="str">
        <f>IF(Final_Report[[#This Row],[Move to Report]]="Yes",VLOOKUP(E615,IssueVariable[],3,0),"N/A")</f>
        <v>N/A</v>
      </c>
      <c r="U615" s="103" t="str">
        <f>IF(Final_Report[[#This Row],[Move to Report]]="Yes",VLOOKUP(E615,IssueVariable[],4,0),"N/A")</f>
        <v>N/A</v>
      </c>
      <c r="V615" s="103" t="str">
        <f>Final_Report[[#This Row],[Issue Description]]</f>
        <v>N/A</v>
      </c>
      <c r="W615" s="103"/>
      <c r="X615" s="103">
        <f>Final_Report[[#This Row],[Code Snippet]]</f>
        <v>0</v>
      </c>
      <c r="Y615" s="103" t="str">
        <f>IF(Final_Report[[#This Row],[Move to Report]]="Yes",VLOOKUP(E615,IssueVariable[],5,0),"N/A")</f>
        <v>N/A</v>
      </c>
      <c r="Z615" s="103" t="str">
        <f>Final_Report[[#This Row],[Expected Result]]</f>
        <v>N/A</v>
      </c>
      <c r="AA615" s="103" t="str">
        <f>IF(Final_Report[[#This Row],[Move to Report]]="Yes",VLOOKUP(E615,IssueVariable[],6,0),"N/A")</f>
        <v>N/A</v>
      </c>
      <c r="AB615" s="103" t="str">
        <f>IF(Final_Report[[#This Row],[Move to Report]]="Yes",VLOOKUP(E615,IssueVariable[],7,0),"N/A")</f>
        <v>N/A</v>
      </c>
      <c r="AC615" s="103" t="str">
        <f>Final_Report[[#This Row],[Recommendation]]</f>
        <v>N/A</v>
      </c>
      <c r="AD615" s="103"/>
      <c r="AE615" s="103" t="str">
        <f>IF(Final_Report[[#This Row],[Move to Report]]="Yes",VLOOKUP(E615,IssueVariable[],8,0),"N/A")</f>
        <v>N/A</v>
      </c>
      <c r="AF615" s="103" t="str">
        <f>Final_Report[[#This Row],[Steps to Reproduce]]</f>
        <v>N/A</v>
      </c>
      <c r="AG615" s="103" t="str">
        <f>IF(Final_Report[[#This Row],[Move to Report]]="Yes",VLOOKUP(E615,IssueVariable[],9,0),"N/A")</f>
        <v>N/A</v>
      </c>
      <c r="AH615" s="103" t="str">
        <f>IF(Final_Report[[#This Row],[Move to Report]]="Yes",VLOOKUP(E615,IssueVariable[],10,0),"N/A")</f>
        <v>N/A</v>
      </c>
      <c r="AI615" s="103"/>
      <c r="AJ615" s="103"/>
      <c r="AK615" s="103" t="str" cm="1">
        <f t="array" ref="AK615">Table95[Tested on]</f>
        <v>Windows: 11
MAC OS: 12
iOS: 15
Android OS: 10</v>
      </c>
      <c r="AL615" s="203" t="str" cm="1">
        <f t="array" ref="AL6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5" s="103" t="e" cm="1">
        <f t="array" ref="AM615">CONCATENATE(LEFT(AH615, SEARCH(" ", AH615) -1),", ",Labels[Labels])</f>
        <v>#VALUE!</v>
      </c>
      <c r="AN615" s="103" t="b">
        <f t="shared" si="10"/>
        <v>0</v>
      </c>
      <c r="AO615" s="103"/>
      <c r="AP615" s="103"/>
      <c r="AQ615" s="103"/>
      <c r="AR615" s="103"/>
      <c r="AS615" s="103"/>
      <c r="AT615" s="103"/>
      <c r="AU615" s="103"/>
      <c r="AV615" s="103"/>
      <c r="AW615" s="103"/>
      <c r="AX615" s="103"/>
      <c r="AY615" s="103"/>
      <c r="AZ615" s="103"/>
      <c r="BA615" s="103"/>
      <c r="BB615" s="103"/>
      <c r="BC615" s="103" t="e">
        <f>VLOOKUP('Final Report'!D615,'Issue Variable'!A:N,11,FALSE)</f>
        <v>#N/A</v>
      </c>
      <c r="BD615" s="103"/>
      <c r="BE615" s="206"/>
    </row>
    <row r="616" spans="1:57" ht="105" hidden="1">
      <c r="A616" s="145"/>
      <c r="B616" s="103" t="e">
        <f>VLOOKUP(A616,URL[],2,0)</f>
        <v>#N/A</v>
      </c>
      <c r="C616" s="205" t="e">
        <f>VLOOKUP(A616,URL[],3,0)</f>
        <v>#N/A</v>
      </c>
      <c r="D616" s="103"/>
      <c r="E616" s="103"/>
      <c r="F616" s="103"/>
      <c r="G616" s="103"/>
      <c r="H616" s="103"/>
      <c r="I616" s="103"/>
      <c r="J616" s="103"/>
      <c r="K616" s="103"/>
      <c r="L616" s="103"/>
      <c r="M616" s="103"/>
      <c r="N616" s="103"/>
      <c r="O616" s="103"/>
      <c r="P616" s="103"/>
      <c r="Q616" s="103"/>
      <c r="R616" s="103"/>
      <c r="S616" s="103"/>
      <c r="T616" s="103" t="str">
        <f>IF(Final_Report[[#This Row],[Move to Report]]="Yes",VLOOKUP(E616,IssueVariable[],3,0),"N/A")</f>
        <v>N/A</v>
      </c>
      <c r="U616" s="103" t="str">
        <f>IF(Final_Report[[#This Row],[Move to Report]]="Yes",VLOOKUP(E616,IssueVariable[],4,0),"N/A")</f>
        <v>N/A</v>
      </c>
      <c r="V616" s="103" t="str">
        <f>Final_Report[[#This Row],[Issue Description]]</f>
        <v>N/A</v>
      </c>
      <c r="W616" s="103"/>
      <c r="X616" s="103">
        <f>Final_Report[[#This Row],[Code Snippet]]</f>
        <v>0</v>
      </c>
      <c r="Y616" s="103" t="str">
        <f>IF(Final_Report[[#This Row],[Move to Report]]="Yes",VLOOKUP(E616,IssueVariable[],5,0),"N/A")</f>
        <v>N/A</v>
      </c>
      <c r="Z616" s="103" t="str">
        <f>Final_Report[[#This Row],[Expected Result]]</f>
        <v>N/A</v>
      </c>
      <c r="AA616" s="103" t="str">
        <f>IF(Final_Report[[#This Row],[Move to Report]]="Yes",VLOOKUP(E616,IssueVariable[],6,0),"N/A")</f>
        <v>N/A</v>
      </c>
      <c r="AB616" s="103" t="str">
        <f>IF(Final_Report[[#This Row],[Move to Report]]="Yes",VLOOKUP(E616,IssueVariable[],7,0),"N/A")</f>
        <v>N/A</v>
      </c>
      <c r="AC616" s="103" t="str">
        <f>Final_Report[[#This Row],[Recommendation]]</f>
        <v>N/A</v>
      </c>
      <c r="AD616" s="103"/>
      <c r="AE616" s="103" t="str">
        <f>IF(Final_Report[[#This Row],[Move to Report]]="Yes",VLOOKUP(E616,IssueVariable[],8,0),"N/A")</f>
        <v>N/A</v>
      </c>
      <c r="AF616" s="103" t="str">
        <f>Final_Report[[#This Row],[Steps to Reproduce]]</f>
        <v>N/A</v>
      </c>
      <c r="AG616" s="103" t="str">
        <f>IF(Final_Report[[#This Row],[Move to Report]]="Yes",VLOOKUP(E616,IssueVariable[],9,0),"N/A")</f>
        <v>N/A</v>
      </c>
      <c r="AH616" s="103" t="str">
        <f>IF(Final_Report[[#This Row],[Move to Report]]="Yes",VLOOKUP(E616,IssueVariable[],10,0),"N/A")</f>
        <v>N/A</v>
      </c>
      <c r="AI616" s="103"/>
      <c r="AJ616" s="103"/>
      <c r="AK616" s="103" t="str" cm="1">
        <f t="array" ref="AK616">Table95[Tested on]</f>
        <v>Windows: 11
MAC OS: 12
iOS: 15
Android OS: 10</v>
      </c>
      <c r="AL616" s="203" t="str" cm="1">
        <f t="array" ref="AL6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6" s="103" t="e" cm="1">
        <f t="array" ref="AM616">CONCATENATE(LEFT(AH616, SEARCH(" ", AH616) -1),", ",Labels[Labels])</f>
        <v>#VALUE!</v>
      </c>
      <c r="AN616" s="103" t="b">
        <f t="shared" si="10"/>
        <v>0</v>
      </c>
      <c r="AO616" s="103"/>
      <c r="AP616" s="103"/>
      <c r="AQ616" s="103"/>
      <c r="AR616" s="103"/>
      <c r="AS616" s="103"/>
      <c r="AT616" s="103"/>
      <c r="AU616" s="103"/>
      <c r="AV616" s="103"/>
      <c r="AW616" s="103"/>
      <c r="AX616" s="103"/>
      <c r="AY616" s="103"/>
      <c r="AZ616" s="103"/>
      <c r="BA616" s="103"/>
      <c r="BB616" s="103"/>
      <c r="BC616" s="103" t="e">
        <f>VLOOKUP('Final Report'!D616,'Issue Variable'!A:N,11,FALSE)</f>
        <v>#N/A</v>
      </c>
      <c r="BD616" s="103"/>
      <c r="BE616" s="206"/>
    </row>
    <row r="617" spans="1:57" ht="105" hidden="1">
      <c r="A617" s="145"/>
      <c r="B617" s="103" t="e">
        <f>VLOOKUP(A617,URL[],2,0)</f>
        <v>#N/A</v>
      </c>
      <c r="C617" s="205" t="e">
        <f>VLOOKUP(A617,URL[],3,0)</f>
        <v>#N/A</v>
      </c>
      <c r="D617" s="103"/>
      <c r="E617" s="103"/>
      <c r="F617" s="103"/>
      <c r="G617" s="103"/>
      <c r="H617" s="103"/>
      <c r="I617" s="103"/>
      <c r="J617" s="103"/>
      <c r="K617" s="103"/>
      <c r="L617" s="103"/>
      <c r="M617" s="103"/>
      <c r="N617" s="103"/>
      <c r="O617" s="103"/>
      <c r="P617" s="103"/>
      <c r="Q617" s="103"/>
      <c r="R617" s="103"/>
      <c r="S617" s="103"/>
      <c r="T617" s="103" t="str">
        <f>IF(Final_Report[[#This Row],[Move to Report]]="Yes",VLOOKUP(E617,IssueVariable[],3,0),"N/A")</f>
        <v>N/A</v>
      </c>
      <c r="U617" s="103" t="str">
        <f>IF(Final_Report[[#This Row],[Move to Report]]="Yes",VLOOKUP(E617,IssueVariable[],4,0),"N/A")</f>
        <v>N/A</v>
      </c>
      <c r="V617" s="103" t="str">
        <f>Final_Report[[#This Row],[Issue Description]]</f>
        <v>N/A</v>
      </c>
      <c r="W617" s="103"/>
      <c r="X617" s="103">
        <f>Final_Report[[#This Row],[Code Snippet]]</f>
        <v>0</v>
      </c>
      <c r="Y617" s="103" t="str">
        <f>IF(Final_Report[[#This Row],[Move to Report]]="Yes",VLOOKUP(E617,IssueVariable[],5,0),"N/A")</f>
        <v>N/A</v>
      </c>
      <c r="Z617" s="103" t="str">
        <f>Final_Report[[#This Row],[Expected Result]]</f>
        <v>N/A</v>
      </c>
      <c r="AA617" s="103" t="str">
        <f>IF(Final_Report[[#This Row],[Move to Report]]="Yes",VLOOKUP(E617,IssueVariable[],6,0),"N/A")</f>
        <v>N/A</v>
      </c>
      <c r="AB617" s="103" t="str">
        <f>IF(Final_Report[[#This Row],[Move to Report]]="Yes",VLOOKUP(E617,IssueVariable[],7,0),"N/A")</f>
        <v>N/A</v>
      </c>
      <c r="AC617" s="103" t="str">
        <f>Final_Report[[#This Row],[Recommendation]]</f>
        <v>N/A</v>
      </c>
      <c r="AD617" s="103"/>
      <c r="AE617" s="103" t="str">
        <f>IF(Final_Report[[#This Row],[Move to Report]]="Yes",VLOOKUP(E617,IssueVariable[],8,0),"N/A")</f>
        <v>N/A</v>
      </c>
      <c r="AF617" s="103" t="str">
        <f>Final_Report[[#This Row],[Steps to Reproduce]]</f>
        <v>N/A</v>
      </c>
      <c r="AG617" s="103" t="str">
        <f>IF(Final_Report[[#This Row],[Move to Report]]="Yes",VLOOKUP(E617,IssueVariable[],9,0),"N/A")</f>
        <v>N/A</v>
      </c>
      <c r="AH617" s="103" t="str">
        <f>IF(Final_Report[[#This Row],[Move to Report]]="Yes",VLOOKUP(E617,IssueVariable[],10,0),"N/A")</f>
        <v>N/A</v>
      </c>
      <c r="AI617" s="103"/>
      <c r="AJ617" s="103"/>
      <c r="AK617" s="103" t="str" cm="1">
        <f t="array" ref="AK617">Table95[Tested on]</f>
        <v>Windows: 11
MAC OS: 12
iOS: 15
Android OS: 10</v>
      </c>
      <c r="AL617" s="203" t="str" cm="1">
        <f t="array" ref="AL6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7" s="103" t="e" cm="1">
        <f t="array" ref="AM617">CONCATENATE(LEFT(AH617, SEARCH(" ", AH617) -1),", ",Labels[Labels])</f>
        <v>#VALUE!</v>
      </c>
      <c r="AN617" s="103" t="b">
        <f t="shared" si="10"/>
        <v>0</v>
      </c>
      <c r="AO617" s="103"/>
      <c r="AP617" s="103"/>
      <c r="AQ617" s="103"/>
      <c r="AR617" s="103"/>
      <c r="AS617" s="103"/>
      <c r="AT617" s="103"/>
      <c r="AU617" s="103"/>
      <c r="AV617" s="103"/>
      <c r="AW617" s="103"/>
      <c r="AX617" s="103"/>
      <c r="AY617" s="103"/>
      <c r="AZ617" s="103"/>
      <c r="BA617" s="103"/>
      <c r="BB617" s="103"/>
      <c r="BC617" s="103" t="e">
        <f>VLOOKUP('Final Report'!D617,'Issue Variable'!A:N,11,FALSE)</f>
        <v>#N/A</v>
      </c>
      <c r="BD617" s="103"/>
      <c r="BE617" s="206"/>
    </row>
    <row r="618" spans="1:57" ht="105" hidden="1">
      <c r="A618" s="145"/>
      <c r="B618" s="103" t="e">
        <f>VLOOKUP(A618,URL[],2,0)</f>
        <v>#N/A</v>
      </c>
      <c r="C618" s="205" t="e">
        <f>VLOOKUP(A618,URL[],3,0)</f>
        <v>#N/A</v>
      </c>
      <c r="D618" s="103"/>
      <c r="E618" s="103"/>
      <c r="F618" s="103"/>
      <c r="G618" s="103"/>
      <c r="H618" s="103"/>
      <c r="I618" s="103"/>
      <c r="J618" s="103"/>
      <c r="K618" s="103"/>
      <c r="L618" s="103"/>
      <c r="M618" s="103"/>
      <c r="N618" s="103"/>
      <c r="O618" s="103"/>
      <c r="P618" s="103"/>
      <c r="Q618" s="103"/>
      <c r="R618" s="103"/>
      <c r="S618" s="103"/>
      <c r="T618" s="103" t="str">
        <f>IF(Final_Report[[#This Row],[Move to Report]]="Yes",VLOOKUP(E618,IssueVariable[],3,0),"N/A")</f>
        <v>N/A</v>
      </c>
      <c r="U618" s="103" t="str">
        <f>IF(Final_Report[[#This Row],[Move to Report]]="Yes",VLOOKUP(E618,IssueVariable[],4,0),"N/A")</f>
        <v>N/A</v>
      </c>
      <c r="V618" s="103" t="str">
        <f>Final_Report[[#This Row],[Issue Description]]</f>
        <v>N/A</v>
      </c>
      <c r="W618" s="103"/>
      <c r="X618" s="103">
        <f>Final_Report[[#This Row],[Code Snippet]]</f>
        <v>0</v>
      </c>
      <c r="Y618" s="103" t="str">
        <f>IF(Final_Report[[#This Row],[Move to Report]]="Yes",VLOOKUP(E618,IssueVariable[],5,0),"N/A")</f>
        <v>N/A</v>
      </c>
      <c r="Z618" s="103" t="str">
        <f>Final_Report[[#This Row],[Expected Result]]</f>
        <v>N/A</v>
      </c>
      <c r="AA618" s="103" t="str">
        <f>IF(Final_Report[[#This Row],[Move to Report]]="Yes",VLOOKUP(E618,IssueVariable[],6,0),"N/A")</f>
        <v>N/A</v>
      </c>
      <c r="AB618" s="103" t="str">
        <f>IF(Final_Report[[#This Row],[Move to Report]]="Yes",VLOOKUP(E618,IssueVariable[],7,0),"N/A")</f>
        <v>N/A</v>
      </c>
      <c r="AC618" s="103" t="str">
        <f>Final_Report[[#This Row],[Recommendation]]</f>
        <v>N/A</v>
      </c>
      <c r="AD618" s="103"/>
      <c r="AE618" s="103" t="str">
        <f>IF(Final_Report[[#This Row],[Move to Report]]="Yes",VLOOKUP(E618,IssueVariable[],8,0),"N/A")</f>
        <v>N/A</v>
      </c>
      <c r="AF618" s="103" t="str">
        <f>Final_Report[[#This Row],[Steps to Reproduce]]</f>
        <v>N/A</v>
      </c>
      <c r="AG618" s="103" t="str">
        <f>IF(Final_Report[[#This Row],[Move to Report]]="Yes",VLOOKUP(E618,IssueVariable[],9,0),"N/A")</f>
        <v>N/A</v>
      </c>
      <c r="AH618" s="103" t="str">
        <f>IF(Final_Report[[#This Row],[Move to Report]]="Yes",VLOOKUP(E618,IssueVariable[],10,0),"N/A")</f>
        <v>N/A</v>
      </c>
      <c r="AI618" s="103"/>
      <c r="AJ618" s="103"/>
      <c r="AK618" s="103" t="str" cm="1">
        <f t="array" ref="AK618">Table95[Tested on]</f>
        <v>Windows: 11
MAC OS: 12
iOS: 15
Android OS: 10</v>
      </c>
      <c r="AL618" s="203" t="str" cm="1">
        <f t="array" ref="AL6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8" s="103" t="e" cm="1">
        <f t="array" ref="AM618">CONCATENATE(LEFT(AH618, SEARCH(" ", AH618) -1),", ",Labels[Labels])</f>
        <v>#VALUE!</v>
      </c>
      <c r="AN618" s="103" t="b">
        <f t="shared" si="10"/>
        <v>0</v>
      </c>
      <c r="AO618" s="103"/>
      <c r="AP618" s="103"/>
      <c r="AQ618" s="103"/>
      <c r="AR618" s="103"/>
      <c r="AS618" s="103"/>
      <c r="AT618" s="103"/>
      <c r="AU618" s="103"/>
      <c r="AV618" s="103"/>
      <c r="AW618" s="103"/>
      <c r="AX618" s="103"/>
      <c r="AY618" s="103"/>
      <c r="AZ618" s="103"/>
      <c r="BA618" s="103"/>
      <c r="BB618" s="103"/>
      <c r="BC618" s="103" t="e">
        <f>VLOOKUP('Final Report'!D618,'Issue Variable'!A:N,11,FALSE)</f>
        <v>#N/A</v>
      </c>
      <c r="BD618" s="103"/>
      <c r="BE618" s="206"/>
    </row>
    <row r="619" spans="1:57" ht="105" hidden="1">
      <c r="A619" s="145"/>
      <c r="B619" s="103" t="e">
        <f>VLOOKUP(A619,URL[],2,0)</f>
        <v>#N/A</v>
      </c>
      <c r="C619" s="205" t="e">
        <f>VLOOKUP(A619,URL[],3,0)</f>
        <v>#N/A</v>
      </c>
      <c r="D619" s="103"/>
      <c r="E619" s="103"/>
      <c r="F619" s="103"/>
      <c r="G619" s="103"/>
      <c r="H619" s="103"/>
      <c r="I619" s="103"/>
      <c r="J619" s="103"/>
      <c r="K619" s="103"/>
      <c r="L619" s="103"/>
      <c r="M619" s="103"/>
      <c r="N619" s="103"/>
      <c r="O619" s="103"/>
      <c r="P619" s="103"/>
      <c r="Q619" s="103"/>
      <c r="R619" s="103"/>
      <c r="S619" s="103"/>
      <c r="T619" s="103" t="str">
        <f>IF(Final_Report[[#This Row],[Move to Report]]="Yes",VLOOKUP(E619,IssueVariable[],3,0),"N/A")</f>
        <v>N/A</v>
      </c>
      <c r="U619" s="103" t="str">
        <f>IF(Final_Report[[#This Row],[Move to Report]]="Yes",VLOOKUP(E619,IssueVariable[],4,0),"N/A")</f>
        <v>N/A</v>
      </c>
      <c r="V619" s="103" t="str">
        <f>Final_Report[[#This Row],[Issue Description]]</f>
        <v>N/A</v>
      </c>
      <c r="W619" s="103"/>
      <c r="X619" s="103">
        <f>Final_Report[[#This Row],[Code Snippet]]</f>
        <v>0</v>
      </c>
      <c r="Y619" s="103" t="str">
        <f>IF(Final_Report[[#This Row],[Move to Report]]="Yes",VLOOKUP(E619,IssueVariable[],5,0),"N/A")</f>
        <v>N/A</v>
      </c>
      <c r="Z619" s="103" t="str">
        <f>Final_Report[[#This Row],[Expected Result]]</f>
        <v>N/A</v>
      </c>
      <c r="AA619" s="103" t="str">
        <f>IF(Final_Report[[#This Row],[Move to Report]]="Yes",VLOOKUP(E619,IssueVariable[],6,0),"N/A")</f>
        <v>N/A</v>
      </c>
      <c r="AB619" s="103" t="str">
        <f>IF(Final_Report[[#This Row],[Move to Report]]="Yes",VLOOKUP(E619,IssueVariable[],7,0),"N/A")</f>
        <v>N/A</v>
      </c>
      <c r="AC619" s="103" t="str">
        <f>Final_Report[[#This Row],[Recommendation]]</f>
        <v>N/A</v>
      </c>
      <c r="AD619" s="103"/>
      <c r="AE619" s="103" t="str">
        <f>IF(Final_Report[[#This Row],[Move to Report]]="Yes",VLOOKUP(E619,IssueVariable[],8,0),"N/A")</f>
        <v>N/A</v>
      </c>
      <c r="AF619" s="103" t="str">
        <f>Final_Report[[#This Row],[Steps to Reproduce]]</f>
        <v>N/A</v>
      </c>
      <c r="AG619" s="103" t="str">
        <f>IF(Final_Report[[#This Row],[Move to Report]]="Yes",VLOOKUP(E619,IssueVariable[],9,0),"N/A")</f>
        <v>N/A</v>
      </c>
      <c r="AH619" s="103" t="str">
        <f>IF(Final_Report[[#This Row],[Move to Report]]="Yes",VLOOKUP(E619,IssueVariable[],10,0),"N/A")</f>
        <v>N/A</v>
      </c>
      <c r="AI619" s="103"/>
      <c r="AJ619" s="103"/>
      <c r="AK619" s="103" t="str" cm="1">
        <f t="array" ref="AK619">Table95[Tested on]</f>
        <v>Windows: 11
MAC OS: 12
iOS: 15
Android OS: 10</v>
      </c>
      <c r="AL619" s="203" t="str" cm="1">
        <f t="array" ref="AL6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19" s="103" t="e" cm="1">
        <f t="array" ref="AM619">CONCATENATE(LEFT(AH619, SEARCH(" ", AH619) -1),", ",Labels[Labels])</f>
        <v>#VALUE!</v>
      </c>
      <c r="AN619" s="103" t="b">
        <f t="shared" si="10"/>
        <v>0</v>
      </c>
      <c r="AO619" s="103"/>
      <c r="AP619" s="103"/>
      <c r="AQ619" s="103"/>
      <c r="AR619" s="103"/>
      <c r="AS619" s="103"/>
      <c r="AT619" s="103"/>
      <c r="AU619" s="103"/>
      <c r="AV619" s="103"/>
      <c r="AW619" s="103"/>
      <c r="AX619" s="103"/>
      <c r="AY619" s="103"/>
      <c r="AZ619" s="103"/>
      <c r="BA619" s="103"/>
      <c r="BB619" s="103"/>
      <c r="BC619" s="103" t="e">
        <f>VLOOKUP('Final Report'!D619,'Issue Variable'!A:N,11,FALSE)</f>
        <v>#N/A</v>
      </c>
      <c r="BD619" s="103"/>
      <c r="BE619" s="206"/>
    </row>
    <row r="620" spans="1:57" ht="105" hidden="1">
      <c r="A620" s="145"/>
      <c r="B620" s="103" t="e">
        <f>VLOOKUP(A620,URL[],2,0)</f>
        <v>#N/A</v>
      </c>
      <c r="C620" s="205" t="e">
        <f>VLOOKUP(A620,URL[],3,0)</f>
        <v>#N/A</v>
      </c>
      <c r="D620" s="103"/>
      <c r="E620" s="103"/>
      <c r="F620" s="103"/>
      <c r="G620" s="103"/>
      <c r="H620" s="103"/>
      <c r="I620" s="103"/>
      <c r="J620" s="103"/>
      <c r="K620" s="103"/>
      <c r="L620" s="103"/>
      <c r="M620" s="103"/>
      <c r="N620" s="103"/>
      <c r="O620" s="103"/>
      <c r="P620" s="103"/>
      <c r="Q620" s="103"/>
      <c r="R620" s="103"/>
      <c r="S620" s="103"/>
      <c r="T620" s="103" t="str">
        <f>IF(Final_Report[[#This Row],[Move to Report]]="Yes",VLOOKUP(E620,IssueVariable[],3,0),"N/A")</f>
        <v>N/A</v>
      </c>
      <c r="U620" s="103" t="str">
        <f>IF(Final_Report[[#This Row],[Move to Report]]="Yes",VLOOKUP(E620,IssueVariable[],4,0),"N/A")</f>
        <v>N/A</v>
      </c>
      <c r="V620" s="103" t="str">
        <f>Final_Report[[#This Row],[Issue Description]]</f>
        <v>N/A</v>
      </c>
      <c r="W620" s="103"/>
      <c r="X620" s="103">
        <f>Final_Report[[#This Row],[Code Snippet]]</f>
        <v>0</v>
      </c>
      <c r="Y620" s="103" t="str">
        <f>IF(Final_Report[[#This Row],[Move to Report]]="Yes",VLOOKUP(E620,IssueVariable[],5,0),"N/A")</f>
        <v>N/A</v>
      </c>
      <c r="Z620" s="103" t="str">
        <f>Final_Report[[#This Row],[Expected Result]]</f>
        <v>N/A</v>
      </c>
      <c r="AA620" s="103" t="str">
        <f>IF(Final_Report[[#This Row],[Move to Report]]="Yes",VLOOKUP(E620,IssueVariable[],6,0),"N/A")</f>
        <v>N/A</v>
      </c>
      <c r="AB620" s="103" t="str">
        <f>IF(Final_Report[[#This Row],[Move to Report]]="Yes",VLOOKUP(E620,IssueVariable[],7,0),"N/A")</f>
        <v>N/A</v>
      </c>
      <c r="AC620" s="103" t="str">
        <f>Final_Report[[#This Row],[Recommendation]]</f>
        <v>N/A</v>
      </c>
      <c r="AD620" s="103"/>
      <c r="AE620" s="103" t="str">
        <f>IF(Final_Report[[#This Row],[Move to Report]]="Yes",VLOOKUP(E620,IssueVariable[],8,0),"N/A")</f>
        <v>N/A</v>
      </c>
      <c r="AF620" s="103" t="str">
        <f>Final_Report[[#This Row],[Steps to Reproduce]]</f>
        <v>N/A</v>
      </c>
      <c r="AG620" s="103" t="str">
        <f>IF(Final_Report[[#This Row],[Move to Report]]="Yes",VLOOKUP(E620,IssueVariable[],9,0),"N/A")</f>
        <v>N/A</v>
      </c>
      <c r="AH620" s="103" t="str">
        <f>IF(Final_Report[[#This Row],[Move to Report]]="Yes",VLOOKUP(E620,IssueVariable[],10,0),"N/A")</f>
        <v>N/A</v>
      </c>
      <c r="AI620" s="103"/>
      <c r="AJ620" s="103"/>
      <c r="AK620" s="103" t="str" cm="1">
        <f t="array" ref="AK620">Table95[Tested on]</f>
        <v>Windows: 11
MAC OS: 12
iOS: 15
Android OS: 10</v>
      </c>
      <c r="AL620" s="203" t="str" cm="1">
        <f t="array" ref="AL6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0" s="103" t="e" cm="1">
        <f t="array" ref="AM620">CONCATENATE(LEFT(AH620, SEARCH(" ", AH620) -1),", ",Labels[Labels])</f>
        <v>#VALUE!</v>
      </c>
      <c r="AN620" s="103" t="b">
        <f t="shared" si="10"/>
        <v>0</v>
      </c>
      <c r="AO620" s="103"/>
      <c r="AP620" s="103"/>
      <c r="AQ620" s="103"/>
      <c r="AR620" s="103"/>
      <c r="AS620" s="103"/>
      <c r="AT620" s="103"/>
      <c r="AU620" s="103"/>
      <c r="AV620" s="103"/>
      <c r="AW620" s="103"/>
      <c r="AX620" s="103"/>
      <c r="AY620" s="103"/>
      <c r="AZ620" s="103"/>
      <c r="BA620" s="103"/>
      <c r="BB620" s="103"/>
      <c r="BC620" s="103" t="e">
        <f>VLOOKUP('Final Report'!D620,'Issue Variable'!A:N,11,FALSE)</f>
        <v>#N/A</v>
      </c>
      <c r="BD620" s="103"/>
      <c r="BE620" s="206"/>
    </row>
    <row r="621" spans="1:57" ht="105" hidden="1">
      <c r="A621" s="145"/>
      <c r="B621" s="103" t="e">
        <f>VLOOKUP(A621,URL[],2,0)</f>
        <v>#N/A</v>
      </c>
      <c r="C621" s="205" t="e">
        <f>VLOOKUP(A621,URL[],3,0)</f>
        <v>#N/A</v>
      </c>
      <c r="D621" s="103"/>
      <c r="E621" s="103"/>
      <c r="F621" s="103"/>
      <c r="G621" s="103"/>
      <c r="H621" s="103"/>
      <c r="I621" s="103"/>
      <c r="J621" s="103"/>
      <c r="K621" s="103"/>
      <c r="L621" s="103"/>
      <c r="M621" s="103"/>
      <c r="N621" s="103"/>
      <c r="O621" s="103"/>
      <c r="P621" s="103"/>
      <c r="Q621" s="103"/>
      <c r="R621" s="103"/>
      <c r="S621" s="103"/>
      <c r="T621" s="103" t="str">
        <f>IF(Final_Report[[#This Row],[Move to Report]]="Yes",VLOOKUP(E621,IssueVariable[],3,0),"N/A")</f>
        <v>N/A</v>
      </c>
      <c r="U621" s="103" t="str">
        <f>IF(Final_Report[[#This Row],[Move to Report]]="Yes",VLOOKUP(E621,IssueVariable[],4,0),"N/A")</f>
        <v>N/A</v>
      </c>
      <c r="V621" s="103" t="str">
        <f>Final_Report[[#This Row],[Issue Description]]</f>
        <v>N/A</v>
      </c>
      <c r="W621" s="103"/>
      <c r="X621" s="103">
        <f>Final_Report[[#This Row],[Code Snippet]]</f>
        <v>0</v>
      </c>
      <c r="Y621" s="103" t="str">
        <f>IF(Final_Report[[#This Row],[Move to Report]]="Yes",VLOOKUP(E621,IssueVariable[],5,0),"N/A")</f>
        <v>N/A</v>
      </c>
      <c r="Z621" s="103" t="str">
        <f>Final_Report[[#This Row],[Expected Result]]</f>
        <v>N/A</v>
      </c>
      <c r="AA621" s="103" t="str">
        <f>IF(Final_Report[[#This Row],[Move to Report]]="Yes",VLOOKUP(E621,IssueVariable[],6,0),"N/A")</f>
        <v>N/A</v>
      </c>
      <c r="AB621" s="103" t="str">
        <f>IF(Final_Report[[#This Row],[Move to Report]]="Yes",VLOOKUP(E621,IssueVariable[],7,0),"N/A")</f>
        <v>N/A</v>
      </c>
      <c r="AC621" s="103" t="str">
        <f>Final_Report[[#This Row],[Recommendation]]</f>
        <v>N/A</v>
      </c>
      <c r="AD621" s="103"/>
      <c r="AE621" s="103" t="str">
        <f>IF(Final_Report[[#This Row],[Move to Report]]="Yes",VLOOKUP(E621,IssueVariable[],8,0),"N/A")</f>
        <v>N/A</v>
      </c>
      <c r="AF621" s="103" t="str">
        <f>Final_Report[[#This Row],[Steps to Reproduce]]</f>
        <v>N/A</v>
      </c>
      <c r="AG621" s="103" t="str">
        <f>IF(Final_Report[[#This Row],[Move to Report]]="Yes",VLOOKUP(E621,IssueVariable[],9,0),"N/A")</f>
        <v>N/A</v>
      </c>
      <c r="AH621" s="103" t="str">
        <f>IF(Final_Report[[#This Row],[Move to Report]]="Yes",VLOOKUP(E621,IssueVariable[],10,0),"N/A")</f>
        <v>N/A</v>
      </c>
      <c r="AI621" s="103"/>
      <c r="AJ621" s="103"/>
      <c r="AK621" s="103" t="str" cm="1">
        <f t="array" ref="AK621">Table95[Tested on]</f>
        <v>Windows: 11
MAC OS: 12
iOS: 15
Android OS: 10</v>
      </c>
      <c r="AL621" s="203" t="str" cm="1">
        <f t="array" ref="AL6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1" s="103" t="e" cm="1">
        <f t="array" ref="AM621">CONCATENATE(LEFT(AH621, SEARCH(" ", AH621) -1),", ",Labels[Labels])</f>
        <v>#VALUE!</v>
      </c>
      <c r="AN621" s="103" t="b">
        <f t="shared" si="10"/>
        <v>0</v>
      </c>
      <c r="AO621" s="103"/>
      <c r="AP621" s="103"/>
      <c r="AQ621" s="103"/>
      <c r="AR621" s="103"/>
      <c r="AS621" s="103"/>
      <c r="AT621" s="103"/>
      <c r="AU621" s="103"/>
      <c r="AV621" s="103"/>
      <c r="AW621" s="103"/>
      <c r="AX621" s="103"/>
      <c r="AY621" s="103"/>
      <c r="AZ621" s="103"/>
      <c r="BA621" s="103"/>
      <c r="BB621" s="103"/>
      <c r="BC621" s="103" t="e">
        <f>VLOOKUP('Final Report'!D621,'Issue Variable'!A:N,11,FALSE)</f>
        <v>#N/A</v>
      </c>
      <c r="BD621" s="103"/>
      <c r="BE621" s="206"/>
    </row>
    <row r="622" spans="1:57" ht="105" hidden="1">
      <c r="A622" s="145"/>
      <c r="B622" s="103" t="e">
        <f>VLOOKUP(A622,URL[],2,0)</f>
        <v>#N/A</v>
      </c>
      <c r="C622" s="205" t="e">
        <f>VLOOKUP(A622,URL[],3,0)</f>
        <v>#N/A</v>
      </c>
      <c r="D622" s="103"/>
      <c r="E622" s="103"/>
      <c r="F622" s="103"/>
      <c r="G622" s="103"/>
      <c r="H622" s="103"/>
      <c r="I622" s="103"/>
      <c r="J622" s="103"/>
      <c r="K622" s="103"/>
      <c r="L622" s="103"/>
      <c r="M622" s="103"/>
      <c r="N622" s="103"/>
      <c r="O622" s="103"/>
      <c r="P622" s="103"/>
      <c r="Q622" s="103"/>
      <c r="R622" s="103"/>
      <c r="S622" s="103"/>
      <c r="T622" s="103" t="str">
        <f>IF(Final_Report[[#This Row],[Move to Report]]="Yes",VLOOKUP(E622,IssueVariable[],3,0),"N/A")</f>
        <v>N/A</v>
      </c>
      <c r="U622" s="103" t="str">
        <f>IF(Final_Report[[#This Row],[Move to Report]]="Yes",VLOOKUP(E622,IssueVariable[],4,0),"N/A")</f>
        <v>N/A</v>
      </c>
      <c r="V622" s="103" t="str">
        <f>Final_Report[[#This Row],[Issue Description]]</f>
        <v>N/A</v>
      </c>
      <c r="W622" s="103"/>
      <c r="X622" s="103">
        <f>Final_Report[[#This Row],[Code Snippet]]</f>
        <v>0</v>
      </c>
      <c r="Y622" s="103" t="str">
        <f>IF(Final_Report[[#This Row],[Move to Report]]="Yes",VLOOKUP(E622,IssueVariable[],5,0),"N/A")</f>
        <v>N/A</v>
      </c>
      <c r="Z622" s="103" t="str">
        <f>Final_Report[[#This Row],[Expected Result]]</f>
        <v>N/A</v>
      </c>
      <c r="AA622" s="103" t="str">
        <f>IF(Final_Report[[#This Row],[Move to Report]]="Yes",VLOOKUP(E622,IssueVariable[],6,0),"N/A")</f>
        <v>N/A</v>
      </c>
      <c r="AB622" s="103" t="str">
        <f>IF(Final_Report[[#This Row],[Move to Report]]="Yes",VLOOKUP(E622,IssueVariable[],7,0),"N/A")</f>
        <v>N/A</v>
      </c>
      <c r="AC622" s="103" t="str">
        <f>Final_Report[[#This Row],[Recommendation]]</f>
        <v>N/A</v>
      </c>
      <c r="AD622" s="103"/>
      <c r="AE622" s="103" t="str">
        <f>IF(Final_Report[[#This Row],[Move to Report]]="Yes",VLOOKUP(E622,IssueVariable[],8,0),"N/A")</f>
        <v>N/A</v>
      </c>
      <c r="AF622" s="103" t="str">
        <f>Final_Report[[#This Row],[Steps to Reproduce]]</f>
        <v>N/A</v>
      </c>
      <c r="AG622" s="103" t="str">
        <f>IF(Final_Report[[#This Row],[Move to Report]]="Yes",VLOOKUP(E622,IssueVariable[],9,0),"N/A")</f>
        <v>N/A</v>
      </c>
      <c r="AH622" s="103" t="str">
        <f>IF(Final_Report[[#This Row],[Move to Report]]="Yes",VLOOKUP(E622,IssueVariable[],10,0),"N/A")</f>
        <v>N/A</v>
      </c>
      <c r="AI622" s="103"/>
      <c r="AJ622" s="103"/>
      <c r="AK622" s="103" t="str" cm="1">
        <f t="array" ref="AK622">Table95[Tested on]</f>
        <v>Windows: 11
MAC OS: 12
iOS: 15
Android OS: 10</v>
      </c>
      <c r="AL622" s="203" t="str" cm="1">
        <f t="array" ref="AL6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2" s="103" t="e" cm="1">
        <f t="array" ref="AM622">CONCATENATE(LEFT(AH622, SEARCH(" ", AH622) -1),", ",Labels[Labels])</f>
        <v>#VALUE!</v>
      </c>
      <c r="AN622" s="103" t="b">
        <f t="shared" si="10"/>
        <v>0</v>
      </c>
      <c r="AO622" s="103"/>
      <c r="AP622" s="103"/>
      <c r="AQ622" s="103"/>
      <c r="AR622" s="103"/>
      <c r="AS622" s="103"/>
      <c r="AT622" s="103"/>
      <c r="AU622" s="103"/>
      <c r="AV622" s="103"/>
      <c r="AW622" s="103"/>
      <c r="AX622" s="103"/>
      <c r="AY622" s="103"/>
      <c r="AZ622" s="103"/>
      <c r="BA622" s="103"/>
      <c r="BB622" s="103"/>
      <c r="BC622" s="103" t="e">
        <f>VLOOKUP('Final Report'!D622,'Issue Variable'!A:N,11,FALSE)</f>
        <v>#N/A</v>
      </c>
      <c r="BD622" s="103"/>
      <c r="BE622" s="206"/>
    </row>
    <row r="623" spans="1:57" ht="105" hidden="1">
      <c r="A623" s="145"/>
      <c r="B623" s="103" t="e">
        <f>VLOOKUP(A623,URL[],2,0)</f>
        <v>#N/A</v>
      </c>
      <c r="C623" s="205" t="e">
        <f>VLOOKUP(A623,URL[],3,0)</f>
        <v>#N/A</v>
      </c>
      <c r="D623" s="103"/>
      <c r="E623" s="103"/>
      <c r="F623" s="103"/>
      <c r="G623" s="103"/>
      <c r="H623" s="103"/>
      <c r="I623" s="103"/>
      <c r="J623" s="103"/>
      <c r="K623" s="103"/>
      <c r="L623" s="103"/>
      <c r="M623" s="103"/>
      <c r="N623" s="103"/>
      <c r="O623" s="103"/>
      <c r="P623" s="103"/>
      <c r="Q623" s="103"/>
      <c r="R623" s="103"/>
      <c r="S623" s="103"/>
      <c r="T623" s="103" t="str">
        <f>IF(Final_Report[[#This Row],[Move to Report]]="Yes",VLOOKUP(E623,IssueVariable[],3,0),"N/A")</f>
        <v>N/A</v>
      </c>
      <c r="U623" s="103" t="str">
        <f>IF(Final_Report[[#This Row],[Move to Report]]="Yes",VLOOKUP(E623,IssueVariable[],4,0),"N/A")</f>
        <v>N/A</v>
      </c>
      <c r="V623" s="103" t="str">
        <f>Final_Report[[#This Row],[Issue Description]]</f>
        <v>N/A</v>
      </c>
      <c r="W623" s="103"/>
      <c r="X623" s="103">
        <f>Final_Report[[#This Row],[Code Snippet]]</f>
        <v>0</v>
      </c>
      <c r="Y623" s="103" t="str">
        <f>IF(Final_Report[[#This Row],[Move to Report]]="Yes",VLOOKUP(E623,IssueVariable[],5,0),"N/A")</f>
        <v>N/A</v>
      </c>
      <c r="Z623" s="103" t="str">
        <f>Final_Report[[#This Row],[Expected Result]]</f>
        <v>N/A</v>
      </c>
      <c r="AA623" s="103" t="str">
        <f>IF(Final_Report[[#This Row],[Move to Report]]="Yes",VLOOKUP(E623,IssueVariable[],6,0),"N/A")</f>
        <v>N/A</v>
      </c>
      <c r="AB623" s="103" t="str">
        <f>IF(Final_Report[[#This Row],[Move to Report]]="Yes",VLOOKUP(E623,IssueVariable[],7,0),"N/A")</f>
        <v>N/A</v>
      </c>
      <c r="AC623" s="103" t="str">
        <f>Final_Report[[#This Row],[Recommendation]]</f>
        <v>N/A</v>
      </c>
      <c r="AD623" s="103"/>
      <c r="AE623" s="103" t="str">
        <f>IF(Final_Report[[#This Row],[Move to Report]]="Yes",VLOOKUP(E623,IssueVariable[],8,0),"N/A")</f>
        <v>N/A</v>
      </c>
      <c r="AF623" s="103" t="str">
        <f>Final_Report[[#This Row],[Steps to Reproduce]]</f>
        <v>N/A</v>
      </c>
      <c r="AG623" s="103" t="str">
        <f>IF(Final_Report[[#This Row],[Move to Report]]="Yes",VLOOKUP(E623,IssueVariable[],9,0),"N/A")</f>
        <v>N/A</v>
      </c>
      <c r="AH623" s="103" t="str">
        <f>IF(Final_Report[[#This Row],[Move to Report]]="Yes",VLOOKUP(E623,IssueVariable[],10,0),"N/A")</f>
        <v>N/A</v>
      </c>
      <c r="AI623" s="103"/>
      <c r="AJ623" s="103"/>
      <c r="AK623" s="103" t="str" cm="1">
        <f t="array" ref="AK623">Table95[Tested on]</f>
        <v>Windows: 11
MAC OS: 12
iOS: 15
Android OS: 10</v>
      </c>
      <c r="AL623" s="203" t="str" cm="1">
        <f t="array" ref="AL6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3" s="103" t="e" cm="1">
        <f t="array" ref="AM623">CONCATENATE(LEFT(AH623, SEARCH(" ", AH623) -1),", ",Labels[Labels])</f>
        <v>#VALUE!</v>
      </c>
      <c r="AN623" s="103" t="b">
        <f t="shared" si="10"/>
        <v>0</v>
      </c>
      <c r="AO623" s="103"/>
      <c r="AP623" s="103"/>
      <c r="AQ623" s="103"/>
      <c r="AR623" s="103"/>
      <c r="AS623" s="103"/>
      <c r="AT623" s="103"/>
      <c r="AU623" s="103"/>
      <c r="AV623" s="103"/>
      <c r="AW623" s="103"/>
      <c r="AX623" s="103"/>
      <c r="AY623" s="103"/>
      <c r="AZ623" s="103"/>
      <c r="BA623" s="103"/>
      <c r="BB623" s="103"/>
      <c r="BC623" s="103" t="e">
        <f>VLOOKUP('Final Report'!D623,'Issue Variable'!A:N,11,FALSE)</f>
        <v>#N/A</v>
      </c>
      <c r="BD623" s="103"/>
      <c r="BE623" s="206"/>
    </row>
    <row r="624" spans="1:57" ht="105" hidden="1">
      <c r="A624" s="145"/>
      <c r="B624" s="103" t="e">
        <f>VLOOKUP(A624,URL[],2,0)</f>
        <v>#N/A</v>
      </c>
      <c r="C624" s="205" t="e">
        <f>VLOOKUP(A624,URL[],3,0)</f>
        <v>#N/A</v>
      </c>
      <c r="D624" s="103"/>
      <c r="E624" s="103"/>
      <c r="F624" s="103"/>
      <c r="G624" s="103"/>
      <c r="H624" s="103"/>
      <c r="I624" s="103"/>
      <c r="J624" s="103"/>
      <c r="K624" s="103"/>
      <c r="L624" s="103"/>
      <c r="M624" s="103"/>
      <c r="N624" s="103"/>
      <c r="O624" s="103"/>
      <c r="P624" s="103"/>
      <c r="Q624" s="103"/>
      <c r="R624" s="103"/>
      <c r="S624" s="103"/>
      <c r="T624" s="103" t="str">
        <f>IF(Final_Report[[#This Row],[Move to Report]]="Yes",VLOOKUP(E624,IssueVariable[],3,0),"N/A")</f>
        <v>N/A</v>
      </c>
      <c r="U624" s="103" t="str">
        <f>IF(Final_Report[[#This Row],[Move to Report]]="Yes",VLOOKUP(E624,IssueVariable[],4,0),"N/A")</f>
        <v>N/A</v>
      </c>
      <c r="V624" s="103" t="str">
        <f>Final_Report[[#This Row],[Issue Description]]</f>
        <v>N/A</v>
      </c>
      <c r="W624" s="103"/>
      <c r="X624" s="103">
        <f>Final_Report[[#This Row],[Code Snippet]]</f>
        <v>0</v>
      </c>
      <c r="Y624" s="103" t="str">
        <f>IF(Final_Report[[#This Row],[Move to Report]]="Yes",VLOOKUP(E624,IssueVariable[],5,0),"N/A")</f>
        <v>N/A</v>
      </c>
      <c r="Z624" s="103" t="str">
        <f>Final_Report[[#This Row],[Expected Result]]</f>
        <v>N/A</v>
      </c>
      <c r="AA624" s="103" t="str">
        <f>IF(Final_Report[[#This Row],[Move to Report]]="Yes",VLOOKUP(E624,IssueVariable[],6,0),"N/A")</f>
        <v>N/A</v>
      </c>
      <c r="AB624" s="103" t="str">
        <f>IF(Final_Report[[#This Row],[Move to Report]]="Yes",VLOOKUP(E624,IssueVariable[],7,0),"N/A")</f>
        <v>N/A</v>
      </c>
      <c r="AC624" s="103" t="str">
        <f>Final_Report[[#This Row],[Recommendation]]</f>
        <v>N/A</v>
      </c>
      <c r="AD624" s="103"/>
      <c r="AE624" s="103" t="str">
        <f>IF(Final_Report[[#This Row],[Move to Report]]="Yes",VLOOKUP(E624,IssueVariable[],8,0),"N/A")</f>
        <v>N/A</v>
      </c>
      <c r="AF624" s="103" t="str">
        <f>Final_Report[[#This Row],[Steps to Reproduce]]</f>
        <v>N/A</v>
      </c>
      <c r="AG624" s="103" t="str">
        <f>IF(Final_Report[[#This Row],[Move to Report]]="Yes",VLOOKUP(E624,IssueVariable[],9,0),"N/A")</f>
        <v>N/A</v>
      </c>
      <c r="AH624" s="103" t="str">
        <f>IF(Final_Report[[#This Row],[Move to Report]]="Yes",VLOOKUP(E624,IssueVariable[],10,0),"N/A")</f>
        <v>N/A</v>
      </c>
      <c r="AI624" s="103"/>
      <c r="AJ624" s="103"/>
      <c r="AK624" s="103" t="str" cm="1">
        <f t="array" ref="AK624">Table95[Tested on]</f>
        <v>Windows: 11
MAC OS: 12
iOS: 15
Android OS: 10</v>
      </c>
      <c r="AL624" s="203" t="str" cm="1">
        <f t="array" ref="AL6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4" s="103" t="e" cm="1">
        <f t="array" ref="AM624">CONCATENATE(LEFT(AH624, SEARCH(" ", AH624) -1),", ",Labels[Labels])</f>
        <v>#VALUE!</v>
      </c>
      <c r="AN624" s="103" t="b">
        <f t="shared" si="10"/>
        <v>0</v>
      </c>
      <c r="AO624" s="103"/>
      <c r="AP624" s="103"/>
      <c r="AQ624" s="103"/>
      <c r="AR624" s="103"/>
      <c r="AS624" s="103"/>
      <c r="AT624" s="103"/>
      <c r="AU624" s="103"/>
      <c r="AV624" s="103"/>
      <c r="AW624" s="103"/>
      <c r="AX624" s="103"/>
      <c r="AY624" s="103"/>
      <c r="AZ624" s="103"/>
      <c r="BA624" s="103"/>
      <c r="BB624" s="103"/>
      <c r="BC624" s="103" t="e">
        <f>VLOOKUP('Final Report'!D624,'Issue Variable'!A:N,11,FALSE)</f>
        <v>#N/A</v>
      </c>
      <c r="BD624" s="103"/>
      <c r="BE624" s="206"/>
    </row>
    <row r="625" spans="1:57" ht="105" hidden="1">
      <c r="A625" s="145"/>
      <c r="B625" s="103" t="e">
        <f>VLOOKUP(A625,URL[],2,0)</f>
        <v>#N/A</v>
      </c>
      <c r="C625" s="205" t="e">
        <f>VLOOKUP(A625,URL[],3,0)</f>
        <v>#N/A</v>
      </c>
      <c r="D625" s="103"/>
      <c r="E625" s="103"/>
      <c r="F625" s="103"/>
      <c r="G625" s="103"/>
      <c r="H625" s="103"/>
      <c r="I625" s="103"/>
      <c r="J625" s="103"/>
      <c r="K625" s="103"/>
      <c r="L625" s="103"/>
      <c r="M625" s="103"/>
      <c r="N625" s="103"/>
      <c r="O625" s="103"/>
      <c r="P625" s="103"/>
      <c r="Q625" s="103"/>
      <c r="R625" s="103"/>
      <c r="S625" s="103"/>
      <c r="T625" s="103" t="str">
        <f>IF(Final_Report[[#This Row],[Move to Report]]="Yes",VLOOKUP(E625,IssueVariable[],3,0),"N/A")</f>
        <v>N/A</v>
      </c>
      <c r="U625" s="103" t="str">
        <f>IF(Final_Report[[#This Row],[Move to Report]]="Yes",VLOOKUP(E625,IssueVariable[],4,0),"N/A")</f>
        <v>N/A</v>
      </c>
      <c r="V625" s="103" t="str">
        <f>Final_Report[[#This Row],[Issue Description]]</f>
        <v>N/A</v>
      </c>
      <c r="W625" s="103"/>
      <c r="X625" s="103">
        <f>Final_Report[[#This Row],[Code Snippet]]</f>
        <v>0</v>
      </c>
      <c r="Y625" s="103" t="str">
        <f>IF(Final_Report[[#This Row],[Move to Report]]="Yes",VLOOKUP(E625,IssueVariable[],5,0),"N/A")</f>
        <v>N/A</v>
      </c>
      <c r="Z625" s="103" t="str">
        <f>Final_Report[[#This Row],[Expected Result]]</f>
        <v>N/A</v>
      </c>
      <c r="AA625" s="103" t="str">
        <f>IF(Final_Report[[#This Row],[Move to Report]]="Yes",VLOOKUP(E625,IssueVariable[],6,0),"N/A")</f>
        <v>N/A</v>
      </c>
      <c r="AB625" s="103" t="str">
        <f>IF(Final_Report[[#This Row],[Move to Report]]="Yes",VLOOKUP(E625,IssueVariable[],7,0),"N/A")</f>
        <v>N/A</v>
      </c>
      <c r="AC625" s="103" t="str">
        <f>Final_Report[[#This Row],[Recommendation]]</f>
        <v>N/A</v>
      </c>
      <c r="AD625" s="103"/>
      <c r="AE625" s="103" t="str">
        <f>IF(Final_Report[[#This Row],[Move to Report]]="Yes",VLOOKUP(E625,IssueVariable[],8,0),"N/A")</f>
        <v>N/A</v>
      </c>
      <c r="AF625" s="103" t="str">
        <f>Final_Report[[#This Row],[Steps to Reproduce]]</f>
        <v>N/A</v>
      </c>
      <c r="AG625" s="103" t="str">
        <f>IF(Final_Report[[#This Row],[Move to Report]]="Yes",VLOOKUP(E625,IssueVariable[],9,0),"N/A")</f>
        <v>N/A</v>
      </c>
      <c r="AH625" s="103" t="str">
        <f>IF(Final_Report[[#This Row],[Move to Report]]="Yes",VLOOKUP(E625,IssueVariable[],10,0),"N/A")</f>
        <v>N/A</v>
      </c>
      <c r="AI625" s="103"/>
      <c r="AJ625" s="103"/>
      <c r="AK625" s="103" t="str" cm="1">
        <f t="array" ref="AK625">Table95[Tested on]</f>
        <v>Windows: 11
MAC OS: 12
iOS: 15
Android OS: 10</v>
      </c>
      <c r="AL625" s="203" t="str" cm="1">
        <f t="array" ref="AL6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5" s="103" t="e" cm="1">
        <f t="array" ref="AM625">CONCATENATE(LEFT(AH625, SEARCH(" ", AH625) -1),", ",Labels[Labels])</f>
        <v>#VALUE!</v>
      </c>
      <c r="AN625" s="103" t="b">
        <f t="shared" si="10"/>
        <v>0</v>
      </c>
      <c r="AO625" s="103"/>
      <c r="AP625" s="103"/>
      <c r="AQ625" s="103"/>
      <c r="AR625" s="103"/>
      <c r="AS625" s="103"/>
      <c r="AT625" s="103"/>
      <c r="AU625" s="103"/>
      <c r="AV625" s="103"/>
      <c r="AW625" s="103"/>
      <c r="AX625" s="103"/>
      <c r="AY625" s="103"/>
      <c r="AZ625" s="103"/>
      <c r="BA625" s="103"/>
      <c r="BB625" s="103"/>
      <c r="BC625" s="103" t="e">
        <f>VLOOKUP('Final Report'!D625,'Issue Variable'!A:N,11,FALSE)</f>
        <v>#N/A</v>
      </c>
      <c r="BD625" s="103"/>
      <c r="BE625" s="206"/>
    </row>
    <row r="626" spans="1:57" ht="105" hidden="1">
      <c r="A626" s="145"/>
      <c r="B626" s="103" t="e">
        <f>VLOOKUP(A626,URL[],2,0)</f>
        <v>#N/A</v>
      </c>
      <c r="C626" s="205" t="e">
        <f>VLOOKUP(A626,URL[],3,0)</f>
        <v>#N/A</v>
      </c>
      <c r="D626" s="103"/>
      <c r="E626" s="103"/>
      <c r="F626" s="103"/>
      <c r="G626" s="103"/>
      <c r="H626" s="103"/>
      <c r="I626" s="103"/>
      <c r="J626" s="103"/>
      <c r="K626" s="103"/>
      <c r="L626" s="103"/>
      <c r="M626" s="103"/>
      <c r="N626" s="103"/>
      <c r="O626" s="103"/>
      <c r="P626" s="103"/>
      <c r="Q626" s="103"/>
      <c r="R626" s="103"/>
      <c r="S626" s="103"/>
      <c r="T626" s="103" t="str">
        <f>IF(Final_Report[[#This Row],[Move to Report]]="Yes",VLOOKUP(E626,IssueVariable[],3,0),"N/A")</f>
        <v>N/A</v>
      </c>
      <c r="U626" s="103" t="str">
        <f>IF(Final_Report[[#This Row],[Move to Report]]="Yes",VLOOKUP(E626,IssueVariable[],4,0),"N/A")</f>
        <v>N/A</v>
      </c>
      <c r="V626" s="103" t="str">
        <f>Final_Report[[#This Row],[Issue Description]]</f>
        <v>N/A</v>
      </c>
      <c r="W626" s="103"/>
      <c r="X626" s="103">
        <f>Final_Report[[#This Row],[Code Snippet]]</f>
        <v>0</v>
      </c>
      <c r="Y626" s="103" t="str">
        <f>IF(Final_Report[[#This Row],[Move to Report]]="Yes",VLOOKUP(E626,IssueVariable[],5,0),"N/A")</f>
        <v>N/A</v>
      </c>
      <c r="Z626" s="103" t="str">
        <f>Final_Report[[#This Row],[Expected Result]]</f>
        <v>N/A</v>
      </c>
      <c r="AA626" s="103" t="str">
        <f>IF(Final_Report[[#This Row],[Move to Report]]="Yes",VLOOKUP(E626,IssueVariable[],6,0),"N/A")</f>
        <v>N/A</v>
      </c>
      <c r="AB626" s="103" t="str">
        <f>IF(Final_Report[[#This Row],[Move to Report]]="Yes",VLOOKUP(E626,IssueVariable[],7,0),"N/A")</f>
        <v>N/A</v>
      </c>
      <c r="AC626" s="103" t="str">
        <f>Final_Report[[#This Row],[Recommendation]]</f>
        <v>N/A</v>
      </c>
      <c r="AD626" s="103"/>
      <c r="AE626" s="103" t="str">
        <f>IF(Final_Report[[#This Row],[Move to Report]]="Yes",VLOOKUP(E626,IssueVariable[],8,0),"N/A")</f>
        <v>N/A</v>
      </c>
      <c r="AF626" s="103" t="str">
        <f>Final_Report[[#This Row],[Steps to Reproduce]]</f>
        <v>N/A</v>
      </c>
      <c r="AG626" s="103" t="str">
        <f>IF(Final_Report[[#This Row],[Move to Report]]="Yes",VLOOKUP(E626,IssueVariable[],9,0),"N/A")</f>
        <v>N/A</v>
      </c>
      <c r="AH626" s="103" t="str">
        <f>IF(Final_Report[[#This Row],[Move to Report]]="Yes",VLOOKUP(E626,IssueVariable[],10,0),"N/A")</f>
        <v>N/A</v>
      </c>
      <c r="AI626" s="103"/>
      <c r="AJ626" s="103"/>
      <c r="AK626" s="103" t="str" cm="1">
        <f t="array" ref="AK626">Table95[Tested on]</f>
        <v>Windows: 11
MAC OS: 12
iOS: 15
Android OS: 10</v>
      </c>
      <c r="AL626" s="203" t="str" cm="1">
        <f t="array" ref="AL6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6" s="103" t="e" cm="1">
        <f t="array" ref="AM626">CONCATENATE(LEFT(AH626, SEARCH(" ", AH626) -1),", ",Labels[Labels])</f>
        <v>#VALUE!</v>
      </c>
      <c r="AN626" s="103" t="b">
        <f t="shared" si="10"/>
        <v>0</v>
      </c>
      <c r="AO626" s="103"/>
      <c r="AP626" s="103"/>
      <c r="AQ626" s="103"/>
      <c r="AR626" s="103"/>
      <c r="AS626" s="103"/>
      <c r="AT626" s="103"/>
      <c r="AU626" s="103"/>
      <c r="AV626" s="103"/>
      <c r="AW626" s="103"/>
      <c r="AX626" s="103"/>
      <c r="AY626" s="103"/>
      <c r="AZ626" s="103"/>
      <c r="BA626" s="103"/>
      <c r="BB626" s="103"/>
      <c r="BC626" s="103" t="e">
        <f>VLOOKUP('Final Report'!D626,'Issue Variable'!A:N,11,FALSE)</f>
        <v>#N/A</v>
      </c>
      <c r="BD626" s="103"/>
      <c r="BE626" s="206"/>
    </row>
    <row r="627" spans="1:57" ht="105" hidden="1">
      <c r="A627" s="145"/>
      <c r="B627" s="103" t="e">
        <f>VLOOKUP(A627,URL[],2,0)</f>
        <v>#N/A</v>
      </c>
      <c r="C627" s="205" t="e">
        <f>VLOOKUP(A627,URL[],3,0)</f>
        <v>#N/A</v>
      </c>
      <c r="D627" s="103"/>
      <c r="E627" s="103"/>
      <c r="F627" s="103"/>
      <c r="G627" s="103"/>
      <c r="H627" s="103"/>
      <c r="I627" s="103"/>
      <c r="J627" s="103"/>
      <c r="K627" s="103"/>
      <c r="L627" s="103"/>
      <c r="M627" s="103"/>
      <c r="N627" s="103"/>
      <c r="O627" s="103"/>
      <c r="P627" s="103"/>
      <c r="Q627" s="103"/>
      <c r="R627" s="103"/>
      <c r="S627" s="103"/>
      <c r="T627" s="103" t="str">
        <f>IF(Final_Report[[#This Row],[Move to Report]]="Yes",VLOOKUP(E627,IssueVariable[],3,0),"N/A")</f>
        <v>N/A</v>
      </c>
      <c r="U627" s="103" t="str">
        <f>IF(Final_Report[[#This Row],[Move to Report]]="Yes",VLOOKUP(E627,IssueVariable[],4,0),"N/A")</f>
        <v>N/A</v>
      </c>
      <c r="V627" s="103" t="str">
        <f>Final_Report[[#This Row],[Issue Description]]</f>
        <v>N/A</v>
      </c>
      <c r="W627" s="103"/>
      <c r="X627" s="103">
        <f>Final_Report[[#This Row],[Code Snippet]]</f>
        <v>0</v>
      </c>
      <c r="Y627" s="103" t="str">
        <f>IF(Final_Report[[#This Row],[Move to Report]]="Yes",VLOOKUP(E627,IssueVariable[],5,0),"N/A")</f>
        <v>N/A</v>
      </c>
      <c r="Z627" s="103" t="str">
        <f>Final_Report[[#This Row],[Expected Result]]</f>
        <v>N/A</v>
      </c>
      <c r="AA627" s="103" t="str">
        <f>IF(Final_Report[[#This Row],[Move to Report]]="Yes",VLOOKUP(E627,IssueVariable[],6,0),"N/A")</f>
        <v>N/A</v>
      </c>
      <c r="AB627" s="103" t="str">
        <f>IF(Final_Report[[#This Row],[Move to Report]]="Yes",VLOOKUP(E627,IssueVariable[],7,0),"N/A")</f>
        <v>N/A</v>
      </c>
      <c r="AC627" s="103" t="str">
        <f>Final_Report[[#This Row],[Recommendation]]</f>
        <v>N/A</v>
      </c>
      <c r="AD627" s="103"/>
      <c r="AE627" s="103" t="str">
        <f>IF(Final_Report[[#This Row],[Move to Report]]="Yes",VLOOKUP(E627,IssueVariable[],8,0),"N/A")</f>
        <v>N/A</v>
      </c>
      <c r="AF627" s="103" t="str">
        <f>Final_Report[[#This Row],[Steps to Reproduce]]</f>
        <v>N/A</v>
      </c>
      <c r="AG627" s="103" t="str">
        <f>IF(Final_Report[[#This Row],[Move to Report]]="Yes",VLOOKUP(E627,IssueVariable[],9,0),"N/A")</f>
        <v>N/A</v>
      </c>
      <c r="AH627" s="103" t="str">
        <f>IF(Final_Report[[#This Row],[Move to Report]]="Yes",VLOOKUP(E627,IssueVariable[],10,0),"N/A")</f>
        <v>N/A</v>
      </c>
      <c r="AI627" s="103"/>
      <c r="AJ627" s="103"/>
      <c r="AK627" s="103" t="str" cm="1">
        <f t="array" ref="AK627">Table95[Tested on]</f>
        <v>Windows: 11
MAC OS: 12
iOS: 15
Android OS: 10</v>
      </c>
      <c r="AL627" s="203" t="str" cm="1">
        <f t="array" ref="AL6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7" s="103" t="e" cm="1">
        <f t="array" ref="AM627">CONCATENATE(LEFT(AH627, SEARCH(" ", AH627) -1),", ",Labels[Labels])</f>
        <v>#VALUE!</v>
      </c>
      <c r="AN627" s="103" t="b">
        <f t="shared" si="10"/>
        <v>0</v>
      </c>
      <c r="AO627" s="103"/>
      <c r="AP627" s="103"/>
      <c r="AQ627" s="103"/>
      <c r="AR627" s="103"/>
      <c r="AS627" s="103"/>
      <c r="AT627" s="103"/>
      <c r="AU627" s="103"/>
      <c r="AV627" s="103"/>
      <c r="AW627" s="103"/>
      <c r="AX627" s="103"/>
      <c r="AY627" s="103"/>
      <c r="AZ627" s="103"/>
      <c r="BA627" s="103"/>
      <c r="BB627" s="103"/>
      <c r="BC627" s="103" t="e">
        <f>VLOOKUP('Final Report'!D627,'Issue Variable'!A:N,11,FALSE)</f>
        <v>#N/A</v>
      </c>
      <c r="BD627" s="103"/>
      <c r="BE627" s="206"/>
    </row>
    <row r="628" spans="1:57" ht="105" hidden="1">
      <c r="A628" s="145"/>
      <c r="B628" s="103" t="e">
        <f>VLOOKUP(A628,URL[],2,0)</f>
        <v>#N/A</v>
      </c>
      <c r="C628" s="205" t="e">
        <f>VLOOKUP(A628,URL[],3,0)</f>
        <v>#N/A</v>
      </c>
      <c r="D628" s="103"/>
      <c r="E628" s="103"/>
      <c r="F628" s="103"/>
      <c r="G628" s="103"/>
      <c r="H628" s="103"/>
      <c r="I628" s="103"/>
      <c r="J628" s="103"/>
      <c r="K628" s="103"/>
      <c r="L628" s="103"/>
      <c r="M628" s="103"/>
      <c r="N628" s="103"/>
      <c r="O628" s="103"/>
      <c r="P628" s="103"/>
      <c r="Q628" s="103"/>
      <c r="R628" s="103"/>
      <c r="S628" s="103"/>
      <c r="T628" s="103" t="str">
        <f>IF(Final_Report[[#This Row],[Move to Report]]="Yes",VLOOKUP(E628,IssueVariable[],3,0),"N/A")</f>
        <v>N/A</v>
      </c>
      <c r="U628" s="103" t="str">
        <f>IF(Final_Report[[#This Row],[Move to Report]]="Yes",VLOOKUP(E628,IssueVariable[],4,0),"N/A")</f>
        <v>N/A</v>
      </c>
      <c r="V628" s="103" t="str">
        <f>Final_Report[[#This Row],[Issue Description]]</f>
        <v>N/A</v>
      </c>
      <c r="W628" s="103"/>
      <c r="X628" s="103">
        <f>Final_Report[[#This Row],[Code Snippet]]</f>
        <v>0</v>
      </c>
      <c r="Y628" s="103" t="str">
        <f>IF(Final_Report[[#This Row],[Move to Report]]="Yes",VLOOKUP(E628,IssueVariable[],5,0),"N/A")</f>
        <v>N/A</v>
      </c>
      <c r="Z628" s="103" t="str">
        <f>Final_Report[[#This Row],[Expected Result]]</f>
        <v>N/A</v>
      </c>
      <c r="AA628" s="103" t="str">
        <f>IF(Final_Report[[#This Row],[Move to Report]]="Yes",VLOOKUP(E628,IssueVariable[],6,0),"N/A")</f>
        <v>N/A</v>
      </c>
      <c r="AB628" s="103" t="str">
        <f>IF(Final_Report[[#This Row],[Move to Report]]="Yes",VLOOKUP(E628,IssueVariable[],7,0),"N/A")</f>
        <v>N/A</v>
      </c>
      <c r="AC628" s="103" t="str">
        <f>Final_Report[[#This Row],[Recommendation]]</f>
        <v>N/A</v>
      </c>
      <c r="AD628" s="103"/>
      <c r="AE628" s="103" t="str">
        <f>IF(Final_Report[[#This Row],[Move to Report]]="Yes",VLOOKUP(E628,IssueVariable[],8,0),"N/A")</f>
        <v>N/A</v>
      </c>
      <c r="AF628" s="103" t="str">
        <f>Final_Report[[#This Row],[Steps to Reproduce]]</f>
        <v>N/A</v>
      </c>
      <c r="AG628" s="103" t="str">
        <f>IF(Final_Report[[#This Row],[Move to Report]]="Yes",VLOOKUP(E628,IssueVariable[],9,0),"N/A")</f>
        <v>N/A</v>
      </c>
      <c r="AH628" s="103" t="str">
        <f>IF(Final_Report[[#This Row],[Move to Report]]="Yes",VLOOKUP(E628,IssueVariable[],10,0),"N/A")</f>
        <v>N/A</v>
      </c>
      <c r="AI628" s="103"/>
      <c r="AJ628" s="103"/>
      <c r="AK628" s="103" t="str" cm="1">
        <f t="array" ref="AK628">Table95[Tested on]</f>
        <v>Windows: 11
MAC OS: 12
iOS: 15
Android OS: 10</v>
      </c>
      <c r="AL628" s="203" t="str" cm="1">
        <f t="array" ref="AL6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8" s="103" t="e" cm="1">
        <f t="array" ref="AM628">CONCATENATE(LEFT(AH628, SEARCH(" ", AH628) -1),", ",Labels[Labels])</f>
        <v>#VALUE!</v>
      </c>
      <c r="AN628" s="103" t="b">
        <f t="shared" si="10"/>
        <v>0</v>
      </c>
      <c r="AO628" s="103"/>
      <c r="AP628" s="103"/>
      <c r="AQ628" s="103"/>
      <c r="AR628" s="103"/>
      <c r="AS628" s="103"/>
      <c r="AT628" s="103"/>
      <c r="AU628" s="103"/>
      <c r="AV628" s="103"/>
      <c r="AW628" s="103"/>
      <c r="AX628" s="103"/>
      <c r="AY628" s="103"/>
      <c r="AZ628" s="103"/>
      <c r="BA628" s="103"/>
      <c r="BB628" s="103"/>
      <c r="BC628" s="103" t="e">
        <f>VLOOKUP('Final Report'!D628,'Issue Variable'!A:N,11,FALSE)</f>
        <v>#N/A</v>
      </c>
      <c r="BD628" s="103"/>
      <c r="BE628" s="206"/>
    </row>
    <row r="629" spans="1:57" ht="105" hidden="1">
      <c r="A629" s="145"/>
      <c r="B629" s="103" t="e">
        <f>VLOOKUP(A629,URL[],2,0)</f>
        <v>#N/A</v>
      </c>
      <c r="C629" s="205" t="e">
        <f>VLOOKUP(A629,URL[],3,0)</f>
        <v>#N/A</v>
      </c>
      <c r="D629" s="103"/>
      <c r="E629" s="103"/>
      <c r="F629" s="103"/>
      <c r="G629" s="103"/>
      <c r="H629" s="103"/>
      <c r="I629" s="103"/>
      <c r="J629" s="103"/>
      <c r="K629" s="103"/>
      <c r="L629" s="103"/>
      <c r="M629" s="103"/>
      <c r="N629" s="103"/>
      <c r="O629" s="103"/>
      <c r="P629" s="103"/>
      <c r="Q629" s="103"/>
      <c r="R629" s="103"/>
      <c r="S629" s="103"/>
      <c r="T629" s="103" t="str">
        <f>IF(Final_Report[[#This Row],[Move to Report]]="Yes",VLOOKUP(E629,IssueVariable[],3,0),"N/A")</f>
        <v>N/A</v>
      </c>
      <c r="U629" s="103" t="str">
        <f>IF(Final_Report[[#This Row],[Move to Report]]="Yes",VLOOKUP(E629,IssueVariable[],4,0),"N/A")</f>
        <v>N/A</v>
      </c>
      <c r="V629" s="103" t="str">
        <f>Final_Report[[#This Row],[Issue Description]]</f>
        <v>N/A</v>
      </c>
      <c r="W629" s="103"/>
      <c r="X629" s="103">
        <f>Final_Report[[#This Row],[Code Snippet]]</f>
        <v>0</v>
      </c>
      <c r="Y629" s="103" t="str">
        <f>IF(Final_Report[[#This Row],[Move to Report]]="Yes",VLOOKUP(E629,IssueVariable[],5,0),"N/A")</f>
        <v>N/A</v>
      </c>
      <c r="Z629" s="103" t="str">
        <f>Final_Report[[#This Row],[Expected Result]]</f>
        <v>N/A</v>
      </c>
      <c r="AA629" s="103" t="str">
        <f>IF(Final_Report[[#This Row],[Move to Report]]="Yes",VLOOKUP(E629,IssueVariable[],6,0),"N/A")</f>
        <v>N/A</v>
      </c>
      <c r="AB629" s="103" t="str">
        <f>IF(Final_Report[[#This Row],[Move to Report]]="Yes",VLOOKUP(E629,IssueVariable[],7,0),"N/A")</f>
        <v>N/A</v>
      </c>
      <c r="AC629" s="103" t="str">
        <f>Final_Report[[#This Row],[Recommendation]]</f>
        <v>N/A</v>
      </c>
      <c r="AD629" s="103"/>
      <c r="AE629" s="103" t="str">
        <f>IF(Final_Report[[#This Row],[Move to Report]]="Yes",VLOOKUP(E629,IssueVariable[],8,0),"N/A")</f>
        <v>N/A</v>
      </c>
      <c r="AF629" s="103" t="str">
        <f>Final_Report[[#This Row],[Steps to Reproduce]]</f>
        <v>N/A</v>
      </c>
      <c r="AG629" s="103" t="str">
        <f>IF(Final_Report[[#This Row],[Move to Report]]="Yes",VLOOKUP(E629,IssueVariable[],9,0),"N/A")</f>
        <v>N/A</v>
      </c>
      <c r="AH629" s="103" t="str">
        <f>IF(Final_Report[[#This Row],[Move to Report]]="Yes",VLOOKUP(E629,IssueVariable[],10,0),"N/A")</f>
        <v>N/A</v>
      </c>
      <c r="AI629" s="103"/>
      <c r="AJ629" s="103"/>
      <c r="AK629" s="103" t="str" cm="1">
        <f t="array" ref="AK629">Table95[Tested on]</f>
        <v>Windows: 11
MAC OS: 12
iOS: 15
Android OS: 10</v>
      </c>
      <c r="AL629" s="203" t="str" cm="1">
        <f t="array" ref="AL6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29" s="103" t="e" cm="1">
        <f t="array" ref="AM629">CONCATENATE(LEFT(AH629, SEARCH(" ", AH629) -1),", ",Labels[Labels])</f>
        <v>#VALUE!</v>
      </c>
      <c r="AN629" s="103" t="b">
        <f t="shared" si="10"/>
        <v>0</v>
      </c>
      <c r="AO629" s="103"/>
      <c r="AP629" s="103"/>
      <c r="AQ629" s="103"/>
      <c r="AR629" s="103"/>
      <c r="AS629" s="103"/>
      <c r="AT629" s="103"/>
      <c r="AU629" s="103"/>
      <c r="AV629" s="103"/>
      <c r="AW629" s="103"/>
      <c r="AX629" s="103"/>
      <c r="AY629" s="103"/>
      <c r="AZ629" s="103"/>
      <c r="BA629" s="103"/>
      <c r="BB629" s="103"/>
      <c r="BC629" s="103" t="e">
        <f>VLOOKUP('Final Report'!D629,'Issue Variable'!A:N,11,FALSE)</f>
        <v>#N/A</v>
      </c>
      <c r="BD629" s="103"/>
      <c r="BE629" s="206"/>
    </row>
    <row r="630" spans="1:57" ht="105" hidden="1">
      <c r="A630" s="145"/>
      <c r="B630" s="103" t="e">
        <f>VLOOKUP(A630,URL[],2,0)</f>
        <v>#N/A</v>
      </c>
      <c r="C630" s="205" t="e">
        <f>VLOOKUP(A630,URL[],3,0)</f>
        <v>#N/A</v>
      </c>
      <c r="D630" s="103"/>
      <c r="E630" s="103"/>
      <c r="F630" s="103"/>
      <c r="G630" s="103"/>
      <c r="H630" s="103"/>
      <c r="I630" s="103"/>
      <c r="J630" s="103"/>
      <c r="K630" s="103"/>
      <c r="L630" s="103"/>
      <c r="M630" s="103"/>
      <c r="N630" s="103"/>
      <c r="O630" s="103"/>
      <c r="P630" s="103"/>
      <c r="Q630" s="103"/>
      <c r="R630" s="103"/>
      <c r="S630" s="103"/>
      <c r="T630" s="103" t="str">
        <f>IF(Final_Report[[#This Row],[Move to Report]]="Yes",VLOOKUP(E630,IssueVariable[],3,0),"N/A")</f>
        <v>N/A</v>
      </c>
      <c r="U630" s="103" t="str">
        <f>IF(Final_Report[[#This Row],[Move to Report]]="Yes",VLOOKUP(E630,IssueVariable[],4,0),"N/A")</f>
        <v>N/A</v>
      </c>
      <c r="V630" s="103" t="str">
        <f>Final_Report[[#This Row],[Issue Description]]</f>
        <v>N/A</v>
      </c>
      <c r="W630" s="103"/>
      <c r="X630" s="103">
        <f>Final_Report[[#This Row],[Code Snippet]]</f>
        <v>0</v>
      </c>
      <c r="Y630" s="103" t="str">
        <f>IF(Final_Report[[#This Row],[Move to Report]]="Yes",VLOOKUP(E630,IssueVariable[],5,0),"N/A")</f>
        <v>N/A</v>
      </c>
      <c r="Z630" s="103" t="str">
        <f>Final_Report[[#This Row],[Expected Result]]</f>
        <v>N/A</v>
      </c>
      <c r="AA630" s="103" t="str">
        <f>IF(Final_Report[[#This Row],[Move to Report]]="Yes",VLOOKUP(E630,IssueVariable[],6,0),"N/A")</f>
        <v>N/A</v>
      </c>
      <c r="AB630" s="103" t="str">
        <f>IF(Final_Report[[#This Row],[Move to Report]]="Yes",VLOOKUP(E630,IssueVariable[],7,0),"N/A")</f>
        <v>N/A</v>
      </c>
      <c r="AC630" s="103" t="str">
        <f>Final_Report[[#This Row],[Recommendation]]</f>
        <v>N/A</v>
      </c>
      <c r="AD630" s="103"/>
      <c r="AE630" s="103" t="str">
        <f>IF(Final_Report[[#This Row],[Move to Report]]="Yes",VLOOKUP(E630,IssueVariable[],8,0),"N/A")</f>
        <v>N/A</v>
      </c>
      <c r="AF630" s="103" t="str">
        <f>Final_Report[[#This Row],[Steps to Reproduce]]</f>
        <v>N/A</v>
      </c>
      <c r="AG630" s="103" t="str">
        <f>IF(Final_Report[[#This Row],[Move to Report]]="Yes",VLOOKUP(E630,IssueVariable[],9,0),"N/A")</f>
        <v>N/A</v>
      </c>
      <c r="AH630" s="103" t="str">
        <f>IF(Final_Report[[#This Row],[Move to Report]]="Yes",VLOOKUP(E630,IssueVariable[],10,0),"N/A")</f>
        <v>N/A</v>
      </c>
      <c r="AI630" s="103"/>
      <c r="AJ630" s="103"/>
      <c r="AK630" s="103" t="str" cm="1">
        <f t="array" ref="AK630">Table95[Tested on]</f>
        <v>Windows: 11
MAC OS: 12
iOS: 15
Android OS: 10</v>
      </c>
      <c r="AL630" s="203" t="str" cm="1">
        <f t="array" ref="AL6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0" s="103" t="e" cm="1">
        <f t="array" ref="AM630">CONCATENATE(LEFT(AH630, SEARCH(" ", AH630) -1),", ",Labels[Labels])</f>
        <v>#VALUE!</v>
      </c>
      <c r="AN630" s="103" t="b">
        <f t="shared" si="10"/>
        <v>0</v>
      </c>
      <c r="AO630" s="103"/>
      <c r="AP630" s="103"/>
      <c r="AQ630" s="103"/>
      <c r="AR630" s="103"/>
      <c r="AS630" s="103"/>
      <c r="AT630" s="103"/>
      <c r="AU630" s="103"/>
      <c r="AV630" s="103"/>
      <c r="AW630" s="103"/>
      <c r="AX630" s="103"/>
      <c r="AY630" s="103"/>
      <c r="AZ630" s="103"/>
      <c r="BA630" s="103"/>
      <c r="BB630" s="103"/>
      <c r="BC630" s="103" t="e">
        <f>VLOOKUP('Final Report'!D630,'Issue Variable'!A:N,11,FALSE)</f>
        <v>#N/A</v>
      </c>
      <c r="BD630" s="103"/>
      <c r="BE630" s="206"/>
    </row>
    <row r="631" spans="1:57" ht="105" hidden="1">
      <c r="A631" s="145"/>
      <c r="B631" s="103" t="e">
        <f>VLOOKUP(A631,URL[],2,0)</f>
        <v>#N/A</v>
      </c>
      <c r="C631" s="205" t="e">
        <f>VLOOKUP(A631,URL[],3,0)</f>
        <v>#N/A</v>
      </c>
      <c r="D631" s="103"/>
      <c r="E631" s="103"/>
      <c r="F631" s="103"/>
      <c r="G631" s="103"/>
      <c r="H631" s="103"/>
      <c r="I631" s="103"/>
      <c r="J631" s="103"/>
      <c r="K631" s="103"/>
      <c r="L631" s="103"/>
      <c r="M631" s="103"/>
      <c r="N631" s="103"/>
      <c r="O631" s="103"/>
      <c r="P631" s="103"/>
      <c r="Q631" s="103"/>
      <c r="R631" s="103"/>
      <c r="S631" s="103"/>
      <c r="T631" s="103" t="str">
        <f>IF(Final_Report[[#This Row],[Move to Report]]="Yes",VLOOKUP(E631,IssueVariable[],3,0),"N/A")</f>
        <v>N/A</v>
      </c>
      <c r="U631" s="103" t="str">
        <f>IF(Final_Report[[#This Row],[Move to Report]]="Yes",VLOOKUP(E631,IssueVariable[],4,0),"N/A")</f>
        <v>N/A</v>
      </c>
      <c r="V631" s="103" t="str">
        <f>Final_Report[[#This Row],[Issue Description]]</f>
        <v>N/A</v>
      </c>
      <c r="W631" s="103"/>
      <c r="X631" s="103">
        <f>Final_Report[[#This Row],[Code Snippet]]</f>
        <v>0</v>
      </c>
      <c r="Y631" s="103" t="str">
        <f>IF(Final_Report[[#This Row],[Move to Report]]="Yes",VLOOKUP(E631,IssueVariable[],5,0),"N/A")</f>
        <v>N/A</v>
      </c>
      <c r="Z631" s="103" t="str">
        <f>Final_Report[[#This Row],[Expected Result]]</f>
        <v>N/A</v>
      </c>
      <c r="AA631" s="103" t="str">
        <f>IF(Final_Report[[#This Row],[Move to Report]]="Yes",VLOOKUP(E631,IssueVariable[],6,0),"N/A")</f>
        <v>N/A</v>
      </c>
      <c r="AB631" s="103" t="str">
        <f>IF(Final_Report[[#This Row],[Move to Report]]="Yes",VLOOKUP(E631,IssueVariable[],7,0),"N/A")</f>
        <v>N/A</v>
      </c>
      <c r="AC631" s="103" t="str">
        <f>Final_Report[[#This Row],[Recommendation]]</f>
        <v>N/A</v>
      </c>
      <c r="AD631" s="103"/>
      <c r="AE631" s="103" t="str">
        <f>IF(Final_Report[[#This Row],[Move to Report]]="Yes",VLOOKUP(E631,IssueVariable[],8,0),"N/A")</f>
        <v>N/A</v>
      </c>
      <c r="AF631" s="103" t="str">
        <f>Final_Report[[#This Row],[Steps to Reproduce]]</f>
        <v>N/A</v>
      </c>
      <c r="AG631" s="103" t="str">
        <f>IF(Final_Report[[#This Row],[Move to Report]]="Yes",VLOOKUP(E631,IssueVariable[],9,0),"N/A")</f>
        <v>N/A</v>
      </c>
      <c r="AH631" s="103" t="str">
        <f>IF(Final_Report[[#This Row],[Move to Report]]="Yes",VLOOKUP(E631,IssueVariable[],10,0),"N/A")</f>
        <v>N/A</v>
      </c>
      <c r="AI631" s="103"/>
      <c r="AJ631" s="103"/>
      <c r="AK631" s="103" t="str" cm="1">
        <f t="array" ref="AK631">Table95[Tested on]</f>
        <v>Windows: 11
MAC OS: 12
iOS: 15
Android OS: 10</v>
      </c>
      <c r="AL631" s="203" t="str" cm="1">
        <f t="array" ref="AL6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1" s="103" t="e" cm="1">
        <f t="array" ref="AM631">CONCATENATE(LEFT(AH631, SEARCH(" ", AH631) -1),", ",Labels[Labels])</f>
        <v>#VALUE!</v>
      </c>
      <c r="AN631" s="103" t="b">
        <f t="shared" si="10"/>
        <v>0</v>
      </c>
      <c r="AO631" s="103"/>
      <c r="AP631" s="103"/>
      <c r="AQ631" s="103"/>
      <c r="AR631" s="103"/>
      <c r="AS631" s="103"/>
      <c r="AT631" s="103"/>
      <c r="AU631" s="103"/>
      <c r="AV631" s="103"/>
      <c r="AW631" s="103"/>
      <c r="AX631" s="103"/>
      <c r="AY631" s="103"/>
      <c r="AZ631" s="103"/>
      <c r="BA631" s="103"/>
      <c r="BB631" s="103"/>
      <c r="BC631" s="103" t="e">
        <f>VLOOKUP('Final Report'!D631,'Issue Variable'!A:N,11,FALSE)</f>
        <v>#N/A</v>
      </c>
      <c r="BD631" s="103"/>
      <c r="BE631" s="206"/>
    </row>
    <row r="632" spans="1:57" ht="105" hidden="1">
      <c r="A632" s="145"/>
      <c r="B632" s="103" t="e">
        <f>VLOOKUP(A632,URL[],2,0)</f>
        <v>#N/A</v>
      </c>
      <c r="C632" s="205" t="e">
        <f>VLOOKUP(A632,URL[],3,0)</f>
        <v>#N/A</v>
      </c>
      <c r="D632" s="103"/>
      <c r="E632" s="103"/>
      <c r="F632" s="103"/>
      <c r="G632" s="103"/>
      <c r="H632" s="103"/>
      <c r="I632" s="103"/>
      <c r="J632" s="103"/>
      <c r="K632" s="103"/>
      <c r="L632" s="103"/>
      <c r="M632" s="103"/>
      <c r="N632" s="103"/>
      <c r="O632" s="103"/>
      <c r="P632" s="103"/>
      <c r="Q632" s="103"/>
      <c r="R632" s="103"/>
      <c r="S632" s="103"/>
      <c r="T632" s="103" t="str">
        <f>IF(Final_Report[[#This Row],[Move to Report]]="Yes",VLOOKUP(E632,IssueVariable[],3,0),"N/A")</f>
        <v>N/A</v>
      </c>
      <c r="U632" s="103" t="str">
        <f>IF(Final_Report[[#This Row],[Move to Report]]="Yes",VLOOKUP(E632,IssueVariable[],4,0),"N/A")</f>
        <v>N/A</v>
      </c>
      <c r="V632" s="103" t="str">
        <f>Final_Report[[#This Row],[Issue Description]]</f>
        <v>N/A</v>
      </c>
      <c r="W632" s="103"/>
      <c r="X632" s="103">
        <f>Final_Report[[#This Row],[Code Snippet]]</f>
        <v>0</v>
      </c>
      <c r="Y632" s="103" t="str">
        <f>IF(Final_Report[[#This Row],[Move to Report]]="Yes",VLOOKUP(E632,IssueVariable[],5,0),"N/A")</f>
        <v>N/A</v>
      </c>
      <c r="Z632" s="103" t="str">
        <f>Final_Report[[#This Row],[Expected Result]]</f>
        <v>N/A</v>
      </c>
      <c r="AA632" s="103" t="str">
        <f>IF(Final_Report[[#This Row],[Move to Report]]="Yes",VLOOKUP(E632,IssueVariable[],6,0),"N/A")</f>
        <v>N/A</v>
      </c>
      <c r="AB632" s="103" t="str">
        <f>IF(Final_Report[[#This Row],[Move to Report]]="Yes",VLOOKUP(E632,IssueVariable[],7,0),"N/A")</f>
        <v>N/A</v>
      </c>
      <c r="AC632" s="103" t="str">
        <f>Final_Report[[#This Row],[Recommendation]]</f>
        <v>N/A</v>
      </c>
      <c r="AD632" s="103"/>
      <c r="AE632" s="103" t="str">
        <f>IF(Final_Report[[#This Row],[Move to Report]]="Yes",VLOOKUP(E632,IssueVariable[],8,0),"N/A")</f>
        <v>N/A</v>
      </c>
      <c r="AF632" s="103" t="str">
        <f>Final_Report[[#This Row],[Steps to Reproduce]]</f>
        <v>N/A</v>
      </c>
      <c r="AG632" s="103" t="str">
        <f>IF(Final_Report[[#This Row],[Move to Report]]="Yes",VLOOKUP(E632,IssueVariable[],9,0),"N/A")</f>
        <v>N/A</v>
      </c>
      <c r="AH632" s="103" t="str">
        <f>IF(Final_Report[[#This Row],[Move to Report]]="Yes",VLOOKUP(E632,IssueVariable[],10,0),"N/A")</f>
        <v>N/A</v>
      </c>
      <c r="AI632" s="103"/>
      <c r="AJ632" s="103"/>
      <c r="AK632" s="103" t="str" cm="1">
        <f t="array" ref="AK632">Table95[Tested on]</f>
        <v>Windows: 11
MAC OS: 12
iOS: 15
Android OS: 10</v>
      </c>
      <c r="AL632" s="203" t="str" cm="1">
        <f t="array" ref="AL6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2" s="103" t="e" cm="1">
        <f t="array" ref="AM632">CONCATENATE(LEFT(AH632, SEARCH(" ", AH632) -1),", ",Labels[Labels])</f>
        <v>#VALUE!</v>
      </c>
      <c r="AN632" s="103" t="b">
        <f t="shared" si="10"/>
        <v>0</v>
      </c>
      <c r="AO632" s="103"/>
      <c r="AP632" s="103"/>
      <c r="AQ632" s="103"/>
      <c r="AR632" s="103"/>
      <c r="AS632" s="103"/>
      <c r="AT632" s="103"/>
      <c r="AU632" s="103"/>
      <c r="AV632" s="103"/>
      <c r="AW632" s="103"/>
      <c r="AX632" s="103"/>
      <c r="AY632" s="103"/>
      <c r="AZ632" s="103"/>
      <c r="BA632" s="103"/>
      <c r="BB632" s="103"/>
      <c r="BC632" s="103" t="e">
        <f>VLOOKUP('Final Report'!D632,'Issue Variable'!A:N,11,FALSE)</f>
        <v>#N/A</v>
      </c>
      <c r="BD632" s="103"/>
      <c r="BE632" s="206"/>
    </row>
    <row r="633" spans="1:57" ht="105" hidden="1">
      <c r="A633" s="145"/>
      <c r="B633" s="103" t="e">
        <f>VLOOKUP(A633,URL[],2,0)</f>
        <v>#N/A</v>
      </c>
      <c r="C633" s="205" t="e">
        <f>VLOOKUP(A633,URL[],3,0)</f>
        <v>#N/A</v>
      </c>
      <c r="D633" s="103"/>
      <c r="E633" s="103"/>
      <c r="F633" s="103"/>
      <c r="G633" s="103"/>
      <c r="H633" s="103"/>
      <c r="I633" s="103"/>
      <c r="J633" s="103"/>
      <c r="K633" s="103"/>
      <c r="L633" s="103"/>
      <c r="M633" s="103"/>
      <c r="N633" s="103"/>
      <c r="O633" s="103"/>
      <c r="P633" s="103"/>
      <c r="Q633" s="103"/>
      <c r="R633" s="103"/>
      <c r="S633" s="103"/>
      <c r="T633" s="103" t="str">
        <f>IF(Final_Report[[#This Row],[Move to Report]]="Yes",VLOOKUP(E633,IssueVariable[],3,0),"N/A")</f>
        <v>N/A</v>
      </c>
      <c r="U633" s="103" t="str">
        <f>IF(Final_Report[[#This Row],[Move to Report]]="Yes",VLOOKUP(E633,IssueVariable[],4,0),"N/A")</f>
        <v>N/A</v>
      </c>
      <c r="V633" s="103" t="str">
        <f>Final_Report[[#This Row],[Issue Description]]</f>
        <v>N/A</v>
      </c>
      <c r="W633" s="103"/>
      <c r="X633" s="103">
        <f>Final_Report[[#This Row],[Code Snippet]]</f>
        <v>0</v>
      </c>
      <c r="Y633" s="103" t="str">
        <f>IF(Final_Report[[#This Row],[Move to Report]]="Yes",VLOOKUP(E633,IssueVariable[],5,0),"N/A")</f>
        <v>N/A</v>
      </c>
      <c r="Z633" s="103" t="str">
        <f>Final_Report[[#This Row],[Expected Result]]</f>
        <v>N/A</v>
      </c>
      <c r="AA633" s="103" t="str">
        <f>IF(Final_Report[[#This Row],[Move to Report]]="Yes",VLOOKUP(E633,IssueVariable[],6,0),"N/A")</f>
        <v>N/A</v>
      </c>
      <c r="AB633" s="103" t="str">
        <f>IF(Final_Report[[#This Row],[Move to Report]]="Yes",VLOOKUP(E633,IssueVariable[],7,0),"N/A")</f>
        <v>N/A</v>
      </c>
      <c r="AC633" s="103" t="str">
        <f>Final_Report[[#This Row],[Recommendation]]</f>
        <v>N/A</v>
      </c>
      <c r="AD633" s="103"/>
      <c r="AE633" s="103" t="str">
        <f>IF(Final_Report[[#This Row],[Move to Report]]="Yes",VLOOKUP(E633,IssueVariable[],8,0),"N/A")</f>
        <v>N/A</v>
      </c>
      <c r="AF633" s="103" t="str">
        <f>Final_Report[[#This Row],[Steps to Reproduce]]</f>
        <v>N/A</v>
      </c>
      <c r="AG633" s="103" t="str">
        <f>IF(Final_Report[[#This Row],[Move to Report]]="Yes",VLOOKUP(E633,IssueVariable[],9,0),"N/A")</f>
        <v>N/A</v>
      </c>
      <c r="AH633" s="103" t="str">
        <f>IF(Final_Report[[#This Row],[Move to Report]]="Yes",VLOOKUP(E633,IssueVariable[],10,0),"N/A")</f>
        <v>N/A</v>
      </c>
      <c r="AI633" s="103"/>
      <c r="AJ633" s="103"/>
      <c r="AK633" s="103" t="str" cm="1">
        <f t="array" ref="AK633">Table95[Tested on]</f>
        <v>Windows: 11
MAC OS: 12
iOS: 15
Android OS: 10</v>
      </c>
      <c r="AL633" s="203" t="str" cm="1">
        <f t="array" ref="AL6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3" s="103" t="e" cm="1">
        <f t="array" ref="AM633">CONCATENATE(LEFT(AH633, SEARCH(" ", AH633) -1),", ",Labels[Labels])</f>
        <v>#VALUE!</v>
      </c>
      <c r="AN633" s="103" t="b">
        <f t="shared" si="10"/>
        <v>0</v>
      </c>
      <c r="AO633" s="103"/>
      <c r="AP633" s="103"/>
      <c r="AQ633" s="103"/>
      <c r="AR633" s="103"/>
      <c r="AS633" s="103"/>
      <c r="AT633" s="103"/>
      <c r="AU633" s="103"/>
      <c r="AV633" s="103"/>
      <c r="AW633" s="103"/>
      <c r="AX633" s="103"/>
      <c r="AY633" s="103"/>
      <c r="AZ633" s="103"/>
      <c r="BA633" s="103"/>
      <c r="BB633" s="103"/>
      <c r="BC633" s="103" t="e">
        <f>VLOOKUP('Final Report'!D633,'Issue Variable'!A:N,11,FALSE)</f>
        <v>#N/A</v>
      </c>
      <c r="BD633" s="103"/>
      <c r="BE633" s="206"/>
    </row>
    <row r="634" spans="1:57" ht="105" hidden="1">
      <c r="A634" s="145"/>
      <c r="B634" s="103" t="e">
        <f>VLOOKUP(A634,URL[],2,0)</f>
        <v>#N/A</v>
      </c>
      <c r="C634" s="205" t="e">
        <f>VLOOKUP(A634,URL[],3,0)</f>
        <v>#N/A</v>
      </c>
      <c r="D634" s="103"/>
      <c r="E634" s="103"/>
      <c r="F634" s="103"/>
      <c r="G634" s="103"/>
      <c r="H634" s="103"/>
      <c r="I634" s="103"/>
      <c r="J634" s="103"/>
      <c r="K634" s="103"/>
      <c r="L634" s="103"/>
      <c r="M634" s="103"/>
      <c r="N634" s="103"/>
      <c r="O634" s="103"/>
      <c r="P634" s="103"/>
      <c r="Q634" s="103"/>
      <c r="R634" s="103"/>
      <c r="S634" s="103"/>
      <c r="T634" s="103" t="str">
        <f>IF(Final_Report[[#This Row],[Move to Report]]="Yes",VLOOKUP(E634,IssueVariable[],3,0),"N/A")</f>
        <v>N/A</v>
      </c>
      <c r="U634" s="103" t="str">
        <f>IF(Final_Report[[#This Row],[Move to Report]]="Yes",VLOOKUP(E634,IssueVariable[],4,0),"N/A")</f>
        <v>N/A</v>
      </c>
      <c r="V634" s="103" t="str">
        <f>Final_Report[[#This Row],[Issue Description]]</f>
        <v>N/A</v>
      </c>
      <c r="W634" s="103"/>
      <c r="X634" s="103">
        <f>Final_Report[[#This Row],[Code Snippet]]</f>
        <v>0</v>
      </c>
      <c r="Y634" s="103" t="str">
        <f>IF(Final_Report[[#This Row],[Move to Report]]="Yes",VLOOKUP(E634,IssueVariable[],5,0),"N/A")</f>
        <v>N/A</v>
      </c>
      <c r="Z634" s="103" t="str">
        <f>Final_Report[[#This Row],[Expected Result]]</f>
        <v>N/A</v>
      </c>
      <c r="AA634" s="103" t="str">
        <f>IF(Final_Report[[#This Row],[Move to Report]]="Yes",VLOOKUP(E634,IssueVariable[],6,0),"N/A")</f>
        <v>N/A</v>
      </c>
      <c r="AB634" s="103" t="str">
        <f>IF(Final_Report[[#This Row],[Move to Report]]="Yes",VLOOKUP(E634,IssueVariable[],7,0),"N/A")</f>
        <v>N/A</v>
      </c>
      <c r="AC634" s="103" t="str">
        <f>Final_Report[[#This Row],[Recommendation]]</f>
        <v>N/A</v>
      </c>
      <c r="AD634" s="103"/>
      <c r="AE634" s="103" t="str">
        <f>IF(Final_Report[[#This Row],[Move to Report]]="Yes",VLOOKUP(E634,IssueVariable[],8,0),"N/A")</f>
        <v>N/A</v>
      </c>
      <c r="AF634" s="103" t="str">
        <f>Final_Report[[#This Row],[Steps to Reproduce]]</f>
        <v>N/A</v>
      </c>
      <c r="AG634" s="103" t="str">
        <f>IF(Final_Report[[#This Row],[Move to Report]]="Yes",VLOOKUP(E634,IssueVariable[],9,0),"N/A")</f>
        <v>N/A</v>
      </c>
      <c r="AH634" s="103" t="str">
        <f>IF(Final_Report[[#This Row],[Move to Report]]="Yes",VLOOKUP(E634,IssueVariable[],10,0),"N/A")</f>
        <v>N/A</v>
      </c>
      <c r="AI634" s="103"/>
      <c r="AJ634" s="103"/>
      <c r="AK634" s="103" t="str" cm="1">
        <f t="array" ref="AK634">Table95[Tested on]</f>
        <v>Windows: 11
MAC OS: 12
iOS: 15
Android OS: 10</v>
      </c>
      <c r="AL634" s="203" t="str" cm="1">
        <f t="array" ref="AL6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4" s="103" t="e" cm="1">
        <f t="array" ref="AM634">CONCATENATE(LEFT(AH634, SEARCH(" ", AH634) -1),", ",Labels[Labels])</f>
        <v>#VALUE!</v>
      </c>
      <c r="AN634" s="103" t="b">
        <f t="shared" si="10"/>
        <v>0</v>
      </c>
      <c r="AO634" s="103"/>
      <c r="AP634" s="103"/>
      <c r="AQ634" s="103"/>
      <c r="AR634" s="103"/>
      <c r="AS634" s="103"/>
      <c r="AT634" s="103"/>
      <c r="AU634" s="103"/>
      <c r="AV634" s="103"/>
      <c r="AW634" s="103"/>
      <c r="AX634" s="103"/>
      <c r="AY634" s="103"/>
      <c r="AZ634" s="103"/>
      <c r="BA634" s="103"/>
      <c r="BB634" s="103"/>
      <c r="BC634" s="103" t="e">
        <f>VLOOKUP('Final Report'!D634,'Issue Variable'!A:N,11,FALSE)</f>
        <v>#N/A</v>
      </c>
      <c r="BD634" s="103"/>
      <c r="BE634" s="206"/>
    </row>
    <row r="635" spans="1:57" ht="105" hidden="1">
      <c r="A635" s="145"/>
      <c r="B635" s="103" t="e">
        <f>VLOOKUP(A635,URL[],2,0)</f>
        <v>#N/A</v>
      </c>
      <c r="C635" s="205" t="e">
        <f>VLOOKUP(A635,URL[],3,0)</f>
        <v>#N/A</v>
      </c>
      <c r="D635" s="103"/>
      <c r="E635" s="103"/>
      <c r="F635" s="103"/>
      <c r="G635" s="103"/>
      <c r="H635" s="103"/>
      <c r="I635" s="103"/>
      <c r="J635" s="103"/>
      <c r="K635" s="103"/>
      <c r="L635" s="103"/>
      <c r="M635" s="103"/>
      <c r="N635" s="103"/>
      <c r="O635" s="103"/>
      <c r="P635" s="103"/>
      <c r="Q635" s="103"/>
      <c r="R635" s="103"/>
      <c r="S635" s="103"/>
      <c r="T635" s="103" t="str">
        <f>IF(Final_Report[[#This Row],[Move to Report]]="Yes",VLOOKUP(E635,IssueVariable[],3,0),"N/A")</f>
        <v>N/A</v>
      </c>
      <c r="U635" s="103" t="str">
        <f>IF(Final_Report[[#This Row],[Move to Report]]="Yes",VLOOKUP(E635,IssueVariable[],4,0),"N/A")</f>
        <v>N/A</v>
      </c>
      <c r="V635" s="103" t="str">
        <f>Final_Report[[#This Row],[Issue Description]]</f>
        <v>N/A</v>
      </c>
      <c r="W635" s="103"/>
      <c r="X635" s="103">
        <f>Final_Report[[#This Row],[Code Snippet]]</f>
        <v>0</v>
      </c>
      <c r="Y635" s="103" t="str">
        <f>IF(Final_Report[[#This Row],[Move to Report]]="Yes",VLOOKUP(E635,IssueVariable[],5,0),"N/A")</f>
        <v>N/A</v>
      </c>
      <c r="Z635" s="103" t="str">
        <f>Final_Report[[#This Row],[Expected Result]]</f>
        <v>N/A</v>
      </c>
      <c r="AA635" s="103" t="str">
        <f>IF(Final_Report[[#This Row],[Move to Report]]="Yes",VLOOKUP(E635,IssueVariable[],6,0),"N/A")</f>
        <v>N/A</v>
      </c>
      <c r="AB635" s="103" t="str">
        <f>IF(Final_Report[[#This Row],[Move to Report]]="Yes",VLOOKUP(E635,IssueVariable[],7,0),"N/A")</f>
        <v>N/A</v>
      </c>
      <c r="AC635" s="103" t="str">
        <f>Final_Report[[#This Row],[Recommendation]]</f>
        <v>N/A</v>
      </c>
      <c r="AD635" s="103"/>
      <c r="AE635" s="103" t="str">
        <f>IF(Final_Report[[#This Row],[Move to Report]]="Yes",VLOOKUP(E635,IssueVariable[],8,0),"N/A")</f>
        <v>N/A</v>
      </c>
      <c r="AF635" s="103" t="str">
        <f>Final_Report[[#This Row],[Steps to Reproduce]]</f>
        <v>N/A</v>
      </c>
      <c r="AG635" s="103" t="str">
        <f>IF(Final_Report[[#This Row],[Move to Report]]="Yes",VLOOKUP(E635,IssueVariable[],9,0),"N/A")</f>
        <v>N/A</v>
      </c>
      <c r="AH635" s="103" t="str">
        <f>IF(Final_Report[[#This Row],[Move to Report]]="Yes",VLOOKUP(E635,IssueVariable[],10,0),"N/A")</f>
        <v>N/A</v>
      </c>
      <c r="AI635" s="103"/>
      <c r="AJ635" s="103"/>
      <c r="AK635" s="103" t="str" cm="1">
        <f t="array" ref="AK635">Table95[Tested on]</f>
        <v>Windows: 11
MAC OS: 12
iOS: 15
Android OS: 10</v>
      </c>
      <c r="AL635" s="203" t="str" cm="1">
        <f t="array" ref="AL6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5" s="103" t="e" cm="1">
        <f t="array" ref="AM635">CONCATENATE(LEFT(AH635, SEARCH(" ", AH635) -1),", ",Labels[Labels])</f>
        <v>#VALUE!</v>
      </c>
      <c r="AN635" s="103" t="b">
        <f t="shared" si="10"/>
        <v>0</v>
      </c>
      <c r="AO635" s="103"/>
      <c r="AP635" s="103"/>
      <c r="AQ635" s="103"/>
      <c r="AR635" s="103"/>
      <c r="AS635" s="103"/>
      <c r="AT635" s="103"/>
      <c r="AU635" s="103"/>
      <c r="AV635" s="103"/>
      <c r="AW635" s="103"/>
      <c r="AX635" s="103"/>
      <c r="AY635" s="103"/>
      <c r="AZ635" s="103"/>
      <c r="BA635" s="103"/>
      <c r="BB635" s="103"/>
      <c r="BC635" s="103" t="e">
        <f>VLOOKUP('Final Report'!D635,'Issue Variable'!A:N,11,FALSE)</f>
        <v>#N/A</v>
      </c>
      <c r="BD635" s="103"/>
      <c r="BE635" s="206"/>
    </row>
    <row r="636" spans="1:57" ht="105" hidden="1">
      <c r="A636" s="145"/>
      <c r="B636" s="103" t="e">
        <f>VLOOKUP(A636,URL[],2,0)</f>
        <v>#N/A</v>
      </c>
      <c r="C636" s="205" t="e">
        <f>VLOOKUP(A636,URL[],3,0)</f>
        <v>#N/A</v>
      </c>
      <c r="D636" s="103"/>
      <c r="E636" s="103"/>
      <c r="F636" s="103"/>
      <c r="G636" s="103"/>
      <c r="H636" s="103"/>
      <c r="I636" s="103"/>
      <c r="J636" s="103"/>
      <c r="K636" s="103"/>
      <c r="L636" s="103"/>
      <c r="M636" s="103"/>
      <c r="N636" s="103"/>
      <c r="O636" s="103"/>
      <c r="P636" s="103"/>
      <c r="Q636" s="103"/>
      <c r="R636" s="103"/>
      <c r="S636" s="103"/>
      <c r="T636" s="103" t="str">
        <f>IF(Final_Report[[#This Row],[Move to Report]]="Yes",VLOOKUP(E636,IssueVariable[],3,0),"N/A")</f>
        <v>N/A</v>
      </c>
      <c r="U636" s="103" t="str">
        <f>IF(Final_Report[[#This Row],[Move to Report]]="Yes",VLOOKUP(E636,IssueVariable[],4,0),"N/A")</f>
        <v>N/A</v>
      </c>
      <c r="V636" s="103" t="str">
        <f>Final_Report[[#This Row],[Issue Description]]</f>
        <v>N/A</v>
      </c>
      <c r="W636" s="103"/>
      <c r="X636" s="103">
        <f>Final_Report[[#This Row],[Code Snippet]]</f>
        <v>0</v>
      </c>
      <c r="Y636" s="103" t="str">
        <f>IF(Final_Report[[#This Row],[Move to Report]]="Yes",VLOOKUP(E636,IssueVariable[],5,0),"N/A")</f>
        <v>N/A</v>
      </c>
      <c r="Z636" s="103" t="str">
        <f>Final_Report[[#This Row],[Expected Result]]</f>
        <v>N/A</v>
      </c>
      <c r="AA636" s="103" t="str">
        <f>IF(Final_Report[[#This Row],[Move to Report]]="Yes",VLOOKUP(E636,IssueVariable[],6,0),"N/A")</f>
        <v>N/A</v>
      </c>
      <c r="AB636" s="103" t="str">
        <f>IF(Final_Report[[#This Row],[Move to Report]]="Yes",VLOOKUP(E636,IssueVariable[],7,0),"N/A")</f>
        <v>N/A</v>
      </c>
      <c r="AC636" s="103" t="str">
        <f>Final_Report[[#This Row],[Recommendation]]</f>
        <v>N/A</v>
      </c>
      <c r="AD636" s="103"/>
      <c r="AE636" s="103" t="str">
        <f>IF(Final_Report[[#This Row],[Move to Report]]="Yes",VLOOKUP(E636,IssueVariable[],8,0),"N/A")</f>
        <v>N/A</v>
      </c>
      <c r="AF636" s="103" t="str">
        <f>Final_Report[[#This Row],[Steps to Reproduce]]</f>
        <v>N/A</v>
      </c>
      <c r="AG636" s="103" t="str">
        <f>IF(Final_Report[[#This Row],[Move to Report]]="Yes",VLOOKUP(E636,IssueVariable[],9,0),"N/A")</f>
        <v>N/A</v>
      </c>
      <c r="AH636" s="103" t="str">
        <f>IF(Final_Report[[#This Row],[Move to Report]]="Yes",VLOOKUP(E636,IssueVariable[],10,0),"N/A")</f>
        <v>N/A</v>
      </c>
      <c r="AI636" s="103"/>
      <c r="AJ636" s="103"/>
      <c r="AK636" s="103" t="str" cm="1">
        <f t="array" ref="AK636">Table95[Tested on]</f>
        <v>Windows: 11
MAC OS: 12
iOS: 15
Android OS: 10</v>
      </c>
      <c r="AL636" s="203" t="str" cm="1">
        <f t="array" ref="AL6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6" s="103" t="e" cm="1">
        <f t="array" ref="AM636">CONCATENATE(LEFT(AH636, SEARCH(" ", AH636) -1),", ",Labels[Labels])</f>
        <v>#VALUE!</v>
      </c>
      <c r="AN636" s="103" t="b">
        <f t="shared" si="10"/>
        <v>0</v>
      </c>
      <c r="AO636" s="103"/>
      <c r="AP636" s="103"/>
      <c r="AQ636" s="103"/>
      <c r="AR636" s="103"/>
      <c r="AS636" s="103"/>
      <c r="AT636" s="103"/>
      <c r="AU636" s="103"/>
      <c r="AV636" s="103"/>
      <c r="AW636" s="103"/>
      <c r="AX636" s="103"/>
      <c r="AY636" s="103"/>
      <c r="AZ636" s="103"/>
      <c r="BA636" s="103"/>
      <c r="BB636" s="103"/>
      <c r="BC636" s="103" t="e">
        <f>VLOOKUP('Final Report'!D636,'Issue Variable'!A:N,11,FALSE)</f>
        <v>#N/A</v>
      </c>
      <c r="BD636" s="103"/>
      <c r="BE636" s="206"/>
    </row>
    <row r="637" spans="1:57" ht="105" hidden="1">
      <c r="A637" s="145"/>
      <c r="B637" s="103" t="e">
        <f>VLOOKUP(A637,URL[],2,0)</f>
        <v>#N/A</v>
      </c>
      <c r="C637" s="205" t="e">
        <f>VLOOKUP(A637,URL[],3,0)</f>
        <v>#N/A</v>
      </c>
      <c r="D637" s="103"/>
      <c r="E637" s="103"/>
      <c r="F637" s="103"/>
      <c r="G637" s="103"/>
      <c r="H637" s="103"/>
      <c r="I637" s="103"/>
      <c r="J637" s="103"/>
      <c r="K637" s="103"/>
      <c r="L637" s="103"/>
      <c r="M637" s="103"/>
      <c r="N637" s="103"/>
      <c r="O637" s="103"/>
      <c r="P637" s="103"/>
      <c r="Q637" s="103"/>
      <c r="R637" s="103"/>
      <c r="S637" s="103"/>
      <c r="T637" s="103" t="str">
        <f>IF(Final_Report[[#This Row],[Move to Report]]="Yes",VLOOKUP(E637,IssueVariable[],3,0),"N/A")</f>
        <v>N/A</v>
      </c>
      <c r="U637" s="103" t="str">
        <f>IF(Final_Report[[#This Row],[Move to Report]]="Yes",VLOOKUP(E637,IssueVariable[],4,0),"N/A")</f>
        <v>N/A</v>
      </c>
      <c r="V637" s="103" t="str">
        <f>Final_Report[[#This Row],[Issue Description]]</f>
        <v>N/A</v>
      </c>
      <c r="W637" s="103"/>
      <c r="X637" s="103">
        <f>Final_Report[[#This Row],[Code Snippet]]</f>
        <v>0</v>
      </c>
      <c r="Y637" s="103" t="str">
        <f>IF(Final_Report[[#This Row],[Move to Report]]="Yes",VLOOKUP(E637,IssueVariable[],5,0),"N/A")</f>
        <v>N/A</v>
      </c>
      <c r="Z637" s="103" t="str">
        <f>Final_Report[[#This Row],[Expected Result]]</f>
        <v>N/A</v>
      </c>
      <c r="AA637" s="103" t="str">
        <f>IF(Final_Report[[#This Row],[Move to Report]]="Yes",VLOOKUP(E637,IssueVariable[],6,0),"N/A")</f>
        <v>N/A</v>
      </c>
      <c r="AB637" s="103" t="str">
        <f>IF(Final_Report[[#This Row],[Move to Report]]="Yes",VLOOKUP(E637,IssueVariable[],7,0),"N/A")</f>
        <v>N/A</v>
      </c>
      <c r="AC637" s="103" t="str">
        <f>Final_Report[[#This Row],[Recommendation]]</f>
        <v>N/A</v>
      </c>
      <c r="AD637" s="103"/>
      <c r="AE637" s="103" t="str">
        <f>IF(Final_Report[[#This Row],[Move to Report]]="Yes",VLOOKUP(E637,IssueVariable[],8,0),"N/A")</f>
        <v>N/A</v>
      </c>
      <c r="AF637" s="103" t="str">
        <f>Final_Report[[#This Row],[Steps to Reproduce]]</f>
        <v>N/A</v>
      </c>
      <c r="AG637" s="103" t="str">
        <f>IF(Final_Report[[#This Row],[Move to Report]]="Yes",VLOOKUP(E637,IssueVariable[],9,0),"N/A")</f>
        <v>N/A</v>
      </c>
      <c r="AH637" s="103" t="str">
        <f>IF(Final_Report[[#This Row],[Move to Report]]="Yes",VLOOKUP(E637,IssueVariable[],10,0),"N/A")</f>
        <v>N/A</v>
      </c>
      <c r="AI637" s="103"/>
      <c r="AJ637" s="103"/>
      <c r="AK637" s="103" t="str" cm="1">
        <f t="array" ref="AK637">Table95[Tested on]</f>
        <v>Windows: 11
MAC OS: 12
iOS: 15
Android OS: 10</v>
      </c>
      <c r="AL637" s="203" t="str" cm="1">
        <f t="array" ref="AL6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7" s="103" t="e" cm="1">
        <f t="array" ref="AM637">CONCATENATE(LEFT(AH637, SEARCH(" ", AH637) -1),", ",Labels[Labels])</f>
        <v>#VALUE!</v>
      </c>
      <c r="AN637" s="103" t="b">
        <f t="shared" si="10"/>
        <v>0</v>
      </c>
      <c r="AO637" s="103"/>
      <c r="AP637" s="103"/>
      <c r="AQ637" s="103"/>
      <c r="AR637" s="103"/>
      <c r="AS637" s="103"/>
      <c r="AT637" s="103"/>
      <c r="AU637" s="103"/>
      <c r="AV637" s="103"/>
      <c r="AW637" s="103"/>
      <c r="AX637" s="103"/>
      <c r="AY637" s="103"/>
      <c r="AZ637" s="103"/>
      <c r="BA637" s="103"/>
      <c r="BB637" s="103"/>
      <c r="BC637" s="103" t="e">
        <f>VLOOKUP('Final Report'!D637,'Issue Variable'!A:N,11,FALSE)</f>
        <v>#N/A</v>
      </c>
      <c r="BD637" s="103"/>
      <c r="BE637" s="206"/>
    </row>
    <row r="638" spans="1:57" ht="105" hidden="1">
      <c r="A638" s="145"/>
      <c r="B638" s="103" t="e">
        <f>VLOOKUP(A638,URL[],2,0)</f>
        <v>#N/A</v>
      </c>
      <c r="C638" s="205" t="e">
        <f>VLOOKUP(A638,URL[],3,0)</f>
        <v>#N/A</v>
      </c>
      <c r="D638" s="103"/>
      <c r="E638" s="103"/>
      <c r="F638" s="103"/>
      <c r="G638" s="103"/>
      <c r="H638" s="103"/>
      <c r="I638" s="103"/>
      <c r="J638" s="103"/>
      <c r="K638" s="103"/>
      <c r="L638" s="103"/>
      <c r="M638" s="103"/>
      <c r="N638" s="103"/>
      <c r="O638" s="103"/>
      <c r="P638" s="103"/>
      <c r="Q638" s="103"/>
      <c r="R638" s="103"/>
      <c r="S638" s="103"/>
      <c r="T638" s="103" t="str">
        <f>IF(Final_Report[[#This Row],[Move to Report]]="Yes",VLOOKUP(E638,IssueVariable[],3,0),"N/A")</f>
        <v>N/A</v>
      </c>
      <c r="U638" s="103" t="str">
        <f>IF(Final_Report[[#This Row],[Move to Report]]="Yes",VLOOKUP(E638,IssueVariable[],4,0),"N/A")</f>
        <v>N/A</v>
      </c>
      <c r="V638" s="103" t="str">
        <f>Final_Report[[#This Row],[Issue Description]]</f>
        <v>N/A</v>
      </c>
      <c r="W638" s="103"/>
      <c r="X638" s="103">
        <f>Final_Report[[#This Row],[Code Snippet]]</f>
        <v>0</v>
      </c>
      <c r="Y638" s="103" t="str">
        <f>IF(Final_Report[[#This Row],[Move to Report]]="Yes",VLOOKUP(E638,IssueVariable[],5,0),"N/A")</f>
        <v>N/A</v>
      </c>
      <c r="Z638" s="103" t="str">
        <f>Final_Report[[#This Row],[Expected Result]]</f>
        <v>N/A</v>
      </c>
      <c r="AA638" s="103" t="str">
        <f>IF(Final_Report[[#This Row],[Move to Report]]="Yes",VLOOKUP(E638,IssueVariable[],6,0),"N/A")</f>
        <v>N/A</v>
      </c>
      <c r="AB638" s="103" t="str">
        <f>IF(Final_Report[[#This Row],[Move to Report]]="Yes",VLOOKUP(E638,IssueVariable[],7,0),"N/A")</f>
        <v>N/A</v>
      </c>
      <c r="AC638" s="103" t="str">
        <f>Final_Report[[#This Row],[Recommendation]]</f>
        <v>N/A</v>
      </c>
      <c r="AD638" s="103"/>
      <c r="AE638" s="103" t="str">
        <f>IF(Final_Report[[#This Row],[Move to Report]]="Yes",VLOOKUP(E638,IssueVariable[],8,0),"N/A")</f>
        <v>N/A</v>
      </c>
      <c r="AF638" s="103" t="str">
        <f>Final_Report[[#This Row],[Steps to Reproduce]]</f>
        <v>N/A</v>
      </c>
      <c r="AG638" s="103" t="str">
        <f>IF(Final_Report[[#This Row],[Move to Report]]="Yes",VLOOKUP(E638,IssueVariable[],9,0),"N/A")</f>
        <v>N/A</v>
      </c>
      <c r="AH638" s="103" t="str">
        <f>IF(Final_Report[[#This Row],[Move to Report]]="Yes",VLOOKUP(E638,IssueVariable[],10,0),"N/A")</f>
        <v>N/A</v>
      </c>
      <c r="AI638" s="103"/>
      <c r="AJ638" s="103"/>
      <c r="AK638" s="103" t="str" cm="1">
        <f t="array" ref="AK638">Table95[Tested on]</f>
        <v>Windows: 11
MAC OS: 12
iOS: 15
Android OS: 10</v>
      </c>
      <c r="AL638" s="203" t="str" cm="1">
        <f t="array" ref="AL6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8" s="103" t="e" cm="1">
        <f t="array" ref="AM638">CONCATENATE(LEFT(AH638, SEARCH(" ", AH638) -1),", ",Labels[Labels])</f>
        <v>#VALUE!</v>
      </c>
      <c r="AN638" s="103" t="b">
        <f t="shared" si="10"/>
        <v>0</v>
      </c>
      <c r="AO638" s="103"/>
      <c r="AP638" s="103"/>
      <c r="AQ638" s="103"/>
      <c r="AR638" s="103"/>
      <c r="AS638" s="103"/>
      <c r="AT638" s="103"/>
      <c r="AU638" s="103"/>
      <c r="AV638" s="103"/>
      <c r="AW638" s="103"/>
      <c r="AX638" s="103"/>
      <c r="AY638" s="103"/>
      <c r="AZ638" s="103"/>
      <c r="BA638" s="103"/>
      <c r="BB638" s="103"/>
      <c r="BC638" s="103" t="e">
        <f>VLOOKUP('Final Report'!D638,'Issue Variable'!A:N,11,FALSE)</f>
        <v>#N/A</v>
      </c>
      <c r="BD638" s="103"/>
      <c r="BE638" s="206"/>
    </row>
    <row r="639" spans="1:57" ht="105" hidden="1">
      <c r="A639" s="145"/>
      <c r="B639" s="103" t="e">
        <f>VLOOKUP(A639,URL[],2,0)</f>
        <v>#N/A</v>
      </c>
      <c r="C639" s="205" t="e">
        <f>VLOOKUP(A639,URL[],3,0)</f>
        <v>#N/A</v>
      </c>
      <c r="D639" s="103"/>
      <c r="E639" s="103"/>
      <c r="F639" s="103"/>
      <c r="G639" s="103"/>
      <c r="H639" s="103"/>
      <c r="I639" s="103"/>
      <c r="J639" s="103"/>
      <c r="K639" s="103"/>
      <c r="L639" s="103"/>
      <c r="M639" s="103"/>
      <c r="N639" s="103"/>
      <c r="O639" s="103"/>
      <c r="P639" s="103"/>
      <c r="Q639" s="103"/>
      <c r="R639" s="103"/>
      <c r="S639" s="103"/>
      <c r="T639" s="103" t="str">
        <f>IF(Final_Report[[#This Row],[Move to Report]]="Yes",VLOOKUP(E639,IssueVariable[],3,0),"N/A")</f>
        <v>N/A</v>
      </c>
      <c r="U639" s="103" t="str">
        <f>IF(Final_Report[[#This Row],[Move to Report]]="Yes",VLOOKUP(E639,IssueVariable[],4,0),"N/A")</f>
        <v>N/A</v>
      </c>
      <c r="V639" s="103" t="str">
        <f>Final_Report[[#This Row],[Issue Description]]</f>
        <v>N/A</v>
      </c>
      <c r="W639" s="103"/>
      <c r="X639" s="103">
        <f>Final_Report[[#This Row],[Code Snippet]]</f>
        <v>0</v>
      </c>
      <c r="Y639" s="103" t="str">
        <f>IF(Final_Report[[#This Row],[Move to Report]]="Yes",VLOOKUP(E639,IssueVariable[],5,0),"N/A")</f>
        <v>N/A</v>
      </c>
      <c r="Z639" s="103" t="str">
        <f>Final_Report[[#This Row],[Expected Result]]</f>
        <v>N/A</v>
      </c>
      <c r="AA639" s="103" t="str">
        <f>IF(Final_Report[[#This Row],[Move to Report]]="Yes",VLOOKUP(E639,IssueVariable[],6,0),"N/A")</f>
        <v>N/A</v>
      </c>
      <c r="AB639" s="103" t="str">
        <f>IF(Final_Report[[#This Row],[Move to Report]]="Yes",VLOOKUP(E639,IssueVariable[],7,0),"N/A")</f>
        <v>N/A</v>
      </c>
      <c r="AC639" s="103" t="str">
        <f>Final_Report[[#This Row],[Recommendation]]</f>
        <v>N/A</v>
      </c>
      <c r="AD639" s="103"/>
      <c r="AE639" s="103" t="str">
        <f>IF(Final_Report[[#This Row],[Move to Report]]="Yes",VLOOKUP(E639,IssueVariable[],8,0),"N/A")</f>
        <v>N/A</v>
      </c>
      <c r="AF639" s="103" t="str">
        <f>Final_Report[[#This Row],[Steps to Reproduce]]</f>
        <v>N/A</v>
      </c>
      <c r="AG639" s="103" t="str">
        <f>IF(Final_Report[[#This Row],[Move to Report]]="Yes",VLOOKUP(E639,IssueVariable[],9,0),"N/A")</f>
        <v>N/A</v>
      </c>
      <c r="AH639" s="103" t="str">
        <f>IF(Final_Report[[#This Row],[Move to Report]]="Yes",VLOOKUP(E639,IssueVariable[],10,0),"N/A")</f>
        <v>N/A</v>
      </c>
      <c r="AI639" s="103"/>
      <c r="AJ639" s="103"/>
      <c r="AK639" s="103" t="str" cm="1">
        <f t="array" ref="AK639">Table95[Tested on]</f>
        <v>Windows: 11
MAC OS: 12
iOS: 15
Android OS: 10</v>
      </c>
      <c r="AL639" s="203" t="str" cm="1">
        <f t="array" ref="AL6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39" s="103" t="e" cm="1">
        <f t="array" ref="AM639">CONCATENATE(LEFT(AH639, SEARCH(" ", AH639) -1),", ",Labels[Labels])</f>
        <v>#VALUE!</v>
      </c>
      <c r="AN639" s="103" t="b">
        <f t="shared" si="10"/>
        <v>0</v>
      </c>
      <c r="AO639" s="103"/>
      <c r="AP639" s="103"/>
      <c r="AQ639" s="103"/>
      <c r="AR639" s="103"/>
      <c r="AS639" s="103"/>
      <c r="AT639" s="103"/>
      <c r="AU639" s="103"/>
      <c r="AV639" s="103"/>
      <c r="AW639" s="103"/>
      <c r="AX639" s="103"/>
      <c r="AY639" s="103"/>
      <c r="AZ639" s="103"/>
      <c r="BA639" s="103"/>
      <c r="BB639" s="103"/>
      <c r="BC639" s="103" t="e">
        <f>VLOOKUP('Final Report'!D639,'Issue Variable'!A:N,11,FALSE)</f>
        <v>#N/A</v>
      </c>
      <c r="BD639" s="103"/>
      <c r="BE639" s="206"/>
    </row>
    <row r="640" spans="1:57" ht="105" hidden="1">
      <c r="A640" s="145"/>
      <c r="B640" s="103" t="e">
        <f>VLOOKUP(A640,URL[],2,0)</f>
        <v>#N/A</v>
      </c>
      <c r="C640" s="205" t="e">
        <f>VLOOKUP(A640,URL[],3,0)</f>
        <v>#N/A</v>
      </c>
      <c r="D640" s="103"/>
      <c r="E640" s="103"/>
      <c r="F640" s="103"/>
      <c r="G640" s="103"/>
      <c r="H640" s="103"/>
      <c r="I640" s="103"/>
      <c r="J640" s="103"/>
      <c r="K640" s="103"/>
      <c r="L640" s="103"/>
      <c r="M640" s="103"/>
      <c r="N640" s="103"/>
      <c r="O640" s="103"/>
      <c r="P640" s="103"/>
      <c r="Q640" s="103"/>
      <c r="R640" s="103"/>
      <c r="S640" s="103"/>
      <c r="T640" s="103" t="str">
        <f>IF(Final_Report[[#This Row],[Move to Report]]="Yes",VLOOKUP(E640,IssueVariable[],3,0),"N/A")</f>
        <v>N/A</v>
      </c>
      <c r="U640" s="103" t="str">
        <f>IF(Final_Report[[#This Row],[Move to Report]]="Yes",VLOOKUP(E640,IssueVariable[],4,0),"N/A")</f>
        <v>N/A</v>
      </c>
      <c r="V640" s="103" t="str">
        <f>Final_Report[[#This Row],[Issue Description]]</f>
        <v>N/A</v>
      </c>
      <c r="W640" s="103"/>
      <c r="X640" s="103">
        <f>Final_Report[[#This Row],[Code Snippet]]</f>
        <v>0</v>
      </c>
      <c r="Y640" s="103" t="str">
        <f>IF(Final_Report[[#This Row],[Move to Report]]="Yes",VLOOKUP(E640,IssueVariable[],5,0),"N/A")</f>
        <v>N/A</v>
      </c>
      <c r="Z640" s="103" t="str">
        <f>Final_Report[[#This Row],[Expected Result]]</f>
        <v>N/A</v>
      </c>
      <c r="AA640" s="103" t="str">
        <f>IF(Final_Report[[#This Row],[Move to Report]]="Yes",VLOOKUP(E640,IssueVariable[],6,0),"N/A")</f>
        <v>N/A</v>
      </c>
      <c r="AB640" s="103" t="str">
        <f>IF(Final_Report[[#This Row],[Move to Report]]="Yes",VLOOKUP(E640,IssueVariable[],7,0),"N/A")</f>
        <v>N/A</v>
      </c>
      <c r="AC640" s="103" t="str">
        <f>Final_Report[[#This Row],[Recommendation]]</f>
        <v>N/A</v>
      </c>
      <c r="AD640" s="103"/>
      <c r="AE640" s="103" t="str">
        <f>IF(Final_Report[[#This Row],[Move to Report]]="Yes",VLOOKUP(E640,IssueVariable[],8,0),"N/A")</f>
        <v>N/A</v>
      </c>
      <c r="AF640" s="103" t="str">
        <f>Final_Report[[#This Row],[Steps to Reproduce]]</f>
        <v>N/A</v>
      </c>
      <c r="AG640" s="103" t="str">
        <f>IF(Final_Report[[#This Row],[Move to Report]]="Yes",VLOOKUP(E640,IssueVariable[],9,0),"N/A")</f>
        <v>N/A</v>
      </c>
      <c r="AH640" s="103" t="str">
        <f>IF(Final_Report[[#This Row],[Move to Report]]="Yes",VLOOKUP(E640,IssueVariable[],10,0),"N/A")</f>
        <v>N/A</v>
      </c>
      <c r="AI640" s="103"/>
      <c r="AJ640" s="103"/>
      <c r="AK640" s="103" t="str" cm="1">
        <f t="array" ref="AK640">Table95[Tested on]</f>
        <v>Windows: 11
MAC OS: 12
iOS: 15
Android OS: 10</v>
      </c>
      <c r="AL640" s="203" t="str" cm="1">
        <f t="array" ref="AL6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0" s="103" t="e" cm="1">
        <f t="array" ref="AM640">CONCATENATE(LEFT(AH640, SEARCH(" ", AH640) -1),", ",Labels[Labels])</f>
        <v>#VALUE!</v>
      </c>
      <c r="AN640" s="103" t="b">
        <f t="shared" si="10"/>
        <v>0</v>
      </c>
      <c r="AO640" s="103"/>
      <c r="AP640" s="103"/>
      <c r="AQ640" s="103"/>
      <c r="AR640" s="103"/>
      <c r="AS640" s="103"/>
      <c r="AT640" s="103"/>
      <c r="AU640" s="103"/>
      <c r="AV640" s="103"/>
      <c r="AW640" s="103"/>
      <c r="AX640" s="103"/>
      <c r="AY640" s="103"/>
      <c r="AZ640" s="103"/>
      <c r="BA640" s="103"/>
      <c r="BB640" s="103"/>
      <c r="BC640" s="103" t="e">
        <f>VLOOKUP('Final Report'!D640,'Issue Variable'!A:N,11,FALSE)</f>
        <v>#N/A</v>
      </c>
      <c r="BD640" s="103"/>
      <c r="BE640" s="206"/>
    </row>
    <row r="641" spans="1:57" ht="105" hidden="1">
      <c r="A641" s="145"/>
      <c r="B641" s="103" t="e">
        <f>VLOOKUP(A641,URL[],2,0)</f>
        <v>#N/A</v>
      </c>
      <c r="C641" s="205" t="e">
        <f>VLOOKUP(A641,URL[],3,0)</f>
        <v>#N/A</v>
      </c>
      <c r="D641" s="103"/>
      <c r="E641" s="103"/>
      <c r="F641" s="103"/>
      <c r="G641" s="103"/>
      <c r="H641" s="103"/>
      <c r="I641" s="103"/>
      <c r="J641" s="103"/>
      <c r="K641" s="103"/>
      <c r="L641" s="103"/>
      <c r="M641" s="103"/>
      <c r="N641" s="103"/>
      <c r="O641" s="103"/>
      <c r="P641" s="103"/>
      <c r="Q641" s="103"/>
      <c r="R641" s="103"/>
      <c r="S641" s="103"/>
      <c r="T641" s="103" t="str">
        <f>IF(Final_Report[[#This Row],[Move to Report]]="Yes",VLOOKUP(E641,IssueVariable[],3,0),"N/A")</f>
        <v>N/A</v>
      </c>
      <c r="U641" s="103" t="str">
        <f>IF(Final_Report[[#This Row],[Move to Report]]="Yes",VLOOKUP(E641,IssueVariable[],4,0),"N/A")</f>
        <v>N/A</v>
      </c>
      <c r="V641" s="103" t="str">
        <f>Final_Report[[#This Row],[Issue Description]]</f>
        <v>N/A</v>
      </c>
      <c r="W641" s="103"/>
      <c r="X641" s="103">
        <f>Final_Report[[#This Row],[Code Snippet]]</f>
        <v>0</v>
      </c>
      <c r="Y641" s="103" t="str">
        <f>IF(Final_Report[[#This Row],[Move to Report]]="Yes",VLOOKUP(E641,IssueVariable[],5,0),"N/A")</f>
        <v>N/A</v>
      </c>
      <c r="Z641" s="103" t="str">
        <f>Final_Report[[#This Row],[Expected Result]]</f>
        <v>N/A</v>
      </c>
      <c r="AA641" s="103" t="str">
        <f>IF(Final_Report[[#This Row],[Move to Report]]="Yes",VLOOKUP(E641,IssueVariable[],6,0),"N/A")</f>
        <v>N/A</v>
      </c>
      <c r="AB641" s="103" t="str">
        <f>IF(Final_Report[[#This Row],[Move to Report]]="Yes",VLOOKUP(E641,IssueVariable[],7,0),"N/A")</f>
        <v>N/A</v>
      </c>
      <c r="AC641" s="103" t="str">
        <f>Final_Report[[#This Row],[Recommendation]]</f>
        <v>N/A</v>
      </c>
      <c r="AD641" s="103"/>
      <c r="AE641" s="103" t="str">
        <f>IF(Final_Report[[#This Row],[Move to Report]]="Yes",VLOOKUP(E641,IssueVariable[],8,0),"N/A")</f>
        <v>N/A</v>
      </c>
      <c r="AF641" s="103" t="str">
        <f>Final_Report[[#This Row],[Steps to Reproduce]]</f>
        <v>N/A</v>
      </c>
      <c r="AG641" s="103" t="str">
        <f>IF(Final_Report[[#This Row],[Move to Report]]="Yes",VLOOKUP(E641,IssueVariable[],9,0),"N/A")</f>
        <v>N/A</v>
      </c>
      <c r="AH641" s="103" t="str">
        <f>IF(Final_Report[[#This Row],[Move to Report]]="Yes",VLOOKUP(E641,IssueVariable[],10,0),"N/A")</f>
        <v>N/A</v>
      </c>
      <c r="AI641" s="103"/>
      <c r="AJ641" s="103"/>
      <c r="AK641" s="103" t="str" cm="1">
        <f t="array" ref="AK641">Table95[Tested on]</f>
        <v>Windows: 11
MAC OS: 12
iOS: 15
Android OS: 10</v>
      </c>
      <c r="AL641" s="203" t="str" cm="1">
        <f t="array" ref="AL6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1" s="103" t="e" cm="1">
        <f t="array" ref="AM641">CONCATENATE(LEFT(AH641, SEARCH(" ", AH641) -1),", ",Labels[Labels])</f>
        <v>#VALUE!</v>
      </c>
      <c r="AN641" s="103" t="b">
        <f t="shared" si="10"/>
        <v>0</v>
      </c>
      <c r="AO641" s="103"/>
      <c r="AP641" s="103"/>
      <c r="AQ641" s="103"/>
      <c r="AR641" s="103"/>
      <c r="AS641" s="103"/>
      <c r="AT641" s="103"/>
      <c r="AU641" s="103"/>
      <c r="AV641" s="103"/>
      <c r="AW641" s="103"/>
      <c r="AX641" s="103"/>
      <c r="AY641" s="103"/>
      <c r="AZ641" s="103"/>
      <c r="BA641" s="103"/>
      <c r="BB641" s="103"/>
      <c r="BC641" s="103" t="e">
        <f>VLOOKUP('Final Report'!D641,'Issue Variable'!A:N,11,FALSE)</f>
        <v>#N/A</v>
      </c>
      <c r="BD641" s="103"/>
      <c r="BE641" s="206"/>
    </row>
    <row r="642" spans="1:57" ht="105" hidden="1">
      <c r="A642" s="145"/>
      <c r="B642" s="103" t="e">
        <f>VLOOKUP(A642,URL[],2,0)</f>
        <v>#N/A</v>
      </c>
      <c r="C642" s="205" t="e">
        <f>VLOOKUP(A642,URL[],3,0)</f>
        <v>#N/A</v>
      </c>
      <c r="D642" s="103"/>
      <c r="E642" s="103"/>
      <c r="F642" s="103"/>
      <c r="G642" s="103"/>
      <c r="H642" s="103"/>
      <c r="I642" s="103"/>
      <c r="J642" s="103"/>
      <c r="K642" s="103"/>
      <c r="L642" s="103"/>
      <c r="M642" s="103"/>
      <c r="N642" s="103"/>
      <c r="O642" s="103"/>
      <c r="P642" s="103"/>
      <c r="Q642" s="103"/>
      <c r="R642" s="103"/>
      <c r="S642" s="103"/>
      <c r="T642" s="103" t="str">
        <f>IF(Final_Report[[#This Row],[Move to Report]]="Yes",VLOOKUP(E642,IssueVariable[],3,0),"N/A")</f>
        <v>N/A</v>
      </c>
      <c r="U642" s="103" t="str">
        <f>IF(Final_Report[[#This Row],[Move to Report]]="Yes",VLOOKUP(E642,IssueVariable[],4,0),"N/A")</f>
        <v>N/A</v>
      </c>
      <c r="V642" s="103" t="str">
        <f>Final_Report[[#This Row],[Issue Description]]</f>
        <v>N/A</v>
      </c>
      <c r="W642" s="103"/>
      <c r="X642" s="103">
        <f>Final_Report[[#This Row],[Code Snippet]]</f>
        <v>0</v>
      </c>
      <c r="Y642" s="103" t="str">
        <f>IF(Final_Report[[#This Row],[Move to Report]]="Yes",VLOOKUP(E642,IssueVariable[],5,0),"N/A")</f>
        <v>N/A</v>
      </c>
      <c r="Z642" s="103" t="str">
        <f>Final_Report[[#This Row],[Expected Result]]</f>
        <v>N/A</v>
      </c>
      <c r="AA642" s="103" t="str">
        <f>IF(Final_Report[[#This Row],[Move to Report]]="Yes",VLOOKUP(E642,IssueVariable[],6,0),"N/A")</f>
        <v>N/A</v>
      </c>
      <c r="AB642" s="103" t="str">
        <f>IF(Final_Report[[#This Row],[Move to Report]]="Yes",VLOOKUP(E642,IssueVariable[],7,0),"N/A")</f>
        <v>N/A</v>
      </c>
      <c r="AC642" s="103" t="str">
        <f>Final_Report[[#This Row],[Recommendation]]</f>
        <v>N/A</v>
      </c>
      <c r="AD642" s="103"/>
      <c r="AE642" s="103" t="str">
        <f>IF(Final_Report[[#This Row],[Move to Report]]="Yes",VLOOKUP(E642,IssueVariable[],8,0),"N/A")</f>
        <v>N/A</v>
      </c>
      <c r="AF642" s="103" t="str">
        <f>Final_Report[[#This Row],[Steps to Reproduce]]</f>
        <v>N/A</v>
      </c>
      <c r="AG642" s="103" t="str">
        <f>IF(Final_Report[[#This Row],[Move to Report]]="Yes",VLOOKUP(E642,IssueVariable[],9,0),"N/A")</f>
        <v>N/A</v>
      </c>
      <c r="AH642" s="103" t="str">
        <f>IF(Final_Report[[#This Row],[Move to Report]]="Yes",VLOOKUP(E642,IssueVariable[],10,0),"N/A")</f>
        <v>N/A</v>
      </c>
      <c r="AI642" s="103"/>
      <c r="AJ642" s="103"/>
      <c r="AK642" s="103" t="str" cm="1">
        <f t="array" ref="AK642">Table95[Tested on]</f>
        <v>Windows: 11
MAC OS: 12
iOS: 15
Android OS: 10</v>
      </c>
      <c r="AL642" s="203" t="str" cm="1">
        <f t="array" ref="AL6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2" s="103" t="e" cm="1">
        <f t="array" ref="AM642">CONCATENATE(LEFT(AH642, SEARCH(" ", AH642) -1),", ",Labels[Labels])</f>
        <v>#VALUE!</v>
      </c>
      <c r="AN642" s="103" t="b">
        <f t="shared" ref="AN642:AN700" si="11">IF(AJ642="Blocker","1 - Critical - showstopper",IF(AJ642="Critical","1 - Critical - showstopper",IF(AJ642="Major","1 - Critical - showstopper",IF(AJ642="Minor","3 - Medium - minor functionality broken",IF(AJ642="Trivial","4 - Low - cosmetic or usability")))))</f>
        <v>0</v>
      </c>
      <c r="AO642" s="103"/>
      <c r="AP642" s="103"/>
      <c r="AQ642" s="103"/>
      <c r="AR642" s="103"/>
      <c r="AS642" s="103"/>
      <c r="AT642" s="103"/>
      <c r="AU642" s="103"/>
      <c r="AV642" s="103"/>
      <c r="AW642" s="103"/>
      <c r="AX642" s="103"/>
      <c r="AY642" s="103"/>
      <c r="AZ642" s="103"/>
      <c r="BA642" s="103"/>
      <c r="BB642" s="103"/>
      <c r="BC642" s="103" t="e">
        <f>VLOOKUP('Final Report'!D642,'Issue Variable'!A:N,11,FALSE)</f>
        <v>#N/A</v>
      </c>
      <c r="BD642" s="103"/>
      <c r="BE642" s="206"/>
    </row>
    <row r="643" spans="1:57" ht="105" hidden="1">
      <c r="A643" s="145"/>
      <c r="B643" s="103" t="e">
        <f>VLOOKUP(A643,URL[],2,0)</f>
        <v>#N/A</v>
      </c>
      <c r="C643" s="205" t="e">
        <f>VLOOKUP(A643,URL[],3,0)</f>
        <v>#N/A</v>
      </c>
      <c r="D643" s="103"/>
      <c r="E643" s="103"/>
      <c r="F643" s="103"/>
      <c r="G643" s="103"/>
      <c r="H643" s="103"/>
      <c r="I643" s="103"/>
      <c r="J643" s="103"/>
      <c r="K643" s="103"/>
      <c r="L643" s="103"/>
      <c r="M643" s="103"/>
      <c r="N643" s="103"/>
      <c r="O643" s="103"/>
      <c r="P643" s="103"/>
      <c r="Q643" s="103"/>
      <c r="R643" s="103"/>
      <c r="S643" s="103"/>
      <c r="T643" s="103" t="str">
        <f>IF(Final_Report[[#This Row],[Move to Report]]="Yes",VLOOKUP(E643,IssueVariable[],3,0),"N/A")</f>
        <v>N/A</v>
      </c>
      <c r="U643" s="103" t="str">
        <f>IF(Final_Report[[#This Row],[Move to Report]]="Yes",VLOOKUP(E643,IssueVariable[],4,0),"N/A")</f>
        <v>N/A</v>
      </c>
      <c r="V643" s="103" t="str">
        <f>Final_Report[[#This Row],[Issue Description]]</f>
        <v>N/A</v>
      </c>
      <c r="W643" s="103"/>
      <c r="X643" s="103">
        <f>Final_Report[[#This Row],[Code Snippet]]</f>
        <v>0</v>
      </c>
      <c r="Y643" s="103" t="str">
        <f>IF(Final_Report[[#This Row],[Move to Report]]="Yes",VLOOKUP(E643,IssueVariable[],5,0),"N/A")</f>
        <v>N/A</v>
      </c>
      <c r="Z643" s="103" t="str">
        <f>Final_Report[[#This Row],[Expected Result]]</f>
        <v>N/A</v>
      </c>
      <c r="AA643" s="103" t="str">
        <f>IF(Final_Report[[#This Row],[Move to Report]]="Yes",VLOOKUP(E643,IssueVariable[],6,0),"N/A")</f>
        <v>N/A</v>
      </c>
      <c r="AB643" s="103" t="str">
        <f>IF(Final_Report[[#This Row],[Move to Report]]="Yes",VLOOKUP(E643,IssueVariable[],7,0),"N/A")</f>
        <v>N/A</v>
      </c>
      <c r="AC643" s="103" t="str">
        <f>Final_Report[[#This Row],[Recommendation]]</f>
        <v>N/A</v>
      </c>
      <c r="AD643" s="103"/>
      <c r="AE643" s="103" t="str">
        <f>IF(Final_Report[[#This Row],[Move to Report]]="Yes",VLOOKUP(E643,IssueVariable[],8,0),"N/A")</f>
        <v>N/A</v>
      </c>
      <c r="AF643" s="103" t="str">
        <f>Final_Report[[#This Row],[Steps to Reproduce]]</f>
        <v>N/A</v>
      </c>
      <c r="AG643" s="103" t="str">
        <f>IF(Final_Report[[#This Row],[Move to Report]]="Yes",VLOOKUP(E643,IssueVariable[],9,0),"N/A")</f>
        <v>N/A</v>
      </c>
      <c r="AH643" s="103" t="str">
        <f>IF(Final_Report[[#This Row],[Move to Report]]="Yes",VLOOKUP(E643,IssueVariable[],10,0),"N/A")</f>
        <v>N/A</v>
      </c>
      <c r="AI643" s="103"/>
      <c r="AJ643" s="103"/>
      <c r="AK643" s="103" t="str" cm="1">
        <f t="array" ref="AK643">Table95[Tested on]</f>
        <v>Windows: 11
MAC OS: 12
iOS: 15
Android OS: 10</v>
      </c>
      <c r="AL643" s="203" t="str" cm="1">
        <f t="array" ref="AL6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3" s="103" t="e" cm="1">
        <f t="array" ref="AM643">CONCATENATE(LEFT(AH643, SEARCH(" ", AH643) -1),", ",Labels[Labels])</f>
        <v>#VALUE!</v>
      </c>
      <c r="AN643" s="103" t="b">
        <f t="shared" si="11"/>
        <v>0</v>
      </c>
      <c r="AO643" s="103"/>
      <c r="AP643" s="103"/>
      <c r="AQ643" s="103"/>
      <c r="AR643" s="103"/>
      <c r="AS643" s="103"/>
      <c r="AT643" s="103"/>
      <c r="AU643" s="103"/>
      <c r="AV643" s="103"/>
      <c r="AW643" s="103"/>
      <c r="AX643" s="103"/>
      <c r="AY643" s="103"/>
      <c r="AZ643" s="103"/>
      <c r="BA643" s="103"/>
      <c r="BB643" s="103"/>
      <c r="BC643" s="103" t="e">
        <f>VLOOKUP('Final Report'!D643,'Issue Variable'!A:N,11,FALSE)</f>
        <v>#N/A</v>
      </c>
      <c r="BD643" s="103"/>
      <c r="BE643" s="206"/>
    </row>
    <row r="644" spans="1:57" ht="105" hidden="1">
      <c r="A644" s="145"/>
      <c r="B644" s="103" t="e">
        <f>VLOOKUP(A644,URL[],2,0)</f>
        <v>#N/A</v>
      </c>
      <c r="C644" s="205" t="e">
        <f>VLOOKUP(A644,URL[],3,0)</f>
        <v>#N/A</v>
      </c>
      <c r="D644" s="103"/>
      <c r="E644" s="103"/>
      <c r="F644" s="103"/>
      <c r="G644" s="103"/>
      <c r="H644" s="103"/>
      <c r="I644" s="103"/>
      <c r="J644" s="103"/>
      <c r="K644" s="103"/>
      <c r="L644" s="103"/>
      <c r="M644" s="103"/>
      <c r="N644" s="103"/>
      <c r="O644" s="103"/>
      <c r="P644" s="103"/>
      <c r="Q644" s="103"/>
      <c r="R644" s="103"/>
      <c r="S644" s="103"/>
      <c r="T644" s="103" t="str">
        <f>IF(Final_Report[[#This Row],[Move to Report]]="Yes",VLOOKUP(E644,IssueVariable[],3,0),"N/A")</f>
        <v>N/A</v>
      </c>
      <c r="U644" s="103" t="str">
        <f>IF(Final_Report[[#This Row],[Move to Report]]="Yes",VLOOKUP(E644,IssueVariable[],4,0),"N/A")</f>
        <v>N/A</v>
      </c>
      <c r="V644" s="103" t="str">
        <f>Final_Report[[#This Row],[Issue Description]]</f>
        <v>N/A</v>
      </c>
      <c r="W644" s="103"/>
      <c r="X644" s="103">
        <f>Final_Report[[#This Row],[Code Snippet]]</f>
        <v>0</v>
      </c>
      <c r="Y644" s="103" t="str">
        <f>IF(Final_Report[[#This Row],[Move to Report]]="Yes",VLOOKUP(E644,IssueVariable[],5,0),"N/A")</f>
        <v>N/A</v>
      </c>
      <c r="Z644" s="103" t="str">
        <f>Final_Report[[#This Row],[Expected Result]]</f>
        <v>N/A</v>
      </c>
      <c r="AA644" s="103" t="str">
        <f>IF(Final_Report[[#This Row],[Move to Report]]="Yes",VLOOKUP(E644,IssueVariable[],6,0),"N/A")</f>
        <v>N/A</v>
      </c>
      <c r="AB644" s="103" t="str">
        <f>IF(Final_Report[[#This Row],[Move to Report]]="Yes",VLOOKUP(E644,IssueVariable[],7,0),"N/A")</f>
        <v>N/A</v>
      </c>
      <c r="AC644" s="103" t="str">
        <f>Final_Report[[#This Row],[Recommendation]]</f>
        <v>N/A</v>
      </c>
      <c r="AD644" s="103"/>
      <c r="AE644" s="103" t="str">
        <f>IF(Final_Report[[#This Row],[Move to Report]]="Yes",VLOOKUP(E644,IssueVariable[],8,0),"N/A")</f>
        <v>N/A</v>
      </c>
      <c r="AF644" s="103" t="str">
        <f>Final_Report[[#This Row],[Steps to Reproduce]]</f>
        <v>N/A</v>
      </c>
      <c r="AG644" s="103" t="str">
        <f>IF(Final_Report[[#This Row],[Move to Report]]="Yes",VLOOKUP(E644,IssueVariable[],9,0),"N/A")</f>
        <v>N/A</v>
      </c>
      <c r="AH644" s="103" t="str">
        <f>IF(Final_Report[[#This Row],[Move to Report]]="Yes",VLOOKUP(E644,IssueVariable[],10,0),"N/A")</f>
        <v>N/A</v>
      </c>
      <c r="AI644" s="103"/>
      <c r="AJ644" s="103"/>
      <c r="AK644" s="103" t="str" cm="1">
        <f t="array" ref="AK644">Table95[Tested on]</f>
        <v>Windows: 11
MAC OS: 12
iOS: 15
Android OS: 10</v>
      </c>
      <c r="AL644" s="203" t="str" cm="1">
        <f t="array" ref="AL6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4" s="103" t="e" cm="1">
        <f t="array" ref="AM644">CONCATENATE(LEFT(AH644, SEARCH(" ", AH644) -1),", ",Labels[Labels])</f>
        <v>#VALUE!</v>
      </c>
      <c r="AN644" s="103" t="b">
        <f t="shared" si="11"/>
        <v>0</v>
      </c>
      <c r="AO644" s="103"/>
      <c r="AP644" s="103"/>
      <c r="AQ644" s="103"/>
      <c r="AR644" s="103"/>
      <c r="AS644" s="103"/>
      <c r="AT644" s="103"/>
      <c r="AU644" s="103"/>
      <c r="AV644" s="103"/>
      <c r="AW644" s="103"/>
      <c r="AX644" s="103"/>
      <c r="AY644" s="103"/>
      <c r="AZ644" s="103"/>
      <c r="BA644" s="103"/>
      <c r="BB644" s="103"/>
      <c r="BC644" s="103" t="e">
        <f>VLOOKUP('Final Report'!D644,'Issue Variable'!A:N,11,FALSE)</f>
        <v>#N/A</v>
      </c>
      <c r="BD644" s="103"/>
      <c r="BE644" s="206"/>
    </row>
    <row r="645" spans="1:57" ht="105" hidden="1">
      <c r="A645" s="145"/>
      <c r="B645" s="103" t="e">
        <f>VLOOKUP(A645,URL[],2,0)</f>
        <v>#N/A</v>
      </c>
      <c r="C645" s="205" t="e">
        <f>VLOOKUP(A645,URL[],3,0)</f>
        <v>#N/A</v>
      </c>
      <c r="D645" s="103"/>
      <c r="E645" s="103"/>
      <c r="F645" s="103"/>
      <c r="G645" s="103"/>
      <c r="H645" s="103"/>
      <c r="I645" s="103"/>
      <c r="J645" s="103"/>
      <c r="K645" s="103"/>
      <c r="L645" s="103"/>
      <c r="M645" s="103"/>
      <c r="N645" s="103"/>
      <c r="O645" s="103"/>
      <c r="P645" s="103"/>
      <c r="Q645" s="103"/>
      <c r="R645" s="103"/>
      <c r="S645" s="103"/>
      <c r="T645" s="103" t="str">
        <f>IF(Final_Report[[#This Row],[Move to Report]]="Yes",VLOOKUP(E645,IssueVariable[],3,0),"N/A")</f>
        <v>N/A</v>
      </c>
      <c r="U645" s="103" t="str">
        <f>IF(Final_Report[[#This Row],[Move to Report]]="Yes",VLOOKUP(E645,IssueVariable[],4,0),"N/A")</f>
        <v>N/A</v>
      </c>
      <c r="V645" s="103" t="str">
        <f>Final_Report[[#This Row],[Issue Description]]</f>
        <v>N/A</v>
      </c>
      <c r="W645" s="103"/>
      <c r="X645" s="103">
        <f>Final_Report[[#This Row],[Code Snippet]]</f>
        <v>0</v>
      </c>
      <c r="Y645" s="103" t="str">
        <f>IF(Final_Report[[#This Row],[Move to Report]]="Yes",VLOOKUP(E645,IssueVariable[],5,0),"N/A")</f>
        <v>N/A</v>
      </c>
      <c r="Z645" s="103" t="str">
        <f>Final_Report[[#This Row],[Expected Result]]</f>
        <v>N/A</v>
      </c>
      <c r="AA645" s="103" t="str">
        <f>IF(Final_Report[[#This Row],[Move to Report]]="Yes",VLOOKUP(E645,IssueVariable[],6,0),"N/A")</f>
        <v>N/A</v>
      </c>
      <c r="AB645" s="103" t="str">
        <f>IF(Final_Report[[#This Row],[Move to Report]]="Yes",VLOOKUP(E645,IssueVariable[],7,0),"N/A")</f>
        <v>N/A</v>
      </c>
      <c r="AC645" s="103" t="str">
        <f>Final_Report[[#This Row],[Recommendation]]</f>
        <v>N/A</v>
      </c>
      <c r="AD645" s="103"/>
      <c r="AE645" s="103" t="str">
        <f>IF(Final_Report[[#This Row],[Move to Report]]="Yes",VLOOKUP(E645,IssueVariable[],8,0),"N/A")</f>
        <v>N/A</v>
      </c>
      <c r="AF645" s="103" t="str">
        <f>Final_Report[[#This Row],[Steps to Reproduce]]</f>
        <v>N/A</v>
      </c>
      <c r="AG645" s="103" t="str">
        <f>IF(Final_Report[[#This Row],[Move to Report]]="Yes",VLOOKUP(E645,IssueVariable[],9,0),"N/A")</f>
        <v>N/A</v>
      </c>
      <c r="AH645" s="103" t="str">
        <f>IF(Final_Report[[#This Row],[Move to Report]]="Yes",VLOOKUP(E645,IssueVariable[],10,0),"N/A")</f>
        <v>N/A</v>
      </c>
      <c r="AI645" s="103"/>
      <c r="AJ645" s="103"/>
      <c r="AK645" s="103" t="str" cm="1">
        <f t="array" ref="AK645">Table95[Tested on]</f>
        <v>Windows: 11
MAC OS: 12
iOS: 15
Android OS: 10</v>
      </c>
      <c r="AL645" s="203" t="str" cm="1">
        <f t="array" ref="AL6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5" s="103" t="e" cm="1">
        <f t="array" ref="AM645">CONCATENATE(LEFT(AH645, SEARCH(" ", AH645) -1),", ",Labels[Labels])</f>
        <v>#VALUE!</v>
      </c>
      <c r="AN645" s="103" t="b">
        <f t="shared" si="11"/>
        <v>0</v>
      </c>
      <c r="AO645" s="103"/>
      <c r="AP645" s="103"/>
      <c r="AQ645" s="103"/>
      <c r="AR645" s="103"/>
      <c r="AS645" s="103"/>
      <c r="AT645" s="103"/>
      <c r="AU645" s="103"/>
      <c r="AV645" s="103"/>
      <c r="AW645" s="103"/>
      <c r="AX645" s="103"/>
      <c r="AY645" s="103"/>
      <c r="AZ645" s="103"/>
      <c r="BA645" s="103"/>
      <c r="BB645" s="103"/>
      <c r="BC645" s="103" t="e">
        <f>VLOOKUP('Final Report'!D645,'Issue Variable'!A:N,11,FALSE)</f>
        <v>#N/A</v>
      </c>
      <c r="BD645" s="103"/>
      <c r="BE645" s="206"/>
    </row>
    <row r="646" spans="1:57" ht="105" hidden="1">
      <c r="A646" s="145"/>
      <c r="B646" s="103" t="e">
        <f>VLOOKUP(A646,URL[],2,0)</f>
        <v>#N/A</v>
      </c>
      <c r="C646" s="205" t="e">
        <f>VLOOKUP(A646,URL[],3,0)</f>
        <v>#N/A</v>
      </c>
      <c r="D646" s="103"/>
      <c r="E646" s="103"/>
      <c r="F646" s="103"/>
      <c r="G646" s="103"/>
      <c r="H646" s="103"/>
      <c r="I646" s="103"/>
      <c r="J646" s="103"/>
      <c r="K646" s="103"/>
      <c r="L646" s="103"/>
      <c r="M646" s="103"/>
      <c r="N646" s="103"/>
      <c r="O646" s="103"/>
      <c r="P646" s="103"/>
      <c r="Q646" s="103"/>
      <c r="R646" s="103"/>
      <c r="S646" s="103"/>
      <c r="T646" s="103" t="str">
        <f>IF(Final_Report[[#This Row],[Move to Report]]="Yes",VLOOKUP(E646,IssueVariable[],3,0),"N/A")</f>
        <v>N/A</v>
      </c>
      <c r="U646" s="103" t="str">
        <f>IF(Final_Report[[#This Row],[Move to Report]]="Yes",VLOOKUP(E646,IssueVariable[],4,0),"N/A")</f>
        <v>N/A</v>
      </c>
      <c r="V646" s="103" t="str">
        <f>Final_Report[[#This Row],[Issue Description]]</f>
        <v>N/A</v>
      </c>
      <c r="W646" s="103"/>
      <c r="X646" s="103">
        <f>Final_Report[[#This Row],[Code Snippet]]</f>
        <v>0</v>
      </c>
      <c r="Y646" s="103" t="str">
        <f>IF(Final_Report[[#This Row],[Move to Report]]="Yes",VLOOKUP(E646,IssueVariable[],5,0),"N/A")</f>
        <v>N/A</v>
      </c>
      <c r="Z646" s="103" t="str">
        <f>Final_Report[[#This Row],[Expected Result]]</f>
        <v>N/A</v>
      </c>
      <c r="AA646" s="103" t="str">
        <f>IF(Final_Report[[#This Row],[Move to Report]]="Yes",VLOOKUP(E646,IssueVariable[],6,0),"N/A")</f>
        <v>N/A</v>
      </c>
      <c r="AB646" s="103" t="str">
        <f>IF(Final_Report[[#This Row],[Move to Report]]="Yes",VLOOKUP(E646,IssueVariable[],7,0),"N/A")</f>
        <v>N/A</v>
      </c>
      <c r="AC646" s="103" t="str">
        <f>Final_Report[[#This Row],[Recommendation]]</f>
        <v>N/A</v>
      </c>
      <c r="AD646" s="103"/>
      <c r="AE646" s="103" t="str">
        <f>IF(Final_Report[[#This Row],[Move to Report]]="Yes",VLOOKUP(E646,IssueVariable[],8,0),"N/A")</f>
        <v>N/A</v>
      </c>
      <c r="AF646" s="103" t="str">
        <f>Final_Report[[#This Row],[Steps to Reproduce]]</f>
        <v>N/A</v>
      </c>
      <c r="AG646" s="103" t="str">
        <f>IF(Final_Report[[#This Row],[Move to Report]]="Yes",VLOOKUP(E646,IssueVariable[],9,0),"N/A")</f>
        <v>N/A</v>
      </c>
      <c r="AH646" s="103" t="str">
        <f>IF(Final_Report[[#This Row],[Move to Report]]="Yes",VLOOKUP(E646,IssueVariable[],10,0),"N/A")</f>
        <v>N/A</v>
      </c>
      <c r="AI646" s="103"/>
      <c r="AJ646" s="103"/>
      <c r="AK646" s="103" t="str" cm="1">
        <f t="array" ref="AK646">Table95[Tested on]</f>
        <v>Windows: 11
MAC OS: 12
iOS: 15
Android OS: 10</v>
      </c>
      <c r="AL646" s="203" t="str" cm="1">
        <f t="array" ref="AL6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6" s="103" t="e" cm="1">
        <f t="array" ref="AM646">CONCATENATE(LEFT(AH646, SEARCH(" ", AH646) -1),", ",Labels[Labels])</f>
        <v>#VALUE!</v>
      </c>
      <c r="AN646" s="103" t="b">
        <f t="shared" si="11"/>
        <v>0</v>
      </c>
      <c r="AO646" s="103"/>
      <c r="AP646" s="103"/>
      <c r="AQ646" s="103"/>
      <c r="AR646" s="103"/>
      <c r="AS646" s="103"/>
      <c r="AT646" s="103"/>
      <c r="AU646" s="103"/>
      <c r="AV646" s="103"/>
      <c r="AW646" s="103"/>
      <c r="AX646" s="103"/>
      <c r="AY646" s="103"/>
      <c r="AZ646" s="103"/>
      <c r="BA646" s="103"/>
      <c r="BB646" s="103"/>
      <c r="BC646" s="103" t="e">
        <f>VLOOKUP('Final Report'!D646,'Issue Variable'!A:N,11,FALSE)</f>
        <v>#N/A</v>
      </c>
      <c r="BD646" s="103"/>
      <c r="BE646" s="206"/>
    </row>
    <row r="647" spans="1:57" ht="105" hidden="1">
      <c r="A647" s="145"/>
      <c r="B647" s="103" t="e">
        <f>VLOOKUP(A647,URL[],2,0)</f>
        <v>#N/A</v>
      </c>
      <c r="C647" s="205" t="e">
        <f>VLOOKUP(A647,URL[],3,0)</f>
        <v>#N/A</v>
      </c>
      <c r="D647" s="103"/>
      <c r="E647" s="103"/>
      <c r="F647" s="103"/>
      <c r="G647" s="103"/>
      <c r="H647" s="103"/>
      <c r="I647" s="103"/>
      <c r="J647" s="103"/>
      <c r="K647" s="103"/>
      <c r="L647" s="103"/>
      <c r="M647" s="103"/>
      <c r="N647" s="103"/>
      <c r="O647" s="103"/>
      <c r="P647" s="103"/>
      <c r="Q647" s="103"/>
      <c r="R647" s="103"/>
      <c r="S647" s="103"/>
      <c r="T647" s="103" t="str">
        <f>IF(Final_Report[[#This Row],[Move to Report]]="Yes",VLOOKUP(E647,IssueVariable[],3,0),"N/A")</f>
        <v>N/A</v>
      </c>
      <c r="U647" s="103" t="str">
        <f>IF(Final_Report[[#This Row],[Move to Report]]="Yes",VLOOKUP(E647,IssueVariable[],4,0),"N/A")</f>
        <v>N/A</v>
      </c>
      <c r="V647" s="103" t="str">
        <f>Final_Report[[#This Row],[Issue Description]]</f>
        <v>N/A</v>
      </c>
      <c r="W647" s="103"/>
      <c r="X647" s="103">
        <f>Final_Report[[#This Row],[Code Snippet]]</f>
        <v>0</v>
      </c>
      <c r="Y647" s="103" t="str">
        <f>IF(Final_Report[[#This Row],[Move to Report]]="Yes",VLOOKUP(E647,IssueVariable[],5,0),"N/A")</f>
        <v>N/A</v>
      </c>
      <c r="Z647" s="103" t="str">
        <f>Final_Report[[#This Row],[Expected Result]]</f>
        <v>N/A</v>
      </c>
      <c r="AA647" s="103" t="str">
        <f>IF(Final_Report[[#This Row],[Move to Report]]="Yes",VLOOKUP(E647,IssueVariable[],6,0),"N/A")</f>
        <v>N/A</v>
      </c>
      <c r="AB647" s="103" t="str">
        <f>IF(Final_Report[[#This Row],[Move to Report]]="Yes",VLOOKUP(E647,IssueVariable[],7,0),"N/A")</f>
        <v>N/A</v>
      </c>
      <c r="AC647" s="103" t="str">
        <f>Final_Report[[#This Row],[Recommendation]]</f>
        <v>N/A</v>
      </c>
      <c r="AD647" s="103"/>
      <c r="AE647" s="103" t="str">
        <f>IF(Final_Report[[#This Row],[Move to Report]]="Yes",VLOOKUP(E647,IssueVariable[],8,0),"N/A")</f>
        <v>N/A</v>
      </c>
      <c r="AF647" s="103" t="str">
        <f>Final_Report[[#This Row],[Steps to Reproduce]]</f>
        <v>N/A</v>
      </c>
      <c r="AG647" s="103" t="str">
        <f>IF(Final_Report[[#This Row],[Move to Report]]="Yes",VLOOKUP(E647,IssueVariable[],9,0),"N/A")</f>
        <v>N/A</v>
      </c>
      <c r="AH647" s="103" t="str">
        <f>IF(Final_Report[[#This Row],[Move to Report]]="Yes",VLOOKUP(E647,IssueVariable[],10,0),"N/A")</f>
        <v>N/A</v>
      </c>
      <c r="AI647" s="103"/>
      <c r="AJ647" s="103"/>
      <c r="AK647" s="103" t="str" cm="1">
        <f t="array" ref="AK647">Table95[Tested on]</f>
        <v>Windows: 11
MAC OS: 12
iOS: 15
Android OS: 10</v>
      </c>
      <c r="AL647" s="203" t="str" cm="1">
        <f t="array" ref="AL6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7" s="103" t="e" cm="1">
        <f t="array" ref="AM647">CONCATENATE(LEFT(AH647, SEARCH(" ", AH647) -1),", ",Labels[Labels])</f>
        <v>#VALUE!</v>
      </c>
      <c r="AN647" s="103" t="b">
        <f t="shared" si="11"/>
        <v>0</v>
      </c>
      <c r="AO647" s="103"/>
      <c r="AP647" s="103"/>
      <c r="AQ647" s="103"/>
      <c r="AR647" s="103"/>
      <c r="AS647" s="103"/>
      <c r="AT647" s="103"/>
      <c r="AU647" s="103"/>
      <c r="AV647" s="103"/>
      <c r="AW647" s="103"/>
      <c r="AX647" s="103"/>
      <c r="AY647" s="103"/>
      <c r="AZ647" s="103"/>
      <c r="BA647" s="103"/>
      <c r="BB647" s="103"/>
      <c r="BC647" s="103" t="e">
        <f>VLOOKUP('Final Report'!D647,'Issue Variable'!A:N,11,FALSE)</f>
        <v>#N/A</v>
      </c>
      <c r="BD647" s="103"/>
      <c r="BE647" s="206"/>
    </row>
    <row r="648" spans="1:57" ht="105" hidden="1">
      <c r="A648" s="145"/>
      <c r="B648" s="103" t="e">
        <f>VLOOKUP(A648,URL[],2,0)</f>
        <v>#N/A</v>
      </c>
      <c r="C648" s="205" t="e">
        <f>VLOOKUP(A648,URL[],3,0)</f>
        <v>#N/A</v>
      </c>
      <c r="D648" s="103"/>
      <c r="E648" s="103"/>
      <c r="F648" s="103"/>
      <c r="G648" s="103"/>
      <c r="H648" s="103"/>
      <c r="I648" s="103"/>
      <c r="J648" s="103"/>
      <c r="K648" s="103"/>
      <c r="L648" s="103"/>
      <c r="M648" s="103"/>
      <c r="N648" s="103"/>
      <c r="O648" s="103"/>
      <c r="P648" s="103"/>
      <c r="Q648" s="103"/>
      <c r="R648" s="103"/>
      <c r="S648" s="103"/>
      <c r="T648" s="103" t="str">
        <f>IF(Final_Report[[#This Row],[Move to Report]]="Yes",VLOOKUP(E648,IssueVariable[],3,0),"N/A")</f>
        <v>N/A</v>
      </c>
      <c r="U648" s="103" t="str">
        <f>IF(Final_Report[[#This Row],[Move to Report]]="Yes",VLOOKUP(E648,IssueVariable[],4,0),"N/A")</f>
        <v>N/A</v>
      </c>
      <c r="V648" s="103" t="str">
        <f>Final_Report[[#This Row],[Issue Description]]</f>
        <v>N/A</v>
      </c>
      <c r="W648" s="103"/>
      <c r="X648" s="103">
        <f>Final_Report[[#This Row],[Code Snippet]]</f>
        <v>0</v>
      </c>
      <c r="Y648" s="103" t="str">
        <f>IF(Final_Report[[#This Row],[Move to Report]]="Yes",VLOOKUP(E648,IssueVariable[],5,0),"N/A")</f>
        <v>N/A</v>
      </c>
      <c r="Z648" s="103" t="str">
        <f>Final_Report[[#This Row],[Expected Result]]</f>
        <v>N/A</v>
      </c>
      <c r="AA648" s="103" t="str">
        <f>IF(Final_Report[[#This Row],[Move to Report]]="Yes",VLOOKUP(E648,IssueVariable[],6,0),"N/A")</f>
        <v>N/A</v>
      </c>
      <c r="AB648" s="103" t="str">
        <f>IF(Final_Report[[#This Row],[Move to Report]]="Yes",VLOOKUP(E648,IssueVariable[],7,0),"N/A")</f>
        <v>N/A</v>
      </c>
      <c r="AC648" s="103" t="str">
        <f>Final_Report[[#This Row],[Recommendation]]</f>
        <v>N/A</v>
      </c>
      <c r="AD648" s="103"/>
      <c r="AE648" s="103" t="str">
        <f>IF(Final_Report[[#This Row],[Move to Report]]="Yes",VLOOKUP(E648,IssueVariable[],8,0),"N/A")</f>
        <v>N/A</v>
      </c>
      <c r="AF648" s="103" t="str">
        <f>Final_Report[[#This Row],[Steps to Reproduce]]</f>
        <v>N/A</v>
      </c>
      <c r="AG648" s="103" t="str">
        <f>IF(Final_Report[[#This Row],[Move to Report]]="Yes",VLOOKUP(E648,IssueVariable[],9,0),"N/A")</f>
        <v>N/A</v>
      </c>
      <c r="AH648" s="103" t="str">
        <f>IF(Final_Report[[#This Row],[Move to Report]]="Yes",VLOOKUP(E648,IssueVariable[],10,0),"N/A")</f>
        <v>N/A</v>
      </c>
      <c r="AI648" s="103"/>
      <c r="AJ648" s="103"/>
      <c r="AK648" s="103" t="str" cm="1">
        <f t="array" ref="AK648">Table95[Tested on]</f>
        <v>Windows: 11
MAC OS: 12
iOS: 15
Android OS: 10</v>
      </c>
      <c r="AL648" s="203" t="str" cm="1">
        <f t="array" ref="AL6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8" s="103" t="e" cm="1">
        <f t="array" ref="AM648">CONCATENATE(LEFT(AH648, SEARCH(" ", AH648) -1),", ",Labels[Labels])</f>
        <v>#VALUE!</v>
      </c>
      <c r="AN648" s="103" t="b">
        <f t="shared" si="11"/>
        <v>0</v>
      </c>
      <c r="AO648" s="103"/>
      <c r="AP648" s="103"/>
      <c r="AQ648" s="103"/>
      <c r="AR648" s="103"/>
      <c r="AS648" s="103"/>
      <c r="AT648" s="103"/>
      <c r="AU648" s="103"/>
      <c r="AV648" s="103"/>
      <c r="AW648" s="103"/>
      <c r="AX648" s="103"/>
      <c r="AY648" s="103"/>
      <c r="AZ648" s="103"/>
      <c r="BA648" s="103"/>
      <c r="BB648" s="103"/>
      <c r="BC648" s="103" t="e">
        <f>VLOOKUP('Final Report'!D648,'Issue Variable'!A:N,11,FALSE)</f>
        <v>#N/A</v>
      </c>
      <c r="BD648" s="103"/>
      <c r="BE648" s="206"/>
    </row>
    <row r="649" spans="1:57" ht="105" hidden="1">
      <c r="A649" s="145"/>
      <c r="B649" s="103" t="e">
        <f>VLOOKUP(A649,URL[],2,0)</f>
        <v>#N/A</v>
      </c>
      <c r="C649" s="205" t="e">
        <f>VLOOKUP(A649,URL[],3,0)</f>
        <v>#N/A</v>
      </c>
      <c r="D649" s="103"/>
      <c r="E649" s="103"/>
      <c r="F649" s="103"/>
      <c r="G649" s="103"/>
      <c r="H649" s="103"/>
      <c r="I649" s="103"/>
      <c r="J649" s="103"/>
      <c r="K649" s="103"/>
      <c r="L649" s="103"/>
      <c r="M649" s="103"/>
      <c r="N649" s="103"/>
      <c r="O649" s="103"/>
      <c r="P649" s="103"/>
      <c r="Q649" s="103"/>
      <c r="R649" s="103"/>
      <c r="S649" s="103"/>
      <c r="T649" s="103" t="str">
        <f>IF(Final_Report[[#This Row],[Move to Report]]="Yes",VLOOKUP(E649,IssueVariable[],3,0),"N/A")</f>
        <v>N/A</v>
      </c>
      <c r="U649" s="103" t="str">
        <f>IF(Final_Report[[#This Row],[Move to Report]]="Yes",VLOOKUP(E649,IssueVariable[],4,0),"N/A")</f>
        <v>N/A</v>
      </c>
      <c r="V649" s="103" t="str">
        <f>Final_Report[[#This Row],[Issue Description]]</f>
        <v>N/A</v>
      </c>
      <c r="W649" s="103"/>
      <c r="X649" s="103">
        <f>Final_Report[[#This Row],[Code Snippet]]</f>
        <v>0</v>
      </c>
      <c r="Y649" s="103" t="str">
        <f>IF(Final_Report[[#This Row],[Move to Report]]="Yes",VLOOKUP(E649,IssueVariable[],5,0),"N/A")</f>
        <v>N/A</v>
      </c>
      <c r="Z649" s="103" t="str">
        <f>Final_Report[[#This Row],[Expected Result]]</f>
        <v>N/A</v>
      </c>
      <c r="AA649" s="103" t="str">
        <f>IF(Final_Report[[#This Row],[Move to Report]]="Yes",VLOOKUP(E649,IssueVariable[],6,0),"N/A")</f>
        <v>N/A</v>
      </c>
      <c r="AB649" s="103" t="str">
        <f>IF(Final_Report[[#This Row],[Move to Report]]="Yes",VLOOKUP(E649,IssueVariable[],7,0),"N/A")</f>
        <v>N/A</v>
      </c>
      <c r="AC649" s="103" t="str">
        <f>Final_Report[[#This Row],[Recommendation]]</f>
        <v>N/A</v>
      </c>
      <c r="AD649" s="103"/>
      <c r="AE649" s="103" t="str">
        <f>IF(Final_Report[[#This Row],[Move to Report]]="Yes",VLOOKUP(E649,IssueVariable[],8,0),"N/A")</f>
        <v>N/A</v>
      </c>
      <c r="AF649" s="103" t="str">
        <f>Final_Report[[#This Row],[Steps to Reproduce]]</f>
        <v>N/A</v>
      </c>
      <c r="AG649" s="103" t="str">
        <f>IF(Final_Report[[#This Row],[Move to Report]]="Yes",VLOOKUP(E649,IssueVariable[],9,0),"N/A")</f>
        <v>N/A</v>
      </c>
      <c r="AH649" s="103" t="str">
        <f>IF(Final_Report[[#This Row],[Move to Report]]="Yes",VLOOKUP(E649,IssueVariable[],10,0),"N/A")</f>
        <v>N/A</v>
      </c>
      <c r="AI649" s="103"/>
      <c r="AJ649" s="103"/>
      <c r="AK649" s="103" t="str" cm="1">
        <f t="array" ref="AK649">Table95[Tested on]</f>
        <v>Windows: 11
MAC OS: 12
iOS: 15
Android OS: 10</v>
      </c>
      <c r="AL649" s="203" t="str" cm="1">
        <f t="array" ref="AL6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49" s="103" t="e" cm="1">
        <f t="array" ref="AM649">CONCATENATE(LEFT(AH649, SEARCH(" ", AH649) -1),", ",Labels[Labels])</f>
        <v>#VALUE!</v>
      </c>
      <c r="AN649" s="103" t="b">
        <f t="shared" si="11"/>
        <v>0</v>
      </c>
      <c r="AO649" s="103"/>
      <c r="AP649" s="103"/>
      <c r="AQ649" s="103"/>
      <c r="AR649" s="103"/>
      <c r="AS649" s="103"/>
      <c r="AT649" s="103"/>
      <c r="AU649" s="103"/>
      <c r="AV649" s="103"/>
      <c r="AW649" s="103"/>
      <c r="AX649" s="103"/>
      <c r="AY649" s="103"/>
      <c r="AZ649" s="103"/>
      <c r="BA649" s="103"/>
      <c r="BB649" s="103"/>
      <c r="BC649" s="103" t="e">
        <f>VLOOKUP('Final Report'!D649,'Issue Variable'!A:N,11,FALSE)</f>
        <v>#N/A</v>
      </c>
      <c r="BD649" s="103"/>
      <c r="BE649" s="206"/>
    </row>
    <row r="650" spans="1:57" ht="105" hidden="1">
      <c r="A650" s="145"/>
      <c r="B650" s="103" t="e">
        <f>VLOOKUP(A650,URL[],2,0)</f>
        <v>#N/A</v>
      </c>
      <c r="C650" s="205" t="e">
        <f>VLOOKUP(A650,URL[],3,0)</f>
        <v>#N/A</v>
      </c>
      <c r="D650" s="103"/>
      <c r="E650" s="103"/>
      <c r="F650" s="103"/>
      <c r="G650" s="103"/>
      <c r="H650" s="103"/>
      <c r="I650" s="103"/>
      <c r="J650" s="103"/>
      <c r="K650" s="103"/>
      <c r="L650" s="103"/>
      <c r="M650" s="103"/>
      <c r="N650" s="103"/>
      <c r="O650" s="103"/>
      <c r="P650" s="103"/>
      <c r="Q650" s="103"/>
      <c r="R650" s="103"/>
      <c r="S650" s="103"/>
      <c r="T650" s="103" t="str">
        <f>IF(Final_Report[[#This Row],[Move to Report]]="Yes",VLOOKUP(E650,IssueVariable[],3,0),"N/A")</f>
        <v>N/A</v>
      </c>
      <c r="U650" s="103" t="str">
        <f>IF(Final_Report[[#This Row],[Move to Report]]="Yes",VLOOKUP(E650,IssueVariable[],4,0),"N/A")</f>
        <v>N/A</v>
      </c>
      <c r="V650" s="103" t="str">
        <f>Final_Report[[#This Row],[Issue Description]]</f>
        <v>N/A</v>
      </c>
      <c r="W650" s="103"/>
      <c r="X650" s="103">
        <f>Final_Report[[#This Row],[Code Snippet]]</f>
        <v>0</v>
      </c>
      <c r="Y650" s="103" t="str">
        <f>IF(Final_Report[[#This Row],[Move to Report]]="Yes",VLOOKUP(E650,IssueVariable[],5,0),"N/A")</f>
        <v>N/A</v>
      </c>
      <c r="Z650" s="103" t="str">
        <f>Final_Report[[#This Row],[Expected Result]]</f>
        <v>N/A</v>
      </c>
      <c r="AA650" s="103" t="str">
        <f>IF(Final_Report[[#This Row],[Move to Report]]="Yes",VLOOKUP(E650,IssueVariable[],6,0),"N/A")</f>
        <v>N/A</v>
      </c>
      <c r="AB650" s="103" t="str">
        <f>IF(Final_Report[[#This Row],[Move to Report]]="Yes",VLOOKUP(E650,IssueVariable[],7,0),"N/A")</f>
        <v>N/A</v>
      </c>
      <c r="AC650" s="103" t="str">
        <f>Final_Report[[#This Row],[Recommendation]]</f>
        <v>N/A</v>
      </c>
      <c r="AD650" s="103"/>
      <c r="AE650" s="103" t="str">
        <f>IF(Final_Report[[#This Row],[Move to Report]]="Yes",VLOOKUP(E650,IssueVariable[],8,0),"N/A")</f>
        <v>N/A</v>
      </c>
      <c r="AF650" s="103" t="str">
        <f>Final_Report[[#This Row],[Steps to Reproduce]]</f>
        <v>N/A</v>
      </c>
      <c r="AG650" s="103" t="str">
        <f>IF(Final_Report[[#This Row],[Move to Report]]="Yes",VLOOKUP(E650,IssueVariable[],9,0),"N/A")</f>
        <v>N/A</v>
      </c>
      <c r="AH650" s="103" t="str">
        <f>IF(Final_Report[[#This Row],[Move to Report]]="Yes",VLOOKUP(E650,IssueVariable[],10,0),"N/A")</f>
        <v>N/A</v>
      </c>
      <c r="AI650" s="103"/>
      <c r="AJ650" s="103"/>
      <c r="AK650" s="103" t="str" cm="1">
        <f t="array" ref="AK650">Table95[Tested on]</f>
        <v>Windows: 11
MAC OS: 12
iOS: 15
Android OS: 10</v>
      </c>
      <c r="AL650" s="203" t="str" cm="1">
        <f t="array" ref="AL6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0" s="103" t="e" cm="1">
        <f t="array" ref="AM650">CONCATENATE(LEFT(AH650, SEARCH(" ", AH650) -1),", ",Labels[Labels])</f>
        <v>#VALUE!</v>
      </c>
      <c r="AN650" s="103" t="b">
        <f t="shared" si="11"/>
        <v>0</v>
      </c>
      <c r="AO650" s="103"/>
      <c r="AP650" s="103"/>
      <c r="AQ650" s="103"/>
      <c r="AR650" s="103"/>
      <c r="AS650" s="103"/>
      <c r="AT650" s="103"/>
      <c r="AU650" s="103"/>
      <c r="AV650" s="103"/>
      <c r="AW650" s="103"/>
      <c r="AX650" s="103"/>
      <c r="AY650" s="103"/>
      <c r="AZ650" s="103"/>
      <c r="BA650" s="103"/>
      <c r="BB650" s="103"/>
      <c r="BC650" s="103" t="e">
        <f>VLOOKUP('Final Report'!D650,'Issue Variable'!A:N,11,FALSE)</f>
        <v>#N/A</v>
      </c>
      <c r="BD650" s="103"/>
      <c r="BE650" s="206"/>
    </row>
    <row r="651" spans="1:57" ht="105" hidden="1">
      <c r="A651" s="145"/>
      <c r="B651" s="103" t="e">
        <f>VLOOKUP(A651,URL[],2,0)</f>
        <v>#N/A</v>
      </c>
      <c r="C651" s="205" t="e">
        <f>VLOOKUP(A651,URL[],3,0)</f>
        <v>#N/A</v>
      </c>
      <c r="D651" s="103"/>
      <c r="E651" s="103"/>
      <c r="F651" s="103"/>
      <c r="G651" s="103"/>
      <c r="H651" s="103"/>
      <c r="I651" s="103"/>
      <c r="J651" s="103"/>
      <c r="K651" s="103"/>
      <c r="L651" s="103"/>
      <c r="M651" s="103"/>
      <c r="N651" s="103"/>
      <c r="O651" s="103"/>
      <c r="P651" s="103"/>
      <c r="Q651" s="103"/>
      <c r="R651" s="103"/>
      <c r="S651" s="103"/>
      <c r="T651" s="103" t="str">
        <f>IF(Final_Report[[#This Row],[Move to Report]]="Yes",VLOOKUP(E651,IssueVariable[],3,0),"N/A")</f>
        <v>N/A</v>
      </c>
      <c r="U651" s="103" t="str">
        <f>IF(Final_Report[[#This Row],[Move to Report]]="Yes",VLOOKUP(E651,IssueVariable[],4,0),"N/A")</f>
        <v>N/A</v>
      </c>
      <c r="V651" s="103" t="str">
        <f>Final_Report[[#This Row],[Issue Description]]</f>
        <v>N/A</v>
      </c>
      <c r="W651" s="103"/>
      <c r="X651" s="103">
        <f>Final_Report[[#This Row],[Code Snippet]]</f>
        <v>0</v>
      </c>
      <c r="Y651" s="103" t="str">
        <f>IF(Final_Report[[#This Row],[Move to Report]]="Yes",VLOOKUP(E651,IssueVariable[],5,0),"N/A")</f>
        <v>N/A</v>
      </c>
      <c r="Z651" s="103" t="str">
        <f>Final_Report[[#This Row],[Expected Result]]</f>
        <v>N/A</v>
      </c>
      <c r="AA651" s="103" t="str">
        <f>IF(Final_Report[[#This Row],[Move to Report]]="Yes",VLOOKUP(E651,IssueVariable[],6,0),"N/A")</f>
        <v>N/A</v>
      </c>
      <c r="AB651" s="103" t="str">
        <f>IF(Final_Report[[#This Row],[Move to Report]]="Yes",VLOOKUP(E651,IssueVariable[],7,0),"N/A")</f>
        <v>N/A</v>
      </c>
      <c r="AC651" s="103" t="str">
        <f>Final_Report[[#This Row],[Recommendation]]</f>
        <v>N/A</v>
      </c>
      <c r="AD651" s="103"/>
      <c r="AE651" s="103" t="str">
        <f>IF(Final_Report[[#This Row],[Move to Report]]="Yes",VLOOKUP(E651,IssueVariable[],8,0),"N/A")</f>
        <v>N/A</v>
      </c>
      <c r="AF651" s="103" t="str">
        <f>Final_Report[[#This Row],[Steps to Reproduce]]</f>
        <v>N/A</v>
      </c>
      <c r="AG651" s="103" t="str">
        <f>IF(Final_Report[[#This Row],[Move to Report]]="Yes",VLOOKUP(E651,IssueVariable[],9,0),"N/A")</f>
        <v>N/A</v>
      </c>
      <c r="AH651" s="103" t="str">
        <f>IF(Final_Report[[#This Row],[Move to Report]]="Yes",VLOOKUP(E651,IssueVariable[],10,0),"N/A")</f>
        <v>N/A</v>
      </c>
      <c r="AI651" s="103"/>
      <c r="AJ651" s="103"/>
      <c r="AK651" s="103" t="str" cm="1">
        <f t="array" ref="AK651">Table95[Tested on]</f>
        <v>Windows: 11
MAC OS: 12
iOS: 15
Android OS: 10</v>
      </c>
      <c r="AL651" s="203" t="str" cm="1">
        <f t="array" ref="AL6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1" s="103" t="e" cm="1">
        <f t="array" ref="AM651">CONCATENATE(LEFT(AH651, SEARCH(" ", AH651) -1),", ",Labels[Labels])</f>
        <v>#VALUE!</v>
      </c>
      <c r="AN651" s="103" t="b">
        <f t="shared" si="11"/>
        <v>0</v>
      </c>
      <c r="AO651" s="103"/>
      <c r="AP651" s="103"/>
      <c r="AQ651" s="103"/>
      <c r="AR651" s="103"/>
      <c r="AS651" s="103"/>
      <c r="AT651" s="103"/>
      <c r="AU651" s="103"/>
      <c r="AV651" s="103"/>
      <c r="AW651" s="103"/>
      <c r="AX651" s="103"/>
      <c r="AY651" s="103"/>
      <c r="AZ651" s="103"/>
      <c r="BA651" s="103"/>
      <c r="BB651" s="103"/>
      <c r="BC651" s="103" t="e">
        <f>VLOOKUP('Final Report'!D651,'Issue Variable'!A:N,11,FALSE)</f>
        <v>#N/A</v>
      </c>
      <c r="BD651" s="103"/>
      <c r="BE651" s="206"/>
    </row>
    <row r="652" spans="1:57" ht="105" hidden="1">
      <c r="A652" s="145"/>
      <c r="B652" s="103" t="e">
        <f>VLOOKUP(A652,URL[],2,0)</f>
        <v>#N/A</v>
      </c>
      <c r="C652" s="205" t="e">
        <f>VLOOKUP(A652,URL[],3,0)</f>
        <v>#N/A</v>
      </c>
      <c r="D652" s="103"/>
      <c r="E652" s="103"/>
      <c r="F652" s="103"/>
      <c r="G652" s="103"/>
      <c r="H652" s="103"/>
      <c r="I652" s="103"/>
      <c r="J652" s="103"/>
      <c r="K652" s="103"/>
      <c r="L652" s="103"/>
      <c r="M652" s="103"/>
      <c r="N652" s="103"/>
      <c r="O652" s="103"/>
      <c r="P652" s="103"/>
      <c r="Q652" s="103"/>
      <c r="R652" s="103"/>
      <c r="S652" s="103"/>
      <c r="T652" s="103" t="str">
        <f>IF(Final_Report[[#This Row],[Move to Report]]="Yes",VLOOKUP(E652,IssueVariable[],3,0),"N/A")</f>
        <v>N/A</v>
      </c>
      <c r="U652" s="103" t="str">
        <f>IF(Final_Report[[#This Row],[Move to Report]]="Yes",VLOOKUP(E652,IssueVariable[],4,0),"N/A")</f>
        <v>N/A</v>
      </c>
      <c r="V652" s="103" t="str">
        <f>Final_Report[[#This Row],[Issue Description]]</f>
        <v>N/A</v>
      </c>
      <c r="W652" s="103"/>
      <c r="X652" s="103">
        <f>Final_Report[[#This Row],[Code Snippet]]</f>
        <v>0</v>
      </c>
      <c r="Y652" s="103" t="str">
        <f>IF(Final_Report[[#This Row],[Move to Report]]="Yes",VLOOKUP(E652,IssueVariable[],5,0),"N/A")</f>
        <v>N/A</v>
      </c>
      <c r="Z652" s="103" t="str">
        <f>Final_Report[[#This Row],[Expected Result]]</f>
        <v>N/A</v>
      </c>
      <c r="AA652" s="103" t="str">
        <f>IF(Final_Report[[#This Row],[Move to Report]]="Yes",VLOOKUP(E652,IssueVariable[],6,0),"N/A")</f>
        <v>N/A</v>
      </c>
      <c r="AB652" s="103" t="str">
        <f>IF(Final_Report[[#This Row],[Move to Report]]="Yes",VLOOKUP(E652,IssueVariable[],7,0),"N/A")</f>
        <v>N/A</v>
      </c>
      <c r="AC652" s="103" t="str">
        <f>Final_Report[[#This Row],[Recommendation]]</f>
        <v>N/A</v>
      </c>
      <c r="AD652" s="103"/>
      <c r="AE652" s="103" t="str">
        <f>IF(Final_Report[[#This Row],[Move to Report]]="Yes",VLOOKUP(E652,IssueVariable[],8,0),"N/A")</f>
        <v>N/A</v>
      </c>
      <c r="AF652" s="103" t="str">
        <f>Final_Report[[#This Row],[Steps to Reproduce]]</f>
        <v>N/A</v>
      </c>
      <c r="AG652" s="103" t="str">
        <f>IF(Final_Report[[#This Row],[Move to Report]]="Yes",VLOOKUP(E652,IssueVariable[],9,0),"N/A")</f>
        <v>N/A</v>
      </c>
      <c r="AH652" s="103" t="str">
        <f>IF(Final_Report[[#This Row],[Move to Report]]="Yes",VLOOKUP(E652,IssueVariable[],10,0),"N/A")</f>
        <v>N/A</v>
      </c>
      <c r="AI652" s="103"/>
      <c r="AJ652" s="103"/>
      <c r="AK652" s="103" t="str" cm="1">
        <f t="array" ref="AK652">Table95[Tested on]</f>
        <v>Windows: 11
MAC OS: 12
iOS: 15
Android OS: 10</v>
      </c>
      <c r="AL652" s="203" t="str" cm="1">
        <f t="array" ref="AL6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2" s="103" t="e" cm="1">
        <f t="array" ref="AM652">CONCATENATE(LEFT(AH652, SEARCH(" ", AH652) -1),", ",Labels[Labels])</f>
        <v>#VALUE!</v>
      </c>
      <c r="AN652" s="103" t="b">
        <f t="shared" si="11"/>
        <v>0</v>
      </c>
      <c r="AO652" s="103"/>
      <c r="AP652" s="103"/>
      <c r="AQ652" s="103"/>
      <c r="AR652" s="103"/>
      <c r="AS652" s="103"/>
      <c r="AT652" s="103"/>
      <c r="AU652" s="103"/>
      <c r="AV652" s="103"/>
      <c r="AW652" s="103"/>
      <c r="AX652" s="103"/>
      <c r="AY652" s="103"/>
      <c r="AZ652" s="103"/>
      <c r="BA652" s="103"/>
      <c r="BB652" s="103"/>
      <c r="BC652" s="103" t="e">
        <f>VLOOKUP('Final Report'!D652,'Issue Variable'!A:N,11,FALSE)</f>
        <v>#N/A</v>
      </c>
      <c r="BD652" s="103"/>
      <c r="BE652" s="206"/>
    </row>
    <row r="653" spans="1:57" ht="105" hidden="1">
      <c r="A653" s="145"/>
      <c r="B653" s="103" t="e">
        <f>VLOOKUP(A653,URL[],2,0)</f>
        <v>#N/A</v>
      </c>
      <c r="C653" s="205" t="e">
        <f>VLOOKUP(A653,URL[],3,0)</f>
        <v>#N/A</v>
      </c>
      <c r="D653" s="103"/>
      <c r="E653" s="103"/>
      <c r="F653" s="103"/>
      <c r="G653" s="103"/>
      <c r="H653" s="103"/>
      <c r="I653" s="103"/>
      <c r="J653" s="103"/>
      <c r="K653" s="103"/>
      <c r="L653" s="103"/>
      <c r="M653" s="103"/>
      <c r="N653" s="103"/>
      <c r="O653" s="103"/>
      <c r="P653" s="103"/>
      <c r="Q653" s="103"/>
      <c r="R653" s="103"/>
      <c r="S653" s="103"/>
      <c r="T653" s="103" t="str">
        <f>IF(Final_Report[[#This Row],[Move to Report]]="Yes",VLOOKUP(E653,IssueVariable[],3,0),"N/A")</f>
        <v>N/A</v>
      </c>
      <c r="U653" s="103" t="str">
        <f>IF(Final_Report[[#This Row],[Move to Report]]="Yes",VLOOKUP(E653,IssueVariable[],4,0),"N/A")</f>
        <v>N/A</v>
      </c>
      <c r="V653" s="103" t="str">
        <f>Final_Report[[#This Row],[Issue Description]]</f>
        <v>N/A</v>
      </c>
      <c r="W653" s="103"/>
      <c r="X653" s="103">
        <f>Final_Report[[#This Row],[Code Snippet]]</f>
        <v>0</v>
      </c>
      <c r="Y653" s="103" t="str">
        <f>IF(Final_Report[[#This Row],[Move to Report]]="Yes",VLOOKUP(E653,IssueVariable[],5,0),"N/A")</f>
        <v>N/A</v>
      </c>
      <c r="Z653" s="103" t="str">
        <f>Final_Report[[#This Row],[Expected Result]]</f>
        <v>N/A</v>
      </c>
      <c r="AA653" s="103" t="str">
        <f>IF(Final_Report[[#This Row],[Move to Report]]="Yes",VLOOKUP(E653,IssueVariable[],6,0),"N/A")</f>
        <v>N/A</v>
      </c>
      <c r="AB653" s="103" t="str">
        <f>IF(Final_Report[[#This Row],[Move to Report]]="Yes",VLOOKUP(E653,IssueVariable[],7,0),"N/A")</f>
        <v>N/A</v>
      </c>
      <c r="AC653" s="103" t="str">
        <f>Final_Report[[#This Row],[Recommendation]]</f>
        <v>N/A</v>
      </c>
      <c r="AD653" s="103"/>
      <c r="AE653" s="103" t="str">
        <f>IF(Final_Report[[#This Row],[Move to Report]]="Yes",VLOOKUP(E653,IssueVariable[],8,0),"N/A")</f>
        <v>N/A</v>
      </c>
      <c r="AF653" s="103" t="str">
        <f>Final_Report[[#This Row],[Steps to Reproduce]]</f>
        <v>N/A</v>
      </c>
      <c r="AG653" s="103" t="str">
        <f>IF(Final_Report[[#This Row],[Move to Report]]="Yes",VLOOKUP(E653,IssueVariable[],9,0),"N/A")</f>
        <v>N/A</v>
      </c>
      <c r="AH653" s="103" t="str">
        <f>IF(Final_Report[[#This Row],[Move to Report]]="Yes",VLOOKUP(E653,IssueVariable[],10,0),"N/A")</f>
        <v>N/A</v>
      </c>
      <c r="AI653" s="103"/>
      <c r="AJ653" s="103"/>
      <c r="AK653" s="103" t="str" cm="1">
        <f t="array" ref="AK653">Table95[Tested on]</f>
        <v>Windows: 11
MAC OS: 12
iOS: 15
Android OS: 10</v>
      </c>
      <c r="AL653" s="203" t="str" cm="1">
        <f t="array" ref="AL6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3" s="103" t="e" cm="1">
        <f t="array" ref="AM653">CONCATENATE(LEFT(AH653, SEARCH(" ", AH653) -1),", ",Labels[Labels])</f>
        <v>#VALUE!</v>
      </c>
      <c r="AN653" s="103" t="b">
        <f t="shared" si="11"/>
        <v>0</v>
      </c>
      <c r="AO653" s="103"/>
      <c r="AP653" s="103"/>
      <c r="AQ653" s="103"/>
      <c r="AR653" s="103"/>
      <c r="AS653" s="103"/>
      <c r="AT653" s="103"/>
      <c r="AU653" s="103"/>
      <c r="AV653" s="103"/>
      <c r="AW653" s="103"/>
      <c r="AX653" s="103"/>
      <c r="AY653" s="103"/>
      <c r="AZ653" s="103"/>
      <c r="BA653" s="103"/>
      <c r="BB653" s="103"/>
      <c r="BC653" s="103" t="e">
        <f>VLOOKUP('Final Report'!D653,'Issue Variable'!A:N,11,FALSE)</f>
        <v>#N/A</v>
      </c>
      <c r="BD653" s="103"/>
      <c r="BE653" s="206"/>
    </row>
    <row r="654" spans="1:57" ht="105" hidden="1">
      <c r="A654" s="145"/>
      <c r="B654" s="103" t="e">
        <f>VLOOKUP(A654,URL[],2,0)</f>
        <v>#N/A</v>
      </c>
      <c r="C654" s="205" t="e">
        <f>VLOOKUP(A654,URL[],3,0)</f>
        <v>#N/A</v>
      </c>
      <c r="D654" s="103"/>
      <c r="E654" s="103"/>
      <c r="F654" s="103"/>
      <c r="G654" s="103"/>
      <c r="H654" s="103"/>
      <c r="I654" s="103"/>
      <c r="J654" s="103"/>
      <c r="K654" s="103"/>
      <c r="L654" s="103"/>
      <c r="M654" s="103"/>
      <c r="N654" s="103"/>
      <c r="O654" s="103"/>
      <c r="P654" s="103"/>
      <c r="Q654" s="103"/>
      <c r="R654" s="103"/>
      <c r="S654" s="103"/>
      <c r="T654" s="103" t="str">
        <f>IF(Final_Report[[#This Row],[Move to Report]]="Yes",VLOOKUP(E654,IssueVariable[],3,0),"N/A")</f>
        <v>N/A</v>
      </c>
      <c r="U654" s="103" t="str">
        <f>IF(Final_Report[[#This Row],[Move to Report]]="Yes",VLOOKUP(E654,IssueVariable[],4,0),"N/A")</f>
        <v>N/A</v>
      </c>
      <c r="V654" s="103" t="str">
        <f>Final_Report[[#This Row],[Issue Description]]</f>
        <v>N/A</v>
      </c>
      <c r="W654" s="103"/>
      <c r="X654" s="103">
        <f>Final_Report[[#This Row],[Code Snippet]]</f>
        <v>0</v>
      </c>
      <c r="Y654" s="103" t="str">
        <f>IF(Final_Report[[#This Row],[Move to Report]]="Yes",VLOOKUP(E654,IssueVariable[],5,0),"N/A")</f>
        <v>N/A</v>
      </c>
      <c r="Z654" s="103" t="str">
        <f>Final_Report[[#This Row],[Expected Result]]</f>
        <v>N/A</v>
      </c>
      <c r="AA654" s="103" t="str">
        <f>IF(Final_Report[[#This Row],[Move to Report]]="Yes",VLOOKUP(E654,IssueVariable[],6,0),"N/A")</f>
        <v>N/A</v>
      </c>
      <c r="AB654" s="103" t="str">
        <f>IF(Final_Report[[#This Row],[Move to Report]]="Yes",VLOOKUP(E654,IssueVariable[],7,0),"N/A")</f>
        <v>N/A</v>
      </c>
      <c r="AC654" s="103" t="str">
        <f>Final_Report[[#This Row],[Recommendation]]</f>
        <v>N/A</v>
      </c>
      <c r="AD654" s="103"/>
      <c r="AE654" s="103" t="str">
        <f>IF(Final_Report[[#This Row],[Move to Report]]="Yes",VLOOKUP(E654,IssueVariable[],8,0),"N/A")</f>
        <v>N/A</v>
      </c>
      <c r="AF654" s="103" t="str">
        <f>Final_Report[[#This Row],[Steps to Reproduce]]</f>
        <v>N/A</v>
      </c>
      <c r="AG654" s="103" t="str">
        <f>IF(Final_Report[[#This Row],[Move to Report]]="Yes",VLOOKUP(E654,IssueVariable[],9,0),"N/A")</f>
        <v>N/A</v>
      </c>
      <c r="AH654" s="103" t="str">
        <f>IF(Final_Report[[#This Row],[Move to Report]]="Yes",VLOOKUP(E654,IssueVariable[],10,0),"N/A")</f>
        <v>N/A</v>
      </c>
      <c r="AI654" s="103"/>
      <c r="AJ654" s="103"/>
      <c r="AK654" s="103" t="str" cm="1">
        <f t="array" ref="AK654">Table95[Tested on]</f>
        <v>Windows: 11
MAC OS: 12
iOS: 15
Android OS: 10</v>
      </c>
      <c r="AL654" s="203" t="str" cm="1">
        <f t="array" ref="AL6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4" s="103" t="e" cm="1">
        <f t="array" ref="AM654">CONCATENATE(LEFT(AH654, SEARCH(" ", AH654) -1),", ",Labels[Labels])</f>
        <v>#VALUE!</v>
      </c>
      <c r="AN654" s="103" t="b">
        <f t="shared" si="11"/>
        <v>0</v>
      </c>
      <c r="AO654" s="103"/>
      <c r="AP654" s="103"/>
      <c r="AQ654" s="103"/>
      <c r="AR654" s="103"/>
      <c r="AS654" s="103"/>
      <c r="AT654" s="103"/>
      <c r="AU654" s="103"/>
      <c r="AV654" s="103"/>
      <c r="AW654" s="103"/>
      <c r="AX654" s="103"/>
      <c r="AY654" s="103"/>
      <c r="AZ654" s="103"/>
      <c r="BA654" s="103"/>
      <c r="BB654" s="103"/>
      <c r="BC654" s="103" t="e">
        <f>VLOOKUP('Final Report'!D654,'Issue Variable'!A:N,11,FALSE)</f>
        <v>#N/A</v>
      </c>
      <c r="BD654" s="103"/>
      <c r="BE654" s="206"/>
    </row>
    <row r="655" spans="1:57" ht="105" hidden="1">
      <c r="A655" s="145"/>
      <c r="B655" s="103" t="e">
        <f>VLOOKUP(A655,URL[],2,0)</f>
        <v>#N/A</v>
      </c>
      <c r="C655" s="205" t="e">
        <f>VLOOKUP(A655,URL[],3,0)</f>
        <v>#N/A</v>
      </c>
      <c r="D655" s="103"/>
      <c r="E655" s="103"/>
      <c r="F655" s="103"/>
      <c r="G655" s="103"/>
      <c r="H655" s="103"/>
      <c r="I655" s="103"/>
      <c r="J655" s="103"/>
      <c r="K655" s="103"/>
      <c r="L655" s="103"/>
      <c r="M655" s="103"/>
      <c r="N655" s="103"/>
      <c r="O655" s="103"/>
      <c r="P655" s="103"/>
      <c r="Q655" s="103"/>
      <c r="R655" s="103"/>
      <c r="S655" s="103"/>
      <c r="T655" s="103" t="str">
        <f>IF(Final_Report[[#This Row],[Move to Report]]="Yes",VLOOKUP(E655,IssueVariable[],3,0),"N/A")</f>
        <v>N/A</v>
      </c>
      <c r="U655" s="103" t="str">
        <f>IF(Final_Report[[#This Row],[Move to Report]]="Yes",VLOOKUP(E655,IssueVariable[],4,0),"N/A")</f>
        <v>N/A</v>
      </c>
      <c r="V655" s="103" t="str">
        <f>Final_Report[[#This Row],[Issue Description]]</f>
        <v>N/A</v>
      </c>
      <c r="W655" s="103"/>
      <c r="X655" s="103">
        <f>Final_Report[[#This Row],[Code Snippet]]</f>
        <v>0</v>
      </c>
      <c r="Y655" s="103" t="str">
        <f>IF(Final_Report[[#This Row],[Move to Report]]="Yes",VLOOKUP(E655,IssueVariable[],5,0),"N/A")</f>
        <v>N/A</v>
      </c>
      <c r="Z655" s="103" t="str">
        <f>Final_Report[[#This Row],[Expected Result]]</f>
        <v>N/A</v>
      </c>
      <c r="AA655" s="103" t="str">
        <f>IF(Final_Report[[#This Row],[Move to Report]]="Yes",VLOOKUP(E655,IssueVariable[],6,0),"N/A")</f>
        <v>N/A</v>
      </c>
      <c r="AB655" s="103" t="str">
        <f>IF(Final_Report[[#This Row],[Move to Report]]="Yes",VLOOKUP(E655,IssueVariable[],7,0),"N/A")</f>
        <v>N/A</v>
      </c>
      <c r="AC655" s="103" t="str">
        <f>Final_Report[[#This Row],[Recommendation]]</f>
        <v>N/A</v>
      </c>
      <c r="AD655" s="103"/>
      <c r="AE655" s="103" t="str">
        <f>IF(Final_Report[[#This Row],[Move to Report]]="Yes",VLOOKUP(E655,IssueVariable[],8,0),"N/A")</f>
        <v>N/A</v>
      </c>
      <c r="AF655" s="103" t="str">
        <f>Final_Report[[#This Row],[Steps to Reproduce]]</f>
        <v>N/A</v>
      </c>
      <c r="AG655" s="103" t="str">
        <f>IF(Final_Report[[#This Row],[Move to Report]]="Yes",VLOOKUP(E655,IssueVariable[],9,0),"N/A")</f>
        <v>N/A</v>
      </c>
      <c r="AH655" s="103" t="str">
        <f>IF(Final_Report[[#This Row],[Move to Report]]="Yes",VLOOKUP(E655,IssueVariable[],10,0),"N/A")</f>
        <v>N/A</v>
      </c>
      <c r="AI655" s="103"/>
      <c r="AJ655" s="103"/>
      <c r="AK655" s="103" t="str" cm="1">
        <f t="array" ref="AK655">Table95[Tested on]</f>
        <v>Windows: 11
MAC OS: 12
iOS: 15
Android OS: 10</v>
      </c>
      <c r="AL655" s="203" t="str" cm="1">
        <f t="array" ref="AL6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5" s="103" t="e" cm="1">
        <f t="array" ref="AM655">CONCATENATE(LEFT(AH655, SEARCH(" ", AH655) -1),", ",Labels[Labels])</f>
        <v>#VALUE!</v>
      </c>
      <c r="AN655" s="103" t="b">
        <f t="shared" si="11"/>
        <v>0</v>
      </c>
      <c r="AO655" s="103"/>
      <c r="AP655" s="103"/>
      <c r="AQ655" s="103"/>
      <c r="AR655" s="103"/>
      <c r="AS655" s="103"/>
      <c r="AT655" s="103"/>
      <c r="AU655" s="103"/>
      <c r="AV655" s="103"/>
      <c r="AW655" s="103"/>
      <c r="AX655" s="103"/>
      <c r="AY655" s="103"/>
      <c r="AZ655" s="103"/>
      <c r="BA655" s="103"/>
      <c r="BB655" s="103"/>
      <c r="BC655" s="103" t="e">
        <f>VLOOKUP('Final Report'!D655,'Issue Variable'!A:N,11,FALSE)</f>
        <v>#N/A</v>
      </c>
      <c r="BD655" s="103"/>
      <c r="BE655" s="206"/>
    </row>
    <row r="656" spans="1:57" ht="105" hidden="1">
      <c r="A656" s="145"/>
      <c r="B656" s="103" t="e">
        <f>VLOOKUP(A656,URL[],2,0)</f>
        <v>#N/A</v>
      </c>
      <c r="C656" s="205" t="e">
        <f>VLOOKUP(A656,URL[],3,0)</f>
        <v>#N/A</v>
      </c>
      <c r="D656" s="103"/>
      <c r="E656" s="103"/>
      <c r="F656" s="103"/>
      <c r="G656" s="103"/>
      <c r="H656" s="103"/>
      <c r="I656" s="103"/>
      <c r="J656" s="103"/>
      <c r="K656" s="103"/>
      <c r="L656" s="103"/>
      <c r="M656" s="103"/>
      <c r="N656" s="103"/>
      <c r="O656" s="103"/>
      <c r="P656" s="103"/>
      <c r="Q656" s="103"/>
      <c r="R656" s="103"/>
      <c r="S656" s="103"/>
      <c r="T656" s="103" t="str">
        <f>IF(Final_Report[[#This Row],[Move to Report]]="Yes",VLOOKUP(E656,IssueVariable[],3,0),"N/A")</f>
        <v>N/A</v>
      </c>
      <c r="U656" s="103" t="str">
        <f>IF(Final_Report[[#This Row],[Move to Report]]="Yes",VLOOKUP(E656,IssueVariable[],4,0),"N/A")</f>
        <v>N/A</v>
      </c>
      <c r="V656" s="103" t="str">
        <f>Final_Report[[#This Row],[Issue Description]]</f>
        <v>N/A</v>
      </c>
      <c r="W656" s="103"/>
      <c r="X656" s="103">
        <f>Final_Report[[#This Row],[Code Snippet]]</f>
        <v>0</v>
      </c>
      <c r="Y656" s="103" t="str">
        <f>IF(Final_Report[[#This Row],[Move to Report]]="Yes",VLOOKUP(E656,IssueVariable[],5,0),"N/A")</f>
        <v>N/A</v>
      </c>
      <c r="Z656" s="103" t="str">
        <f>Final_Report[[#This Row],[Expected Result]]</f>
        <v>N/A</v>
      </c>
      <c r="AA656" s="103" t="str">
        <f>IF(Final_Report[[#This Row],[Move to Report]]="Yes",VLOOKUP(E656,IssueVariable[],6,0),"N/A")</f>
        <v>N/A</v>
      </c>
      <c r="AB656" s="103" t="str">
        <f>IF(Final_Report[[#This Row],[Move to Report]]="Yes",VLOOKUP(E656,IssueVariable[],7,0),"N/A")</f>
        <v>N/A</v>
      </c>
      <c r="AC656" s="103" t="str">
        <f>Final_Report[[#This Row],[Recommendation]]</f>
        <v>N/A</v>
      </c>
      <c r="AD656" s="103"/>
      <c r="AE656" s="103" t="str">
        <f>IF(Final_Report[[#This Row],[Move to Report]]="Yes",VLOOKUP(E656,IssueVariable[],8,0),"N/A")</f>
        <v>N/A</v>
      </c>
      <c r="AF656" s="103" t="str">
        <f>Final_Report[[#This Row],[Steps to Reproduce]]</f>
        <v>N/A</v>
      </c>
      <c r="AG656" s="103" t="str">
        <f>IF(Final_Report[[#This Row],[Move to Report]]="Yes",VLOOKUP(E656,IssueVariable[],9,0),"N/A")</f>
        <v>N/A</v>
      </c>
      <c r="AH656" s="103" t="str">
        <f>IF(Final_Report[[#This Row],[Move to Report]]="Yes",VLOOKUP(E656,IssueVariable[],10,0),"N/A")</f>
        <v>N/A</v>
      </c>
      <c r="AI656" s="103"/>
      <c r="AJ656" s="103"/>
      <c r="AK656" s="103" t="str" cm="1">
        <f t="array" ref="AK656">Table95[Tested on]</f>
        <v>Windows: 11
MAC OS: 12
iOS: 15
Android OS: 10</v>
      </c>
      <c r="AL656" s="203" t="str" cm="1">
        <f t="array" ref="AL6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6" s="103" t="e" cm="1">
        <f t="array" ref="AM656">CONCATENATE(LEFT(AH656, SEARCH(" ", AH656) -1),", ",Labels[Labels])</f>
        <v>#VALUE!</v>
      </c>
      <c r="AN656" s="103" t="b">
        <f t="shared" si="11"/>
        <v>0</v>
      </c>
      <c r="AO656" s="103"/>
      <c r="AP656" s="103"/>
      <c r="AQ656" s="103"/>
      <c r="AR656" s="103"/>
      <c r="AS656" s="103"/>
      <c r="AT656" s="103"/>
      <c r="AU656" s="103"/>
      <c r="AV656" s="103"/>
      <c r="AW656" s="103"/>
      <c r="AX656" s="103"/>
      <c r="AY656" s="103"/>
      <c r="AZ656" s="103"/>
      <c r="BA656" s="103"/>
      <c r="BB656" s="103"/>
      <c r="BC656" s="103" t="e">
        <f>VLOOKUP('Final Report'!D656,'Issue Variable'!A:N,11,FALSE)</f>
        <v>#N/A</v>
      </c>
      <c r="BD656" s="103"/>
      <c r="BE656" s="206"/>
    </row>
    <row r="657" spans="1:57" ht="105" hidden="1">
      <c r="A657" s="145"/>
      <c r="B657" s="103" t="e">
        <f>VLOOKUP(A657,URL[],2,0)</f>
        <v>#N/A</v>
      </c>
      <c r="C657" s="205" t="e">
        <f>VLOOKUP(A657,URL[],3,0)</f>
        <v>#N/A</v>
      </c>
      <c r="D657" s="103"/>
      <c r="E657" s="103"/>
      <c r="F657" s="103"/>
      <c r="G657" s="103"/>
      <c r="H657" s="103"/>
      <c r="I657" s="103"/>
      <c r="J657" s="103"/>
      <c r="K657" s="103"/>
      <c r="L657" s="103"/>
      <c r="M657" s="103"/>
      <c r="N657" s="103"/>
      <c r="O657" s="103"/>
      <c r="P657" s="103"/>
      <c r="Q657" s="103"/>
      <c r="R657" s="103"/>
      <c r="S657" s="103"/>
      <c r="T657" s="103" t="str">
        <f>IF(Final_Report[[#This Row],[Move to Report]]="Yes",VLOOKUP(E657,IssueVariable[],3,0),"N/A")</f>
        <v>N/A</v>
      </c>
      <c r="U657" s="103" t="str">
        <f>IF(Final_Report[[#This Row],[Move to Report]]="Yes",VLOOKUP(E657,IssueVariable[],4,0),"N/A")</f>
        <v>N/A</v>
      </c>
      <c r="V657" s="103" t="str">
        <f>Final_Report[[#This Row],[Issue Description]]</f>
        <v>N/A</v>
      </c>
      <c r="W657" s="103"/>
      <c r="X657" s="103">
        <f>Final_Report[[#This Row],[Code Snippet]]</f>
        <v>0</v>
      </c>
      <c r="Y657" s="103" t="str">
        <f>IF(Final_Report[[#This Row],[Move to Report]]="Yes",VLOOKUP(E657,IssueVariable[],5,0),"N/A")</f>
        <v>N/A</v>
      </c>
      <c r="Z657" s="103" t="str">
        <f>Final_Report[[#This Row],[Expected Result]]</f>
        <v>N/A</v>
      </c>
      <c r="AA657" s="103" t="str">
        <f>IF(Final_Report[[#This Row],[Move to Report]]="Yes",VLOOKUP(E657,IssueVariable[],6,0),"N/A")</f>
        <v>N/A</v>
      </c>
      <c r="AB657" s="103" t="str">
        <f>IF(Final_Report[[#This Row],[Move to Report]]="Yes",VLOOKUP(E657,IssueVariable[],7,0),"N/A")</f>
        <v>N/A</v>
      </c>
      <c r="AC657" s="103" t="str">
        <f>Final_Report[[#This Row],[Recommendation]]</f>
        <v>N/A</v>
      </c>
      <c r="AD657" s="103"/>
      <c r="AE657" s="103" t="str">
        <f>IF(Final_Report[[#This Row],[Move to Report]]="Yes",VLOOKUP(E657,IssueVariable[],8,0),"N/A")</f>
        <v>N/A</v>
      </c>
      <c r="AF657" s="103" t="str">
        <f>Final_Report[[#This Row],[Steps to Reproduce]]</f>
        <v>N/A</v>
      </c>
      <c r="AG657" s="103" t="str">
        <f>IF(Final_Report[[#This Row],[Move to Report]]="Yes",VLOOKUP(E657,IssueVariable[],9,0),"N/A")</f>
        <v>N/A</v>
      </c>
      <c r="AH657" s="103" t="str">
        <f>IF(Final_Report[[#This Row],[Move to Report]]="Yes",VLOOKUP(E657,IssueVariable[],10,0),"N/A")</f>
        <v>N/A</v>
      </c>
      <c r="AI657" s="103"/>
      <c r="AJ657" s="103"/>
      <c r="AK657" s="103" t="str" cm="1">
        <f t="array" ref="AK657">Table95[Tested on]</f>
        <v>Windows: 11
MAC OS: 12
iOS: 15
Android OS: 10</v>
      </c>
      <c r="AL657" s="203" t="str" cm="1">
        <f t="array" ref="AL6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7" s="103" t="e" cm="1">
        <f t="array" ref="AM657">CONCATENATE(LEFT(AH657, SEARCH(" ", AH657) -1),", ",Labels[Labels])</f>
        <v>#VALUE!</v>
      </c>
      <c r="AN657" s="103" t="b">
        <f t="shared" si="11"/>
        <v>0</v>
      </c>
      <c r="AO657" s="103"/>
      <c r="AP657" s="103"/>
      <c r="AQ657" s="103"/>
      <c r="AR657" s="103"/>
      <c r="AS657" s="103"/>
      <c r="AT657" s="103"/>
      <c r="AU657" s="103"/>
      <c r="AV657" s="103"/>
      <c r="AW657" s="103"/>
      <c r="AX657" s="103"/>
      <c r="AY657" s="103"/>
      <c r="AZ657" s="103"/>
      <c r="BA657" s="103"/>
      <c r="BB657" s="103"/>
      <c r="BC657" s="103" t="e">
        <f>VLOOKUP('Final Report'!D657,'Issue Variable'!A:N,11,FALSE)</f>
        <v>#N/A</v>
      </c>
      <c r="BD657" s="103"/>
      <c r="BE657" s="206"/>
    </row>
    <row r="658" spans="1:57" ht="105" hidden="1">
      <c r="A658" s="145"/>
      <c r="B658" s="103" t="e">
        <f>VLOOKUP(A658,URL[],2,0)</f>
        <v>#N/A</v>
      </c>
      <c r="C658" s="205" t="e">
        <f>VLOOKUP(A658,URL[],3,0)</f>
        <v>#N/A</v>
      </c>
      <c r="D658" s="103"/>
      <c r="E658" s="103"/>
      <c r="F658" s="103"/>
      <c r="G658" s="103"/>
      <c r="H658" s="103"/>
      <c r="I658" s="103"/>
      <c r="J658" s="103"/>
      <c r="K658" s="103"/>
      <c r="L658" s="103"/>
      <c r="M658" s="103"/>
      <c r="N658" s="103"/>
      <c r="O658" s="103"/>
      <c r="P658" s="103"/>
      <c r="Q658" s="103"/>
      <c r="R658" s="103"/>
      <c r="S658" s="103"/>
      <c r="T658" s="103" t="str">
        <f>IF(Final_Report[[#This Row],[Move to Report]]="Yes",VLOOKUP(E658,IssueVariable[],3,0),"N/A")</f>
        <v>N/A</v>
      </c>
      <c r="U658" s="103" t="str">
        <f>IF(Final_Report[[#This Row],[Move to Report]]="Yes",VLOOKUP(E658,IssueVariable[],4,0),"N/A")</f>
        <v>N/A</v>
      </c>
      <c r="V658" s="103" t="str">
        <f>Final_Report[[#This Row],[Issue Description]]</f>
        <v>N/A</v>
      </c>
      <c r="W658" s="103"/>
      <c r="X658" s="103">
        <f>Final_Report[[#This Row],[Code Snippet]]</f>
        <v>0</v>
      </c>
      <c r="Y658" s="103" t="str">
        <f>IF(Final_Report[[#This Row],[Move to Report]]="Yes",VLOOKUP(E658,IssueVariable[],5,0),"N/A")</f>
        <v>N/A</v>
      </c>
      <c r="Z658" s="103" t="str">
        <f>Final_Report[[#This Row],[Expected Result]]</f>
        <v>N/A</v>
      </c>
      <c r="AA658" s="103" t="str">
        <f>IF(Final_Report[[#This Row],[Move to Report]]="Yes",VLOOKUP(E658,IssueVariable[],6,0),"N/A")</f>
        <v>N/A</v>
      </c>
      <c r="AB658" s="103" t="str">
        <f>IF(Final_Report[[#This Row],[Move to Report]]="Yes",VLOOKUP(E658,IssueVariable[],7,0),"N/A")</f>
        <v>N/A</v>
      </c>
      <c r="AC658" s="103" t="str">
        <f>Final_Report[[#This Row],[Recommendation]]</f>
        <v>N/A</v>
      </c>
      <c r="AD658" s="103"/>
      <c r="AE658" s="103" t="str">
        <f>IF(Final_Report[[#This Row],[Move to Report]]="Yes",VLOOKUP(E658,IssueVariable[],8,0),"N/A")</f>
        <v>N/A</v>
      </c>
      <c r="AF658" s="103" t="str">
        <f>Final_Report[[#This Row],[Steps to Reproduce]]</f>
        <v>N/A</v>
      </c>
      <c r="AG658" s="103" t="str">
        <f>IF(Final_Report[[#This Row],[Move to Report]]="Yes",VLOOKUP(E658,IssueVariable[],9,0),"N/A")</f>
        <v>N/A</v>
      </c>
      <c r="AH658" s="103" t="str">
        <f>IF(Final_Report[[#This Row],[Move to Report]]="Yes",VLOOKUP(E658,IssueVariable[],10,0),"N/A")</f>
        <v>N/A</v>
      </c>
      <c r="AI658" s="103"/>
      <c r="AJ658" s="103"/>
      <c r="AK658" s="103" t="str" cm="1">
        <f t="array" ref="AK658">Table95[Tested on]</f>
        <v>Windows: 11
MAC OS: 12
iOS: 15
Android OS: 10</v>
      </c>
      <c r="AL658" s="203" t="str" cm="1">
        <f t="array" ref="AL6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8" s="103" t="e" cm="1">
        <f t="array" ref="AM658">CONCATENATE(LEFT(AH658, SEARCH(" ", AH658) -1),", ",Labels[Labels])</f>
        <v>#VALUE!</v>
      </c>
      <c r="AN658" s="103" t="b">
        <f t="shared" si="11"/>
        <v>0</v>
      </c>
      <c r="AO658" s="103"/>
      <c r="AP658" s="103"/>
      <c r="AQ658" s="103"/>
      <c r="AR658" s="103"/>
      <c r="AS658" s="103"/>
      <c r="AT658" s="103"/>
      <c r="AU658" s="103"/>
      <c r="AV658" s="103"/>
      <c r="AW658" s="103"/>
      <c r="AX658" s="103"/>
      <c r="AY658" s="103"/>
      <c r="AZ658" s="103"/>
      <c r="BA658" s="103"/>
      <c r="BB658" s="103"/>
      <c r="BC658" s="103" t="e">
        <f>VLOOKUP('Final Report'!D658,'Issue Variable'!A:N,11,FALSE)</f>
        <v>#N/A</v>
      </c>
      <c r="BD658" s="103"/>
      <c r="BE658" s="206"/>
    </row>
    <row r="659" spans="1:57" ht="105" hidden="1">
      <c r="A659" s="145"/>
      <c r="B659" s="103" t="e">
        <f>VLOOKUP(A659,URL[],2,0)</f>
        <v>#N/A</v>
      </c>
      <c r="C659" s="205" t="e">
        <f>VLOOKUP(A659,URL[],3,0)</f>
        <v>#N/A</v>
      </c>
      <c r="D659" s="103"/>
      <c r="E659" s="103"/>
      <c r="F659" s="103"/>
      <c r="G659" s="103"/>
      <c r="H659" s="103"/>
      <c r="I659" s="103"/>
      <c r="J659" s="103"/>
      <c r="K659" s="103"/>
      <c r="L659" s="103"/>
      <c r="M659" s="103"/>
      <c r="N659" s="103"/>
      <c r="O659" s="103"/>
      <c r="P659" s="103"/>
      <c r="Q659" s="103"/>
      <c r="R659" s="103"/>
      <c r="S659" s="103"/>
      <c r="T659" s="103" t="str">
        <f>IF(Final_Report[[#This Row],[Move to Report]]="Yes",VLOOKUP(E659,IssueVariable[],3,0),"N/A")</f>
        <v>N/A</v>
      </c>
      <c r="U659" s="103" t="str">
        <f>IF(Final_Report[[#This Row],[Move to Report]]="Yes",VLOOKUP(E659,IssueVariable[],4,0),"N/A")</f>
        <v>N/A</v>
      </c>
      <c r="V659" s="103" t="str">
        <f>Final_Report[[#This Row],[Issue Description]]</f>
        <v>N/A</v>
      </c>
      <c r="W659" s="103"/>
      <c r="X659" s="103">
        <f>Final_Report[[#This Row],[Code Snippet]]</f>
        <v>0</v>
      </c>
      <c r="Y659" s="103" t="str">
        <f>IF(Final_Report[[#This Row],[Move to Report]]="Yes",VLOOKUP(E659,IssueVariable[],5,0),"N/A")</f>
        <v>N/A</v>
      </c>
      <c r="Z659" s="103" t="str">
        <f>Final_Report[[#This Row],[Expected Result]]</f>
        <v>N/A</v>
      </c>
      <c r="AA659" s="103" t="str">
        <f>IF(Final_Report[[#This Row],[Move to Report]]="Yes",VLOOKUP(E659,IssueVariable[],6,0),"N/A")</f>
        <v>N/A</v>
      </c>
      <c r="AB659" s="103" t="str">
        <f>IF(Final_Report[[#This Row],[Move to Report]]="Yes",VLOOKUP(E659,IssueVariable[],7,0),"N/A")</f>
        <v>N/A</v>
      </c>
      <c r="AC659" s="103" t="str">
        <f>Final_Report[[#This Row],[Recommendation]]</f>
        <v>N/A</v>
      </c>
      <c r="AD659" s="103"/>
      <c r="AE659" s="103" t="str">
        <f>IF(Final_Report[[#This Row],[Move to Report]]="Yes",VLOOKUP(E659,IssueVariable[],8,0),"N/A")</f>
        <v>N/A</v>
      </c>
      <c r="AF659" s="103" t="str">
        <f>Final_Report[[#This Row],[Steps to Reproduce]]</f>
        <v>N/A</v>
      </c>
      <c r="AG659" s="103" t="str">
        <f>IF(Final_Report[[#This Row],[Move to Report]]="Yes",VLOOKUP(E659,IssueVariable[],9,0),"N/A")</f>
        <v>N/A</v>
      </c>
      <c r="AH659" s="103" t="str">
        <f>IF(Final_Report[[#This Row],[Move to Report]]="Yes",VLOOKUP(E659,IssueVariable[],10,0),"N/A")</f>
        <v>N/A</v>
      </c>
      <c r="AI659" s="103"/>
      <c r="AJ659" s="103"/>
      <c r="AK659" s="103" t="str" cm="1">
        <f t="array" ref="AK659">Table95[Tested on]</f>
        <v>Windows: 11
MAC OS: 12
iOS: 15
Android OS: 10</v>
      </c>
      <c r="AL659" s="203" t="str" cm="1">
        <f t="array" ref="AL6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59" s="103" t="e" cm="1">
        <f t="array" ref="AM659">CONCATENATE(LEFT(AH659, SEARCH(" ", AH659) -1),", ",Labels[Labels])</f>
        <v>#VALUE!</v>
      </c>
      <c r="AN659" s="103" t="b">
        <f t="shared" si="11"/>
        <v>0</v>
      </c>
      <c r="AO659" s="103"/>
      <c r="AP659" s="103"/>
      <c r="AQ659" s="103"/>
      <c r="AR659" s="103"/>
      <c r="AS659" s="103"/>
      <c r="AT659" s="103"/>
      <c r="AU659" s="103"/>
      <c r="AV659" s="103"/>
      <c r="AW659" s="103"/>
      <c r="AX659" s="103"/>
      <c r="AY659" s="103"/>
      <c r="AZ659" s="103"/>
      <c r="BA659" s="103"/>
      <c r="BB659" s="103"/>
      <c r="BC659" s="103" t="e">
        <f>VLOOKUP('Final Report'!D659,'Issue Variable'!A:N,11,FALSE)</f>
        <v>#N/A</v>
      </c>
      <c r="BD659" s="103"/>
      <c r="BE659" s="206"/>
    </row>
    <row r="660" spans="1:57" ht="105" hidden="1">
      <c r="A660" s="145"/>
      <c r="B660" s="103" t="e">
        <f>VLOOKUP(A660,URL[],2,0)</f>
        <v>#N/A</v>
      </c>
      <c r="C660" s="205" t="e">
        <f>VLOOKUP(A660,URL[],3,0)</f>
        <v>#N/A</v>
      </c>
      <c r="D660" s="103"/>
      <c r="E660" s="103"/>
      <c r="F660" s="103"/>
      <c r="G660" s="103"/>
      <c r="H660" s="103"/>
      <c r="I660" s="103"/>
      <c r="J660" s="103"/>
      <c r="K660" s="103"/>
      <c r="L660" s="103"/>
      <c r="M660" s="103"/>
      <c r="N660" s="103"/>
      <c r="O660" s="103"/>
      <c r="P660" s="103"/>
      <c r="Q660" s="103"/>
      <c r="R660" s="103"/>
      <c r="S660" s="103"/>
      <c r="T660" s="103" t="str">
        <f>IF(Final_Report[[#This Row],[Move to Report]]="Yes",VLOOKUP(E660,IssueVariable[],3,0),"N/A")</f>
        <v>N/A</v>
      </c>
      <c r="U660" s="103" t="str">
        <f>IF(Final_Report[[#This Row],[Move to Report]]="Yes",VLOOKUP(E660,IssueVariable[],4,0),"N/A")</f>
        <v>N/A</v>
      </c>
      <c r="V660" s="103" t="str">
        <f>Final_Report[[#This Row],[Issue Description]]</f>
        <v>N/A</v>
      </c>
      <c r="W660" s="103"/>
      <c r="X660" s="103">
        <f>Final_Report[[#This Row],[Code Snippet]]</f>
        <v>0</v>
      </c>
      <c r="Y660" s="103" t="str">
        <f>IF(Final_Report[[#This Row],[Move to Report]]="Yes",VLOOKUP(E660,IssueVariable[],5,0),"N/A")</f>
        <v>N/A</v>
      </c>
      <c r="Z660" s="103" t="str">
        <f>Final_Report[[#This Row],[Expected Result]]</f>
        <v>N/A</v>
      </c>
      <c r="AA660" s="103" t="str">
        <f>IF(Final_Report[[#This Row],[Move to Report]]="Yes",VLOOKUP(E660,IssueVariable[],6,0),"N/A")</f>
        <v>N/A</v>
      </c>
      <c r="AB660" s="103" t="str">
        <f>IF(Final_Report[[#This Row],[Move to Report]]="Yes",VLOOKUP(E660,IssueVariable[],7,0),"N/A")</f>
        <v>N/A</v>
      </c>
      <c r="AC660" s="103" t="str">
        <f>Final_Report[[#This Row],[Recommendation]]</f>
        <v>N/A</v>
      </c>
      <c r="AD660" s="103"/>
      <c r="AE660" s="103" t="str">
        <f>IF(Final_Report[[#This Row],[Move to Report]]="Yes",VLOOKUP(E660,IssueVariable[],8,0),"N/A")</f>
        <v>N/A</v>
      </c>
      <c r="AF660" s="103" t="str">
        <f>Final_Report[[#This Row],[Steps to Reproduce]]</f>
        <v>N/A</v>
      </c>
      <c r="AG660" s="103" t="str">
        <f>IF(Final_Report[[#This Row],[Move to Report]]="Yes",VLOOKUP(E660,IssueVariable[],9,0),"N/A")</f>
        <v>N/A</v>
      </c>
      <c r="AH660" s="103" t="str">
        <f>IF(Final_Report[[#This Row],[Move to Report]]="Yes",VLOOKUP(E660,IssueVariable[],10,0),"N/A")</f>
        <v>N/A</v>
      </c>
      <c r="AI660" s="103"/>
      <c r="AJ660" s="103"/>
      <c r="AK660" s="103" t="str" cm="1">
        <f t="array" ref="AK660">Table95[Tested on]</f>
        <v>Windows: 11
MAC OS: 12
iOS: 15
Android OS: 10</v>
      </c>
      <c r="AL660" s="203" t="str" cm="1">
        <f t="array" ref="AL6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0" s="103" t="e" cm="1">
        <f t="array" ref="AM660">CONCATENATE(LEFT(AH660, SEARCH(" ", AH660) -1),", ",Labels[Labels])</f>
        <v>#VALUE!</v>
      </c>
      <c r="AN660" s="103" t="b">
        <f t="shared" si="11"/>
        <v>0</v>
      </c>
      <c r="AO660" s="103"/>
      <c r="AP660" s="103"/>
      <c r="AQ660" s="103"/>
      <c r="AR660" s="103"/>
      <c r="AS660" s="103"/>
      <c r="AT660" s="103"/>
      <c r="AU660" s="103"/>
      <c r="AV660" s="103"/>
      <c r="AW660" s="103"/>
      <c r="AX660" s="103"/>
      <c r="AY660" s="103"/>
      <c r="AZ660" s="103"/>
      <c r="BA660" s="103"/>
      <c r="BB660" s="103"/>
      <c r="BC660" s="103" t="e">
        <f>VLOOKUP('Final Report'!D660,'Issue Variable'!A:N,11,FALSE)</f>
        <v>#N/A</v>
      </c>
      <c r="BD660" s="103"/>
      <c r="BE660" s="206"/>
    </row>
    <row r="661" spans="1:57" ht="105" hidden="1">
      <c r="A661" s="145"/>
      <c r="B661" s="103" t="e">
        <f>VLOOKUP(A661,URL[],2,0)</f>
        <v>#N/A</v>
      </c>
      <c r="C661" s="205" t="e">
        <f>VLOOKUP(A661,URL[],3,0)</f>
        <v>#N/A</v>
      </c>
      <c r="D661" s="103"/>
      <c r="E661" s="103"/>
      <c r="F661" s="103"/>
      <c r="G661" s="103"/>
      <c r="H661" s="103"/>
      <c r="I661" s="103"/>
      <c r="J661" s="103"/>
      <c r="K661" s="103"/>
      <c r="L661" s="103"/>
      <c r="M661" s="103"/>
      <c r="N661" s="103"/>
      <c r="O661" s="103"/>
      <c r="P661" s="103"/>
      <c r="Q661" s="103"/>
      <c r="R661" s="103"/>
      <c r="S661" s="103"/>
      <c r="T661" s="103" t="str">
        <f>IF(Final_Report[[#This Row],[Move to Report]]="Yes",VLOOKUP(E661,IssueVariable[],3,0),"N/A")</f>
        <v>N/A</v>
      </c>
      <c r="U661" s="103" t="str">
        <f>IF(Final_Report[[#This Row],[Move to Report]]="Yes",VLOOKUP(E661,IssueVariable[],4,0),"N/A")</f>
        <v>N/A</v>
      </c>
      <c r="V661" s="103" t="str">
        <f>Final_Report[[#This Row],[Issue Description]]</f>
        <v>N/A</v>
      </c>
      <c r="W661" s="103"/>
      <c r="X661" s="103">
        <f>Final_Report[[#This Row],[Code Snippet]]</f>
        <v>0</v>
      </c>
      <c r="Y661" s="103" t="str">
        <f>IF(Final_Report[[#This Row],[Move to Report]]="Yes",VLOOKUP(E661,IssueVariable[],5,0),"N/A")</f>
        <v>N/A</v>
      </c>
      <c r="Z661" s="103" t="str">
        <f>Final_Report[[#This Row],[Expected Result]]</f>
        <v>N/A</v>
      </c>
      <c r="AA661" s="103" t="str">
        <f>IF(Final_Report[[#This Row],[Move to Report]]="Yes",VLOOKUP(E661,IssueVariable[],6,0),"N/A")</f>
        <v>N/A</v>
      </c>
      <c r="AB661" s="103" t="str">
        <f>IF(Final_Report[[#This Row],[Move to Report]]="Yes",VLOOKUP(E661,IssueVariable[],7,0),"N/A")</f>
        <v>N/A</v>
      </c>
      <c r="AC661" s="103" t="str">
        <f>Final_Report[[#This Row],[Recommendation]]</f>
        <v>N/A</v>
      </c>
      <c r="AD661" s="103"/>
      <c r="AE661" s="103" t="str">
        <f>IF(Final_Report[[#This Row],[Move to Report]]="Yes",VLOOKUP(E661,IssueVariable[],8,0),"N/A")</f>
        <v>N/A</v>
      </c>
      <c r="AF661" s="103" t="str">
        <f>Final_Report[[#This Row],[Steps to Reproduce]]</f>
        <v>N/A</v>
      </c>
      <c r="AG661" s="103" t="str">
        <f>IF(Final_Report[[#This Row],[Move to Report]]="Yes",VLOOKUP(E661,IssueVariable[],9,0),"N/A")</f>
        <v>N/A</v>
      </c>
      <c r="AH661" s="103" t="str">
        <f>IF(Final_Report[[#This Row],[Move to Report]]="Yes",VLOOKUP(E661,IssueVariable[],10,0),"N/A")</f>
        <v>N/A</v>
      </c>
      <c r="AI661" s="103"/>
      <c r="AJ661" s="103"/>
      <c r="AK661" s="103" t="str" cm="1">
        <f t="array" ref="AK661">Table95[Tested on]</f>
        <v>Windows: 11
MAC OS: 12
iOS: 15
Android OS: 10</v>
      </c>
      <c r="AL661" s="203" t="str" cm="1">
        <f t="array" ref="AL6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1" s="103" t="e" cm="1">
        <f t="array" ref="AM661">CONCATENATE(LEFT(AH661, SEARCH(" ", AH661) -1),", ",Labels[Labels])</f>
        <v>#VALUE!</v>
      </c>
      <c r="AN661" s="103" t="b">
        <f t="shared" si="11"/>
        <v>0</v>
      </c>
      <c r="AO661" s="103"/>
      <c r="AP661" s="103"/>
      <c r="AQ661" s="103"/>
      <c r="AR661" s="103"/>
      <c r="AS661" s="103"/>
      <c r="AT661" s="103"/>
      <c r="AU661" s="103"/>
      <c r="AV661" s="103"/>
      <c r="AW661" s="103"/>
      <c r="AX661" s="103"/>
      <c r="AY661" s="103"/>
      <c r="AZ661" s="103"/>
      <c r="BA661" s="103"/>
      <c r="BB661" s="103"/>
      <c r="BC661" s="103" t="e">
        <f>VLOOKUP('Final Report'!D661,'Issue Variable'!A:N,11,FALSE)</f>
        <v>#N/A</v>
      </c>
      <c r="BD661" s="103"/>
      <c r="BE661" s="206"/>
    </row>
    <row r="662" spans="1:57" ht="105" hidden="1">
      <c r="A662" s="145"/>
      <c r="B662" s="103" t="e">
        <f>VLOOKUP(A662,URL[],2,0)</f>
        <v>#N/A</v>
      </c>
      <c r="C662" s="205" t="e">
        <f>VLOOKUP(A662,URL[],3,0)</f>
        <v>#N/A</v>
      </c>
      <c r="D662" s="103"/>
      <c r="E662" s="103"/>
      <c r="F662" s="103"/>
      <c r="G662" s="103"/>
      <c r="H662" s="103"/>
      <c r="I662" s="103"/>
      <c r="J662" s="103"/>
      <c r="K662" s="103"/>
      <c r="L662" s="103"/>
      <c r="M662" s="103"/>
      <c r="N662" s="103"/>
      <c r="O662" s="103"/>
      <c r="P662" s="103"/>
      <c r="Q662" s="103"/>
      <c r="R662" s="103"/>
      <c r="S662" s="103"/>
      <c r="T662" s="103" t="str">
        <f>IF(Final_Report[[#This Row],[Move to Report]]="Yes",VLOOKUP(E662,IssueVariable[],3,0),"N/A")</f>
        <v>N/A</v>
      </c>
      <c r="U662" s="103" t="str">
        <f>IF(Final_Report[[#This Row],[Move to Report]]="Yes",VLOOKUP(E662,IssueVariable[],4,0),"N/A")</f>
        <v>N/A</v>
      </c>
      <c r="V662" s="103" t="str">
        <f>Final_Report[[#This Row],[Issue Description]]</f>
        <v>N/A</v>
      </c>
      <c r="W662" s="103"/>
      <c r="X662" s="103">
        <f>Final_Report[[#This Row],[Code Snippet]]</f>
        <v>0</v>
      </c>
      <c r="Y662" s="103" t="str">
        <f>IF(Final_Report[[#This Row],[Move to Report]]="Yes",VLOOKUP(E662,IssueVariable[],5,0),"N/A")</f>
        <v>N/A</v>
      </c>
      <c r="Z662" s="103" t="str">
        <f>Final_Report[[#This Row],[Expected Result]]</f>
        <v>N/A</v>
      </c>
      <c r="AA662" s="103" t="str">
        <f>IF(Final_Report[[#This Row],[Move to Report]]="Yes",VLOOKUP(E662,IssueVariable[],6,0),"N/A")</f>
        <v>N/A</v>
      </c>
      <c r="AB662" s="103" t="str">
        <f>IF(Final_Report[[#This Row],[Move to Report]]="Yes",VLOOKUP(E662,IssueVariable[],7,0),"N/A")</f>
        <v>N/A</v>
      </c>
      <c r="AC662" s="103" t="str">
        <f>Final_Report[[#This Row],[Recommendation]]</f>
        <v>N/A</v>
      </c>
      <c r="AD662" s="103"/>
      <c r="AE662" s="103" t="str">
        <f>IF(Final_Report[[#This Row],[Move to Report]]="Yes",VLOOKUP(E662,IssueVariable[],8,0),"N/A")</f>
        <v>N/A</v>
      </c>
      <c r="AF662" s="103" t="str">
        <f>Final_Report[[#This Row],[Steps to Reproduce]]</f>
        <v>N/A</v>
      </c>
      <c r="AG662" s="103" t="str">
        <f>IF(Final_Report[[#This Row],[Move to Report]]="Yes",VLOOKUP(E662,IssueVariable[],9,0),"N/A")</f>
        <v>N/A</v>
      </c>
      <c r="AH662" s="103" t="str">
        <f>IF(Final_Report[[#This Row],[Move to Report]]="Yes",VLOOKUP(E662,IssueVariable[],10,0),"N/A")</f>
        <v>N/A</v>
      </c>
      <c r="AI662" s="103"/>
      <c r="AJ662" s="103"/>
      <c r="AK662" s="103" t="str" cm="1">
        <f t="array" ref="AK662">Table95[Tested on]</f>
        <v>Windows: 11
MAC OS: 12
iOS: 15
Android OS: 10</v>
      </c>
      <c r="AL662" s="203" t="str" cm="1">
        <f t="array" ref="AL6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2" s="103" t="e" cm="1">
        <f t="array" ref="AM662">CONCATENATE(LEFT(AH662, SEARCH(" ", AH662) -1),", ",Labels[Labels])</f>
        <v>#VALUE!</v>
      </c>
      <c r="AN662" s="103" t="b">
        <f t="shared" si="11"/>
        <v>0</v>
      </c>
      <c r="AO662" s="103"/>
      <c r="AP662" s="103"/>
      <c r="AQ662" s="103"/>
      <c r="AR662" s="103"/>
      <c r="AS662" s="103"/>
      <c r="AT662" s="103"/>
      <c r="AU662" s="103"/>
      <c r="AV662" s="103"/>
      <c r="AW662" s="103"/>
      <c r="AX662" s="103"/>
      <c r="AY662" s="103"/>
      <c r="AZ662" s="103"/>
      <c r="BA662" s="103"/>
      <c r="BB662" s="103"/>
      <c r="BC662" s="103" t="e">
        <f>VLOOKUP('Final Report'!D662,'Issue Variable'!A:N,11,FALSE)</f>
        <v>#N/A</v>
      </c>
      <c r="BD662" s="103"/>
      <c r="BE662" s="206"/>
    </row>
    <row r="663" spans="1:57" ht="105" hidden="1">
      <c r="A663" s="145"/>
      <c r="B663" s="103" t="e">
        <f>VLOOKUP(A663,URL[],2,0)</f>
        <v>#N/A</v>
      </c>
      <c r="C663" s="205" t="e">
        <f>VLOOKUP(A663,URL[],3,0)</f>
        <v>#N/A</v>
      </c>
      <c r="D663" s="103"/>
      <c r="E663" s="103"/>
      <c r="F663" s="103"/>
      <c r="G663" s="103"/>
      <c r="H663" s="103"/>
      <c r="I663" s="103"/>
      <c r="J663" s="103"/>
      <c r="K663" s="103"/>
      <c r="L663" s="103"/>
      <c r="M663" s="103"/>
      <c r="N663" s="103"/>
      <c r="O663" s="103"/>
      <c r="P663" s="103"/>
      <c r="Q663" s="103"/>
      <c r="R663" s="103"/>
      <c r="S663" s="103"/>
      <c r="T663" s="103" t="str">
        <f>IF(Final_Report[[#This Row],[Move to Report]]="Yes",VLOOKUP(E663,IssueVariable[],3,0),"N/A")</f>
        <v>N/A</v>
      </c>
      <c r="U663" s="103" t="str">
        <f>IF(Final_Report[[#This Row],[Move to Report]]="Yes",VLOOKUP(E663,IssueVariable[],4,0),"N/A")</f>
        <v>N/A</v>
      </c>
      <c r="V663" s="103" t="str">
        <f>Final_Report[[#This Row],[Issue Description]]</f>
        <v>N/A</v>
      </c>
      <c r="W663" s="103"/>
      <c r="X663" s="103">
        <f>Final_Report[[#This Row],[Code Snippet]]</f>
        <v>0</v>
      </c>
      <c r="Y663" s="103" t="str">
        <f>IF(Final_Report[[#This Row],[Move to Report]]="Yes",VLOOKUP(E663,IssueVariable[],5,0),"N/A")</f>
        <v>N/A</v>
      </c>
      <c r="Z663" s="103" t="str">
        <f>Final_Report[[#This Row],[Expected Result]]</f>
        <v>N/A</v>
      </c>
      <c r="AA663" s="103" t="str">
        <f>IF(Final_Report[[#This Row],[Move to Report]]="Yes",VLOOKUP(E663,IssueVariable[],6,0),"N/A")</f>
        <v>N/A</v>
      </c>
      <c r="AB663" s="103" t="str">
        <f>IF(Final_Report[[#This Row],[Move to Report]]="Yes",VLOOKUP(E663,IssueVariable[],7,0),"N/A")</f>
        <v>N/A</v>
      </c>
      <c r="AC663" s="103" t="str">
        <f>Final_Report[[#This Row],[Recommendation]]</f>
        <v>N/A</v>
      </c>
      <c r="AD663" s="103"/>
      <c r="AE663" s="103" t="str">
        <f>IF(Final_Report[[#This Row],[Move to Report]]="Yes",VLOOKUP(E663,IssueVariable[],8,0),"N/A")</f>
        <v>N/A</v>
      </c>
      <c r="AF663" s="103" t="str">
        <f>Final_Report[[#This Row],[Steps to Reproduce]]</f>
        <v>N/A</v>
      </c>
      <c r="AG663" s="103" t="str">
        <f>IF(Final_Report[[#This Row],[Move to Report]]="Yes",VLOOKUP(E663,IssueVariable[],9,0),"N/A")</f>
        <v>N/A</v>
      </c>
      <c r="AH663" s="103" t="str">
        <f>IF(Final_Report[[#This Row],[Move to Report]]="Yes",VLOOKUP(E663,IssueVariable[],10,0),"N/A")</f>
        <v>N/A</v>
      </c>
      <c r="AI663" s="103"/>
      <c r="AJ663" s="103"/>
      <c r="AK663" s="103" t="str" cm="1">
        <f t="array" ref="AK663">Table95[Tested on]</f>
        <v>Windows: 11
MAC OS: 12
iOS: 15
Android OS: 10</v>
      </c>
      <c r="AL663" s="203" t="str" cm="1">
        <f t="array" ref="AL6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3" s="103" t="e" cm="1">
        <f t="array" ref="AM663">CONCATENATE(LEFT(AH663, SEARCH(" ", AH663) -1),", ",Labels[Labels])</f>
        <v>#VALUE!</v>
      </c>
      <c r="AN663" s="103" t="b">
        <f t="shared" si="11"/>
        <v>0</v>
      </c>
      <c r="AO663" s="103"/>
      <c r="AP663" s="103"/>
      <c r="AQ663" s="103"/>
      <c r="AR663" s="103"/>
      <c r="AS663" s="103"/>
      <c r="AT663" s="103"/>
      <c r="AU663" s="103"/>
      <c r="AV663" s="103"/>
      <c r="AW663" s="103"/>
      <c r="AX663" s="103"/>
      <c r="AY663" s="103"/>
      <c r="AZ663" s="103"/>
      <c r="BA663" s="103"/>
      <c r="BB663" s="103"/>
      <c r="BC663" s="103" t="e">
        <f>VLOOKUP('Final Report'!D663,'Issue Variable'!A:N,11,FALSE)</f>
        <v>#N/A</v>
      </c>
      <c r="BD663" s="103"/>
      <c r="BE663" s="206"/>
    </row>
    <row r="664" spans="1:57" ht="105" hidden="1">
      <c r="A664" s="145"/>
      <c r="B664" s="103" t="e">
        <f>VLOOKUP(A664,URL[],2,0)</f>
        <v>#N/A</v>
      </c>
      <c r="C664" s="205" t="e">
        <f>VLOOKUP(A664,URL[],3,0)</f>
        <v>#N/A</v>
      </c>
      <c r="D664" s="103"/>
      <c r="E664" s="103"/>
      <c r="F664" s="103"/>
      <c r="G664" s="103"/>
      <c r="H664" s="103"/>
      <c r="I664" s="103"/>
      <c r="J664" s="103"/>
      <c r="K664" s="103"/>
      <c r="L664" s="103"/>
      <c r="M664" s="103"/>
      <c r="N664" s="103"/>
      <c r="O664" s="103"/>
      <c r="P664" s="103"/>
      <c r="Q664" s="103"/>
      <c r="R664" s="103"/>
      <c r="S664" s="103"/>
      <c r="T664" s="103" t="str">
        <f>IF(Final_Report[[#This Row],[Move to Report]]="Yes",VLOOKUP(E664,IssueVariable[],3,0),"N/A")</f>
        <v>N/A</v>
      </c>
      <c r="U664" s="103" t="str">
        <f>IF(Final_Report[[#This Row],[Move to Report]]="Yes",VLOOKUP(E664,IssueVariable[],4,0),"N/A")</f>
        <v>N/A</v>
      </c>
      <c r="V664" s="103" t="str">
        <f>Final_Report[[#This Row],[Issue Description]]</f>
        <v>N/A</v>
      </c>
      <c r="W664" s="103"/>
      <c r="X664" s="103">
        <f>Final_Report[[#This Row],[Code Snippet]]</f>
        <v>0</v>
      </c>
      <c r="Y664" s="103" t="str">
        <f>IF(Final_Report[[#This Row],[Move to Report]]="Yes",VLOOKUP(E664,IssueVariable[],5,0),"N/A")</f>
        <v>N/A</v>
      </c>
      <c r="Z664" s="103" t="str">
        <f>Final_Report[[#This Row],[Expected Result]]</f>
        <v>N/A</v>
      </c>
      <c r="AA664" s="103" t="str">
        <f>IF(Final_Report[[#This Row],[Move to Report]]="Yes",VLOOKUP(E664,IssueVariable[],6,0),"N/A")</f>
        <v>N/A</v>
      </c>
      <c r="AB664" s="103" t="str">
        <f>IF(Final_Report[[#This Row],[Move to Report]]="Yes",VLOOKUP(E664,IssueVariable[],7,0),"N/A")</f>
        <v>N/A</v>
      </c>
      <c r="AC664" s="103" t="str">
        <f>Final_Report[[#This Row],[Recommendation]]</f>
        <v>N/A</v>
      </c>
      <c r="AD664" s="103"/>
      <c r="AE664" s="103" t="str">
        <f>IF(Final_Report[[#This Row],[Move to Report]]="Yes",VLOOKUP(E664,IssueVariable[],8,0),"N/A")</f>
        <v>N/A</v>
      </c>
      <c r="AF664" s="103" t="str">
        <f>Final_Report[[#This Row],[Steps to Reproduce]]</f>
        <v>N/A</v>
      </c>
      <c r="AG664" s="103" t="str">
        <f>IF(Final_Report[[#This Row],[Move to Report]]="Yes",VLOOKUP(E664,IssueVariable[],9,0),"N/A")</f>
        <v>N/A</v>
      </c>
      <c r="AH664" s="103" t="str">
        <f>IF(Final_Report[[#This Row],[Move to Report]]="Yes",VLOOKUP(E664,IssueVariable[],10,0),"N/A")</f>
        <v>N/A</v>
      </c>
      <c r="AI664" s="103"/>
      <c r="AJ664" s="103"/>
      <c r="AK664" s="103" t="str" cm="1">
        <f t="array" ref="AK664">Table95[Tested on]</f>
        <v>Windows: 11
MAC OS: 12
iOS: 15
Android OS: 10</v>
      </c>
      <c r="AL664" s="203" t="str" cm="1">
        <f t="array" ref="AL6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4" s="103" t="e" cm="1">
        <f t="array" ref="AM664">CONCATENATE(LEFT(AH664, SEARCH(" ", AH664) -1),", ",Labels[Labels])</f>
        <v>#VALUE!</v>
      </c>
      <c r="AN664" s="103" t="b">
        <f t="shared" si="11"/>
        <v>0</v>
      </c>
      <c r="AO664" s="103"/>
      <c r="AP664" s="103"/>
      <c r="AQ664" s="103"/>
      <c r="AR664" s="103"/>
      <c r="AS664" s="103"/>
      <c r="AT664" s="103"/>
      <c r="AU664" s="103"/>
      <c r="AV664" s="103"/>
      <c r="AW664" s="103"/>
      <c r="AX664" s="103"/>
      <c r="AY664" s="103"/>
      <c r="AZ664" s="103"/>
      <c r="BA664" s="103"/>
      <c r="BB664" s="103"/>
      <c r="BC664" s="103" t="e">
        <f>VLOOKUP('Final Report'!D664,'Issue Variable'!A:N,11,FALSE)</f>
        <v>#N/A</v>
      </c>
      <c r="BD664" s="103"/>
      <c r="BE664" s="206"/>
    </row>
    <row r="665" spans="1:57" ht="105" hidden="1">
      <c r="A665" s="145"/>
      <c r="B665" s="103" t="e">
        <f>VLOOKUP(A665,URL[],2,0)</f>
        <v>#N/A</v>
      </c>
      <c r="C665" s="205" t="e">
        <f>VLOOKUP(A665,URL[],3,0)</f>
        <v>#N/A</v>
      </c>
      <c r="D665" s="103"/>
      <c r="E665" s="103"/>
      <c r="F665" s="103"/>
      <c r="G665" s="103"/>
      <c r="H665" s="103"/>
      <c r="I665" s="103"/>
      <c r="J665" s="103"/>
      <c r="K665" s="103"/>
      <c r="L665" s="103"/>
      <c r="M665" s="103"/>
      <c r="N665" s="103"/>
      <c r="O665" s="103"/>
      <c r="P665" s="103"/>
      <c r="Q665" s="103"/>
      <c r="R665" s="103"/>
      <c r="S665" s="103"/>
      <c r="T665" s="103" t="str">
        <f>IF(Final_Report[[#This Row],[Move to Report]]="Yes",VLOOKUP(E665,IssueVariable[],3,0),"N/A")</f>
        <v>N/A</v>
      </c>
      <c r="U665" s="103" t="str">
        <f>IF(Final_Report[[#This Row],[Move to Report]]="Yes",VLOOKUP(E665,IssueVariable[],4,0),"N/A")</f>
        <v>N/A</v>
      </c>
      <c r="V665" s="103" t="str">
        <f>Final_Report[[#This Row],[Issue Description]]</f>
        <v>N/A</v>
      </c>
      <c r="W665" s="103"/>
      <c r="X665" s="103">
        <f>Final_Report[[#This Row],[Code Snippet]]</f>
        <v>0</v>
      </c>
      <c r="Y665" s="103" t="str">
        <f>IF(Final_Report[[#This Row],[Move to Report]]="Yes",VLOOKUP(E665,IssueVariable[],5,0),"N/A")</f>
        <v>N/A</v>
      </c>
      <c r="Z665" s="103" t="str">
        <f>Final_Report[[#This Row],[Expected Result]]</f>
        <v>N/A</v>
      </c>
      <c r="AA665" s="103" t="str">
        <f>IF(Final_Report[[#This Row],[Move to Report]]="Yes",VLOOKUP(E665,IssueVariable[],6,0),"N/A")</f>
        <v>N/A</v>
      </c>
      <c r="AB665" s="103" t="str">
        <f>IF(Final_Report[[#This Row],[Move to Report]]="Yes",VLOOKUP(E665,IssueVariable[],7,0),"N/A")</f>
        <v>N/A</v>
      </c>
      <c r="AC665" s="103" t="str">
        <f>Final_Report[[#This Row],[Recommendation]]</f>
        <v>N/A</v>
      </c>
      <c r="AD665" s="103"/>
      <c r="AE665" s="103" t="str">
        <f>IF(Final_Report[[#This Row],[Move to Report]]="Yes",VLOOKUP(E665,IssueVariable[],8,0),"N/A")</f>
        <v>N/A</v>
      </c>
      <c r="AF665" s="103" t="str">
        <f>Final_Report[[#This Row],[Steps to Reproduce]]</f>
        <v>N/A</v>
      </c>
      <c r="AG665" s="103" t="str">
        <f>IF(Final_Report[[#This Row],[Move to Report]]="Yes",VLOOKUP(E665,IssueVariable[],9,0),"N/A")</f>
        <v>N/A</v>
      </c>
      <c r="AH665" s="103" t="str">
        <f>IF(Final_Report[[#This Row],[Move to Report]]="Yes",VLOOKUP(E665,IssueVariable[],10,0),"N/A")</f>
        <v>N/A</v>
      </c>
      <c r="AI665" s="103"/>
      <c r="AJ665" s="103"/>
      <c r="AK665" s="103" t="str" cm="1">
        <f t="array" ref="AK665">Table95[Tested on]</f>
        <v>Windows: 11
MAC OS: 12
iOS: 15
Android OS: 10</v>
      </c>
      <c r="AL665" s="203" t="str" cm="1">
        <f t="array" ref="AL6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5" s="103" t="e" cm="1">
        <f t="array" ref="AM665">CONCATENATE(LEFT(AH665, SEARCH(" ", AH665) -1),", ",Labels[Labels])</f>
        <v>#VALUE!</v>
      </c>
      <c r="AN665" s="103" t="b">
        <f t="shared" si="11"/>
        <v>0</v>
      </c>
      <c r="AO665" s="103"/>
      <c r="AP665" s="103"/>
      <c r="AQ665" s="103"/>
      <c r="AR665" s="103"/>
      <c r="AS665" s="103"/>
      <c r="AT665" s="103"/>
      <c r="AU665" s="103"/>
      <c r="AV665" s="103"/>
      <c r="AW665" s="103"/>
      <c r="AX665" s="103"/>
      <c r="AY665" s="103"/>
      <c r="AZ665" s="103"/>
      <c r="BA665" s="103"/>
      <c r="BB665" s="103"/>
      <c r="BC665" s="103" t="e">
        <f>VLOOKUP('Final Report'!D665,'Issue Variable'!A:N,11,FALSE)</f>
        <v>#N/A</v>
      </c>
      <c r="BD665" s="103"/>
      <c r="BE665" s="206"/>
    </row>
    <row r="666" spans="1:57" ht="105" hidden="1">
      <c r="A666" s="145"/>
      <c r="B666" s="103" t="e">
        <f>VLOOKUP(A666,URL[],2,0)</f>
        <v>#N/A</v>
      </c>
      <c r="C666" s="205" t="e">
        <f>VLOOKUP(A666,URL[],3,0)</f>
        <v>#N/A</v>
      </c>
      <c r="D666" s="103"/>
      <c r="E666" s="103"/>
      <c r="F666" s="103"/>
      <c r="G666" s="103"/>
      <c r="H666" s="103"/>
      <c r="I666" s="103"/>
      <c r="J666" s="103"/>
      <c r="K666" s="103"/>
      <c r="L666" s="103"/>
      <c r="M666" s="103"/>
      <c r="N666" s="103"/>
      <c r="O666" s="103"/>
      <c r="P666" s="103"/>
      <c r="Q666" s="103"/>
      <c r="R666" s="103"/>
      <c r="S666" s="103"/>
      <c r="T666" s="103" t="str">
        <f>IF(Final_Report[[#This Row],[Move to Report]]="Yes",VLOOKUP(E666,IssueVariable[],3,0),"N/A")</f>
        <v>N/A</v>
      </c>
      <c r="U666" s="103" t="str">
        <f>IF(Final_Report[[#This Row],[Move to Report]]="Yes",VLOOKUP(E666,IssueVariable[],4,0),"N/A")</f>
        <v>N/A</v>
      </c>
      <c r="V666" s="103" t="str">
        <f>Final_Report[[#This Row],[Issue Description]]</f>
        <v>N/A</v>
      </c>
      <c r="W666" s="103"/>
      <c r="X666" s="103">
        <f>Final_Report[[#This Row],[Code Snippet]]</f>
        <v>0</v>
      </c>
      <c r="Y666" s="103" t="str">
        <f>IF(Final_Report[[#This Row],[Move to Report]]="Yes",VLOOKUP(E666,IssueVariable[],5,0),"N/A")</f>
        <v>N/A</v>
      </c>
      <c r="Z666" s="103" t="str">
        <f>Final_Report[[#This Row],[Expected Result]]</f>
        <v>N/A</v>
      </c>
      <c r="AA666" s="103" t="str">
        <f>IF(Final_Report[[#This Row],[Move to Report]]="Yes",VLOOKUP(E666,IssueVariable[],6,0),"N/A")</f>
        <v>N/A</v>
      </c>
      <c r="AB666" s="103" t="str">
        <f>IF(Final_Report[[#This Row],[Move to Report]]="Yes",VLOOKUP(E666,IssueVariable[],7,0),"N/A")</f>
        <v>N/A</v>
      </c>
      <c r="AC666" s="103" t="str">
        <f>Final_Report[[#This Row],[Recommendation]]</f>
        <v>N/A</v>
      </c>
      <c r="AD666" s="103"/>
      <c r="AE666" s="103" t="str">
        <f>IF(Final_Report[[#This Row],[Move to Report]]="Yes",VLOOKUP(E666,IssueVariable[],8,0),"N/A")</f>
        <v>N/A</v>
      </c>
      <c r="AF666" s="103" t="str">
        <f>Final_Report[[#This Row],[Steps to Reproduce]]</f>
        <v>N/A</v>
      </c>
      <c r="AG666" s="103" t="str">
        <f>IF(Final_Report[[#This Row],[Move to Report]]="Yes",VLOOKUP(E666,IssueVariable[],9,0),"N/A")</f>
        <v>N/A</v>
      </c>
      <c r="AH666" s="103" t="str">
        <f>IF(Final_Report[[#This Row],[Move to Report]]="Yes",VLOOKUP(E666,IssueVariable[],10,0),"N/A")</f>
        <v>N/A</v>
      </c>
      <c r="AI666" s="103"/>
      <c r="AJ666" s="103"/>
      <c r="AK666" s="103" t="str" cm="1">
        <f t="array" ref="AK666">Table95[Tested on]</f>
        <v>Windows: 11
MAC OS: 12
iOS: 15
Android OS: 10</v>
      </c>
      <c r="AL666" s="203" t="str" cm="1">
        <f t="array" ref="AL6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6" s="103" t="e" cm="1">
        <f t="array" ref="AM666">CONCATENATE(LEFT(AH666, SEARCH(" ", AH666) -1),", ",Labels[Labels])</f>
        <v>#VALUE!</v>
      </c>
      <c r="AN666" s="103" t="b">
        <f t="shared" si="11"/>
        <v>0</v>
      </c>
      <c r="AO666" s="103"/>
      <c r="AP666" s="103"/>
      <c r="AQ666" s="103"/>
      <c r="AR666" s="103"/>
      <c r="AS666" s="103"/>
      <c r="AT666" s="103"/>
      <c r="AU666" s="103"/>
      <c r="AV666" s="103"/>
      <c r="AW666" s="103"/>
      <c r="AX666" s="103"/>
      <c r="AY666" s="103"/>
      <c r="AZ666" s="103"/>
      <c r="BA666" s="103"/>
      <c r="BB666" s="103"/>
      <c r="BC666" s="103" t="e">
        <f>VLOOKUP('Final Report'!D666,'Issue Variable'!A:N,11,FALSE)</f>
        <v>#N/A</v>
      </c>
      <c r="BD666" s="103"/>
      <c r="BE666" s="206"/>
    </row>
    <row r="667" spans="1:57" ht="105" hidden="1">
      <c r="A667" s="145"/>
      <c r="B667" s="103" t="e">
        <f>VLOOKUP(A667,URL[],2,0)</f>
        <v>#N/A</v>
      </c>
      <c r="C667" s="205" t="e">
        <f>VLOOKUP(A667,URL[],3,0)</f>
        <v>#N/A</v>
      </c>
      <c r="D667" s="103"/>
      <c r="E667" s="103"/>
      <c r="F667" s="103"/>
      <c r="G667" s="103"/>
      <c r="H667" s="103"/>
      <c r="I667" s="103"/>
      <c r="J667" s="103"/>
      <c r="K667" s="103"/>
      <c r="L667" s="103"/>
      <c r="M667" s="103"/>
      <c r="N667" s="103"/>
      <c r="O667" s="103"/>
      <c r="P667" s="103"/>
      <c r="Q667" s="103"/>
      <c r="R667" s="103"/>
      <c r="S667" s="103"/>
      <c r="T667" s="103" t="str">
        <f>IF(Final_Report[[#This Row],[Move to Report]]="Yes",VLOOKUP(E667,IssueVariable[],3,0),"N/A")</f>
        <v>N/A</v>
      </c>
      <c r="U667" s="103" t="str">
        <f>IF(Final_Report[[#This Row],[Move to Report]]="Yes",VLOOKUP(E667,IssueVariable[],4,0),"N/A")</f>
        <v>N/A</v>
      </c>
      <c r="V667" s="103" t="str">
        <f>Final_Report[[#This Row],[Issue Description]]</f>
        <v>N/A</v>
      </c>
      <c r="W667" s="103"/>
      <c r="X667" s="103">
        <f>Final_Report[[#This Row],[Code Snippet]]</f>
        <v>0</v>
      </c>
      <c r="Y667" s="103" t="str">
        <f>IF(Final_Report[[#This Row],[Move to Report]]="Yes",VLOOKUP(E667,IssueVariable[],5,0),"N/A")</f>
        <v>N/A</v>
      </c>
      <c r="Z667" s="103" t="str">
        <f>Final_Report[[#This Row],[Expected Result]]</f>
        <v>N/A</v>
      </c>
      <c r="AA667" s="103" t="str">
        <f>IF(Final_Report[[#This Row],[Move to Report]]="Yes",VLOOKUP(E667,IssueVariable[],6,0),"N/A")</f>
        <v>N/A</v>
      </c>
      <c r="AB667" s="103" t="str">
        <f>IF(Final_Report[[#This Row],[Move to Report]]="Yes",VLOOKUP(E667,IssueVariable[],7,0),"N/A")</f>
        <v>N/A</v>
      </c>
      <c r="AC667" s="103" t="str">
        <f>Final_Report[[#This Row],[Recommendation]]</f>
        <v>N/A</v>
      </c>
      <c r="AD667" s="103"/>
      <c r="AE667" s="103" t="str">
        <f>IF(Final_Report[[#This Row],[Move to Report]]="Yes",VLOOKUP(E667,IssueVariable[],8,0),"N/A")</f>
        <v>N/A</v>
      </c>
      <c r="AF667" s="103" t="str">
        <f>Final_Report[[#This Row],[Steps to Reproduce]]</f>
        <v>N/A</v>
      </c>
      <c r="AG667" s="103" t="str">
        <f>IF(Final_Report[[#This Row],[Move to Report]]="Yes",VLOOKUP(E667,IssueVariable[],9,0),"N/A")</f>
        <v>N/A</v>
      </c>
      <c r="AH667" s="103" t="str">
        <f>IF(Final_Report[[#This Row],[Move to Report]]="Yes",VLOOKUP(E667,IssueVariable[],10,0),"N/A")</f>
        <v>N/A</v>
      </c>
      <c r="AI667" s="103"/>
      <c r="AJ667" s="103"/>
      <c r="AK667" s="103" t="str" cm="1">
        <f t="array" ref="AK667">Table95[Tested on]</f>
        <v>Windows: 11
MAC OS: 12
iOS: 15
Android OS: 10</v>
      </c>
      <c r="AL667" s="203" t="str" cm="1">
        <f t="array" ref="AL6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7" s="103" t="e" cm="1">
        <f t="array" ref="AM667">CONCATENATE(LEFT(AH667, SEARCH(" ", AH667) -1),", ",Labels[Labels])</f>
        <v>#VALUE!</v>
      </c>
      <c r="AN667" s="103" t="b">
        <f t="shared" si="11"/>
        <v>0</v>
      </c>
      <c r="AO667" s="103"/>
      <c r="AP667" s="103"/>
      <c r="AQ667" s="103"/>
      <c r="AR667" s="103"/>
      <c r="AS667" s="103"/>
      <c r="AT667" s="103"/>
      <c r="AU667" s="103"/>
      <c r="AV667" s="103"/>
      <c r="AW667" s="103"/>
      <c r="AX667" s="103"/>
      <c r="AY667" s="103"/>
      <c r="AZ667" s="103"/>
      <c r="BA667" s="103"/>
      <c r="BB667" s="103"/>
      <c r="BC667" s="103" t="e">
        <f>VLOOKUP('Final Report'!D667,'Issue Variable'!A:N,11,FALSE)</f>
        <v>#N/A</v>
      </c>
      <c r="BD667" s="103"/>
      <c r="BE667" s="206"/>
    </row>
    <row r="668" spans="1:57" ht="105" hidden="1">
      <c r="A668" s="145"/>
      <c r="B668" s="103" t="e">
        <f>VLOOKUP(A668,URL[],2,0)</f>
        <v>#N/A</v>
      </c>
      <c r="C668" s="205" t="e">
        <f>VLOOKUP(A668,URL[],3,0)</f>
        <v>#N/A</v>
      </c>
      <c r="D668" s="103"/>
      <c r="E668" s="103"/>
      <c r="F668" s="103"/>
      <c r="G668" s="103"/>
      <c r="H668" s="103"/>
      <c r="I668" s="103"/>
      <c r="J668" s="103"/>
      <c r="K668" s="103"/>
      <c r="L668" s="103"/>
      <c r="M668" s="103"/>
      <c r="N668" s="103"/>
      <c r="O668" s="103"/>
      <c r="P668" s="103"/>
      <c r="Q668" s="103"/>
      <c r="R668" s="103"/>
      <c r="S668" s="103"/>
      <c r="T668" s="103" t="str">
        <f>IF(Final_Report[[#This Row],[Move to Report]]="Yes",VLOOKUP(E668,IssueVariable[],3,0),"N/A")</f>
        <v>N/A</v>
      </c>
      <c r="U668" s="103" t="str">
        <f>IF(Final_Report[[#This Row],[Move to Report]]="Yes",VLOOKUP(E668,IssueVariable[],4,0),"N/A")</f>
        <v>N/A</v>
      </c>
      <c r="V668" s="103" t="str">
        <f>Final_Report[[#This Row],[Issue Description]]</f>
        <v>N/A</v>
      </c>
      <c r="W668" s="103"/>
      <c r="X668" s="103">
        <f>Final_Report[[#This Row],[Code Snippet]]</f>
        <v>0</v>
      </c>
      <c r="Y668" s="103" t="str">
        <f>IF(Final_Report[[#This Row],[Move to Report]]="Yes",VLOOKUP(E668,IssueVariable[],5,0),"N/A")</f>
        <v>N/A</v>
      </c>
      <c r="Z668" s="103" t="str">
        <f>Final_Report[[#This Row],[Expected Result]]</f>
        <v>N/A</v>
      </c>
      <c r="AA668" s="103" t="str">
        <f>IF(Final_Report[[#This Row],[Move to Report]]="Yes",VLOOKUP(E668,IssueVariable[],6,0),"N/A")</f>
        <v>N/A</v>
      </c>
      <c r="AB668" s="103" t="str">
        <f>IF(Final_Report[[#This Row],[Move to Report]]="Yes",VLOOKUP(E668,IssueVariable[],7,0),"N/A")</f>
        <v>N/A</v>
      </c>
      <c r="AC668" s="103" t="str">
        <f>Final_Report[[#This Row],[Recommendation]]</f>
        <v>N/A</v>
      </c>
      <c r="AD668" s="103"/>
      <c r="AE668" s="103" t="str">
        <f>IF(Final_Report[[#This Row],[Move to Report]]="Yes",VLOOKUP(E668,IssueVariable[],8,0),"N/A")</f>
        <v>N/A</v>
      </c>
      <c r="AF668" s="103" t="str">
        <f>Final_Report[[#This Row],[Steps to Reproduce]]</f>
        <v>N/A</v>
      </c>
      <c r="AG668" s="103" t="str">
        <f>IF(Final_Report[[#This Row],[Move to Report]]="Yes",VLOOKUP(E668,IssueVariable[],9,0),"N/A")</f>
        <v>N/A</v>
      </c>
      <c r="AH668" s="103" t="str">
        <f>IF(Final_Report[[#This Row],[Move to Report]]="Yes",VLOOKUP(E668,IssueVariable[],10,0),"N/A")</f>
        <v>N/A</v>
      </c>
      <c r="AI668" s="103"/>
      <c r="AJ668" s="103"/>
      <c r="AK668" s="103" t="str" cm="1">
        <f t="array" ref="AK668">Table95[Tested on]</f>
        <v>Windows: 11
MAC OS: 12
iOS: 15
Android OS: 10</v>
      </c>
      <c r="AL668" s="203" t="str" cm="1">
        <f t="array" ref="AL6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8" s="103" t="e" cm="1">
        <f t="array" ref="AM668">CONCATENATE(LEFT(AH668, SEARCH(" ", AH668) -1),", ",Labels[Labels])</f>
        <v>#VALUE!</v>
      </c>
      <c r="AN668" s="103" t="b">
        <f t="shared" si="11"/>
        <v>0</v>
      </c>
      <c r="AO668" s="103"/>
      <c r="AP668" s="103"/>
      <c r="AQ668" s="103"/>
      <c r="AR668" s="103"/>
      <c r="AS668" s="103"/>
      <c r="AT668" s="103"/>
      <c r="AU668" s="103"/>
      <c r="AV668" s="103"/>
      <c r="AW668" s="103"/>
      <c r="AX668" s="103"/>
      <c r="AY668" s="103"/>
      <c r="AZ668" s="103"/>
      <c r="BA668" s="103"/>
      <c r="BB668" s="103"/>
      <c r="BC668" s="103" t="e">
        <f>VLOOKUP('Final Report'!D668,'Issue Variable'!A:N,11,FALSE)</f>
        <v>#N/A</v>
      </c>
      <c r="BD668" s="103"/>
      <c r="BE668" s="206"/>
    </row>
    <row r="669" spans="1:57" ht="105" hidden="1">
      <c r="A669" s="145"/>
      <c r="B669" s="103" t="e">
        <f>VLOOKUP(A669,URL[],2,0)</f>
        <v>#N/A</v>
      </c>
      <c r="C669" s="205" t="e">
        <f>VLOOKUP(A669,URL[],3,0)</f>
        <v>#N/A</v>
      </c>
      <c r="D669" s="103"/>
      <c r="E669" s="103"/>
      <c r="F669" s="103"/>
      <c r="G669" s="103"/>
      <c r="H669" s="103"/>
      <c r="I669" s="103"/>
      <c r="J669" s="103"/>
      <c r="K669" s="103"/>
      <c r="L669" s="103"/>
      <c r="M669" s="103"/>
      <c r="N669" s="103"/>
      <c r="O669" s="103"/>
      <c r="P669" s="103"/>
      <c r="Q669" s="103"/>
      <c r="R669" s="103"/>
      <c r="S669" s="103"/>
      <c r="T669" s="103" t="str">
        <f>IF(Final_Report[[#This Row],[Move to Report]]="Yes",VLOOKUP(E669,IssueVariable[],3,0),"N/A")</f>
        <v>N/A</v>
      </c>
      <c r="U669" s="103" t="str">
        <f>IF(Final_Report[[#This Row],[Move to Report]]="Yes",VLOOKUP(E669,IssueVariable[],4,0),"N/A")</f>
        <v>N/A</v>
      </c>
      <c r="V669" s="103" t="str">
        <f>Final_Report[[#This Row],[Issue Description]]</f>
        <v>N/A</v>
      </c>
      <c r="W669" s="103"/>
      <c r="X669" s="103">
        <f>Final_Report[[#This Row],[Code Snippet]]</f>
        <v>0</v>
      </c>
      <c r="Y669" s="103" t="str">
        <f>IF(Final_Report[[#This Row],[Move to Report]]="Yes",VLOOKUP(E669,IssueVariable[],5,0),"N/A")</f>
        <v>N/A</v>
      </c>
      <c r="Z669" s="103" t="str">
        <f>Final_Report[[#This Row],[Expected Result]]</f>
        <v>N/A</v>
      </c>
      <c r="AA669" s="103" t="str">
        <f>IF(Final_Report[[#This Row],[Move to Report]]="Yes",VLOOKUP(E669,IssueVariable[],6,0),"N/A")</f>
        <v>N/A</v>
      </c>
      <c r="AB669" s="103" t="str">
        <f>IF(Final_Report[[#This Row],[Move to Report]]="Yes",VLOOKUP(E669,IssueVariable[],7,0),"N/A")</f>
        <v>N/A</v>
      </c>
      <c r="AC669" s="103" t="str">
        <f>Final_Report[[#This Row],[Recommendation]]</f>
        <v>N/A</v>
      </c>
      <c r="AD669" s="103"/>
      <c r="AE669" s="103" t="str">
        <f>IF(Final_Report[[#This Row],[Move to Report]]="Yes",VLOOKUP(E669,IssueVariable[],8,0),"N/A")</f>
        <v>N/A</v>
      </c>
      <c r="AF669" s="103" t="str">
        <f>Final_Report[[#This Row],[Steps to Reproduce]]</f>
        <v>N/A</v>
      </c>
      <c r="AG669" s="103" t="str">
        <f>IF(Final_Report[[#This Row],[Move to Report]]="Yes",VLOOKUP(E669,IssueVariable[],9,0),"N/A")</f>
        <v>N/A</v>
      </c>
      <c r="AH669" s="103" t="str">
        <f>IF(Final_Report[[#This Row],[Move to Report]]="Yes",VLOOKUP(E669,IssueVariable[],10,0),"N/A")</f>
        <v>N/A</v>
      </c>
      <c r="AI669" s="103"/>
      <c r="AJ669" s="103"/>
      <c r="AK669" s="103" t="str" cm="1">
        <f t="array" ref="AK669">Table95[Tested on]</f>
        <v>Windows: 11
MAC OS: 12
iOS: 15
Android OS: 10</v>
      </c>
      <c r="AL669" s="203" t="str" cm="1">
        <f t="array" ref="AL6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69" s="103" t="e" cm="1">
        <f t="array" ref="AM669">CONCATENATE(LEFT(AH669, SEARCH(" ", AH669) -1),", ",Labels[Labels])</f>
        <v>#VALUE!</v>
      </c>
      <c r="AN669" s="103" t="b">
        <f t="shared" si="11"/>
        <v>0</v>
      </c>
      <c r="AO669" s="103"/>
      <c r="AP669" s="103"/>
      <c r="AQ669" s="103"/>
      <c r="AR669" s="103"/>
      <c r="AS669" s="103"/>
      <c r="AT669" s="103"/>
      <c r="AU669" s="103"/>
      <c r="AV669" s="103"/>
      <c r="AW669" s="103"/>
      <c r="AX669" s="103"/>
      <c r="AY669" s="103"/>
      <c r="AZ669" s="103"/>
      <c r="BA669" s="103"/>
      <c r="BB669" s="103"/>
      <c r="BC669" s="103" t="e">
        <f>VLOOKUP('Final Report'!D669,'Issue Variable'!A:N,11,FALSE)</f>
        <v>#N/A</v>
      </c>
      <c r="BD669" s="103"/>
      <c r="BE669" s="206"/>
    </row>
    <row r="670" spans="1:57" ht="105" hidden="1">
      <c r="A670" s="145"/>
      <c r="B670" s="103" t="e">
        <f>VLOOKUP(A670,URL[],2,0)</f>
        <v>#N/A</v>
      </c>
      <c r="C670" s="205" t="e">
        <f>VLOOKUP(A670,URL[],3,0)</f>
        <v>#N/A</v>
      </c>
      <c r="D670" s="103"/>
      <c r="E670" s="103"/>
      <c r="F670" s="103"/>
      <c r="G670" s="103"/>
      <c r="H670" s="103"/>
      <c r="I670" s="103"/>
      <c r="J670" s="103"/>
      <c r="K670" s="103"/>
      <c r="L670" s="103"/>
      <c r="M670" s="103"/>
      <c r="N670" s="103"/>
      <c r="O670" s="103"/>
      <c r="P670" s="103"/>
      <c r="Q670" s="103"/>
      <c r="R670" s="103"/>
      <c r="S670" s="103"/>
      <c r="T670" s="103" t="str">
        <f>IF(Final_Report[[#This Row],[Move to Report]]="Yes",VLOOKUP(E670,IssueVariable[],3,0),"N/A")</f>
        <v>N/A</v>
      </c>
      <c r="U670" s="103" t="str">
        <f>IF(Final_Report[[#This Row],[Move to Report]]="Yes",VLOOKUP(E670,IssueVariable[],4,0),"N/A")</f>
        <v>N/A</v>
      </c>
      <c r="V670" s="103" t="str">
        <f>Final_Report[[#This Row],[Issue Description]]</f>
        <v>N/A</v>
      </c>
      <c r="W670" s="103"/>
      <c r="X670" s="103">
        <f>Final_Report[[#This Row],[Code Snippet]]</f>
        <v>0</v>
      </c>
      <c r="Y670" s="103" t="str">
        <f>IF(Final_Report[[#This Row],[Move to Report]]="Yes",VLOOKUP(E670,IssueVariable[],5,0),"N/A")</f>
        <v>N/A</v>
      </c>
      <c r="Z670" s="103" t="str">
        <f>Final_Report[[#This Row],[Expected Result]]</f>
        <v>N/A</v>
      </c>
      <c r="AA670" s="103" t="str">
        <f>IF(Final_Report[[#This Row],[Move to Report]]="Yes",VLOOKUP(E670,IssueVariable[],6,0),"N/A")</f>
        <v>N/A</v>
      </c>
      <c r="AB670" s="103" t="str">
        <f>IF(Final_Report[[#This Row],[Move to Report]]="Yes",VLOOKUP(E670,IssueVariable[],7,0),"N/A")</f>
        <v>N/A</v>
      </c>
      <c r="AC670" s="103" t="str">
        <f>Final_Report[[#This Row],[Recommendation]]</f>
        <v>N/A</v>
      </c>
      <c r="AD670" s="103"/>
      <c r="AE670" s="103" t="str">
        <f>IF(Final_Report[[#This Row],[Move to Report]]="Yes",VLOOKUP(E670,IssueVariable[],8,0),"N/A")</f>
        <v>N/A</v>
      </c>
      <c r="AF670" s="103" t="str">
        <f>Final_Report[[#This Row],[Steps to Reproduce]]</f>
        <v>N/A</v>
      </c>
      <c r="AG670" s="103" t="str">
        <f>IF(Final_Report[[#This Row],[Move to Report]]="Yes",VLOOKUP(E670,IssueVariable[],9,0),"N/A")</f>
        <v>N/A</v>
      </c>
      <c r="AH670" s="103" t="str">
        <f>IF(Final_Report[[#This Row],[Move to Report]]="Yes",VLOOKUP(E670,IssueVariable[],10,0),"N/A")</f>
        <v>N/A</v>
      </c>
      <c r="AI670" s="103"/>
      <c r="AJ670" s="103"/>
      <c r="AK670" s="103" t="str" cm="1">
        <f t="array" ref="AK670">Table95[Tested on]</f>
        <v>Windows: 11
MAC OS: 12
iOS: 15
Android OS: 10</v>
      </c>
      <c r="AL670" s="203" t="str" cm="1">
        <f t="array" ref="AL6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0" s="103" t="e" cm="1">
        <f t="array" ref="AM670">CONCATENATE(LEFT(AH670, SEARCH(" ", AH670) -1),", ",Labels[Labels])</f>
        <v>#VALUE!</v>
      </c>
      <c r="AN670" s="103" t="b">
        <f t="shared" si="11"/>
        <v>0</v>
      </c>
      <c r="AO670" s="103"/>
      <c r="AP670" s="103"/>
      <c r="AQ670" s="103"/>
      <c r="AR670" s="103"/>
      <c r="AS670" s="103"/>
      <c r="AT670" s="103"/>
      <c r="AU670" s="103"/>
      <c r="AV670" s="103"/>
      <c r="AW670" s="103"/>
      <c r="AX670" s="103"/>
      <c r="AY670" s="103"/>
      <c r="AZ670" s="103"/>
      <c r="BA670" s="103"/>
      <c r="BB670" s="103"/>
      <c r="BC670" s="103" t="e">
        <f>VLOOKUP('Final Report'!D670,'Issue Variable'!A:N,11,FALSE)</f>
        <v>#N/A</v>
      </c>
      <c r="BD670" s="103"/>
      <c r="BE670" s="206"/>
    </row>
    <row r="671" spans="1:57" ht="105" hidden="1">
      <c r="A671" s="145"/>
      <c r="B671" s="103" t="e">
        <f>VLOOKUP(A671,URL[],2,0)</f>
        <v>#N/A</v>
      </c>
      <c r="C671" s="205" t="e">
        <f>VLOOKUP(A671,URL[],3,0)</f>
        <v>#N/A</v>
      </c>
      <c r="D671" s="103"/>
      <c r="E671" s="103"/>
      <c r="F671" s="103"/>
      <c r="G671" s="103"/>
      <c r="H671" s="103"/>
      <c r="I671" s="103"/>
      <c r="J671" s="103"/>
      <c r="K671" s="103"/>
      <c r="L671" s="103"/>
      <c r="M671" s="103"/>
      <c r="N671" s="103"/>
      <c r="O671" s="103"/>
      <c r="P671" s="103"/>
      <c r="Q671" s="103"/>
      <c r="R671" s="103"/>
      <c r="S671" s="103"/>
      <c r="T671" s="103" t="str">
        <f>IF(Final_Report[[#This Row],[Move to Report]]="Yes",VLOOKUP(E671,IssueVariable[],3,0),"N/A")</f>
        <v>N/A</v>
      </c>
      <c r="U671" s="103" t="str">
        <f>IF(Final_Report[[#This Row],[Move to Report]]="Yes",VLOOKUP(E671,IssueVariable[],4,0),"N/A")</f>
        <v>N/A</v>
      </c>
      <c r="V671" s="103" t="str">
        <f>Final_Report[[#This Row],[Issue Description]]</f>
        <v>N/A</v>
      </c>
      <c r="W671" s="103"/>
      <c r="X671" s="103">
        <f>Final_Report[[#This Row],[Code Snippet]]</f>
        <v>0</v>
      </c>
      <c r="Y671" s="103" t="str">
        <f>IF(Final_Report[[#This Row],[Move to Report]]="Yes",VLOOKUP(E671,IssueVariable[],5,0),"N/A")</f>
        <v>N/A</v>
      </c>
      <c r="Z671" s="103" t="str">
        <f>Final_Report[[#This Row],[Expected Result]]</f>
        <v>N/A</v>
      </c>
      <c r="AA671" s="103" t="str">
        <f>IF(Final_Report[[#This Row],[Move to Report]]="Yes",VLOOKUP(E671,IssueVariable[],6,0),"N/A")</f>
        <v>N/A</v>
      </c>
      <c r="AB671" s="103" t="str">
        <f>IF(Final_Report[[#This Row],[Move to Report]]="Yes",VLOOKUP(E671,IssueVariable[],7,0),"N/A")</f>
        <v>N/A</v>
      </c>
      <c r="AC671" s="103" t="str">
        <f>Final_Report[[#This Row],[Recommendation]]</f>
        <v>N/A</v>
      </c>
      <c r="AD671" s="103"/>
      <c r="AE671" s="103" t="str">
        <f>IF(Final_Report[[#This Row],[Move to Report]]="Yes",VLOOKUP(E671,IssueVariable[],8,0),"N/A")</f>
        <v>N/A</v>
      </c>
      <c r="AF671" s="103" t="str">
        <f>Final_Report[[#This Row],[Steps to Reproduce]]</f>
        <v>N/A</v>
      </c>
      <c r="AG671" s="103" t="str">
        <f>IF(Final_Report[[#This Row],[Move to Report]]="Yes",VLOOKUP(E671,IssueVariable[],9,0),"N/A")</f>
        <v>N/A</v>
      </c>
      <c r="AH671" s="103" t="str">
        <f>IF(Final_Report[[#This Row],[Move to Report]]="Yes",VLOOKUP(E671,IssueVariable[],10,0),"N/A")</f>
        <v>N/A</v>
      </c>
      <c r="AI671" s="103"/>
      <c r="AJ671" s="103"/>
      <c r="AK671" s="103" t="str" cm="1">
        <f t="array" ref="AK671">Table95[Tested on]</f>
        <v>Windows: 11
MAC OS: 12
iOS: 15
Android OS: 10</v>
      </c>
      <c r="AL671" s="203" t="str" cm="1">
        <f t="array" ref="AL6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1" s="103" t="e" cm="1">
        <f t="array" ref="AM671">CONCATENATE(LEFT(AH671, SEARCH(" ", AH671) -1),", ",Labels[Labels])</f>
        <v>#VALUE!</v>
      </c>
      <c r="AN671" s="103" t="b">
        <f t="shared" si="11"/>
        <v>0</v>
      </c>
      <c r="AO671" s="103"/>
      <c r="AP671" s="103"/>
      <c r="AQ671" s="103"/>
      <c r="AR671" s="103"/>
      <c r="AS671" s="103"/>
      <c r="AT671" s="103"/>
      <c r="AU671" s="103"/>
      <c r="AV671" s="103"/>
      <c r="AW671" s="103"/>
      <c r="AX671" s="103"/>
      <c r="AY671" s="103"/>
      <c r="AZ671" s="103"/>
      <c r="BA671" s="103"/>
      <c r="BB671" s="103"/>
      <c r="BC671" s="103" t="e">
        <f>VLOOKUP('Final Report'!D671,'Issue Variable'!A:N,11,FALSE)</f>
        <v>#N/A</v>
      </c>
      <c r="BD671" s="103"/>
      <c r="BE671" s="206"/>
    </row>
    <row r="672" spans="1:57" ht="105" hidden="1">
      <c r="A672" s="145"/>
      <c r="B672" s="103" t="e">
        <f>VLOOKUP(A672,URL[],2,0)</f>
        <v>#N/A</v>
      </c>
      <c r="C672" s="205" t="e">
        <f>VLOOKUP(A672,URL[],3,0)</f>
        <v>#N/A</v>
      </c>
      <c r="D672" s="103"/>
      <c r="E672" s="103"/>
      <c r="F672" s="103"/>
      <c r="G672" s="103"/>
      <c r="H672" s="103"/>
      <c r="I672" s="103"/>
      <c r="J672" s="103"/>
      <c r="K672" s="103"/>
      <c r="L672" s="103"/>
      <c r="M672" s="103"/>
      <c r="N672" s="103"/>
      <c r="O672" s="103"/>
      <c r="P672" s="103"/>
      <c r="Q672" s="103"/>
      <c r="R672" s="103"/>
      <c r="S672" s="103"/>
      <c r="T672" s="103" t="str">
        <f>IF(Final_Report[[#This Row],[Move to Report]]="Yes",VLOOKUP(E672,IssueVariable[],3,0),"N/A")</f>
        <v>N/A</v>
      </c>
      <c r="U672" s="103" t="str">
        <f>IF(Final_Report[[#This Row],[Move to Report]]="Yes",VLOOKUP(E672,IssueVariable[],4,0),"N/A")</f>
        <v>N/A</v>
      </c>
      <c r="V672" s="103" t="str">
        <f>Final_Report[[#This Row],[Issue Description]]</f>
        <v>N/A</v>
      </c>
      <c r="W672" s="103"/>
      <c r="X672" s="103">
        <f>Final_Report[[#This Row],[Code Snippet]]</f>
        <v>0</v>
      </c>
      <c r="Y672" s="103" t="str">
        <f>IF(Final_Report[[#This Row],[Move to Report]]="Yes",VLOOKUP(E672,IssueVariable[],5,0),"N/A")</f>
        <v>N/A</v>
      </c>
      <c r="Z672" s="103" t="str">
        <f>Final_Report[[#This Row],[Expected Result]]</f>
        <v>N/A</v>
      </c>
      <c r="AA672" s="103" t="str">
        <f>IF(Final_Report[[#This Row],[Move to Report]]="Yes",VLOOKUP(E672,IssueVariable[],6,0),"N/A")</f>
        <v>N/A</v>
      </c>
      <c r="AB672" s="103" t="str">
        <f>IF(Final_Report[[#This Row],[Move to Report]]="Yes",VLOOKUP(E672,IssueVariable[],7,0),"N/A")</f>
        <v>N/A</v>
      </c>
      <c r="AC672" s="103" t="str">
        <f>Final_Report[[#This Row],[Recommendation]]</f>
        <v>N/A</v>
      </c>
      <c r="AD672" s="103"/>
      <c r="AE672" s="103" t="str">
        <f>IF(Final_Report[[#This Row],[Move to Report]]="Yes",VLOOKUP(E672,IssueVariable[],8,0),"N/A")</f>
        <v>N/A</v>
      </c>
      <c r="AF672" s="103" t="str">
        <f>Final_Report[[#This Row],[Steps to Reproduce]]</f>
        <v>N/A</v>
      </c>
      <c r="AG672" s="103" t="str">
        <f>IF(Final_Report[[#This Row],[Move to Report]]="Yes",VLOOKUP(E672,IssueVariable[],9,0),"N/A")</f>
        <v>N/A</v>
      </c>
      <c r="AH672" s="103" t="str">
        <f>IF(Final_Report[[#This Row],[Move to Report]]="Yes",VLOOKUP(E672,IssueVariable[],10,0),"N/A")</f>
        <v>N/A</v>
      </c>
      <c r="AI672" s="103"/>
      <c r="AJ672" s="103"/>
      <c r="AK672" s="103" t="str" cm="1">
        <f t="array" ref="AK672">Table95[Tested on]</f>
        <v>Windows: 11
MAC OS: 12
iOS: 15
Android OS: 10</v>
      </c>
      <c r="AL672" s="203" t="str" cm="1">
        <f t="array" ref="AL6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2" s="103" t="e" cm="1">
        <f t="array" ref="AM672">CONCATENATE(LEFT(AH672, SEARCH(" ", AH672) -1),", ",Labels[Labels])</f>
        <v>#VALUE!</v>
      </c>
      <c r="AN672" s="103" t="b">
        <f t="shared" si="11"/>
        <v>0</v>
      </c>
      <c r="AO672" s="103"/>
      <c r="AP672" s="103"/>
      <c r="AQ672" s="103"/>
      <c r="AR672" s="103"/>
      <c r="AS672" s="103"/>
      <c r="AT672" s="103"/>
      <c r="AU672" s="103"/>
      <c r="AV672" s="103"/>
      <c r="AW672" s="103"/>
      <c r="AX672" s="103"/>
      <c r="AY672" s="103"/>
      <c r="AZ672" s="103"/>
      <c r="BA672" s="103"/>
      <c r="BB672" s="103"/>
      <c r="BC672" s="103" t="e">
        <f>VLOOKUP('Final Report'!D672,'Issue Variable'!A:N,11,FALSE)</f>
        <v>#N/A</v>
      </c>
      <c r="BD672" s="103"/>
      <c r="BE672" s="206"/>
    </row>
    <row r="673" spans="1:57" ht="105" hidden="1">
      <c r="A673" s="145"/>
      <c r="B673" s="103" t="e">
        <f>VLOOKUP(A673,URL[],2,0)</f>
        <v>#N/A</v>
      </c>
      <c r="C673" s="205" t="e">
        <f>VLOOKUP(A673,URL[],3,0)</f>
        <v>#N/A</v>
      </c>
      <c r="D673" s="103"/>
      <c r="E673" s="103"/>
      <c r="F673" s="103"/>
      <c r="G673" s="103"/>
      <c r="H673" s="103"/>
      <c r="I673" s="103"/>
      <c r="J673" s="103"/>
      <c r="K673" s="103"/>
      <c r="L673" s="103"/>
      <c r="M673" s="103"/>
      <c r="N673" s="103"/>
      <c r="O673" s="103"/>
      <c r="P673" s="103"/>
      <c r="Q673" s="103"/>
      <c r="R673" s="103"/>
      <c r="S673" s="103"/>
      <c r="T673" s="103" t="str">
        <f>IF(Final_Report[[#This Row],[Move to Report]]="Yes",VLOOKUP(E673,IssueVariable[],3,0),"N/A")</f>
        <v>N/A</v>
      </c>
      <c r="U673" s="103" t="str">
        <f>IF(Final_Report[[#This Row],[Move to Report]]="Yes",VLOOKUP(E673,IssueVariable[],4,0),"N/A")</f>
        <v>N/A</v>
      </c>
      <c r="V673" s="103" t="str">
        <f>Final_Report[[#This Row],[Issue Description]]</f>
        <v>N/A</v>
      </c>
      <c r="W673" s="103"/>
      <c r="X673" s="103">
        <f>Final_Report[[#This Row],[Code Snippet]]</f>
        <v>0</v>
      </c>
      <c r="Y673" s="103" t="str">
        <f>IF(Final_Report[[#This Row],[Move to Report]]="Yes",VLOOKUP(E673,IssueVariable[],5,0),"N/A")</f>
        <v>N/A</v>
      </c>
      <c r="Z673" s="103" t="str">
        <f>Final_Report[[#This Row],[Expected Result]]</f>
        <v>N/A</v>
      </c>
      <c r="AA673" s="103" t="str">
        <f>IF(Final_Report[[#This Row],[Move to Report]]="Yes",VLOOKUP(E673,IssueVariable[],6,0),"N/A")</f>
        <v>N/A</v>
      </c>
      <c r="AB673" s="103" t="str">
        <f>IF(Final_Report[[#This Row],[Move to Report]]="Yes",VLOOKUP(E673,IssueVariable[],7,0),"N/A")</f>
        <v>N/A</v>
      </c>
      <c r="AC673" s="103" t="str">
        <f>Final_Report[[#This Row],[Recommendation]]</f>
        <v>N/A</v>
      </c>
      <c r="AD673" s="103"/>
      <c r="AE673" s="103" t="str">
        <f>IF(Final_Report[[#This Row],[Move to Report]]="Yes",VLOOKUP(E673,IssueVariable[],8,0),"N/A")</f>
        <v>N/A</v>
      </c>
      <c r="AF673" s="103" t="str">
        <f>Final_Report[[#This Row],[Steps to Reproduce]]</f>
        <v>N/A</v>
      </c>
      <c r="AG673" s="103" t="str">
        <f>IF(Final_Report[[#This Row],[Move to Report]]="Yes",VLOOKUP(E673,IssueVariable[],9,0),"N/A")</f>
        <v>N/A</v>
      </c>
      <c r="AH673" s="103" t="str">
        <f>IF(Final_Report[[#This Row],[Move to Report]]="Yes",VLOOKUP(E673,IssueVariable[],10,0),"N/A")</f>
        <v>N/A</v>
      </c>
      <c r="AI673" s="103"/>
      <c r="AJ673" s="103"/>
      <c r="AK673" s="103" t="str" cm="1">
        <f t="array" ref="AK673">Table95[Tested on]</f>
        <v>Windows: 11
MAC OS: 12
iOS: 15
Android OS: 10</v>
      </c>
      <c r="AL673" s="203" t="str" cm="1">
        <f t="array" ref="AL6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3" s="103" t="e" cm="1">
        <f t="array" ref="AM673">CONCATENATE(LEFT(AH673, SEARCH(" ", AH673) -1),", ",Labels[Labels])</f>
        <v>#VALUE!</v>
      </c>
      <c r="AN673" s="103" t="b">
        <f t="shared" si="11"/>
        <v>0</v>
      </c>
      <c r="AO673" s="103"/>
      <c r="AP673" s="103"/>
      <c r="AQ673" s="103"/>
      <c r="AR673" s="103"/>
      <c r="AS673" s="103"/>
      <c r="AT673" s="103"/>
      <c r="AU673" s="103"/>
      <c r="AV673" s="103"/>
      <c r="AW673" s="103"/>
      <c r="AX673" s="103"/>
      <c r="AY673" s="103"/>
      <c r="AZ673" s="103"/>
      <c r="BA673" s="103"/>
      <c r="BB673" s="103"/>
      <c r="BC673" s="103" t="e">
        <f>VLOOKUP('Final Report'!D673,'Issue Variable'!A:N,11,FALSE)</f>
        <v>#N/A</v>
      </c>
      <c r="BD673" s="103"/>
      <c r="BE673" s="206"/>
    </row>
    <row r="674" spans="1:57" ht="105" hidden="1">
      <c r="A674" s="145"/>
      <c r="B674" s="103" t="e">
        <f>VLOOKUP(A674,URL[],2,0)</f>
        <v>#N/A</v>
      </c>
      <c r="C674" s="205" t="e">
        <f>VLOOKUP(A674,URL[],3,0)</f>
        <v>#N/A</v>
      </c>
      <c r="D674" s="103"/>
      <c r="E674" s="103"/>
      <c r="F674" s="103"/>
      <c r="G674" s="103"/>
      <c r="H674" s="103"/>
      <c r="I674" s="103"/>
      <c r="J674" s="103"/>
      <c r="K674" s="103"/>
      <c r="L674" s="103"/>
      <c r="M674" s="103"/>
      <c r="N674" s="103"/>
      <c r="O674" s="103"/>
      <c r="P674" s="103"/>
      <c r="Q674" s="103"/>
      <c r="R674" s="103"/>
      <c r="S674" s="103"/>
      <c r="T674" s="103" t="str">
        <f>IF(Final_Report[[#This Row],[Move to Report]]="Yes",VLOOKUP(E674,IssueVariable[],3,0),"N/A")</f>
        <v>N/A</v>
      </c>
      <c r="U674" s="103" t="str">
        <f>IF(Final_Report[[#This Row],[Move to Report]]="Yes",VLOOKUP(E674,IssueVariable[],4,0),"N/A")</f>
        <v>N/A</v>
      </c>
      <c r="V674" s="103" t="str">
        <f>Final_Report[[#This Row],[Issue Description]]</f>
        <v>N/A</v>
      </c>
      <c r="W674" s="103"/>
      <c r="X674" s="103">
        <f>Final_Report[[#This Row],[Code Snippet]]</f>
        <v>0</v>
      </c>
      <c r="Y674" s="103" t="str">
        <f>IF(Final_Report[[#This Row],[Move to Report]]="Yes",VLOOKUP(E674,IssueVariable[],5,0),"N/A")</f>
        <v>N/A</v>
      </c>
      <c r="Z674" s="103" t="str">
        <f>Final_Report[[#This Row],[Expected Result]]</f>
        <v>N/A</v>
      </c>
      <c r="AA674" s="103" t="str">
        <f>IF(Final_Report[[#This Row],[Move to Report]]="Yes",VLOOKUP(E674,IssueVariable[],6,0),"N/A")</f>
        <v>N/A</v>
      </c>
      <c r="AB674" s="103" t="str">
        <f>IF(Final_Report[[#This Row],[Move to Report]]="Yes",VLOOKUP(E674,IssueVariable[],7,0),"N/A")</f>
        <v>N/A</v>
      </c>
      <c r="AC674" s="103" t="str">
        <f>Final_Report[[#This Row],[Recommendation]]</f>
        <v>N/A</v>
      </c>
      <c r="AD674" s="103"/>
      <c r="AE674" s="103" t="str">
        <f>IF(Final_Report[[#This Row],[Move to Report]]="Yes",VLOOKUP(E674,IssueVariable[],8,0),"N/A")</f>
        <v>N/A</v>
      </c>
      <c r="AF674" s="103" t="str">
        <f>Final_Report[[#This Row],[Steps to Reproduce]]</f>
        <v>N/A</v>
      </c>
      <c r="AG674" s="103" t="str">
        <f>IF(Final_Report[[#This Row],[Move to Report]]="Yes",VLOOKUP(E674,IssueVariable[],9,0),"N/A")</f>
        <v>N/A</v>
      </c>
      <c r="AH674" s="103" t="str">
        <f>IF(Final_Report[[#This Row],[Move to Report]]="Yes",VLOOKUP(E674,IssueVariable[],10,0),"N/A")</f>
        <v>N/A</v>
      </c>
      <c r="AI674" s="103"/>
      <c r="AJ674" s="103"/>
      <c r="AK674" s="103" t="str" cm="1">
        <f t="array" ref="AK674">Table95[Tested on]</f>
        <v>Windows: 11
MAC OS: 12
iOS: 15
Android OS: 10</v>
      </c>
      <c r="AL674" s="203" t="str" cm="1">
        <f t="array" ref="AL6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4" s="103" t="e" cm="1">
        <f t="array" ref="AM674">CONCATENATE(LEFT(AH674, SEARCH(" ", AH674) -1),", ",Labels[Labels])</f>
        <v>#VALUE!</v>
      </c>
      <c r="AN674" s="103" t="b">
        <f t="shared" si="11"/>
        <v>0</v>
      </c>
      <c r="AO674" s="103"/>
      <c r="AP674" s="103"/>
      <c r="AQ674" s="103"/>
      <c r="AR674" s="103"/>
      <c r="AS674" s="103"/>
      <c r="AT674" s="103"/>
      <c r="AU674" s="103"/>
      <c r="AV674" s="103"/>
      <c r="AW674" s="103"/>
      <c r="AX674" s="103"/>
      <c r="AY674" s="103"/>
      <c r="AZ674" s="103"/>
      <c r="BA674" s="103"/>
      <c r="BB674" s="103"/>
      <c r="BC674" s="103" t="e">
        <f>VLOOKUP('Final Report'!D674,'Issue Variable'!A:N,11,FALSE)</f>
        <v>#N/A</v>
      </c>
      <c r="BD674" s="103"/>
      <c r="BE674" s="206"/>
    </row>
    <row r="675" spans="1:57" ht="105" hidden="1">
      <c r="A675" s="145"/>
      <c r="B675" s="103" t="e">
        <f>VLOOKUP(A675,URL[],2,0)</f>
        <v>#N/A</v>
      </c>
      <c r="C675" s="205" t="e">
        <f>VLOOKUP(A675,URL[],3,0)</f>
        <v>#N/A</v>
      </c>
      <c r="D675" s="103"/>
      <c r="E675" s="103"/>
      <c r="F675" s="103"/>
      <c r="G675" s="103"/>
      <c r="H675" s="103"/>
      <c r="I675" s="103"/>
      <c r="J675" s="103"/>
      <c r="K675" s="103"/>
      <c r="L675" s="103"/>
      <c r="M675" s="103"/>
      <c r="N675" s="103"/>
      <c r="O675" s="103"/>
      <c r="P675" s="103"/>
      <c r="Q675" s="103"/>
      <c r="R675" s="103"/>
      <c r="S675" s="103"/>
      <c r="T675" s="103" t="str">
        <f>IF(Final_Report[[#This Row],[Move to Report]]="Yes",VLOOKUP(E675,IssueVariable[],3,0),"N/A")</f>
        <v>N/A</v>
      </c>
      <c r="U675" s="103" t="str">
        <f>IF(Final_Report[[#This Row],[Move to Report]]="Yes",VLOOKUP(E675,IssueVariable[],4,0),"N/A")</f>
        <v>N/A</v>
      </c>
      <c r="V675" s="103" t="str">
        <f>Final_Report[[#This Row],[Issue Description]]</f>
        <v>N/A</v>
      </c>
      <c r="W675" s="103"/>
      <c r="X675" s="103">
        <f>Final_Report[[#This Row],[Code Snippet]]</f>
        <v>0</v>
      </c>
      <c r="Y675" s="103" t="str">
        <f>IF(Final_Report[[#This Row],[Move to Report]]="Yes",VLOOKUP(E675,IssueVariable[],5,0),"N/A")</f>
        <v>N/A</v>
      </c>
      <c r="Z675" s="103" t="str">
        <f>Final_Report[[#This Row],[Expected Result]]</f>
        <v>N/A</v>
      </c>
      <c r="AA675" s="103" t="str">
        <f>IF(Final_Report[[#This Row],[Move to Report]]="Yes",VLOOKUP(E675,IssueVariable[],6,0),"N/A")</f>
        <v>N/A</v>
      </c>
      <c r="AB675" s="103" t="str">
        <f>IF(Final_Report[[#This Row],[Move to Report]]="Yes",VLOOKUP(E675,IssueVariable[],7,0),"N/A")</f>
        <v>N/A</v>
      </c>
      <c r="AC675" s="103" t="str">
        <f>Final_Report[[#This Row],[Recommendation]]</f>
        <v>N/A</v>
      </c>
      <c r="AD675" s="103"/>
      <c r="AE675" s="103" t="str">
        <f>IF(Final_Report[[#This Row],[Move to Report]]="Yes",VLOOKUP(E675,IssueVariable[],8,0),"N/A")</f>
        <v>N/A</v>
      </c>
      <c r="AF675" s="103" t="str">
        <f>Final_Report[[#This Row],[Steps to Reproduce]]</f>
        <v>N/A</v>
      </c>
      <c r="AG675" s="103" t="str">
        <f>IF(Final_Report[[#This Row],[Move to Report]]="Yes",VLOOKUP(E675,IssueVariable[],9,0),"N/A")</f>
        <v>N/A</v>
      </c>
      <c r="AH675" s="103" t="str">
        <f>IF(Final_Report[[#This Row],[Move to Report]]="Yes",VLOOKUP(E675,IssueVariable[],10,0),"N/A")</f>
        <v>N/A</v>
      </c>
      <c r="AI675" s="103"/>
      <c r="AJ675" s="103"/>
      <c r="AK675" s="103" t="str" cm="1">
        <f t="array" ref="AK675">Table95[Tested on]</f>
        <v>Windows: 11
MAC OS: 12
iOS: 15
Android OS: 10</v>
      </c>
      <c r="AL675" s="203" t="str" cm="1">
        <f t="array" ref="AL6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5" s="103" t="e" cm="1">
        <f t="array" ref="AM675">CONCATENATE(LEFT(AH675, SEARCH(" ", AH675) -1),", ",Labels[Labels])</f>
        <v>#VALUE!</v>
      </c>
      <c r="AN675" s="103" t="b">
        <f t="shared" si="11"/>
        <v>0</v>
      </c>
      <c r="AO675" s="103"/>
      <c r="AP675" s="103"/>
      <c r="AQ675" s="103"/>
      <c r="AR675" s="103"/>
      <c r="AS675" s="103"/>
      <c r="AT675" s="103"/>
      <c r="AU675" s="103"/>
      <c r="AV675" s="103"/>
      <c r="AW675" s="103"/>
      <c r="AX675" s="103"/>
      <c r="AY675" s="103"/>
      <c r="AZ675" s="103"/>
      <c r="BA675" s="103"/>
      <c r="BB675" s="103"/>
      <c r="BC675" s="103" t="e">
        <f>VLOOKUP('Final Report'!D675,'Issue Variable'!A:N,11,FALSE)</f>
        <v>#N/A</v>
      </c>
      <c r="BD675" s="103"/>
      <c r="BE675" s="206"/>
    </row>
    <row r="676" spans="1:57" ht="105" hidden="1">
      <c r="A676" s="145"/>
      <c r="B676" s="103" t="e">
        <f>VLOOKUP(A676,URL[],2,0)</f>
        <v>#N/A</v>
      </c>
      <c r="C676" s="205" t="e">
        <f>VLOOKUP(A676,URL[],3,0)</f>
        <v>#N/A</v>
      </c>
      <c r="D676" s="103"/>
      <c r="E676" s="103"/>
      <c r="F676" s="103"/>
      <c r="G676" s="103"/>
      <c r="H676" s="103"/>
      <c r="I676" s="103"/>
      <c r="J676" s="103"/>
      <c r="K676" s="103"/>
      <c r="L676" s="103"/>
      <c r="M676" s="103"/>
      <c r="N676" s="103"/>
      <c r="O676" s="103"/>
      <c r="P676" s="103"/>
      <c r="Q676" s="103"/>
      <c r="R676" s="103"/>
      <c r="S676" s="103"/>
      <c r="T676" s="103" t="str">
        <f>IF(Final_Report[[#This Row],[Move to Report]]="Yes",VLOOKUP(E676,IssueVariable[],3,0),"N/A")</f>
        <v>N/A</v>
      </c>
      <c r="U676" s="103" t="str">
        <f>IF(Final_Report[[#This Row],[Move to Report]]="Yes",VLOOKUP(E676,IssueVariable[],4,0),"N/A")</f>
        <v>N/A</v>
      </c>
      <c r="V676" s="103" t="str">
        <f>Final_Report[[#This Row],[Issue Description]]</f>
        <v>N/A</v>
      </c>
      <c r="W676" s="103"/>
      <c r="X676" s="103">
        <f>Final_Report[[#This Row],[Code Snippet]]</f>
        <v>0</v>
      </c>
      <c r="Y676" s="103" t="str">
        <f>IF(Final_Report[[#This Row],[Move to Report]]="Yes",VLOOKUP(E676,IssueVariable[],5,0),"N/A")</f>
        <v>N/A</v>
      </c>
      <c r="Z676" s="103" t="str">
        <f>Final_Report[[#This Row],[Expected Result]]</f>
        <v>N/A</v>
      </c>
      <c r="AA676" s="103" t="str">
        <f>IF(Final_Report[[#This Row],[Move to Report]]="Yes",VLOOKUP(E676,IssueVariable[],6,0),"N/A")</f>
        <v>N/A</v>
      </c>
      <c r="AB676" s="103" t="str">
        <f>IF(Final_Report[[#This Row],[Move to Report]]="Yes",VLOOKUP(E676,IssueVariable[],7,0),"N/A")</f>
        <v>N/A</v>
      </c>
      <c r="AC676" s="103" t="str">
        <f>Final_Report[[#This Row],[Recommendation]]</f>
        <v>N/A</v>
      </c>
      <c r="AD676" s="103"/>
      <c r="AE676" s="103" t="str">
        <f>IF(Final_Report[[#This Row],[Move to Report]]="Yes",VLOOKUP(E676,IssueVariable[],8,0),"N/A")</f>
        <v>N/A</v>
      </c>
      <c r="AF676" s="103" t="str">
        <f>Final_Report[[#This Row],[Steps to Reproduce]]</f>
        <v>N/A</v>
      </c>
      <c r="AG676" s="103" t="str">
        <f>IF(Final_Report[[#This Row],[Move to Report]]="Yes",VLOOKUP(E676,IssueVariable[],9,0),"N/A")</f>
        <v>N/A</v>
      </c>
      <c r="AH676" s="103" t="str">
        <f>IF(Final_Report[[#This Row],[Move to Report]]="Yes",VLOOKUP(E676,IssueVariable[],10,0),"N/A")</f>
        <v>N/A</v>
      </c>
      <c r="AI676" s="103"/>
      <c r="AJ676" s="103"/>
      <c r="AK676" s="103" t="str" cm="1">
        <f t="array" ref="AK676">Table95[Tested on]</f>
        <v>Windows: 11
MAC OS: 12
iOS: 15
Android OS: 10</v>
      </c>
      <c r="AL676" s="203" t="str" cm="1">
        <f t="array" ref="AL6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6" s="103" t="e" cm="1">
        <f t="array" ref="AM676">CONCATENATE(LEFT(AH676, SEARCH(" ", AH676) -1),", ",Labels[Labels])</f>
        <v>#VALUE!</v>
      </c>
      <c r="AN676" s="103" t="b">
        <f t="shared" si="11"/>
        <v>0</v>
      </c>
      <c r="AO676" s="103"/>
      <c r="AP676" s="103"/>
      <c r="AQ676" s="103"/>
      <c r="AR676" s="103"/>
      <c r="AS676" s="103"/>
      <c r="AT676" s="103"/>
      <c r="AU676" s="103"/>
      <c r="AV676" s="103"/>
      <c r="AW676" s="103"/>
      <c r="AX676" s="103"/>
      <c r="AY676" s="103"/>
      <c r="AZ676" s="103"/>
      <c r="BA676" s="103"/>
      <c r="BB676" s="103"/>
      <c r="BC676" s="103" t="e">
        <f>VLOOKUP('Final Report'!D676,'Issue Variable'!A:N,11,FALSE)</f>
        <v>#N/A</v>
      </c>
      <c r="BD676" s="103"/>
      <c r="BE676" s="206"/>
    </row>
    <row r="677" spans="1:57" ht="105" hidden="1">
      <c r="A677" s="145"/>
      <c r="B677" s="103" t="e">
        <f>VLOOKUP(A677,URL[],2,0)</f>
        <v>#N/A</v>
      </c>
      <c r="C677" s="205" t="e">
        <f>VLOOKUP(A677,URL[],3,0)</f>
        <v>#N/A</v>
      </c>
      <c r="D677" s="103"/>
      <c r="E677" s="103"/>
      <c r="F677" s="103"/>
      <c r="G677" s="103"/>
      <c r="H677" s="103"/>
      <c r="I677" s="103"/>
      <c r="J677" s="103"/>
      <c r="K677" s="103"/>
      <c r="L677" s="103"/>
      <c r="M677" s="103"/>
      <c r="N677" s="103"/>
      <c r="O677" s="103"/>
      <c r="P677" s="103"/>
      <c r="Q677" s="103"/>
      <c r="R677" s="103"/>
      <c r="S677" s="103"/>
      <c r="T677" s="103" t="str">
        <f>IF(Final_Report[[#This Row],[Move to Report]]="Yes",VLOOKUP(E677,IssueVariable[],3,0),"N/A")</f>
        <v>N/A</v>
      </c>
      <c r="U677" s="103" t="str">
        <f>IF(Final_Report[[#This Row],[Move to Report]]="Yes",VLOOKUP(E677,IssueVariable[],4,0),"N/A")</f>
        <v>N/A</v>
      </c>
      <c r="V677" s="103" t="str">
        <f>Final_Report[[#This Row],[Issue Description]]</f>
        <v>N/A</v>
      </c>
      <c r="W677" s="103"/>
      <c r="X677" s="103">
        <f>Final_Report[[#This Row],[Code Snippet]]</f>
        <v>0</v>
      </c>
      <c r="Y677" s="103" t="str">
        <f>IF(Final_Report[[#This Row],[Move to Report]]="Yes",VLOOKUP(E677,IssueVariable[],5,0),"N/A")</f>
        <v>N/A</v>
      </c>
      <c r="Z677" s="103" t="str">
        <f>Final_Report[[#This Row],[Expected Result]]</f>
        <v>N/A</v>
      </c>
      <c r="AA677" s="103" t="str">
        <f>IF(Final_Report[[#This Row],[Move to Report]]="Yes",VLOOKUP(E677,IssueVariable[],6,0),"N/A")</f>
        <v>N/A</v>
      </c>
      <c r="AB677" s="103" t="str">
        <f>IF(Final_Report[[#This Row],[Move to Report]]="Yes",VLOOKUP(E677,IssueVariable[],7,0),"N/A")</f>
        <v>N/A</v>
      </c>
      <c r="AC677" s="103" t="str">
        <f>Final_Report[[#This Row],[Recommendation]]</f>
        <v>N/A</v>
      </c>
      <c r="AD677" s="103"/>
      <c r="AE677" s="103" t="str">
        <f>IF(Final_Report[[#This Row],[Move to Report]]="Yes",VLOOKUP(E677,IssueVariable[],8,0),"N/A")</f>
        <v>N/A</v>
      </c>
      <c r="AF677" s="103" t="str">
        <f>Final_Report[[#This Row],[Steps to Reproduce]]</f>
        <v>N/A</v>
      </c>
      <c r="AG677" s="103" t="str">
        <f>IF(Final_Report[[#This Row],[Move to Report]]="Yes",VLOOKUP(E677,IssueVariable[],9,0),"N/A")</f>
        <v>N/A</v>
      </c>
      <c r="AH677" s="103" t="str">
        <f>IF(Final_Report[[#This Row],[Move to Report]]="Yes",VLOOKUP(E677,IssueVariable[],10,0),"N/A")</f>
        <v>N/A</v>
      </c>
      <c r="AI677" s="103"/>
      <c r="AJ677" s="103"/>
      <c r="AK677" s="103" t="str" cm="1">
        <f t="array" ref="AK677">Table95[Tested on]</f>
        <v>Windows: 11
MAC OS: 12
iOS: 15
Android OS: 10</v>
      </c>
      <c r="AL677" s="203" t="str" cm="1">
        <f t="array" ref="AL6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7" s="103" t="e" cm="1">
        <f t="array" ref="AM677">CONCATENATE(LEFT(AH677, SEARCH(" ", AH677) -1),", ",Labels[Labels])</f>
        <v>#VALUE!</v>
      </c>
      <c r="AN677" s="103" t="b">
        <f t="shared" si="11"/>
        <v>0</v>
      </c>
      <c r="AO677" s="103"/>
      <c r="AP677" s="103"/>
      <c r="AQ677" s="103"/>
      <c r="AR677" s="103"/>
      <c r="AS677" s="103"/>
      <c r="AT677" s="103"/>
      <c r="AU677" s="103"/>
      <c r="AV677" s="103"/>
      <c r="AW677" s="103"/>
      <c r="AX677" s="103"/>
      <c r="AY677" s="103"/>
      <c r="AZ677" s="103"/>
      <c r="BA677" s="103"/>
      <c r="BB677" s="103"/>
      <c r="BC677" s="103" t="e">
        <f>VLOOKUP('Final Report'!D677,'Issue Variable'!A:N,11,FALSE)</f>
        <v>#N/A</v>
      </c>
      <c r="BD677" s="103"/>
      <c r="BE677" s="206"/>
    </row>
    <row r="678" spans="1:57" ht="105" hidden="1">
      <c r="A678" s="145"/>
      <c r="B678" s="103" t="e">
        <f>VLOOKUP(A678,URL[],2,0)</f>
        <v>#N/A</v>
      </c>
      <c r="C678" s="205" t="e">
        <f>VLOOKUP(A678,URL[],3,0)</f>
        <v>#N/A</v>
      </c>
      <c r="D678" s="103"/>
      <c r="E678" s="103"/>
      <c r="F678" s="103"/>
      <c r="G678" s="103"/>
      <c r="H678" s="103"/>
      <c r="I678" s="103"/>
      <c r="J678" s="103"/>
      <c r="K678" s="103"/>
      <c r="L678" s="103"/>
      <c r="M678" s="103"/>
      <c r="N678" s="103"/>
      <c r="O678" s="103"/>
      <c r="P678" s="103"/>
      <c r="Q678" s="103"/>
      <c r="R678" s="103"/>
      <c r="S678" s="103"/>
      <c r="T678" s="103" t="str">
        <f>IF(Final_Report[[#This Row],[Move to Report]]="Yes",VLOOKUP(E678,IssueVariable[],3,0),"N/A")</f>
        <v>N/A</v>
      </c>
      <c r="U678" s="103" t="str">
        <f>IF(Final_Report[[#This Row],[Move to Report]]="Yes",VLOOKUP(E678,IssueVariable[],4,0),"N/A")</f>
        <v>N/A</v>
      </c>
      <c r="V678" s="103" t="str">
        <f>Final_Report[[#This Row],[Issue Description]]</f>
        <v>N/A</v>
      </c>
      <c r="W678" s="103"/>
      <c r="X678" s="103">
        <f>Final_Report[[#This Row],[Code Snippet]]</f>
        <v>0</v>
      </c>
      <c r="Y678" s="103" t="str">
        <f>IF(Final_Report[[#This Row],[Move to Report]]="Yes",VLOOKUP(E678,IssueVariable[],5,0),"N/A")</f>
        <v>N/A</v>
      </c>
      <c r="Z678" s="103" t="str">
        <f>Final_Report[[#This Row],[Expected Result]]</f>
        <v>N/A</v>
      </c>
      <c r="AA678" s="103" t="str">
        <f>IF(Final_Report[[#This Row],[Move to Report]]="Yes",VLOOKUP(E678,IssueVariable[],6,0),"N/A")</f>
        <v>N/A</v>
      </c>
      <c r="AB678" s="103" t="str">
        <f>IF(Final_Report[[#This Row],[Move to Report]]="Yes",VLOOKUP(E678,IssueVariable[],7,0),"N/A")</f>
        <v>N/A</v>
      </c>
      <c r="AC678" s="103" t="str">
        <f>Final_Report[[#This Row],[Recommendation]]</f>
        <v>N/A</v>
      </c>
      <c r="AD678" s="103"/>
      <c r="AE678" s="103" t="str">
        <f>IF(Final_Report[[#This Row],[Move to Report]]="Yes",VLOOKUP(E678,IssueVariable[],8,0),"N/A")</f>
        <v>N/A</v>
      </c>
      <c r="AF678" s="103" t="str">
        <f>Final_Report[[#This Row],[Steps to Reproduce]]</f>
        <v>N/A</v>
      </c>
      <c r="AG678" s="103" t="str">
        <f>IF(Final_Report[[#This Row],[Move to Report]]="Yes",VLOOKUP(E678,IssueVariable[],9,0),"N/A")</f>
        <v>N/A</v>
      </c>
      <c r="AH678" s="103" t="str">
        <f>IF(Final_Report[[#This Row],[Move to Report]]="Yes",VLOOKUP(E678,IssueVariable[],10,0),"N/A")</f>
        <v>N/A</v>
      </c>
      <c r="AI678" s="103"/>
      <c r="AJ678" s="103"/>
      <c r="AK678" s="103" t="str" cm="1">
        <f t="array" ref="AK678">Table95[Tested on]</f>
        <v>Windows: 11
MAC OS: 12
iOS: 15
Android OS: 10</v>
      </c>
      <c r="AL678" s="203" t="str" cm="1">
        <f t="array" ref="AL6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8" s="103" t="e" cm="1">
        <f t="array" ref="AM678">CONCATENATE(LEFT(AH678, SEARCH(" ", AH678) -1),", ",Labels[Labels])</f>
        <v>#VALUE!</v>
      </c>
      <c r="AN678" s="103" t="b">
        <f t="shared" si="11"/>
        <v>0</v>
      </c>
      <c r="AO678" s="103"/>
      <c r="AP678" s="103"/>
      <c r="AQ678" s="103"/>
      <c r="AR678" s="103"/>
      <c r="AS678" s="103"/>
      <c r="AT678" s="103"/>
      <c r="AU678" s="103"/>
      <c r="AV678" s="103"/>
      <c r="AW678" s="103"/>
      <c r="AX678" s="103"/>
      <c r="AY678" s="103"/>
      <c r="AZ678" s="103"/>
      <c r="BA678" s="103"/>
      <c r="BB678" s="103"/>
      <c r="BC678" s="103" t="e">
        <f>VLOOKUP('Final Report'!D678,'Issue Variable'!A:N,11,FALSE)</f>
        <v>#N/A</v>
      </c>
      <c r="BD678" s="103"/>
      <c r="BE678" s="206"/>
    </row>
    <row r="679" spans="1:57" ht="105" hidden="1">
      <c r="A679" s="145"/>
      <c r="B679" s="103" t="e">
        <f>VLOOKUP(A679,URL[],2,0)</f>
        <v>#N/A</v>
      </c>
      <c r="C679" s="205" t="e">
        <f>VLOOKUP(A679,URL[],3,0)</f>
        <v>#N/A</v>
      </c>
      <c r="D679" s="103"/>
      <c r="E679" s="103"/>
      <c r="F679" s="103"/>
      <c r="G679" s="103"/>
      <c r="H679" s="103"/>
      <c r="I679" s="103"/>
      <c r="J679" s="103"/>
      <c r="K679" s="103"/>
      <c r="L679" s="103"/>
      <c r="M679" s="103"/>
      <c r="N679" s="103"/>
      <c r="O679" s="103"/>
      <c r="P679" s="103"/>
      <c r="Q679" s="103"/>
      <c r="R679" s="103"/>
      <c r="S679" s="103"/>
      <c r="T679" s="103" t="str">
        <f>IF(Final_Report[[#This Row],[Move to Report]]="Yes",VLOOKUP(E679,IssueVariable[],3,0),"N/A")</f>
        <v>N/A</v>
      </c>
      <c r="U679" s="103" t="str">
        <f>IF(Final_Report[[#This Row],[Move to Report]]="Yes",VLOOKUP(E679,IssueVariable[],4,0),"N/A")</f>
        <v>N/A</v>
      </c>
      <c r="V679" s="103" t="str">
        <f>Final_Report[[#This Row],[Issue Description]]</f>
        <v>N/A</v>
      </c>
      <c r="W679" s="103"/>
      <c r="X679" s="103">
        <f>Final_Report[[#This Row],[Code Snippet]]</f>
        <v>0</v>
      </c>
      <c r="Y679" s="103" t="str">
        <f>IF(Final_Report[[#This Row],[Move to Report]]="Yes",VLOOKUP(E679,IssueVariable[],5,0),"N/A")</f>
        <v>N/A</v>
      </c>
      <c r="Z679" s="103" t="str">
        <f>Final_Report[[#This Row],[Expected Result]]</f>
        <v>N/A</v>
      </c>
      <c r="AA679" s="103" t="str">
        <f>IF(Final_Report[[#This Row],[Move to Report]]="Yes",VLOOKUP(E679,IssueVariable[],6,0),"N/A")</f>
        <v>N/A</v>
      </c>
      <c r="AB679" s="103" t="str">
        <f>IF(Final_Report[[#This Row],[Move to Report]]="Yes",VLOOKUP(E679,IssueVariable[],7,0),"N/A")</f>
        <v>N/A</v>
      </c>
      <c r="AC679" s="103" t="str">
        <f>Final_Report[[#This Row],[Recommendation]]</f>
        <v>N/A</v>
      </c>
      <c r="AD679" s="103"/>
      <c r="AE679" s="103" t="str">
        <f>IF(Final_Report[[#This Row],[Move to Report]]="Yes",VLOOKUP(E679,IssueVariable[],8,0),"N/A")</f>
        <v>N/A</v>
      </c>
      <c r="AF679" s="103" t="str">
        <f>Final_Report[[#This Row],[Steps to Reproduce]]</f>
        <v>N/A</v>
      </c>
      <c r="AG679" s="103" t="str">
        <f>IF(Final_Report[[#This Row],[Move to Report]]="Yes",VLOOKUP(E679,IssueVariable[],9,0),"N/A")</f>
        <v>N/A</v>
      </c>
      <c r="AH679" s="103" t="str">
        <f>IF(Final_Report[[#This Row],[Move to Report]]="Yes",VLOOKUP(E679,IssueVariable[],10,0),"N/A")</f>
        <v>N/A</v>
      </c>
      <c r="AI679" s="103"/>
      <c r="AJ679" s="103"/>
      <c r="AK679" s="103" t="str" cm="1">
        <f t="array" ref="AK679">Table95[Tested on]</f>
        <v>Windows: 11
MAC OS: 12
iOS: 15
Android OS: 10</v>
      </c>
      <c r="AL679" s="203" t="str" cm="1">
        <f t="array" ref="AL6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79" s="103" t="e" cm="1">
        <f t="array" ref="AM679">CONCATENATE(LEFT(AH679, SEARCH(" ", AH679) -1),", ",Labels[Labels])</f>
        <v>#VALUE!</v>
      </c>
      <c r="AN679" s="103" t="b">
        <f t="shared" si="11"/>
        <v>0</v>
      </c>
      <c r="AO679" s="103"/>
      <c r="AP679" s="103"/>
      <c r="AQ679" s="103"/>
      <c r="AR679" s="103"/>
      <c r="AS679" s="103"/>
      <c r="AT679" s="103"/>
      <c r="AU679" s="103"/>
      <c r="AV679" s="103"/>
      <c r="AW679" s="103"/>
      <c r="AX679" s="103"/>
      <c r="AY679" s="103"/>
      <c r="AZ679" s="103"/>
      <c r="BA679" s="103"/>
      <c r="BB679" s="103"/>
      <c r="BC679" s="103" t="e">
        <f>VLOOKUP('Final Report'!D679,'Issue Variable'!A:N,11,FALSE)</f>
        <v>#N/A</v>
      </c>
      <c r="BD679" s="103"/>
      <c r="BE679" s="206"/>
    </row>
    <row r="680" spans="1:57" ht="105" hidden="1">
      <c r="A680" s="145"/>
      <c r="B680" s="103" t="e">
        <f>VLOOKUP(A680,URL[],2,0)</f>
        <v>#N/A</v>
      </c>
      <c r="C680" s="205" t="e">
        <f>VLOOKUP(A680,URL[],3,0)</f>
        <v>#N/A</v>
      </c>
      <c r="D680" s="103"/>
      <c r="E680" s="103"/>
      <c r="F680" s="103"/>
      <c r="G680" s="103"/>
      <c r="H680" s="103"/>
      <c r="I680" s="103"/>
      <c r="J680" s="103"/>
      <c r="K680" s="103"/>
      <c r="L680" s="103"/>
      <c r="M680" s="103"/>
      <c r="N680" s="103"/>
      <c r="O680" s="103"/>
      <c r="P680" s="103"/>
      <c r="Q680" s="103"/>
      <c r="R680" s="103"/>
      <c r="S680" s="103"/>
      <c r="T680" s="103" t="str">
        <f>IF(Final_Report[[#This Row],[Move to Report]]="Yes",VLOOKUP(E680,IssueVariable[],3,0),"N/A")</f>
        <v>N/A</v>
      </c>
      <c r="U680" s="103" t="str">
        <f>IF(Final_Report[[#This Row],[Move to Report]]="Yes",VLOOKUP(E680,IssueVariable[],4,0),"N/A")</f>
        <v>N/A</v>
      </c>
      <c r="V680" s="103" t="str">
        <f>Final_Report[[#This Row],[Issue Description]]</f>
        <v>N/A</v>
      </c>
      <c r="W680" s="103"/>
      <c r="X680" s="103">
        <f>Final_Report[[#This Row],[Code Snippet]]</f>
        <v>0</v>
      </c>
      <c r="Y680" s="103" t="str">
        <f>IF(Final_Report[[#This Row],[Move to Report]]="Yes",VLOOKUP(E680,IssueVariable[],5,0),"N/A")</f>
        <v>N/A</v>
      </c>
      <c r="Z680" s="103" t="str">
        <f>Final_Report[[#This Row],[Expected Result]]</f>
        <v>N/A</v>
      </c>
      <c r="AA680" s="103" t="str">
        <f>IF(Final_Report[[#This Row],[Move to Report]]="Yes",VLOOKUP(E680,IssueVariable[],6,0),"N/A")</f>
        <v>N/A</v>
      </c>
      <c r="AB680" s="103" t="str">
        <f>IF(Final_Report[[#This Row],[Move to Report]]="Yes",VLOOKUP(E680,IssueVariable[],7,0),"N/A")</f>
        <v>N/A</v>
      </c>
      <c r="AC680" s="103" t="str">
        <f>Final_Report[[#This Row],[Recommendation]]</f>
        <v>N/A</v>
      </c>
      <c r="AD680" s="103"/>
      <c r="AE680" s="103" t="str">
        <f>IF(Final_Report[[#This Row],[Move to Report]]="Yes",VLOOKUP(E680,IssueVariable[],8,0),"N/A")</f>
        <v>N/A</v>
      </c>
      <c r="AF680" s="103" t="str">
        <f>Final_Report[[#This Row],[Steps to Reproduce]]</f>
        <v>N/A</v>
      </c>
      <c r="AG680" s="103" t="str">
        <f>IF(Final_Report[[#This Row],[Move to Report]]="Yes",VLOOKUP(E680,IssueVariable[],9,0),"N/A")</f>
        <v>N/A</v>
      </c>
      <c r="AH680" s="103" t="str">
        <f>IF(Final_Report[[#This Row],[Move to Report]]="Yes",VLOOKUP(E680,IssueVariable[],10,0),"N/A")</f>
        <v>N/A</v>
      </c>
      <c r="AI680" s="103"/>
      <c r="AJ680" s="103"/>
      <c r="AK680" s="103" t="str" cm="1">
        <f t="array" ref="AK680">Table95[Tested on]</f>
        <v>Windows: 11
MAC OS: 12
iOS: 15
Android OS: 10</v>
      </c>
      <c r="AL680" s="203" t="str" cm="1">
        <f t="array" ref="AL6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0" s="103" t="e" cm="1">
        <f t="array" ref="AM680">CONCATENATE(LEFT(AH680, SEARCH(" ", AH680) -1),", ",Labels[Labels])</f>
        <v>#VALUE!</v>
      </c>
      <c r="AN680" s="103" t="b">
        <f t="shared" si="11"/>
        <v>0</v>
      </c>
      <c r="AO680" s="103"/>
      <c r="AP680" s="103"/>
      <c r="AQ680" s="103"/>
      <c r="AR680" s="103"/>
      <c r="AS680" s="103"/>
      <c r="AT680" s="103"/>
      <c r="AU680" s="103"/>
      <c r="AV680" s="103"/>
      <c r="AW680" s="103"/>
      <c r="AX680" s="103"/>
      <c r="AY680" s="103"/>
      <c r="AZ680" s="103"/>
      <c r="BA680" s="103"/>
      <c r="BB680" s="103"/>
      <c r="BC680" s="103" t="e">
        <f>VLOOKUP('Final Report'!D680,'Issue Variable'!A:N,11,FALSE)</f>
        <v>#N/A</v>
      </c>
      <c r="BD680" s="103"/>
      <c r="BE680" s="206"/>
    </row>
    <row r="681" spans="1:57" ht="105" hidden="1">
      <c r="A681" s="145"/>
      <c r="B681" s="103" t="e">
        <f>VLOOKUP(A681,URL[],2,0)</f>
        <v>#N/A</v>
      </c>
      <c r="C681" s="205" t="e">
        <f>VLOOKUP(A681,URL[],3,0)</f>
        <v>#N/A</v>
      </c>
      <c r="D681" s="103"/>
      <c r="E681" s="103"/>
      <c r="F681" s="103"/>
      <c r="G681" s="103"/>
      <c r="H681" s="103"/>
      <c r="I681" s="103"/>
      <c r="J681" s="103"/>
      <c r="K681" s="103"/>
      <c r="L681" s="103"/>
      <c r="M681" s="103"/>
      <c r="N681" s="103"/>
      <c r="O681" s="103"/>
      <c r="P681" s="103"/>
      <c r="Q681" s="103"/>
      <c r="R681" s="103"/>
      <c r="S681" s="103"/>
      <c r="T681" s="103" t="str">
        <f>IF(Final_Report[[#This Row],[Move to Report]]="Yes",VLOOKUP(E681,IssueVariable[],3,0),"N/A")</f>
        <v>N/A</v>
      </c>
      <c r="U681" s="103" t="str">
        <f>IF(Final_Report[[#This Row],[Move to Report]]="Yes",VLOOKUP(E681,IssueVariable[],4,0),"N/A")</f>
        <v>N/A</v>
      </c>
      <c r="V681" s="103" t="str">
        <f>Final_Report[[#This Row],[Issue Description]]</f>
        <v>N/A</v>
      </c>
      <c r="W681" s="103"/>
      <c r="X681" s="103">
        <f>Final_Report[[#This Row],[Code Snippet]]</f>
        <v>0</v>
      </c>
      <c r="Y681" s="103" t="str">
        <f>IF(Final_Report[[#This Row],[Move to Report]]="Yes",VLOOKUP(E681,IssueVariable[],5,0),"N/A")</f>
        <v>N/A</v>
      </c>
      <c r="Z681" s="103" t="str">
        <f>Final_Report[[#This Row],[Expected Result]]</f>
        <v>N/A</v>
      </c>
      <c r="AA681" s="103" t="str">
        <f>IF(Final_Report[[#This Row],[Move to Report]]="Yes",VLOOKUP(E681,IssueVariable[],6,0),"N/A")</f>
        <v>N/A</v>
      </c>
      <c r="AB681" s="103" t="str">
        <f>IF(Final_Report[[#This Row],[Move to Report]]="Yes",VLOOKUP(E681,IssueVariable[],7,0),"N/A")</f>
        <v>N/A</v>
      </c>
      <c r="AC681" s="103" t="str">
        <f>Final_Report[[#This Row],[Recommendation]]</f>
        <v>N/A</v>
      </c>
      <c r="AD681" s="103"/>
      <c r="AE681" s="103" t="str">
        <f>IF(Final_Report[[#This Row],[Move to Report]]="Yes",VLOOKUP(E681,IssueVariable[],8,0),"N/A")</f>
        <v>N/A</v>
      </c>
      <c r="AF681" s="103" t="str">
        <f>Final_Report[[#This Row],[Steps to Reproduce]]</f>
        <v>N/A</v>
      </c>
      <c r="AG681" s="103" t="str">
        <f>IF(Final_Report[[#This Row],[Move to Report]]="Yes",VLOOKUP(E681,IssueVariable[],9,0),"N/A")</f>
        <v>N/A</v>
      </c>
      <c r="AH681" s="103" t="str">
        <f>IF(Final_Report[[#This Row],[Move to Report]]="Yes",VLOOKUP(E681,IssueVariable[],10,0),"N/A")</f>
        <v>N/A</v>
      </c>
      <c r="AI681" s="103"/>
      <c r="AJ681" s="103"/>
      <c r="AK681" s="103" t="str" cm="1">
        <f t="array" ref="AK681">Table95[Tested on]</f>
        <v>Windows: 11
MAC OS: 12
iOS: 15
Android OS: 10</v>
      </c>
      <c r="AL681" s="203" t="str" cm="1">
        <f t="array" ref="AL6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1" s="103" t="e" cm="1">
        <f t="array" ref="AM681">CONCATENATE(LEFT(AH681, SEARCH(" ", AH681) -1),", ",Labels[Labels])</f>
        <v>#VALUE!</v>
      </c>
      <c r="AN681" s="103" t="b">
        <f t="shared" si="11"/>
        <v>0</v>
      </c>
      <c r="AO681" s="103"/>
      <c r="AP681" s="103"/>
      <c r="AQ681" s="103"/>
      <c r="AR681" s="103"/>
      <c r="AS681" s="103"/>
      <c r="AT681" s="103"/>
      <c r="AU681" s="103"/>
      <c r="AV681" s="103"/>
      <c r="AW681" s="103"/>
      <c r="AX681" s="103"/>
      <c r="AY681" s="103"/>
      <c r="AZ681" s="103"/>
      <c r="BA681" s="103"/>
      <c r="BB681" s="103"/>
      <c r="BC681" s="103" t="e">
        <f>VLOOKUP('Final Report'!D681,'Issue Variable'!A:N,11,FALSE)</f>
        <v>#N/A</v>
      </c>
      <c r="BD681" s="103"/>
      <c r="BE681" s="206"/>
    </row>
    <row r="682" spans="1:57" ht="105" hidden="1">
      <c r="A682" s="145"/>
      <c r="B682" s="103" t="e">
        <f>VLOOKUP(A682,URL[],2,0)</f>
        <v>#N/A</v>
      </c>
      <c r="C682" s="205" t="e">
        <f>VLOOKUP(A682,URL[],3,0)</f>
        <v>#N/A</v>
      </c>
      <c r="D682" s="103"/>
      <c r="E682" s="103"/>
      <c r="F682" s="103"/>
      <c r="G682" s="103"/>
      <c r="H682" s="103"/>
      <c r="I682" s="103"/>
      <c r="J682" s="103"/>
      <c r="K682" s="103"/>
      <c r="L682" s="103"/>
      <c r="M682" s="103"/>
      <c r="N682" s="103"/>
      <c r="O682" s="103"/>
      <c r="P682" s="103"/>
      <c r="Q682" s="103"/>
      <c r="R682" s="103"/>
      <c r="S682" s="103"/>
      <c r="T682" s="103" t="str">
        <f>IF(Final_Report[[#This Row],[Move to Report]]="Yes",VLOOKUP(E682,IssueVariable[],3,0),"N/A")</f>
        <v>N/A</v>
      </c>
      <c r="U682" s="103" t="str">
        <f>IF(Final_Report[[#This Row],[Move to Report]]="Yes",VLOOKUP(E682,IssueVariable[],4,0),"N/A")</f>
        <v>N/A</v>
      </c>
      <c r="V682" s="103" t="str">
        <f>Final_Report[[#This Row],[Issue Description]]</f>
        <v>N/A</v>
      </c>
      <c r="W682" s="103"/>
      <c r="X682" s="103">
        <f>Final_Report[[#This Row],[Code Snippet]]</f>
        <v>0</v>
      </c>
      <c r="Y682" s="103" t="str">
        <f>IF(Final_Report[[#This Row],[Move to Report]]="Yes",VLOOKUP(E682,IssueVariable[],5,0),"N/A")</f>
        <v>N/A</v>
      </c>
      <c r="Z682" s="103" t="str">
        <f>Final_Report[[#This Row],[Expected Result]]</f>
        <v>N/A</v>
      </c>
      <c r="AA682" s="103" t="str">
        <f>IF(Final_Report[[#This Row],[Move to Report]]="Yes",VLOOKUP(E682,IssueVariable[],6,0),"N/A")</f>
        <v>N/A</v>
      </c>
      <c r="AB682" s="103" t="str">
        <f>IF(Final_Report[[#This Row],[Move to Report]]="Yes",VLOOKUP(E682,IssueVariable[],7,0),"N/A")</f>
        <v>N/A</v>
      </c>
      <c r="AC682" s="103" t="str">
        <f>Final_Report[[#This Row],[Recommendation]]</f>
        <v>N/A</v>
      </c>
      <c r="AD682" s="103"/>
      <c r="AE682" s="103" t="str">
        <f>IF(Final_Report[[#This Row],[Move to Report]]="Yes",VLOOKUP(E682,IssueVariable[],8,0),"N/A")</f>
        <v>N/A</v>
      </c>
      <c r="AF682" s="103" t="str">
        <f>Final_Report[[#This Row],[Steps to Reproduce]]</f>
        <v>N/A</v>
      </c>
      <c r="AG682" s="103" t="str">
        <f>IF(Final_Report[[#This Row],[Move to Report]]="Yes",VLOOKUP(E682,IssueVariable[],9,0),"N/A")</f>
        <v>N/A</v>
      </c>
      <c r="AH682" s="103" t="str">
        <f>IF(Final_Report[[#This Row],[Move to Report]]="Yes",VLOOKUP(E682,IssueVariable[],10,0),"N/A")</f>
        <v>N/A</v>
      </c>
      <c r="AI682" s="103"/>
      <c r="AJ682" s="103"/>
      <c r="AK682" s="103" t="str" cm="1">
        <f t="array" ref="AK682">Table95[Tested on]</f>
        <v>Windows: 11
MAC OS: 12
iOS: 15
Android OS: 10</v>
      </c>
      <c r="AL682" s="203" t="str" cm="1">
        <f t="array" ref="AL6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2" s="103" t="e" cm="1">
        <f t="array" ref="AM682">CONCATENATE(LEFT(AH682, SEARCH(" ", AH682) -1),", ",Labels[Labels])</f>
        <v>#VALUE!</v>
      </c>
      <c r="AN682" s="103" t="b">
        <f t="shared" si="11"/>
        <v>0</v>
      </c>
      <c r="AO682" s="103"/>
      <c r="AP682" s="103"/>
      <c r="AQ682" s="103"/>
      <c r="AR682" s="103"/>
      <c r="AS682" s="103"/>
      <c r="AT682" s="103"/>
      <c r="AU682" s="103"/>
      <c r="AV682" s="103"/>
      <c r="AW682" s="103"/>
      <c r="AX682" s="103"/>
      <c r="AY682" s="103"/>
      <c r="AZ682" s="103"/>
      <c r="BA682" s="103"/>
      <c r="BB682" s="103"/>
      <c r="BC682" s="103" t="e">
        <f>VLOOKUP('Final Report'!D682,'Issue Variable'!A:N,11,FALSE)</f>
        <v>#N/A</v>
      </c>
      <c r="BD682" s="103"/>
      <c r="BE682" s="206"/>
    </row>
    <row r="683" spans="1:57" ht="105" hidden="1">
      <c r="A683" s="145"/>
      <c r="B683" s="103" t="e">
        <f>VLOOKUP(A683,URL[],2,0)</f>
        <v>#N/A</v>
      </c>
      <c r="C683" s="205" t="e">
        <f>VLOOKUP(A683,URL[],3,0)</f>
        <v>#N/A</v>
      </c>
      <c r="D683" s="103"/>
      <c r="E683" s="103"/>
      <c r="F683" s="103"/>
      <c r="G683" s="103"/>
      <c r="H683" s="103"/>
      <c r="I683" s="103"/>
      <c r="J683" s="103"/>
      <c r="K683" s="103"/>
      <c r="L683" s="103"/>
      <c r="M683" s="103"/>
      <c r="N683" s="103"/>
      <c r="O683" s="103"/>
      <c r="P683" s="103"/>
      <c r="Q683" s="103"/>
      <c r="R683" s="103"/>
      <c r="S683" s="103"/>
      <c r="T683" s="103" t="str">
        <f>IF(Final_Report[[#This Row],[Move to Report]]="Yes",VLOOKUP(E683,IssueVariable[],3,0),"N/A")</f>
        <v>N/A</v>
      </c>
      <c r="U683" s="103" t="str">
        <f>IF(Final_Report[[#This Row],[Move to Report]]="Yes",VLOOKUP(E683,IssueVariable[],4,0),"N/A")</f>
        <v>N/A</v>
      </c>
      <c r="V683" s="103" t="str">
        <f>Final_Report[[#This Row],[Issue Description]]</f>
        <v>N/A</v>
      </c>
      <c r="W683" s="103"/>
      <c r="X683" s="103">
        <f>Final_Report[[#This Row],[Code Snippet]]</f>
        <v>0</v>
      </c>
      <c r="Y683" s="103" t="str">
        <f>IF(Final_Report[[#This Row],[Move to Report]]="Yes",VLOOKUP(E683,IssueVariable[],5,0),"N/A")</f>
        <v>N/A</v>
      </c>
      <c r="Z683" s="103" t="str">
        <f>Final_Report[[#This Row],[Expected Result]]</f>
        <v>N/A</v>
      </c>
      <c r="AA683" s="103" t="str">
        <f>IF(Final_Report[[#This Row],[Move to Report]]="Yes",VLOOKUP(E683,IssueVariable[],6,0),"N/A")</f>
        <v>N/A</v>
      </c>
      <c r="AB683" s="103" t="str">
        <f>IF(Final_Report[[#This Row],[Move to Report]]="Yes",VLOOKUP(E683,IssueVariable[],7,0),"N/A")</f>
        <v>N/A</v>
      </c>
      <c r="AC683" s="103" t="str">
        <f>Final_Report[[#This Row],[Recommendation]]</f>
        <v>N/A</v>
      </c>
      <c r="AD683" s="103"/>
      <c r="AE683" s="103" t="str">
        <f>IF(Final_Report[[#This Row],[Move to Report]]="Yes",VLOOKUP(E683,IssueVariable[],8,0),"N/A")</f>
        <v>N/A</v>
      </c>
      <c r="AF683" s="103" t="str">
        <f>Final_Report[[#This Row],[Steps to Reproduce]]</f>
        <v>N/A</v>
      </c>
      <c r="AG683" s="103" t="str">
        <f>IF(Final_Report[[#This Row],[Move to Report]]="Yes",VLOOKUP(E683,IssueVariable[],9,0),"N/A")</f>
        <v>N/A</v>
      </c>
      <c r="AH683" s="103" t="str">
        <f>IF(Final_Report[[#This Row],[Move to Report]]="Yes",VLOOKUP(E683,IssueVariable[],10,0),"N/A")</f>
        <v>N/A</v>
      </c>
      <c r="AI683" s="103"/>
      <c r="AJ683" s="103"/>
      <c r="AK683" s="103" t="str" cm="1">
        <f t="array" ref="AK683">Table95[Tested on]</f>
        <v>Windows: 11
MAC OS: 12
iOS: 15
Android OS: 10</v>
      </c>
      <c r="AL683" s="203" t="str" cm="1">
        <f t="array" ref="AL6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3" s="103" t="e" cm="1">
        <f t="array" ref="AM683">CONCATENATE(LEFT(AH683, SEARCH(" ", AH683) -1),", ",Labels[Labels])</f>
        <v>#VALUE!</v>
      </c>
      <c r="AN683" s="103" t="b">
        <f t="shared" si="11"/>
        <v>0</v>
      </c>
      <c r="AO683" s="103"/>
      <c r="AP683" s="103"/>
      <c r="AQ683" s="103"/>
      <c r="AR683" s="103"/>
      <c r="AS683" s="103"/>
      <c r="AT683" s="103"/>
      <c r="AU683" s="103"/>
      <c r="AV683" s="103"/>
      <c r="AW683" s="103"/>
      <c r="AX683" s="103"/>
      <c r="AY683" s="103"/>
      <c r="AZ683" s="103"/>
      <c r="BA683" s="103"/>
      <c r="BB683" s="103"/>
      <c r="BC683" s="103" t="e">
        <f>VLOOKUP('Final Report'!D683,'Issue Variable'!A:N,11,FALSE)</f>
        <v>#N/A</v>
      </c>
      <c r="BD683" s="103"/>
      <c r="BE683" s="206"/>
    </row>
    <row r="684" spans="1:57" ht="105" hidden="1">
      <c r="A684" s="145"/>
      <c r="B684" s="103" t="e">
        <f>VLOOKUP(A684,URL[],2,0)</f>
        <v>#N/A</v>
      </c>
      <c r="C684" s="205" t="e">
        <f>VLOOKUP(A684,URL[],3,0)</f>
        <v>#N/A</v>
      </c>
      <c r="D684" s="103"/>
      <c r="E684" s="103"/>
      <c r="F684" s="103"/>
      <c r="G684" s="103"/>
      <c r="H684" s="103"/>
      <c r="I684" s="103"/>
      <c r="J684" s="103"/>
      <c r="K684" s="103"/>
      <c r="L684" s="103"/>
      <c r="M684" s="103"/>
      <c r="N684" s="103"/>
      <c r="O684" s="103"/>
      <c r="P684" s="103"/>
      <c r="Q684" s="103"/>
      <c r="R684" s="103"/>
      <c r="S684" s="103"/>
      <c r="T684" s="103" t="str">
        <f>IF(Final_Report[[#This Row],[Move to Report]]="Yes",VLOOKUP(E684,IssueVariable[],3,0),"N/A")</f>
        <v>N/A</v>
      </c>
      <c r="U684" s="103" t="str">
        <f>IF(Final_Report[[#This Row],[Move to Report]]="Yes",VLOOKUP(E684,IssueVariable[],4,0),"N/A")</f>
        <v>N/A</v>
      </c>
      <c r="V684" s="103" t="str">
        <f>Final_Report[[#This Row],[Issue Description]]</f>
        <v>N/A</v>
      </c>
      <c r="W684" s="103"/>
      <c r="X684" s="103">
        <f>Final_Report[[#This Row],[Code Snippet]]</f>
        <v>0</v>
      </c>
      <c r="Y684" s="103" t="str">
        <f>IF(Final_Report[[#This Row],[Move to Report]]="Yes",VLOOKUP(E684,IssueVariable[],5,0),"N/A")</f>
        <v>N/A</v>
      </c>
      <c r="Z684" s="103" t="str">
        <f>Final_Report[[#This Row],[Expected Result]]</f>
        <v>N/A</v>
      </c>
      <c r="AA684" s="103" t="str">
        <f>IF(Final_Report[[#This Row],[Move to Report]]="Yes",VLOOKUP(E684,IssueVariable[],6,0),"N/A")</f>
        <v>N/A</v>
      </c>
      <c r="AB684" s="103" t="str">
        <f>IF(Final_Report[[#This Row],[Move to Report]]="Yes",VLOOKUP(E684,IssueVariable[],7,0),"N/A")</f>
        <v>N/A</v>
      </c>
      <c r="AC684" s="103" t="str">
        <f>Final_Report[[#This Row],[Recommendation]]</f>
        <v>N/A</v>
      </c>
      <c r="AD684" s="103"/>
      <c r="AE684" s="103" t="str">
        <f>IF(Final_Report[[#This Row],[Move to Report]]="Yes",VLOOKUP(E684,IssueVariable[],8,0),"N/A")</f>
        <v>N/A</v>
      </c>
      <c r="AF684" s="103" t="str">
        <f>Final_Report[[#This Row],[Steps to Reproduce]]</f>
        <v>N/A</v>
      </c>
      <c r="AG684" s="103" t="str">
        <f>IF(Final_Report[[#This Row],[Move to Report]]="Yes",VLOOKUP(E684,IssueVariable[],9,0),"N/A")</f>
        <v>N/A</v>
      </c>
      <c r="AH684" s="103" t="str">
        <f>IF(Final_Report[[#This Row],[Move to Report]]="Yes",VLOOKUP(E684,IssueVariable[],10,0),"N/A")</f>
        <v>N/A</v>
      </c>
      <c r="AI684" s="103"/>
      <c r="AJ684" s="103"/>
      <c r="AK684" s="103" t="str" cm="1">
        <f t="array" ref="AK684">Table95[Tested on]</f>
        <v>Windows: 11
MAC OS: 12
iOS: 15
Android OS: 10</v>
      </c>
      <c r="AL684" s="203" t="str" cm="1">
        <f t="array" ref="AL6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4" s="103" t="e" cm="1">
        <f t="array" ref="AM684">CONCATENATE(LEFT(AH684, SEARCH(" ", AH684) -1),", ",Labels[Labels])</f>
        <v>#VALUE!</v>
      </c>
      <c r="AN684" s="103" t="b">
        <f t="shared" si="11"/>
        <v>0</v>
      </c>
      <c r="AO684" s="103"/>
      <c r="AP684" s="103"/>
      <c r="AQ684" s="103"/>
      <c r="AR684" s="103"/>
      <c r="AS684" s="103"/>
      <c r="AT684" s="103"/>
      <c r="AU684" s="103"/>
      <c r="AV684" s="103"/>
      <c r="AW684" s="103"/>
      <c r="AX684" s="103"/>
      <c r="AY684" s="103"/>
      <c r="AZ684" s="103"/>
      <c r="BA684" s="103"/>
      <c r="BB684" s="103"/>
      <c r="BC684" s="103" t="e">
        <f>VLOOKUP('Final Report'!D684,'Issue Variable'!A:N,11,FALSE)</f>
        <v>#N/A</v>
      </c>
      <c r="BD684" s="103"/>
      <c r="BE684" s="206"/>
    </row>
    <row r="685" spans="1:57" ht="105" hidden="1">
      <c r="A685" s="145"/>
      <c r="B685" s="103" t="e">
        <f>VLOOKUP(A685,URL[],2,0)</f>
        <v>#N/A</v>
      </c>
      <c r="C685" s="205" t="e">
        <f>VLOOKUP(A685,URL[],3,0)</f>
        <v>#N/A</v>
      </c>
      <c r="D685" s="103"/>
      <c r="E685" s="103"/>
      <c r="F685" s="103"/>
      <c r="G685" s="103"/>
      <c r="H685" s="103"/>
      <c r="I685" s="103"/>
      <c r="J685" s="103"/>
      <c r="K685" s="103"/>
      <c r="L685" s="103"/>
      <c r="M685" s="103"/>
      <c r="N685" s="103"/>
      <c r="O685" s="103"/>
      <c r="P685" s="103"/>
      <c r="Q685" s="103"/>
      <c r="R685" s="103"/>
      <c r="S685" s="103"/>
      <c r="T685" s="103" t="str">
        <f>IF(Final_Report[[#This Row],[Move to Report]]="Yes",VLOOKUP(E685,IssueVariable[],3,0),"N/A")</f>
        <v>N/A</v>
      </c>
      <c r="U685" s="103" t="str">
        <f>IF(Final_Report[[#This Row],[Move to Report]]="Yes",VLOOKUP(E685,IssueVariable[],4,0),"N/A")</f>
        <v>N/A</v>
      </c>
      <c r="V685" s="103" t="str">
        <f>Final_Report[[#This Row],[Issue Description]]</f>
        <v>N/A</v>
      </c>
      <c r="W685" s="103"/>
      <c r="X685" s="103">
        <f>Final_Report[[#This Row],[Code Snippet]]</f>
        <v>0</v>
      </c>
      <c r="Y685" s="103" t="str">
        <f>IF(Final_Report[[#This Row],[Move to Report]]="Yes",VLOOKUP(E685,IssueVariable[],5,0),"N/A")</f>
        <v>N/A</v>
      </c>
      <c r="Z685" s="103" t="str">
        <f>Final_Report[[#This Row],[Expected Result]]</f>
        <v>N/A</v>
      </c>
      <c r="AA685" s="103" t="str">
        <f>IF(Final_Report[[#This Row],[Move to Report]]="Yes",VLOOKUP(E685,IssueVariable[],6,0),"N/A")</f>
        <v>N/A</v>
      </c>
      <c r="AB685" s="103" t="str">
        <f>IF(Final_Report[[#This Row],[Move to Report]]="Yes",VLOOKUP(E685,IssueVariable[],7,0),"N/A")</f>
        <v>N/A</v>
      </c>
      <c r="AC685" s="103" t="str">
        <f>Final_Report[[#This Row],[Recommendation]]</f>
        <v>N/A</v>
      </c>
      <c r="AD685" s="103"/>
      <c r="AE685" s="103" t="str">
        <f>IF(Final_Report[[#This Row],[Move to Report]]="Yes",VLOOKUP(E685,IssueVariable[],8,0),"N/A")</f>
        <v>N/A</v>
      </c>
      <c r="AF685" s="103" t="str">
        <f>Final_Report[[#This Row],[Steps to Reproduce]]</f>
        <v>N/A</v>
      </c>
      <c r="AG685" s="103" t="str">
        <f>IF(Final_Report[[#This Row],[Move to Report]]="Yes",VLOOKUP(E685,IssueVariable[],9,0),"N/A")</f>
        <v>N/A</v>
      </c>
      <c r="AH685" s="103" t="str">
        <f>IF(Final_Report[[#This Row],[Move to Report]]="Yes",VLOOKUP(E685,IssueVariable[],10,0),"N/A")</f>
        <v>N/A</v>
      </c>
      <c r="AI685" s="103"/>
      <c r="AJ685" s="103"/>
      <c r="AK685" s="103" t="str" cm="1">
        <f t="array" ref="AK685">Table95[Tested on]</f>
        <v>Windows: 11
MAC OS: 12
iOS: 15
Android OS: 10</v>
      </c>
      <c r="AL685" s="203" t="str" cm="1">
        <f t="array" ref="AL6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5" s="103" t="e" cm="1">
        <f t="array" ref="AM685">CONCATENATE(LEFT(AH685, SEARCH(" ", AH685) -1),", ",Labels[Labels])</f>
        <v>#VALUE!</v>
      </c>
      <c r="AN685" s="103" t="b">
        <f t="shared" si="11"/>
        <v>0</v>
      </c>
      <c r="AO685" s="103"/>
      <c r="AP685" s="103"/>
      <c r="AQ685" s="103"/>
      <c r="AR685" s="103"/>
      <c r="AS685" s="103"/>
      <c r="AT685" s="103"/>
      <c r="AU685" s="103"/>
      <c r="AV685" s="103"/>
      <c r="AW685" s="103"/>
      <c r="AX685" s="103"/>
      <c r="AY685" s="103"/>
      <c r="AZ685" s="103"/>
      <c r="BA685" s="103"/>
      <c r="BB685" s="103"/>
      <c r="BC685" s="103" t="e">
        <f>VLOOKUP('Final Report'!D685,'Issue Variable'!A:N,11,FALSE)</f>
        <v>#N/A</v>
      </c>
      <c r="BD685" s="103"/>
      <c r="BE685" s="206"/>
    </row>
    <row r="686" spans="1:57" ht="105" hidden="1">
      <c r="A686" s="145"/>
      <c r="B686" s="103" t="e">
        <f>VLOOKUP(A686,URL[],2,0)</f>
        <v>#N/A</v>
      </c>
      <c r="C686" s="205" t="e">
        <f>VLOOKUP(A686,URL[],3,0)</f>
        <v>#N/A</v>
      </c>
      <c r="D686" s="103"/>
      <c r="E686" s="103"/>
      <c r="F686" s="103"/>
      <c r="G686" s="103"/>
      <c r="H686" s="103"/>
      <c r="I686" s="103"/>
      <c r="J686" s="103"/>
      <c r="K686" s="103"/>
      <c r="L686" s="103"/>
      <c r="M686" s="103"/>
      <c r="N686" s="103"/>
      <c r="O686" s="103"/>
      <c r="P686" s="103"/>
      <c r="Q686" s="103"/>
      <c r="R686" s="103"/>
      <c r="S686" s="103"/>
      <c r="T686" s="103" t="str">
        <f>IF(Final_Report[[#This Row],[Move to Report]]="Yes",VLOOKUP(E686,IssueVariable[],3,0),"N/A")</f>
        <v>N/A</v>
      </c>
      <c r="U686" s="103" t="str">
        <f>IF(Final_Report[[#This Row],[Move to Report]]="Yes",VLOOKUP(E686,IssueVariable[],4,0),"N/A")</f>
        <v>N/A</v>
      </c>
      <c r="V686" s="103" t="str">
        <f>Final_Report[[#This Row],[Issue Description]]</f>
        <v>N/A</v>
      </c>
      <c r="W686" s="103"/>
      <c r="X686" s="103">
        <f>Final_Report[[#This Row],[Code Snippet]]</f>
        <v>0</v>
      </c>
      <c r="Y686" s="103" t="str">
        <f>IF(Final_Report[[#This Row],[Move to Report]]="Yes",VLOOKUP(E686,IssueVariable[],5,0),"N/A")</f>
        <v>N/A</v>
      </c>
      <c r="Z686" s="103" t="str">
        <f>Final_Report[[#This Row],[Expected Result]]</f>
        <v>N/A</v>
      </c>
      <c r="AA686" s="103" t="str">
        <f>IF(Final_Report[[#This Row],[Move to Report]]="Yes",VLOOKUP(E686,IssueVariable[],6,0),"N/A")</f>
        <v>N/A</v>
      </c>
      <c r="AB686" s="103" t="str">
        <f>IF(Final_Report[[#This Row],[Move to Report]]="Yes",VLOOKUP(E686,IssueVariable[],7,0),"N/A")</f>
        <v>N/A</v>
      </c>
      <c r="AC686" s="103" t="str">
        <f>Final_Report[[#This Row],[Recommendation]]</f>
        <v>N/A</v>
      </c>
      <c r="AD686" s="103"/>
      <c r="AE686" s="103" t="str">
        <f>IF(Final_Report[[#This Row],[Move to Report]]="Yes",VLOOKUP(E686,IssueVariable[],8,0),"N/A")</f>
        <v>N/A</v>
      </c>
      <c r="AF686" s="103" t="str">
        <f>Final_Report[[#This Row],[Steps to Reproduce]]</f>
        <v>N/A</v>
      </c>
      <c r="AG686" s="103" t="str">
        <f>IF(Final_Report[[#This Row],[Move to Report]]="Yes",VLOOKUP(E686,IssueVariable[],9,0),"N/A")</f>
        <v>N/A</v>
      </c>
      <c r="AH686" s="103" t="str">
        <f>IF(Final_Report[[#This Row],[Move to Report]]="Yes",VLOOKUP(E686,IssueVariable[],10,0),"N/A")</f>
        <v>N/A</v>
      </c>
      <c r="AI686" s="103"/>
      <c r="AJ686" s="103"/>
      <c r="AK686" s="103" t="str" cm="1">
        <f t="array" ref="AK686">Table95[Tested on]</f>
        <v>Windows: 11
MAC OS: 12
iOS: 15
Android OS: 10</v>
      </c>
      <c r="AL686" s="203" t="str" cm="1">
        <f t="array" ref="AL6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6" s="103" t="e" cm="1">
        <f t="array" ref="AM686">CONCATENATE(LEFT(AH686, SEARCH(" ", AH686) -1),", ",Labels[Labels])</f>
        <v>#VALUE!</v>
      </c>
      <c r="AN686" s="103" t="b">
        <f t="shared" si="11"/>
        <v>0</v>
      </c>
      <c r="AO686" s="103"/>
      <c r="AP686" s="103"/>
      <c r="AQ686" s="103"/>
      <c r="AR686" s="103"/>
      <c r="AS686" s="103"/>
      <c r="AT686" s="103"/>
      <c r="AU686" s="103"/>
      <c r="AV686" s="103"/>
      <c r="AW686" s="103"/>
      <c r="AX686" s="103"/>
      <c r="AY686" s="103"/>
      <c r="AZ686" s="103"/>
      <c r="BA686" s="103"/>
      <c r="BB686" s="103"/>
      <c r="BC686" s="103" t="e">
        <f>VLOOKUP('Final Report'!D686,'Issue Variable'!A:N,11,FALSE)</f>
        <v>#N/A</v>
      </c>
      <c r="BD686" s="103"/>
      <c r="BE686" s="206"/>
    </row>
    <row r="687" spans="1:57" ht="105" hidden="1">
      <c r="A687" s="145"/>
      <c r="B687" s="103" t="e">
        <f>VLOOKUP(A687,URL[],2,0)</f>
        <v>#N/A</v>
      </c>
      <c r="C687" s="205" t="e">
        <f>VLOOKUP(A687,URL[],3,0)</f>
        <v>#N/A</v>
      </c>
      <c r="D687" s="103"/>
      <c r="E687" s="103"/>
      <c r="F687" s="103"/>
      <c r="G687" s="103"/>
      <c r="H687" s="103"/>
      <c r="I687" s="103"/>
      <c r="J687" s="103"/>
      <c r="K687" s="103"/>
      <c r="L687" s="103"/>
      <c r="M687" s="103"/>
      <c r="N687" s="103"/>
      <c r="O687" s="103"/>
      <c r="P687" s="103"/>
      <c r="Q687" s="103"/>
      <c r="R687" s="103"/>
      <c r="S687" s="103"/>
      <c r="T687" s="103" t="str">
        <f>IF(Final_Report[[#This Row],[Move to Report]]="Yes",VLOOKUP(E687,IssueVariable[],3,0),"N/A")</f>
        <v>N/A</v>
      </c>
      <c r="U687" s="103" t="str">
        <f>IF(Final_Report[[#This Row],[Move to Report]]="Yes",VLOOKUP(E687,IssueVariable[],4,0),"N/A")</f>
        <v>N/A</v>
      </c>
      <c r="V687" s="103" t="str">
        <f>Final_Report[[#This Row],[Issue Description]]</f>
        <v>N/A</v>
      </c>
      <c r="W687" s="103"/>
      <c r="X687" s="103">
        <f>Final_Report[[#This Row],[Code Snippet]]</f>
        <v>0</v>
      </c>
      <c r="Y687" s="103" t="str">
        <f>IF(Final_Report[[#This Row],[Move to Report]]="Yes",VLOOKUP(E687,IssueVariable[],5,0),"N/A")</f>
        <v>N/A</v>
      </c>
      <c r="Z687" s="103" t="str">
        <f>Final_Report[[#This Row],[Expected Result]]</f>
        <v>N/A</v>
      </c>
      <c r="AA687" s="103" t="str">
        <f>IF(Final_Report[[#This Row],[Move to Report]]="Yes",VLOOKUP(E687,IssueVariable[],6,0),"N/A")</f>
        <v>N/A</v>
      </c>
      <c r="AB687" s="103" t="str">
        <f>IF(Final_Report[[#This Row],[Move to Report]]="Yes",VLOOKUP(E687,IssueVariable[],7,0),"N/A")</f>
        <v>N/A</v>
      </c>
      <c r="AC687" s="103" t="str">
        <f>Final_Report[[#This Row],[Recommendation]]</f>
        <v>N/A</v>
      </c>
      <c r="AD687" s="103"/>
      <c r="AE687" s="103" t="str">
        <f>IF(Final_Report[[#This Row],[Move to Report]]="Yes",VLOOKUP(E687,IssueVariable[],8,0),"N/A")</f>
        <v>N/A</v>
      </c>
      <c r="AF687" s="103" t="str">
        <f>Final_Report[[#This Row],[Steps to Reproduce]]</f>
        <v>N/A</v>
      </c>
      <c r="AG687" s="103" t="str">
        <f>IF(Final_Report[[#This Row],[Move to Report]]="Yes",VLOOKUP(E687,IssueVariable[],9,0),"N/A")</f>
        <v>N/A</v>
      </c>
      <c r="AH687" s="103" t="str">
        <f>IF(Final_Report[[#This Row],[Move to Report]]="Yes",VLOOKUP(E687,IssueVariable[],10,0),"N/A")</f>
        <v>N/A</v>
      </c>
      <c r="AI687" s="103"/>
      <c r="AJ687" s="103"/>
      <c r="AK687" s="103" t="str" cm="1">
        <f t="array" ref="AK687">Table95[Tested on]</f>
        <v>Windows: 11
MAC OS: 12
iOS: 15
Android OS: 10</v>
      </c>
      <c r="AL687" s="203" t="str" cm="1">
        <f t="array" ref="AL6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7" s="103" t="e" cm="1">
        <f t="array" ref="AM687">CONCATENATE(LEFT(AH687, SEARCH(" ", AH687) -1),", ",Labels[Labels])</f>
        <v>#VALUE!</v>
      </c>
      <c r="AN687" s="103" t="b">
        <f t="shared" si="11"/>
        <v>0</v>
      </c>
      <c r="AO687" s="103"/>
      <c r="AP687" s="103"/>
      <c r="AQ687" s="103"/>
      <c r="AR687" s="103"/>
      <c r="AS687" s="103"/>
      <c r="AT687" s="103"/>
      <c r="AU687" s="103"/>
      <c r="AV687" s="103"/>
      <c r="AW687" s="103"/>
      <c r="AX687" s="103"/>
      <c r="AY687" s="103"/>
      <c r="AZ687" s="103"/>
      <c r="BA687" s="103"/>
      <c r="BB687" s="103"/>
      <c r="BC687" s="103" t="e">
        <f>VLOOKUP('Final Report'!D687,'Issue Variable'!A:N,11,FALSE)</f>
        <v>#N/A</v>
      </c>
      <c r="BD687" s="103"/>
      <c r="BE687" s="206"/>
    </row>
    <row r="688" spans="1:57" ht="105" hidden="1">
      <c r="A688" s="145"/>
      <c r="B688" s="103" t="e">
        <f>VLOOKUP(A688,URL[],2,0)</f>
        <v>#N/A</v>
      </c>
      <c r="C688" s="205" t="e">
        <f>VLOOKUP(A688,URL[],3,0)</f>
        <v>#N/A</v>
      </c>
      <c r="D688" s="103"/>
      <c r="E688" s="103"/>
      <c r="F688" s="103"/>
      <c r="G688" s="103"/>
      <c r="H688" s="103"/>
      <c r="I688" s="103"/>
      <c r="J688" s="103"/>
      <c r="K688" s="103"/>
      <c r="L688" s="103"/>
      <c r="M688" s="103"/>
      <c r="N688" s="103"/>
      <c r="O688" s="103"/>
      <c r="P688" s="103"/>
      <c r="Q688" s="103"/>
      <c r="R688" s="103"/>
      <c r="S688" s="103"/>
      <c r="T688" s="103" t="str">
        <f>IF(Final_Report[[#This Row],[Move to Report]]="Yes",VLOOKUP(E688,IssueVariable[],3,0),"N/A")</f>
        <v>N/A</v>
      </c>
      <c r="U688" s="103" t="str">
        <f>IF(Final_Report[[#This Row],[Move to Report]]="Yes",VLOOKUP(E688,IssueVariable[],4,0),"N/A")</f>
        <v>N/A</v>
      </c>
      <c r="V688" s="103" t="str">
        <f>Final_Report[[#This Row],[Issue Description]]</f>
        <v>N/A</v>
      </c>
      <c r="W688" s="103"/>
      <c r="X688" s="103">
        <f>Final_Report[[#This Row],[Code Snippet]]</f>
        <v>0</v>
      </c>
      <c r="Y688" s="103" t="str">
        <f>IF(Final_Report[[#This Row],[Move to Report]]="Yes",VLOOKUP(E688,IssueVariable[],5,0),"N/A")</f>
        <v>N/A</v>
      </c>
      <c r="Z688" s="103" t="str">
        <f>Final_Report[[#This Row],[Expected Result]]</f>
        <v>N/A</v>
      </c>
      <c r="AA688" s="103" t="str">
        <f>IF(Final_Report[[#This Row],[Move to Report]]="Yes",VLOOKUP(E688,IssueVariable[],6,0),"N/A")</f>
        <v>N/A</v>
      </c>
      <c r="AB688" s="103" t="str">
        <f>IF(Final_Report[[#This Row],[Move to Report]]="Yes",VLOOKUP(E688,IssueVariable[],7,0),"N/A")</f>
        <v>N/A</v>
      </c>
      <c r="AC688" s="103" t="str">
        <f>Final_Report[[#This Row],[Recommendation]]</f>
        <v>N/A</v>
      </c>
      <c r="AD688" s="103"/>
      <c r="AE688" s="103" t="str">
        <f>IF(Final_Report[[#This Row],[Move to Report]]="Yes",VLOOKUP(E688,IssueVariable[],8,0),"N/A")</f>
        <v>N/A</v>
      </c>
      <c r="AF688" s="103" t="str">
        <f>Final_Report[[#This Row],[Steps to Reproduce]]</f>
        <v>N/A</v>
      </c>
      <c r="AG688" s="103" t="str">
        <f>IF(Final_Report[[#This Row],[Move to Report]]="Yes",VLOOKUP(E688,IssueVariable[],9,0),"N/A")</f>
        <v>N/A</v>
      </c>
      <c r="AH688" s="103" t="str">
        <f>IF(Final_Report[[#This Row],[Move to Report]]="Yes",VLOOKUP(E688,IssueVariable[],10,0),"N/A")</f>
        <v>N/A</v>
      </c>
      <c r="AI688" s="103"/>
      <c r="AJ688" s="103"/>
      <c r="AK688" s="103" t="str" cm="1">
        <f t="array" ref="AK688">Table95[Tested on]</f>
        <v>Windows: 11
MAC OS: 12
iOS: 15
Android OS: 10</v>
      </c>
      <c r="AL688" s="203" t="str" cm="1">
        <f t="array" ref="AL6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8" s="103" t="e" cm="1">
        <f t="array" ref="AM688">CONCATENATE(LEFT(AH688, SEARCH(" ", AH688) -1),", ",Labels[Labels])</f>
        <v>#VALUE!</v>
      </c>
      <c r="AN688" s="103" t="b">
        <f t="shared" si="11"/>
        <v>0</v>
      </c>
      <c r="AO688" s="103"/>
      <c r="AP688" s="103"/>
      <c r="AQ688" s="103"/>
      <c r="AR688" s="103"/>
      <c r="AS688" s="103"/>
      <c r="AT688" s="103"/>
      <c r="AU688" s="103"/>
      <c r="AV688" s="103"/>
      <c r="AW688" s="103"/>
      <c r="AX688" s="103"/>
      <c r="AY688" s="103"/>
      <c r="AZ688" s="103"/>
      <c r="BA688" s="103"/>
      <c r="BB688" s="103"/>
      <c r="BC688" s="103" t="e">
        <f>VLOOKUP('Final Report'!D688,'Issue Variable'!A:N,11,FALSE)</f>
        <v>#N/A</v>
      </c>
      <c r="BD688" s="103"/>
      <c r="BE688" s="206"/>
    </row>
    <row r="689" spans="1:57" ht="105" hidden="1">
      <c r="A689" s="145"/>
      <c r="B689" s="103" t="e">
        <f>VLOOKUP(A689,URL[],2,0)</f>
        <v>#N/A</v>
      </c>
      <c r="C689" s="205" t="e">
        <f>VLOOKUP(A689,URL[],3,0)</f>
        <v>#N/A</v>
      </c>
      <c r="D689" s="103"/>
      <c r="E689" s="103"/>
      <c r="F689" s="103"/>
      <c r="G689" s="103"/>
      <c r="H689" s="103"/>
      <c r="I689" s="103"/>
      <c r="J689" s="103"/>
      <c r="K689" s="103"/>
      <c r="L689" s="103"/>
      <c r="M689" s="103"/>
      <c r="N689" s="103"/>
      <c r="O689" s="103"/>
      <c r="P689" s="103"/>
      <c r="Q689" s="103"/>
      <c r="R689" s="103"/>
      <c r="S689" s="103"/>
      <c r="T689" s="103" t="str">
        <f>IF(Final_Report[[#This Row],[Move to Report]]="Yes",VLOOKUP(E689,IssueVariable[],3,0),"N/A")</f>
        <v>N/A</v>
      </c>
      <c r="U689" s="103" t="str">
        <f>IF(Final_Report[[#This Row],[Move to Report]]="Yes",VLOOKUP(E689,IssueVariable[],4,0),"N/A")</f>
        <v>N/A</v>
      </c>
      <c r="V689" s="103" t="str">
        <f>Final_Report[[#This Row],[Issue Description]]</f>
        <v>N/A</v>
      </c>
      <c r="W689" s="103"/>
      <c r="X689" s="103">
        <f>Final_Report[[#This Row],[Code Snippet]]</f>
        <v>0</v>
      </c>
      <c r="Y689" s="103" t="str">
        <f>IF(Final_Report[[#This Row],[Move to Report]]="Yes",VLOOKUP(E689,IssueVariable[],5,0),"N/A")</f>
        <v>N/A</v>
      </c>
      <c r="Z689" s="103" t="str">
        <f>Final_Report[[#This Row],[Expected Result]]</f>
        <v>N/A</v>
      </c>
      <c r="AA689" s="103" t="str">
        <f>IF(Final_Report[[#This Row],[Move to Report]]="Yes",VLOOKUP(E689,IssueVariable[],6,0),"N/A")</f>
        <v>N/A</v>
      </c>
      <c r="AB689" s="103" t="str">
        <f>IF(Final_Report[[#This Row],[Move to Report]]="Yes",VLOOKUP(E689,IssueVariable[],7,0),"N/A")</f>
        <v>N/A</v>
      </c>
      <c r="AC689" s="103" t="str">
        <f>Final_Report[[#This Row],[Recommendation]]</f>
        <v>N/A</v>
      </c>
      <c r="AD689" s="103"/>
      <c r="AE689" s="103" t="str">
        <f>IF(Final_Report[[#This Row],[Move to Report]]="Yes",VLOOKUP(E689,IssueVariable[],8,0),"N/A")</f>
        <v>N/A</v>
      </c>
      <c r="AF689" s="103" t="str">
        <f>Final_Report[[#This Row],[Steps to Reproduce]]</f>
        <v>N/A</v>
      </c>
      <c r="AG689" s="103" t="str">
        <f>IF(Final_Report[[#This Row],[Move to Report]]="Yes",VLOOKUP(E689,IssueVariable[],9,0),"N/A")</f>
        <v>N/A</v>
      </c>
      <c r="AH689" s="103" t="str">
        <f>IF(Final_Report[[#This Row],[Move to Report]]="Yes",VLOOKUP(E689,IssueVariable[],10,0),"N/A")</f>
        <v>N/A</v>
      </c>
      <c r="AI689" s="103"/>
      <c r="AJ689" s="103"/>
      <c r="AK689" s="103" t="str" cm="1">
        <f t="array" ref="AK689">Table95[Tested on]</f>
        <v>Windows: 11
MAC OS: 12
iOS: 15
Android OS: 10</v>
      </c>
      <c r="AL689" s="203" t="str" cm="1">
        <f t="array" ref="AL6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89" s="103" t="e" cm="1">
        <f t="array" ref="AM689">CONCATENATE(LEFT(AH689, SEARCH(" ", AH689) -1),", ",Labels[Labels])</f>
        <v>#VALUE!</v>
      </c>
      <c r="AN689" s="103" t="b">
        <f t="shared" si="11"/>
        <v>0</v>
      </c>
      <c r="AO689" s="103"/>
      <c r="AP689" s="103"/>
      <c r="AQ689" s="103"/>
      <c r="AR689" s="103"/>
      <c r="AS689" s="103"/>
      <c r="AT689" s="103"/>
      <c r="AU689" s="103"/>
      <c r="AV689" s="103"/>
      <c r="AW689" s="103"/>
      <c r="AX689" s="103"/>
      <c r="AY689" s="103"/>
      <c r="AZ689" s="103"/>
      <c r="BA689" s="103"/>
      <c r="BB689" s="103"/>
      <c r="BC689" s="103" t="e">
        <f>VLOOKUP('Final Report'!D689,'Issue Variable'!A:N,11,FALSE)</f>
        <v>#N/A</v>
      </c>
      <c r="BD689" s="103"/>
      <c r="BE689" s="206"/>
    </row>
    <row r="690" spans="1:57" ht="105" hidden="1">
      <c r="A690" s="145"/>
      <c r="B690" s="103" t="e">
        <f>VLOOKUP(A690,URL[],2,0)</f>
        <v>#N/A</v>
      </c>
      <c r="C690" s="205" t="e">
        <f>VLOOKUP(A690,URL[],3,0)</f>
        <v>#N/A</v>
      </c>
      <c r="D690" s="103"/>
      <c r="E690" s="103"/>
      <c r="F690" s="103"/>
      <c r="G690" s="103"/>
      <c r="H690" s="103"/>
      <c r="I690" s="103"/>
      <c r="J690" s="103"/>
      <c r="K690" s="103"/>
      <c r="L690" s="103"/>
      <c r="M690" s="103"/>
      <c r="N690" s="103"/>
      <c r="O690" s="103"/>
      <c r="P690" s="103"/>
      <c r="Q690" s="103"/>
      <c r="R690" s="103"/>
      <c r="S690" s="103"/>
      <c r="T690" s="103" t="str">
        <f>IF(Final_Report[[#This Row],[Move to Report]]="Yes",VLOOKUP(E690,IssueVariable[],3,0),"N/A")</f>
        <v>N/A</v>
      </c>
      <c r="U690" s="103" t="str">
        <f>IF(Final_Report[[#This Row],[Move to Report]]="Yes",VLOOKUP(E690,IssueVariable[],4,0),"N/A")</f>
        <v>N/A</v>
      </c>
      <c r="V690" s="103" t="str">
        <f>Final_Report[[#This Row],[Issue Description]]</f>
        <v>N/A</v>
      </c>
      <c r="W690" s="103"/>
      <c r="X690" s="103">
        <f>Final_Report[[#This Row],[Code Snippet]]</f>
        <v>0</v>
      </c>
      <c r="Y690" s="103" t="str">
        <f>IF(Final_Report[[#This Row],[Move to Report]]="Yes",VLOOKUP(E690,IssueVariable[],5,0),"N/A")</f>
        <v>N/A</v>
      </c>
      <c r="Z690" s="103" t="str">
        <f>Final_Report[[#This Row],[Expected Result]]</f>
        <v>N/A</v>
      </c>
      <c r="AA690" s="103" t="str">
        <f>IF(Final_Report[[#This Row],[Move to Report]]="Yes",VLOOKUP(E690,IssueVariable[],6,0),"N/A")</f>
        <v>N/A</v>
      </c>
      <c r="AB690" s="103" t="str">
        <f>IF(Final_Report[[#This Row],[Move to Report]]="Yes",VLOOKUP(E690,IssueVariable[],7,0),"N/A")</f>
        <v>N/A</v>
      </c>
      <c r="AC690" s="103" t="str">
        <f>Final_Report[[#This Row],[Recommendation]]</f>
        <v>N/A</v>
      </c>
      <c r="AD690" s="103"/>
      <c r="AE690" s="103" t="str">
        <f>IF(Final_Report[[#This Row],[Move to Report]]="Yes",VLOOKUP(E690,IssueVariable[],8,0),"N/A")</f>
        <v>N/A</v>
      </c>
      <c r="AF690" s="103" t="str">
        <f>Final_Report[[#This Row],[Steps to Reproduce]]</f>
        <v>N/A</v>
      </c>
      <c r="AG690" s="103" t="str">
        <f>IF(Final_Report[[#This Row],[Move to Report]]="Yes",VLOOKUP(E690,IssueVariable[],9,0),"N/A")</f>
        <v>N/A</v>
      </c>
      <c r="AH690" s="103" t="str">
        <f>IF(Final_Report[[#This Row],[Move to Report]]="Yes",VLOOKUP(E690,IssueVariable[],10,0),"N/A")</f>
        <v>N/A</v>
      </c>
      <c r="AI690" s="103"/>
      <c r="AJ690" s="103"/>
      <c r="AK690" s="103" t="str" cm="1">
        <f t="array" ref="AK690">Table95[Tested on]</f>
        <v>Windows: 11
MAC OS: 12
iOS: 15
Android OS: 10</v>
      </c>
      <c r="AL690" s="203" t="str" cm="1">
        <f t="array" ref="AL6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0" s="103" t="e" cm="1">
        <f t="array" ref="AM690">CONCATENATE(LEFT(AH690, SEARCH(" ", AH690) -1),", ",Labels[Labels])</f>
        <v>#VALUE!</v>
      </c>
      <c r="AN690" s="103" t="b">
        <f t="shared" si="11"/>
        <v>0</v>
      </c>
      <c r="AO690" s="103"/>
      <c r="AP690" s="103"/>
      <c r="AQ690" s="103"/>
      <c r="AR690" s="103"/>
      <c r="AS690" s="103"/>
      <c r="AT690" s="103"/>
      <c r="AU690" s="103"/>
      <c r="AV690" s="103"/>
      <c r="AW690" s="103"/>
      <c r="AX690" s="103"/>
      <c r="AY690" s="103"/>
      <c r="AZ690" s="103"/>
      <c r="BA690" s="103"/>
      <c r="BB690" s="103"/>
      <c r="BC690" s="103" t="e">
        <f>VLOOKUP('Final Report'!D690,'Issue Variable'!A:N,11,FALSE)</f>
        <v>#N/A</v>
      </c>
      <c r="BD690" s="103"/>
      <c r="BE690" s="206"/>
    </row>
    <row r="691" spans="1:57" ht="105" hidden="1">
      <c r="A691" s="145"/>
      <c r="B691" s="103" t="e">
        <f>VLOOKUP(A691,URL[],2,0)</f>
        <v>#N/A</v>
      </c>
      <c r="C691" s="205" t="e">
        <f>VLOOKUP(A691,URL[],3,0)</f>
        <v>#N/A</v>
      </c>
      <c r="D691" s="103"/>
      <c r="E691" s="103"/>
      <c r="F691" s="103"/>
      <c r="G691" s="103"/>
      <c r="H691" s="103"/>
      <c r="I691" s="103"/>
      <c r="J691" s="103"/>
      <c r="K691" s="103"/>
      <c r="L691" s="103"/>
      <c r="M691" s="103"/>
      <c r="N691" s="103"/>
      <c r="O691" s="103"/>
      <c r="P691" s="103"/>
      <c r="Q691" s="103"/>
      <c r="R691" s="103"/>
      <c r="S691" s="103"/>
      <c r="T691" s="103" t="str">
        <f>IF(Final_Report[[#This Row],[Move to Report]]="Yes",VLOOKUP(E691,IssueVariable[],3,0),"N/A")</f>
        <v>N/A</v>
      </c>
      <c r="U691" s="103" t="str">
        <f>IF(Final_Report[[#This Row],[Move to Report]]="Yes",VLOOKUP(E691,IssueVariable[],4,0),"N/A")</f>
        <v>N/A</v>
      </c>
      <c r="V691" s="103" t="str">
        <f>Final_Report[[#This Row],[Issue Description]]</f>
        <v>N/A</v>
      </c>
      <c r="W691" s="103"/>
      <c r="X691" s="103">
        <f>Final_Report[[#This Row],[Code Snippet]]</f>
        <v>0</v>
      </c>
      <c r="Y691" s="103" t="str">
        <f>IF(Final_Report[[#This Row],[Move to Report]]="Yes",VLOOKUP(E691,IssueVariable[],5,0),"N/A")</f>
        <v>N/A</v>
      </c>
      <c r="Z691" s="103" t="str">
        <f>Final_Report[[#This Row],[Expected Result]]</f>
        <v>N/A</v>
      </c>
      <c r="AA691" s="103" t="str">
        <f>IF(Final_Report[[#This Row],[Move to Report]]="Yes",VLOOKUP(E691,IssueVariable[],6,0),"N/A")</f>
        <v>N/A</v>
      </c>
      <c r="AB691" s="103" t="str">
        <f>IF(Final_Report[[#This Row],[Move to Report]]="Yes",VLOOKUP(E691,IssueVariable[],7,0),"N/A")</f>
        <v>N/A</v>
      </c>
      <c r="AC691" s="103" t="str">
        <f>Final_Report[[#This Row],[Recommendation]]</f>
        <v>N/A</v>
      </c>
      <c r="AD691" s="103"/>
      <c r="AE691" s="103" t="str">
        <f>IF(Final_Report[[#This Row],[Move to Report]]="Yes",VLOOKUP(E691,IssueVariable[],8,0),"N/A")</f>
        <v>N/A</v>
      </c>
      <c r="AF691" s="103" t="str">
        <f>Final_Report[[#This Row],[Steps to Reproduce]]</f>
        <v>N/A</v>
      </c>
      <c r="AG691" s="103" t="str">
        <f>IF(Final_Report[[#This Row],[Move to Report]]="Yes",VLOOKUP(E691,IssueVariable[],9,0),"N/A")</f>
        <v>N/A</v>
      </c>
      <c r="AH691" s="103" t="str">
        <f>IF(Final_Report[[#This Row],[Move to Report]]="Yes",VLOOKUP(E691,IssueVariable[],10,0),"N/A")</f>
        <v>N/A</v>
      </c>
      <c r="AI691" s="103"/>
      <c r="AJ691" s="103"/>
      <c r="AK691" s="103" t="str" cm="1">
        <f t="array" ref="AK691">Table95[Tested on]</f>
        <v>Windows: 11
MAC OS: 12
iOS: 15
Android OS: 10</v>
      </c>
      <c r="AL691" s="203" t="str" cm="1">
        <f t="array" ref="AL6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1" s="103" t="e" cm="1">
        <f t="array" ref="AM691">CONCATENATE(LEFT(AH691, SEARCH(" ", AH691) -1),", ",Labels[Labels])</f>
        <v>#VALUE!</v>
      </c>
      <c r="AN691" s="103" t="b">
        <f t="shared" si="11"/>
        <v>0</v>
      </c>
      <c r="AO691" s="103"/>
      <c r="AP691" s="103"/>
      <c r="AQ691" s="103"/>
      <c r="AR691" s="103"/>
      <c r="AS691" s="103"/>
      <c r="AT691" s="103"/>
      <c r="AU691" s="103"/>
      <c r="AV691" s="103"/>
      <c r="AW691" s="103"/>
      <c r="AX691" s="103"/>
      <c r="AY691" s="103"/>
      <c r="AZ691" s="103"/>
      <c r="BA691" s="103"/>
      <c r="BB691" s="103"/>
      <c r="BC691" s="103" t="e">
        <f>VLOOKUP('Final Report'!D691,'Issue Variable'!A:N,11,FALSE)</f>
        <v>#N/A</v>
      </c>
      <c r="BD691" s="103"/>
      <c r="BE691" s="206"/>
    </row>
    <row r="692" spans="1:57" ht="105" hidden="1">
      <c r="A692" s="145"/>
      <c r="B692" s="103" t="e">
        <f>VLOOKUP(A692,URL[],2,0)</f>
        <v>#N/A</v>
      </c>
      <c r="C692" s="205" t="e">
        <f>VLOOKUP(A692,URL[],3,0)</f>
        <v>#N/A</v>
      </c>
      <c r="D692" s="103"/>
      <c r="E692" s="103"/>
      <c r="F692" s="103"/>
      <c r="G692" s="103"/>
      <c r="H692" s="103"/>
      <c r="I692" s="103"/>
      <c r="J692" s="103"/>
      <c r="K692" s="103"/>
      <c r="L692" s="103"/>
      <c r="M692" s="103"/>
      <c r="N692" s="103"/>
      <c r="O692" s="103"/>
      <c r="P692" s="103"/>
      <c r="Q692" s="103"/>
      <c r="R692" s="103"/>
      <c r="S692" s="103"/>
      <c r="T692" s="103" t="str">
        <f>IF(Final_Report[[#This Row],[Move to Report]]="Yes",VLOOKUP(E692,IssueVariable[],3,0),"N/A")</f>
        <v>N/A</v>
      </c>
      <c r="U692" s="103" t="str">
        <f>IF(Final_Report[[#This Row],[Move to Report]]="Yes",VLOOKUP(E692,IssueVariable[],4,0),"N/A")</f>
        <v>N/A</v>
      </c>
      <c r="V692" s="103" t="str">
        <f>Final_Report[[#This Row],[Issue Description]]</f>
        <v>N/A</v>
      </c>
      <c r="W692" s="103"/>
      <c r="X692" s="103">
        <f>Final_Report[[#This Row],[Code Snippet]]</f>
        <v>0</v>
      </c>
      <c r="Y692" s="103" t="str">
        <f>IF(Final_Report[[#This Row],[Move to Report]]="Yes",VLOOKUP(E692,IssueVariable[],5,0),"N/A")</f>
        <v>N/A</v>
      </c>
      <c r="Z692" s="103" t="str">
        <f>Final_Report[[#This Row],[Expected Result]]</f>
        <v>N/A</v>
      </c>
      <c r="AA692" s="103" t="str">
        <f>IF(Final_Report[[#This Row],[Move to Report]]="Yes",VLOOKUP(E692,IssueVariable[],6,0),"N/A")</f>
        <v>N/A</v>
      </c>
      <c r="AB692" s="103" t="str">
        <f>IF(Final_Report[[#This Row],[Move to Report]]="Yes",VLOOKUP(E692,IssueVariable[],7,0),"N/A")</f>
        <v>N/A</v>
      </c>
      <c r="AC692" s="103" t="str">
        <f>Final_Report[[#This Row],[Recommendation]]</f>
        <v>N/A</v>
      </c>
      <c r="AD692" s="103"/>
      <c r="AE692" s="103" t="str">
        <f>IF(Final_Report[[#This Row],[Move to Report]]="Yes",VLOOKUP(E692,IssueVariable[],8,0),"N/A")</f>
        <v>N/A</v>
      </c>
      <c r="AF692" s="103" t="str">
        <f>Final_Report[[#This Row],[Steps to Reproduce]]</f>
        <v>N/A</v>
      </c>
      <c r="AG692" s="103" t="str">
        <f>IF(Final_Report[[#This Row],[Move to Report]]="Yes",VLOOKUP(E692,IssueVariable[],9,0),"N/A")</f>
        <v>N/A</v>
      </c>
      <c r="AH692" s="103" t="str">
        <f>IF(Final_Report[[#This Row],[Move to Report]]="Yes",VLOOKUP(E692,IssueVariable[],10,0),"N/A")</f>
        <v>N/A</v>
      </c>
      <c r="AI692" s="103"/>
      <c r="AJ692" s="103"/>
      <c r="AK692" s="103" t="str" cm="1">
        <f t="array" ref="AK692">Table95[Tested on]</f>
        <v>Windows: 11
MAC OS: 12
iOS: 15
Android OS: 10</v>
      </c>
      <c r="AL692" s="203" t="str" cm="1">
        <f t="array" ref="AL6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2" s="103" t="e" cm="1">
        <f t="array" ref="AM692">CONCATENATE(LEFT(AH692, SEARCH(" ", AH692) -1),", ",Labels[Labels])</f>
        <v>#VALUE!</v>
      </c>
      <c r="AN692" s="103" t="b">
        <f t="shared" si="11"/>
        <v>0</v>
      </c>
      <c r="AO692" s="103"/>
      <c r="AP692" s="103"/>
      <c r="AQ692" s="103"/>
      <c r="AR692" s="103"/>
      <c r="AS692" s="103"/>
      <c r="AT692" s="103"/>
      <c r="AU692" s="103"/>
      <c r="AV692" s="103"/>
      <c r="AW692" s="103"/>
      <c r="AX692" s="103"/>
      <c r="AY692" s="103"/>
      <c r="AZ692" s="103"/>
      <c r="BA692" s="103"/>
      <c r="BB692" s="103"/>
      <c r="BC692" s="103" t="e">
        <f>VLOOKUP('Final Report'!D692,'Issue Variable'!A:N,11,FALSE)</f>
        <v>#N/A</v>
      </c>
      <c r="BD692" s="103"/>
      <c r="BE692" s="206"/>
    </row>
    <row r="693" spans="1:57" ht="105" hidden="1">
      <c r="A693" s="145"/>
      <c r="B693" s="103" t="e">
        <f>VLOOKUP(A693,URL[],2,0)</f>
        <v>#N/A</v>
      </c>
      <c r="C693" s="205" t="e">
        <f>VLOOKUP(A693,URL[],3,0)</f>
        <v>#N/A</v>
      </c>
      <c r="D693" s="103"/>
      <c r="E693" s="103"/>
      <c r="F693" s="103"/>
      <c r="G693" s="103"/>
      <c r="H693" s="103"/>
      <c r="I693" s="103"/>
      <c r="J693" s="103"/>
      <c r="K693" s="103"/>
      <c r="L693" s="103"/>
      <c r="M693" s="103"/>
      <c r="N693" s="103"/>
      <c r="O693" s="103"/>
      <c r="P693" s="103"/>
      <c r="Q693" s="103"/>
      <c r="R693" s="103"/>
      <c r="S693" s="103"/>
      <c r="T693" s="103" t="str">
        <f>IF(Final_Report[[#This Row],[Move to Report]]="Yes",VLOOKUP(E693,IssueVariable[],3,0),"N/A")</f>
        <v>N/A</v>
      </c>
      <c r="U693" s="103" t="str">
        <f>IF(Final_Report[[#This Row],[Move to Report]]="Yes",VLOOKUP(E693,IssueVariable[],4,0),"N/A")</f>
        <v>N/A</v>
      </c>
      <c r="V693" s="103" t="str">
        <f>Final_Report[[#This Row],[Issue Description]]</f>
        <v>N/A</v>
      </c>
      <c r="W693" s="103"/>
      <c r="X693" s="103">
        <f>Final_Report[[#This Row],[Code Snippet]]</f>
        <v>0</v>
      </c>
      <c r="Y693" s="103" t="str">
        <f>IF(Final_Report[[#This Row],[Move to Report]]="Yes",VLOOKUP(E693,IssueVariable[],5,0),"N/A")</f>
        <v>N/A</v>
      </c>
      <c r="Z693" s="103" t="str">
        <f>Final_Report[[#This Row],[Expected Result]]</f>
        <v>N/A</v>
      </c>
      <c r="AA693" s="103" t="str">
        <f>IF(Final_Report[[#This Row],[Move to Report]]="Yes",VLOOKUP(E693,IssueVariable[],6,0),"N/A")</f>
        <v>N/A</v>
      </c>
      <c r="AB693" s="103" t="str">
        <f>IF(Final_Report[[#This Row],[Move to Report]]="Yes",VLOOKUP(E693,IssueVariable[],7,0),"N/A")</f>
        <v>N/A</v>
      </c>
      <c r="AC693" s="103" t="str">
        <f>Final_Report[[#This Row],[Recommendation]]</f>
        <v>N/A</v>
      </c>
      <c r="AD693" s="103"/>
      <c r="AE693" s="103" t="str">
        <f>IF(Final_Report[[#This Row],[Move to Report]]="Yes",VLOOKUP(E693,IssueVariable[],8,0),"N/A")</f>
        <v>N/A</v>
      </c>
      <c r="AF693" s="103" t="str">
        <f>Final_Report[[#This Row],[Steps to Reproduce]]</f>
        <v>N/A</v>
      </c>
      <c r="AG693" s="103" t="str">
        <f>IF(Final_Report[[#This Row],[Move to Report]]="Yes",VLOOKUP(E693,IssueVariable[],9,0),"N/A")</f>
        <v>N/A</v>
      </c>
      <c r="AH693" s="103" t="str">
        <f>IF(Final_Report[[#This Row],[Move to Report]]="Yes",VLOOKUP(E693,IssueVariable[],10,0),"N/A")</f>
        <v>N/A</v>
      </c>
      <c r="AI693" s="103"/>
      <c r="AJ693" s="103"/>
      <c r="AK693" s="103" t="str" cm="1">
        <f t="array" ref="AK693">Table95[Tested on]</f>
        <v>Windows: 11
MAC OS: 12
iOS: 15
Android OS: 10</v>
      </c>
      <c r="AL693" s="203" t="str" cm="1">
        <f t="array" ref="AL6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3" s="103" t="e" cm="1">
        <f t="array" ref="AM693">CONCATENATE(LEFT(AH693, SEARCH(" ", AH693) -1),", ",Labels[Labels])</f>
        <v>#VALUE!</v>
      </c>
      <c r="AN693" s="103" t="b">
        <f t="shared" si="11"/>
        <v>0</v>
      </c>
      <c r="AO693" s="103"/>
      <c r="AP693" s="103"/>
      <c r="AQ693" s="103"/>
      <c r="AR693" s="103"/>
      <c r="AS693" s="103"/>
      <c r="AT693" s="103"/>
      <c r="AU693" s="103"/>
      <c r="AV693" s="103"/>
      <c r="AW693" s="103"/>
      <c r="AX693" s="103"/>
      <c r="AY693" s="103"/>
      <c r="AZ693" s="103"/>
      <c r="BA693" s="103"/>
      <c r="BB693" s="103"/>
      <c r="BC693" s="103" t="e">
        <f>VLOOKUP('Final Report'!D693,'Issue Variable'!A:N,11,FALSE)</f>
        <v>#N/A</v>
      </c>
      <c r="BD693" s="103"/>
      <c r="BE693" s="206"/>
    </row>
    <row r="694" spans="1:57" ht="105" hidden="1">
      <c r="A694" s="145"/>
      <c r="B694" s="103" t="e">
        <f>VLOOKUP(A694,URL[],2,0)</f>
        <v>#N/A</v>
      </c>
      <c r="C694" s="205" t="e">
        <f>VLOOKUP(A694,URL[],3,0)</f>
        <v>#N/A</v>
      </c>
      <c r="D694" s="103"/>
      <c r="E694" s="103"/>
      <c r="F694" s="103"/>
      <c r="G694" s="103"/>
      <c r="H694" s="103"/>
      <c r="I694" s="103"/>
      <c r="J694" s="103"/>
      <c r="K694" s="103"/>
      <c r="L694" s="103"/>
      <c r="M694" s="103"/>
      <c r="N694" s="103"/>
      <c r="O694" s="103"/>
      <c r="P694" s="103"/>
      <c r="Q694" s="103"/>
      <c r="R694" s="103"/>
      <c r="S694" s="103"/>
      <c r="T694" s="103" t="str">
        <f>IF(Final_Report[[#This Row],[Move to Report]]="Yes",VLOOKUP(E694,IssueVariable[],3,0),"N/A")</f>
        <v>N/A</v>
      </c>
      <c r="U694" s="103" t="str">
        <f>IF(Final_Report[[#This Row],[Move to Report]]="Yes",VLOOKUP(E694,IssueVariable[],4,0),"N/A")</f>
        <v>N/A</v>
      </c>
      <c r="V694" s="103" t="str">
        <f>Final_Report[[#This Row],[Issue Description]]</f>
        <v>N/A</v>
      </c>
      <c r="W694" s="103"/>
      <c r="X694" s="103">
        <f>Final_Report[[#This Row],[Code Snippet]]</f>
        <v>0</v>
      </c>
      <c r="Y694" s="103" t="str">
        <f>IF(Final_Report[[#This Row],[Move to Report]]="Yes",VLOOKUP(E694,IssueVariable[],5,0),"N/A")</f>
        <v>N/A</v>
      </c>
      <c r="Z694" s="103" t="str">
        <f>Final_Report[[#This Row],[Expected Result]]</f>
        <v>N/A</v>
      </c>
      <c r="AA694" s="103" t="str">
        <f>IF(Final_Report[[#This Row],[Move to Report]]="Yes",VLOOKUP(E694,IssueVariable[],6,0),"N/A")</f>
        <v>N/A</v>
      </c>
      <c r="AB694" s="103" t="str">
        <f>IF(Final_Report[[#This Row],[Move to Report]]="Yes",VLOOKUP(E694,IssueVariable[],7,0),"N/A")</f>
        <v>N/A</v>
      </c>
      <c r="AC694" s="103" t="str">
        <f>Final_Report[[#This Row],[Recommendation]]</f>
        <v>N/A</v>
      </c>
      <c r="AD694" s="103"/>
      <c r="AE694" s="103" t="str">
        <f>IF(Final_Report[[#This Row],[Move to Report]]="Yes",VLOOKUP(E694,IssueVariable[],8,0),"N/A")</f>
        <v>N/A</v>
      </c>
      <c r="AF694" s="103" t="str">
        <f>Final_Report[[#This Row],[Steps to Reproduce]]</f>
        <v>N/A</v>
      </c>
      <c r="AG694" s="103" t="str">
        <f>IF(Final_Report[[#This Row],[Move to Report]]="Yes",VLOOKUP(E694,IssueVariable[],9,0),"N/A")</f>
        <v>N/A</v>
      </c>
      <c r="AH694" s="103" t="str">
        <f>IF(Final_Report[[#This Row],[Move to Report]]="Yes",VLOOKUP(E694,IssueVariable[],10,0),"N/A")</f>
        <v>N/A</v>
      </c>
      <c r="AI694" s="103"/>
      <c r="AJ694" s="103"/>
      <c r="AK694" s="103" t="str" cm="1">
        <f t="array" ref="AK694">Table95[Tested on]</f>
        <v>Windows: 11
MAC OS: 12
iOS: 15
Android OS: 10</v>
      </c>
      <c r="AL694" s="203" t="str" cm="1">
        <f t="array" ref="AL6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4" s="103" t="e" cm="1">
        <f t="array" ref="AM694">CONCATENATE(LEFT(AH694, SEARCH(" ", AH694) -1),", ",Labels[Labels])</f>
        <v>#VALUE!</v>
      </c>
      <c r="AN694" s="103" t="b">
        <f t="shared" si="11"/>
        <v>0</v>
      </c>
      <c r="AO694" s="103"/>
      <c r="AP694" s="103"/>
      <c r="AQ694" s="103"/>
      <c r="AR694" s="103"/>
      <c r="AS694" s="103"/>
      <c r="AT694" s="103"/>
      <c r="AU694" s="103"/>
      <c r="AV694" s="103"/>
      <c r="AW694" s="103"/>
      <c r="AX694" s="103"/>
      <c r="AY694" s="103"/>
      <c r="AZ694" s="103"/>
      <c r="BA694" s="103"/>
      <c r="BB694" s="103"/>
      <c r="BC694" s="103" t="e">
        <f>VLOOKUP('Final Report'!D694,'Issue Variable'!A:N,11,FALSE)</f>
        <v>#N/A</v>
      </c>
      <c r="BD694" s="103"/>
      <c r="BE694" s="206"/>
    </row>
    <row r="695" spans="1:57" ht="105" hidden="1">
      <c r="A695" s="145"/>
      <c r="B695" s="103" t="e">
        <f>VLOOKUP(A695,URL[],2,0)</f>
        <v>#N/A</v>
      </c>
      <c r="C695" s="205" t="e">
        <f>VLOOKUP(A695,URL[],3,0)</f>
        <v>#N/A</v>
      </c>
      <c r="D695" s="103"/>
      <c r="E695" s="103"/>
      <c r="F695" s="103"/>
      <c r="G695" s="103"/>
      <c r="H695" s="103"/>
      <c r="I695" s="103"/>
      <c r="J695" s="103"/>
      <c r="K695" s="103"/>
      <c r="L695" s="103"/>
      <c r="M695" s="103"/>
      <c r="N695" s="103"/>
      <c r="O695" s="103"/>
      <c r="P695" s="103"/>
      <c r="Q695" s="103"/>
      <c r="R695" s="103"/>
      <c r="S695" s="103"/>
      <c r="T695" s="103" t="str">
        <f>IF(Final_Report[[#This Row],[Move to Report]]="Yes",VLOOKUP(E695,IssueVariable[],3,0),"N/A")</f>
        <v>N/A</v>
      </c>
      <c r="U695" s="103" t="str">
        <f>IF(Final_Report[[#This Row],[Move to Report]]="Yes",VLOOKUP(E695,IssueVariable[],4,0),"N/A")</f>
        <v>N/A</v>
      </c>
      <c r="V695" s="103" t="str">
        <f>Final_Report[[#This Row],[Issue Description]]</f>
        <v>N/A</v>
      </c>
      <c r="W695" s="103"/>
      <c r="X695" s="103">
        <f>Final_Report[[#This Row],[Code Snippet]]</f>
        <v>0</v>
      </c>
      <c r="Y695" s="103" t="str">
        <f>IF(Final_Report[[#This Row],[Move to Report]]="Yes",VLOOKUP(E695,IssueVariable[],5,0),"N/A")</f>
        <v>N/A</v>
      </c>
      <c r="Z695" s="103" t="str">
        <f>Final_Report[[#This Row],[Expected Result]]</f>
        <v>N/A</v>
      </c>
      <c r="AA695" s="103" t="str">
        <f>IF(Final_Report[[#This Row],[Move to Report]]="Yes",VLOOKUP(E695,IssueVariable[],6,0),"N/A")</f>
        <v>N/A</v>
      </c>
      <c r="AB695" s="103" t="str">
        <f>IF(Final_Report[[#This Row],[Move to Report]]="Yes",VLOOKUP(E695,IssueVariable[],7,0),"N/A")</f>
        <v>N/A</v>
      </c>
      <c r="AC695" s="103" t="str">
        <f>Final_Report[[#This Row],[Recommendation]]</f>
        <v>N/A</v>
      </c>
      <c r="AD695" s="103"/>
      <c r="AE695" s="103" t="str">
        <f>IF(Final_Report[[#This Row],[Move to Report]]="Yes",VLOOKUP(E695,IssueVariable[],8,0),"N/A")</f>
        <v>N/A</v>
      </c>
      <c r="AF695" s="103" t="str">
        <f>Final_Report[[#This Row],[Steps to Reproduce]]</f>
        <v>N/A</v>
      </c>
      <c r="AG695" s="103" t="str">
        <f>IF(Final_Report[[#This Row],[Move to Report]]="Yes",VLOOKUP(E695,IssueVariable[],9,0),"N/A")</f>
        <v>N/A</v>
      </c>
      <c r="AH695" s="103" t="str">
        <f>IF(Final_Report[[#This Row],[Move to Report]]="Yes",VLOOKUP(E695,IssueVariable[],10,0),"N/A")</f>
        <v>N/A</v>
      </c>
      <c r="AI695" s="103"/>
      <c r="AJ695" s="103"/>
      <c r="AK695" s="103" t="str" cm="1">
        <f t="array" ref="AK695">Table95[Tested on]</f>
        <v>Windows: 11
MAC OS: 12
iOS: 15
Android OS: 10</v>
      </c>
      <c r="AL695" s="203" t="str" cm="1">
        <f t="array" ref="AL6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5" s="103" t="e" cm="1">
        <f t="array" ref="AM695">CONCATENATE(LEFT(AH695, SEARCH(" ", AH695) -1),", ",Labels[Labels])</f>
        <v>#VALUE!</v>
      </c>
      <c r="AN695" s="103" t="b">
        <f t="shared" si="11"/>
        <v>0</v>
      </c>
      <c r="AO695" s="103"/>
      <c r="AP695" s="103"/>
      <c r="AQ695" s="103"/>
      <c r="AR695" s="103"/>
      <c r="AS695" s="103"/>
      <c r="AT695" s="103"/>
      <c r="AU695" s="103"/>
      <c r="AV695" s="103"/>
      <c r="AW695" s="103"/>
      <c r="AX695" s="103"/>
      <c r="AY695" s="103"/>
      <c r="AZ695" s="103"/>
      <c r="BA695" s="103"/>
      <c r="BB695" s="103"/>
      <c r="BC695" s="103" t="e">
        <f>VLOOKUP('Final Report'!D695,'Issue Variable'!A:N,11,FALSE)</f>
        <v>#N/A</v>
      </c>
      <c r="BD695" s="103"/>
      <c r="BE695" s="206"/>
    </row>
    <row r="696" spans="1:57" ht="105" hidden="1">
      <c r="A696" s="145"/>
      <c r="B696" s="103" t="e">
        <f>VLOOKUP(A696,URL[],2,0)</f>
        <v>#N/A</v>
      </c>
      <c r="C696" s="205" t="e">
        <f>VLOOKUP(A696,URL[],3,0)</f>
        <v>#N/A</v>
      </c>
      <c r="D696" s="103"/>
      <c r="E696" s="103"/>
      <c r="F696" s="103"/>
      <c r="G696" s="103"/>
      <c r="H696" s="103"/>
      <c r="I696" s="103"/>
      <c r="J696" s="103"/>
      <c r="K696" s="103"/>
      <c r="L696" s="103"/>
      <c r="M696" s="103"/>
      <c r="N696" s="103"/>
      <c r="O696" s="103"/>
      <c r="P696" s="103"/>
      <c r="Q696" s="103"/>
      <c r="R696" s="103"/>
      <c r="S696" s="103"/>
      <c r="T696" s="103" t="str">
        <f>IF(Final_Report[[#This Row],[Move to Report]]="Yes",VLOOKUP(E696,IssueVariable[],3,0),"N/A")</f>
        <v>N/A</v>
      </c>
      <c r="U696" s="103" t="str">
        <f>IF(Final_Report[[#This Row],[Move to Report]]="Yes",VLOOKUP(E696,IssueVariable[],4,0),"N/A")</f>
        <v>N/A</v>
      </c>
      <c r="V696" s="103" t="str">
        <f>Final_Report[[#This Row],[Issue Description]]</f>
        <v>N/A</v>
      </c>
      <c r="W696" s="103"/>
      <c r="X696" s="103">
        <f>Final_Report[[#This Row],[Code Snippet]]</f>
        <v>0</v>
      </c>
      <c r="Y696" s="103" t="str">
        <f>IF(Final_Report[[#This Row],[Move to Report]]="Yes",VLOOKUP(E696,IssueVariable[],5,0),"N/A")</f>
        <v>N/A</v>
      </c>
      <c r="Z696" s="103" t="str">
        <f>Final_Report[[#This Row],[Expected Result]]</f>
        <v>N/A</v>
      </c>
      <c r="AA696" s="103" t="str">
        <f>IF(Final_Report[[#This Row],[Move to Report]]="Yes",VLOOKUP(E696,IssueVariable[],6,0),"N/A")</f>
        <v>N/A</v>
      </c>
      <c r="AB696" s="103" t="str">
        <f>IF(Final_Report[[#This Row],[Move to Report]]="Yes",VLOOKUP(E696,IssueVariable[],7,0),"N/A")</f>
        <v>N/A</v>
      </c>
      <c r="AC696" s="103" t="str">
        <f>Final_Report[[#This Row],[Recommendation]]</f>
        <v>N/A</v>
      </c>
      <c r="AD696" s="103"/>
      <c r="AE696" s="103" t="str">
        <f>IF(Final_Report[[#This Row],[Move to Report]]="Yes",VLOOKUP(E696,IssueVariable[],8,0),"N/A")</f>
        <v>N/A</v>
      </c>
      <c r="AF696" s="103" t="str">
        <f>Final_Report[[#This Row],[Steps to Reproduce]]</f>
        <v>N/A</v>
      </c>
      <c r="AG696" s="103" t="str">
        <f>IF(Final_Report[[#This Row],[Move to Report]]="Yes",VLOOKUP(E696,IssueVariable[],9,0),"N/A")</f>
        <v>N/A</v>
      </c>
      <c r="AH696" s="103" t="str">
        <f>IF(Final_Report[[#This Row],[Move to Report]]="Yes",VLOOKUP(E696,IssueVariable[],10,0),"N/A")</f>
        <v>N/A</v>
      </c>
      <c r="AI696" s="103"/>
      <c r="AJ696" s="103"/>
      <c r="AK696" s="103" t="str" cm="1">
        <f t="array" ref="AK696">Table95[Tested on]</f>
        <v>Windows: 11
MAC OS: 12
iOS: 15
Android OS: 10</v>
      </c>
      <c r="AL696" s="203" t="str" cm="1">
        <f t="array" ref="AL6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6" s="103" t="e" cm="1">
        <f t="array" ref="AM696">CONCATENATE(LEFT(AH696, SEARCH(" ", AH696) -1),", ",Labels[Labels])</f>
        <v>#VALUE!</v>
      </c>
      <c r="AN696" s="103" t="b">
        <f t="shared" si="11"/>
        <v>0</v>
      </c>
      <c r="AO696" s="103"/>
      <c r="AP696" s="103"/>
      <c r="AQ696" s="103"/>
      <c r="AR696" s="103"/>
      <c r="AS696" s="103"/>
      <c r="AT696" s="103"/>
      <c r="AU696" s="103"/>
      <c r="AV696" s="103"/>
      <c r="AW696" s="103"/>
      <c r="AX696" s="103"/>
      <c r="AY696" s="103"/>
      <c r="AZ696" s="103"/>
      <c r="BA696" s="103"/>
      <c r="BB696" s="103"/>
      <c r="BC696" s="103" t="e">
        <f>VLOOKUP('Final Report'!D696,'Issue Variable'!A:N,11,FALSE)</f>
        <v>#N/A</v>
      </c>
      <c r="BD696" s="103"/>
      <c r="BE696" s="206"/>
    </row>
    <row r="697" spans="1:57" ht="105" hidden="1">
      <c r="A697" s="145"/>
      <c r="B697" s="103" t="e">
        <f>VLOOKUP(A697,URL[],2,0)</f>
        <v>#N/A</v>
      </c>
      <c r="C697" s="205" t="e">
        <f>VLOOKUP(A697,URL[],3,0)</f>
        <v>#N/A</v>
      </c>
      <c r="D697" s="103"/>
      <c r="E697" s="103"/>
      <c r="F697" s="103"/>
      <c r="G697" s="103"/>
      <c r="H697" s="103"/>
      <c r="I697" s="103"/>
      <c r="J697" s="103"/>
      <c r="K697" s="103"/>
      <c r="L697" s="103"/>
      <c r="M697" s="103"/>
      <c r="N697" s="103"/>
      <c r="O697" s="103"/>
      <c r="P697" s="103"/>
      <c r="Q697" s="103"/>
      <c r="R697" s="103"/>
      <c r="S697" s="103"/>
      <c r="T697" s="103" t="str">
        <f>IF(Final_Report[[#This Row],[Move to Report]]="Yes",VLOOKUP(E697,IssueVariable[],3,0),"N/A")</f>
        <v>N/A</v>
      </c>
      <c r="U697" s="103" t="str">
        <f>IF(Final_Report[[#This Row],[Move to Report]]="Yes",VLOOKUP(E697,IssueVariable[],4,0),"N/A")</f>
        <v>N/A</v>
      </c>
      <c r="V697" s="103" t="str">
        <f>Final_Report[[#This Row],[Issue Description]]</f>
        <v>N/A</v>
      </c>
      <c r="W697" s="103"/>
      <c r="X697" s="103">
        <f>Final_Report[[#This Row],[Code Snippet]]</f>
        <v>0</v>
      </c>
      <c r="Y697" s="103" t="str">
        <f>IF(Final_Report[[#This Row],[Move to Report]]="Yes",VLOOKUP(E697,IssueVariable[],5,0),"N/A")</f>
        <v>N/A</v>
      </c>
      <c r="Z697" s="103" t="str">
        <f>Final_Report[[#This Row],[Expected Result]]</f>
        <v>N/A</v>
      </c>
      <c r="AA697" s="103" t="str">
        <f>IF(Final_Report[[#This Row],[Move to Report]]="Yes",VLOOKUP(E697,IssueVariable[],6,0),"N/A")</f>
        <v>N/A</v>
      </c>
      <c r="AB697" s="103" t="str">
        <f>IF(Final_Report[[#This Row],[Move to Report]]="Yes",VLOOKUP(E697,IssueVariable[],7,0),"N/A")</f>
        <v>N/A</v>
      </c>
      <c r="AC697" s="103" t="str">
        <f>Final_Report[[#This Row],[Recommendation]]</f>
        <v>N/A</v>
      </c>
      <c r="AD697" s="103"/>
      <c r="AE697" s="103" t="str">
        <f>IF(Final_Report[[#This Row],[Move to Report]]="Yes",VLOOKUP(E697,IssueVariable[],8,0),"N/A")</f>
        <v>N/A</v>
      </c>
      <c r="AF697" s="103" t="str">
        <f>Final_Report[[#This Row],[Steps to Reproduce]]</f>
        <v>N/A</v>
      </c>
      <c r="AG697" s="103" t="str">
        <f>IF(Final_Report[[#This Row],[Move to Report]]="Yes",VLOOKUP(E697,IssueVariable[],9,0),"N/A")</f>
        <v>N/A</v>
      </c>
      <c r="AH697" s="103" t="str">
        <f>IF(Final_Report[[#This Row],[Move to Report]]="Yes",VLOOKUP(E697,IssueVariable[],10,0),"N/A")</f>
        <v>N/A</v>
      </c>
      <c r="AI697" s="103"/>
      <c r="AJ697" s="103"/>
      <c r="AK697" s="103" t="str" cm="1">
        <f t="array" ref="AK697">Table95[Tested on]</f>
        <v>Windows: 11
MAC OS: 12
iOS: 15
Android OS: 10</v>
      </c>
      <c r="AL697" s="203" t="str" cm="1">
        <f t="array" ref="AL6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7" s="103" t="e" cm="1">
        <f t="array" ref="AM697">CONCATENATE(LEFT(AH697, SEARCH(" ", AH697) -1),", ",Labels[Labels])</f>
        <v>#VALUE!</v>
      </c>
      <c r="AN697" s="103" t="b">
        <f t="shared" si="11"/>
        <v>0</v>
      </c>
      <c r="AO697" s="103"/>
      <c r="AP697" s="103"/>
      <c r="AQ697" s="103"/>
      <c r="AR697" s="103"/>
      <c r="AS697" s="103"/>
      <c r="AT697" s="103"/>
      <c r="AU697" s="103"/>
      <c r="AV697" s="103"/>
      <c r="AW697" s="103"/>
      <c r="AX697" s="103"/>
      <c r="AY697" s="103"/>
      <c r="AZ697" s="103"/>
      <c r="BA697" s="103"/>
      <c r="BB697" s="103"/>
      <c r="BC697" s="103" t="e">
        <f>VLOOKUP('Final Report'!D697,'Issue Variable'!A:N,11,FALSE)</f>
        <v>#N/A</v>
      </c>
      <c r="BD697" s="103"/>
      <c r="BE697" s="206"/>
    </row>
    <row r="698" spans="1:57" ht="105" hidden="1">
      <c r="A698" s="145"/>
      <c r="B698" s="103" t="e">
        <f>VLOOKUP(A698,URL[],2,0)</f>
        <v>#N/A</v>
      </c>
      <c r="C698" s="205" t="e">
        <f>VLOOKUP(A698,URL[],3,0)</f>
        <v>#N/A</v>
      </c>
      <c r="D698" s="103"/>
      <c r="E698" s="103"/>
      <c r="F698" s="103"/>
      <c r="G698" s="103"/>
      <c r="H698" s="103"/>
      <c r="I698" s="103"/>
      <c r="J698" s="103"/>
      <c r="K698" s="103"/>
      <c r="L698" s="103"/>
      <c r="M698" s="103"/>
      <c r="N698" s="103"/>
      <c r="O698" s="103"/>
      <c r="P698" s="103"/>
      <c r="Q698" s="103"/>
      <c r="R698" s="103"/>
      <c r="S698" s="103"/>
      <c r="T698" s="103" t="str">
        <f>IF(Final_Report[[#This Row],[Move to Report]]="Yes",VLOOKUP(E698,IssueVariable[],3,0),"N/A")</f>
        <v>N/A</v>
      </c>
      <c r="U698" s="103" t="str">
        <f>IF(Final_Report[[#This Row],[Move to Report]]="Yes",VLOOKUP(E698,IssueVariable[],4,0),"N/A")</f>
        <v>N/A</v>
      </c>
      <c r="V698" s="103" t="str">
        <f>Final_Report[[#This Row],[Issue Description]]</f>
        <v>N/A</v>
      </c>
      <c r="W698" s="103"/>
      <c r="X698" s="103">
        <f>Final_Report[[#This Row],[Code Snippet]]</f>
        <v>0</v>
      </c>
      <c r="Y698" s="103" t="str">
        <f>IF(Final_Report[[#This Row],[Move to Report]]="Yes",VLOOKUP(E698,IssueVariable[],5,0),"N/A")</f>
        <v>N/A</v>
      </c>
      <c r="Z698" s="103" t="str">
        <f>Final_Report[[#This Row],[Expected Result]]</f>
        <v>N/A</v>
      </c>
      <c r="AA698" s="103" t="str">
        <f>IF(Final_Report[[#This Row],[Move to Report]]="Yes",VLOOKUP(E698,IssueVariable[],6,0),"N/A")</f>
        <v>N/A</v>
      </c>
      <c r="AB698" s="103" t="str">
        <f>IF(Final_Report[[#This Row],[Move to Report]]="Yes",VLOOKUP(E698,IssueVariable[],7,0),"N/A")</f>
        <v>N/A</v>
      </c>
      <c r="AC698" s="103" t="str">
        <f>Final_Report[[#This Row],[Recommendation]]</f>
        <v>N/A</v>
      </c>
      <c r="AD698" s="103"/>
      <c r="AE698" s="103" t="str">
        <f>IF(Final_Report[[#This Row],[Move to Report]]="Yes",VLOOKUP(E698,IssueVariable[],8,0),"N/A")</f>
        <v>N/A</v>
      </c>
      <c r="AF698" s="103" t="str">
        <f>Final_Report[[#This Row],[Steps to Reproduce]]</f>
        <v>N/A</v>
      </c>
      <c r="AG698" s="103" t="str">
        <f>IF(Final_Report[[#This Row],[Move to Report]]="Yes",VLOOKUP(E698,IssueVariable[],9,0),"N/A")</f>
        <v>N/A</v>
      </c>
      <c r="AH698" s="103" t="str">
        <f>IF(Final_Report[[#This Row],[Move to Report]]="Yes",VLOOKUP(E698,IssueVariable[],10,0),"N/A")</f>
        <v>N/A</v>
      </c>
      <c r="AI698" s="103"/>
      <c r="AJ698" s="103"/>
      <c r="AK698" s="103" t="str" cm="1">
        <f t="array" ref="AK698">Table95[Tested on]</f>
        <v>Windows: 11
MAC OS: 12
iOS: 15
Android OS: 10</v>
      </c>
      <c r="AL698" s="203" t="str" cm="1">
        <f t="array" ref="AL6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8" s="103" t="e" cm="1">
        <f t="array" ref="AM698">CONCATENATE(LEFT(AH698, SEARCH(" ", AH698) -1),", ",Labels[Labels])</f>
        <v>#VALUE!</v>
      </c>
      <c r="AN698" s="103" t="b">
        <f t="shared" si="11"/>
        <v>0</v>
      </c>
      <c r="AO698" s="103"/>
      <c r="AP698" s="103"/>
      <c r="AQ698" s="103"/>
      <c r="AR698" s="103"/>
      <c r="AS698" s="103"/>
      <c r="AT698" s="103"/>
      <c r="AU698" s="103"/>
      <c r="AV698" s="103"/>
      <c r="AW698" s="103"/>
      <c r="AX698" s="103"/>
      <c r="AY698" s="103"/>
      <c r="AZ698" s="103"/>
      <c r="BA698" s="103"/>
      <c r="BB698" s="103"/>
      <c r="BC698" s="103" t="e">
        <f>VLOOKUP('Final Report'!D698,'Issue Variable'!A:N,11,FALSE)</f>
        <v>#N/A</v>
      </c>
      <c r="BD698" s="103"/>
      <c r="BE698" s="206"/>
    </row>
    <row r="699" spans="1:57" ht="105" hidden="1">
      <c r="A699" s="145"/>
      <c r="B699" s="103" t="e">
        <f>VLOOKUP(A699,URL[],2,0)</f>
        <v>#N/A</v>
      </c>
      <c r="C699" s="205" t="e">
        <f>VLOOKUP(A699,URL[],3,0)</f>
        <v>#N/A</v>
      </c>
      <c r="D699" s="103"/>
      <c r="E699" s="103"/>
      <c r="F699" s="103"/>
      <c r="G699" s="103"/>
      <c r="H699" s="103"/>
      <c r="I699" s="103"/>
      <c r="J699" s="103"/>
      <c r="K699" s="103"/>
      <c r="L699" s="103"/>
      <c r="M699" s="103"/>
      <c r="N699" s="103"/>
      <c r="O699" s="103"/>
      <c r="P699" s="103"/>
      <c r="Q699" s="103"/>
      <c r="R699" s="103"/>
      <c r="S699" s="103"/>
      <c r="T699" s="103" t="str">
        <f>IF(Final_Report[[#This Row],[Move to Report]]="Yes",VLOOKUP(E699,IssueVariable[],3,0),"N/A")</f>
        <v>N/A</v>
      </c>
      <c r="U699" s="103" t="str">
        <f>IF(Final_Report[[#This Row],[Move to Report]]="Yes",VLOOKUP(E699,IssueVariable[],4,0),"N/A")</f>
        <v>N/A</v>
      </c>
      <c r="V699" s="103" t="str">
        <f>Final_Report[[#This Row],[Issue Description]]</f>
        <v>N/A</v>
      </c>
      <c r="W699" s="103"/>
      <c r="X699" s="103">
        <f>Final_Report[[#This Row],[Code Snippet]]</f>
        <v>0</v>
      </c>
      <c r="Y699" s="103" t="str">
        <f>IF(Final_Report[[#This Row],[Move to Report]]="Yes",VLOOKUP(E699,IssueVariable[],5,0),"N/A")</f>
        <v>N/A</v>
      </c>
      <c r="Z699" s="103" t="str">
        <f>Final_Report[[#This Row],[Expected Result]]</f>
        <v>N/A</v>
      </c>
      <c r="AA699" s="103" t="str">
        <f>IF(Final_Report[[#This Row],[Move to Report]]="Yes",VLOOKUP(E699,IssueVariable[],6,0),"N/A")</f>
        <v>N/A</v>
      </c>
      <c r="AB699" s="103" t="str">
        <f>IF(Final_Report[[#This Row],[Move to Report]]="Yes",VLOOKUP(E699,IssueVariable[],7,0),"N/A")</f>
        <v>N/A</v>
      </c>
      <c r="AC699" s="103" t="str">
        <f>Final_Report[[#This Row],[Recommendation]]</f>
        <v>N/A</v>
      </c>
      <c r="AD699" s="103"/>
      <c r="AE699" s="103" t="str">
        <f>IF(Final_Report[[#This Row],[Move to Report]]="Yes",VLOOKUP(E699,IssueVariable[],8,0),"N/A")</f>
        <v>N/A</v>
      </c>
      <c r="AF699" s="103" t="str">
        <f>Final_Report[[#This Row],[Steps to Reproduce]]</f>
        <v>N/A</v>
      </c>
      <c r="AG699" s="103" t="str">
        <f>IF(Final_Report[[#This Row],[Move to Report]]="Yes",VLOOKUP(E699,IssueVariable[],9,0),"N/A")</f>
        <v>N/A</v>
      </c>
      <c r="AH699" s="103" t="str">
        <f>IF(Final_Report[[#This Row],[Move to Report]]="Yes",VLOOKUP(E699,IssueVariable[],10,0),"N/A")</f>
        <v>N/A</v>
      </c>
      <c r="AI699" s="103"/>
      <c r="AJ699" s="103"/>
      <c r="AK699" s="103" t="str" cm="1">
        <f t="array" ref="AK699">Table95[Tested on]</f>
        <v>Windows: 11
MAC OS: 12
iOS: 15
Android OS: 10</v>
      </c>
      <c r="AL699" s="203" t="str" cm="1">
        <f t="array" ref="AL6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699" s="103" t="e" cm="1">
        <f t="array" ref="AM699">CONCATENATE(LEFT(AH699, SEARCH(" ", AH699) -1),", ",Labels[Labels])</f>
        <v>#VALUE!</v>
      </c>
      <c r="AN699" s="103" t="b">
        <f t="shared" si="11"/>
        <v>0</v>
      </c>
      <c r="AO699" s="103"/>
      <c r="AP699" s="103"/>
      <c r="AQ699" s="103"/>
      <c r="AR699" s="103"/>
      <c r="AS699" s="103"/>
      <c r="AT699" s="103"/>
      <c r="AU699" s="103"/>
      <c r="AV699" s="103"/>
      <c r="AW699" s="103"/>
      <c r="AX699" s="103"/>
      <c r="AY699" s="103"/>
      <c r="AZ699" s="103"/>
      <c r="BA699" s="103"/>
      <c r="BB699" s="103"/>
      <c r="BC699" s="103" t="e">
        <f>VLOOKUP('Final Report'!D699,'Issue Variable'!A:N,11,FALSE)</f>
        <v>#N/A</v>
      </c>
      <c r="BD699" s="103"/>
      <c r="BE699" s="206"/>
    </row>
    <row r="700" spans="1:57" ht="105" hidden="1">
      <c r="A700" s="145"/>
      <c r="B700" s="103" t="e">
        <f>VLOOKUP(A700,URL[],2,0)</f>
        <v>#N/A</v>
      </c>
      <c r="C700" s="205" t="e">
        <f>VLOOKUP(A700,URL[],3,0)</f>
        <v>#N/A</v>
      </c>
      <c r="D700" s="103"/>
      <c r="E700" s="103"/>
      <c r="F700" s="103"/>
      <c r="G700" s="103"/>
      <c r="H700" s="103"/>
      <c r="I700" s="103"/>
      <c r="J700" s="103"/>
      <c r="K700" s="103"/>
      <c r="L700" s="103"/>
      <c r="M700" s="103"/>
      <c r="N700" s="103"/>
      <c r="O700" s="103"/>
      <c r="P700" s="103"/>
      <c r="Q700" s="103"/>
      <c r="R700" s="103"/>
      <c r="S700" s="103"/>
      <c r="T700" s="103" t="str">
        <f>IF(Final_Report[[#This Row],[Move to Report]]="Yes",VLOOKUP(E700,IssueVariable[],3,0),"N/A")</f>
        <v>N/A</v>
      </c>
      <c r="U700" s="103" t="str">
        <f>IF(Final_Report[[#This Row],[Move to Report]]="Yes",VLOOKUP(E700,IssueVariable[],4,0),"N/A")</f>
        <v>N/A</v>
      </c>
      <c r="V700" s="103" t="str">
        <f>Final_Report[[#This Row],[Issue Description]]</f>
        <v>N/A</v>
      </c>
      <c r="W700" s="103"/>
      <c r="X700" s="103">
        <f>Final_Report[[#This Row],[Code Snippet]]</f>
        <v>0</v>
      </c>
      <c r="Y700" s="103" t="str">
        <f>IF(Final_Report[[#This Row],[Move to Report]]="Yes",VLOOKUP(E700,IssueVariable[],5,0),"N/A")</f>
        <v>N/A</v>
      </c>
      <c r="Z700" s="103" t="str">
        <f>Final_Report[[#This Row],[Expected Result]]</f>
        <v>N/A</v>
      </c>
      <c r="AA700" s="103" t="str">
        <f>IF(Final_Report[[#This Row],[Move to Report]]="Yes",VLOOKUP(E700,IssueVariable[],6,0),"N/A")</f>
        <v>N/A</v>
      </c>
      <c r="AB700" s="103" t="str">
        <f>IF(Final_Report[[#This Row],[Move to Report]]="Yes",VLOOKUP(E700,IssueVariable[],7,0),"N/A")</f>
        <v>N/A</v>
      </c>
      <c r="AC700" s="103" t="str">
        <f>Final_Report[[#This Row],[Recommendation]]</f>
        <v>N/A</v>
      </c>
      <c r="AD700" s="103"/>
      <c r="AE700" s="103" t="str">
        <f>IF(Final_Report[[#This Row],[Move to Report]]="Yes",VLOOKUP(E700,IssueVariable[],8,0),"N/A")</f>
        <v>N/A</v>
      </c>
      <c r="AF700" s="103" t="str">
        <f>Final_Report[[#This Row],[Steps to Reproduce]]</f>
        <v>N/A</v>
      </c>
      <c r="AG700" s="103" t="str">
        <f>IF(Final_Report[[#This Row],[Move to Report]]="Yes",VLOOKUP(E700,IssueVariable[],9,0),"N/A")</f>
        <v>N/A</v>
      </c>
      <c r="AH700" s="103" t="str">
        <f>IF(Final_Report[[#This Row],[Move to Report]]="Yes",VLOOKUP(E700,IssueVariable[],10,0),"N/A")</f>
        <v>N/A</v>
      </c>
      <c r="AI700" s="103"/>
      <c r="AJ700" s="103"/>
      <c r="AK700" s="103" t="str" cm="1">
        <f t="array" ref="AK700">Table95[Tested on]</f>
        <v>Windows: 11
MAC OS: 12
iOS: 15
Android OS: 10</v>
      </c>
      <c r="AL700" s="203" t="str" cm="1">
        <f t="array" ref="AL7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0" s="103" t="e" cm="1">
        <f t="array" ref="AM700">CONCATENATE(LEFT(AH700, SEARCH(" ", AH700) -1),", ",Labels[Labels])</f>
        <v>#VALUE!</v>
      </c>
      <c r="AN700" s="103" t="b">
        <f t="shared" si="11"/>
        <v>0</v>
      </c>
      <c r="AO700" s="103"/>
      <c r="AP700" s="103"/>
      <c r="AQ700" s="103"/>
      <c r="AR700" s="103"/>
      <c r="AS700" s="103"/>
      <c r="AT700" s="103"/>
      <c r="AU700" s="103"/>
      <c r="AV700" s="103"/>
      <c r="AW700" s="103"/>
      <c r="AX700" s="103"/>
      <c r="AY700" s="103"/>
      <c r="AZ700" s="103"/>
      <c r="BA700" s="103"/>
      <c r="BB700" s="103"/>
      <c r="BC700" s="103" t="e">
        <f>VLOOKUP('Final Report'!D700,'Issue Variable'!A:N,11,FALSE)</f>
        <v>#N/A</v>
      </c>
      <c r="BD700" s="103"/>
      <c r="BE700" s="206"/>
    </row>
    <row r="701" spans="1:57" ht="105" hidden="1">
      <c r="A701" s="145"/>
      <c r="B701" s="103" t="e">
        <f>VLOOKUP(A701,URL[],2,0)</f>
        <v>#N/A</v>
      </c>
      <c r="C701" s="205" t="e">
        <f>VLOOKUP(A701,URL[],3,0)</f>
        <v>#N/A</v>
      </c>
      <c r="D701" s="103"/>
      <c r="E701" s="103"/>
      <c r="F701" s="103"/>
      <c r="G701" s="103"/>
      <c r="H701" s="103"/>
      <c r="I701" s="103"/>
      <c r="J701" s="103"/>
      <c r="K701" s="103"/>
      <c r="L701" s="103"/>
      <c r="M701" s="103"/>
      <c r="N701" s="103"/>
      <c r="O701" s="103"/>
      <c r="P701" s="103"/>
      <c r="Q701" s="103"/>
      <c r="R701" s="103"/>
      <c r="S701" s="103"/>
      <c r="T701" s="103" t="str">
        <f>IF(Final_Report[[#This Row],[Move to Report]]="Yes",VLOOKUP(E701,IssueVariable[],3,0),"N/A")</f>
        <v>N/A</v>
      </c>
      <c r="U701" s="103" t="str">
        <f>IF(Final_Report[[#This Row],[Move to Report]]="Yes",VLOOKUP(E701,IssueVariable[],4,0),"N/A")</f>
        <v>N/A</v>
      </c>
      <c r="V701" s="103" t="str">
        <f>Final_Report[[#This Row],[Issue Description]]</f>
        <v>N/A</v>
      </c>
      <c r="W701" s="103"/>
      <c r="X701" s="103">
        <f>Final_Report[[#This Row],[Code Snippet]]</f>
        <v>0</v>
      </c>
      <c r="Y701" s="103" t="str">
        <f>IF(Final_Report[[#This Row],[Move to Report]]="Yes",VLOOKUP(E701,IssueVariable[],5,0),"N/A")</f>
        <v>N/A</v>
      </c>
      <c r="Z701" s="103" t="str">
        <f>Final_Report[[#This Row],[Expected Result]]</f>
        <v>N/A</v>
      </c>
      <c r="AA701" s="103" t="str">
        <f>IF(Final_Report[[#This Row],[Move to Report]]="Yes",VLOOKUP(E701,IssueVariable[],6,0),"N/A")</f>
        <v>N/A</v>
      </c>
      <c r="AB701" s="103" t="str">
        <f>IF(Final_Report[[#This Row],[Move to Report]]="Yes",VLOOKUP(E701,IssueVariable[],7,0),"N/A")</f>
        <v>N/A</v>
      </c>
      <c r="AC701" s="103" t="str">
        <f>Final_Report[[#This Row],[Recommendation]]</f>
        <v>N/A</v>
      </c>
      <c r="AD701" s="103"/>
      <c r="AE701" s="103" t="str">
        <f>IF(Final_Report[[#This Row],[Move to Report]]="Yes",VLOOKUP(E701,IssueVariable[],8,0),"N/A")</f>
        <v>N/A</v>
      </c>
      <c r="AF701" s="103" t="str">
        <f>Final_Report[[#This Row],[Steps to Reproduce]]</f>
        <v>N/A</v>
      </c>
      <c r="AG701" s="103" t="str">
        <f>IF(Final_Report[[#This Row],[Move to Report]]="Yes",VLOOKUP(E701,IssueVariable[],9,0),"N/A")</f>
        <v>N/A</v>
      </c>
      <c r="AH701" s="103" t="str">
        <f>IF(Final_Report[[#This Row],[Move to Report]]="Yes",VLOOKUP(E701,IssueVariable[],10,0),"N/A")</f>
        <v>N/A</v>
      </c>
      <c r="AI701" s="103"/>
      <c r="AJ701" s="103"/>
      <c r="AK701" s="103" t="str" cm="1">
        <f t="array" ref="AK701">Table95[Tested on]</f>
        <v>Windows: 11
MAC OS: 12
iOS: 15
Android OS: 10</v>
      </c>
      <c r="AL701" s="203" t="str" cm="1">
        <f t="array" ref="AL7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1" s="103" t="e" cm="1">
        <f t="array" ref="AM701">CONCATENATE(LEFT(AH701, SEARCH(" ", AH701) -1),", ",Labels[Labels])</f>
        <v>#VALUE!</v>
      </c>
      <c r="AN701" s="103" t="b">
        <f t="shared" ref="AN701:AN764" si="12">IF(AJ701="Blocker","1 - Critical - showstopper",IF(AJ701="Critical","1 - Critical - showstopper",IF(AJ701="Major","1 - Critical - showstopper",IF(AJ701="Minor","3 - Medium - minor functionality broken",IF(AJ701="Trivial","4 - Low - cosmetic or usability")))))</f>
        <v>0</v>
      </c>
      <c r="AO701" s="103"/>
      <c r="AP701" s="103"/>
      <c r="AQ701" s="103"/>
      <c r="AR701" s="103"/>
      <c r="AS701" s="103"/>
      <c r="AT701" s="103"/>
      <c r="AU701" s="103"/>
      <c r="AV701" s="103"/>
      <c r="AW701" s="103"/>
      <c r="AX701" s="103"/>
      <c r="AY701" s="103"/>
      <c r="AZ701" s="103"/>
      <c r="BA701" s="103"/>
      <c r="BB701" s="103"/>
      <c r="BC701" s="103" t="e">
        <f>VLOOKUP('Final Report'!D701,'Issue Variable'!A:N,11,FALSE)</f>
        <v>#N/A</v>
      </c>
      <c r="BD701" s="103"/>
      <c r="BE701" s="206"/>
    </row>
    <row r="702" spans="1:57" ht="105" hidden="1">
      <c r="A702" s="145"/>
      <c r="B702" s="103" t="e">
        <f>VLOOKUP(A702,URL[],2,0)</f>
        <v>#N/A</v>
      </c>
      <c r="C702" s="205" t="e">
        <f>VLOOKUP(A702,URL[],3,0)</f>
        <v>#N/A</v>
      </c>
      <c r="D702" s="103"/>
      <c r="E702" s="103"/>
      <c r="F702" s="103"/>
      <c r="G702" s="103"/>
      <c r="H702" s="103"/>
      <c r="I702" s="103"/>
      <c r="J702" s="103"/>
      <c r="K702" s="103"/>
      <c r="L702" s="103"/>
      <c r="M702" s="103"/>
      <c r="N702" s="103"/>
      <c r="O702" s="103"/>
      <c r="P702" s="103"/>
      <c r="Q702" s="103"/>
      <c r="R702" s="103"/>
      <c r="S702" s="103"/>
      <c r="T702" s="103" t="str">
        <f>IF(Final_Report[[#This Row],[Move to Report]]="Yes",VLOOKUP(E702,IssueVariable[],3,0),"N/A")</f>
        <v>N/A</v>
      </c>
      <c r="U702" s="103" t="str">
        <f>IF(Final_Report[[#This Row],[Move to Report]]="Yes",VLOOKUP(E702,IssueVariable[],4,0),"N/A")</f>
        <v>N/A</v>
      </c>
      <c r="V702" s="103" t="str">
        <f>Final_Report[[#This Row],[Issue Description]]</f>
        <v>N/A</v>
      </c>
      <c r="W702" s="103"/>
      <c r="X702" s="103">
        <f>Final_Report[[#This Row],[Code Snippet]]</f>
        <v>0</v>
      </c>
      <c r="Y702" s="103" t="str">
        <f>IF(Final_Report[[#This Row],[Move to Report]]="Yes",VLOOKUP(E702,IssueVariable[],5,0),"N/A")</f>
        <v>N/A</v>
      </c>
      <c r="Z702" s="103" t="str">
        <f>Final_Report[[#This Row],[Expected Result]]</f>
        <v>N/A</v>
      </c>
      <c r="AA702" s="103" t="str">
        <f>IF(Final_Report[[#This Row],[Move to Report]]="Yes",VLOOKUP(E702,IssueVariable[],6,0),"N/A")</f>
        <v>N/A</v>
      </c>
      <c r="AB702" s="103" t="str">
        <f>IF(Final_Report[[#This Row],[Move to Report]]="Yes",VLOOKUP(E702,IssueVariable[],7,0),"N/A")</f>
        <v>N/A</v>
      </c>
      <c r="AC702" s="103" t="str">
        <f>Final_Report[[#This Row],[Recommendation]]</f>
        <v>N/A</v>
      </c>
      <c r="AD702" s="103"/>
      <c r="AE702" s="103" t="str">
        <f>IF(Final_Report[[#This Row],[Move to Report]]="Yes",VLOOKUP(E702,IssueVariable[],8,0),"N/A")</f>
        <v>N/A</v>
      </c>
      <c r="AF702" s="103" t="str">
        <f>Final_Report[[#This Row],[Steps to Reproduce]]</f>
        <v>N/A</v>
      </c>
      <c r="AG702" s="103" t="str">
        <f>IF(Final_Report[[#This Row],[Move to Report]]="Yes",VLOOKUP(E702,IssueVariable[],9,0),"N/A")</f>
        <v>N/A</v>
      </c>
      <c r="AH702" s="103" t="str">
        <f>IF(Final_Report[[#This Row],[Move to Report]]="Yes",VLOOKUP(E702,IssueVariable[],10,0),"N/A")</f>
        <v>N/A</v>
      </c>
      <c r="AI702" s="103"/>
      <c r="AJ702" s="103"/>
      <c r="AK702" s="103" t="str" cm="1">
        <f t="array" ref="AK702">Table95[Tested on]</f>
        <v>Windows: 11
MAC OS: 12
iOS: 15
Android OS: 10</v>
      </c>
      <c r="AL702" s="203" t="str" cm="1">
        <f t="array" ref="AL7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2" s="103" t="e" cm="1">
        <f t="array" ref="AM702">CONCATENATE(LEFT(AH702, SEARCH(" ", AH702) -1),", ",Labels[Labels])</f>
        <v>#VALUE!</v>
      </c>
      <c r="AN702" s="103" t="b">
        <f t="shared" si="12"/>
        <v>0</v>
      </c>
      <c r="AO702" s="103"/>
      <c r="AP702" s="103"/>
      <c r="AQ702" s="103"/>
      <c r="AR702" s="103"/>
      <c r="AS702" s="103"/>
      <c r="AT702" s="103"/>
      <c r="AU702" s="103"/>
      <c r="AV702" s="103"/>
      <c r="AW702" s="103"/>
      <c r="AX702" s="103"/>
      <c r="AY702" s="103"/>
      <c r="AZ702" s="103"/>
      <c r="BA702" s="103"/>
      <c r="BB702" s="103"/>
      <c r="BC702" s="103" t="e">
        <f>VLOOKUP('Final Report'!D702,'Issue Variable'!A:N,11,FALSE)</f>
        <v>#N/A</v>
      </c>
      <c r="BD702" s="103"/>
      <c r="BE702" s="206"/>
    </row>
    <row r="703" spans="1:57" ht="105" hidden="1">
      <c r="A703" s="145"/>
      <c r="B703" s="103" t="e">
        <f>VLOOKUP(A703,URL[],2,0)</f>
        <v>#N/A</v>
      </c>
      <c r="C703" s="205" t="e">
        <f>VLOOKUP(A703,URL[],3,0)</f>
        <v>#N/A</v>
      </c>
      <c r="D703" s="103"/>
      <c r="E703" s="103"/>
      <c r="F703" s="103"/>
      <c r="G703" s="103"/>
      <c r="H703" s="103"/>
      <c r="I703" s="103"/>
      <c r="J703" s="103"/>
      <c r="K703" s="103"/>
      <c r="L703" s="103"/>
      <c r="M703" s="103"/>
      <c r="N703" s="103"/>
      <c r="O703" s="103"/>
      <c r="P703" s="103"/>
      <c r="Q703" s="103"/>
      <c r="R703" s="103"/>
      <c r="S703" s="103"/>
      <c r="T703" s="103" t="str">
        <f>IF(Final_Report[[#This Row],[Move to Report]]="Yes",VLOOKUP(E703,IssueVariable[],3,0),"N/A")</f>
        <v>N/A</v>
      </c>
      <c r="U703" s="103" t="str">
        <f>IF(Final_Report[[#This Row],[Move to Report]]="Yes",VLOOKUP(E703,IssueVariable[],4,0),"N/A")</f>
        <v>N/A</v>
      </c>
      <c r="V703" s="103" t="str">
        <f>Final_Report[[#This Row],[Issue Description]]</f>
        <v>N/A</v>
      </c>
      <c r="W703" s="103"/>
      <c r="X703" s="103">
        <f>Final_Report[[#This Row],[Code Snippet]]</f>
        <v>0</v>
      </c>
      <c r="Y703" s="103" t="str">
        <f>IF(Final_Report[[#This Row],[Move to Report]]="Yes",VLOOKUP(E703,IssueVariable[],5,0),"N/A")</f>
        <v>N/A</v>
      </c>
      <c r="Z703" s="103" t="str">
        <f>Final_Report[[#This Row],[Expected Result]]</f>
        <v>N/A</v>
      </c>
      <c r="AA703" s="103" t="str">
        <f>IF(Final_Report[[#This Row],[Move to Report]]="Yes",VLOOKUP(E703,IssueVariable[],6,0),"N/A")</f>
        <v>N/A</v>
      </c>
      <c r="AB703" s="103" t="str">
        <f>IF(Final_Report[[#This Row],[Move to Report]]="Yes",VLOOKUP(E703,IssueVariable[],7,0),"N/A")</f>
        <v>N/A</v>
      </c>
      <c r="AC703" s="103" t="str">
        <f>Final_Report[[#This Row],[Recommendation]]</f>
        <v>N/A</v>
      </c>
      <c r="AD703" s="103"/>
      <c r="AE703" s="103" t="str">
        <f>IF(Final_Report[[#This Row],[Move to Report]]="Yes",VLOOKUP(E703,IssueVariable[],8,0),"N/A")</f>
        <v>N/A</v>
      </c>
      <c r="AF703" s="103" t="str">
        <f>Final_Report[[#This Row],[Steps to Reproduce]]</f>
        <v>N/A</v>
      </c>
      <c r="AG703" s="103" t="str">
        <f>IF(Final_Report[[#This Row],[Move to Report]]="Yes",VLOOKUP(E703,IssueVariable[],9,0),"N/A")</f>
        <v>N/A</v>
      </c>
      <c r="AH703" s="103" t="str">
        <f>IF(Final_Report[[#This Row],[Move to Report]]="Yes",VLOOKUP(E703,IssueVariable[],10,0),"N/A")</f>
        <v>N/A</v>
      </c>
      <c r="AI703" s="103"/>
      <c r="AJ703" s="103"/>
      <c r="AK703" s="103" t="str" cm="1">
        <f t="array" ref="AK703">Table95[Tested on]</f>
        <v>Windows: 11
MAC OS: 12
iOS: 15
Android OS: 10</v>
      </c>
      <c r="AL703" s="203" t="str" cm="1">
        <f t="array" ref="AL7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3" s="103" t="e" cm="1">
        <f t="array" ref="AM703">CONCATENATE(LEFT(AH703, SEARCH(" ", AH703) -1),", ",Labels[Labels])</f>
        <v>#VALUE!</v>
      </c>
      <c r="AN703" s="103" t="b">
        <f t="shared" si="12"/>
        <v>0</v>
      </c>
      <c r="AO703" s="103"/>
      <c r="AP703" s="103"/>
      <c r="AQ703" s="103"/>
      <c r="AR703" s="103"/>
      <c r="AS703" s="103"/>
      <c r="AT703" s="103"/>
      <c r="AU703" s="103"/>
      <c r="AV703" s="103"/>
      <c r="AW703" s="103"/>
      <c r="AX703" s="103"/>
      <c r="AY703" s="103"/>
      <c r="AZ703" s="103"/>
      <c r="BA703" s="103"/>
      <c r="BB703" s="103"/>
      <c r="BC703" s="103" t="e">
        <f>VLOOKUP('Final Report'!D703,'Issue Variable'!A:N,11,FALSE)</f>
        <v>#N/A</v>
      </c>
      <c r="BD703" s="103"/>
      <c r="BE703" s="206"/>
    </row>
    <row r="704" spans="1:57" ht="105" hidden="1">
      <c r="A704" s="145"/>
      <c r="B704" s="103" t="e">
        <f>VLOOKUP(A704,URL[],2,0)</f>
        <v>#N/A</v>
      </c>
      <c r="C704" s="205" t="e">
        <f>VLOOKUP(A704,URL[],3,0)</f>
        <v>#N/A</v>
      </c>
      <c r="D704" s="103"/>
      <c r="E704" s="103"/>
      <c r="F704" s="103"/>
      <c r="G704" s="103"/>
      <c r="H704" s="103"/>
      <c r="I704" s="103"/>
      <c r="J704" s="103"/>
      <c r="K704" s="103"/>
      <c r="L704" s="103"/>
      <c r="M704" s="103"/>
      <c r="N704" s="103"/>
      <c r="O704" s="103"/>
      <c r="P704" s="103"/>
      <c r="Q704" s="103"/>
      <c r="R704" s="103"/>
      <c r="S704" s="103"/>
      <c r="T704" s="103" t="str">
        <f>IF(Final_Report[[#This Row],[Move to Report]]="Yes",VLOOKUP(E704,IssueVariable[],3,0),"N/A")</f>
        <v>N/A</v>
      </c>
      <c r="U704" s="103" t="str">
        <f>IF(Final_Report[[#This Row],[Move to Report]]="Yes",VLOOKUP(E704,IssueVariable[],4,0),"N/A")</f>
        <v>N/A</v>
      </c>
      <c r="V704" s="103" t="str">
        <f>Final_Report[[#This Row],[Issue Description]]</f>
        <v>N/A</v>
      </c>
      <c r="W704" s="103"/>
      <c r="X704" s="103">
        <f>Final_Report[[#This Row],[Code Snippet]]</f>
        <v>0</v>
      </c>
      <c r="Y704" s="103" t="str">
        <f>IF(Final_Report[[#This Row],[Move to Report]]="Yes",VLOOKUP(E704,IssueVariable[],5,0),"N/A")</f>
        <v>N/A</v>
      </c>
      <c r="Z704" s="103" t="str">
        <f>Final_Report[[#This Row],[Expected Result]]</f>
        <v>N/A</v>
      </c>
      <c r="AA704" s="103" t="str">
        <f>IF(Final_Report[[#This Row],[Move to Report]]="Yes",VLOOKUP(E704,IssueVariable[],6,0),"N/A")</f>
        <v>N/A</v>
      </c>
      <c r="AB704" s="103" t="str">
        <f>IF(Final_Report[[#This Row],[Move to Report]]="Yes",VLOOKUP(E704,IssueVariable[],7,0),"N/A")</f>
        <v>N/A</v>
      </c>
      <c r="AC704" s="103" t="str">
        <f>Final_Report[[#This Row],[Recommendation]]</f>
        <v>N/A</v>
      </c>
      <c r="AD704" s="103"/>
      <c r="AE704" s="103" t="str">
        <f>IF(Final_Report[[#This Row],[Move to Report]]="Yes",VLOOKUP(E704,IssueVariable[],8,0),"N/A")</f>
        <v>N/A</v>
      </c>
      <c r="AF704" s="103" t="str">
        <f>Final_Report[[#This Row],[Steps to Reproduce]]</f>
        <v>N/A</v>
      </c>
      <c r="AG704" s="103" t="str">
        <f>IF(Final_Report[[#This Row],[Move to Report]]="Yes",VLOOKUP(E704,IssueVariable[],9,0),"N/A")</f>
        <v>N/A</v>
      </c>
      <c r="AH704" s="103" t="str">
        <f>IF(Final_Report[[#This Row],[Move to Report]]="Yes",VLOOKUP(E704,IssueVariable[],10,0),"N/A")</f>
        <v>N/A</v>
      </c>
      <c r="AI704" s="103"/>
      <c r="AJ704" s="103"/>
      <c r="AK704" s="103" t="str" cm="1">
        <f t="array" ref="AK704">Table95[Tested on]</f>
        <v>Windows: 11
MAC OS: 12
iOS: 15
Android OS: 10</v>
      </c>
      <c r="AL704" s="203" t="str" cm="1">
        <f t="array" ref="AL7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4" s="103" t="e" cm="1">
        <f t="array" ref="AM704">CONCATENATE(LEFT(AH704, SEARCH(" ", AH704) -1),", ",Labels[Labels])</f>
        <v>#VALUE!</v>
      </c>
      <c r="AN704" s="103" t="b">
        <f t="shared" si="12"/>
        <v>0</v>
      </c>
      <c r="AO704" s="103"/>
      <c r="AP704" s="103"/>
      <c r="AQ704" s="103"/>
      <c r="AR704" s="103"/>
      <c r="AS704" s="103"/>
      <c r="AT704" s="103"/>
      <c r="AU704" s="103"/>
      <c r="AV704" s="103"/>
      <c r="AW704" s="103"/>
      <c r="AX704" s="103"/>
      <c r="AY704" s="103"/>
      <c r="AZ704" s="103"/>
      <c r="BA704" s="103"/>
      <c r="BB704" s="103"/>
      <c r="BC704" s="103" t="e">
        <f>VLOOKUP('Final Report'!D704,'Issue Variable'!A:N,11,FALSE)</f>
        <v>#N/A</v>
      </c>
      <c r="BD704" s="103"/>
      <c r="BE704" s="206"/>
    </row>
    <row r="705" spans="1:57" ht="105" hidden="1">
      <c r="A705" s="145"/>
      <c r="B705" s="103" t="e">
        <f>VLOOKUP(A705,URL[],2,0)</f>
        <v>#N/A</v>
      </c>
      <c r="C705" s="205" t="e">
        <f>VLOOKUP(A705,URL[],3,0)</f>
        <v>#N/A</v>
      </c>
      <c r="D705" s="103"/>
      <c r="E705" s="103"/>
      <c r="F705" s="103"/>
      <c r="G705" s="103"/>
      <c r="H705" s="103"/>
      <c r="I705" s="103"/>
      <c r="J705" s="103"/>
      <c r="K705" s="103"/>
      <c r="L705" s="103"/>
      <c r="M705" s="103"/>
      <c r="N705" s="103"/>
      <c r="O705" s="103"/>
      <c r="P705" s="103"/>
      <c r="Q705" s="103"/>
      <c r="R705" s="103"/>
      <c r="S705" s="103"/>
      <c r="T705" s="103" t="str">
        <f>IF(Final_Report[[#This Row],[Move to Report]]="Yes",VLOOKUP(E705,IssueVariable[],3,0),"N/A")</f>
        <v>N/A</v>
      </c>
      <c r="U705" s="103" t="str">
        <f>IF(Final_Report[[#This Row],[Move to Report]]="Yes",VLOOKUP(E705,IssueVariable[],4,0),"N/A")</f>
        <v>N/A</v>
      </c>
      <c r="V705" s="103" t="str">
        <f>Final_Report[[#This Row],[Issue Description]]</f>
        <v>N/A</v>
      </c>
      <c r="W705" s="103"/>
      <c r="X705" s="103">
        <f>Final_Report[[#This Row],[Code Snippet]]</f>
        <v>0</v>
      </c>
      <c r="Y705" s="103" t="str">
        <f>IF(Final_Report[[#This Row],[Move to Report]]="Yes",VLOOKUP(E705,IssueVariable[],5,0),"N/A")</f>
        <v>N/A</v>
      </c>
      <c r="Z705" s="103" t="str">
        <f>Final_Report[[#This Row],[Expected Result]]</f>
        <v>N/A</v>
      </c>
      <c r="AA705" s="103" t="str">
        <f>IF(Final_Report[[#This Row],[Move to Report]]="Yes",VLOOKUP(E705,IssueVariable[],6,0),"N/A")</f>
        <v>N/A</v>
      </c>
      <c r="AB705" s="103" t="str">
        <f>IF(Final_Report[[#This Row],[Move to Report]]="Yes",VLOOKUP(E705,IssueVariable[],7,0),"N/A")</f>
        <v>N/A</v>
      </c>
      <c r="AC705" s="103" t="str">
        <f>Final_Report[[#This Row],[Recommendation]]</f>
        <v>N/A</v>
      </c>
      <c r="AD705" s="103"/>
      <c r="AE705" s="103" t="str">
        <f>IF(Final_Report[[#This Row],[Move to Report]]="Yes",VLOOKUP(E705,IssueVariable[],8,0),"N/A")</f>
        <v>N/A</v>
      </c>
      <c r="AF705" s="103" t="str">
        <f>Final_Report[[#This Row],[Steps to Reproduce]]</f>
        <v>N/A</v>
      </c>
      <c r="AG705" s="103" t="str">
        <f>IF(Final_Report[[#This Row],[Move to Report]]="Yes",VLOOKUP(E705,IssueVariable[],9,0),"N/A")</f>
        <v>N/A</v>
      </c>
      <c r="AH705" s="103" t="str">
        <f>IF(Final_Report[[#This Row],[Move to Report]]="Yes",VLOOKUP(E705,IssueVariable[],10,0),"N/A")</f>
        <v>N/A</v>
      </c>
      <c r="AI705" s="103"/>
      <c r="AJ705" s="103"/>
      <c r="AK705" s="103" t="str" cm="1">
        <f t="array" ref="AK705">Table95[Tested on]</f>
        <v>Windows: 11
MAC OS: 12
iOS: 15
Android OS: 10</v>
      </c>
      <c r="AL705" s="203" t="str" cm="1">
        <f t="array" ref="AL7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5" s="103" t="e" cm="1">
        <f t="array" ref="AM705">CONCATENATE(LEFT(AH705, SEARCH(" ", AH705) -1),", ",Labels[Labels])</f>
        <v>#VALUE!</v>
      </c>
      <c r="AN705" s="103" t="b">
        <f t="shared" si="12"/>
        <v>0</v>
      </c>
      <c r="AO705" s="103"/>
      <c r="AP705" s="103"/>
      <c r="AQ705" s="103"/>
      <c r="AR705" s="103"/>
      <c r="AS705" s="103"/>
      <c r="AT705" s="103"/>
      <c r="AU705" s="103"/>
      <c r="AV705" s="103"/>
      <c r="AW705" s="103"/>
      <c r="AX705" s="103"/>
      <c r="AY705" s="103"/>
      <c r="AZ705" s="103"/>
      <c r="BA705" s="103"/>
      <c r="BB705" s="103"/>
      <c r="BC705" s="103" t="e">
        <f>VLOOKUP('Final Report'!D705,'Issue Variable'!A:N,11,FALSE)</f>
        <v>#N/A</v>
      </c>
      <c r="BD705" s="103"/>
      <c r="BE705" s="206"/>
    </row>
    <row r="706" spans="1:57" ht="105" hidden="1">
      <c r="A706" s="145"/>
      <c r="B706" s="103" t="e">
        <f>VLOOKUP(A706,URL[],2,0)</f>
        <v>#N/A</v>
      </c>
      <c r="C706" s="205" t="e">
        <f>VLOOKUP(A706,URL[],3,0)</f>
        <v>#N/A</v>
      </c>
      <c r="D706" s="103"/>
      <c r="E706" s="103"/>
      <c r="F706" s="103"/>
      <c r="G706" s="103"/>
      <c r="H706" s="103"/>
      <c r="I706" s="103"/>
      <c r="J706" s="103"/>
      <c r="K706" s="103"/>
      <c r="L706" s="103"/>
      <c r="M706" s="103"/>
      <c r="N706" s="103"/>
      <c r="O706" s="103"/>
      <c r="P706" s="103"/>
      <c r="Q706" s="103"/>
      <c r="R706" s="103"/>
      <c r="S706" s="103"/>
      <c r="T706" s="103" t="str">
        <f>IF(Final_Report[[#This Row],[Move to Report]]="Yes",VLOOKUP(E706,IssueVariable[],3,0),"N/A")</f>
        <v>N/A</v>
      </c>
      <c r="U706" s="103" t="str">
        <f>IF(Final_Report[[#This Row],[Move to Report]]="Yes",VLOOKUP(E706,IssueVariable[],4,0),"N/A")</f>
        <v>N/A</v>
      </c>
      <c r="V706" s="103" t="str">
        <f>Final_Report[[#This Row],[Issue Description]]</f>
        <v>N/A</v>
      </c>
      <c r="W706" s="103"/>
      <c r="X706" s="103">
        <f>Final_Report[[#This Row],[Code Snippet]]</f>
        <v>0</v>
      </c>
      <c r="Y706" s="103" t="str">
        <f>IF(Final_Report[[#This Row],[Move to Report]]="Yes",VLOOKUP(E706,IssueVariable[],5,0),"N/A")</f>
        <v>N/A</v>
      </c>
      <c r="Z706" s="103" t="str">
        <f>Final_Report[[#This Row],[Expected Result]]</f>
        <v>N/A</v>
      </c>
      <c r="AA706" s="103" t="str">
        <f>IF(Final_Report[[#This Row],[Move to Report]]="Yes",VLOOKUP(E706,IssueVariable[],6,0),"N/A")</f>
        <v>N/A</v>
      </c>
      <c r="AB706" s="103" t="str">
        <f>IF(Final_Report[[#This Row],[Move to Report]]="Yes",VLOOKUP(E706,IssueVariable[],7,0),"N/A")</f>
        <v>N/A</v>
      </c>
      <c r="AC706" s="103" t="str">
        <f>Final_Report[[#This Row],[Recommendation]]</f>
        <v>N/A</v>
      </c>
      <c r="AD706" s="103"/>
      <c r="AE706" s="103" t="str">
        <f>IF(Final_Report[[#This Row],[Move to Report]]="Yes",VLOOKUP(E706,IssueVariable[],8,0),"N/A")</f>
        <v>N/A</v>
      </c>
      <c r="AF706" s="103" t="str">
        <f>Final_Report[[#This Row],[Steps to Reproduce]]</f>
        <v>N/A</v>
      </c>
      <c r="AG706" s="103" t="str">
        <f>IF(Final_Report[[#This Row],[Move to Report]]="Yes",VLOOKUP(E706,IssueVariable[],9,0),"N/A")</f>
        <v>N/A</v>
      </c>
      <c r="AH706" s="103" t="str">
        <f>IF(Final_Report[[#This Row],[Move to Report]]="Yes",VLOOKUP(E706,IssueVariable[],10,0),"N/A")</f>
        <v>N/A</v>
      </c>
      <c r="AI706" s="103"/>
      <c r="AJ706" s="103"/>
      <c r="AK706" s="103" t="str" cm="1">
        <f t="array" ref="AK706">Table95[Tested on]</f>
        <v>Windows: 11
MAC OS: 12
iOS: 15
Android OS: 10</v>
      </c>
      <c r="AL706" s="203" t="str" cm="1">
        <f t="array" ref="AL7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6" s="103" t="e" cm="1">
        <f t="array" ref="AM706">CONCATENATE(LEFT(AH706, SEARCH(" ", AH706) -1),", ",Labels[Labels])</f>
        <v>#VALUE!</v>
      </c>
      <c r="AN706" s="103" t="b">
        <f t="shared" si="12"/>
        <v>0</v>
      </c>
      <c r="AO706" s="103"/>
      <c r="AP706" s="103"/>
      <c r="AQ706" s="103"/>
      <c r="AR706" s="103"/>
      <c r="AS706" s="103"/>
      <c r="AT706" s="103"/>
      <c r="AU706" s="103"/>
      <c r="AV706" s="103"/>
      <c r="AW706" s="103"/>
      <c r="AX706" s="103"/>
      <c r="AY706" s="103"/>
      <c r="AZ706" s="103"/>
      <c r="BA706" s="103"/>
      <c r="BB706" s="103"/>
      <c r="BC706" s="103" t="e">
        <f>VLOOKUP('Final Report'!D706,'Issue Variable'!A:N,11,FALSE)</f>
        <v>#N/A</v>
      </c>
      <c r="BD706" s="103"/>
      <c r="BE706" s="206"/>
    </row>
    <row r="707" spans="1:57" ht="105" hidden="1">
      <c r="A707" s="145"/>
      <c r="B707" s="103" t="e">
        <f>VLOOKUP(A707,URL[],2,0)</f>
        <v>#N/A</v>
      </c>
      <c r="C707" s="205" t="e">
        <f>VLOOKUP(A707,URL[],3,0)</f>
        <v>#N/A</v>
      </c>
      <c r="D707" s="103"/>
      <c r="E707" s="103"/>
      <c r="F707" s="103"/>
      <c r="G707" s="103"/>
      <c r="H707" s="103"/>
      <c r="I707" s="103"/>
      <c r="J707" s="103"/>
      <c r="K707" s="103"/>
      <c r="L707" s="103"/>
      <c r="M707" s="103"/>
      <c r="N707" s="103"/>
      <c r="O707" s="103"/>
      <c r="P707" s="103"/>
      <c r="Q707" s="103"/>
      <c r="R707" s="103"/>
      <c r="S707" s="103"/>
      <c r="T707" s="103" t="str">
        <f>IF(Final_Report[[#This Row],[Move to Report]]="Yes",VLOOKUP(E707,IssueVariable[],3,0),"N/A")</f>
        <v>N/A</v>
      </c>
      <c r="U707" s="103" t="str">
        <f>IF(Final_Report[[#This Row],[Move to Report]]="Yes",VLOOKUP(E707,IssueVariable[],4,0),"N/A")</f>
        <v>N/A</v>
      </c>
      <c r="V707" s="103" t="str">
        <f>Final_Report[[#This Row],[Issue Description]]</f>
        <v>N/A</v>
      </c>
      <c r="W707" s="103"/>
      <c r="X707" s="103">
        <f>Final_Report[[#This Row],[Code Snippet]]</f>
        <v>0</v>
      </c>
      <c r="Y707" s="103" t="str">
        <f>IF(Final_Report[[#This Row],[Move to Report]]="Yes",VLOOKUP(E707,IssueVariable[],5,0),"N/A")</f>
        <v>N/A</v>
      </c>
      <c r="Z707" s="103" t="str">
        <f>Final_Report[[#This Row],[Expected Result]]</f>
        <v>N/A</v>
      </c>
      <c r="AA707" s="103" t="str">
        <f>IF(Final_Report[[#This Row],[Move to Report]]="Yes",VLOOKUP(E707,IssueVariable[],6,0),"N/A")</f>
        <v>N/A</v>
      </c>
      <c r="AB707" s="103" t="str">
        <f>IF(Final_Report[[#This Row],[Move to Report]]="Yes",VLOOKUP(E707,IssueVariable[],7,0),"N/A")</f>
        <v>N/A</v>
      </c>
      <c r="AC707" s="103" t="str">
        <f>Final_Report[[#This Row],[Recommendation]]</f>
        <v>N/A</v>
      </c>
      <c r="AD707" s="103"/>
      <c r="AE707" s="103" t="str">
        <f>IF(Final_Report[[#This Row],[Move to Report]]="Yes",VLOOKUP(E707,IssueVariable[],8,0),"N/A")</f>
        <v>N/A</v>
      </c>
      <c r="AF707" s="103" t="str">
        <f>Final_Report[[#This Row],[Steps to Reproduce]]</f>
        <v>N/A</v>
      </c>
      <c r="AG707" s="103" t="str">
        <f>IF(Final_Report[[#This Row],[Move to Report]]="Yes",VLOOKUP(E707,IssueVariable[],9,0),"N/A")</f>
        <v>N/A</v>
      </c>
      <c r="AH707" s="103" t="str">
        <f>IF(Final_Report[[#This Row],[Move to Report]]="Yes",VLOOKUP(E707,IssueVariable[],10,0),"N/A")</f>
        <v>N/A</v>
      </c>
      <c r="AI707" s="103"/>
      <c r="AJ707" s="103"/>
      <c r="AK707" s="103" t="str" cm="1">
        <f t="array" ref="AK707">Table95[Tested on]</f>
        <v>Windows: 11
MAC OS: 12
iOS: 15
Android OS: 10</v>
      </c>
      <c r="AL707" s="203" t="str" cm="1">
        <f t="array" ref="AL7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7" s="103" t="e" cm="1">
        <f t="array" ref="AM707">CONCATENATE(LEFT(AH707, SEARCH(" ", AH707) -1),", ",Labels[Labels])</f>
        <v>#VALUE!</v>
      </c>
      <c r="AN707" s="103" t="b">
        <f t="shared" si="12"/>
        <v>0</v>
      </c>
      <c r="AO707" s="103"/>
      <c r="AP707" s="103"/>
      <c r="AQ707" s="103"/>
      <c r="AR707" s="103"/>
      <c r="AS707" s="103"/>
      <c r="AT707" s="103"/>
      <c r="AU707" s="103"/>
      <c r="AV707" s="103"/>
      <c r="AW707" s="103"/>
      <c r="AX707" s="103"/>
      <c r="AY707" s="103"/>
      <c r="AZ707" s="103"/>
      <c r="BA707" s="103"/>
      <c r="BB707" s="103"/>
      <c r="BC707" s="103" t="e">
        <f>VLOOKUP('Final Report'!D707,'Issue Variable'!A:N,11,FALSE)</f>
        <v>#N/A</v>
      </c>
      <c r="BD707" s="103"/>
      <c r="BE707" s="206"/>
    </row>
    <row r="708" spans="1:57" ht="105" hidden="1">
      <c r="A708" s="145"/>
      <c r="B708" s="103" t="e">
        <f>VLOOKUP(A708,URL[],2,0)</f>
        <v>#N/A</v>
      </c>
      <c r="C708" s="205" t="e">
        <f>VLOOKUP(A708,URL[],3,0)</f>
        <v>#N/A</v>
      </c>
      <c r="D708" s="103"/>
      <c r="E708" s="103"/>
      <c r="F708" s="103"/>
      <c r="G708" s="103"/>
      <c r="H708" s="103"/>
      <c r="I708" s="103"/>
      <c r="J708" s="103"/>
      <c r="K708" s="103"/>
      <c r="L708" s="103"/>
      <c r="M708" s="103"/>
      <c r="N708" s="103"/>
      <c r="O708" s="103"/>
      <c r="P708" s="103"/>
      <c r="Q708" s="103"/>
      <c r="R708" s="103"/>
      <c r="S708" s="103"/>
      <c r="T708" s="103" t="str">
        <f>IF(Final_Report[[#This Row],[Move to Report]]="Yes",VLOOKUP(E708,IssueVariable[],3,0),"N/A")</f>
        <v>N/A</v>
      </c>
      <c r="U708" s="103" t="str">
        <f>IF(Final_Report[[#This Row],[Move to Report]]="Yes",VLOOKUP(E708,IssueVariable[],4,0),"N/A")</f>
        <v>N/A</v>
      </c>
      <c r="V708" s="103" t="str">
        <f>Final_Report[[#This Row],[Issue Description]]</f>
        <v>N/A</v>
      </c>
      <c r="W708" s="103"/>
      <c r="X708" s="103">
        <f>Final_Report[[#This Row],[Code Snippet]]</f>
        <v>0</v>
      </c>
      <c r="Y708" s="103" t="str">
        <f>IF(Final_Report[[#This Row],[Move to Report]]="Yes",VLOOKUP(E708,IssueVariable[],5,0),"N/A")</f>
        <v>N/A</v>
      </c>
      <c r="Z708" s="103" t="str">
        <f>Final_Report[[#This Row],[Expected Result]]</f>
        <v>N/A</v>
      </c>
      <c r="AA708" s="103" t="str">
        <f>IF(Final_Report[[#This Row],[Move to Report]]="Yes",VLOOKUP(E708,IssueVariable[],6,0),"N/A")</f>
        <v>N/A</v>
      </c>
      <c r="AB708" s="103" t="str">
        <f>IF(Final_Report[[#This Row],[Move to Report]]="Yes",VLOOKUP(E708,IssueVariable[],7,0),"N/A")</f>
        <v>N/A</v>
      </c>
      <c r="AC708" s="103" t="str">
        <f>Final_Report[[#This Row],[Recommendation]]</f>
        <v>N/A</v>
      </c>
      <c r="AD708" s="103"/>
      <c r="AE708" s="103" t="str">
        <f>IF(Final_Report[[#This Row],[Move to Report]]="Yes",VLOOKUP(E708,IssueVariable[],8,0),"N/A")</f>
        <v>N/A</v>
      </c>
      <c r="AF708" s="103" t="str">
        <f>Final_Report[[#This Row],[Steps to Reproduce]]</f>
        <v>N/A</v>
      </c>
      <c r="AG708" s="103" t="str">
        <f>IF(Final_Report[[#This Row],[Move to Report]]="Yes",VLOOKUP(E708,IssueVariable[],9,0),"N/A")</f>
        <v>N/A</v>
      </c>
      <c r="AH708" s="103" t="str">
        <f>IF(Final_Report[[#This Row],[Move to Report]]="Yes",VLOOKUP(E708,IssueVariable[],10,0),"N/A")</f>
        <v>N/A</v>
      </c>
      <c r="AI708" s="103"/>
      <c r="AJ708" s="103"/>
      <c r="AK708" s="103" t="str" cm="1">
        <f t="array" ref="AK708">Table95[Tested on]</f>
        <v>Windows: 11
MAC OS: 12
iOS: 15
Android OS: 10</v>
      </c>
      <c r="AL708" s="203" t="str" cm="1">
        <f t="array" ref="AL7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8" s="103" t="e" cm="1">
        <f t="array" ref="AM708">CONCATENATE(LEFT(AH708, SEARCH(" ", AH708) -1),", ",Labels[Labels])</f>
        <v>#VALUE!</v>
      </c>
      <c r="AN708" s="103" t="b">
        <f t="shared" si="12"/>
        <v>0</v>
      </c>
      <c r="AO708" s="103"/>
      <c r="AP708" s="103"/>
      <c r="AQ708" s="103"/>
      <c r="AR708" s="103"/>
      <c r="AS708" s="103"/>
      <c r="AT708" s="103"/>
      <c r="AU708" s="103"/>
      <c r="AV708" s="103"/>
      <c r="AW708" s="103"/>
      <c r="AX708" s="103"/>
      <c r="AY708" s="103"/>
      <c r="AZ708" s="103"/>
      <c r="BA708" s="103"/>
      <c r="BB708" s="103"/>
      <c r="BC708" s="103" t="e">
        <f>VLOOKUP('Final Report'!D708,'Issue Variable'!A:N,11,FALSE)</f>
        <v>#N/A</v>
      </c>
      <c r="BD708" s="103"/>
      <c r="BE708" s="206"/>
    </row>
    <row r="709" spans="1:57" ht="105" hidden="1">
      <c r="A709" s="145"/>
      <c r="B709" s="103" t="e">
        <f>VLOOKUP(A709,URL[],2,0)</f>
        <v>#N/A</v>
      </c>
      <c r="C709" s="205" t="e">
        <f>VLOOKUP(A709,URL[],3,0)</f>
        <v>#N/A</v>
      </c>
      <c r="D709" s="103"/>
      <c r="E709" s="103"/>
      <c r="F709" s="103"/>
      <c r="G709" s="103"/>
      <c r="H709" s="103"/>
      <c r="I709" s="103"/>
      <c r="J709" s="103"/>
      <c r="K709" s="103"/>
      <c r="L709" s="103"/>
      <c r="M709" s="103"/>
      <c r="N709" s="103"/>
      <c r="O709" s="103"/>
      <c r="P709" s="103"/>
      <c r="Q709" s="103"/>
      <c r="R709" s="103"/>
      <c r="S709" s="103"/>
      <c r="T709" s="103" t="str">
        <f>IF(Final_Report[[#This Row],[Move to Report]]="Yes",VLOOKUP(E709,IssueVariable[],3,0),"N/A")</f>
        <v>N/A</v>
      </c>
      <c r="U709" s="103" t="str">
        <f>IF(Final_Report[[#This Row],[Move to Report]]="Yes",VLOOKUP(E709,IssueVariable[],4,0),"N/A")</f>
        <v>N/A</v>
      </c>
      <c r="V709" s="103" t="str">
        <f>Final_Report[[#This Row],[Issue Description]]</f>
        <v>N/A</v>
      </c>
      <c r="W709" s="103"/>
      <c r="X709" s="103">
        <f>Final_Report[[#This Row],[Code Snippet]]</f>
        <v>0</v>
      </c>
      <c r="Y709" s="103" t="str">
        <f>IF(Final_Report[[#This Row],[Move to Report]]="Yes",VLOOKUP(E709,IssueVariable[],5,0),"N/A")</f>
        <v>N/A</v>
      </c>
      <c r="Z709" s="103" t="str">
        <f>Final_Report[[#This Row],[Expected Result]]</f>
        <v>N/A</v>
      </c>
      <c r="AA709" s="103" t="str">
        <f>IF(Final_Report[[#This Row],[Move to Report]]="Yes",VLOOKUP(E709,IssueVariable[],6,0),"N/A")</f>
        <v>N/A</v>
      </c>
      <c r="AB709" s="103" t="str">
        <f>IF(Final_Report[[#This Row],[Move to Report]]="Yes",VLOOKUP(E709,IssueVariable[],7,0),"N/A")</f>
        <v>N/A</v>
      </c>
      <c r="AC709" s="103" t="str">
        <f>Final_Report[[#This Row],[Recommendation]]</f>
        <v>N/A</v>
      </c>
      <c r="AD709" s="103"/>
      <c r="AE709" s="103" t="str">
        <f>IF(Final_Report[[#This Row],[Move to Report]]="Yes",VLOOKUP(E709,IssueVariable[],8,0),"N/A")</f>
        <v>N/A</v>
      </c>
      <c r="AF709" s="103" t="str">
        <f>Final_Report[[#This Row],[Steps to Reproduce]]</f>
        <v>N/A</v>
      </c>
      <c r="AG709" s="103" t="str">
        <f>IF(Final_Report[[#This Row],[Move to Report]]="Yes",VLOOKUP(E709,IssueVariable[],9,0),"N/A")</f>
        <v>N/A</v>
      </c>
      <c r="AH709" s="103" t="str">
        <f>IF(Final_Report[[#This Row],[Move to Report]]="Yes",VLOOKUP(E709,IssueVariable[],10,0),"N/A")</f>
        <v>N/A</v>
      </c>
      <c r="AI709" s="103"/>
      <c r="AJ709" s="103"/>
      <c r="AK709" s="103" t="str" cm="1">
        <f t="array" ref="AK709">Table95[Tested on]</f>
        <v>Windows: 11
MAC OS: 12
iOS: 15
Android OS: 10</v>
      </c>
      <c r="AL709" s="203" t="str" cm="1">
        <f t="array" ref="AL7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09" s="103" t="e" cm="1">
        <f t="array" ref="AM709">CONCATENATE(LEFT(AH709, SEARCH(" ", AH709) -1),", ",Labels[Labels])</f>
        <v>#VALUE!</v>
      </c>
      <c r="AN709" s="103" t="b">
        <f t="shared" si="12"/>
        <v>0</v>
      </c>
      <c r="AO709" s="103"/>
      <c r="AP709" s="103"/>
      <c r="AQ709" s="103"/>
      <c r="AR709" s="103"/>
      <c r="AS709" s="103"/>
      <c r="AT709" s="103"/>
      <c r="AU709" s="103"/>
      <c r="AV709" s="103"/>
      <c r="AW709" s="103"/>
      <c r="AX709" s="103"/>
      <c r="AY709" s="103"/>
      <c r="AZ709" s="103"/>
      <c r="BA709" s="103"/>
      <c r="BB709" s="103"/>
      <c r="BC709" s="103" t="e">
        <f>VLOOKUP('Final Report'!D709,'Issue Variable'!A:N,11,FALSE)</f>
        <v>#N/A</v>
      </c>
      <c r="BD709" s="103"/>
      <c r="BE709" s="206"/>
    </row>
    <row r="710" spans="1:57" ht="105" hidden="1">
      <c r="A710" s="145"/>
      <c r="B710" s="103" t="e">
        <f>VLOOKUP(A710,URL[],2,0)</f>
        <v>#N/A</v>
      </c>
      <c r="C710" s="205" t="e">
        <f>VLOOKUP(A710,URL[],3,0)</f>
        <v>#N/A</v>
      </c>
      <c r="D710" s="103"/>
      <c r="E710" s="103"/>
      <c r="F710" s="103"/>
      <c r="G710" s="103"/>
      <c r="H710" s="103"/>
      <c r="I710" s="103"/>
      <c r="J710" s="103"/>
      <c r="K710" s="103"/>
      <c r="L710" s="103"/>
      <c r="M710" s="103"/>
      <c r="N710" s="103"/>
      <c r="O710" s="103"/>
      <c r="P710" s="103"/>
      <c r="Q710" s="103"/>
      <c r="R710" s="103"/>
      <c r="S710" s="103"/>
      <c r="T710" s="103" t="str">
        <f>IF(Final_Report[[#This Row],[Move to Report]]="Yes",VLOOKUP(E710,IssueVariable[],3,0),"N/A")</f>
        <v>N/A</v>
      </c>
      <c r="U710" s="103" t="str">
        <f>IF(Final_Report[[#This Row],[Move to Report]]="Yes",VLOOKUP(E710,IssueVariable[],4,0),"N/A")</f>
        <v>N/A</v>
      </c>
      <c r="V710" s="103" t="str">
        <f>Final_Report[[#This Row],[Issue Description]]</f>
        <v>N/A</v>
      </c>
      <c r="W710" s="103"/>
      <c r="X710" s="103">
        <f>Final_Report[[#This Row],[Code Snippet]]</f>
        <v>0</v>
      </c>
      <c r="Y710" s="103" t="str">
        <f>IF(Final_Report[[#This Row],[Move to Report]]="Yes",VLOOKUP(E710,IssueVariable[],5,0),"N/A")</f>
        <v>N/A</v>
      </c>
      <c r="Z710" s="103" t="str">
        <f>Final_Report[[#This Row],[Expected Result]]</f>
        <v>N/A</v>
      </c>
      <c r="AA710" s="103" t="str">
        <f>IF(Final_Report[[#This Row],[Move to Report]]="Yes",VLOOKUP(E710,IssueVariable[],6,0),"N/A")</f>
        <v>N/A</v>
      </c>
      <c r="AB710" s="103" t="str">
        <f>IF(Final_Report[[#This Row],[Move to Report]]="Yes",VLOOKUP(E710,IssueVariable[],7,0),"N/A")</f>
        <v>N/A</v>
      </c>
      <c r="AC710" s="103" t="str">
        <f>Final_Report[[#This Row],[Recommendation]]</f>
        <v>N/A</v>
      </c>
      <c r="AD710" s="103"/>
      <c r="AE710" s="103" t="str">
        <f>IF(Final_Report[[#This Row],[Move to Report]]="Yes",VLOOKUP(E710,IssueVariable[],8,0),"N/A")</f>
        <v>N/A</v>
      </c>
      <c r="AF710" s="103" t="str">
        <f>Final_Report[[#This Row],[Steps to Reproduce]]</f>
        <v>N/A</v>
      </c>
      <c r="AG710" s="103" t="str">
        <f>IF(Final_Report[[#This Row],[Move to Report]]="Yes",VLOOKUP(E710,IssueVariable[],9,0),"N/A")</f>
        <v>N/A</v>
      </c>
      <c r="AH710" s="103" t="str">
        <f>IF(Final_Report[[#This Row],[Move to Report]]="Yes",VLOOKUP(E710,IssueVariable[],10,0),"N/A")</f>
        <v>N/A</v>
      </c>
      <c r="AI710" s="103"/>
      <c r="AJ710" s="103"/>
      <c r="AK710" s="103" t="str" cm="1">
        <f t="array" ref="AK710">Table95[Tested on]</f>
        <v>Windows: 11
MAC OS: 12
iOS: 15
Android OS: 10</v>
      </c>
      <c r="AL710" s="203" t="str" cm="1">
        <f t="array" ref="AL7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0" s="103" t="e" cm="1">
        <f t="array" ref="AM710">CONCATENATE(LEFT(AH710, SEARCH(" ", AH710) -1),", ",Labels[Labels])</f>
        <v>#VALUE!</v>
      </c>
      <c r="AN710" s="103" t="b">
        <f t="shared" si="12"/>
        <v>0</v>
      </c>
      <c r="AO710" s="103"/>
      <c r="AP710" s="103"/>
      <c r="AQ710" s="103"/>
      <c r="AR710" s="103"/>
      <c r="AS710" s="103"/>
      <c r="AT710" s="103"/>
      <c r="AU710" s="103"/>
      <c r="AV710" s="103"/>
      <c r="AW710" s="103"/>
      <c r="AX710" s="103"/>
      <c r="AY710" s="103"/>
      <c r="AZ710" s="103"/>
      <c r="BA710" s="103"/>
      <c r="BB710" s="103"/>
      <c r="BC710" s="103" t="e">
        <f>VLOOKUP('Final Report'!D710,'Issue Variable'!A:N,11,FALSE)</f>
        <v>#N/A</v>
      </c>
      <c r="BD710" s="103"/>
      <c r="BE710" s="206"/>
    </row>
    <row r="711" spans="1:57" ht="105" hidden="1">
      <c r="A711" s="145"/>
      <c r="B711" s="103" t="e">
        <f>VLOOKUP(A711,URL[],2,0)</f>
        <v>#N/A</v>
      </c>
      <c r="C711" s="205" t="e">
        <f>VLOOKUP(A711,URL[],3,0)</f>
        <v>#N/A</v>
      </c>
      <c r="D711" s="103"/>
      <c r="E711" s="103"/>
      <c r="F711" s="103"/>
      <c r="G711" s="103"/>
      <c r="H711" s="103"/>
      <c r="I711" s="103"/>
      <c r="J711" s="103"/>
      <c r="K711" s="103"/>
      <c r="L711" s="103"/>
      <c r="M711" s="103"/>
      <c r="N711" s="103"/>
      <c r="O711" s="103"/>
      <c r="P711" s="103"/>
      <c r="Q711" s="103"/>
      <c r="R711" s="103"/>
      <c r="S711" s="103"/>
      <c r="T711" s="103" t="str">
        <f>IF(Final_Report[[#This Row],[Move to Report]]="Yes",VLOOKUP(E711,IssueVariable[],3,0),"N/A")</f>
        <v>N/A</v>
      </c>
      <c r="U711" s="103" t="str">
        <f>IF(Final_Report[[#This Row],[Move to Report]]="Yes",VLOOKUP(E711,IssueVariable[],4,0),"N/A")</f>
        <v>N/A</v>
      </c>
      <c r="V711" s="103" t="str">
        <f>Final_Report[[#This Row],[Issue Description]]</f>
        <v>N/A</v>
      </c>
      <c r="W711" s="103"/>
      <c r="X711" s="103">
        <f>Final_Report[[#This Row],[Code Snippet]]</f>
        <v>0</v>
      </c>
      <c r="Y711" s="103" t="str">
        <f>IF(Final_Report[[#This Row],[Move to Report]]="Yes",VLOOKUP(E711,IssueVariable[],5,0),"N/A")</f>
        <v>N/A</v>
      </c>
      <c r="Z711" s="103" t="str">
        <f>Final_Report[[#This Row],[Expected Result]]</f>
        <v>N/A</v>
      </c>
      <c r="AA711" s="103" t="str">
        <f>IF(Final_Report[[#This Row],[Move to Report]]="Yes",VLOOKUP(E711,IssueVariable[],6,0),"N/A")</f>
        <v>N/A</v>
      </c>
      <c r="AB711" s="103" t="str">
        <f>IF(Final_Report[[#This Row],[Move to Report]]="Yes",VLOOKUP(E711,IssueVariable[],7,0),"N/A")</f>
        <v>N/A</v>
      </c>
      <c r="AC711" s="103" t="str">
        <f>Final_Report[[#This Row],[Recommendation]]</f>
        <v>N/A</v>
      </c>
      <c r="AD711" s="103"/>
      <c r="AE711" s="103" t="str">
        <f>IF(Final_Report[[#This Row],[Move to Report]]="Yes",VLOOKUP(E711,IssueVariable[],8,0),"N/A")</f>
        <v>N/A</v>
      </c>
      <c r="AF711" s="103" t="str">
        <f>Final_Report[[#This Row],[Steps to Reproduce]]</f>
        <v>N/A</v>
      </c>
      <c r="AG711" s="103" t="str">
        <f>IF(Final_Report[[#This Row],[Move to Report]]="Yes",VLOOKUP(E711,IssueVariable[],9,0),"N/A")</f>
        <v>N/A</v>
      </c>
      <c r="AH711" s="103" t="str">
        <f>IF(Final_Report[[#This Row],[Move to Report]]="Yes",VLOOKUP(E711,IssueVariable[],10,0),"N/A")</f>
        <v>N/A</v>
      </c>
      <c r="AI711" s="103"/>
      <c r="AJ711" s="103"/>
      <c r="AK711" s="103" t="str" cm="1">
        <f t="array" ref="AK711">Table95[Tested on]</f>
        <v>Windows: 11
MAC OS: 12
iOS: 15
Android OS: 10</v>
      </c>
      <c r="AL711" s="203" t="str" cm="1">
        <f t="array" ref="AL7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1" s="103" t="e" cm="1">
        <f t="array" ref="AM711">CONCATENATE(LEFT(AH711, SEARCH(" ", AH711) -1),", ",Labels[Labels])</f>
        <v>#VALUE!</v>
      </c>
      <c r="AN711" s="103" t="b">
        <f t="shared" si="12"/>
        <v>0</v>
      </c>
      <c r="AO711" s="103"/>
      <c r="AP711" s="103"/>
      <c r="AQ711" s="103"/>
      <c r="AR711" s="103"/>
      <c r="AS711" s="103"/>
      <c r="AT711" s="103"/>
      <c r="AU711" s="103"/>
      <c r="AV711" s="103"/>
      <c r="AW711" s="103"/>
      <c r="AX711" s="103"/>
      <c r="AY711" s="103"/>
      <c r="AZ711" s="103"/>
      <c r="BA711" s="103"/>
      <c r="BB711" s="103"/>
      <c r="BC711" s="103" t="e">
        <f>VLOOKUP('Final Report'!D711,'Issue Variable'!A:N,11,FALSE)</f>
        <v>#N/A</v>
      </c>
      <c r="BD711" s="103"/>
      <c r="BE711" s="206"/>
    </row>
    <row r="712" spans="1:57" ht="105" hidden="1">
      <c r="A712" s="145"/>
      <c r="B712" s="103" t="e">
        <f>VLOOKUP(A712,URL[],2,0)</f>
        <v>#N/A</v>
      </c>
      <c r="C712" s="205" t="e">
        <f>VLOOKUP(A712,URL[],3,0)</f>
        <v>#N/A</v>
      </c>
      <c r="D712" s="103"/>
      <c r="E712" s="103"/>
      <c r="F712" s="103"/>
      <c r="G712" s="103"/>
      <c r="H712" s="103"/>
      <c r="I712" s="103"/>
      <c r="J712" s="103"/>
      <c r="K712" s="103"/>
      <c r="L712" s="103"/>
      <c r="M712" s="103"/>
      <c r="N712" s="103"/>
      <c r="O712" s="103"/>
      <c r="P712" s="103"/>
      <c r="Q712" s="103"/>
      <c r="R712" s="103"/>
      <c r="S712" s="103"/>
      <c r="T712" s="103" t="str">
        <f>IF(Final_Report[[#This Row],[Move to Report]]="Yes",VLOOKUP(E712,IssueVariable[],3,0),"N/A")</f>
        <v>N/A</v>
      </c>
      <c r="U712" s="103" t="str">
        <f>IF(Final_Report[[#This Row],[Move to Report]]="Yes",VLOOKUP(E712,IssueVariable[],4,0),"N/A")</f>
        <v>N/A</v>
      </c>
      <c r="V712" s="103" t="str">
        <f>Final_Report[[#This Row],[Issue Description]]</f>
        <v>N/A</v>
      </c>
      <c r="W712" s="103"/>
      <c r="X712" s="103">
        <f>Final_Report[[#This Row],[Code Snippet]]</f>
        <v>0</v>
      </c>
      <c r="Y712" s="103" t="str">
        <f>IF(Final_Report[[#This Row],[Move to Report]]="Yes",VLOOKUP(E712,IssueVariable[],5,0),"N/A")</f>
        <v>N/A</v>
      </c>
      <c r="Z712" s="103" t="str">
        <f>Final_Report[[#This Row],[Expected Result]]</f>
        <v>N/A</v>
      </c>
      <c r="AA712" s="103" t="str">
        <f>IF(Final_Report[[#This Row],[Move to Report]]="Yes",VLOOKUP(E712,IssueVariable[],6,0),"N/A")</f>
        <v>N/A</v>
      </c>
      <c r="AB712" s="103" t="str">
        <f>IF(Final_Report[[#This Row],[Move to Report]]="Yes",VLOOKUP(E712,IssueVariable[],7,0),"N/A")</f>
        <v>N/A</v>
      </c>
      <c r="AC712" s="103" t="str">
        <f>Final_Report[[#This Row],[Recommendation]]</f>
        <v>N/A</v>
      </c>
      <c r="AD712" s="103"/>
      <c r="AE712" s="103" t="str">
        <f>IF(Final_Report[[#This Row],[Move to Report]]="Yes",VLOOKUP(E712,IssueVariable[],8,0),"N/A")</f>
        <v>N/A</v>
      </c>
      <c r="AF712" s="103" t="str">
        <f>Final_Report[[#This Row],[Steps to Reproduce]]</f>
        <v>N/A</v>
      </c>
      <c r="AG712" s="103" t="str">
        <f>IF(Final_Report[[#This Row],[Move to Report]]="Yes",VLOOKUP(E712,IssueVariable[],9,0),"N/A")</f>
        <v>N/A</v>
      </c>
      <c r="AH712" s="103" t="str">
        <f>IF(Final_Report[[#This Row],[Move to Report]]="Yes",VLOOKUP(E712,IssueVariable[],10,0),"N/A")</f>
        <v>N/A</v>
      </c>
      <c r="AI712" s="103"/>
      <c r="AJ712" s="103"/>
      <c r="AK712" s="103" t="str" cm="1">
        <f t="array" ref="AK712">Table95[Tested on]</f>
        <v>Windows: 11
MAC OS: 12
iOS: 15
Android OS: 10</v>
      </c>
      <c r="AL712" s="203" t="str" cm="1">
        <f t="array" ref="AL7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2" s="103" t="e" cm="1">
        <f t="array" ref="AM712">CONCATENATE(LEFT(AH712, SEARCH(" ", AH712) -1),", ",Labels[Labels])</f>
        <v>#VALUE!</v>
      </c>
      <c r="AN712" s="103" t="b">
        <f t="shared" si="12"/>
        <v>0</v>
      </c>
      <c r="AO712" s="103"/>
      <c r="AP712" s="103"/>
      <c r="AQ712" s="103"/>
      <c r="AR712" s="103"/>
      <c r="AS712" s="103"/>
      <c r="AT712" s="103"/>
      <c r="AU712" s="103"/>
      <c r="AV712" s="103"/>
      <c r="AW712" s="103"/>
      <c r="AX712" s="103"/>
      <c r="AY712" s="103"/>
      <c r="AZ712" s="103"/>
      <c r="BA712" s="103"/>
      <c r="BB712" s="103"/>
      <c r="BC712" s="103" t="e">
        <f>VLOOKUP('Final Report'!D712,'Issue Variable'!A:N,11,FALSE)</f>
        <v>#N/A</v>
      </c>
      <c r="BD712" s="103"/>
      <c r="BE712" s="206"/>
    </row>
    <row r="713" spans="1:57" ht="105" hidden="1">
      <c r="A713" s="145"/>
      <c r="B713" s="103" t="e">
        <f>VLOOKUP(A713,URL[],2,0)</f>
        <v>#N/A</v>
      </c>
      <c r="C713" s="205" t="e">
        <f>VLOOKUP(A713,URL[],3,0)</f>
        <v>#N/A</v>
      </c>
      <c r="D713" s="103"/>
      <c r="E713" s="103"/>
      <c r="F713" s="103"/>
      <c r="G713" s="103"/>
      <c r="H713" s="103"/>
      <c r="I713" s="103"/>
      <c r="J713" s="103"/>
      <c r="K713" s="103"/>
      <c r="L713" s="103"/>
      <c r="M713" s="103"/>
      <c r="N713" s="103"/>
      <c r="O713" s="103"/>
      <c r="P713" s="103"/>
      <c r="Q713" s="103"/>
      <c r="R713" s="103"/>
      <c r="S713" s="103"/>
      <c r="T713" s="103" t="str">
        <f>IF(Final_Report[[#This Row],[Move to Report]]="Yes",VLOOKUP(E713,IssueVariable[],3,0),"N/A")</f>
        <v>N/A</v>
      </c>
      <c r="U713" s="103" t="str">
        <f>IF(Final_Report[[#This Row],[Move to Report]]="Yes",VLOOKUP(E713,IssueVariable[],4,0),"N/A")</f>
        <v>N/A</v>
      </c>
      <c r="V713" s="103" t="str">
        <f>Final_Report[[#This Row],[Issue Description]]</f>
        <v>N/A</v>
      </c>
      <c r="W713" s="103"/>
      <c r="X713" s="103">
        <f>Final_Report[[#This Row],[Code Snippet]]</f>
        <v>0</v>
      </c>
      <c r="Y713" s="103" t="str">
        <f>IF(Final_Report[[#This Row],[Move to Report]]="Yes",VLOOKUP(E713,IssueVariable[],5,0),"N/A")</f>
        <v>N/A</v>
      </c>
      <c r="Z713" s="103" t="str">
        <f>Final_Report[[#This Row],[Expected Result]]</f>
        <v>N/A</v>
      </c>
      <c r="AA713" s="103" t="str">
        <f>IF(Final_Report[[#This Row],[Move to Report]]="Yes",VLOOKUP(E713,IssueVariable[],6,0),"N/A")</f>
        <v>N/A</v>
      </c>
      <c r="AB713" s="103" t="str">
        <f>IF(Final_Report[[#This Row],[Move to Report]]="Yes",VLOOKUP(E713,IssueVariable[],7,0),"N/A")</f>
        <v>N/A</v>
      </c>
      <c r="AC713" s="103" t="str">
        <f>Final_Report[[#This Row],[Recommendation]]</f>
        <v>N/A</v>
      </c>
      <c r="AD713" s="103"/>
      <c r="AE713" s="103" t="str">
        <f>IF(Final_Report[[#This Row],[Move to Report]]="Yes",VLOOKUP(E713,IssueVariable[],8,0),"N/A")</f>
        <v>N/A</v>
      </c>
      <c r="AF713" s="103" t="str">
        <f>Final_Report[[#This Row],[Steps to Reproduce]]</f>
        <v>N/A</v>
      </c>
      <c r="AG713" s="103" t="str">
        <f>IF(Final_Report[[#This Row],[Move to Report]]="Yes",VLOOKUP(E713,IssueVariable[],9,0),"N/A")</f>
        <v>N/A</v>
      </c>
      <c r="AH713" s="103" t="str">
        <f>IF(Final_Report[[#This Row],[Move to Report]]="Yes",VLOOKUP(E713,IssueVariable[],10,0),"N/A")</f>
        <v>N/A</v>
      </c>
      <c r="AI713" s="103"/>
      <c r="AJ713" s="103"/>
      <c r="AK713" s="103" t="str" cm="1">
        <f t="array" ref="AK713">Table95[Tested on]</f>
        <v>Windows: 11
MAC OS: 12
iOS: 15
Android OS: 10</v>
      </c>
      <c r="AL713" s="203" t="str" cm="1">
        <f t="array" ref="AL7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3" s="103" t="e" cm="1">
        <f t="array" ref="AM713">CONCATENATE(LEFT(AH713, SEARCH(" ", AH713) -1),", ",Labels[Labels])</f>
        <v>#VALUE!</v>
      </c>
      <c r="AN713" s="103" t="b">
        <f t="shared" si="12"/>
        <v>0</v>
      </c>
      <c r="AO713" s="103"/>
      <c r="AP713" s="103"/>
      <c r="AQ713" s="103"/>
      <c r="AR713" s="103"/>
      <c r="AS713" s="103"/>
      <c r="AT713" s="103"/>
      <c r="AU713" s="103"/>
      <c r="AV713" s="103"/>
      <c r="AW713" s="103"/>
      <c r="AX713" s="103"/>
      <c r="AY713" s="103"/>
      <c r="AZ713" s="103"/>
      <c r="BA713" s="103"/>
      <c r="BB713" s="103"/>
      <c r="BC713" s="103" t="e">
        <f>VLOOKUP('Final Report'!D713,'Issue Variable'!A:N,11,FALSE)</f>
        <v>#N/A</v>
      </c>
      <c r="BD713" s="103"/>
      <c r="BE713" s="206"/>
    </row>
    <row r="714" spans="1:57" ht="105" hidden="1">
      <c r="A714" s="145"/>
      <c r="B714" s="103" t="e">
        <f>VLOOKUP(A714,URL[],2,0)</f>
        <v>#N/A</v>
      </c>
      <c r="C714" s="205" t="e">
        <f>VLOOKUP(A714,URL[],3,0)</f>
        <v>#N/A</v>
      </c>
      <c r="D714" s="103"/>
      <c r="E714" s="103"/>
      <c r="F714" s="103"/>
      <c r="G714" s="103"/>
      <c r="H714" s="103"/>
      <c r="I714" s="103"/>
      <c r="J714" s="103"/>
      <c r="K714" s="103"/>
      <c r="L714" s="103"/>
      <c r="M714" s="103"/>
      <c r="N714" s="103"/>
      <c r="O714" s="103"/>
      <c r="P714" s="103"/>
      <c r="Q714" s="103"/>
      <c r="R714" s="103"/>
      <c r="S714" s="103"/>
      <c r="T714" s="103" t="str">
        <f>IF(Final_Report[[#This Row],[Move to Report]]="Yes",VLOOKUP(E714,IssueVariable[],3,0),"N/A")</f>
        <v>N/A</v>
      </c>
      <c r="U714" s="103" t="str">
        <f>IF(Final_Report[[#This Row],[Move to Report]]="Yes",VLOOKUP(E714,IssueVariable[],4,0),"N/A")</f>
        <v>N/A</v>
      </c>
      <c r="V714" s="103" t="str">
        <f>Final_Report[[#This Row],[Issue Description]]</f>
        <v>N/A</v>
      </c>
      <c r="W714" s="103"/>
      <c r="X714" s="103">
        <f>Final_Report[[#This Row],[Code Snippet]]</f>
        <v>0</v>
      </c>
      <c r="Y714" s="103" t="str">
        <f>IF(Final_Report[[#This Row],[Move to Report]]="Yes",VLOOKUP(E714,IssueVariable[],5,0),"N/A")</f>
        <v>N/A</v>
      </c>
      <c r="Z714" s="103" t="str">
        <f>Final_Report[[#This Row],[Expected Result]]</f>
        <v>N/A</v>
      </c>
      <c r="AA714" s="103" t="str">
        <f>IF(Final_Report[[#This Row],[Move to Report]]="Yes",VLOOKUP(E714,IssueVariable[],6,0),"N/A")</f>
        <v>N/A</v>
      </c>
      <c r="AB714" s="103" t="str">
        <f>IF(Final_Report[[#This Row],[Move to Report]]="Yes",VLOOKUP(E714,IssueVariable[],7,0),"N/A")</f>
        <v>N/A</v>
      </c>
      <c r="AC714" s="103" t="str">
        <f>Final_Report[[#This Row],[Recommendation]]</f>
        <v>N/A</v>
      </c>
      <c r="AD714" s="103"/>
      <c r="AE714" s="103" t="str">
        <f>IF(Final_Report[[#This Row],[Move to Report]]="Yes",VLOOKUP(E714,IssueVariable[],8,0),"N/A")</f>
        <v>N/A</v>
      </c>
      <c r="AF714" s="103" t="str">
        <f>Final_Report[[#This Row],[Steps to Reproduce]]</f>
        <v>N/A</v>
      </c>
      <c r="AG714" s="103" t="str">
        <f>IF(Final_Report[[#This Row],[Move to Report]]="Yes",VLOOKUP(E714,IssueVariable[],9,0),"N/A")</f>
        <v>N/A</v>
      </c>
      <c r="AH714" s="103" t="str">
        <f>IF(Final_Report[[#This Row],[Move to Report]]="Yes",VLOOKUP(E714,IssueVariable[],10,0),"N/A")</f>
        <v>N/A</v>
      </c>
      <c r="AI714" s="103"/>
      <c r="AJ714" s="103"/>
      <c r="AK714" s="103" t="str" cm="1">
        <f t="array" ref="AK714">Table95[Tested on]</f>
        <v>Windows: 11
MAC OS: 12
iOS: 15
Android OS: 10</v>
      </c>
      <c r="AL714" s="203" t="str" cm="1">
        <f t="array" ref="AL7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4" s="103" t="e" cm="1">
        <f t="array" ref="AM714">CONCATENATE(LEFT(AH714, SEARCH(" ", AH714) -1),", ",Labels[Labels])</f>
        <v>#VALUE!</v>
      </c>
      <c r="AN714" s="103" t="b">
        <f t="shared" si="12"/>
        <v>0</v>
      </c>
      <c r="AO714" s="103"/>
      <c r="AP714" s="103"/>
      <c r="AQ714" s="103"/>
      <c r="AR714" s="103"/>
      <c r="AS714" s="103"/>
      <c r="AT714" s="103"/>
      <c r="AU714" s="103"/>
      <c r="AV714" s="103"/>
      <c r="AW714" s="103"/>
      <c r="AX714" s="103"/>
      <c r="AY714" s="103"/>
      <c r="AZ714" s="103"/>
      <c r="BA714" s="103"/>
      <c r="BB714" s="103"/>
      <c r="BC714" s="103" t="e">
        <f>VLOOKUP('Final Report'!D714,'Issue Variable'!A:N,11,FALSE)</f>
        <v>#N/A</v>
      </c>
      <c r="BD714" s="103"/>
      <c r="BE714" s="206"/>
    </row>
    <row r="715" spans="1:57" ht="105" hidden="1">
      <c r="A715" s="145"/>
      <c r="B715" s="103" t="e">
        <f>VLOOKUP(A715,URL[],2,0)</f>
        <v>#N/A</v>
      </c>
      <c r="C715" s="205" t="e">
        <f>VLOOKUP(A715,URL[],3,0)</f>
        <v>#N/A</v>
      </c>
      <c r="D715" s="103"/>
      <c r="E715" s="103"/>
      <c r="F715" s="103"/>
      <c r="G715" s="103"/>
      <c r="H715" s="103"/>
      <c r="I715" s="103"/>
      <c r="J715" s="103"/>
      <c r="K715" s="103"/>
      <c r="L715" s="103"/>
      <c r="M715" s="103"/>
      <c r="N715" s="103"/>
      <c r="O715" s="103"/>
      <c r="P715" s="103"/>
      <c r="Q715" s="103"/>
      <c r="R715" s="103"/>
      <c r="S715" s="103"/>
      <c r="T715" s="103" t="str">
        <f>IF(Final_Report[[#This Row],[Move to Report]]="Yes",VLOOKUP(E715,IssueVariable[],3,0),"N/A")</f>
        <v>N/A</v>
      </c>
      <c r="U715" s="103" t="str">
        <f>IF(Final_Report[[#This Row],[Move to Report]]="Yes",VLOOKUP(E715,IssueVariable[],4,0),"N/A")</f>
        <v>N/A</v>
      </c>
      <c r="V715" s="103" t="str">
        <f>Final_Report[[#This Row],[Issue Description]]</f>
        <v>N/A</v>
      </c>
      <c r="W715" s="103"/>
      <c r="X715" s="103">
        <f>Final_Report[[#This Row],[Code Snippet]]</f>
        <v>0</v>
      </c>
      <c r="Y715" s="103" t="str">
        <f>IF(Final_Report[[#This Row],[Move to Report]]="Yes",VLOOKUP(E715,IssueVariable[],5,0),"N/A")</f>
        <v>N/A</v>
      </c>
      <c r="Z715" s="103" t="str">
        <f>Final_Report[[#This Row],[Expected Result]]</f>
        <v>N/A</v>
      </c>
      <c r="AA715" s="103" t="str">
        <f>IF(Final_Report[[#This Row],[Move to Report]]="Yes",VLOOKUP(E715,IssueVariable[],6,0),"N/A")</f>
        <v>N/A</v>
      </c>
      <c r="AB715" s="103" t="str">
        <f>IF(Final_Report[[#This Row],[Move to Report]]="Yes",VLOOKUP(E715,IssueVariable[],7,0),"N/A")</f>
        <v>N/A</v>
      </c>
      <c r="AC715" s="103" t="str">
        <f>Final_Report[[#This Row],[Recommendation]]</f>
        <v>N/A</v>
      </c>
      <c r="AD715" s="103"/>
      <c r="AE715" s="103" t="str">
        <f>IF(Final_Report[[#This Row],[Move to Report]]="Yes",VLOOKUP(E715,IssueVariable[],8,0),"N/A")</f>
        <v>N/A</v>
      </c>
      <c r="AF715" s="103" t="str">
        <f>Final_Report[[#This Row],[Steps to Reproduce]]</f>
        <v>N/A</v>
      </c>
      <c r="AG715" s="103" t="str">
        <f>IF(Final_Report[[#This Row],[Move to Report]]="Yes",VLOOKUP(E715,IssueVariable[],9,0),"N/A")</f>
        <v>N/A</v>
      </c>
      <c r="AH715" s="103" t="str">
        <f>IF(Final_Report[[#This Row],[Move to Report]]="Yes",VLOOKUP(E715,IssueVariable[],10,0),"N/A")</f>
        <v>N/A</v>
      </c>
      <c r="AI715" s="103"/>
      <c r="AJ715" s="103"/>
      <c r="AK715" s="103" t="str" cm="1">
        <f t="array" ref="AK715">Table95[Tested on]</f>
        <v>Windows: 11
MAC OS: 12
iOS: 15
Android OS: 10</v>
      </c>
      <c r="AL715" s="203" t="str" cm="1">
        <f t="array" ref="AL7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5" s="103" t="e" cm="1">
        <f t="array" ref="AM715">CONCATENATE(LEFT(AH715, SEARCH(" ", AH715) -1),", ",Labels[Labels])</f>
        <v>#VALUE!</v>
      </c>
      <c r="AN715" s="103" t="b">
        <f t="shared" si="12"/>
        <v>0</v>
      </c>
      <c r="AO715" s="103"/>
      <c r="AP715" s="103"/>
      <c r="AQ715" s="103"/>
      <c r="AR715" s="103"/>
      <c r="AS715" s="103"/>
      <c r="AT715" s="103"/>
      <c r="AU715" s="103"/>
      <c r="AV715" s="103"/>
      <c r="AW715" s="103"/>
      <c r="AX715" s="103"/>
      <c r="AY715" s="103"/>
      <c r="AZ715" s="103"/>
      <c r="BA715" s="103"/>
      <c r="BB715" s="103"/>
      <c r="BC715" s="103" t="e">
        <f>VLOOKUP('Final Report'!D715,'Issue Variable'!A:N,11,FALSE)</f>
        <v>#N/A</v>
      </c>
      <c r="BD715" s="103"/>
      <c r="BE715" s="206"/>
    </row>
    <row r="716" spans="1:57" ht="105" hidden="1">
      <c r="A716" s="145"/>
      <c r="B716" s="103" t="e">
        <f>VLOOKUP(A716,URL[],2,0)</f>
        <v>#N/A</v>
      </c>
      <c r="C716" s="205" t="e">
        <f>VLOOKUP(A716,URL[],3,0)</f>
        <v>#N/A</v>
      </c>
      <c r="D716" s="103"/>
      <c r="E716" s="103"/>
      <c r="F716" s="103"/>
      <c r="G716" s="103"/>
      <c r="H716" s="103"/>
      <c r="I716" s="103"/>
      <c r="J716" s="103"/>
      <c r="K716" s="103"/>
      <c r="L716" s="103"/>
      <c r="M716" s="103"/>
      <c r="N716" s="103"/>
      <c r="O716" s="103"/>
      <c r="P716" s="103"/>
      <c r="Q716" s="103"/>
      <c r="R716" s="103"/>
      <c r="S716" s="103"/>
      <c r="T716" s="103" t="str">
        <f>IF(Final_Report[[#This Row],[Move to Report]]="Yes",VLOOKUP(E716,IssueVariable[],3,0),"N/A")</f>
        <v>N/A</v>
      </c>
      <c r="U716" s="103" t="str">
        <f>IF(Final_Report[[#This Row],[Move to Report]]="Yes",VLOOKUP(E716,IssueVariable[],4,0),"N/A")</f>
        <v>N/A</v>
      </c>
      <c r="V716" s="103" t="str">
        <f>Final_Report[[#This Row],[Issue Description]]</f>
        <v>N/A</v>
      </c>
      <c r="W716" s="103"/>
      <c r="X716" s="103">
        <f>Final_Report[[#This Row],[Code Snippet]]</f>
        <v>0</v>
      </c>
      <c r="Y716" s="103" t="str">
        <f>IF(Final_Report[[#This Row],[Move to Report]]="Yes",VLOOKUP(E716,IssueVariable[],5,0),"N/A")</f>
        <v>N/A</v>
      </c>
      <c r="Z716" s="103" t="str">
        <f>Final_Report[[#This Row],[Expected Result]]</f>
        <v>N/A</v>
      </c>
      <c r="AA716" s="103" t="str">
        <f>IF(Final_Report[[#This Row],[Move to Report]]="Yes",VLOOKUP(E716,IssueVariable[],6,0),"N/A")</f>
        <v>N/A</v>
      </c>
      <c r="AB716" s="103" t="str">
        <f>IF(Final_Report[[#This Row],[Move to Report]]="Yes",VLOOKUP(E716,IssueVariable[],7,0),"N/A")</f>
        <v>N/A</v>
      </c>
      <c r="AC716" s="103" t="str">
        <f>Final_Report[[#This Row],[Recommendation]]</f>
        <v>N/A</v>
      </c>
      <c r="AD716" s="103"/>
      <c r="AE716" s="103" t="str">
        <f>IF(Final_Report[[#This Row],[Move to Report]]="Yes",VLOOKUP(E716,IssueVariable[],8,0),"N/A")</f>
        <v>N/A</v>
      </c>
      <c r="AF716" s="103" t="str">
        <f>Final_Report[[#This Row],[Steps to Reproduce]]</f>
        <v>N/A</v>
      </c>
      <c r="AG716" s="103" t="str">
        <f>IF(Final_Report[[#This Row],[Move to Report]]="Yes",VLOOKUP(E716,IssueVariable[],9,0),"N/A")</f>
        <v>N/A</v>
      </c>
      <c r="AH716" s="103" t="str">
        <f>IF(Final_Report[[#This Row],[Move to Report]]="Yes",VLOOKUP(E716,IssueVariable[],10,0),"N/A")</f>
        <v>N/A</v>
      </c>
      <c r="AI716" s="103"/>
      <c r="AJ716" s="103"/>
      <c r="AK716" s="103" t="str" cm="1">
        <f t="array" ref="AK716">Table95[Tested on]</f>
        <v>Windows: 11
MAC OS: 12
iOS: 15
Android OS: 10</v>
      </c>
      <c r="AL716" s="203" t="str" cm="1">
        <f t="array" ref="AL7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6" s="103" t="e" cm="1">
        <f t="array" ref="AM716">CONCATENATE(LEFT(AH716, SEARCH(" ", AH716) -1),", ",Labels[Labels])</f>
        <v>#VALUE!</v>
      </c>
      <c r="AN716" s="103" t="b">
        <f t="shared" si="12"/>
        <v>0</v>
      </c>
      <c r="AO716" s="103"/>
      <c r="AP716" s="103"/>
      <c r="AQ716" s="103"/>
      <c r="AR716" s="103"/>
      <c r="AS716" s="103"/>
      <c r="AT716" s="103"/>
      <c r="AU716" s="103"/>
      <c r="AV716" s="103"/>
      <c r="AW716" s="103"/>
      <c r="AX716" s="103"/>
      <c r="AY716" s="103"/>
      <c r="AZ716" s="103"/>
      <c r="BA716" s="103"/>
      <c r="BB716" s="103"/>
      <c r="BC716" s="103" t="e">
        <f>VLOOKUP('Final Report'!D716,'Issue Variable'!A:N,11,FALSE)</f>
        <v>#N/A</v>
      </c>
      <c r="BD716" s="103"/>
      <c r="BE716" s="206"/>
    </row>
    <row r="717" spans="1:57" ht="105" hidden="1">
      <c r="A717" s="145"/>
      <c r="B717" s="103" t="e">
        <f>VLOOKUP(A717,URL[],2,0)</f>
        <v>#N/A</v>
      </c>
      <c r="C717" s="205" t="e">
        <f>VLOOKUP(A717,URL[],3,0)</f>
        <v>#N/A</v>
      </c>
      <c r="D717" s="103"/>
      <c r="E717" s="103"/>
      <c r="F717" s="103"/>
      <c r="G717" s="103"/>
      <c r="H717" s="103"/>
      <c r="I717" s="103"/>
      <c r="J717" s="103"/>
      <c r="K717" s="103"/>
      <c r="L717" s="103"/>
      <c r="M717" s="103"/>
      <c r="N717" s="103"/>
      <c r="O717" s="103"/>
      <c r="P717" s="103"/>
      <c r="Q717" s="103"/>
      <c r="R717" s="103"/>
      <c r="S717" s="103"/>
      <c r="T717" s="103" t="str">
        <f>IF(Final_Report[[#This Row],[Move to Report]]="Yes",VLOOKUP(E717,IssueVariable[],3,0),"N/A")</f>
        <v>N/A</v>
      </c>
      <c r="U717" s="103" t="str">
        <f>IF(Final_Report[[#This Row],[Move to Report]]="Yes",VLOOKUP(E717,IssueVariable[],4,0),"N/A")</f>
        <v>N/A</v>
      </c>
      <c r="V717" s="103" t="str">
        <f>Final_Report[[#This Row],[Issue Description]]</f>
        <v>N/A</v>
      </c>
      <c r="W717" s="103"/>
      <c r="X717" s="103">
        <f>Final_Report[[#This Row],[Code Snippet]]</f>
        <v>0</v>
      </c>
      <c r="Y717" s="103" t="str">
        <f>IF(Final_Report[[#This Row],[Move to Report]]="Yes",VLOOKUP(E717,IssueVariable[],5,0),"N/A")</f>
        <v>N/A</v>
      </c>
      <c r="Z717" s="103" t="str">
        <f>Final_Report[[#This Row],[Expected Result]]</f>
        <v>N/A</v>
      </c>
      <c r="AA717" s="103" t="str">
        <f>IF(Final_Report[[#This Row],[Move to Report]]="Yes",VLOOKUP(E717,IssueVariable[],6,0),"N/A")</f>
        <v>N/A</v>
      </c>
      <c r="AB717" s="103" t="str">
        <f>IF(Final_Report[[#This Row],[Move to Report]]="Yes",VLOOKUP(E717,IssueVariable[],7,0),"N/A")</f>
        <v>N/A</v>
      </c>
      <c r="AC717" s="103" t="str">
        <f>Final_Report[[#This Row],[Recommendation]]</f>
        <v>N/A</v>
      </c>
      <c r="AD717" s="103"/>
      <c r="AE717" s="103" t="str">
        <f>IF(Final_Report[[#This Row],[Move to Report]]="Yes",VLOOKUP(E717,IssueVariable[],8,0),"N/A")</f>
        <v>N/A</v>
      </c>
      <c r="AF717" s="103" t="str">
        <f>Final_Report[[#This Row],[Steps to Reproduce]]</f>
        <v>N/A</v>
      </c>
      <c r="AG717" s="103" t="str">
        <f>IF(Final_Report[[#This Row],[Move to Report]]="Yes",VLOOKUP(E717,IssueVariable[],9,0),"N/A")</f>
        <v>N/A</v>
      </c>
      <c r="AH717" s="103" t="str">
        <f>IF(Final_Report[[#This Row],[Move to Report]]="Yes",VLOOKUP(E717,IssueVariable[],10,0),"N/A")</f>
        <v>N/A</v>
      </c>
      <c r="AI717" s="103"/>
      <c r="AJ717" s="103"/>
      <c r="AK717" s="103" t="str" cm="1">
        <f t="array" ref="AK717">Table95[Tested on]</f>
        <v>Windows: 11
MAC OS: 12
iOS: 15
Android OS: 10</v>
      </c>
      <c r="AL717" s="203" t="str" cm="1">
        <f t="array" ref="AL7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7" s="103" t="e" cm="1">
        <f t="array" ref="AM717">CONCATENATE(LEFT(AH717, SEARCH(" ", AH717) -1),", ",Labels[Labels])</f>
        <v>#VALUE!</v>
      </c>
      <c r="AN717" s="103" t="b">
        <f t="shared" si="12"/>
        <v>0</v>
      </c>
      <c r="AO717" s="103"/>
      <c r="AP717" s="103"/>
      <c r="AQ717" s="103"/>
      <c r="AR717" s="103"/>
      <c r="AS717" s="103"/>
      <c r="AT717" s="103"/>
      <c r="AU717" s="103"/>
      <c r="AV717" s="103"/>
      <c r="AW717" s="103"/>
      <c r="AX717" s="103"/>
      <c r="AY717" s="103"/>
      <c r="AZ717" s="103"/>
      <c r="BA717" s="103"/>
      <c r="BB717" s="103"/>
      <c r="BC717" s="103" t="e">
        <f>VLOOKUP('Final Report'!D717,'Issue Variable'!A:N,11,FALSE)</f>
        <v>#N/A</v>
      </c>
      <c r="BD717" s="103"/>
      <c r="BE717" s="206"/>
    </row>
    <row r="718" spans="1:57" ht="105" hidden="1">
      <c r="A718" s="145"/>
      <c r="B718" s="103" t="e">
        <f>VLOOKUP(A718,URL[],2,0)</f>
        <v>#N/A</v>
      </c>
      <c r="C718" s="205" t="e">
        <f>VLOOKUP(A718,URL[],3,0)</f>
        <v>#N/A</v>
      </c>
      <c r="D718" s="103"/>
      <c r="E718" s="103"/>
      <c r="F718" s="103"/>
      <c r="G718" s="103"/>
      <c r="H718" s="103"/>
      <c r="I718" s="103"/>
      <c r="J718" s="103"/>
      <c r="K718" s="103"/>
      <c r="L718" s="103"/>
      <c r="M718" s="103"/>
      <c r="N718" s="103"/>
      <c r="O718" s="103"/>
      <c r="P718" s="103"/>
      <c r="Q718" s="103"/>
      <c r="R718" s="103"/>
      <c r="S718" s="103"/>
      <c r="T718" s="103" t="str">
        <f>IF(Final_Report[[#This Row],[Move to Report]]="Yes",VLOOKUP(E718,IssueVariable[],3,0),"N/A")</f>
        <v>N/A</v>
      </c>
      <c r="U718" s="103" t="str">
        <f>IF(Final_Report[[#This Row],[Move to Report]]="Yes",VLOOKUP(E718,IssueVariable[],4,0),"N/A")</f>
        <v>N/A</v>
      </c>
      <c r="V718" s="103" t="str">
        <f>Final_Report[[#This Row],[Issue Description]]</f>
        <v>N/A</v>
      </c>
      <c r="W718" s="103"/>
      <c r="X718" s="103">
        <f>Final_Report[[#This Row],[Code Snippet]]</f>
        <v>0</v>
      </c>
      <c r="Y718" s="103" t="str">
        <f>IF(Final_Report[[#This Row],[Move to Report]]="Yes",VLOOKUP(E718,IssueVariable[],5,0),"N/A")</f>
        <v>N/A</v>
      </c>
      <c r="Z718" s="103" t="str">
        <f>Final_Report[[#This Row],[Expected Result]]</f>
        <v>N/A</v>
      </c>
      <c r="AA718" s="103" t="str">
        <f>IF(Final_Report[[#This Row],[Move to Report]]="Yes",VLOOKUP(E718,IssueVariable[],6,0),"N/A")</f>
        <v>N/A</v>
      </c>
      <c r="AB718" s="103" t="str">
        <f>IF(Final_Report[[#This Row],[Move to Report]]="Yes",VLOOKUP(E718,IssueVariable[],7,0),"N/A")</f>
        <v>N/A</v>
      </c>
      <c r="AC718" s="103" t="str">
        <f>Final_Report[[#This Row],[Recommendation]]</f>
        <v>N/A</v>
      </c>
      <c r="AD718" s="103"/>
      <c r="AE718" s="103" t="str">
        <f>IF(Final_Report[[#This Row],[Move to Report]]="Yes",VLOOKUP(E718,IssueVariable[],8,0),"N/A")</f>
        <v>N/A</v>
      </c>
      <c r="AF718" s="103" t="str">
        <f>Final_Report[[#This Row],[Steps to Reproduce]]</f>
        <v>N/A</v>
      </c>
      <c r="AG718" s="103" t="str">
        <f>IF(Final_Report[[#This Row],[Move to Report]]="Yes",VLOOKUP(E718,IssueVariable[],9,0),"N/A")</f>
        <v>N/A</v>
      </c>
      <c r="AH718" s="103" t="str">
        <f>IF(Final_Report[[#This Row],[Move to Report]]="Yes",VLOOKUP(E718,IssueVariable[],10,0),"N/A")</f>
        <v>N/A</v>
      </c>
      <c r="AI718" s="103"/>
      <c r="AJ718" s="103"/>
      <c r="AK718" s="103" t="str" cm="1">
        <f t="array" ref="AK718">Table95[Tested on]</f>
        <v>Windows: 11
MAC OS: 12
iOS: 15
Android OS: 10</v>
      </c>
      <c r="AL718" s="203" t="str" cm="1">
        <f t="array" ref="AL7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8" s="103" t="e" cm="1">
        <f t="array" ref="AM718">CONCATENATE(LEFT(AH718, SEARCH(" ", AH718) -1),", ",Labels[Labels])</f>
        <v>#VALUE!</v>
      </c>
      <c r="AN718" s="103" t="b">
        <f t="shared" si="12"/>
        <v>0</v>
      </c>
      <c r="AO718" s="103"/>
      <c r="AP718" s="103"/>
      <c r="AQ718" s="103"/>
      <c r="AR718" s="103"/>
      <c r="AS718" s="103"/>
      <c r="AT718" s="103"/>
      <c r="AU718" s="103"/>
      <c r="AV718" s="103"/>
      <c r="AW718" s="103"/>
      <c r="AX718" s="103"/>
      <c r="AY718" s="103"/>
      <c r="AZ718" s="103"/>
      <c r="BA718" s="103"/>
      <c r="BB718" s="103"/>
      <c r="BC718" s="103" t="e">
        <f>VLOOKUP('Final Report'!D718,'Issue Variable'!A:N,11,FALSE)</f>
        <v>#N/A</v>
      </c>
      <c r="BD718" s="103"/>
      <c r="BE718" s="206"/>
    </row>
    <row r="719" spans="1:57" ht="105" hidden="1">
      <c r="A719" s="145"/>
      <c r="B719" s="103" t="e">
        <f>VLOOKUP(A719,URL[],2,0)</f>
        <v>#N/A</v>
      </c>
      <c r="C719" s="205" t="e">
        <f>VLOOKUP(A719,URL[],3,0)</f>
        <v>#N/A</v>
      </c>
      <c r="D719" s="103"/>
      <c r="E719" s="103"/>
      <c r="F719" s="103"/>
      <c r="G719" s="103"/>
      <c r="H719" s="103"/>
      <c r="I719" s="103"/>
      <c r="J719" s="103"/>
      <c r="K719" s="103"/>
      <c r="L719" s="103"/>
      <c r="M719" s="103"/>
      <c r="N719" s="103"/>
      <c r="O719" s="103"/>
      <c r="P719" s="103"/>
      <c r="Q719" s="103"/>
      <c r="R719" s="103"/>
      <c r="S719" s="103"/>
      <c r="T719" s="103" t="str">
        <f>IF(Final_Report[[#This Row],[Move to Report]]="Yes",VLOOKUP(E719,IssueVariable[],3,0),"N/A")</f>
        <v>N/A</v>
      </c>
      <c r="U719" s="103" t="str">
        <f>IF(Final_Report[[#This Row],[Move to Report]]="Yes",VLOOKUP(E719,IssueVariable[],4,0),"N/A")</f>
        <v>N/A</v>
      </c>
      <c r="V719" s="103" t="str">
        <f>Final_Report[[#This Row],[Issue Description]]</f>
        <v>N/A</v>
      </c>
      <c r="W719" s="103"/>
      <c r="X719" s="103">
        <f>Final_Report[[#This Row],[Code Snippet]]</f>
        <v>0</v>
      </c>
      <c r="Y719" s="103" t="str">
        <f>IF(Final_Report[[#This Row],[Move to Report]]="Yes",VLOOKUP(E719,IssueVariable[],5,0),"N/A")</f>
        <v>N/A</v>
      </c>
      <c r="Z719" s="103" t="str">
        <f>Final_Report[[#This Row],[Expected Result]]</f>
        <v>N/A</v>
      </c>
      <c r="AA719" s="103" t="str">
        <f>IF(Final_Report[[#This Row],[Move to Report]]="Yes",VLOOKUP(E719,IssueVariable[],6,0),"N/A")</f>
        <v>N/A</v>
      </c>
      <c r="AB719" s="103" t="str">
        <f>IF(Final_Report[[#This Row],[Move to Report]]="Yes",VLOOKUP(E719,IssueVariable[],7,0),"N/A")</f>
        <v>N/A</v>
      </c>
      <c r="AC719" s="103" t="str">
        <f>Final_Report[[#This Row],[Recommendation]]</f>
        <v>N/A</v>
      </c>
      <c r="AD719" s="103"/>
      <c r="AE719" s="103" t="str">
        <f>IF(Final_Report[[#This Row],[Move to Report]]="Yes",VLOOKUP(E719,IssueVariable[],8,0),"N/A")</f>
        <v>N/A</v>
      </c>
      <c r="AF719" s="103" t="str">
        <f>Final_Report[[#This Row],[Steps to Reproduce]]</f>
        <v>N/A</v>
      </c>
      <c r="AG719" s="103" t="str">
        <f>IF(Final_Report[[#This Row],[Move to Report]]="Yes",VLOOKUP(E719,IssueVariable[],9,0),"N/A")</f>
        <v>N/A</v>
      </c>
      <c r="AH719" s="103" t="str">
        <f>IF(Final_Report[[#This Row],[Move to Report]]="Yes",VLOOKUP(E719,IssueVariable[],10,0),"N/A")</f>
        <v>N/A</v>
      </c>
      <c r="AI719" s="103"/>
      <c r="AJ719" s="103"/>
      <c r="AK719" s="103" t="str" cm="1">
        <f t="array" ref="AK719">Table95[Tested on]</f>
        <v>Windows: 11
MAC OS: 12
iOS: 15
Android OS: 10</v>
      </c>
      <c r="AL719" s="203" t="str" cm="1">
        <f t="array" ref="AL7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19" s="103" t="e" cm="1">
        <f t="array" ref="AM719">CONCATENATE(LEFT(AH719, SEARCH(" ", AH719) -1),", ",Labels[Labels])</f>
        <v>#VALUE!</v>
      </c>
      <c r="AN719" s="103" t="b">
        <f t="shared" si="12"/>
        <v>0</v>
      </c>
      <c r="AO719" s="103"/>
      <c r="AP719" s="103"/>
      <c r="AQ719" s="103"/>
      <c r="AR719" s="103"/>
      <c r="AS719" s="103"/>
      <c r="AT719" s="103"/>
      <c r="AU719" s="103"/>
      <c r="AV719" s="103"/>
      <c r="AW719" s="103"/>
      <c r="AX719" s="103"/>
      <c r="AY719" s="103"/>
      <c r="AZ719" s="103"/>
      <c r="BA719" s="103"/>
      <c r="BB719" s="103"/>
      <c r="BC719" s="103" t="e">
        <f>VLOOKUP('Final Report'!D719,'Issue Variable'!A:N,11,FALSE)</f>
        <v>#N/A</v>
      </c>
      <c r="BD719" s="103"/>
      <c r="BE719" s="206"/>
    </row>
    <row r="720" spans="1:57" ht="105" hidden="1">
      <c r="A720" s="145"/>
      <c r="B720" s="103" t="e">
        <f>VLOOKUP(A720,URL[],2,0)</f>
        <v>#N/A</v>
      </c>
      <c r="C720" s="205" t="e">
        <f>VLOOKUP(A720,URL[],3,0)</f>
        <v>#N/A</v>
      </c>
      <c r="D720" s="103"/>
      <c r="E720" s="103"/>
      <c r="F720" s="103"/>
      <c r="G720" s="103"/>
      <c r="H720" s="103"/>
      <c r="I720" s="103"/>
      <c r="J720" s="103"/>
      <c r="K720" s="103"/>
      <c r="L720" s="103"/>
      <c r="M720" s="103"/>
      <c r="N720" s="103"/>
      <c r="O720" s="103"/>
      <c r="P720" s="103"/>
      <c r="Q720" s="103"/>
      <c r="R720" s="103"/>
      <c r="S720" s="103"/>
      <c r="T720" s="103" t="str">
        <f>IF(Final_Report[[#This Row],[Move to Report]]="Yes",VLOOKUP(E720,IssueVariable[],3,0),"N/A")</f>
        <v>N/A</v>
      </c>
      <c r="U720" s="103" t="str">
        <f>IF(Final_Report[[#This Row],[Move to Report]]="Yes",VLOOKUP(E720,IssueVariable[],4,0),"N/A")</f>
        <v>N/A</v>
      </c>
      <c r="V720" s="103" t="str">
        <f>Final_Report[[#This Row],[Issue Description]]</f>
        <v>N/A</v>
      </c>
      <c r="W720" s="103"/>
      <c r="X720" s="103">
        <f>Final_Report[[#This Row],[Code Snippet]]</f>
        <v>0</v>
      </c>
      <c r="Y720" s="103" t="str">
        <f>IF(Final_Report[[#This Row],[Move to Report]]="Yes",VLOOKUP(E720,IssueVariable[],5,0),"N/A")</f>
        <v>N/A</v>
      </c>
      <c r="Z720" s="103" t="str">
        <f>Final_Report[[#This Row],[Expected Result]]</f>
        <v>N/A</v>
      </c>
      <c r="AA720" s="103" t="str">
        <f>IF(Final_Report[[#This Row],[Move to Report]]="Yes",VLOOKUP(E720,IssueVariable[],6,0),"N/A")</f>
        <v>N/A</v>
      </c>
      <c r="AB720" s="103" t="str">
        <f>IF(Final_Report[[#This Row],[Move to Report]]="Yes",VLOOKUP(E720,IssueVariable[],7,0),"N/A")</f>
        <v>N/A</v>
      </c>
      <c r="AC720" s="103" t="str">
        <f>Final_Report[[#This Row],[Recommendation]]</f>
        <v>N/A</v>
      </c>
      <c r="AD720" s="103"/>
      <c r="AE720" s="103" t="str">
        <f>IF(Final_Report[[#This Row],[Move to Report]]="Yes",VLOOKUP(E720,IssueVariable[],8,0),"N/A")</f>
        <v>N/A</v>
      </c>
      <c r="AF720" s="103" t="str">
        <f>Final_Report[[#This Row],[Steps to Reproduce]]</f>
        <v>N/A</v>
      </c>
      <c r="AG720" s="103" t="str">
        <f>IF(Final_Report[[#This Row],[Move to Report]]="Yes",VLOOKUP(E720,IssueVariable[],9,0),"N/A")</f>
        <v>N/A</v>
      </c>
      <c r="AH720" s="103" t="str">
        <f>IF(Final_Report[[#This Row],[Move to Report]]="Yes",VLOOKUP(E720,IssueVariable[],10,0),"N/A")</f>
        <v>N/A</v>
      </c>
      <c r="AI720" s="103"/>
      <c r="AJ720" s="103"/>
      <c r="AK720" s="103" t="str" cm="1">
        <f t="array" ref="AK720">Table95[Tested on]</f>
        <v>Windows: 11
MAC OS: 12
iOS: 15
Android OS: 10</v>
      </c>
      <c r="AL720" s="203" t="str" cm="1">
        <f t="array" ref="AL7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0" s="103" t="e" cm="1">
        <f t="array" ref="AM720">CONCATENATE(LEFT(AH720, SEARCH(" ", AH720) -1),", ",Labels[Labels])</f>
        <v>#VALUE!</v>
      </c>
      <c r="AN720" s="103" t="b">
        <f t="shared" si="12"/>
        <v>0</v>
      </c>
      <c r="AO720" s="103"/>
      <c r="AP720" s="103"/>
      <c r="AQ720" s="103"/>
      <c r="AR720" s="103"/>
      <c r="AS720" s="103"/>
      <c r="AT720" s="103"/>
      <c r="AU720" s="103"/>
      <c r="AV720" s="103"/>
      <c r="AW720" s="103"/>
      <c r="AX720" s="103"/>
      <c r="AY720" s="103"/>
      <c r="AZ720" s="103"/>
      <c r="BA720" s="103"/>
      <c r="BB720" s="103"/>
      <c r="BC720" s="103" t="e">
        <f>VLOOKUP('Final Report'!D720,'Issue Variable'!A:N,11,FALSE)</f>
        <v>#N/A</v>
      </c>
      <c r="BD720" s="103"/>
      <c r="BE720" s="206"/>
    </row>
    <row r="721" spans="1:57" ht="105" hidden="1">
      <c r="A721" s="145"/>
      <c r="B721" s="103" t="e">
        <f>VLOOKUP(A721,URL[],2,0)</f>
        <v>#N/A</v>
      </c>
      <c r="C721" s="205" t="e">
        <f>VLOOKUP(A721,URL[],3,0)</f>
        <v>#N/A</v>
      </c>
      <c r="D721" s="103"/>
      <c r="E721" s="103"/>
      <c r="F721" s="103"/>
      <c r="G721" s="103"/>
      <c r="H721" s="103"/>
      <c r="I721" s="103"/>
      <c r="J721" s="103"/>
      <c r="K721" s="103"/>
      <c r="L721" s="103"/>
      <c r="M721" s="103"/>
      <c r="N721" s="103"/>
      <c r="O721" s="103"/>
      <c r="P721" s="103"/>
      <c r="Q721" s="103"/>
      <c r="R721" s="103"/>
      <c r="S721" s="103"/>
      <c r="T721" s="103" t="str">
        <f>IF(Final_Report[[#This Row],[Move to Report]]="Yes",VLOOKUP(E721,IssueVariable[],3,0),"N/A")</f>
        <v>N/A</v>
      </c>
      <c r="U721" s="103" t="str">
        <f>IF(Final_Report[[#This Row],[Move to Report]]="Yes",VLOOKUP(E721,IssueVariable[],4,0),"N/A")</f>
        <v>N/A</v>
      </c>
      <c r="V721" s="103" t="str">
        <f>Final_Report[[#This Row],[Issue Description]]</f>
        <v>N/A</v>
      </c>
      <c r="W721" s="103"/>
      <c r="X721" s="103">
        <f>Final_Report[[#This Row],[Code Snippet]]</f>
        <v>0</v>
      </c>
      <c r="Y721" s="103" t="str">
        <f>IF(Final_Report[[#This Row],[Move to Report]]="Yes",VLOOKUP(E721,IssueVariable[],5,0),"N/A")</f>
        <v>N/A</v>
      </c>
      <c r="Z721" s="103" t="str">
        <f>Final_Report[[#This Row],[Expected Result]]</f>
        <v>N/A</v>
      </c>
      <c r="AA721" s="103" t="str">
        <f>IF(Final_Report[[#This Row],[Move to Report]]="Yes",VLOOKUP(E721,IssueVariable[],6,0),"N/A")</f>
        <v>N/A</v>
      </c>
      <c r="AB721" s="103" t="str">
        <f>IF(Final_Report[[#This Row],[Move to Report]]="Yes",VLOOKUP(E721,IssueVariable[],7,0),"N/A")</f>
        <v>N/A</v>
      </c>
      <c r="AC721" s="103" t="str">
        <f>Final_Report[[#This Row],[Recommendation]]</f>
        <v>N/A</v>
      </c>
      <c r="AD721" s="103"/>
      <c r="AE721" s="103" t="str">
        <f>IF(Final_Report[[#This Row],[Move to Report]]="Yes",VLOOKUP(E721,IssueVariable[],8,0),"N/A")</f>
        <v>N/A</v>
      </c>
      <c r="AF721" s="103" t="str">
        <f>Final_Report[[#This Row],[Steps to Reproduce]]</f>
        <v>N/A</v>
      </c>
      <c r="AG721" s="103" t="str">
        <f>IF(Final_Report[[#This Row],[Move to Report]]="Yes",VLOOKUP(E721,IssueVariable[],9,0),"N/A")</f>
        <v>N/A</v>
      </c>
      <c r="AH721" s="103" t="str">
        <f>IF(Final_Report[[#This Row],[Move to Report]]="Yes",VLOOKUP(E721,IssueVariable[],10,0),"N/A")</f>
        <v>N/A</v>
      </c>
      <c r="AI721" s="103"/>
      <c r="AJ721" s="103"/>
      <c r="AK721" s="103" t="str" cm="1">
        <f t="array" ref="AK721">Table95[Tested on]</f>
        <v>Windows: 11
MAC OS: 12
iOS: 15
Android OS: 10</v>
      </c>
      <c r="AL721" s="203" t="str" cm="1">
        <f t="array" ref="AL7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1" s="103" t="e" cm="1">
        <f t="array" ref="AM721">CONCATENATE(LEFT(AH721, SEARCH(" ", AH721) -1),", ",Labels[Labels])</f>
        <v>#VALUE!</v>
      </c>
      <c r="AN721" s="103" t="b">
        <f t="shared" si="12"/>
        <v>0</v>
      </c>
      <c r="AO721" s="103"/>
      <c r="AP721" s="103"/>
      <c r="AQ721" s="103"/>
      <c r="AR721" s="103"/>
      <c r="AS721" s="103"/>
      <c r="AT721" s="103"/>
      <c r="AU721" s="103"/>
      <c r="AV721" s="103"/>
      <c r="AW721" s="103"/>
      <c r="AX721" s="103"/>
      <c r="AY721" s="103"/>
      <c r="AZ721" s="103"/>
      <c r="BA721" s="103"/>
      <c r="BB721" s="103"/>
      <c r="BC721" s="103" t="e">
        <f>VLOOKUP('Final Report'!D721,'Issue Variable'!A:N,11,FALSE)</f>
        <v>#N/A</v>
      </c>
      <c r="BD721" s="103"/>
      <c r="BE721" s="206"/>
    </row>
    <row r="722" spans="1:57" ht="105" hidden="1">
      <c r="A722" s="145"/>
      <c r="B722" s="103" t="e">
        <f>VLOOKUP(A722,URL[],2,0)</f>
        <v>#N/A</v>
      </c>
      <c r="C722" s="205" t="e">
        <f>VLOOKUP(A722,URL[],3,0)</f>
        <v>#N/A</v>
      </c>
      <c r="D722" s="103"/>
      <c r="E722" s="103"/>
      <c r="F722" s="103"/>
      <c r="G722" s="103"/>
      <c r="H722" s="103"/>
      <c r="I722" s="103"/>
      <c r="J722" s="103"/>
      <c r="K722" s="103"/>
      <c r="L722" s="103"/>
      <c r="M722" s="103"/>
      <c r="N722" s="103"/>
      <c r="O722" s="103"/>
      <c r="P722" s="103"/>
      <c r="Q722" s="103"/>
      <c r="R722" s="103"/>
      <c r="S722" s="103"/>
      <c r="T722" s="103" t="str">
        <f>IF(Final_Report[[#This Row],[Move to Report]]="Yes",VLOOKUP(E722,IssueVariable[],3,0),"N/A")</f>
        <v>N/A</v>
      </c>
      <c r="U722" s="103" t="str">
        <f>IF(Final_Report[[#This Row],[Move to Report]]="Yes",VLOOKUP(E722,IssueVariable[],4,0),"N/A")</f>
        <v>N/A</v>
      </c>
      <c r="V722" s="103" t="str">
        <f>Final_Report[[#This Row],[Issue Description]]</f>
        <v>N/A</v>
      </c>
      <c r="W722" s="103"/>
      <c r="X722" s="103">
        <f>Final_Report[[#This Row],[Code Snippet]]</f>
        <v>0</v>
      </c>
      <c r="Y722" s="103" t="str">
        <f>IF(Final_Report[[#This Row],[Move to Report]]="Yes",VLOOKUP(E722,IssueVariable[],5,0),"N/A")</f>
        <v>N/A</v>
      </c>
      <c r="Z722" s="103" t="str">
        <f>Final_Report[[#This Row],[Expected Result]]</f>
        <v>N/A</v>
      </c>
      <c r="AA722" s="103" t="str">
        <f>IF(Final_Report[[#This Row],[Move to Report]]="Yes",VLOOKUP(E722,IssueVariable[],6,0),"N/A")</f>
        <v>N/A</v>
      </c>
      <c r="AB722" s="103" t="str">
        <f>IF(Final_Report[[#This Row],[Move to Report]]="Yes",VLOOKUP(E722,IssueVariable[],7,0),"N/A")</f>
        <v>N/A</v>
      </c>
      <c r="AC722" s="103" t="str">
        <f>Final_Report[[#This Row],[Recommendation]]</f>
        <v>N/A</v>
      </c>
      <c r="AD722" s="103"/>
      <c r="AE722" s="103" t="str">
        <f>IF(Final_Report[[#This Row],[Move to Report]]="Yes",VLOOKUP(E722,IssueVariable[],8,0),"N/A")</f>
        <v>N/A</v>
      </c>
      <c r="AF722" s="103" t="str">
        <f>Final_Report[[#This Row],[Steps to Reproduce]]</f>
        <v>N/A</v>
      </c>
      <c r="AG722" s="103" t="str">
        <f>IF(Final_Report[[#This Row],[Move to Report]]="Yes",VLOOKUP(E722,IssueVariable[],9,0),"N/A")</f>
        <v>N/A</v>
      </c>
      <c r="AH722" s="103" t="str">
        <f>IF(Final_Report[[#This Row],[Move to Report]]="Yes",VLOOKUP(E722,IssueVariable[],10,0),"N/A")</f>
        <v>N/A</v>
      </c>
      <c r="AI722" s="103"/>
      <c r="AJ722" s="103"/>
      <c r="AK722" s="103" t="str" cm="1">
        <f t="array" ref="AK722">Table95[Tested on]</f>
        <v>Windows: 11
MAC OS: 12
iOS: 15
Android OS: 10</v>
      </c>
      <c r="AL722" s="203" t="str" cm="1">
        <f t="array" ref="AL7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2" s="103" t="e" cm="1">
        <f t="array" ref="AM722">CONCATENATE(LEFT(AH722, SEARCH(" ", AH722) -1),", ",Labels[Labels])</f>
        <v>#VALUE!</v>
      </c>
      <c r="AN722" s="103" t="b">
        <f t="shared" si="12"/>
        <v>0</v>
      </c>
      <c r="AO722" s="103"/>
      <c r="AP722" s="103"/>
      <c r="AQ722" s="103"/>
      <c r="AR722" s="103"/>
      <c r="AS722" s="103"/>
      <c r="AT722" s="103"/>
      <c r="AU722" s="103"/>
      <c r="AV722" s="103"/>
      <c r="AW722" s="103"/>
      <c r="AX722" s="103"/>
      <c r="AY722" s="103"/>
      <c r="AZ722" s="103"/>
      <c r="BA722" s="103"/>
      <c r="BB722" s="103"/>
      <c r="BC722" s="103" t="e">
        <f>VLOOKUP('Final Report'!D722,'Issue Variable'!A:N,11,FALSE)</f>
        <v>#N/A</v>
      </c>
      <c r="BD722" s="103"/>
      <c r="BE722" s="206"/>
    </row>
    <row r="723" spans="1:57" ht="105" hidden="1">
      <c r="A723" s="145"/>
      <c r="B723" s="103" t="e">
        <f>VLOOKUP(A723,URL[],2,0)</f>
        <v>#N/A</v>
      </c>
      <c r="C723" s="205" t="e">
        <f>VLOOKUP(A723,URL[],3,0)</f>
        <v>#N/A</v>
      </c>
      <c r="D723" s="103"/>
      <c r="E723" s="103"/>
      <c r="F723" s="103"/>
      <c r="G723" s="103"/>
      <c r="H723" s="103"/>
      <c r="I723" s="103"/>
      <c r="J723" s="103"/>
      <c r="K723" s="103"/>
      <c r="L723" s="103"/>
      <c r="M723" s="103"/>
      <c r="N723" s="103"/>
      <c r="O723" s="103"/>
      <c r="P723" s="103"/>
      <c r="Q723" s="103"/>
      <c r="R723" s="103"/>
      <c r="S723" s="103"/>
      <c r="T723" s="103" t="str">
        <f>IF(Final_Report[[#This Row],[Move to Report]]="Yes",VLOOKUP(E723,IssueVariable[],3,0),"N/A")</f>
        <v>N/A</v>
      </c>
      <c r="U723" s="103" t="str">
        <f>IF(Final_Report[[#This Row],[Move to Report]]="Yes",VLOOKUP(E723,IssueVariable[],4,0),"N/A")</f>
        <v>N/A</v>
      </c>
      <c r="V723" s="103" t="str">
        <f>Final_Report[[#This Row],[Issue Description]]</f>
        <v>N/A</v>
      </c>
      <c r="W723" s="103"/>
      <c r="X723" s="103">
        <f>Final_Report[[#This Row],[Code Snippet]]</f>
        <v>0</v>
      </c>
      <c r="Y723" s="103" t="str">
        <f>IF(Final_Report[[#This Row],[Move to Report]]="Yes",VLOOKUP(E723,IssueVariable[],5,0),"N/A")</f>
        <v>N/A</v>
      </c>
      <c r="Z723" s="103" t="str">
        <f>Final_Report[[#This Row],[Expected Result]]</f>
        <v>N/A</v>
      </c>
      <c r="AA723" s="103" t="str">
        <f>IF(Final_Report[[#This Row],[Move to Report]]="Yes",VLOOKUP(E723,IssueVariable[],6,0),"N/A")</f>
        <v>N/A</v>
      </c>
      <c r="AB723" s="103" t="str">
        <f>IF(Final_Report[[#This Row],[Move to Report]]="Yes",VLOOKUP(E723,IssueVariable[],7,0),"N/A")</f>
        <v>N/A</v>
      </c>
      <c r="AC723" s="103" t="str">
        <f>Final_Report[[#This Row],[Recommendation]]</f>
        <v>N/A</v>
      </c>
      <c r="AD723" s="103"/>
      <c r="AE723" s="103" t="str">
        <f>IF(Final_Report[[#This Row],[Move to Report]]="Yes",VLOOKUP(E723,IssueVariable[],8,0),"N/A")</f>
        <v>N/A</v>
      </c>
      <c r="AF723" s="103" t="str">
        <f>Final_Report[[#This Row],[Steps to Reproduce]]</f>
        <v>N/A</v>
      </c>
      <c r="AG723" s="103" t="str">
        <f>IF(Final_Report[[#This Row],[Move to Report]]="Yes",VLOOKUP(E723,IssueVariable[],9,0),"N/A")</f>
        <v>N/A</v>
      </c>
      <c r="AH723" s="103" t="str">
        <f>IF(Final_Report[[#This Row],[Move to Report]]="Yes",VLOOKUP(E723,IssueVariable[],10,0),"N/A")</f>
        <v>N/A</v>
      </c>
      <c r="AI723" s="103"/>
      <c r="AJ723" s="103"/>
      <c r="AK723" s="103" t="str" cm="1">
        <f t="array" ref="AK723">Table95[Tested on]</f>
        <v>Windows: 11
MAC OS: 12
iOS: 15
Android OS: 10</v>
      </c>
      <c r="AL723" s="203" t="str" cm="1">
        <f t="array" ref="AL7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3" s="103" t="e" cm="1">
        <f t="array" ref="AM723">CONCATENATE(LEFT(AH723, SEARCH(" ", AH723) -1),", ",Labels[Labels])</f>
        <v>#VALUE!</v>
      </c>
      <c r="AN723" s="103" t="b">
        <f t="shared" si="12"/>
        <v>0</v>
      </c>
      <c r="AO723" s="103"/>
      <c r="AP723" s="103"/>
      <c r="AQ723" s="103"/>
      <c r="AR723" s="103"/>
      <c r="AS723" s="103"/>
      <c r="AT723" s="103"/>
      <c r="AU723" s="103"/>
      <c r="AV723" s="103"/>
      <c r="AW723" s="103"/>
      <c r="AX723" s="103"/>
      <c r="AY723" s="103"/>
      <c r="AZ723" s="103"/>
      <c r="BA723" s="103"/>
      <c r="BB723" s="103"/>
      <c r="BC723" s="103" t="e">
        <f>VLOOKUP('Final Report'!D723,'Issue Variable'!A:N,11,FALSE)</f>
        <v>#N/A</v>
      </c>
      <c r="BD723" s="103"/>
      <c r="BE723" s="206"/>
    </row>
    <row r="724" spans="1:57" ht="105" hidden="1">
      <c r="A724" s="145"/>
      <c r="B724" s="103" t="e">
        <f>VLOOKUP(A724,URL[],2,0)</f>
        <v>#N/A</v>
      </c>
      <c r="C724" s="205" t="e">
        <f>VLOOKUP(A724,URL[],3,0)</f>
        <v>#N/A</v>
      </c>
      <c r="D724" s="103"/>
      <c r="E724" s="103"/>
      <c r="F724" s="103"/>
      <c r="G724" s="103"/>
      <c r="H724" s="103"/>
      <c r="I724" s="103"/>
      <c r="J724" s="103"/>
      <c r="K724" s="103"/>
      <c r="L724" s="103"/>
      <c r="M724" s="103"/>
      <c r="N724" s="103"/>
      <c r="O724" s="103"/>
      <c r="P724" s="103"/>
      <c r="Q724" s="103"/>
      <c r="R724" s="103"/>
      <c r="S724" s="103"/>
      <c r="T724" s="103" t="str">
        <f>IF(Final_Report[[#This Row],[Move to Report]]="Yes",VLOOKUP(E724,IssueVariable[],3,0),"N/A")</f>
        <v>N/A</v>
      </c>
      <c r="U724" s="103" t="str">
        <f>IF(Final_Report[[#This Row],[Move to Report]]="Yes",VLOOKUP(E724,IssueVariable[],4,0),"N/A")</f>
        <v>N/A</v>
      </c>
      <c r="V724" s="103" t="str">
        <f>Final_Report[[#This Row],[Issue Description]]</f>
        <v>N/A</v>
      </c>
      <c r="W724" s="103"/>
      <c r="X724" s="103">
        <f>Final_Report[[#This Row],[Code Snippet]]</f>
        <v>0</v>
      </c>
      <c r="Y724" s="103" t="str">
        <f>IF(Final_Report[[#This Row],[Move to Report]]="Yes",VLOOKUP(E724,IssueVariable[],5,0),"N/A")</f>
        <v>N/A</v>
      </c>
      <c r="Z724" s="103" t="str">
        <f>Final_Report[[#This Row],[Expected Result]]</f>
        <v>N/A</v>
      </c>
      <c r="AA724" s="103" t="str">
        <f>IF(Final_Report[[#This Row],[Move to Report]]="Yes",VLOOKUP(E724,IssueVariable[],6,0),"N/A")</f>
        <v>N/A</v>
      </c>
      <c r="AB724" s="103" t="str">
        <f>IF(Final_Report[[#This Row],[Move to Report]]="Yes",VLOOKUP(E724,IssueVariable[],7,0),"N/A")</f>
        <v>N/A</v>
      </c>
      <c r="AC724" s="103" t="str">
        <f>Final_Report[[#This Row],[Recommendation]]</f>
        <v>N/A</v>
      </c>
      <c r="AD724" s="103"/>
      <c r="AE724" s="103" t="str">
        <f>IF(Final_Report[[#This Row],[Move to Report]]="Yes",VLOOKUP(E724,IssueVariable[],8,0),"N/A")</f>
        <v>N/A</v>
      </c>
      <c r="AF724" s="103" t="str">
        <f>Final_Report[[#This Row],[Steps to Reproduce]]</f>
        <v>N/A</v>
      </c>
      <c r="AG724" s="103" t="str">
        <f>IF(Final_Report[[#This Row],[Move to Report]]="Yes",VLOOKUP(E724,IssueVariable[],9,0),"N/A")</f>
        <v>N/A</v>
      </c>
      <c r="AH724" s="103" t="str">
        <f>IF(Final_Report[[#This Row],[Move to Report]]="Yes",VLOOKUP(E724,IssueVariable[],10,0),"N/A")</f>
        <v>N/A</v>
      </c>
      <c r="AI724" s="103"/>
      <c r="AJ724" s="103"/>
      <c r="AK724" s="103" t="str" cm="1">
        <f t="array" ref="AK724">Table95[Tested on]</f>
        <v>Windows: 11
MAC OS: 12
iOS: 15
Android OS: 10</v>
      </c>
      <c r="AL724" s="203" t="str" cm="1">
        <f t="array" ref="AL7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4" s="103" t="e" cm="1">
        <f t="array" ref="AM724">CONCATENATE(LEFT(AH724, SEARCH(" ", AH724) -1),", ",Labels[Labels])</f>
        <v>#VALUE!</v>
      </c>
      <c r="AN724" s="103" t="b">
        <f t="shared" si="12"/>
        <v>0</v>
      </c>
      <c r="AO724" s="103"/>
      <c r="AP724" s="103"/>
      <c r="AQ724" s="103"/>
      <c r="AR724" s="103"/>
      <c r="AS724" s="103"/>
      <c r="AT724" s="103"/>
      <c r="AU724" s="103"/>
      <c r="AV724" s="103"/>
      <c r="AW724" s="103"/>
      <c r="AX724" s="103"/>
      <c r="AY724" s="103"/>
      <c r="AZ724" s="103"/>
      <c r="BA724" s="103"/>
      <c r="BB724" s="103"/>
      <c r="BC724" s="103" t="e">
        <f>VLOOKUP('Final Report'!D724,'Issue Variable'!A:N,11,FALSE)</f>
        <v>#N/A</v>
      </c>
      <c r="BD724" s="103"/>
      <c r="BE724" s="206"/>
    </row>
    <row r="725" spans="1:57" ht="105" hidden="1">
      <c r="A725" s="145"/>
      <c r="B725" s="103" t="e">
        <f>VLOOKUP(A725,URL[],2,0)</f>
        <v>#N/A</v>
      </c>
      <c r="C725" s="205" t="e">
        <f>VLOOKUP(A725,URL[],3,0)</f>
        <v>#N/A</v>
      </c>
      <c r="D725" s="103"/>
      <c r="E725" s="103"/>
      <c r="F725" s="103"/>
      <c r="G725" s="103"/>
      <c r="H725" s="103"/>
      <c r="I725" s="103"/>
      <c r="J725" s="103"/>
      <c r="K725" s="103"/>
      <c r="L725" s="103"/>
      <c r="M725" s="103"/>
      <c r="N725" s="103"/>
      <c r="O725" s="103"/>
      <c r="P725" s="103"/>
      <c r="Q725" s="103"/>
      <c r="R725" s="103"/>
      <c r="S725" s="103"/>
      <c r="T725" s="103" t="str">
        <f>IF(Final_Report[[#This Row],[Move to Report]]="Yes",VLOOKUP(E725,IssueVariable[],3,0),"N/A")</f>
        <v>N/A</v>
      </c>
      <c r="U725" s="103" t="str">
        <f>IF(Final_Report[[#This Row],[Move to Report]]="Yes",VLOOKUP(E725,IssueVariable[],4,0),"N/A")</f>
        <v>N/A</v>
      </c>
      <c r="V725" s="103" t="str">
        <f>Final_Report[[#This Row],[Issue Description]]</f>
        <v>N/A</v>
      </c>
      <c r="W725" s="103"/>
      <c r="X725" s="103">
        <f>Final_Report[[#This Row],[Code Snippet]]</f>
        <v>0</v>
      </c>
      <c r="Y725" s="103" t="str">
        <f>IF(Final_Report[[#This Row],[Move to Report]]="Yes",VLOOKUP(E725,IssueVariable[],5,0),"N/A")</f>
        <v>N/A</v>
      </c>
      <c r="Z725" s="103" t="str">
        <f>Final_Report[[#This Row],[Expected Result]]</f>
        <v>N/A</v>
      </c>
      <c r="AA725" s="103" t="str">
        <f>IF(Final_Report[[#This Row],[Move to Report]]="Yes",VLOOKUP(E725,IssueVariable[],6,0),"N/A")</f>
        <v>N/A</v>
      </c>
      <c r="AB725" s="103" t="str">
        <f>IF(Final_Report[[#This Row],[Move to Report]]="Yes",VLOOKUP(E725,IssueVariable[],7,0),"N/A")</f>
        <v>N/A</v>
      </c>
      <c r="AC725" s="103" t="str">
        <f>Final_Report[[#This Row],[Recommendation]]</f>
        <v>N/A</v>
      </c>
      <c r="AD725" s="103"/>
      <c r="AE725" s="103" t="str">
        <f>IF(Final_Report[[#This Row],[Move to Report]]="Yes",VLOOKUP(E725,IssueVariable[],8,0),"N/A")</f>
        <v>N/A</v>
      </c>
      <c r="AF725" s="103" t="str">
        <f>Final_Report[[#This Row],[Steps to Reproduce]]</f>
        <v>N/A</v>
      </c>
      <c r="AG725" s="103" t="str">
        <f>IF(Final_Report[[#This Row],[Move to Report]]="Yes",VLOOKUP(E725,IssueVariable[],9,0),"N/A")</f>
        <v>N/A</v>
      </c>
      <c r="AH725" s="103" t="str">
        <f>IF(Final_Report[[#This Row],[Move to Report]]="Yes",VLOOKUP(E725,IssueVariable[],10,0),"N/A")</f>
        <v>N/A</v>
      </c>
      <c r="AI725" s="103"/>
      <c r="AJ725" s="103"/>
      <c r="AK725" s="103" t="str" cm="1">
        <f t="array" ref="AK725">Table95[Tested on]</f>
        <v>Windows: 11
MAC OS: 12
iOS: 15
Android OS: 10</v>
      </c>
      <c r="AL725" s="203" t="str" cm="1">
        <f t="array" ref="AL7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5" s="103" t="e" cm="1">
        <f t="array" ref="AM725">CONCATENATE(LEFT(AH725, SEARCH(" ", AH725) -1),", ",Labels[Labels])</f>
        <v>#VALUE!</v>
      </c>
      <c r="AN725" s="103" t="b">
        <f t="shared" si="12"/>
        <v>0</v>
      </c>
      <c r="AO725" s="103"/>
      <c r="AP725" s="103"/>
      <c r="AQ725" s="103"/>
      <c r="AR725" s="103"/>
      <c r="AS725" s="103"/>
      <c r="AT725" s="103"/>
      <c r="AU725" s="103"/>
      <c r="AV725" s="103"/>
      <c r="AW725" s="103"/>
      <c r="AX725" s="103"/>
      <c r="AY725" s="103"/>
      <c r="AZ725" s="103"/>
      <c r="BA725" s="103"/>
      <c r="BB725" s="103"/>
      <c r="BC725" s="103" t="e">
        <f>VLOOKUP('Final Report'!D725,'Issue Variable'!A:N,11,FALSE)</f>
        <v>#N/A</v>
      </c>
      <c r="BD725" s="103"/>
      <c r="BE725" s="206"/>
    </row>
    <row r="726" spans="1:57" ht="105" hidden="1">
      <c r="A726" s="145"/>
      <c r="B726" s="103" t="e">
        <f>VLOOKUP(A726,URL[],2,0)</f>
        <v>#N/A</v>
      </c>
      <c r="C726" s="205" t="e">
        <f>VLOOKUP(A726,URL[],3,0)</f>
        <v>#N/A</v>
      </c>
      <c r="D726" s="103"/>
      <c r="E726" s="103"/>
      <c r="F726" s="103"/>
      <c r="G726" s="103"/>
      <c r="H726" s="103"/>
      <c r="I726" s="103"/>
      <c r="J726" s="103"/>
      <c r="K726" s="103"/>
      <c r="L726" s="103"/>
      <c r="M726" s="103"/>
      <c r="N726" s="103"/>
      <c r="O726" s="103"/>
      <c r="P726" s="103"/>
      <c r="Q726" s="103"/>
      <c r="R726" s="103"/>
      <c r="S726" s="103"/>
      <c r="T726" s="103" t="str">
        <f>IF(Final_Report[[#This Row],[Move to Report]]="Yes",VLOOKUP(E726,IssueVariable[],3,0),"N/A")</f>
        <v>N/A</v>
      </c>
      <c r="U726" s="103" t="str">
        <f>IF(Final_Report[[#This Row],[Move to Report]]="Yes",VLOOKUP(E726,IssueVariable[],4,0),"N/A")</f>
        <v>N/A</v>
      </c>
      <c r="V726" s="103" t="str">
        <f>Final_Report[[#This Row],[Issue Description]]</f>
        <v>N/A</v>
      </c>
      <c r="W726" s="103"/>
      <c r="X726" s="103">
        <f>Final_Report[[#This Row],[Code Snippet]]</f>
        <v>0</v>
      </c>
      <c r="Y726" s="103" t="str">
        <f>IF(Final_Report[[#This Row],[Move to Report]]="Yes",VLOOKUP(E726,IssueVariable[],5,0),"N/A")</f>
        <v>N/A</v>
      </c>
      <c r="Z726" s="103" t="str">
        <f>Final_Report[[#This Row],[Expected Result]]</f>
        <v>N/A</v>
      </c>
      <c r="AA726" s="103" t="str">
        <f>IF(Final_Report[[#This Row],[Move to Report]]="Yes",VLOOKUP(E726,IssueVariable[],6,0),"N/A")</f>
        <v>N/A</v>
      </c>
      <c r="AB726" s="103" t="str">
        <f>IF(Final_Report[[#This Row],[Move to Report]]="Yes",VLOOKUP(E726,IssueVariable[],7,0),"N/A")</f>
        <v>N/A</v>
      </c>
      <c r="AC726" s="103" t="str">
        <f>Final_Report[[#This Row],[Recommendation]]</f>
        <v>N/A</v>
      </c>
      <c r="AD726" s="103"/>
      <c r="AE726" s="103" t="str">
        <f>IF(Final_Report[[#This Row],[Move to Report]]="Yes",VLOOKUP(E726,IssueVariable[],8,0),"N/A")</f>
        <v>N/A</v>
      </c>
      <c r="AF726" s="103" t="str">
        <f>Final_Report[[#This Row],[Steps to Reproduce]]</f>
        <v>N/A</v>
      </c>
      <c r="AG726" s="103" t="str">
        <f>IF(Final_Report[[#This Row],[Move to Report]]="Yes",VLOOKUP(E726,IssueVariable[],9,0),"N/A")</f>
        <v>N/A</v>
      </c>
      <c r="AH726" s="103" t="str">
        <f>IF(Final_Report[[#This Row],[Move to Report]]="Yes",VLOOKUP(E726,IssueVariable[],10,0),"N/A")</f>
        <v>N/A</v>
      </c>
      <c r="AI726" s="103"/>
      <c r="AJ726" s="103"/>
      <c r="AK726" s="103" t="str" cm="1">
        <f t="array" ref="AK726">Table95[Tested on]</f>
        <v>Windows: 11
MAC OS: 12
iOS: 15
Android OS: 10</v>
      </c>
      <c r="AL726" s="203" t="str" cm="1">
        <f t="array" ref="AL7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6" s="103" t="e" cm="1">
        <f t="array" ref="AM726">CONCATENATE(LEFT(AH726, SEARCH(" ", AH726) -1),", ",Labels[Labels])</f>
        <v>#VALUE!</v>
      </c>
      <c r="AN726" s="103" t="b">
        <f t="shared" si="12"/>
        <v>0</v>
      </c>
      <c r="AO726" s="103"/>
      <c r="AP726" s="103"/>
      <c r="AQ726" s="103"/>
      <c r="AR726" s="103"/>
      <c r="AS726" s="103"/>
      <c r="AT726" s="103"/>
      <c r="AU726" s="103"/>
      <c r="AV726" s="103"/>
      <c r="AW726" s="103"/>
      <c r="AX726" s="103"/>
      <c r="AY726" s="103"/>
      <c r="AZ726" s="103"/>
      <c r="BA726" s="103"/>
      <c r="BB726" s="103"/>
      <c r="BC726" s="103" t="e">
        <f>VLOOKUP('Final Report'!D726,'Issue Variable'!A:N,11,FALSE)</f>
        <v>#N/A</v>
      </c>
      <c r="BD726" s="103"/>
      <c r="BE726" s="206"/>
    </row>
    <row r="727" spans="1:57" ht="105" hidden="1">
      <c r="A727" s="145"/>
      <c r="B727" s="103" t="e">
        <f>VLOOKUP(A727,URL[],2,0)</f>
        <v>#N/A</v>
      </c>
      <c r="C727" s="205" t="e">
        <f>VLOOKUP(A727,URL[],3,0)</f>
        <v>#N/A</v>
      </c>
      <c r="D727" s="103"/>
      <c r="E727" s="103"/>
      <c r="F727" s="103"/>
      <c r="G727" s="103"/>
      <c r="H727" s="103"/>
      <c r="I727" s="103"/>
      <c r="J727" s="103"/>
      <c r="K727" s="103"/>
      <c r="L727" s="103"/>
      <c r="M727" s="103"/>
      <c r="N727" s="103"/>
      <c r="O727" s="103"/>
      <c r="P727" s="103"/>
      <c r="Q727" s="103"/>
      <c r="R727" s="103"/>
      <c r="S727" s="103"/>
      <c r="T727" s="103" t="str">
        <f>IF(Final_Report[[#This Row],[Move to Report]]="Yes",VLOOKUP(E727,IssueVariable[],3,0),"N/A")</f>
        <v>N/A</v>
      </c>
      <c r="U727" s="103" t="str">
        <f>IF(Final_Report[[#This Row],[Move to Report]]="Yes",VLOOKUP(E727,IssueVariable[],4,0),"N/A")</f>
        <v>N/A</v>
      </c>
      <c r="V727" s="103" t="str">
        <f>Final_Report[[#This Row],[Issue Description]]</f>
        <v>N/A</v>
      </c>
      <c r="W727" s="103"/>
      <c r="X727" s="103">
        <f>Final_Report[[#This Row],[Code Snippet]]</f>
        <v>0</v>
      </c>
      <c r="Y727" s="103" t="str">
        <f>IF(Final_Report[[#This Row],[Move to Report]]="Yes",VLOOKUP(E727,IssueVariable[],5,0),"N/A")</f>
        <v>N/A</v>
      </c>
      <c r="Z727" s="103" t="str">
        <f>Final_Report[[#This Row],[Expected Result]]</f>
        <v>N/A</v>
      </c>
      <c r="AA727" s="103" t="str">
        <f>IF(Final_Report[[#This Row],[Move to Report]]="Yes",VLOOKUP(E727,IssueVariable[],6,0),"N/A")</f>
        <v>N/A</v>
      </c>
      <c r="AB727" s="103" t="str">
        <f>IF(Final_Report[[#This Row],[Move to Report]]="Yes",VLOOKUP(E727,IssueVariable[],7,0),"N/A")</f>
        <v>N/A</v>
      </c>
      <c r="AC727" s="103" t="str">
        <f>Final_Report[[#This Row],[Recommendation]]</f>
        <v>N/A</v>
      </c>
      <c r="AD727" s="103"/>
      <c r="AE727" s="103" t="str">
        <f>IF(Final_Report[[#This Row],[Move to Report]]="Yes",VLOOKUP(E727,IssueVariable[],8,0),"N/A")</f>
        <v>N/A</v>
      </c>
      <c r="AF727" s="103" t="str">
        <f>Final_Report[[#This Row],[Steps to Reproduce]]</f>
        <v>N/A</v>
      </c>
      <c r="AG727" s="103" t="str">
        <f>IF(Final_Report[[#This Row],[Move to Report]]="Yes",VLOOKUP(E727,IssueVariable[],9,0),"N/A")</f>
        <v>N/A</v>
      </c>
      <c r="AH727" s="103" t="str">
        <f>IF(Final_Report[[#This Row],[Move to Report]]="Yes",VLOOKUP(E727,IssueVariable[],10,0),"N/A")</f>
        <v>N/A</v>
      </c>
      <c r="AI727" s="103"/>
      <c r="AJ727" s="103"/>
      <c r="AK727" s="103" t="str" cm="1">
        <f t="array" ref="AK727">Table95[Tested on]</f>
        <v>Windows: 11
MAC OS: 12
iOS: 15
Android OS: 10</v>
      </c>
      <c r="AL727" s="203" t="str" cm="1">
        <f t="array" ref="AL7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7" s="103" t="e" cm="1">
        <f t="array" ref="AM727">CONCATENATE(LEFT(AH727, SEARCH(" ", AH727) -1),", ",Labels[Labels])</f>
        <v>#VALUE!</v>
      </c>
      <c r="AN727" s="103" t="b">
        <f t="shared" si="12"/>
        <v>0</v>
      </c>
      <c r="AO727" s="103"/>
      <c r="AP727" s="103"/>
      <c r="AQ727" s="103"/>
      <c r="AR727" s="103"/>
      <c r="AS727" s="103"/>
      <c r="AT727" s="103"/>
      <c r="AU727" s="103"/>
      <c r="AV727" s="103"/>
      <c r="AW727" s="103"/>
      <c r="AX727" s="103"/>
      <c r="AY727" s="103"/>
      <c r="AZ727" s="103"/>
      <c r="BA727" s="103"/>
      <c r="BB727" s="103"/>
      <c r="BC727" s="103" t="e">
        <f>VLOOKUP('Final Report'!D727,'Issue Variable'!A:N,11,FALSE)</f>
        <v>#N/A</v>
      </c>
      <c r="BD727" s="103"/>
      <c r="BE727" s="206"/>
    </row>
    <row r="728" spans="1:57" ht="105" hidden="1">
      <c r="A728" s="145"/>
      <c r="B728" s="103" t="e">
        <f>VLOOKUP(A728,URL[],2,0)</f>
        <v>#N/A</v>
      </c>
      <c r="C728" s="205" t="e">
        <f>VLOOKUP(A728,URL[],3,0)</f>
        <v>#N/A</v>
      </c>
      <c r="D728" s="103"/>
      <c r="E728" s="103"/>
      <c r="F728" s="103"/>
      <c r="G728" s="103"/>
      <c r="H728" s="103"/>
      <c r="I728" s="103"/>
      <c r="J728" s="103"/>
      <c r="K728" s="103"/>
      <c r="L728" s="103"/>
      <c r="M728" s="103"/>
      <c r="N728" s="103"/>
      <c r="O728" s="103"/>
      <c r="P728" s="103"/>
      <c r="Q728" s="103"/>
      <c r="R728" s="103"/>
      <c r="S728" s="103"/>
      <c r="T728" s="103" t="str">
        <f>IF(Final_Report[[#This Row],[Move to Report]]="Yes",VLOOKUP(E728,IssueVariable[],3,0),"N/A")</f>
        <v>N/A</v>
      </c>
      <c r="U728" s="103" t="str">
        <f>IF(Final_Report[[#This Row],[Move to Report]]="Yes",VLOOKUP(E728,IssueVariable[],4,0),"N/A")</f>
        <v>N/A</v>
      </c>
      <c r="V728" s="103" t="str">
        <f>Final_Report[[#This Row],[Issue Description]]</f>
        <v>N/A</v>
      </c>
      <c r="W728" s="103"/>
      <c r="X728" s="103">
        <f>Final_Report[[#This Row],[Code Snippet]]</f>
        <v>0</v>
      </c>
      <c r="Y728" s="103" t="str">
        <f>IF(Final_Report[[#This Row],[Move to Report]]="Yes",VLOOKUP(E728,IssueVariable[],5,0),"N/A")</f>
        <v>N/A</v>
      </c>
      <c r="Z728" s="103" t="str">
        <f>Final_Report[[#This Row],[Expected Result]]</f>
        <v>N/A</v>
      </c>
      <c r="AA728" s="103" t="str">
        <f>IF(Final_Report[[#This Row],[Move to Report]]="Yes",VLOOKUP(E728,IssueVariable[],6,0),"N/A")</f>
        <v>N/A</v>
      </c>
      <c r="AB728" s="103" t="str">
        <f>IF(Final_Report[[#This Row],[Move to Report]]="Yes",VLOOKUP(E728,IssueVariable[],7,0),"N/A")</f>
        <v>N/A</v>
      </c>
      <c r="AC728" s="103" t="str">
        <f>Final_Report[[#This Row],[Recommendation]]</f>
        <v>N/A</v>
      </c>
      <c r="AD728" s="103"/>
      <c r="AE728" s="103" t="str">
        <f>IF(Final_Report[[#This Row],[Move to Report]]="Yes",VLOOKUP(E728,IssueVariable[],8,0),"N/A")</f>
        <v>N/A</v>
      </c>
      <c r="AF728" s="103" t="str">
        <f>Final_Report[[#This Row],[Steps to Reproduce]]</f>
        <v>N/A</v>
      </c>
      <c r="AG728" s="103" t="str">
        <f>IF(Final_Report[[#This Row],[Move to Report]]="Yes",VLOOKUP(E728,IssueVariable[],9,0),"N/A")</f>
        <v>N/A</v>
      </c>
      <c r="AH728" s="103" t="str">
        <f>IF(Final_Report[[#This Row],[Move to Report]]="Yes",VLOOKUP(E728,IssueVariable[],10,0),"N/A")</f>
        <v>N/A</v>
      </c>
      <c r="AI728" s="103"/>
      <c r="AJ728" s="103"/>
      <c r="AK728" s="103" t="str" cm="1">
        <f t="array" ref="AK728">Table95[Tested on]</f>
        <v>Windows: 11
MAC OS: 12
iOS: 15
Android OS: 10</v>
      </c>
      <c r="AL728" s="203" t="str" cm="1">
        <f t="array" ref="AL7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8" s="103" t="e" cm="1">
        <f t="array" ref="AM728">CONCATENATE(LEFT(AH728, SEARCH(" ", AH728) -1),", ",Labels[Labels])</f>
        <v>#VALUE!</v>
      </c>
      <c r="AN728" s="103" t="b">
        <f t="shared" si="12"/>
        <v>0</v>
      </c>
      <c r="AO728" s="103"/>
      <c r="AP728" s="103"/>
      <c r="AQ728" s="103"/>
      <c r="AR728" s="103"/>
      <c r="AS728" s="103"/>
      <c r="AT728" s="103"/>
      <c r="AU728" s="103"/>
      <c r="AV728" s="103"/>
      <c r="AW728" s="103"/>
      <c r="AX728" s="103"/>
      <c r="AY728" s="103"/>
      <c r="AZ728" s="103"/>
      <c r="BA728" s="103"/>
      <c r="BB728" s="103"/>
      <c r="BC728" s="103" t="e">
        <f>VLOOKUP('Final Report'!D728,'Issue Variable'!A:N,11,FALSE)</f>
        <v>#N/A</v>
      </c>
      <c r="BD728" s="103"/>
      <c r="BE728" s="206"/>
    </row>
    <row r="729" spans="1:57" ht="105" hidden="1">
      <c r="A729" s="145"/>
      <c r="B729" s="103" t="e">
        <f>VLOOKUP(A729,URL[],2,0)</f>
        <v>#N/A</v>
      </c>
      <c r="C729" s="205" t="e">
        <f>VLOOKUP(A729,URL[],3,0)</f>
        <v>#N/A</v>
      </c>
      <c r="D729" s="103"/>
      <c r="E729" s="103"/>
      <c r="F729" s="103"/>
      <c r="G729" s="103"/>
      <c r="H729" s="103"/>
      <c r="I729" s="103"/>
      <c r="J729" s="103"/>
      <c r="K729" s="103"/>
      <c r="L729" s="103"/>
      <c r="M729" s="103"/>
      <c r="N729" s="103"/>
      <c r="O729" s="103"/>
      <c r="P729" s="103"/>
      <c r="Q729" s="103"/>
      <c r="R729" s="103"/>
      <c r="S729" s="103"/>
      <c r="T729" s="103" t="str">
        <f>IF(Final_Report[[#This Row],[Move to Report]]="Yes",VLOOKUP(E729,IssueVariable[],3,0),"N/A")</f>
        <v>N/A</v>
      </c>
      <c r="U729" s="103" t="str">
        <f>IF(Final_Report[[#This Row],[Move to Report]]="Yes",VLOOKUP(E729,IssueVariable[],4,0),"N/A")</f>
        <v>N/A</v>
      </c>
      <c r="V729" s="103" t="str">
        <f>Final_Report[[#This Row],[Issue Description]]</f>
        <v>N/A</v>
      </c>
      <c r="W729" s="103"/>
      <c r="X729" s="103">
        <f>Final_Report[[#This Row],[Code Snippet]]</f>
        <v>0</v>
      </c>
      <c r="Y729" s="103" t="str">
        <f>IF(Final_Report[[#This Row],[Move to Report]]="Yes",VLOOKUP(E729,IssueVariable[],5,0),"N/A")</f>
        <v>N/A</v>
      </c>
      <c r="Z729" s="103" t="str">
        <f>Final_Report[[#This Row],[Expected Result]]</f>
        <v>N/A</v>
      </c>
      <c r="AA729" s="103" t="str">
        <f>IF(Final_Report[[#This Row],[Move to Report]]="Yes",VLOOKUP(E729,IssueVariable[],6,0),"N/A")</f>
        <v>N/A</v>
      </c>
      <c r="AB729" s="103" t="str">
        <f>IF(Final_Report[[#This Row],[Move to Report]]="Yes",VLOOKUP(E729,IssueVariable[],7,0),"N/A")</f>
        <v>N/A</v>
      </c>
      <c r="AC729" s="103" t="str">
        <f>Final_Report[[#This Row],[Recommendation]]</f>
        <v>N/A</v>
      </c>
      <c r="AD729" s="103"/>
      <c r="AE729" s="103" t="str">
        <f>IF(Final_Report[[#This Row],[Move to Report]]="Yes",VLOOKUP(E729,IssueVariable[],8,0),"N/A")</f>
        <v>N/A</v>
      </c>
      <c r="AF729" s="103" t="str">
        <f>Final_Report[[#This Row],[Steps to Reproduce]]</f>
        <v>N/A</v>
      </c>
      <c r="AG729" s="103" t="str">
        <f>IF(Final_Report[[#This Row],[Move to Report]]="Yes",VLOOKUP(E729,IssueVariable[],9,0),"N/A")</f>
        <v>N/A</v>
      </c>
      <c r="AH729" s="103" t="str">
        <f>IF(Final_Report[[#This Row],[Move to Report]]="Yes",VLOOKUP(E729,IssueVariable[],10,0),"N/A")</f>
        <v>N/A</v>
      </c>
      <c r="AI729" s="103"/>
      <c r="AJ729" s="103"/>
      <c r="AK729" s="103" t="str" cm="1">
        <f t="array" ref="AK729">Table95[Tested on]</f>
        <v>Windows: 11
MAC OS: 12
iOS: 15
Android OS: 10</v>
      </c>
      <c r="AL729" s="203" t="str" cm="1">
        <f t="array" ref="AL7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29" s="103" t="e" cm="1">
        <f t="array" ref="AM729">CONCATENATE(LEFT(AH729, SEARCH(" ", AH729) -1),", ",Labels[Labels])</f>
        <v>#VALUE!</v>
      </c>
      <c r="AN729" s="103" t="b">
        <f t="shared" si="12"/>
        <v>0</v>
      </c>
      <c r="AO729" s="103"/>
      <c r="AP729" s="103"/>
      <c r="AQ729" s="103"/>
      <c r="AR729" s="103"/>
      <c r="AS729" s="103"/>
      <c r="AT729" s="103"/>
      <c r="AU729" s="103"/>
      <c r="AV729" s="103"/>
      <c r="AW729" s="103"/>
      <c r="AX729" s="103"/>
      <c r="AY729" s="103"/>
      <c r="AZ729" s="103"/>
      <c r="BA729" s="103"/>
      <c r="BB729" s="103"/>
      <c r="BC729" s="103" t="e">
        <f>VLOOKUP('Final Report'!D729,'Issue Variable'!A:N,11,FALSE)</f>
        <v>#N/A</v>
      </c>
      <c r="BD729" s="103"/>
      <c r="BE729" s="206"/>
    </row>
    <row r="730" spans="1:57" ht="105" hidden="1">
      <c r="A730" s="145"/>
      <c r="B730" s="103" t="e">
        <f>VLOOKUP(A730,URL[],2,0)</f>
        <v>#N/A</v>
      </c>
      <c r="C730" s="205" t="e">
        <f>VLOOKUP(A730,URL[],3,0)</f>
        <v>#N/A</v>
      </c>
      <c r="D730" s="103"/>
      <c r="E730" s="103"/>
      <c r="F730" s="103"/>
      <c r="G730" s="103"/>
      <c r="H730" s="103"/>
      <c r="I730" s="103"/>
      <c r="J730" s="103"/>
      <c r="K730" s="103"/>
      <c r="L730" s="103"/>
      <c r="M730" s="103"/>
      <c r="N730" s="103"/>
      <c r="O730" s="103"/>
      <c r="P730" s="103"/>
      <c r="Q730" s="103"/>
      <c r="R730" s="103"/>
      <c r="S730" s="103"/>
      <c r="T730" s="103" t="str">
        <f>IF(Final_Report[[#This Row],[Move to Report]]="Yes",VLOOKUP(E730,IssueVariable[],3,0),"N/A")</f>
        <v>N/A</v>
      </c>
      <c r="U730" s="103" t="str">
        <f>IF(Final_Report[[#This Row],[Move to Report]]="Yes",VLOOKUP(E730,IssueVariable[],4,0),"N/A")</f>
        <v>N/A</v>
      </c>
      <c r="V730" s="103" t="str">
        <f>Final_Report[[#This Row],[Issue Description]]</f>
        <v>N/A</v>
      </c>
      <c r="W730" s="103"/>
      <c r="X730" s="103">
        <f>Final_Report[[#This Row],[Code Snippet]]</f>
        <v>0</v>
      </c>
      <c r="Y730" s="103" t="str">
        <f>IF(Final_Report[[#This Row],[Move to Report]]="Yes",VLOOKUP(E730,IssueVariable[],5,0),"N/A")</f>
        <v>N/A</v>
      </c>
      <c r="Z730" s="103" t="str">
        <f>Final_Report[[#This Row],[Expected Result]]</f>
        <v>N/A</v>
      </c>
      <c r="AA730" s="103" t="str">
        <f>IF(Final_Report[[#This Row],[Move to Report]]="Yes",VLOOKUP(E730,IssueVariable[],6,0),"N/A")</f>
        <v>N/A</v>
      </c>
      <c r="AB730" s="103" t="str">
        <f>IF(Final_Report[[#This Row],[Move to Report]]="Yes",VLOOKUP(E730,IssueVariable[],7,0),"N/A")</f>
        <v>N/A</v>
      </c>
      <c r="AC730" s="103" t="str">
        <f>Final_Report[[#This Row],[Recommendation]]</f>
        <v>N/A</v>
      </c>
      <c r="AD730" s="103"/>
      <c r="AE730" s="103" t="str">
        <f>IF(Final_Report[[#This Row],[Move to Report]]="Yes",VLOOKUP(E730,IssueVariable[],8,0),"N/A")</f>
        <v>N/A</v>
      </c>
      <c r="AF730" s="103" t="str">
        <f>Final_Report[[#This Row],[Steps to Reproduce]]</f>
        <v>N/A</v>
      </c>
      <c r="AG730" s="103" t="str">
        <f>IF(Final_Report[[#This Row],[Move to Report]]="Yes",VLOOKUP(E730,IssueVariable[],9,0),"N/A")</f>
        <v>N/A</v>
      </c>
      <c r="AH730" s="103" t="str">
        <f>IF(Final_Report[[#This Row],[Move to Report]]="Yes",VLOOKUP(E730,IssueVariable[],10,0),"N/A")</f>
        <v>N/A</v>
      </c>
      <c r="AI730" s="103"/>
      <c r="AJ730" s="103"/>
      <c r="AK730" s="103" t="str" cm="1">
        <f t="array" ref="AK730">Table95[Tested on]</f>
        <v>Windows: 11
MAC OS: 12
iOS: 15
Android OS: 10</v>
      </c>
      <c r="AL730" s="203" t="str" cm="1">
        <f t="array" ref="AL7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0" s="103" t="e" cm="1">
        <f t="array" ref="AM730">CONCATENATE(LEFT(AH730, SEARCH(" ", AH730) -1),", ",Labels[Labels])</f>
        <v>#VALUE!</v>
      </c>
      <c r="AN730" s="103" t="b">
        <f t="shared" si="12"/>
        <v>0</v>
      </c>
      <c r="AO730" s="103"/>
      <c r="AP730" s="103"/>
      <c r="AQ730" s="103"/>
      <c r="AR730" s="103"/>
      <c r="AS730" s="103"/>
      <c r="AT730" s="103"/>
      <c r="AU730" s="103"/>
      <c r="AV730" s="103"/>
      <c r="AW730" s="103"/>
      <c r="AX730" s="103"/>
      <c r="AY730" s="103"/>
      <c r="AZ730" s="103"/>
      <c r="BA730" s="103"/>
      <c r="BB730" s="103"/>
      <c r="BC730" s="103" t="e">
        <f>VLOOKUP('Final Report'!D730,'Issue Variable'!A:N,11,FALSE)</f>
        <v>#N/A</v>
      </c>
      <c r="BD730" s="103"/>
      <c r="BE730" s="206"/>
    </row>
    <row r="731" spans="1:57" ht="105" hidden="1">
      <c r="A731" s="145"/>
      <c r="B731" s="103" t="e">
        <f>VLOOKUP(A731,URL[],2,0)</f>
        <v>#N/A</v>
      </c>
      <c r="C731" s="205" t="e">
        <f>VLOOKUP(A731,URL[],3,0)</f>
        <v>#N/A</v>
      </c>
      <c r="D731" s="103"/>
      <c r="E731" s="103"/>
      <c r="F731" s="103"/>
      <c r="G731" s="103"/>
      <c r="H731" s="103"/>
      <c r="I731" s="103"/>
      <c r="J731" s="103"/>
      <c r="K731" s="103"/>
      <c r="L731" s="103"/>
      <c r="M731" s="103"/>
      <c r="N731" s="103"/>
      <c r="O731" s="103"/>
      <c r="P731" s="103"/>
      <c r="Q731" s="103"/>
      <c r="R731" s="103"/>
      <c r="S731" s="103"/>
      <c r="T731" s="103" t="str">
        <f>IF(Final_Report[[#This Row],[Move to Report]]="Yes",VLOOKUP(E731,IssueVariable[],3,0),"N/A")</f>
        <v>N/A</v>
      </c>
      <c r="U731" s="103" t="str">
        <f>IF(Final_Report[[#This Row],[Move to Report]]="Yes",VLOOKUP(E731,IssueVariable[],4,0),"N/A")</f>
        <v>N/A</v>
      </c>
      <c r="V731" s="103" t="str">
        <f>Final_Report[[#This Row],[Issue Description]]</f>
        <v>N/A</v>
      </c>
      <c r="W731" s="103"/>
      <c r="X731" s="103">
        <f>Final_Report[[#This Row],[Code Snippet]]</f>
        <v>0</v>
      </c>
      <c r="Y731" s="103" t="str">
        <f>IF(Final_Report[[#This Row],[Move to Report]]="Yes",VLOOKUP(E731,IssueVariable[],5,0),"N/A")</f>
        <v>N/A</v>
      </c>
      <c r="Z731" s="103" t="str">
        <f>Final_Report[[#This Row],[Expected Result]]</f>
        <v>N/A</v>
      </c>
      <c r="AA731" s="103" t="str">
        <f>IF(Final_Report[[#This Row],[Move to Report]]="Yes",VLOOKUP(E731,IssueVariable[],6,0),"N/A")</f>
        <v>N/A</v>
      </c>
      <c r="AB731" s="103" t="str">
        <f>IF(Final_Report[[#This Row],[Move to Report]]="Yes",VLOOKUP(E731,IssueVariable[],7,0),"N/A")</f>
        <v>N/A</v>
      </c>
      <c r="AC731" s="103" t="str">
        <f>Final_Report[[#This Row],[Recommendation]]</f>
        <v>N/A</v>
      </c>
      <c r="AD731" s="103"/>
      <c r="AE731" s="103" t="str">
        <f>IF(Final_Report[[#This Row],[Move to Report]]="Yes",VLOOKUP(E731,IssueVariable[],8,0),"N/A")</f>
        <v>N/A</v>
      </c>
      <c r="AF731" s="103" t="str">
        <f>Final_Report[[#This Row],[Steps to Reproduce]]</f>
        <v>N/A</v>
      </c>
      <c r="AG731" s="103" t="str">
        <f>IF(Final_Report[[#This Row],[Move to Report]]="Yes",VLOOKUP(E731,IssueVariable[],9,0),"N/A")</f>
        <v>N/A</v>
      </c>
      <c r="AH731" s="103" t="str">
        <f>IF(Final_Report[[#This Row],[Move to Report]]="Yes",VLOOKUP(E731,IssueVariable[],10,0),"N/A")</f>
        <v>N/A</v>
      </c>
      <c r="AI731" s="103"/>
      <c r="AJ731" s="103"/>
      <c r="AK731" s="103" t="str" cm="1">
        <f t="array" ref="AK731">Table95[Tested on]</f>
        <v>Windows: 11
MAC OS: 12
iOS: 15
Android OS: 10</v>
      </c>
      <c r="AL731" s="203" t="str" cm="1">
        <f t="array" ref="AL7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1" s="103" t="e" cm="1">
        <f t="array" ref="AM731">CONCATENATE(LEFT(AH731, SEARCH(" ", AH731) -1),", ",Labels[Labels])</f>
        <v>#VALUE!</v>
      </c>
      <c r="AN731" s="103" t="b">
        <f t="shared" si="12"/>
        <v>0</v>
      </c>
      <c r="AO731" s="103"/>
      <c r="AP731" s="103"/>
      <c r="AQ731" s="103"/>
      <c r="AR731" s="103"/>
      <c r="AS731" s="103"/>
      <c r="AT731" s="103"/>
      <c r="AU731" s="103"/>
      <c r="AV731" s="103"/>
      <c r="AW731" s="103"/>
      <c r="AX731" s="103"/>
      <c r="AY731" s="103"/>
      <c r="AZ731" s="103"/>
      <c r="BA731" s="103"/>
      <c r="BB731" s="103"/>
      <c r="BC731" s="103" t="e">
        <f>VLOOKUP('Final Report'!D731,'Issue Variable'!A:N,11,FALSE)</f>
        <v>#N/A</v>
      </c>
      <c r="BD731" s="103"/>
      <c r="BE731" s="206"/>
    </row>
    <row r="732" spans="1:57" ht="105" hidden="1">
      <c r="A732" s="145"/>
      <c r="B732" s="103" t="e">
        <f>VLOOKUP(A732,URL[],2,0)</f>
        <v>#N/A</v>
      </c>
      <c r="C732" s="205" t="e">
        <f>VLOOKUP(A732,URL[],3,0)</f>
        <v>#N/A</v>
      </c>
      <c r="D732" s="103"/>
      <c r="E732" s="103"/>
      <c r="F732" s="103"/>
      <c r="G732" s="103"/>
      <c r="H732" s="103"/>
      <c r="I732" s="103"/>
      <c r="J732" s="103"/>
      <c r="K732" s="103"/>
      <c r="L732" s="103"/>
      <c r="M732" s="103"/>
      <c r="N732" s="103"/>
      <c r="O732" s="103"/>
      <c r="P732" s="103"/>
      <c r="Q732" s="103"/>
      <c r="R732" s="103"/>
      <c r="S732" s="103"/>
      <c r="T732" s="103" t="str">
        <f>IF(Final_Report[[#This Row],[Move to Report]]="Yes",VLOOKUP(E732,IssueVariable[],3,0),"N/A")</f>
        <v>N/A</v>
      </c>
      <c r="U732" s="103" t="str">
        <f>IF(Final_Report[[#This Row],[Move to Report]]="Yes",VLOOKUP(E732,IssueVariable[],4,0),"N/A")</f>
        <v>N/A</v>
      </c>
      <c r="V732" s="103" t="str">
        <f>Final_Report[[#This Row],[Issue Description]]</f>
        <v>N/A</v>
      </c>
      <c r="W732" s="103"/>
      <c r="X732" s="103">
        <f>Final_Report[[#This Row],[Code Snippet]]</f>
        <v>0</v>
      </c>
      <c r="Y732" s="103" t="str">
        <f>IF(Final_Report[[#This Row],[Move to Report]]="Yes",VLOOKUP(E732,IssueVariable[],5,0),"N/A")</f>
        <v>N/A</v>
      </c>
      <c r="Z732" s="103" t="str">
        <f>Final_Report[[#This Row],[Expected Result]]</f>
        <v>N/A</v>
      </c>
      <c r="AA732" s="103" t="str">
        <f>IF(Final_Report[[#This Row],[Move to Report]]="Yes",VLOOKUP(E732,IssueVariable[],6,0),"N/A")</f>
        <v>N/A</v>
      </c>
      <c r="AB732" s="103" t="str">
        <f>IF(Final_Report[[#This Row],[Move to Report]]="Yes",VLOOKUP(E732,IssueVariable[],7,0),"N/A")</f>
        <v>N/A</v>
      </c>
      <c r="AC732" s="103" t="str">
        <f>Final_Report[[#This Row],[Recommendation]]</f>
        <v>N/A</v>
      </c>
      <c r="AD732" s="103"/>
      <c r="AE732" s="103" t="str">
        <f>IF(Final_Report[[#This Row],[Move to Report]]="Yes",VLOOKUP(E732,IssueVariable[],8,0),"N/A")</f>
        <v>N/A</v>
      </c>
      <c r="AF732" s="103" t="str">
        <f>Final_Report[[#This Row],[Steps to Reproduce]]</f>
        <v>N/A</v>
      </c>
      <c r="AG732" s="103" t="str">
        <f>IF(Final_Report[[#This Row],[Move to Report]]="Yes",VLOOKUP(E732,IssueVariable[],9,0),"N/A")</f>
        <v>N/A</v>
      </c>
      <c r="AH732" s="103" t="str">
        <f>IF(Final_Report[[#This Row],[Move to Report]]="Yes",VLOOKUP(E732,IssueVariable[],10,0),"N/A")</f>
        <v>N/A</v>
      </c>
      <c r="AI732" s="103"/>
      <c r="AJ732" s="103"/>
      <c r="AK732" s="103" t="str" cm="1">
        <f t="array" ref="AK732">Table95[Tested on]</f>
        <v>Windows: 11
MAC OS: 12
iOS: 15
Android OS: 10</v>
      </c>
      <c r="AL732" s="203" t="str" cm="1">
        <f t="array" ref="AL7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2" s="103" t="e" cm="1">
        <f t="array" ref="AM732">CONCATENATE(LEFT(AH732, SEARCH(" ", AH732) -1),", ",Labels[Labels])</f>
        <v>#VALUE!</v>
      </c>
      <c r="AN732" s="103" t="b">
        <f t="shared" si="12"/>
        <v>0</v>
      </c>
      <c r="AO732" s="103"/>
      <c r="AP732" s="103"/>
      <c r="AQ732" s="103"/>
      <c r="AR732" s="103"/>
      <c r="AS732" s="103"/>
      <c r="AT732" s="103"/>
      <c r="AU732" s="103"/>
      <c r="AV732" s="103"/>
      <c r="AW732" s="103"/>
      <c r="AX732" s="103"/>
      <c r="AY732" s="103"/>
      <c r="AZ732" s="103"/>
      <c r="BA732" s="103"/>
      <c r="BB732" s="103"/>
      <c r="BC732" s="103" t="e">
        <f>VLOOKUP('Final Report'!D732,'Issue Variable'!A:N,11,FALSE)</f>
        <v>#N/A</v>
      </c>
      <c r="BD732" s="103"/>
      <c r="BE732" s="206"/>
    </row>
    <row r="733" spans="1:57" ht="105" hidden="1">
      <c r="A733" s="145"/>
      <c r="B733" s="103" t="e">
        <f>VLOOKUP(A733,URL[],2,0)</f>
        <v>#N/A</v>
      </c>
      <c r="C733" s="205" t="e">
        <f>VLOOKUP(A733,URL[],3,0)</f>
        <v>#N/A</v>
      </c>
      <c r="D733" s="103"/>
      <c r="E733" s="103"/>
      <c r="F733" s="103"/>
      <c r="G733" s="103"/>
      <c r="H733" s="103"/>
      <c r="I733" s="103"/>
      <c r="J733" s="103"/>
      <c r="K733" s="103"/>
      <c r="L733" s="103"/>
      <c r="M733" s="103"/>
      <c r="N733" s="103"/>
      <c r="O733" s="103"/>
      <c r="P733" s="103"/>
      <c r="Q733" s="103"/>
      <c r="R733" s="103"/>
      <c r="S733" s="103"/>
      <c r="T733" s="103" t="str">
        <f>IF(Final_Report[[#This Row],[Move to Report]]="Yes",VLOOKUP(E733,IssueVariable[],3,0),"N/A")</f>
        <v>N/A</v>
      </c>
      <c r="U733" s="103" t="str">
        <f>IF(Final_Report[[#This Row],[Move to Report]]="Yes",VLOOKUP(E733,IssueVariable[],4,0),"N/A")</f>
        <v>N/A</v>
      </c>
      <c r="V733" s="103" t="str">
        <f>Final_Report[[#This Row],[Issue Description]]</f>
        <v>N/A</v>
      </c>
      <c r="W733" s="103"/>
      <c r="X733" s="103">
        <f>Final_Report[[#This Row],[Code Snippet]]</f>
        <v>0</v>
      </c>
      <c r="Y733" s="103" t="str">
        <f>IF(Final_Report[[#This Row],[Move to Report]]="Yes",VLOOKUP(E733,IssueVariable[],5,0),"N/A")</f>
        <v>N/A</v>
      </c>
      <c r="Z733" s="103" t="str">
        <f>Final_Report[[#This Row],[Expected Result]]</f>
        <v>N/A</v>
      </c>
      <c r="AA733" s="103" t="str">
        <f>IF(Final_Report[[#This Row],[Move to Report]]="Yes",VLOOKUP(E733,IssueVariable[],6,0),"N/A")</f>
        <v>N/A</v>
      </c>
      <c r="AB733" s="103" t="str">
        <f>IF(Final_Report[[#This Row],[Move to Report]]="Yes",VLOOKUP(E733,IssueVariable[],7,0),"N/A")</f>
        <v>N/A</v>
      </c>
      <c r="AC733" s="103" t="str">
        <f>Final_Report[[#This Row],[Recommendation]]</f>
        <v>N/A</v>
      </c>
      <c r="AD733" s="103"/>
      <c r="AE733" s="103" t="str">
        <f>IF(Final_Report[[#This Row],[Move to Report]]="Yes",VLOOKUP(E733,IssueVariable[],8,0),"N/A")</f>
        <v>N/A</v>
      </c>
      <c r="AF733" s="103" t="str">
        <f>Final_Report[[#This Row],[Steps to Reproduce]]</f>
        <v>N/A</v>
      </c>
      <c r="AG733" s="103" t="str">
        <f>IF(Final_Report[[#This Row],[Move to Report]]="Yes",VLOOKUP(E733,IssueVariable[],9,0),"N/A")</f>
        <v>N/A</v>
      </c>
      <c r="AH733" s="103" t="str">
        <f>IF(Final_Report[[#This Row],[Move to Report]]="Yes",VLOOKUP(E733,IssueVariable[],10,0),"N/A")</f>
        <v>N/A</v>
      </c>
      <c r="AI733" s="103"/>
      <c r="AJ733" s="103"/>
      <c r="AK733" s="103" t="str" cm="1">
        <f t="array" ref="AK733">Table95[Tested on]</f>
        <v>Windows: 11
MAC OS: 12
iOS: 15
Android OS: 10</v>
      </c>
      <c r="AL733" s="203" t="str" cm="1">
        <f t="array" ref="AL7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3" s="103" t="e" cm="1">
        <f t="array" ref="AM733">CONCATENATE(LEFT(AH733, SEARCH(" ", AH733) -1),", ",Labels[Labels])</f>
        <v>#VALUE!</v>
      </c>
      <c r="AN733" s="103" t="b">
        <f t="shared" si="12"/>
        <v>0</v>
      </c>
      <c r="AO733" s="103"/>
      <c r="AP733" s="103"/>
      <c r="AQ733" s="103"/>
      <c r="AR733" s="103"/>
      <c r="AS733" s="103"/>
      <c r="AT733" s="103"/>
      <c r="AU733" s="103"/>
      <c r="AV733" s="103"/>
      <c r="AW733" s="103"/>
      <c r="AX733" s="103"/>
      <c r="AY733" s="103"/>
      <c r="AZ733" s="103"/>
      <c r="BA733" s="103"/>
      <c r="BB733" s="103"/>
      <c r="BC733" s="103" t="e">
        <f>VLOOKUP('Final Report'!D733,'Issue Variable'!A:N,11,FALSE)</f>
        <v>#N/A</v>
      </c>
      <c r="BD733" s="103"/>
      <c r="BE733" s="206"/>
    </row>
    <row r="734" spans="1:57" ht="105" hidden="1">
      <c r="A734" s="145"/>
      <c r="B734" s="103" t="e">
        <f>VLOOKUP(A734,URL[],2,0)</f>
        <v>#N/A</v>
      </c>
      <c r="C734" s="205" t="e">
        <f>VLOOKUP(A734,URL[],3,0)</f>
        <v>#N/A</v>
      </c>
      <c r="D734" s="103"/>
      <c r="E734" s="103"/>
      <c r="F734" s="103"/>
      <c r="G734" s="103"/>
      <c r="H734" s="103"/>
      <c r="I734" s="103"/>
      <c r="J734" s="103"/>
      <c r="K734" s="103"/>
      <c r="L734" s="103"/>
      <c r="M734" s="103"/>
      <c r="N734" s="103"/>
      <c r="O734" s="103"/>
      <c r="P734" s="103"/>
      <c r="Q734" s="103"/>
      <c r="R734" s="103"/>
      <c r="S734" s="103"/>
      <c r="T734" s="103" t="str">
        <f>IF(Final_Report[[#This Row],[Move to Report]]="Yes",VLOOKUP(E734,IssueVariable[],3,0),"N/A")</f>
        <v>N/A</v>
      </c>
      <c r="U734" s="103" t="str">
        <f>IF(Final_Report[[#This Row],[Move to Report]]="Yes",VLOOKUP(E734,IssueVariable[],4,0),"N/A")</f>
        <v>N/A</v>
      </c>
      <c r="V734" s="103" t="str">
        <f>Final_Report[[#This Row],[Issue Description]]</f>
        <v>N/A</v>
      </c>
      <c r="W734" s="103"/>
      <c r="X734" s="103">
        <f>Final_Report[[#This Row],[Code Snippet]]</f>
        <v>0</v>
      </c>
      <c r="Y734" s="103" t="str">
        <f>IF(Final_Report[[#This Row],[Move to Report]]="Yes",VLOOKUP(E734,IssueVariable[],5,0),"N/A")</f>
        <v>N/A</v>
      </c>
      <c r="Z734" s="103" t="str">
        <f>Final_Report[[#This Row],[Expected Result]]</f>
        <v>N/A</v>
      </c>
      <c r="AA734" s="103" t="str">
        <f>IF(Final_Report[[#This Row],[Move to Report]]="Yes",VLOOKUP(E734,IssueVariable[],6,0),"N/A")</f>
        <v>N/A</v>
      </c>
      <c r="AB734" s="103" t="str">
        <f>IF(Final_Report[[#This Row],[Move to Report]]="Yes",VLOOKUP(E734,IssueVariable[],7,0),"N/A")</f>
        <v>N/A</v>
      </c>
      <c r="AC734" s="103" t="str">
        <f>Final_Report[[#This Row],[Recommendation]]</f>
        <v>N/A</v>
      </c>
      <c r="AD734" s="103"/>
      <c r="AE734" s="103" t="str">
        <f>IF(Final_Report[[#This Row],[Move to Report]]="Yes",VLOOKUP(E734,IssueVariable[],8,0),"N/A")</f>
        <v>N/A</v>
      </c>
      <c r="AF734" s="103" t="str">
        <f>Final_Report[[#This Row],[Steps to Reproduce]]</f>
        <v>N/A</v>
      </c>
      <c r="AG734" s="103" t="str">
        <f>IF(Final_Report[[#This Row],[Move to Report]]="Yes",VLOOKUP(E734,IssueVariable[],9,0),"N/A")</f>
        <v>N/A</v>
      </c>
      <c r="AH734" s="103" t="str">
        <f>IF(Final_Report[[#This Row],[Move to Report]]="Yes",VLOOKUP(E734,IssueVariable[],10,0),"N/A")</f>
        <v>N/A</v>
      </c>
      <c r="AI734" s="103"/>
      <c r="AJ734" s="103"/>
      <c r="AK734" s="103" t="str" cm="1">
        <f t="array" ref="AK734">Table95[Tested on]</f>
        <v>Windows: 11
MAC OS: 12
iOS: 15
Android OS: 10</v>
      </c>
      <c r="AL734" s="203" t="str" cm="1">
        <f t="array" ref="AL7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4" s="103" t="e" cm="1">
        <f t="array" ref="AM734">CONCATENATE(LEFT(AH734, SEARCH(" ", AH734) -1),", ",Labels[Labels])</f>
        <v>#VALUE!</v>
      </c>
      <c r="AN734" s="103" t="b">
        <f t="shared" si="12"/>
        <v>0</v>
      </c>
      <c r="AO734" s="103"/>
      <c r="AP734" s="103"/>
      <c r="AQ734" s="103"/>
      <c r="AR734" s="103"/>
      <c r="AS734" s="103"/>
      <c r="AT734" s="103"/>
      <c r="AU734" s="103"/>
      <c r="AV734" s="103"/>
      <c r="AW734" s="103"/>
      <c r="AX734" s="103"/>
      <c r="AY734" s="103"/>
      <c r="AZ734" s="103"/>
      <c r="BA734" s="103"/>
      <c r="BB734" s="103"/>
      <c r="BC734" s="103" t="e">
        <f>VLOOKUP('Final Report'!D734,'Issue Variable'!A:N,11,FALSE)</f>
        <v>#N/A</v>
      </c>
      <c r="BD734" s="103"/>
      <c r="BE734" s="206"/>
    </row>
    <row r="735" spans="1:57" ht="105" hidden="1">
      <c r="A735" s="145"/>
      <c r="B735" s="103" t="e">
        <f>VLOOKUP(A735,URL[],2,0)</f>
        <v>#N/A</v>
      </c>
      <c r="C735" s="205" t="e">
        <f>VLOOKUP(A735,URL[],3,0)</f>
        <v>#N/A</v>
      </c>
      <c r="D735" s="103"/>
      <c r="E735" s="103"/>
      <c r="F735" s="103"/>
      <c r="G735" s="103"/>
      <c r="H735" s="103"/>
      <c r="I735" s="103"/>
      <c r="J735" s="103"/>
      <c r="K735" s="103"/>
      <c r="L735" s="103"/>
      <c r="M735" s="103"/>
      <c r="N735" s="103"/>
      <c r="O735" s="103"/>
      <c r="P735" s="103"/>
      <c r="Q735" s="103"/>
      <c r="R735" s="103"/>
      <c r="S735" s="103"/>
      <c r="T735" s="103" t="str">
        <f>IF(Final_Report[[#This Row],[Move to Report]]="Yes",VLOOKUP(E735,IssueVariable[],3,0),"N/A")</f>
        <v>N/A</v>
      </c>
      <c r="U735" s="103" t="str">
        <f>IF(Final_Report[[#This Row],[Move to Report]]="Yes",VLOOKUP(E735,IssueVariable[],4,0),"N/A")</f>
        <v>N/A</v>
      </c>
      <c r="V735" s="103" t="str">
        <f>Final_Report[[#This Row],[Issue Description]]</f>
        <v>N/A</v>
      </c>
      <c r="W735" s="103"/>
      <c r="X735" s="103">
        <f>Final_Report[[#This Row],[Code Snippet]]</f>
        <v>0</v>
      </c>
      <c r="Y735" s="103" t="str">
        <f>IF(Final_Report[[#This Row],[Move to Report]]="Yes",VLOOKUP(E735,IssueVariable[],5,0),"N/A")</f>
        <v>N/A</v>
      </c>
      <c r="Z735" s="103" t="str">
        <f>Final_Report[[#This Row],[Expected Result]]</f>
        <v>N/A</v>
      </c>
      <c r="AA735" s="103" t="str">
        <f>IF(Final_Report[[#This Row],[Move to Report]]="Yes",VLOOKUP(E735,IssueVariable[],6,0),"N/A")</f>
        <v>N/A</v>
      </c>
      <c r="AB735" s="103" t="str">
        <f>IF(Final_Report[[#This Row],[Move to Report]]="Yes",VLOOKUP(E735,IssueVariable[],7,0),"N/A")</f>
        <v>N/A</v>
      </c>
      <c r="AC735" s="103" t="str">
        <f>Final_Report[[#This Row],[Recommendation]]</f>
        <v>N/A</v>
      </c>
      <c r="AD735" s="103"/>
      <c r="AE735" s="103" t="str">
        <f>IF(Final_Report[[#This Row],[Move to Report]]="Yes",VLOOKUP(E735,IssueVariable[],8,0),"N/A")</f>
        <v>N/A</v>
      </c>
      <c r="AF735" s="103" t="str">
        <f>Final_Report[[#This Row],[Steps to Reproduce]]</f>
        <v>N/A</v>
      </c>
      <c r="AG735" s="103" t="str">
        <f>IF(Final_Report[[#This Row],[Move to Report]]="Yes",VLOOKUP(E735,IssueVariable[],9,0),"N/A")</f>
        <v>N/A</v>
      </c>
      <c r="AH735" s="103" t="str">
        <f>IF(Final_Report[[#This Row],[Move to Report]]="Yes",VLOOKUP(E735,IssueVariable[],10,0),"N/A")</f>
        <v>N/A</v>
      </c>
      <c r="AI735" s="103"/>
      <c r="AJ735" s="103"/>
      <c r="AK735" s="103" t="str" cm="1">
        <f t="array" ref="AK735">Table95[Tested on]</f>
        <v>Windows: 11
MAC OS: 12
iOS: 15
Android OS: 10</v>
      </c>
      <c r="AL735" s="203" t="str" cm="1">
        <f t="array" ref="AL7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5" s="103" t="e" cm="1">
        <f t="array" ref="AM735">CONCATENATE(LEFT(AH735, SEARCH(" ", AH735) -1),", ",Labels[Labels])</f>
        <v>#VALUE!</v>
      </c>
      <c r="AN735" s="103" t="b">
        <f t="shared" si="12"/>
        <v>0</v>
      </c>
      <c r="AO735" s="103"/>
      <c r="AP735" s="103"/>
      <c r="AQ735" s="103"/>
      <c r="AR735" s="103"/>
      <c r="AS735" s="103"/>
      <c r="AT735" s="103"/>
      <c r="AU735" s="103"/>
      <c r="AV735" s="103"/>
      <c r="AW735" s="103"/>
      <c r="AX735" s="103"/>
      <c r="AY735" s="103"/>
      <c r="AZ735" s="103"/>
      <c r="BA735" s="103"/>
      <c r="BB735" s="103"/>
      <c r="BC735" s="103" t="e">
        <f>VLOOKUP('Final Report'!D735,'Issue Variable'!A:N,11,FALSE)</f>
        <v>#N/A</v>
      </c>
      <c r="BD735" s="103"/>
      <c r="BE735" s="206"/>
    </row>
    <row r="736" spans="1:57" ht="105" hidden="1">
      <c r="A736" s="145"/>
      <c r="B736" s="103" t="e">
        <f>VLOOKUP(A736,URL[],2,0)</f>
        <v>#N/A</v>
      </c>
      <c r="C736" s="205" t="e">
        <f>VLOOKUP(A736,URL[],3,0)</f>
        <v>#N/A</v>
      </c>
      <c r="D736" s="103"/>
      <c r="E736" s="103"/>
      <c r="F736" s="103"/>
      <c r="G736" s="103"/>
      <c r="H736" s="103"/>
      <c r="I736" s="103"/>
      <c r="J736" s="103"/>
      <c r="K736" s="103"/>
      <c r="L736" s="103"/>
      <c r="M736" s="103"/>
      <c r="N736" s="103"/>
      <c r="O736" s="103"/>
      <c r="P736" s="103"/>
      <c r="Q736" s="103"/>
      <c r="R736" s="103"/>
      <c r="S736" s="103"/>
      <c r="T736" s="103" t="str">
        <f>IF(Final_Report[[#This Row],[Move to Report]]="Yes",VLOOKUP(E736,IssueVariable[],3,0),"N/A")</f>
        <v>N/A</v>
      </c>
      <c r="U736" s="103" t="str">
        <f>IF(Final_Report[[#This Row],[Move to Report]]="Yes",VLOOKUP(E736,IssueVariable[],4,0),"N/A")</f>
        <v>N/A</v>
      </c>
      <c r="V736" s="103" t="str">
        <f>Final_Report[[#This Row],[Issue Description]]</f>
        <v>N/A</v>
      </c>
      <c r="W736" s="103"/>
      <c r="X736" s="103">
        <f>Final_Report[[#This Row],[Code Snippet]]</f>
        <v>0</v>
      </c>
      <c r="Y736" s="103" t="str">
        <f>IF(Final_Report[[#This Row],[Move to Report]]="Yes",VLOOKUP(E736,IssueVariable[],5,0),"N/A")</f>
        <v>N/A</v>
      </c>
      <c r="Z736" s="103" t="str">
        <f>Final_Report[[#This Row],[Expected Result]]</f>
        <v>N/A</v>
      </c>
      <c r="AA736" s="103" t="str">
        <f>IF(Final_Report[[#This Row],[Move to Report]]="Yes",VLOOKUP(E736,IssueVariable[],6,0),"N/A")</f>
        <v>N/A</v>
      </c>
      <c r="AB736" s="103" t="str">
        <f>IF(Final_Report[[#This Row],[Move to Report]]="Yes",VLOOKUP(E736,IssueVariable[],7,0),"N/A")</f>
        <v>N/A</v>
      </c>
      <c r="AC736" s="103" t="str">
        <f>Final_Report[[#This Row],[Recommendation]]</f>
        <v>N/A</v>
      </c>
      <c r="AD736" s="103"/>
      <c r="AE736" s="103" t="str">
        <f>IF(Final_Report[[#This Row],[Move to Report]]="Yes",VLOOKUP(E736,IssueVariable[],8,0),"N/A")</f>
        <v>N/A</v>
      </c>
      <c r="AF736" s="103" t="str">
        <f>Final_Report[[#This Row],[Steps to Reproduce]]</f>
        <v>N/A</v>
      </c>
      <c r="AG736" s="103" t="str">
        <f>IF(Final_Report[[#This Row],[Move to Report]]="Yes",VLOOKUP(E736,IssueVariable[],9,0),"N/A")</f>
        <v>N/A</v>
      </c>
      <c r="AH736" s="103" t="str">
        <f>IF(Final_Report[[#This Row],[Move to Report]]="Yes",VLOOKUP(E736,IssueVariable[],10,0),"N/A")</f>
        <v>N/A</v>
      </c>
      <c r="AI736" s="103"/>
      <c r="AJ736" s="103"/>
      <c r="AK736" s="103" t="str" cm="1">
        <f t="array" ref="AK736">Table95[Tested on]</f>
        <v>Windows: 11
MAC OS: 12
iOS: 15
Android OS: 10</v>
      </c>
      <c r="AL736" s="203" t="str" cm="1">
        <f t="array" ref="AL7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6" s="103" t="e" cm="1">
        <f t="array" ref="AM736">CONCATENATE(LEFT(AH736, SEARCH(" ", AH736) -1),", ",Labels[Labels])</f>
        <v>#VALUE!</v>
      </c>
      <c r="AN736" s="103" t="b">
        <f t="shared" si="12"/>
        <v>0</v>
      </c>
      <c r="AO736" s="103"/>
      <c r="AP736" s="103"/>
      <c r="AQ736" s="103"/>
      <c r="AR736" s="103"/>
      <c r="AS736" s="103"/>
      <c r="AT736" s="103"/>
      <c r="AU736" s="103"/>
      <c r="AV736" s="103"/>
      <c r="AW736" s="103"/>
      <c r="AX736" s="103"/>
      <c r="AY736" s="103"/>
      <c r="AZ736" s="103"/>
      <c r="BA736" s="103"/>
      <c r="BB736" s="103"/>
      <c r="BC736" s="103" t="e">
        <f>VLOOKUP('Final Report'!D736,'Issue Variable'!A:N,11,FALSE)</f>
        <v>#N/A</v>
      </c>
      <c r="BD736" s="103"/>
      <c r="BE736" s="206"/>
    </row>
    <row r="737" spans="1:57" ht="105" hidden="1">
      <c r="A737" s="145"/>
      <c r="B737" s="103" t="e">
        <f>VLOOKUP(A737,URL[],2,0)</f>
        <v>#N/A</v>
      </c>
      <c r="C737" s="205" t="e">
        <f>VLOOKUP(A737,URL[],3,0)</f>
        <v>#N/A</v>
      </c>
      <c r="D737" s="103"/>
      <c r="E737" s="103"/>
      <c r="F737" s="103"/>
      <c r="G737" s="103"/>
      <c r="H737" s="103"/>
      <c r="I737" s="103"/>
      <c r="J737" s="103"/>
      <c r="K737" s="103"/>
      <c r="L737" s="103"/>
      <c r="M737" s="103"/>
      <c r="N737" s="103"/>
      <c r="O737" s="103"/>
      <c r="P737" s="103"/>
      <c r="Q737" s="103"/>
      <c r="R737" s="103"/>
      <c r="S737" s="103"/>
      <c r="T737" s="103" t="str">
        <f>IF(Final_Report[[#This Row],[Move to Report]]="Yes",VLOOKUP(E737,IssueVariable[],3,0),"N/A")</f>
        <v>N/A</v>
      </c>
      <c r="U737" s="103" t="str">
        <f>IF(Final_Report[[#This Row],[Move to Report]]="Yes",VLOOKUP(E737,IssueVariable[],4,0),"N/A")</f>
        <v>N/A</v>
      </c>
      <c r="V737" s="103" t="str">
        <f>Final_Report[[#This Row],[Issue Description]]</f>
        <v>N/A</v>
      </c>
      <c r="W737" s="103"/>
      <c r="X737" s="103">
        <f>Final_Report[[#This Row],[Code Snippet]]</f>
        <v>0</v>
      </c>
      <c r="Y737" s="103" t="str">
        <f>IF(Final_Report[[#This Row],[Move to Report]]="Yes",VLOOKUP(E737,IssueVariable[],5,0),"N/A")</f>
        <v>N/A</v>
      </c>
      <c r="Z737" s="103" t="str">
        <f>Final_Report[[#This Row],[Expected Result]]</f>
        <v>N/A</v>
      </c>
      <c r="AA737" s="103" t="str">
        <f>IF(Final_Report[[#This Row],[Move to Report]]="Yes",VLOOKUP(E737,IssueVariable[],6,0),"N/A")</f>
        <v>N/A</v>
      </c>
      <c r="AB737" s="103" t="str">
        <f>IF(Final_Report[[#This Row],[Move to Report]]="Yes",VLOOKUP(E737,IssueVariable[],7,0),"N/A")</f>
        <v>N/A</v>
      </c>
      <c r="AC737" s="103" t="str">
        <f>Final_Report[[#This Row],[Recommendation]]</f>
        <v>N/A</v>
      </c>
      <c r="AD737" s="103"/>
      <c r="AE737" s="103" t="str">
        <f>IF(Final_Report[[#This Row],[Move to Report]]="Yes",VLOOKUP(E737,IssueVariable[],8,0),"N/A")</f>
        <v>N/A</v>
      </c>
      <c r="AF737" s="103" t="str">
        <f>Final_Report[[#This Row],[Steps to Reproduce]]</f>
        <v>N/A</v>
      </c>
      <c r="AG737" s="103" t="str">
        <f>IF(Final_Report[[#This Row],[Move to Report]]="Yes",VLOOKUP(E737,IssueVariable[],9,0),"N/A")</f>
        <v>N/A</v>
      </c>
      <c r="AH737" s="103" t="str">
        <f>IF(Final_Report[[#This Row],[Move to Report]]="Yes",VLOOKUP(E737,IssueVariable[],10,0),"N/A")</f>
        <v>N/A</v>
      </c>
      <c r="AI737" s="103"/>
      <c r="AJ737" s="103"/>
      <c r="AK737" s="103" t="str" cm="1">
        <f t="array" ref="AK737">Table95[Tested on]</f>
        <v>Windows: 11
MAC OS: 12
iOS: 15
Android OS: 10</v>
      </c>
      <c r="AL737" s="203" t="str" cm="1">
        <f t="array" ref="AL7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7" s="103" t="e" cm="1">
        <f t="array" ref="AM737">CONCATENATE(LEFT(AH737, SEARCH(" ", AH737) -1),", ",Labels[Labels])</f>
        <v>#VALUE!</v>
      </c>
      <c r="AN737" s="103" t="b">
        <f t="shared" si="12"/>
        <v>0</v>
      </c>
      <c r="AO737" s="103"/>
      <c r="AP737" s="103"/>
      <c r="AQ737" s="103"/>
      <c r="AR737" s="103"/>
      <c r="AS737" s="103"/>
      <c r="AT737" s="103"/>
      <c r="AU737" s="103"/>
      <c r="AV737" s="103"/>
      <c r="AW737" s="103"/>
      <c r="AX737" s="103"/>
      <c r="AY737" s="103"/>
      <c r="AZ737" s="103"/>
      <c r="BA737" s="103"/>
      <c r="BB737" s="103"/>
      <c r="BC737" s="103" t="e">
        <f>VLOOKUP('Final Report'!D737,'Issue Variable'!A:N,11,FALSE)</f>
        <v>#N/A</v>
      </c>
      <c r="BD737" s="103"/>
      <c r="BE737" s="206"/>
    </row>
    <row r="738" spans="1:57" ht="105" hidden="1">
      <c r="A738" s="145"/>
      <c r="B738" s="103" t="e">
        <f>VLOOKUP(A738,URL[],2,0)</f>
        <v>#N/A</v>
      </c>
      <c r="C738" s="205" t="e">
        <f>VLOOKUP(A738,URL[],3,0)</f>
        <v>#N/A</v>
      </c>
      <c r="D738" s="103"/>
      <c r="E738" s="103"/>
      <c r="F738" s="103"/>
      <c r="G738" s="103"/>
      <c r="H738" s="103"/>
      <c r="I738" s="103"/>
      <c r="J738" s="103"/>
      <c r="K738" s="103"/>
      <c r="L738" s="103"/>
      <c r="M738" s="103"/>
      <c r="N738" s="103"/>
      <c r="O738" s="103"/>
      <c r="P738" s="103"/>
      <c r="Q738" s="103"/>
      <c r="R738" s="103"/>
      <c r="S738" s="103"/>
      <c r="T738" s="103" t="str">
        <f>IF(Final_Report[[#This Row],[Move to Report]]="Yes",VLOOKUP(E738,IssueVariable[],3,0),"N/A")</f>
        <v>N/A</v>
      </c>
      <c r="U738" s="103" t="str">
        <f>IF(Final_Report[[#This Row],[Move to Report]]="Yes",VLOOKUP(E738,IssueVariable[],4,0),"N/A")</f>
        <v>N/A</v>
      </c>
      <c r="V738" s="103" t="str">
        <f>Final_Report[[#This Row],[Issue Description]]</f>
        <v>N/A</v>
      </c>
      <c r="W738" s="103"/>
      <c r="X738" s="103">
        <f>Final_Report[[#This Row],[Code Snippet]]</f>
        <v>0</v>
      </c>
      <c r="Y738" s="103" t="str">
        <f>IF(Final_Report[[#This Row],[Move to Report]]="Yes",VLOOKUP(E738,IssueVariable[],5,0),"N/A")</f>
        <v>N/A</v>
      </c>
      <c r="Z738" s="103" t="str">
        <f>Final_Report[[#This Row],[Expected Result]]</f>
        <v>N/A</v>
      </c>
      <c r="AA738" s="103" t="str">
        <f>IF(Final_Report[[#This Row],[Move to Report]]="Yes",VLOOKUP(E738,IssueVariable[],6,0),"N/A")</f>
        <v>N/A</v>
      </c>
      <c r="AB738" s="103" t="str">
        <f>IF(Final_Report[[#This Row],[Move to Report]]="Yes",VLOOKUP(E738,IssueVariable[],7,0),"N/A")</f>
        <v>N/A</v>
      </c>
      <c r="AC738" s="103" t="str">
        <f>Final_Report[[#This Row],[Recommendation]]</f>
        <v>N/A</v>
      </c>
      <c r="AD738" s="103"/>
      <c r="AE738" s="103" t="str">
        <f>IF(Final_Report[[#This Row],[Move to Report]]="Yes",VLOOKUP(E738,IssueVariable[],8,0),"N/A")</f>
        <v>N/A</v>
      </c>
      <c r="AF738" s="103" t="str">
        <f>Final_Report[[#This Row],[Steps to Reproduce]]</f>
        <v>N/A</v>
      </c>
      <c r="AG738" s="103" t="str">
        <f>IF(Final_Report[[#This Row],[Move to Report]]="Yes",VLOOKUP(E738,IssueVariable[],9,0),"N/A")</f>
        <v>N/A</v>
      </c>
      <c r="AH738" s="103" t="str">
        <f>IF(Final_Report[[#This Row],[Move to Report]]="Yes",VLOOKUP(E738,IssueVariable[],10,0),"N/A")</f>
        <v>N/A</v>
      </c>
      <c r="AI738" s="103"/>
      <c r="AJ738" s="103"/>
      <c r="AK738" s="103" t="str" cm="1">
        <f t="array" ref="AK738">Table95[Tested on]</f>
        <v>Windows: 11
MAC OS: 12
iOS: 15
Android OS: 10</v>
      </c>
      <c r="AL738" s="203" t="str" cm="1">
        <f t="array" ref="AL7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8" s="103" t="e" cm="1">
        <f t="array" ref="AM738">CONCATENATE(LEFT(AH738, SEARCH(" ", AH738) -1),", ",Labels[Labels])</f>
        <v>#VALUE!</v>
      </c>
      <c r="AN738" s="103" t="b">
        <f t="shared" si="12"/>
        <v>0</v>
      </c>
      <c r="AO738" s="103"/>
      <c r="AP738" s="103"/>
      <c r="AQ738" s="103"/>
      <c r="AR738" s="103"/>
      <c r="AS738" s="103"/>
      <c r="AT738" s="103"/>
      <c r="AU738" s="103"/>
      <c r="AV738" s="103"/>
      <c r="AW738" s="103"/>
      <c r="AX738" s="103"/>
      <c r="AY738" s="103"/>
      <c r="AZ738" s="103"/>
      <c r="BA738" s="103"/>
      <c r="BB738" s="103"/>
      <c r="BC738" s="103" t="e">
        <f>VLOOKUP('Final Report'!D738,'Issue Variable'!A:N,11,FALSE)</f>
        <v>#N/A</v>
      </c>
      <c r="BD738" s="103"/>
      <c r="BE738" s="206"/>
    </row>
    <row r="739" spans="1:57" ht="105" hidden="1">
      <c r="A739" s="145"/>
      <c r="B739" s="103" t="e">
        <f>VLOOKUP(A739,URL[],2,0)</f>
        <v>#N/A</v>
      </c>
      <c r="C739" s="205" t="e">
        <f>VLOOKUP(A739,URL[],3,0)</f>
        <v>#N/A</v>
      </c>
      <c r="D739" s="103"/>
      <c r="E739" s="103"/>
      <c r="F739" s="103"/>
      <c r="G739" s="103"/>
      <c r="H739" s="103"/>
      <c r="I739" s="103"/>
      <c r="J739" s="103"/>
      <c r="K739" s="103"/>
      <c r="L739" s="103"/>
      <c r="M739" s="103"/>
      <c r="N739" s="103"/>
      <c r="O739" s="103"/>
      <c r="P739" s="103"/>
      <c r="Q739" s="103"/>
      <c r="R739" s="103"/>
      <c r="S739" s="103"/>
      <c r="T739" s="103" t="str">
        <f>IF(Final_Report[[#This Row],[Move to Report]]="Yes",VLOOKUP(E739,IssueVariable[],3,0),"N/A")</f>
        <v>N/A</v>
      </c>
      <c r="U739" s="103" t="str">
        <f>IF(Final_Report[[#This Row],[Move to Report]]="Yes",VLOOKUP(E739,IssueVariable[],4,0),"N/A")</f>
        <v>N/A</v>
      </c>
      <c r="V739" s="103" t="str">
        <f>Final_Report[[#This Row],[Issue Description]]</f>
        <v>N/A</v>
      </c>
      <c r="W739" s="103"/>
      <c r="X739" s="103">
        <f>Final_Report[[#This Row],[Code Snippet]]</f>
        <v>0</v>
      </c>
      <c r="Y739" s="103" t="str">
        <f>IF(Final_Report[[#This Row],[Move to Report]]="Yes",VLOOKUP(E739,IssueVariable[],5,0),"N/A")</f>
        <v>N/A</v>
      </c>
      <c r="Z739" s="103" t="str">
        <f>Final_Report[[#This Row],[Expected Result]]</f>
        <v>N/A</v>
      </c>
      <c r="AA739" s="103" t="str">
        <f>IF(Final_Report[[#This Row],[Move to Report]]="Yes",VLOOKUP(E739,IssueVariable[],6,0),"N/A")</f>
        <v>N/A</v>
      </c>
      <c r="AB739" s="103" t="str">
        <f>IF(Final_Report[[#This Row],[Move to Report]]="Yes",VLOOKUP(E739,IssueVariable[],7,0),"N/A")</f>
        <v>N/A</v>
      </c>
      <c r="AC739" s="103" t="str">
        <f>Final_Report[[#This Row],[Recommendation]]</f>
        <v>N/A</v>
      </c>
      <c r="AD739" s="103"/>
      <c r="AE739" s="103" t="str">
        <f>IF(Final_Report[[#This Row],[Move to Report]]="Yes",VLOOKUP(E739,IssueVariable[],8,0),"N/A")</f>
        <v>N/A</v>
      </c>
      <c r="AF739" s="103" t="str">
        <f>Final_Report[[#This Row],[Steps to Reproduce]]</f>
        <v>N/A</v>
      </c>
      <c r="AG739" s="103" t="str">
        <f>IF(Final_Report[[#This Row],[Move to Report]]="Yes",VLOOKUP(E739,IssueVariable[],9,0),"N/A")</f>
        <v>N/A</v>
      </c>
      <c r="AH739" s="103" t="str">
        <f>IF(Final_Report[[#This Row],[Move to Report]]="Yes",VLOOKUP(E739,IssueVariable[],10,0),"N/A")</f>
        <v>N/A</v>
      </c>
      <c r="AI739" s="103"/>
      <c r="AJ739" s="103"/>
      <c r="AK739" s="103" t="str" cm="1">
        <f t="array" ref="AK739">Table95[Tested on]</f>
        <v>Windows: 11
MAC OS: 12
iOS: 15
Android OS: 10</v>
      </c>
      <c r="AL739" s="203" t="str" cm="1">
        <f t="array" ref="AL7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39" s="103" t="e" cm="1">
        <f t="array" ref="AM739">CONCATENATE(LEFT(AH739, SEARCH(" ", AH739) -1),", ",Labels[Labels])</f>
        <v>#VALUE!</v>
      </c>
      <c r="AN739" s="103" t="b">
        <f t="shared" si="12"/>
        <v>0</v>
      </c>
      <c r="AO739" s="103"/>
      <c r="AP739" s="103"/>
      <c r="AQ739" s="103"/>
      <c r="AR739" s="103"/>
      <c r="AS739" s="103"/>
      <c r="AT739" s="103"/>
      <c r="AU739" s="103"/>
      <c r="AV739" s="103"/>
      <c r="AW739" s="103"/>
      <c r="AX739" s="103"/>
      <c r="AY739" s="103"/>
      <c r="AZ739" s="103"/>
      <c r="BA739" s="103"/>
      <c r="BB739" s="103"/>
      <c r="BC739" s="103" t="e">
        <f>VLOOKUP('Final Report'!D739,'Issue Variable'!A:N,11,FALSE)</f>
        <v>#N/A</v>
      </c>
      <c r="BD739" s="103"/>
      <c r="BE739" s="206"/>
    </row>
    <row r="740" spans="1:57" ht="105" hidden="1">
      <c r="A740" s="145"/>
      <c r="B740" s="103" t="e">
        <f>VLOOKUP(A740,URL[],2,0)</f>
        <v>#N/A</v>
      </c>
      <c r="C740" s="205" t="e">
        <f>VLOOKUP(A740,URL[],3,0)</f>
        <v>#N/A</v>
      </c>
      <c r="D740" s="103"/>
      <c r="E740" s="103"/>
      <c r="F740" s="103"/>
      <c r="G740" s="103"/>
      <c r="H740" s="103"/>
      <c r="I740" s="103"/>
      <c r="J740" s="103"/>
      <c r="K740" s="103"/>
      <c r="L740" s="103"/>
      <c r="M740" s="103"/>
      <c r="N740" s="103"/>
      <c r="O740" s="103"/>
      <c r="P740" s="103"/>
      <c r="Q740" s="103"/>
      <c r="R740" s="103"/>
      <c r="S740" s="103"/>
      <c r="T740" s="103" t="str">
        <f>IF(Final_Report[[#This Row],[Move to Report]]="Yes",VLOOKUP(E740,IssueVariable[],3,0),"N/A")</f>
        <v>N/A</v>
      </c>
      <c r="U740" s="103" t="str">
        <f>IF(Final_Report[[#This Row],[Move to Report]]="Yes",VLOOKUP(E740,IssueVariable[],4,0),"N/A")</f>
        <v>N/A</v>
      </c>
      <c r="V740" s="103" t="str">
        <f>Final_Report[[#This Row],[Issue Description]]</f>
        <v>N/A</v>
      </c>
      <c r="W740" s="103"/>
      <c r="X740" s="103">
        <f>Final_Report[[#This Row],[Code Snippet]]</f>
        <v>0</v>
      </c>
      <c r="Y740" s="103" t="str">
        <f>IF(Final_Report[[#This Row],[Move to Report]]="Yes",VLOOKUP(E740,IssueVariable[],5,0),"N/A")</f>
        <v>N/A</v>
      </c>
      <c r="Z740" s="103" t="str">
        <f>Final_Report[[#This Row],[Expected Result]]</f>
        <v>N/A</v>
      </c>
      <c r="AA740" s="103" t="str">
        <f>IF(Final_Report[[#This Row],[Move to Report]]="Yes",VLOOKUP(E740,IssueVariable[],6,0),"N/A")</f>
        <v>N/A</v>
      </c>
      <c r="AB740" s="103" t="str">
        <f>IF(Final_Report[[#This Row],[Move to Report]]="Yes",VLOOKUP(E740,IssueVariable[],7,0),"N/A")</f>
        <v>N/A</v>
      </c>
      <c r="AC740" s="103" t="str">
        <f>Final_Report[[#This Row],[Recommendation]]</f>
        <v>N/A</v>
      </c>
      <c r="AD740" s="103"/>
      <c r="AE740" s="103" t="str">
        <f>IF(Final_Report[[#This Row],[Move to Report]]="Yes",VLOOKUP(E740,IssueVariable[],8,0),"N/A")</f>
        <v>N/A</v>
      </c>
      <c r="AF740" s="103" t="str">
        <f>Final_Report[[#This Row],[Steps to Reproduce]]</f>
        <v>N/A</v>
      </c>
      <c r="AG740" s="103" t="str">
        <f>IF(Final_Report[[#This Row],[Move to Report]]="Yes",VLOOKUP(E740,IssueVariable[],9,0),"N/A")</f>
        <v>N/A</v>
      </c>
      <c r="AH740" s="103" t="str">
        <f>IF(Final_Report[[#This Row],[Move to Report]]="Yes",VLOOKUP(E740,IssueVariable[],10,0),"N/A")</f>
        <v>N/A</v>
      </c>
      <c r="AI740" s="103"/>
      <c r="AJ740" s="103"/>
      <c r="AK740" s="103" t="str" cm="1">
        <f t="array" ref="AK740">Table95[Tested on]</f>
        <v>Windows: 11
MAC OS: 12
iOS: 15
Android OS: 10</v>
      </c>
      <c r="AL740" s="203" t="str" cm="1">
        <f t="array" ref="AL7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0" s="103" t="e" cm="1">
        <f t="array" ref="AM740">CONCATENATE(LEFT(AH740, SEARCH(" ", AH740) -1),", ",Labels[Labels])</f>
        <v>#VALUE!</v>
      </c>
      <c r="AN740" s="103" t="b">
        <f t="shared" si="12"/>
        <v>0</v>
      </c>
      <c r="AO740" s="103"/>
      <c r="AP740" s="103"/>
      <c r="AQ740" s="103"/>
      <c r="AR740" s="103"/>
      <c r="AS740" s="103"/>
      <c r="AT740" s="103"/>
      <c r="AU740" s="103"/>
      <c r="AV740" s="103"/>
      <c r="AW740" s="103"/>
      <c r="AX740" s="103"/>
      <c r="AY740" s="103"/>
      <c r="AZ740" s="103"/>
      <c r="BA740" s="103"/>
      <c r="BB740" s="103"/>
      <c r="BC740" s="103" t="e">
        <f>VLOOKUP('Final Report'!D740,'Issue Variable'!A:N,11,FALSE)</f>
        <v>#N/A</v>
      </c>
      <c r="BD740" s="103"/>
      <c r="BE740" s="206"/>
    </row>
    <row r="741" spans="1:57" ht="105" hidden="1">
      <c r="A741" s="145"/>
      <c r="B741" s="103" t="e">
        <f>VLOOKUP(A741,URL[],2,0)</f>
        <v>#N/A</v>
      </c>
      <c r="C741" s="205" t="e">
        <f>VLOOKUP(A741,URL[],3,0)</f>
        <v>#N/A</v>
      </c>
      <c r="D741" s="103"/>
      <c r="E741" s="103"/>
      <c r="F741" s="103"/>
      <c r="G741" s="103"/>
      <c r="H741" s="103"/>
      <c r="I741" s="103"/>
      <c r="J741" s="103"/>
      <c r="K741" s="103"/>
      <c r="L741" s="103"/>
      <c r="M741" s="103"/>
      <c r="N741" s="103"/>
      <c r="O741" s="103"/>
      <c r="P741" s="103"/>
      <c r="Q741" s="103"/>
      <c r="R741" s="103"/>
      <c r="S741" s="103"/>
      <c r="T741" s="103" t="str">
        <f>IF(Final_Report[[#This Row],[Move to Report]]="Yes",VLOOKUP(E741,IssueVariable[],3,0),"N/A")</f>
        <v>N/A</v>
      </c>
      <c r="U741" s="103" t="str">
        <f>IF(Final_Report[[#This Row],[Move to Report]]="Yes",VLOOKUP(E741,IssueVariable[],4,0),"N/A")</f>
        <v>N/A</v>
      </c>
      <c r="V741" s="103" t="str">
        <f>Final_Report[[#This Row],[Issue Description]]</f>
        <v>N/A</v>
      </c>
      <c r="W741" s="103"/>
      <c r="X741" s="103">
        <f>Final_Report[[#This Row],[Code Snippet]]</f>
        <v>0</v>
      </c>
      <c r="Y741" s="103" t="str">
        <f>IF(Final_Report[[#This Row],[Move to Report]]="Yes",VLOOKUP(E741,IssueVariable[],5,0),"N/A")</f>
        <v>N/A</v>
      </c>
      <c r="Z741" s="103" t="str">
        <f>Final_Report[[#This Row],[Expected Result]]</f>
        <v>N/A</v>
      </c>
      <c r="AA741" s="103" t="str">
        <f>IF(Final_Report[[#This Row],[Move to Report]]="Yes",VLOOKUP(E741,IssueVariable[],6,0),"N/A")</f>
        <v>N/A</v>
      </c>
      <c r="AB741" s="103" t="str">
        <f>IF(Final_Report[[#This Row],[Move to Report]]="Yes",VLOOKUP(E741,IssueVariable[],7,0),"N/A")</f>
        <v>N/A</v>
      </c>
      <c r="AC741" s="103" t="str">
        <f>Final_Report[[#This Row],[Recommendation]]</f>
        <v>N/A</v>
      </c>
      <c r="AD741" s="103"/>
      <c r="AE741" s="103" t="str">
        <f>IF(Final_Report[[#This Row],[Move to Report]]="Yes",VLOOKUP(E741,IssueVariable[],8,0),"N/A")</f>
        <v>N/A</v>
      </c>
      <c r="AF741" s="103" t="str">
        <f>Final_Report[[#This Row],[Steps to Reproduce]]</f>
        <v>N/A</v>
      </c>
      <c r="AG741" s="103" t="str">
        <f>IF(Final_Report[[#This Row],[Move to Report]]="Yes",VLOOKUP(E741,IssueVariable[],9,0),"N/A")</f>
        <v>N/A</v>
      </c>
      <c r="AH741" s="103" t="str">
        <f>IF(Final_Report[[#This Row],[Move to Report]]="Yes",VLOOKUP(E741,IssueVariable[],10,0),"N/A")</f>
        <v>N/A</v>
      </c>
      <c r="AI741" s="103"/>
      <c r="AJ741" s="103"/>
      <c r="AK741" s="103" t="str" cm="1">
        <f t="array" ref="AK741">Table95[Tested on]</f>
        <v>Windows: 11
MAC OS: 12
iOS: 15
Android OS: 10</v>
      </c>
      <c r="AL741" s="203" t="str" cm="1">
        <f t="array" ref="AL7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1" s="103" t="e" cm="1">
        <f t="array" ref="AM741">CONCATENATE(LEFT(AH741, SEARCH(" ", AH741) -1),", ",Labels[Labels])</f>
        <v>#VALUE!</v>
      </c>
      <c r="AN741" s="103" t="b">
        <f t="shared" si="12"/>
        <v>0</v>
      </c>
      <c r="AO741" s="103"/>
      <c r="AP741" s="103"/>
      <c r="AQ741" s="103"/>
      <c r="AR741" s="103"/>
      <c r="AS741" s="103"/>
      <c r="AT741" s="103"/>
      <c r="AU741" s="103"/>
      <c r="AV741" s="103"/>
      <c r="AW741" s="103"/>
      <c r="AX741" s="103"/>
      <c r="AY741" s="103"/>
      <c r="AZ741" s="103"/>
      <c r="BA741" s="103"/>
      <c r="BB741" s="103"/>
      <c r="BC741" s="103" t="e">
        <f>VLOOKUP('Final Report'!D741,'Issue Variable'!A:N,11,FALSE)</f>
        <v>#N/A</v>
      </c>
      <c r="BD741" s="103"/>
      <c r="BE741" s="206"/>
    </row>
    <row r="742" spans="1:57" ht="105" hidden="1">
      <c r="A742" s="145"/>
      <c r="B742" s="103" t="e">
        <f>VLOOKUP(A742,URL[],2,0)</f>
        <v>#N/A</v>
      </c>
      <c r="C742" s="205" t="e">
        <f>VLOOKUP(A742,URL[],3,0)</f>
        <v>#N/A</v>
      </c>
      <c r="D742" s="103"/>
      <c r="E742" s="103"/>
      <c r="F742" s="103"/>
      <c r="G742" s="103"/>
      <c r="H742" s="103"/>
      <c r="I742" s="103"/>
      <c r="J742" s="103"/>
      <c r="K742" s="103"/>
      <c r="L742" s="103"/>
      <c r="M742" s="103"/>
      <c r="N742" s="103"/>
      <c r="O742" s="103"/>
      <c r="P742" s="103"/>
      <c r="Q742" s="103"/>
      <c r="R742" s="103"/>
      <c r="S742" s="103"/>
      <c r="T742" s="103" t="str">
        <f>IF(Final_Report[[#This Row],[Move to Report]]="Yes",VLOOKUP(E742,IssueVariable[],3,0),"N/A")</f>
        <v>N/A</v>
      </c>
      <c r="U742" s="103" t="str">
        <f>IF(Final_Report[[#This Row],[Move to Report]]="Yes",VLOOKUP(E742,IssueVariable[],4,0),"N/A")</f>
        <v>N/A</v>
      </c>
      <c r="V742" s="103" t="str">
        <f>Final_Report[[#This Row],[Issue Description]]</f>
        <v>N/A</v>
      </c>
      <c r="W742" s="103"/>
      <c r="X742" s="103">
        <f>Final_Report[[#This Row],[Code Snippet]]</f>
        <v>0</v>
      </c>
      <c r="Y742" s="103" t="str">
        <f>IF(Final_Report[[#This Row],[Move to Report]]="Yes",VLOOKUP(E742,IssueVariable[],5,0),"N/A")</f>
        <v>N/A</v>
      </c>
      <c r="Z742" s="103" t="str">
        <f>Final_Report[[#This Row],[Expected Result]]</f>
        <v>N/A</v>
      </c>
      <c r="AA742" s="103" t="str">
        <f>IF(Final_Report[[#This Row],[Move to Report]]="Yes",VLOOKUP(E742,IssueVariable[],6,0),"N/A")</f>
        <v>N/A</v>
      </c>
      <c r="AB742" s="103" t="str">
        <f>IF(Final_Report[[#This Row],[Move to Report]]="Yes",VLOOKUP(E742,IssueVariable[],7,0),"N/A")</f>
        <v>N/A</v>
      </c>
      <c r="AC742" s="103" t="str">
        <f>Final_Report[[#This Row],[Recommendation]]</f>
        <v>N/A</v>
      </c>
      <c r="AD742" s="103"/>
      <c r="AE742" s="103" t="str">
        <f>IF(Final_Report[[#This Row],[Move to Report]]="Yes",VLOOKUP(E742,IssueVariable[],8,0),"N/A")</f>
        <v>N/A</v>
      </c>
      <c r="AF742" s="103" t="str">
        <f>Final_Report[[#This Row],[Steps to Reproduce]]</f>
        <v>N/A</v>
      </c>
      <c r="AG742" s="103" t="str">
        <f>IF(Final_Report[[#This Row],[Move to Report]]="Yes",VLOOKUP(E742,IssueVariable[],9,0),"N/A")</f>
        <v>N/A</v>
      </c>
      <c r="AH742" s="103" t="str">
        <f>IF(Final_Report[[#This Row],[Move to Report]]="Yes",VLOOKUP(E742,IssueVariable[],10,0),"N/A")</f>
        <v>N/A</v>
      </c>
      <c r="AI742" s="103"/>
      <c r="AJ742" s="103"/>
      <c r="AK742" s="103" t="str" cm="1">
        <f t="array" ref="AK742">Table95[Tested on]</f>
        <v>Windows: 11
MAC OS: 12
iOS: 15
Android OS: 10</v>
      </c>
      <c r="AL742" s="203" t="str" cm="1">
        <f t="array" ref="AL7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2" s="103" t="e" cm="1">
        <f t="array" ref="AM742">CONCATENATE(LEFT(AH742, SEARCH(" ", AH742) -1),", ",Labels[Labels])</f>
        <v>#VALUE!</v>
      </c>
      <c r="AN742" s="103" t="b">
        <f t="shared" si="12"/>
        <v>0</v>
      </c>
      <c r="AO742" s="103"/>
      <c r="AP742" s="103"/>
      <c r="AQ742" s="103"/>
      <c r="AR742" s="103"/>
      <c r="AS742" s="103"/>
      <c r="AT742" s="103"/>
      <c r="AU742" s="103"/>
      <c r="AV742" s="103"/>
      <c r="AW742" s="103"/>
      <c r="AX742" s="103"/>
      <c r="AY742" s="103"/>
      <c r="AZ742" s="103"/>
      <c r="BA742" s="103"/>
      <c r="BB742" s="103"/>
      <c r="BC742" s="103" t="e">
        <f>VLOOKUP('Final Report'!D742,'Issue Variable'!A:N,11,FALSE)</f>
        <v>#N/A</v>
      </c>
      <c r="BD742" s="103"/>
      <c r="BE742" s="206"/>
    </row>
    <row r="743" spans="1:57" ht="105" hidden="1">
      <c r="A743" s="145"/>
      <c r="B743" s="103" t="e">
        <f>VLOOKUP(A743,URL[],2,0)</f>
        <v>#N/A</v>
      </c>
      <c r="C743" s="205" t="e">
        <f>VLOOKUP(A743,URL[],3,0)</f>
        <v>#N/A</v>
      </c>
      <c r="D743" s="103"/>
      <c r="E743" s="103"/>
      <c r="F743" s="103"/>
      <c r="G743" s="103"/>
      <c r="H743" s="103"/>
      <c r="I743" s="103"/>
      <c r="J743" s="103"/>
      <c r="K743" s="103"/>
      <c r="L743" s="103"/>
      <c r="M743" s="103"/>
      <c r="N743" s="103"/>
      <c r="O743" s="103"/>
      <c r="P743" s="103"/>
      <c r="Q743" s="103"/>
      <c r="R743" s="103"/>
      <c r="S743" s="103"/>
      <c r="T743" s="103" t="str">
        <f>IF(Final_Report[[#This Row],[Move to Report]]="Yes",VLOOKUP(E743,IssueVariable[],3,0),"N/A")</f>
        <v>N/A</v>
      </c>
      <c r="U743" s="103" t="str">
        <f>IF(Final_Report[[#This Row],[Move to Report]]="Yes",VLOOKUP(E743,IssueVariable[],4,0),"N/A")</f>
        <v>N/A</v>
      </c>
      <c r="V743" s="103" t="str">
        <f>Final_Report[[#This Row],[Issue Description]]</f>
        <v>N/A</v>
      </c>
      <c r="W743" s="103"/>
      <c r="X743" s="103">
        <f>Final_Report[[#This Row],[Code Snippet]]</f>
        <v>0</v>
      </c>
      <c r="Y743" s="103" t="str">
        <f>IF(Final_Report[[#This Row],[Move to Report]]="Yes",VLOOKUP(E743,IssueVariable[],5,0),"N/A")</f>
        <v>N/A</v>
      </c>
      <c r="Z743" s="103" t="str">
        <f>Final_Report[[#This Row],[Expected Result]]</f>
        <v>N/A</v>
      </c>
      <c r="AA743" s="103" t="str">
        <f>IF(Final_Report[[#This Row],[Move to Report]]="Yes",VLOOKUP(E743,IssueVariable[],6,0),"N/A")</f>
        <v>N/A</v>
      </c>
      <c r="AB743" s="103" t="str">
        <f>IF(Final_Report[[#This Row],[Move to Report]]="Yes",VLOOKUP(E743,IssueVariable[],7,0),"N/A")</f>
        <v>N/A</v>
      </c>
      <c r="AC743" s="103" t="str">
        <f>Final_Report[[#This Row],[Recommendation]]</f>
        <v>N/A</v>
      </c>
      <c r="AD743" s="103"/>
      <c r="AE743" s="103" t="str">
        <f>IF(Final_Report[[#This Row],[Move to Report]]="Yes",VLOOKUP(E743,IssueVariable[],8,0),"N/A")</f>
        <v>N/A</v>
      </c>
      <c r="AF743" s="103" t="str">
        <f>Final_Report[[#This Row],[Steps to Reproduce]]</f>
        <v>N/A</v>
      </c>
      <c r="AG743" s="103" t="str">
        <f>IF(Final_Report[[#This Row],[Move to Report]]="Yes",VLOOKUP(E743,IssueVariable[],9,0),"N/A")</f>
        <v>N/A</v>
      </c>
      <c r="AH743" s="103" t="str">
        <f>IF(Final_Report[[#This Row],[Move to Report]]="Yes",VLOOKUP(E743,IssueVariable[],10,0),"N/A")</f>
        <v>N/A</v>
      </c>
      <c r="AI743" s="103"/>
      <c r="AJ743" s="103"/>
      <c r="AK743" s="103" t="str" cm="1">
        <f t="array" ref="AK743">Table95[Tested on]</f>
        <v>Windows: 11
MAC OS: 12
iOS: 15
Android OS: 10</v>
      </c>
      <c r="AL743" s="203" t="str" cm="1">
        <f t="array" ref="AL7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3" s="103" t="e" cm="1">
        <f t="array" ref="AM743">CONCATENATE(LEFT(AH743, SEARCH(" ", AH743) -1),", ",Labels[Labels])</f>
        <v>#VALUE!</v>
      </c>
      <c r="AN743" s="103" t="b">
        <f t="shared" si="12"/>
        <v>0</v>
      </c>
      <c r="AO743" s="103"/>
      <c r="AP743" s="103"/>
      <c r="AQ743" s="103"/>
      <c r="AR743" s="103"/>
      <c r="AS743" s="103"/>
      <c r="AT743" s="103"/>
      <c r="AU743" s="103"/>
      <c r="AV743" s="103"/>
      <c r="AW743" s="103"/>
      <c r="AX743" s="103"/>
      <c r="AY743" s="103"/>
      <c r="AZ743" s="103"/>
      <c r="BA743" s="103"/>
      <c r="BB743" s="103"/>
      <c r="BC743" s="103" t="e">
        <f>VLOOKUP('Final Report'!D743,'Issue Variable'!A:N,11,FALSE)</f>
        <v>#N/A</v>
      </c>
      <c r="BD743" s="103"/>
      <c r="BE743" s="206"/>
    </row>
    <row r="744" spans="1:57" ht="105" hidden="1">
      <c r="A744" s="145"/>
      <c r="B744" s="103" t="e">
        <f>VLOOKUP(A744,URL[],2,0)</f>
        <v>#N/A</v>
      </c>
      <c r="C744" s="205" t="e">
        <f>VLOOKUP(A744,URL[],3,0)</f>
        <v>#N/A</v>
      </c>
      <c r="D744" s="103"/>
      <c r="E744" s="103"/>
      <c r="F744" s="103"/>
      <c r="G744" s="103"/>
      <c r="H744" s="103"/>
      <c r="I744" s="103"/>
      <c r="J744" s="103"/>
      <c r="K744" s="103"/>
      <c r="L744" s="103"/>
      <c r="M744" s="103"/>
      <c r="N744" s="103"/>
      <c r="O744" s="103"/>
      <c r="P744" s="103"/>
      <c r="Q744" s="103"/>
      <c r="R744" s="103"/>
      <c r="S744" s="103"/>
      <c r="T744" s="103" t="str">
        <f>IF(Final_Report[[#This Row],[Move to Report]]="Yes",VLOOKUP(E744,IssueVariable[],3,0),"N/A")</f>
        <v>N/A</v>
      </c>
      <c r="U744" s="103" t="str">
        <f>IF(Final_Report[[#This Row],[Move to Report]]="Yes",VLOOKUP(E744,IssueVariable[],4,0),"N/A")</f>
        <v>N/A</v>
      </c>
      <c r="V744" s="103" t="str">
        <f>Final_Report[[#This Row],[Issue Description]]</f>
        <v>N/A</v>
      </c>
      <c r="W744" s="103"/>
      <c r="X744" s="103">
        <f>Final_Report[[#This Row],[Code Snippet]]</f>
        <v>0</v>
      </c>
      <c r="Y744" s="103" t="str">
        <f>IF(Final_Report[[#This Row],[Move to Report]]="Yes",VLOOKUP(E744,IssueVariable[],5,0),"N/A")</f>
        <v>N/A</v>
      </c>
      <c r="Z744" s="103" t="str">
        <f>Final_Report[[#This Row],[Expected Result]]</f>
        <v>N/A</v>
      </c>
      <c r="AA744" s="103" t="str">
        <f>IF(Final_Report[[#This Row],[Move to Report]]="Yes",VLOOKUP(E744,IssueVariable[],6,0),"N/A")</f>
        <v>N/A</v>
      </c>
      <c r="AB744" s="103" t="str">
        <f>IF(Final_Report[[#This Row],[Move to Report]]="Yes",VLOOKUP(E744,IssueVariable[],7,0),"N/A")</f>
        <v>N/A</v>
      </c>
      <c r="AC744" s="103" t="str">
        <f>Final_Report[[#This Row],[Recommendation]]</f>
        <v>N/A</v>
      </c>
      <c r="AD744" s="103"/>
      <c r="AE744" s="103" t="str">
        <f>IF(Final_Report[[#This Row],[Move to Report]]="Yes",VLOOKUP(E744,IssueVariable[],8,0),"N/A")</f>
        <v>N/A</v>
      </c>
      <c r="AF744" s="103" t="str">
        <f>Final_Report[[#This Row],[Steps to Reproduce]]</f>
        <v>N/A</v>
      </c>
      <c r="AG744" s="103" t="str">
        <f>IF(Final_Report[[#This Row],[Move to Report]]="Yes",VLOOKUP(E744,IssueVariable[],9,0),"N/A")</f>
        <v>N/A</v>
      </c>
      <c r="AH744" s="103" t="str">
        <f>IF(Final_Report[[#This Row],[Move to Report]]="Yes",VLOOKUP(E744,IssueVariable[],10,0),"N/A")</f>
        <v>N/A</v>
      </c>
      <c r="AI744" s="103"/>
      <c r="AJ744" s="103"/>
      <c r="AK744" s="103" t="str" cm="1">
        <f t="array" ref="AK744">Table95[Tested on]</f>
        <v>Windows: 11
MAC OS: 12
iOS: 15
Android OS: 10</v>
      </c>
      <c r="AL744" s="203" t="str" cm="1">
        <f t="array" ref="AL7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4" s="103" t="e" cm="1">
        <f t="array" ref="AM744">CONCATENATE(LEFT(AH744, SEARCH(" ", AH744) -1),", ",Labels[Labels])</f>
        <v>#VALUE!</v>
      </c>
      <c r="AN744" s="103" t="b">
        <f t="shared" si="12"/>
        <v>0</v>
      </c>
      <c r="AO744" s="103"/>
      <c r="AP744" s="103"/>
      <c r="AQ744" s="103"/>
      <c r="AR744" s="103"/>
      <c r="AS744" s="103"/>
      <c r="AT744" s="103"/>
      <c r="AU744" s="103"/>
      <c r="AV744" s="103"/>
      <c r="AW744" s="103"/>
      <c r="AX744" s="103"/>
      <c r="AY744" s="103"/>
      <c r="AZ744" s="103"/>
      <c r="BA744" s="103"/>
      <c r="BB744" s="103"/>
      <c r="BC744" s="103" t="e">
        <f>VLOOKUP('Final Report'!D744,'Issue Variable'!A:N,11,FALSE)</f>
        <v>#N/A</v>
      </c>
      <c r="BD744" s="103"/>
      <c r="BE744" s="206"/>
    </row>
    <row r="745" spans="1:57" ht="105" hidden="1">
      <c r="A745" s="145"/>
      <c r="B745" s="103" t="e">
        <f>VLOOKUP(A745,URL[],2,0)</f>
        <v>#N/A</v>
      </c>
      <c r="C745" s="205" t="e">
        <f>VLOOKUP(A745,URL[],3,0)</f>
        <v>#N/A</v>
      </c>
      <c r="D745" s="103"/>
      <c r="E745" s="103"/>
      <c r="F745" s="103"/>
      <c r="G745" s="103"/>
      <c r="H745" s="103"/>
      <c r="I745" s="103"/>
      <c r="J745" s="103"/>
      <c r="K745" s="103"/>
      <c r="L745" s="103"/>
      <c r="M745" s="103"/>
      <c r="N745" s="103"/>
      <c r="O745" s="103"/>
      <c r="P745" s="103"/>
      <c r="Q745" s="103"/>
      <c r="R745" s="103"/>
      <c r="S745" s="103"/>
      <c r="T745" s="103" t="str">
        <f>IF(Final_Report[[#This Row],[Move to Report]]="Yes",VLOOKUP(E745,IssueVariable[],3,0),"N/A")</f>
        <v>N/A</v>
      </c>
      <c r="U745" s="103" t="str">
        <f>IF(Final_Report[[#This Row],[Move to Report]]="Yes",VLOOKUP(E745,IssueVariable[],4,0),"N/A")</f>
        <v>N/A</v>
      </c>
      <c r="V745" s="103" t="str">
        <f>Final_Report[[#This Row],[Issue Description]]</f>
        <v>N/A</v>
      </c>
      <c r="W745" s="103"/>
      <c r="X745" s="103">
        <f>Final_Report[[#This Row],[Code Snippet]]</f>
        <v>0</v>
      </c>
      <c r="Y745" s="103" t="str">
        <f>IF(Final_Report[[#This Row],[Move to Report]]="Yes",VLOOKUP(E745,IssueVariable[],5,0),"N/A")</f>
        <v>N/A</v>
      </c>
      <c r="Z745" s="103" t="str">
        <f>Final_Report[[#This Row],[Expected Result]]</f>
        <v>N/A</v>
      </c>
      <c r="AA745" s="103" t="str">
        <f>IF(Final_Report[[#This Row],[Move to Report]]="Yes",VLOOKUP(E745,IssueVariable[],6,0),"N/A")</f>
        <v>N/A</v>
      </c>
      <c r="AB745" s="103" t="str">
        <f>IF(Final_Report[[#This Row],[Move to Report]]="Yes",VLOOKUP(E745,IssueVariable[],7,0),"N/A")</f>
        <v>N/A</v>
      </c>
      <c r="AC745" s="103" t="str">
        <f>Final_Report[[#This Row],[Recommendation]]</f>
        <v>N/A</v>
      </c>
      <c r="AD745" s="103"/>
      <c r="AE745" s="103" t="str">
        <f>IF(Final_Report[[#This Row],[Move to Report]]="Yes",VLOOKUP(E745,IssueVariable[],8,0),"N/A")</f>
        <v>N/A</v>
      </c>
      <c r="AF745" s="103" t="str">
        <f>Final_Report[[#This Row],[Steps to Reproduce]]</f>
        <v>N/A</v>
      </c>
      <c r="AG745" s="103" t="str">
        <f>IF(Final_Report[[#This Row],[Move to Report]]="Yes",VLOOKUP(E745,IssueVariable[],9,0),"N/A")</f>
        <v>N/A</v>
      </c>
      <c r="AH745" s="103" t="str">
        <f>IF(Final_Report[[#This Row],[Move to Report]]="Yes",VLOOKUP(E745,IssueVariable[],10,0),"N/A")</f>
        <v>N/A</v>
      </c>
      <c r="AI745" s="103"/>
      <c r="AJ745" s="103"/>
      <c r="AK745" s="103" t="str" cm="1">
        <f t="array" ref="AK745">Table95[Tested on]</f>
        <v>Windows: 11
MAC OS: 12
iOS: 15
Android OS: 10</v>
      </c>
      <c r="AL745" s="203" t="str" cm="1">
        <f t="array" ref="AL7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5" s="103" t="e" cm="1">
        <f t="array" ref="AM745">CONCATENATE(LEFT(AH745, SEARCH(" ", AH745) -1),", ",Labels[Labels])</f>
        <v>#VALUE!</v>
      </c>
      <c r="AN745" s="103" t="b">
        <f t="shared" si="12"/>
        <v>0</v>
      </c>
      <c r="AO745" s="103"/>
      <c r="AP745" s="103"/>
      <c r="AQ745" s="103"/>
      <c r="AR745" s="103"/>
      <c r="AS745" s="103"/>
      <c r="AT745" s="103"/>
      <c r="AU745" s="103"/>
      <c r="AV745" s="103"/>
      <c r="AW745" s="103"/>
      <c r="AX745" s="103"/>
      <c r="AY745" s="103"/>
      <c r="AZ745" s="103"/>
      <c r="BA745" s="103"/>
      <c r="BB745" s="103"/>
      <c r="BC745" s="103" t="e">
        <f>VLOOKUP('Final Report'!D745,'Issue Variable'!A:N,11,FALSE)</f>
        <v>#N/A</v>
      </c>
      <c r="BD745" s="103"/>
      <c r="BE745" s="206"/>
    </row>
    <row r="746" spans="1:57" ht="105" hidden="1">
      <c r="A746" s="145"/>
      <c r="B746" s="103" t="e">
        <f>VLOOKUP(A746,URL[],2,0)</f>
        <v>#N/A</v>
      </c>
      <c r="C746" s="205" t="e">
        <f>VLOOKUP(A746,URL[],3,0)</f>
        <v>#N/A</v>
      </c>
      <c r="D746" s="103"/>
      <c r="E746" s="103"/>
      <c r="F746" s="103"/>
      <c r="G746" s="103"/>
      <c r="H746" s="103"/>
      <c r="I746" s="103"/>
      <c r="J746" s="103"/>
      <c r="K746" s="103"/>
      <c r="L746" s="103"/>
      <c r="M746" s="103"/>
      <c r="N746" s="103"/>
      <c r="O746" s="103"/>
      <c r="P746" s="103"/>
      <c r="Q746" s="103"/>
      <c r="R746" s="103"/>
      <c r="S746" s="103"/>
      <c r="T746" s="103" t="str">
        <f>IF(Final_Report[[#This Row],[Move to Report]]="Yes",VLOOKUP(E746,IssueVariable[],3,0),"N/A")</f>
        <v>N/A</v>
      </c>
      <c r="U746" s="103" t="str">
        <f>IF(Final_Report[[#This Row],[Move to Report]]="Yes",VLOOKUP(E746,IssueVariable[],4,0),"N/A")</f>
        <v>N/A</v>
      </c>
      <c r="V746" s="103" t="str">
        <f>Final_Report[[#This Row],[Issue Description]]</f>
        <v>N/A</v>
      </c>
      <c r="W746" s="103"/>
      <c r="X746" s="103">
        <f>Final_Report[[#This Row],[Code Snippet]]</f>
        <v>0</v>
      </c>
      <c r="Y746" s="103" t="str">
        <f>IF(Final_Report[[#This Row],[Move to Report]]="Yes",VLOOKUP(E746,IssueVariable[],5,0),"N/A")</f>
        <v>N/A</v>
      </c>
      <c r="Z746" s="103" t="str">
        <f>Final_Report[[#This Row],[Expected Result]]</f>
        <v>N/A</v>
      </c>
      <c r="AA746" s="103" t="str">
        <f>IF(Final_Report[[#This Row],[Move to Report]]="Yes",VLOOKUP(E746,IssueVariable[],6,0),"N/A")</f>
        <v>N/A</v>
      </c>
      <c r="AB746" s="103" t="str">
        <f>IF(Final_Report[[#This Row],[Move to Report]]="Yes",VLOOKUP(E746,IssueVariable[],7,0),"N/A")</f>
        <v>N/A</v>
      </c>
      <c r="AC746" s="103" t="str">
        <f>Final_Report[[#This Row],[Recommendation]]</f>
        <v>N/A</v>
      </c>
      <c r="AD746" s="103"/>
      <c r="AE746" s="103" t="str">
        <f>IF(Final_Report[[#This Row],[Move to Report]]="Yes",VLOOKUP(E746,IssueVariable[],8,0),"N/A")</f>
        <v>N/A</v>
      </c>
      <c r="AF746" s="103" t="str">
        <f>Final_Report[[#This Row],[Steps to Reproduce]]</f>
        <v>N/A</v>
      </c>
      <c r="AG746" s="103" t="str">
        <f>IF(Final_Report[[#This Row],[Move to Report]]="Yes",VLOOKUP(E746,IssueVariable[],9,0),"N/A")</f>
        <v>N/A</v>
      </c>
      <c r="AH746" s="103" t="str">
        <f>IF(Final_Report[[#This Row],[Move to Report]]="Yes",VLOOKUP(E746,IssueVariable[],10,0),"N/A")</f>
        <v>N/A</v>
      </c>
      <c r="AI746" s="103"/>
      <c r="AJ746" s="103"/>
      <c r="AK746" s="103" t="str" cm="1">
        <f t="array" ref="AK746">Table95[Tested on]</f>
        <v>Windows: 11
MAC OS: 12
iOS: 15
Android OS: 10</v>
      </c>
      <c r="AL746" s="203" t="str" cm="1">
        <f t="array" ref="AL7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6" s="103" t="e" cm="1">
        <f t="array" ref="AM746">CONCATENATE(LEFT(AH746, SEARCH(" ", AH746) -1),", ",Labels[Labels])</f>
        <v>#VALUE!</v>
      </c>
      <c r="AN746" s="103" t="b">
        <f t="shared" si="12"/>
        <v>0</v>
      </c>
      <c r="AO746" s="103"/>
      <c r="AP746" s="103"/>
      <c r="AQ746" s="103"/>
      <c r="AR746" s="103"/>
      <c r="AS746" s="103"/>
      <c r="AT746" s="103"/>
      <c r="AU746" s="103"/>
      <c r="AV746" s="103"/>
      <c r="AW746" s="103"/>
      <c r="AX746" s="103"/>
      <c r="AY746" s="103"/>
      <c r="AZ746" s="103"/>
      <c r="BA746" s="103"/>
      <c r="BB746" s="103"/>
      <c r="BC746" s="103" t="e">
        <f>VLOOKUP('Final Report'!D746,'Issue Variable'!A:N,11,FALSE)</f>
        <v>#N/A</v>
      </c>
      <c r="BD746" s="103"/>
      <c r="BE746" s="206"/>
    </row>
    <row r="747" spans="1:57" ht="105" hidden="1">
      <c r="A747" s="145"/>
      <c r="B747" s="103" t="e">
        <f>VLOOKUP(A747,URL[],2,0)</f>
        <v>#N/A</v>
      </c>
      <c r="C747" s="205" t="e">
        <f>VLOOKUP(A747,URL[],3,0)</f>
        <v>#N/A</v>
      </c>
      <c r="D747" s="103"/>
      <c r="E747" s="103"/>
      <c r="F747" s="103"/>
      <c r="G747" s="103"/>
      <c r="H747" s="103"/>
      <c r="I747" s="103"/>
      <c r="J747" s="103"/>
      <c r="K747" s="103"/>
      <c r="L747" s="103"/>
      <c r="M747" s="103"/>
      <c r="N747" s="103"/>
      <c r="O747" s="103"/>
      <c r="P747" s="103"/>
      <c r="Q747" s="103"/>
      <c r="R747" s="103"/>
      <c r="S747" s="103"/>
      <c r="T747" s="103" t="str">
        <f>IF(Final_Report[[#This Row],[Move to Report]]="Yes",VLOOKUP(E747,IssueVariable[],3,0),"N/A")</f>
        <v>N/A</v>
      </c>
      <c r="U747" s="103" t="str">
        <f>IF(Final_Report[[#This Row],[Move to Report]]="Yes",VLOOKUP(E747,IssueVariable[],4,0),"N/A")</f>
        <v>N/A</v>
      </c>
      <c r="V747" s="103" t="str">
        <f>Final_Report[[#This Row],[Issue Description]]</f>
        <v>N/A</v>
      </c>
      <c r="W747" s="103"/>
      <c r="X747" s="103">
        <f>Final_Report[[#This Row],[Code Snippet]]</f>
        <v>0</v>
      </c>
      <c r="Y747" s="103" t="str">
        <f>IF(Final_Report[[#This Row],[Move to Report]]="Yes",VLOOKUP(E747,IssueVariable[],5,0),"N/A")</f>
        <v>N/A</v>
      </c>
      <c r="Z747" s="103" t="str">
        <f>Final_Report[[#This Row],[Expected Result]]</f>
        <v>N/A</v>
      </c>
      <c r="AA747" s="103" t="str">
        <f>IF(Final_Report[[#This Row],[Move to Report]]="Yes",VLOOKUP(E747,IssueVariable[],6,0),"N/A")</f>
        <v>N/A</v>
      </c>
      <c r="AB747" s="103" t="str">
        <f>IF(Final_Report[[#This Row],[Move to Report]]="Yes",VLOOKUP(E747,IssueVariable[],7,0),"N/A")</f>
        <v>N/A</v>
      </c>
      <c r="AC747" s="103" t="str">
        <f>Final_Report[[#This Row],[Recommendation]]</f>
        <v>N/A</v>
      </c>
      <c r="AD747" s="103"/>
      <c r="AE747" s="103" t="str">
        <f>IF(Final_Report[[#This Row],[Move to Report]]="Yes",VLOOKUP(E747,IssueVariable[],8,0),"N/A")</f>
        <v>N/A</v>
      </c>
      <c r="AF747" s="103" t="str">
        <f>Final_Report[[#This Row],[Steps to Reproduce]]</f>
        <v>N/A</v>
      </c>
      <c r="AG747" s="103" t="str">
        <f>IF(Final_Report[[#This Row],[Move to Report]]="Yes",VLOOKUP(E747,IssueVariable[],9,0),"N/A")</f>
        <v>N/A</v>
      </c>
      <c r="AH747" s="103" t="str">
        <f>IF(Final_Report[[#This Row],[Move to Report]]="Yes",VLOOKUP(E747,IssueVariable[],10,0),"N/A")</f>
        <v>N/A</v>
      </c>
      <c r="AI747" s="103"/>
      <c r="AJ747" s="103"/>
      <c r="AK747" s="103" t="str" cm="1">
        <f t="array" ref="AK747">Table95[Tested on]</f>
        <v>Windows: 11
MAC OS: 12
iOS: 15
Android OS: 10</v>
      </c>
      <c r="AL747" s="203" t="str" cm="1">
        <f t="array" ref="AL7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7" s="103" t="e" cm="1">
        <f t="array" ref="AM747">CONCATENATE(LEFT(AH747, SEARCH(" ", AH747) -1),", ",Labels[Labels])</f>
        <v>#VALUE!</v>
      </c>
      <c r="AN747" s="103" t="b">
        <f t="shared" si="12"/>
        <v>0</v>
      </c>
      <c r="AO747" s="103"/>
      <c r="AP747" s="103"/>
      <c r="AQ747" s="103"/>
      <c r="AR747" s="103"/>
      <c r="AS747" s="103"/>
      <c r="AT747" s="103"/>
      <c r="AU747" s="103"/>
      <c r="AV747" s="103"/>
      <c r="AW747" s="103"/>
      <c r="AX747" s="103"/>
      <c r="AY747" s="103"/>
      <c r="AZ747" s="103"/>
      <c r="BA747" s="103"/>
      <c r="BB747" s="103"/>
      <c r="BC747" s="103" t="e">
        <f>VLOOKUP('Final Report'!D747,'Issue Variable'!A:N,11,FALSE)</f>
        <v>#N/A</v>
      </c>
      <c r="BD747" s="103"/>
      <c r="BE747" s="206"/>
    </row>
    <row r="748" spans="1:57" ht="105" hidden="1">
      <c r="A748" s="145"/>
      <c r="B748" s="103" t="e">
        <f>VLOOKUP(A748,URL[],2,0)</f>
        <v>#N/A</v>
      </c>
      <c r="C748" s="205" t="e">
        <f>VLOOKUP(A748,URL[],3,0)</f>
        <v>#N/A</v>
      </c>
      <c r="D748" s="103"/>
      <c r="E748" s="103"/>
      <c r="F748" s="103"/>
      <c r="G748" s="103"/>
      <c r="H748" s="103"/>
      <c r="I748" s="103"/>
      <c r="J748" s="103"/>
      <c r="K748" s="103"/>
      <c r="L748" s="103"/>
      <c r="M748" s="103"/>
      <c r="N748" s="103"/>
      <c r="O748" s="103"/>
      <c r="P748" s="103"/>
      <c r="Q748" s="103"/>
      <c r="R748" s="103"/>
      <c r="S748" s="103"/>
      <c r="T748" s="103" t="str">
        <f>IF(Final_Report[[#This Row],[Move to Report]]="Yes",VLOOKUP(E748,IssueVariable[],3,0),"N/A")</f>
        <v>N/A</v>
      </c>
      <c r="U748" s="103" t="str">
        <f>IF(Final_Report[[#This Row],[Move to Report]]="Yes",VLOOKUP(E748,IssueVariable[],4,0),"N/A")</f>
        <v>N/A</v>
      </c>
      <c r="V748" s="103" t="str">
        <f>Final_Report[[#This Row],[Issue Description]]</f>
        <v>N/A</v>
      </c>
      <c r="W748" s="103"/>
      <c r="X748" s="103">
        <f>Final_Report[[#This Row],[Code Snippet]]</f>
        <v>0</v>
      </c>
      <c r="Y748" s="103" t="str">
        <f>IF(Final_Report[[#This Row],[Move to Report]]="Yes",VLOOKUP(E748,IssueVariable[],5,0),"N/A")</f>
        <v>N/A</v>
      </c>
      <c r="Z748" s="103" t="str">
        <f>Final_Report[[#This Row],[Expected Result]]</f>
        <v>N/A</v>
      </c>
      <c r="AA748" s="103" t="str">
        <f>IF(Final_Report[[#This Row],[Move to Report]]="Yes",VLOOKUP(E748,IssueVariable[],6,0),"N/A")</f>
        <v>N/A</v>
      </c>
      <c r="AB748" s="103" t="str">
        <f>IF(Final_Report[[#This Row],[Move to Report]]="Yes",VLOOKUP(E748,IssueVariable[],7,0),"N/A")</f>
        <v>N/A</v>
      </c>
      <c r="AC748" s="103" t="str">
        <f>Final_Report[[#This Row],[Recommendation]]</f>
        <v>N/A</v>
      </c>
      <c r="AD748" s="103"/>
      <c r="AE748" s="103" t="str">
        <f>IF(Final_Report[[#This Row],[Move to Report]]="Yes",VLOOKUP(E748,IssueVariable[],8,0),"N/A")</f>
        <v>N/A</v>
      </c>
      <c r="AF748" s="103" t="str">
        <f>Final_Report[[#This Row],[Steps to Reproduce]]</f>
        <v>N/A</v>
      </c>
      <c r="AG748" s="103" t="str">
        <f>IF(Final_Report[[#This Row],[Move to Report]]="Yes",VLOOKUP(E748,IssueVariable[],9,0),"N/A")</f>
        <v>N/A</v>
      </c>
      <c r="AH748" s="103" t="str">
        <f>IF(Final_Report[[#This Row],[Move to Report]]="Yes",VLOOKUP(E748,IssueVariable[],10,0),"N/A")</f>
        <v>N/A</v>
      </c>
      <c r="AI748" s="103"/>
      <c r="AJ748" s="103"/>
      <c r="AK748" s="103" t="str" cm="1">
        <f t="array" ref="AK748">Table95[Tested on]</f>
        <v>Windows: 11
MAC OS: 12
iOS: 15
Android OS: 10</v>
      </c>
      <c r="AL748" s="203" t="str" cm="1">
        <f t="array" ref="AL7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8" s="103" t="e" cm="1">
        <f t="array" ref="AM748">CONCATENATE(LEFT(AH748, SEARCH(" ", AH748) -1),", ",Labels[Labels])</f>
        <v>#VALUE!</v>
      </c>
      <c r="AN748" s="103" t="b">
        <f t="shared" si="12"/>
        <v>0</v>
      </c>
      <c r="AO748" s="103"/>
      <c r="AP748" s="103"/>
      <c r="AQ748" s="103"/>
      <c r="AR748" s="103"/>
      <c r="AS748" s="103"/>
      <c r="AT748" s="103"/>
      <c r="AU748" s="103"/>
      <c r="AV748" s="103"/>
      <c r="AW748" s="103"/>
      <c r="AX748" s="103"/>
      <c r="AY748" s="103"/>
      <c r="AZ748" s="103"/>
      <c r="BA748" s="103"/>
      <c r="BB748" s="103"/>
      <c r="BC748" s="103" t="e">
        <f>VLOOKUP('Final Report'!D748,'Issue Variable'!A:N,11,FALSE)</f>
        <v>#N/A</v>
      </c>
      <c r="BD748" s="103"/>
      <c r="BE748" s="206"/>
    </row>
    <row r="749" spans="1:57" ht="105" hidden="1">
      <c r="A749" s="145"/>
      <c r="B749" s="103" t="e">
        <f>VLOOKUP(A749,URL[],2,0)</f>
        <v>#N/A</v>
      </c>
      <c r="C749" s="205" t="e">
        <f>VLOOKUP(A749,URL[],3,0)</f>
        <v>#N/A</v>
      </c>
      <c r="D749" s="103"/>
      <c r="E749" s="103"/>
      <c r="F749" s="103"/>
      <c r="G749" s="103"/>
      <c r="H749" s="103"/>
      <c r="I749" s="103"/>
      <c r="J749" s="103"/>
      <c r="K749" s="103"/>
      <c r="L749" s="103"/>
      <c r="M749" s="103"/>
      <c r="N749" s="103"/>
      <c r="O749" s="103"/>
      <c r="P749" s="103"/>
      <c r="Q749" s="103"/>
      <c r="R749" s="103"/>
      <c r="S749" s="103"/>
      <c r="T749" s="103" t="str">
        <f>IF(Final_Report[[#This Row],[Move to Report]]="Yes",VLOOKUP(E749,IssueVariable[],3,0),"N/A")</f>
        <v>N/A</v>
      </c>
      <c r="U749" s="103" t="str">
        <f>IF(Final_Report[[#This Row],[Move to Report]]="Yes",VLOOKUP(E749,IssueVariable[],4,0),"N/A")</f>
        <v>N/A</v>
      </c>
      <c r="V749" s="103" t="str">
        <f>Final_Report[[#This Row],[Issue Description]]</f>
        <v>N/A</v>
      </c>
      <c r="W749" s="103"/>
      <c r="X749" s="103">
        <f>Final_Report[[#This Row],[Code Snippet]]</f>
        <v>0</v>
      </c>
      <c r="Y749" s="103" t="str">
        <f>IF(Final_Report[[#This Row],[Move to Report]]="Yes",VLOOKUP(E749,IssueVariable[],5,0),"N/A")</f>
        <v>N/A</v>
      </c>
      <c r="Z749" s="103" t="str">
        <f>Final_Report[[#This Row],[Expected Result]]</f>
        <v>N/A</v>
      </c>
      <c r="AA749" s="103" t="str">
        <f>IF(Final_Report[[#This Row],[Move to Report]]="Yes",VLOOKUP(E749,IssueVariable[],6,0),"N/A")</f>
        <v>N/A</v>
      </c>
      <c r="AB749" s="103" t="str">
        <f>IF(Final_Report[[#This Row],[Move to Report]]="Yes",VLOOKUP(E749,IssueVariable[],7,0),"N/A")</f>
        <v>N/A</v>
      </c>
      <c r="AC749" s="103" t="str">
        <f>Final_Report[[#This Row],[Recommendation]]</f>
        <v>N/A</v>
      </c>
      <c r="AD749" s="103"/>
      <c r="AE749" s="103" t="str">
        <f>IF(Final_Report[[#This Row],[Move to Report]]="Yes",VLOOKUP(E749,IssueVariable[],8,0),"N/A")</f>
        <v>N/A</v>
      </c>
      <c r="AF749" s="103" t="str">
        <f>Final_Report[[#This Row],[Steps to Reproduce]]</f>
        <v>N/A</v>
      </c>
      <c r="AG749" s="103" t="str">
        <f>IF(Final_Report[[#This Row],[Move to Report]]="Yes",VLOOKUP(E749,IssueVariable[],9,0),"N/A")</f>
        <v>N/A</v>
      </c>
      <c r="AH749" s="103" t="str">
        <f>IF(Final_Report[[#This Row],[Move to Report]]="Yes",VLOOKUP(E749,IssueVariable[],10,0),"N/A")</f>
        <v>N/A</v>
      </c>
      <c r="AI749" s="103"/>
      <c r="AJ749" s="103"/>
      <c r="AK749" s="103" t="str" cm="1">
        <f t="array" ref="AK749">Table95[Tested on]</f>
        <v>Windows: 11
MAC OS: 12
iOS: 15
Android OS: 10</v>
      </c>
      <c r="AL749" s="203" t="str" cm="1">
        <f t="array" ref="AL7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49" s="103" t="e" cm="1">
        <f t="array" ref="AM749">CONCATENATE(LEFT(AH749, SEARCH(" ", AH749) -1),", ",Labels[Labels])</f>
        <v>#VALUE!</v>
      </c>
      <c r="AN749" s="103" t="b">
        <f t="shared" si="12"/>
        <v>0</v>
      </c>
      <c r="AO749" s="103"/>
      <c r="AP749" s="103"/>
      <c r="AQ749" s="103"/>
      <c r="AR749" s="103"/>
      <c r="AS749" s="103"/>
      <c r="AT749" s="103"/>
      <c r="AU749" s="103"/>
      <c r="AV749" s="103"/>
      <c r="AW749" s="103"/>
      <c r="AX749" s="103"/>
      <c r="AY749" s="103"/>
      <c r="AZ749" s="103"/>
      <c r="BA749" s="103"/>
      <c r="BB749" s="103"/>
      <c r="BC749" s="103" t="e">
        <f>VLOOKUP('Final Report'!D749,'Issue Variable'!A:N,11,FALSE)</f>
        <v>#N/A</v>
      </c>
      <c r="BD749" s="103"/>
      <c r="BE749" s="206"/>
    </row>
    <row r="750" spans="1:57" ht="105" hidden="1">
      <c r="A750" s="145"/>
      <c r="B750" s="103" t="e">
        <f>VLOOKUP(A750,URL[],2,0)</f>
        <v>#N/A</v>
      </c>
      <c r="C750" s="205" t="e">
        <f>VLOOKUP(A750,URL[],3,0)</f>
        <v>#N/A</v>
      </c>
      <c r="D750" s="103"/>
      <c r="E750" s="103"/>
      <c r="F750" s="103"/>
      <c r="G750" s="103"/>
      <c r="H750" s="103"/>
      <c r="I750" s="103"/>
      <c r="J750" s="103"/>
      <c r="K750" s="103"/>
      <c r="L750" s="103"/>
      <c r="M750" s="103"/>
      <c r="N750" s="103"/>
      <c r="O750" s="103"/>
      <c r="P750" s="103"/>
      <c r="Q750" s="103"/>
      <c r="R750" s="103"/>
      <c r="S750" s="103"/>
      <c r="T750" s="103" t="str">
        <f>IF(Final_Report[[#This Row],[Move to Report]]="Yes",VLOOKUP(E750,IssueVariable[],3,0),"N/A")</f>
        <v>N/A</v>
      </c>
      <c r="U750" s="103" t="str">
        <f>IF(Final_Report[[#This Row],[Move to Report]]="Yes",VLOOKUP(E750,IssueVariable[],4,0),"N/A")</f>
        <v>N/A</v>
      </c>
      <c r="V750" s="103" t="str">
        <f>Final_Report[[#This Row],[Issue Description]]</f>
        <v>N/A</v>
      </c>
      <c r="W750" s="103"/>
      <c r="X750" s="103">
        <f>Final_Report[[#This Row],[Code Snippet]]</f>
        <v>0</v>
      </c>
      <c r="Y750" s="103" t="str">
        <f>IF(Final_Report[[#This Row],[Move to Report]]="Yes",VLOOKUP(E750,IssueVariable[],5,0),"N/A")</f>
        <v>N/A</v>
      </c>
      <c r="Z750" s="103" t="str">
        <f>Final_Report[[#This Row],[Expected Result]]</f>
        <v>N/A</v>
      </c>
      <c r="AA750" s="103" t="str">
        <f>IF(Final_Report[[#This Row],[Move to Report]]="Yes",VLOOKUP(E750,IssueVariable[],6,0),"N/A")</f>
        <v>N/A</v>
      </c>
      <c r="AB750" s="103" t="str">
        <f>IF(Final_Report[[#This Row],[Move to Report]]="Yes",VLOOKUP(E750,IssueVariable[],7,0),"N/A")</f>
        <v>N/A</v>
      </c>
      <c r="AC750" s="103" t="str">
        <f>Final_Report[[#This Row],[Recommendation]]</f>
        <v>N/A</v>
      </c>
      <c r="AD750" s="103"/>
      <c r="AE750" s="103" t="str">
        <f>IF(Final_Report[[#This Row],[Move to Report]]="Yes",VLOOKUP(E750,IssueVariable[],8,0),"N/A")</f>
        <v>N/A</v>
      </c>
      <c r="AF750" s="103" t="str">
        <f>Final_Report[[#This Row],[Steps to Reproduce]]</f>
        <v>N/A</v>
      </c>
      <c r="AG750" s="103" t="str">
        <f>IF(Final_Report[[#This Row],[Move to Report]]="Yes",VLOOKUP(E750,IssueVariable[],9,0),"N/A")</f>
        <v>N/A</v>
      </c>
      <c r="AH750" s="103" t="str">
        <f>IF(Final_Report[[#This Row],[Move to Report]]="Yes",VLOOKUP(E750,IssueVariable[],10,0),"N/A")</f>
        <v>N/A</v>
      </c>
      <c r="AI750" s="103"/>
      <c r="AJ750" s="103"/>
      <c r="AK750" s="103" t="str" cm="1">
        <f t="array" ref="AK750">Table95[Tested on]</f>
        <v>Windows: 11
MAC OS: 12
iOS: 15
Android OS: 10</v>
      </c>
      <c r="AL750" s="203" t="str" cm="1">
        <f t="array" ref="AL7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0" s="103" t="e" cm="1">
        <f t="array" ref="AM750">CONCATENATE(LEFT(AH750, SEARCH(" ", AH750) -1),", ",Labels[Labels])</f>
        <v>#VALUE!</v>
      </c>
      <c r="AN750" s="103" t="b">
        <f t="shared" si="12"/>
        <v>0</v>
      </c>
      <c r="AO750" s="103"/>
      <c r="AP750" s="103"/>
      <c r="AQ750" s="103"/>
      <c r="AR750" s="103"/>
      <c r="AS750" s="103"/>
      <c r="AT750" s="103"/>
      <c r="AU750" s="103"/>
      <c r="AV750" s="103"/>
      <c r="AW750" s="103"/>
      <c r="AX750" s="103"/>
      <c r="AY750" s="103"/>
      <c r="AZ750" s="103"/>
      <c r="BA750" s="103"/>
      <c r="BB750" s="103"/>
      <c r="BC750" s="103" t="e">
        <f>VLOOKUP('Final Report'!D750,'Issue Variable'!A:N,11,FALSE)</f>
        <v>#N/A</v>
      </c>
      <c r="BD750" s="103"/>
      <c r="BE750" s="206"/>
    </row>
    <row r="751" spans="1:57" ht="105" hidden="1">
      <c r="A751" s="145"/>
      <c r="B751" s="103" t="e">
        <f>VLOOKUP(A751,URL[],2,0)</f>
        <v>#N/A</v>
      </c>
      <c r="C751" s="205" t="e">
        <f>VLOOKUP(A751,URL[],3,0)</f>
        <v>#N/A</v>
      </c>
      <c r="D751" s="103"/>
      <c r="E751" s="103"/>
      <c r="F751" s="103"/>
      <c r="G751" s="103"/>
      <c r="H751" s="103"/>
      <c r="I751" s="103"/>
      <c r="J751" s="103"/>
      <c r="K751" s="103"/>
      <c r="L751" s="103"/>
      <c r="M751" s="103"/>
      <c r="N751" s="103"/>
      <c r="O751" s="103"/>
      <c r="P751" s="103"/>
      <c r="Q751" s="103"/>
      <c r="R751" s="103"/>
      <c r="S751" s="103"/>
      <c r="T751" s="103" t="str">
        <f>IF(Final_Report[[#This Row],[Move to Report]]="Yes",VLOOKUP(E751,IssueVariable[],3,0),"N/A")</f>
        <v>N/A</v>
      </c>
      <c r="U751" s="103" t="str">
        <f>IF(Final_Report[[#This Row],[Move to Report]]="Yes",VLOOKUP(E751,IssueVariable[],4,0),"N/A")</f>
        <v>N/A</v>
      </c>
      <c r="V751" s="103" t="str">
        <f>Final_Report[[#This Row],[Issue Description]]</f>
        <v>N/A</v>
      </c>
      <c r="W751" s="103"/>
      <c r="X751" s="103">
        <f>Final_Report[[#This Row],[Code Snippet]]</f>
        <v>0</v>
      </c>
      <c r="Y751" s="103" t="str">
        <f>IF(Final_Report[[#This Row],[Move to Report]]="Yes",VLOOKUP(E751,IssueVariable[],5,0),"N/A")</f>
        <v>N/A</v>
      </c>
      <c r="Z751" s="103" t="str">
        <f>Final_Report[[#This Row],[Expected Result]]</f>
        <v>N/A</v>
      </c>
      <c r="AA751" s="103" t="str">
        <f>IF(Final_Report[[#This Row],[Move to Report]]="Yes",VLOOKUP(E751,IssueVariable[],6,0),"N/A")</f>
        <v>N/A</v>
      </c>
      <c r="AB751" s="103" t="str">
        <f>IF(Final_Report[[#This Row],[Move to Report]]="Yes",VLOOKUP(E751,IssueVariable[],7,0),"N/A")</f>
        <v>N/A</v>
      </c>
      <c r="AC751" s="103" t="str">
        <f>Final_Report[[#This Row],[Recommendation]]</f>
        <v>N/A</v>
      </c>
      <c r="AD751" s="103"/>
      <c r="AE751" s="103" t="str">
        <f>IF(Final_Report[[#This Row],[Move to Report]]="Yes",VLOOKUP(E751,IssueVariable[],8,0),"N/A")</f>
        <v>N/A</v>
      </c>
      <c r="AF751" s="103" t="str">
        <f>Final_Report[[#This Row],[Steps to Reproduce]]</f>
        <v>N/A</v>
      </c>
      <c r="AG751" s="103" t="str">
        <f>IF(Final_Report[[#This Row],[Move to Report]]="Yes",VLOOKUP(E751,IssueVariable[],9,0),"N/A")</f>
        <v>N/A</v>
      </c>
      <c r="AH751" s="103" t="str">
        <f>IF(Final_Report[[#This Row],[Move to Report]]="Yes",VLOOKUP(E751,IssueVariable[],10,0),"N/A")</f>
        <v>N/A</v>
      </c>
      <c r="AI751" s="103"/>
      <c r="AJ751" s="103"/>
      <c r="AK751" s="103" t="str" cm="1">
        <f t="array" ref="AK751">Table95[Tested on]</f>
        <v>Windows: 11
MAC OS: 12
iOS: 15
Android OS: 10</v>
      </c>
      <c r="AL751" s="203" t="str" cm="1">
        <f t="array" ref="AL7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1" s="103" t="e" cm="1">
        <f t="array" ref="AM751">CONCATENATE(LEFT(AH751, SEARCH(" ", AH751) -1),", ",Labels[Labels])</f>
        <v>#VALUE!</v>
      </c>
      <c r="AN751" s="103" t="b">
        <f t="shared" si="12"/>
        <v>0</v>
      </c>
      <c r="AO751" s="103"/>
      <c r="AP751" s="103"/>
      <c r="AQ751" s="103"/>
      <c r="AR751" s="103"/>
      <c r="AS751" s="103"/>
      <c r="AT751" s="103"/>
      <c r="AU751" s="103"/>
      <c r="AV751" s="103"/>
      <c r="AW751" s="103"/>
      <c r="AX751" s="103"/>
      <c r="AY751" s="103"/>
      <c r="AZ751" s="103"/>
      <c r="BA751" s="103"/>
      <c r="BB751" s="103"/>
      <c r="BC751" s="103" t="e">
        <f>VLOOKUP('Final Report'!D751,'Issue Variable'!A:N,11,FALSE)</f>
        <v>#N/A</v>
      </c>
      <c r="BD751" s="103"/>
      <c r="BE751" s="206"/>
    </row>
    <row r="752" spans="1:57" ht="105" hidden="1">
      <c r="A752" s="145"/>
      <c r="B752" s="103" t="e">
        <f>VLOOKUP(A752,URL[],2,0)</f>
        <v>#N/A</v>
      </c>
      <c r="C752" s="205" t="e">
        <f>VLOOKUP(A752,URL[],3,0)</f>
        <v>#N/A</v>
      </c>
      <c r="D752" s="103"/>
      <c r="E752" s="103"/>
      <c r="F752" s="103"/>
      <c r="G752" s="103"/>
      <c r="H752" s="103"/>
      <c r="I752" s="103"/>
      <c r="J752" s="103"/>
      <c r="K752" s="103"/>
      <c r="L752" s="103"/>
      <c r="M752" s="103"/>
      <c r="N752" s="103"/>
      <c r="O752" s="103"/>
      <c r="P752" s="103"/>
      <c r="Q752" s="103"/>
      <c r="R752" s="103"/>
      <c r="S752" s="103"/>
      <c r="T752" s="103" t="str">
        <f>IF(Final_Report[[#This Row],[Move to Report]]="Yes",VLOOKUP(E752,IssueVariable[],3,0),"N/A")</f>
        <v>N/A</v>
      </c>
      <c r="U752" s="103" t="str">
        <f>IF(Final_Report[[#This Row],[Move to Report]]="Yes",VLOOKUP(E752,IssueVariable[],4,0),"N/A")</f>
        <v>N/A</v>
      </c>
      <c r="V752" s="103" t="str">
        <f>Final_Report[[#This Row],[Issue Description]]</f>
        <v>N/A</v>
      </c>
      <c r="W752" s="103"/>
      <c r="X752" s="103">
        <f>Final_Report[[#This Row],[Code Snippet]]</f>
        <v>0</v>
      </c>
      <c r="Y752" s="103" t="str">
        <f>IF(Final_Report[[#This Row],[Move to Report]]="Yes",VLOOKUP(E752,IssueVariable[],5,0),"N/A")</f>
        <v>N/A</v>
      </c>
      <c r="Z752" s="103" t="str">
        <f>Final_Report[[#This Row],[Expected Result]]</f>
        <v>N/A</v>
      </c>
      <c r="AA752" s="103" t="str">
        <f>IF(Final_Report[[#This Row],[Move to Report]]="Yes",VLOOKUP(E752,IssueVariable[],6,0),"N/A")</f>
        <v>N/A</v>
      </c>
      <c r="AB752" s="103" t="str">
        <f>IF(Final_Report[[#This Row],[Move to Report]]="Yes",VLOOKUP(E752,IssueVariable[],7,0),"N/A")</f>
        <v>N/A</v>
      </c>
      <c r="AC752" s="103" t="str">
        <f>Final_Report[[#This Row],[Recommendation]]</f>
        <v>N/A</v>
      </c>
      <c r="AD752" s="103"/>
      <c r="AE752" s="103" t="str">
        <f>IF(Final_Report[[#This Row],[Move to Report]]="Yes",VLOOKUP(E752,IssueVariable[],8,0),"N/A")</f>
        <v>N/A</v>
      </c>
      <c r="AF752" s="103" t="str">
        <f>Final_Report[[#This Row],[Steps to Reproduce]]</f>
        <v>N/A</v>
      </c>
      <c r="AG752" s="103" t="str">
        <f>IF(Final_Report[[#This Row],[Move to Report]]="Yes",VLOOKUP(E752,IssueVariable[],9,0),"N/A")</f>
        <v>N/A</v>
      </c>
      <c r="AH752" s="103" t="str">
        <f>IF(Final_Report[[#This Row],[Move to Report]]="Yes",VLOOKUP(E752,IssueVariable[],10,0),"N/A")</f>
        <v>N/A</v>
      </c>
      <c r="AI752" s="103"/>
      <c r="AJ752" s="103"/>
      <c r="AK752" s="103" t="str" cm="1">
        <f t="array" ref="AK752">Table95[Tested on]</f>
        <v>Windows: 11
MAC OS: 12
iOS: 15
Android OS: 10</v>
      </c>
      <c r="AL752" s="203" t="str" cm="1">
        <f t="array" ref="AL7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2" s="103" t="e" cm="1">
        <f t="array" ref="AM752">CONCATENATE(LEFT(AH752, SEARCH(" ", AH752) -1),", ",Labels[Labels])</f>
        <v>#VALUE!</v>
      </c>
      <c r="AN752" s="103" t="b">
        <f t="shared" si="12"/>
        <v>0</v>
      </c>
      <c r="AO752" s="103"/>
      <c r="AP752" s="103"/>
      <c r="AQ752" s="103"/>
      <c r="AR752" s="103"/>
      <c r="AS752" s="103"/>
      <c r="AT752" s="103"/>
      <c r="AU752" s="103"/>
      <c r="AV752" s="103"/>
      <c r="AW752" s="103"/>
      <c r="AX752" s="103"/>
      <c r="AY752" s="103"/>
      <c r="AZ752" s="103"/>
      <c r="BA752" s="103"/>
      <c r="BB752" s="103"/>
      <c r="BC752" s="103" t="e">
        <f>VLOOKUP('Final Report'!D752,'Issue Variable'!A:N,11,FALSE)</f>
        <v>#N/A</v>
      </c>
      <c r="BD752" s="103"/>
      <c r="BE752" s="206"/>
    </row>
    <row r="753" spans="1:57" ht="105" hidden="1">
      <c r="A753" s="145"/>
      <c r="B753" s="103" t="e">
        <f>VLOOKUP(A753,URL[],2,0)</f>
        <v>#N/A</v>
      </c>
      <c r="C753" s="205" t="e">
        <f>VLOOKUP(A753,URL[],3,0)</f>
        <v>#N/A</v>
      </c>
      <c r="D753" s="103"/>
      <c r="E753" s="103"/>
      <c r="F753" s="103"/>
      <c r="G753" s="103"/>
      <c r="H753" s="103"/>
      <c r="I753" s="103"/>
      <c r="J753" s="103"/>
      <c r="K753" s="103"/>
      <c r="L753" s="103"/>
      <c r="M753" s="103"/>
      <c r="N753" s="103"/>
      <c r="O753" s="103"/>
      <c r="P753" s="103"/>
      <c r="Q753" s="103"/>
      <c r="R753" s="103"/>
      <c r="S753" s="103"/>
      <c r="T753" s="103" t="str">
        <f>IF(Final_Report[[#This Row],[Move to Report]]="Yes",VLOOKUP(E753,IssueVariable[],3,0),"N/A")</f>
        <v>N/A</v>
      </c>
      <c r="U753" s="103" t="str">
        <f>IF(Final_Report[[#This Row],[Move to Report]]="Yes",VLOOKUP(E753,IssueVariable[],4,0),"N/A")</f>
        <v>N/A</v>
      </c>
      <c r="V753" s="103" t="str">
        <f>Final_Report[[#This Row],[Issue Description]]</f>
        <v>N/A</v>
      </c>
      <c r="W753" s="103"/>
      <c r="X753" s="103">
        <f>Final_Report[[#This Row],[Code Snippet]]</f>
        <v>0</v>
      </c>
      <c r="Y753" s="103" t="str">
        <f>IF(Final_Report[[#This Row],[Move to Report]]="Yes",VLOOKUP(E753,IssueVariable[],5,0),"N/A")</f>
        <v>N/A</v>
      </c>
      <c r="Z753" s="103" t="str">
        <f>Final_Report[[#This Row],[Expected Result]]</f>
        <v>N/A</v>
      </c>
      <c r="AA753" s="103" t="str">
        <f>IF(Final_Report[[#This Row],[Move to Report]]="Yes",VLOOKUP(E753,IssueVariable[],6,0),"N/A")</f>
        <v>N/A</v>
      </c>
      <c r="AB753" s="103" t="str">
        <f>IF(Final_Report[[#This Row],[Move to Report]]="Yes",VLOOKUP(E753,IssueVariable[],7,0),"N/A")</f>
        <v>N/A</v>
      </c>
      <c r="AC753" s="103" t="str">
        <f>Final_Report[[#This Row],[Recommendation]]</f>
        <v>N/A</v>
      </c>
      <c r="AD753" s="103"/>
      <c r="AE753" s="103" t="str">
        <f>IF(Final_Report[[#This Row],[Move to Report]]="Yes",VLOOKUP(E753,IssueVariable[],8,0),"N/A")</f>
        <v>N/A</v>
      </c>
      <c r="AF753" s="103" t="str">
        <f>Final_Report[[#This Row],[Steps to Reproduce]]</f>
        <v>N/A</v>
      </c>
      <c r="AG753" s="103" t="str">
        <f>IF(Final_Report[[#This Row],[Move to Report]]="Yes",VLOOKUP(E753,IssueVariable[],9,0),"N/A")</f>
        <v>N/A</v>
      </c>
      <c r="AH753" s="103" t="str">
        <f>IF(Final_Report[[#This Row],[Move to Report]]="Yes",VLOOKUP(E753,IssueVariable[],10,0),"N/A")</f>
        <v>N/A</v>
      </c>
      <c r="AI753" s="103"/>
      <c r="AJ753" s="103"/>
      <c r="AK753" s="103" t="str" cm="1">
        <f t="array" ref="AK753">Table95[Tested on]</f>
        <v>Windows: 11
MAC OS: 12
iOS: 15
Android OS: 10</v>
      </c>
      <c r="AL753" s="203" t="str" cm="1">
        <f t="array" ref="AL7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3" s="103" t="e" cm="1">
        <f t="array" ref="AM753">CONCATENATE(LEFT(AH753, SEARCH(" ", AH753) -1),", ",Labels[Labels])</f>
        <v>#VALUE!</v>
      </c>
      <c r="AN753" s="103" t="b">
        <f t="shared" si="12"/>
        <v>0</v>
      </c>
      <c r="AO753" s="103"/>
      <c r="AP753" s="103"/>
      <c r="AQ753" s="103"/>
      <c r="AR753" s="103"/>
      <c r="AS753" s="103"/>
      <c r="AT753" s="103"/>
      <c r="AU753" s="103"/>
      <c r="AV753" s="103"/>
      <c r="AW753" s="103"/>
      <c r="AX753" s="103"/>
      <c r="AY753" s="103"/>
      <c r="AZ753" s="103"/>
      <c r="BA753" s="103"/>
      <c r="BB753" s="103"/>
      <c r="BC753" s="103" t="e">
        <f>VLOOKUP('Final Report'!D753,'Issue Variable'!A:N,11,FALSE)</f>
        <v>#N/A</v>
      </c>
      <c r="BD753" s="103"/>
      <c r="BE753" s="206"/>
    </row>
    <row r="754" spans="1:57" ht="105" hidden="1">
      <c r="A754" s="145"/>
      <c r="B754" s="103" t="e">
        <f>VLOOKUP(A754,URL[],2,0)</f>
        <v>#N/A</v>
      </c>
      <c r="C754" s="205" t="e">
        <f>VLOOKUP(A754,URL[],3,0)</f>
        <v>#N/A</v>
      </c>
      <c r="D754" s="103"/>
      <c r="E754" s="103"/>
      <c r="F754" s="103"/>
      <c r="G754" s="103"/>
      <c r="H754" s="103"/>
      <c r="I754" s="103"/>
      <c r="J754" s="103"/>
      <c r="K754" s="103"/>
      <c r="L754" s="103"/>
      <c r="M754" s="103"/>
      <c r="N754" s="103"/>
      <c r="O754" s="103"/>
      <c r="P754" s="103"/>
      <c r="Q754" s="103"/>
      <c r="R754" s="103"/>
      <c r="S754" s="103"/>
      <c r="T754" s="103" t="str">
        <f>IF(Final_Report[[#This Row],[Move to Report]]="Yes",VLOOKUP(E754,IssueVariable[],3,0),"N/A")</f>
        <v>N/A</v>
      </c>
      <c r="U754" s="103" t="str">
        <f>IF(Final_Report[[#This Row],[Move to Report]]="Yes",VLOOKUP(E754,IssueVariable[],4,0),"N/A")</f>
        <v>N/A</v>
      </c>
      <c r="V754" s="103" t="str">
        <f>Final_Report[[#This Row],[Issue Description]]</f>
        <v>N/A</v>
      </c>
      <c r="W754" s="103"/>
      <c r="X754" s="103">
        <f>Final_Report[[#This Row],[Code Snippet]]</f>
        <v>0</v>
      </c>
      <c r="Y754" s="103" t="str">
        <f>IF(Final_Report[[#This Row],[Move to Report]]="Yes",VLOOKUP(E754,IssueVariable[],5,0),"N/A")</f>
        <v>N/A</v>
      </c>
      <c r="Z754" s="103" t="str">
        <f>Final_Report[[#This Row],[Expected Result]]</f>
        <v>N/A</v>
      </c>
      <c r="AA754" s="103" t="str">
        <f>IF(Final_Report[[#This Row],[Move to Report]]="Yes",VLOOKUP(E754,IssueVariable[],6,0),"N/A")</f>
        <v>N/A</v>
      </c>
      <c r="AB754" s="103" t="str">
        <f>IF(Final_Report[[#This Row],[Move to Report]]="Yes",VLOOKUP(E754,IssueVariable[],7,0),"N/A")</f>
        <v>N/A</v>
      </c>
      <c r="AC754" s="103" t="str">
        <f>Final_Report[[#This Row],[Recommendation]]</f>
        <v>N/A</v>
      </c>
      <c r="AD754" s="103"/>
      <c r="AE754" s="103" t="str">
        <f>IF(Final_Report[[#This Row],[Move to Report]]="Yes",VLOOKUP(E754,IssueVariable[],8,0),"N/A")</f>
        <v>N/A</v>
      </c>
      <c r="AF754" s="103" t="str">
        <f>Final_Report[[#This Row],[Steps to Reproduce]]</f>
        <v>N/A</v>
      </c>
      <c r="AG754" s="103" t="str">
        <f>IF(Final_Report[[#This Row],[Move to Report]]="Yes",VLOOKUP(E754,IssueVariable[],9,0),"N/A")</f>
        <v>N/A</v>
      </c>
      <c r="AH754" s="103" t="str">
        <f>IF(Final_Report[[#This Row],[Move to Report]]="Yes",VLOOKUP(E754,IssueVariable[],10,0),"N/A")</f>
        <v>N/A</v>
      </c>
      <c r="AI754" s="103"/>
      <c r="AJ754" s="103"/>
      <c r="AK754" s="103" t="str" cm="1">
        <f t="array" ref="AK754">Table95[Tested on]</f>
        <v>Windows: 11
MAC OS: 12
iOS: 15
Android OS: 10</v>
      </c>
      <c r="AL754" s="203" t="str" cm="1">
        <f t="array" ref="AL7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4" s="103" t="e" cm="1">
        <f t="array" ref="AM754">CONCATENATE(LEFT(AH754, SEARCH(" ", AH754) -1),", ",Labels[Labels])</f>
        <v>#VALUE!</v>
      </c>
      <c r="AN754" s="103" t="b">
        <f t="shared" si="12"/>
        <v>0</v>
      </c>
      <c r="AO754" s="103"/>
      <c r="AP754" s="103"/>
      <c r="AQ754" s="103"/>
      <c r="AR754" s="103"/>
      <c r="AS754" s="103"/>
      <c r="AT754" s="103"/>
      <c r="AU754" s="103"/>
      <c r="AV754" s="103"/>
      <c r="AW754" s="103"/>
      <c r="AX754" s="103"/>
      <c r="AY754" s="103"/>
      <c r="AZ754" s="103"/>
      <c r="BA754" s="103"/>
      <c r="BB754" s="103"/>
      <c r="BC754" s="103" t="e">
        <f>VLOOKUP('Final Report'!D754,'Issue Variable'!A:N,11,FALSE)</f>
        <v>#N/A</v>
      </c>
      <c r="BD754" s="103"/>
      <c r="BE754" s="206"/>
    </row>
    <row r="755" spans="1:57" ht="105" hidden="1">
      <c r="A755" s="145"/>
      <c r="B755" s="103" t="e">
        <f>VLOOKUP(A755,URL[],2,0)</f>
        <v>#N/A</v>
      </c>
      <c r="C755" s="205" t="e">
        <f>VLOOKUP(A755,URL[],3,0)</f>
        <v>#N/A</v>
      </c>
      <c r="D755" s="103"/>
      <c r="E755" s="103"/>
      <c r="F755" s="103"/>
      <c r="G755" s="103"/>
      <c r="H755" s="103"/>
      <c r="I755" s="103"/>
      <c r="J755" s="103"/>
      <c r="K755" s="103"/>
      <c r="L755" s="103"/>
      <c r="M755" s="103"/>
      <c r="N755" s="103"/>
      <c r="O755" s="103"/>
      <c r="P755" s="103"/>
      <c r="Q755" s="103"/>
      <c r="R755" s="103"/>
      <c r="S755" s="103"/>
      <c r="T755" s="103" t="str">
        <f>IF(Final_Report[[#This Row],[Move to Report]]="Yes",VLOOKUP(E755,IssueVariable[],3,0),"N/A")</f>
        <v>N/A</v>
      </c>
      <c r="U755" s="103" t="str">
        <f>IF(Final_Report[[#This Row],[Move to Report]]="Yes",VLOOKUP(E755,IssueVariable[],4,0),"N/A")</f>
        <v>N/A</v>
      </c>
      <c r="V755" s="103" t="str">
        <f>Final_Report[[#This Row],[Issue Description]]</f>
        <v>N/A</v>
      </c>
      <c r="W755" s="103"/>
      <c r="X755" s="103">
        <f>Final_Report[[#This Row],[Code Snippet]]</f>
        <v>0</v>
      </c>
      <c r="Y755" s="103" t="str">
        <f>IF(Final_Report[[#This Row],[Move to Report]]="Yes",VLOOKUP(E755,IssueVariable[],5,0),"N/A")</f>
        <v>N/A</v>
      </c>
      <c r="Z755" s="103" t="str">
        <f>Final_Report[[#This Row],[Expected Result]]</f>
        <v>N/A</v>
      </c>
      <c r="AA755" s="103" t="str">
        <f>IF(Final_Report[[#This Row],[Move to Report]]="Yes",VLOOKUP(E755,IssueVariable[],6,0),"N/A")</f>
        <v>N/A</v>
      </c>
      <c r="AB755" s="103" t="str">
        <f>IF(Final_Report[[#This Row],[Move to Report]]="Yes",VLOOKUP(E755,IssueVariable[],7,0),"N/A")</f>
        <v>N/A</v>
      </c>
      <c r="AC755" s="103" t="str">
        <f>Final_Report[[#This Row],[Recommendation]]</f>
        <v>N/A</v>
      </c>
      <c r="AD755" s="103"/>
      <c r="AE755" s="103" t="str">
        <f>IF(Final_Report[[#This Row],[Move to Report]]="Yes",VLOOKUP(E755,IssueVariable[],8,0),"N/A")</f>
        <v>N/A</v>
      </c>
      <c r="AF755" s="103" t="str">
        <f>Final_Report[[#This Row],[Steps to Reproduce]]</f>
        <v>N/A</v>
      </c>
      <c r="AG755" s="103" t="str">
        <f>IF(Final_Report[[#This Row],[Move to Report]]="Yes",VLOOKUP(E755,IssueVariable[],9,0),"N/A")</f>
        <v>N/A</v>
      </c>
      <c r="AH755" s="103" t="str">
        <f>IF(Final_Report[[#This Row],[Move to Report]]="Yes",VLOOKUP(E755,IssueVariable[],10,0),"N/A")</f>
        <v>N/A</v>
      </c>
      <c r="AI755" s="103"/>
      <c r="AJ755" s="103"/>
      <c r="AK755" s="103" t="str" cm="1">
        <f t="array" ref="AK755">Table95[Tested on]</f>
        <v>Windows: 11
MAC OS: 12
iOS: 15
Android OS: 10</v>
      </c>
      <c r="AL755" s="203" t="str" cm="1">
        <f t="array" ref="AL7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5" s="103" t="e" cm="1">
        <f t="array" ref="AM755">CONCATENATE(LEFT(AH755, SEARCH(" ", AH755) -1),", ",Labels[Labels])</f>
        <v>#VALUE!</v>
      </c>
      <c r="AN755" s="103" t="b">
        <f t="shared" si="12"/>
        <v>0</v>
      </c>
      <c r="AO755" s="103"/>
      <c r="AP755" s="103"/>
      <c r="AQ755" s="103"/>
      <c r="AR755" s="103"/>
      <c r="AS755" s="103"/>
      <c r="AT755" s="103"/>
      <c r="AU755" s="103"/>
      <c r="AV755" s="103"/>
      <c r="AW755" s="103"/>
      <c r="AX755" s="103"/>
      <c r="AY755" s="103"/>
      <c r="AZ755" s="103"/>
      <c r="BA755" s="103"/>
      <c r="BB755" s="103"/>
      <c r="BC755" s="103" t="e">
        <f>VLOOKUP('Final Report'!D755,'Issue Variable'!A:N,11,FALSE)</f>
        <v>#N/A</v>
      </c>
      <c r="BD755" s="103"/>
      <c r="BE755" s="206"/>
    </row>
    <row r="756" spans="1:57" ht="105" hidden="1">
      <c r="A756" s="145"/>
      <c r="B756" s="103" t="e">
        <f>VLOOKUP(A756,URL[],2,0)</f>
        <v>#N/A</v>
      </c>
      <c r="C756" s="205" t="e">
        <f>VLOOKUP(A756,URL[],3,0)</f>
        <v>#N/A</v>
      </c>
      <c r="D756" s="103"/>
      <c r="E756" s="103"/>
      <c r="F756" s="103"/>
      <c r="G756" s="103"/>
      <c r="H756" s="103"/>
      <c r="I756" s="103"/>
      <c r="J756" s="103"/>
      <c r="K756" s="103"/>
      <c r="L756" s="103"/>
      <c r="M756" s="103"/>
      <c r="N756" s="103"/>
      <c r="O756" s="103"/>
      <c r="P756" s="103"/>
      <c r="Q756" s="103"/>
      <c r="R756" s="103"/>
      <c r="S756" s="103"/>
      <c r="T756" s="103" t="str">
        <f>IF(Final_Report[[#This Row],[Move to Report]]="Yes",VLOOKUP(E756,IssueVariable[],3,0),"N/A")</f>
        <v>N/A</v>
      </c>
      <c r="U756" s="103" t="str">
        <f>IF(Final_Report[[#This Row],[Move to Report]]="Yes",VLOOKUP(E756,IssueVariable[],4,0),"N/A")</f>
        <v>N/A</v>
      </c>
      <c r="V756" s="103" t="str">
        <f>Final_Report[[#This Row],[Issue Description]]</f>
        <v>N/A</v>
      </c>
      <c r="W756" s="103"/>
      <c r="X756" s="103">
        <f>Final_Report[[#This Row],[Code Snippet]]</f>
        <v>0</v>
      </c>
      <c r="Y756" s="103" t="str">
        <f>IF(Final_Report[[#This Row],[Move to Report]]="Yes",VLOOKUP(E756,IssueVariable[],5,0),"N/A")</f>
        <v>N/A</v>
      </c>
      <c r="Z756" s="103" t="str">
        <f>Final_Report[[#This Row],[Expected Result]]</f>
        <v>N/A</v>
      </c>
      <c r="AA756" s="103" t="str">
        <f>IF(Final_Report[[#This Row],[Move to Report]]="Yes",VLOOKUP(E756,IssueVariable[],6,0),"N/A")</f>
        <v>N/A</v>
      </c>
      <c r="AB756" s="103" t="str">
        <f>IF(Final_Report[[#This Row],[Move to Report]]="Yes",VLOOKUP(E756,IssueVariable[],7,0),"N/A")</f>
        <v>N/A</v>
      </c>
      <c r="AC756" s="103" t="str">
        <f>Final_Report[[#This Row],[Recommendation]]</f>
        <v>N/A</v>
      </c>
      <c r="AD756" s="103"/>
      <c r="AE756" s="103" t="str">
        <f>IF(Final_Report[[#This Row],[Move to Report]]="Yes",VLOOKUP(E756,IssueVariable[],8,0),"N/A")</f>
        <v>N/A</v>
      </c>
      <c r="AF756" s="103" t="str">
        <f>Final_Report[[#This Row],[Steps to Reproduce]]</f>
        <v>N/A</v>
      </c>
      <c r="AG756" s="103" t="str">
        <f>IF(Final_Report[[#This Row],[Move to Report]]="Yes",VLOOKUP(E756,IssueVariable[],9,0),"N/A")</f>
        <v>N/A</v>
      </c>
      <c r="AH756" s="103" t="str">
        <f>IF(Final_Report[[#This Row],[Move to Report]]="Yes",VLOOKUP(E756,IssueVariable[],10,0),"N/A")</f>
        <v>N/A</v>
      </c>
      <c r="AI756" s="103"/>
      <c r="AJ756" s="103"/>
      <c r="AK756" s="103" t="str" cm="1">
        <f t="array" ref="AK756">Table95[Tested on]</f>
        <v>Windows: 11
MAC OS: 12
iOS: 15
Android OS: 10</v>
      </c>
      <c r="AL756" s="203" t="str" cm="1">
        <f t="array" ref="AL7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6" s="103" t="e" cm="1">
        <f t="array" ref="AM756">CONCATENATE(LEFT(AH756, SEARCH(" ", AH756) -1),", ",Labels[Labels])</f>
        <v>#VALUE!</v>
      </c>
      <c r="AN756" s="103" t="b">
        <f t="shared" si="12"/>
        <v>0</v>
      </c>
      <c r="AO756" s="103"/>
      <c r="AP756" s="103"/>
      <c r="AQ756" s="103"/>
      <c r="AR756" s="103"/>
      <c r="AS756" s="103"/>
      <c r="AT756" s="103"/>
      <c r="AU756" s="103"/>
      <c r="AV756" s="103"/>
      <c r="AW756" s="103"/>
      <c r="AX756" s="103"/>
      <c r="AY756" s="103"/>
      <c r="AZ756" s="103"/>
      <c r="BA756" s="103"/>
      <c r="BB756" s="103"/>
      <c r="BC756" s="103" t="e">
        <f>VLOOKUP('Final Report'!D756,'Issue Variable'!A:N,11,FALSE)</f>
        <v>#N/A</v>
      </c>
      <c r="BD756" s="103"/>
      <c r="BE756" s="206"/>
    </row>
    <row r="757" spans="1:57" ht="105" hidden="1">
      <c r="A757" s="145"/>
      <c r="B757" s="103" t="e">
        <f>VLOOKUP(A757,URL[],2,0)</f>
        <v>#N/A</v>
      </c>
      <c r="C757" s="205" t="e">
        <f>VLOOKUP(A757,URL[],3,0)</f>
        <v>#N/A</v>
      </c>
      <c r="D757" s="103"/>
      <c r="E757" s="103"/>
      <c r="F757" s="103"/>
      <c r="G757" s="103"/>
      <c r="H757" s="103"/>
      <c r="I757" s="103"/>
      <c r="J757" s="103"/>
      <c r="K757" s="103"/>
      <c r="L757" s="103"/>
      <c r="M757" s="103"/>
      <c r="N757" s="103"/>
      <c r="O757" s="103"/>
      <c r="P757" s="103"/>
      <c r="Q757" s="103"/>
      <c r="R757" s="103"/>
      <c r="S757" s="103"/>
      <c r="T757" s="103" t="str">
        <f>IF(Final_Report[[#This Row],[Move to Report]]="Yes",VLOOKUP(E757,IssueVariable[],3,0),"N/A")</f>
        <v>N/A</v>
      </c>
      <c r="U757" s="103" t="str">
        <f>IF(Final_Report[[#This Row],[Move to Report]]="Yes",VLOOKUP(E757,IssueVariable[],4,0),"N/A")</f>
        <v>N/A</v>
      </c>
      <c r="V757" s="103" t="str">
        <f>Final_Report[[#This Row],[Issue Description]]</f>
        <v>N/A</v>
      </c>
      <c r="W757" s="103"/>
      <c r="X757" s="103">
        <f>Final_Report[[#This Row],[Code Snippet]]</f>
        <v>0</v>
      </c>
      <c r="Y757" s="103" t="str">
        <f>IF(Final_Report[[#This Row],[Move to Report]]="Yes",VLOOKUP(E757,IssueVariable[],5,0),"N/A")</f>
        <v>N/A</v>
      </c>
      <c r="Z757" s="103" t="str">
        <f>Final_Report[[#This Row],[Expected Result]]</f>
        <v>N/A</v>
      </c>
      <c r="AA757" s="103" t="str">
        <f>IF(Final_Report[[#This Row],[Move to Report]]="Yes",VLOOKUP(E757,IssueVariable[],6,0),"N/A")</f>
        <v>N/A</v>
      </c>
      <c r="AB757" s="103" t="str">
        <f>IF(Final_Report[[#This Row],[Move to Report]]="Yes",VLOOKUP(E757,IssueVariable[],7,0),"N/A")</f>
        <v>N/A</v>
      </c>
      <c r="AC757" s="103" t="str">
        <f>Final_Report[[#This Row],[Recommendation]]</f>
        <v>N/A</v>
      </c>
      <c r="AD757" s="103"/>
      <c r="AE757" s="103" t="str">
        <f>IF(Final_Report[[#This Row],[Move to Report]]="Yes",VLOOKUP(E757,IssueVariable[],8,0),"N/A")</f>
        <v>N/A</v>
      </c>
      <c r="AF757" s="103" t="str">
        <f>Final_Report[[#This Row],[Steps to Reproduce]]</f>
        <v>N/A</v>
      </c>
      <c r="AG757" s="103" t="str">
        <f>IF(Final_Report[[#This Row],[Move to Report]]="Yes",VLOOKUP(E757,IssueVariable[],9,0),"N/A")</f>
        <v>N/A</v>
      </c>
      <c r="AH757" s="103" t="str">
        <f>IF(Final_Report[[#This Row],[Move to Report]]="Yes",VLOOKUP(E757,IssueVariable[],10,0),"N/A")</f>
        <v>N/A</v>
      </c>
      <c r="AI757" s="103"/>
      <c r="AJ757" s="103"/>
      <c r="AK757" s="103" t="str" cm="1">
        <f t="array" ref="AK757">Table95[Tested on]</f>
        <v>Windows: 11
MAC OS: 12
iOS: 15
Android OS: 10</v>
      </c>
      <c r="AL757" s="203" t="str" cm="1">
        <f t="array" ref="AL7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7" s="103" t="e" cm="1">
        <f t="array" ref="AM757">CONCATENATE(LEFT(AH757, SEARCH(" ", AH757) -1),", ",Labels[Labels])</f>
        <v>#VALUE!</v>
      </c>
      <c r="AN757" s="103" t="b">
        <f t="shared" si="12"/>
        <v>0</v>
      </c>
      <c r="AO757" s="103"/>
      <c r="AP757" s="103"/>
      <c r="AQ757" s="103"/>
      <c r="AR757" s="103"/>
      <c r="AS757" s="103"/>
      <c r="AT757" s="103"/>
      <c r="AU757" s="103"/>
      <c r="AV757" s="103"/>
      <c r="AW757" s="103"/>
      <c r="AX757" s="103"/>
      <c r="AY757" s="103"/>
      <c r="AZ757" s="103"/>
      <c r="BA757" s="103"/>
      <c r="BB757" s="103"/>
      <c r="BC757" s="103" t="e">
        <f>VLOOKUP('Final Report'!D757,'Issue Variable'!A:N,11,FALSE)</f>
        <v>#N/A</v>
      </c>
      <c r="BD757" s="103"/>
      <c r="BE757" s="206"/>
    </row>
    <row r="758" spans="1:57" ht="105" hidden="1">
      <c r="A758" s="145"/>
      <c r="B758" s="103" t="e">
        <f>VLOOKUP(A758,URL[],2,0)</f>
        <v>#N/A</v>
      </c>
      <c r="C758" s="205" t="e">
        <f>VLOOKUP(A758,URL[],3,0)</f>
        <v>#N/A</v>
      </c>
      <c r="D758" s="103"/>
      <c r="E758" s="103"/>
      <c r="F758" s="103"/>
      <c r="G758" s="103"/>
      <c r="H758" s="103"/>
      <c r="I758" s="103"/>
      <c r="J758" s="103"/>
      <c r="K758" s="103"/>
      <c r="L758" s="103"/>
      <c r="M758" s="103"/>
      <c r="N758" s="103"/>
      <c r="O758" s="103"/>
      <c r="P758" s="103"/>
      <c r="Q758" s="103"/>
      <c r="R758" s="103"/>
      <c r="S758" s="103"/>
      <c r="T758" s="103" t="str">
        <f>IF(Final_Report[[#This Row],[Move to Report]]="Yes",VLOOKUP(E758,IssueVariable[],3,0),"N/A")</f>
        <v>N/A</v>
      </c>
      <c r="U758" s="103" t="str">
        <f>IF(Final_Report[[#This Row],[Move to Report]]="Yes",VLOOKUP(E758,IssueVariable[],4,0),"N/A")</f>
        <v>N/A</v>
      </c>
      <c r="V758" s="103" t="str">
        <f>Final_Report[[#This Row],[Issue Description]]</f>
        <v>N/A</v>
      </c>
      <c r="W758" s="103"/>
      <c r="X758" s="103">
        <f>Final_Report[[#This Row],[Code Snippet]]</f>
        <v>0</v>
      </c>
      <c r="Y758" s="103" t="str">
        <f>IF(Final_Report[[#This Row],[Move to Report]]="Yes",VLOOKUP(E758,IssueVariable[],5,0),"N/A")</f>
        <v>N/A</v>
      </c>
      <c r="Z758" s="103" t="str">
        <f>Final_Report[[#This Row],[Expected Result]]</f>
        <v>N/A</v>
      </c>
      <c r="AA758" s="103" t="str">
        <f>IF(Final_Report[[#This Row],[Move to Report]]="Yes",VLOOKUP(E758,IssueVariable[],6,0),"N/A")</f>
        <v>N/A</v>
      </c>
      <c r="AB758" s="103" t="str">
        <f>IF(Final_Report[[#This Row],[Move to Report]]="Yes",VLOOKUP(E758,IssueVariable[],7,0),"N/A")</f>
        <v>N/A</v>
      </c>
      <c r="AC758" s="103" t="str">
        <f>Final_Report[[#This Row],[Recommendation]]</f>
        <v>N/A</v>
      </c>
      <c r="AD758" s="103"/>
      <c r="AE758" s="103" t="str">
        <f>IF(Final_Report[[#This Row],[Move to Report]]="Yes",VLOOKUP(E758,IssueVariable[],8,0),"N/A")</f>
        <v>N/A</v>
      </c>
      <c r="AF758" s="103" t="str">
        <f>Final_Report[[#This Row],[Steps to Reproduce]]</f>
        <v>N/A</v>
      </c>
      <c r="AG758" s="103" t="str">
        <f>IF(Final_Report[[#This Row],[Move to Report]]="Yes",VLOOKUP(E758,IssueVariable[],9,0),"N/A")</f>
        <v>N/A</v>
      </c>
      <c r="AH758" s="103" t="str">
        <f>IF(Final_Report[[#This Row],[Move to Report]]="Yes",VLOOKUP(E758,IssueVariable[],10,0),"N/A")</f>
        <v>N/A</v>
      </c>
      <c r="AI758" s="103"/>
      <c r="AJ758" s="103"/>
      <c r="AK758" s="103" t="str" cm="1">
        <f t="array" ref="AK758">Table95[Tested on]</f>
        <v>Windows: 11
MAC OS: 12
iOS: 15
Android OS: 10</v>
      </c>
      <c r="AL758" s="203" t="str" cm="1">
        <f t="array" ref="AL7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8" s="103" t="e" cm="1">
        <f t="array" ref="AM758">CONCATENATE(LEFT(AH758, SEARCH(" ", AH758) -1),", ",Labels[Labels])</f>
        <v>#VALUE!</v>
      </c>
      <c r="AN758" s="103" t="b">
        <f t="shared" si="12"/>
        <v>0</v>
      </c>
      <c r="AO758" s="103"/>
      <c r="AP758" s="103"/>
      <c r="AQ758" s="103"/>
      <c r="AR758" s="103"/>
      <c r="AS758" s="103"/>
      <c r="AT758" s="103"/>
      <c r="AU758" s="103"/>
      <c r="AV758" s="103"/>
      <c r="AW758" s="103"/>
      <c r="AX758" s="103"/>
      <c r="AY758" s="103"/>
      <c r="AZ758" s="103"/>
      <c r="BA758" s="103"/>
      <c r="BB758" s="103"/>
      <c r="BC758" s="103" t="e">
        <f>VLOOKUP('Final Report'!D758,'Issue Variable'!A:N,11,FALSE)</f>
        <v>#N/A</v>
      </c>
      <c r="BD758" s="103"/>
      <c r="BE758" s="206"/>
    </row>
    <row r="759" spans="1:57" ht="105" hidden="1">
      <c r="A759" s="145"/>
      <c r="B759" s="103" t="e">
        <f>VLOOKUP(A759,URL[],2,0)</f>
        <v>#N/A</v>
      </c>
      <c r="C759" s="205" t="e">
        <f>VLOOKUP(A759,URL[],3,0)</f>
        <v>#N/A</v>
      </c>
      <c r="D759" s="103"/>
      <c r="E759" s="103"/>
      <c r="F759" s="103"/>
      <c r="G759" s="103"/>
      <c r="H759" s="103"/>
      <c r="I759" s="103"/>
      <c r="J759" s="103"/>
      <c r="K759" s="103"/>
      <c r="L759" s="103"/>
      <c r="M759" s="103"/>
      <c r="N759" s="103"/>
      <c r="O759" s="103"/>
      <c r="P759" s="103"/>
      <c r="Q759" s="103"/>
      <c r="R759" s="103"/>
      <c r="S759" s="103"/>
      <c r="T759" s="103" t="str">
        <f>IF(Final_Report[[#This Row],[Move to Report]]="Yes",VLOOKUP(E759,IssueVariable[],3,0),"N/A")</f>
        <v>N/A</v>
      </c>
      <c r="U759" s="103" t="str">
        <f>IF(Final_Report[[#This Row],[Move to Report]]="Yes",VLOOKUP(E759,IssueVariable[],4,0),"N/A")</f>
        <v>N/A</v>
      </c>
      <c r="V759" s="103" t="str">
        <f>Final_Report[[#This Row],[Issue Description]]</f>
        <v>N/A</v>
      </c>
      <c r="W759" s="103"/>
      <c r="X759" s="103">
        <f>Final_Report[[#This Row],[Code Snippet]]</f>
        <v>0</v>
      </c>
      <c r="Y759" s="103" t="str">
        <f>IF(Final_Report[[#This Row],[Move to Report]]="Yes",VLOOKUP(E759,IssueVariable[],5,0),"N/A")</f>
        <v>N/A</v>
      </c>
      <c r="Z759" s="103" t="str">
        <f>Final_Report[[#This Row],[Expected Result]]</f>
        <v>N/A</v>
      </c>
      <c r="AA759" s="103" t="str">
        <f>IF(Final_Report[[#This Row],[Move to Report]]="Yes",VLOOKUP(E759,IssueVariable[],6,0),"N/A")</f>
        <v>N/A</v>
      </c>
      <c r="AB759" s="103" t="str">
        <f>IF(Final_Report[[#This Row],[Move to Report]]="Yes",VLOOKUP(E759,IssueVariable[],7,0),"N/A")</f>
        <v>N/A</v>
      </c>
      <c r="AC759" s="103" t="str">
        <f>Final_Report[[#This Row],[Recommendation]]</f>
        <v>N/A</v>
      </c>
      <c r="AD759" s="103"/>
      <c r="AE759" s="103" t="str">
        <f>IF(Final_Report[[#This Row],[Move to Report]]="Yes",VLOOKUP(E759,IssueVariable[],8,0),"N/A")</f>
        <v>N/A</v>
      </c>
      <c r="AF759" s="103" t="str">
        <f>Final_Report[[#This Row],[Steps to Reproduce]]</f>
        <v>N/A</v>
      </c>
      <c r="AG759" s="103" t="str">
        <f>IF(Final_Report[[#This Row],[Move to Report]]="Yes",VLOOKUP(E759,IssueVariable[],9,0),"N/A")</f>
        <v>N/A</v>
      </c>
      <c r="AH759" s="103" t="str">
        <f>IF(Final_Report[[#This Row],[Move to Report]]="Yes",VLOOKUP(E759,IssueVariable[],10,0),"N/A")</f>
        <v>N/A</v>
      </c>
      <c r="AI759" s="103"/>
      <c r="AJ759" s="103"/>
      <c r="AK759" s="103" t="str" cm="1">
        <f t="array" ref="AK759">Table95[Tested on]</f>
        <v>Windows: 11
MAC OS: 12
iOS: 15
Android OS: 10</v>
      </c>
      <c r="AL759" s="203" t="str" cm="1">
        <f t="array" ref="AL7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59" s="103" t="e" cm="1">
        <f t="array" ref="AM759">CONCATENATE(LEFT(AH759, SEARCH(" ", AH759) -1),", ",Labels[Labels])</f>
        <v>#VALUE!</v>
      </c>
      <c r="AN759" s="103" t="b">
        <f t="shared" si="12"/>
        <v>0</v>
      </c>
      <c r="AO759" s="103"/>
      <c r="AP759" s="103"/>
      <c r="AQ759" s="103"/>
      <c r="AR759" s="103"/>
      <c r="AS759" s="103"/>
      <c r="AT759" s="103"/>
      <c r="AU759" s="103"/>
      <c r="AV759" s="103"/>
      <c r="AW759" s="103"/>
      <c r="AX759" s="103"/>
      <c r="AY759" s="103"/>
      <c r="AZ759" s="103"/>
      <c r="BA759" s="103"/>
      <c r="BB759" s="103"/>
      <c r="BC759" s="103" t="e">
        <f>VLOOKUP('Final Report'!D759,'Issue Variable'!A:N,11,FALSE)</f>
        <v>#N/A</v>
      </c>
      <c r="BD759" s="103"/>
      <c r="BE759" s="206"/>
    </row>
    <row r="760" spans="1:57" ht="105" hidden="1">
      <c r="A760" s="145"/>
      <c r="B760" s="103" t="e">
        <f>VLOOKUP(A760,URL[],2,0)</f>
        <v>#N/A</v>
      </c>
      <c r="C760" s="205" t="e">
        <f>VLOOKUP(A760,URL[],3,0)</f>
        <v>#N/A</v>
      </c>
      <c r="D760" s="103"/>
      <c r="E760" s="103"/>
      <c r="F760" s="103"/>
      <c r="G760" s="103"/>
      <c r="H760" s="103"/>
      <c r="I760" s="103"/>
      <c r="J760" s="103"/>
      <c r="K760" s="103"/>
      <c r="L760" s="103"/>
      <c r="M760" s="103"/>
      <c r="N760" s="103"/>
      <c r="O760" s="103"/>
      <c r="P760" s="103"/>
      <c r="Q760" s="103"/>
      <c r="R760" s="103"/>
      <c r="S760" s="103"/>
      <c r="T760" s="103" t="str">
        <f>IF(Final_Report[[#This Row],[Move to Report]]="Yes",VLOOKUP(E760,IssueVariable[],3,0),"N/A")</f>
        <v>N/A</v>
      </c>
      <c r="U760" s="103" t="str">
        <f>IF(Final_Report[[#This Row],[Move to Report]]="Yes",VLOOKUP(E760,IssueVariable[],4,0),"N/A")</f>
        <v>N/A</v>
      </c>
      <c r="V760" s="103" t="str">
        <f>Final_Report[[#This Row],[Issue Description]]</f>
        <v>N/A</v>
      </c>
      <c r="W760" s="103"/>
      <c r="X760" s="103">
        <f>Final_Report[[#This Row],[Code Snippet]]</f>
        <v>0</v>
      </c>
      <c r="Y760" s="103" t="str">
        <f>IF(Final_Report[[#This Row],[Move to Report]]="Yes",VLOOKUP(E760,IssueVariable[],5,0),"N/A")</f>
        <v>N/A</v>
      </c>
      <c r="Z760" s="103" t="str">
        <f>Final_Report[[#This Row],[Expected Result]]</f>
        <v>N/A</v>
      </c>
      <c r="AA760" s="103" t="str">
        <f>IF(Final_Report[[#This Row],[Move to Report]]="Yes",VLOOKUP(E760,IssueVariable[],6,0),"N/A")</f>
        <v>N/A</v>
      </c>
      <c r="AB760" s="103" t="str">
        <f>IF(Final_Report[[#This Row],[Move to Report]]="Yes",VLOOKUP(E760,IssueVariable[],7,0),"N/A")</f>
        <v>N/A</v>
      </c>
      <c r="AC760" s="103" t="str">
        <f>Final_Report[[#This Row],[Recommendation]]</f>
        <v>N/A</v>
      </c>
      <c r="AD760" s="103"/>
      <c r="AE760" s="103" t="str">
        <f>IF(Final_Report[[#This Row],[Move to Report]]="Yes",VLOOKUP(E760,IssueVariable[],8,0),"N/A")</f>
        <v>N/A</v>
      </c>
      <c r="AF760" s="103" t="str">
        <f>Final_Report[[#This Row],[Steps to Reproduce]]</f>
        <v>N/A</v>
      </c>
      <c r="AG760" s="103" t="str">
        <f>IF(Final_Report[[#This Row],[Move to Report]]="Yes",VLOOKUP(E760,IssueVariable[],9,0),"N/A")</f>
        <v>N/A</v>
      </c>
      <c r="AH760" s="103" t="str">
        <f>IF(Final_Report[[#This Row],[Move to Report]]="Yes",VLOOKUP(E760,IssueVariable[],10,0),"N/A")</f>
        <v>N/A</v>
      </c>
      <c r="AI760" s="103"/>
      <c r="AJ760" s="103"/>
      <c r="AK760" s="103" t="str" cm="1">
        <f t="array" ref="AK760">Table95[Tested on]</f>
        <v>Windows: 11
MAC OS: 12
iOS: 15
Android OS: 10</v>
      </c>
      <c r="AL760" s="203" t="str" cm="1">
        <f t="array" ref="AL7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0" s="103" t="e" cm="1">
        <f t="array" ref="AM760">CONCATENATE(LEFT(AH760, SEARCH(" ", AH760) -1),", ",Labels[Labels])</f>
        <v>#VALUE!</v>
      </c>
      <c r="AN760" s="103" t="b">
        <f t="shared" si="12"/>
        <v>0</v>
      </c>
      <c r="AO760" s="103"/>
      <c r="AP760" s="103"/>
      <c r="AQ760" s="103"/>
      <c r="AR760" s="103"/>
      <c r="AS760" s="103"/>
      <c r="AT760" s="103"/>
      <c r="AU760" s="103"/>
      <c r="AV760" s="103"/>
      <c r="AW760" s="103"/>
      <c r="AX760" s="103"/>
      <c r="AY760" s="103"/>
      <c r="AZ760" s="103"/>
      <c r="BA760" s="103"/>
      <c r="BB760" s="103"/>
      <c r="BC760" s="103" t="e">
        <f>VLOOKUP('Final Report'!D760,'Issue Variable'!A:N,11,FALSE)</f>
        <v>#N/A</v>
      </c>
      <c r="BD760" s="103"/>
      <c r="BE760" s="206"/>
    </row>
    <row r="761" spans="1:57" ht="105" hidden="1">
      <c r="A761" s="145"/>
      <c r="B761" s="103" t="e">
        <f>VLOOKUP(A761,URL[],2,0)</f>
        <v>#N/A</v>
      </c>
      <c r="C761" s="205" t="e">
        <f>VLOOKUP(A761,URL[],3,0)</f>
        <v>#N/A</v>
      </c>
      <c r="D761" s="103"/>
      <c r="E761" s="103"/>
      <c r="F761" s="103"/>
      <c r="G761" s="103"/>
      <c r="H761" s="103"/>
      <c r="I761" s="103"/>
      <c r="J761" s="103"/>
      <c r="K761" s="103"/>
      <c r="L761" s="103"/>
      <c r="M761" s="103"/>
      <c r="N761" s="103"/>
      <c r="O761" s="103"/>
      <c r="P761" s="103"/>
      <c r="Q761" s="103"/>
      <c r="R761" s="103"/>
      <c r="S761" s="103"/>
      <c r="T761" s="103" t="str">
        <f>IF(Final_Report[[#This Row],[Move to Report]]="Yes",VLOOKUP(E761,IssueVariable[],3,0),"N/A")</f>
        <v>N/A</v>
      </c>
      <c r="U761" s="103" t="str">
        <f>IF(Final_Report[[#This Row],[Move to Report]]="Yes",VLOOKUP(E761,IssueVariable[],4,0),"N/A")</f>
        <v>N/A</v>
      </c>
      <c r="V761" s="103" t="str">
        <f>Final_Report[[#This Row],[Issue Description]]</f>
        <v>N/A</v>
      </c>
      <c r="W761" s="103"/>
      <c r="X761" s="103">
        <f>Final_Report[[#This Row],[Code Snippet]]</f>
        <v>0</v>
      </c>
      <c r="Y761" s="103" t="str">
        <f>IF(Final_Report[[#This Row],[Move to Report]]="Yes",VLOOKUP(E761,IssueVariable[],5,0),"N/A")</f>
        <v>N/A</v>
      </c>
      <c r="Z761" s="103" t="str">
        <f>Final_Report[[#This Row],[Expected Result]]</f>
        <v>N/A</v>
      </c>
      <c r="AA761" s="103" t="str">
        <f>IF(Final_Report[[#This Row],[Move to Report]]="Yes",VLOOKUP(E761,IssueVariable[],6,0),"N/A")</f>
        <v>N/A</v>
      </c>
      <c r="AB761" s="103" t="str">
        <f>IF(Final_Report[[#This Row],[Move to Report]]="Yes",VLOOKUP(E761,IssueVariable[],7,0),"N/A")</f>
        <v>N/A</v>
      </c>
      <c r="AC761" s="103" t="str">
        <f>Final_Report[[#This Row],[Recommendation]]</f>
        <v>N/A</v>
      </c>
      <c r="AD761" s="103"/>
      <c r="AE761" s="103" t="str">
        <f>IF(Final_Report[[#This Row],[Move to Report]]="Yes",VLOOKUP(E761,IssueVariable[],8,0),"N/A")</f>
        <v>N/A</v>
      </c>
      <c r="AF761" s="103" t="str">
        <f>Final_Report[[#This Row],[Steps to Reproduce]]</f>
        <v>N/A</v>
      </c>
      <c r="AG761" s="103" t="str">
        <f>IF(Final_Report[[#This Row],[Move to Report]]="Yes",VLOOKUP(E761,IssueVariable[],9,0),"N/A")</f>
        <v>N/A</v>
      </c>
      <c r="AH761" s="103" t="str">
        <f>IF(Final_Report[[#This Row],[Move to Report]]="Yes",VLOOKUP(E761,IssueVariable[],10,0),"N/A")</f>
        <v>N/A</v>
      </c>
      <c r="AI761" s="103"/>
      <c r="AJ761" s="103"/>
      <c r="AK761" s="103" t="str" cm="1">
        <f t="array" ref="AK761">Table95[Tested on]</f>
        <v>Windows: 11
MAC OS: 12
iOS: 15
Android OS: 10</v>
      </c>
      <c r="AL761" s="203" t="str" cm="1">
        <f t="array" ref="AL7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1" s="103" t="e" cm="1">
        <f t="array" ref="AM761">CONCATENATE(LEFT(AH761, SEARCH(" ", AH761) -1),", ",Labels[Labels])</f>
        <v>#VALUE!</v>
      </c>
      <c r="AN761" s="103" t="b">
        <f t="shared" si="12"/>
        <v>0</v>
      </c>
      <c r="AO761" s="103"/>
      <c r="AP761" s="103"/>
      <c r="AQ761" s="103"/>
      <c r="AR761" s="103"/>
      <c r="AS761" s="103"/>
      <c r="AT761" s="103"/>
      <c r="AU761" s="103"/>
      <c r="AV761" s="103"/>
      <c r="AW761" s="103"/>
      <c r="AX761" s="103"/>
      <c r="AY761" s="103"/>
      <c r="AZ761" s="103"/>
      <c r="BA761" s="103"/>
      <c r="BB761" s="103"/>
      <c r="BC761" s="103" t="e">
        <f>VLOOKUP('Final Report'!D761,'Issue Variable'!A:N,11,FALSE)</f>
        <v>#N/A</v>
      </c>
      <c r="BD761" s="103"/>
      <c r="BE761" s="206"/>
    </row>
    <row r="762" spans="1:57" ht="105" hidden="1">
      <c r="A762" s="145"/>
      <c r="B762" s="103" t="e">
        <f>VLOOKUP(A762,URL[],2,0)</f>
        <v>#N/A</v>
      </c>
      <c r="C762" s="205" t="e">
        <f>VLOOKUP(A762,URL[],3,0)</f>
        <v>#N/A</v>
      </c>
      <c r="D762" s="103"/>
      <c r="E762" s="103"/>
      <c r="F762" s="103"/>
      <c r="G762" s="103"/>
      <c r="H762" s="103"/>
      <c r="I762" s="103"/>
      <c r="J762" s="103"/>
      <c r="K762" s="103"/>
      <c r="L762" s="103"/>
      <c r="M762" s="103"/>
      <c r="N762" s="103"/>
      <c r="O762" s="103"/>
      <c r="P762" s="103"/>
      <c r="Q762" s="103"/>
      <c r="R762" s="103"/>
      <c r="S762" s="103"/>
      <c r="T762" s="103" t="str">
        <f>IF(Final_Report[[#This Row],[Move to Report]]="Yes",VLOOKUP(E762,IssueVariable[],3,0),"N/A")</f>
        <v>N/A</v>
      </c>
      <c r="U762" s="103" t="str">
        <f>IF(Final_Report[[#This Row],[Move to Report]]="Yes",VLOOKUP(E762,IssueVariable[],4,0),"N/A")</f>
        <v>N/A</v>
      </c>
      <c r="V762" s="103" t="str">
        <f>Final_Report[[#This Row],[Issue Description]]</f>
        <v>N/A</v>
      </c>
      <c r="W762" s="103"/>
      <c r="X762" s="103">
        <f>Final_Report[[#This Row],[Code Snippet]]</f>
        <v>0</v>
      </c>
      <c r="Y762" s="103" t="str">
        <f>IF(Final_Report[[#This Row],[Move to Report]]="Yes",VLOOKUP(E762,IssueVariable[],5,0),"N/A")</f>
        <v>N/A</v>
      </c>
      <c r="Z762" s="103" t="str">
        <f>Final_Report[[#This Row],[Expected Result]]</f>
        <v>N/A</v>
      </c>
      <c r="AA762" s="103" t="str">
        <f>IF(Final_Report[[#This Row],[Move to Report]]="Yes",VLOOKUP(E762,IssueVariable[],6,0),"N/A")</f>
        <v>N/A</v>
      </c>
      <c r="AB762" s="103" t="str">
        <f>IF(Final_Report[[#This Row],[Move to Report]]="Yes",VLOOKUP(E762,IssueVariable[],7,0),"N/A")</f>
        <v>N/A</v>
      </c>
      <c r="AC762" s="103" t="str">
        <f>Final_Report[[#This Row],[Recommendation]]</f>
        <v>N/A</v>
      </c>
      <c r="AD762" s="103"/>
      <c r="AE762" s="103" t="str">
        <f>IF(Final_Report[[#This Row],[Move to Report]]="Yes",VLOOKUP(E762,IssueVariable[],8,0),"N/A")</f>
        <v>N/A</v>
      </c>
      <c r="AF762" s="103" t="str">
        <f>Final_Report[[#This Row],[Steps to Reproduce]]</f>
        <v>N/A</v>
      </c>
      <c r="AG762" s="103" t="str">
        <f>IF(Final_Report[[#This Row],[Move to Report]]="Yes",VLOOKUP(E762,IssueVariable[],9,0),"N/A")</f>
        <v>N/A</v>
      </c>
      <c r="AH762" s="103" t="str">
        <f>IF(Final_Report[[#This Row],[Move to Report]]="Yes",VLOOKUP(E762,IssueVariable[],10,0),"N/A")</f>
        <v>N/A</v>
      </c>
      <c r="AI762" s="103"/>
      <c r="AJ762" s="103"/>
      <c r="AK762" s="103" t="str" cm="1">
        <f t="array" ref="AK762">Table95[Tested on]</f>
        <v>Windows: 11
MAC OS: 12
iOS: 15
Android OS: 10</v>
      </c>
      <c r="AL762" s="203" t="str" cm="1">
        <f t="array" ref="AL7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2" s="103" t="e" cm="1">
        <f t="array" ref="AM762">CONCATENATE(LEFT(AH762, SEARCH(" ", AH762) -1),", ",Labels[Labels])</f>
        <v>#VALUE!</v>
      </c>
      <c r="AN762" s="103" t="b">
        <f t="shared" si="12"/>
        <v>0</v>
      </c>
      <c r="AO762" s="103"/>
      <c r="AP762" s="103"/>
      <c r="AQ762" s="103"/>
      <c r="AR762" s="103"/>
      <c r="AS762" s="103"/>
      <c r="AT762" s="103"/>
      <c r="AU762" s="103"/>
      <c r="AV762" s="103"/>
      <c r="AW762" s="103"/>
      <c r="AX762" s="103"/>
      <c r="AY762" s="103"/>
      <c r="AZ762" s="103"/>
      <c r="BA762" s="103"/>
      <c r="BB762" s="103"/>
      <c r="BC762" s="103" t="e">
        <f>VLOOKUP('Final Report'!D762,'Issue Variable'!A:N,11,FALSE)</f>
        <v>#N/A</v>
      </c>
      <c r="BD762" s="103"/>
      <c r="BE762" s="206"/>
    </row>
    <row r="763" spans="1:57" ht="105" hidden="1">
      <c r="A763" s="145"/>
      <c r="B763" s="103" t="e">
        <f>VLOOKUP(A763,URL[],2,0)</f>
        <v>#N/A</v>
      </c>
      <c r="C763" s="205" t="e">
        <f>VLOOKUP(A763,URL[],3,0)</f>
        <v>#N/A</v>
      </c>
      <c r="D763" s="103"/>
      <c r="E763" s="103"/>
      <c r="F763" s="103"/>
      <c r="G763" s="103"/>
      <c r="H763" s="103"/>
      <c r="I763" s="103"/>
      <c r="J763" s="103"/>
      <c r="K763" s="103"/>
      <c r="L763" s="103"/>
      <c r="M763" s="103"/>
      <c r="N763" s="103"/>
      <c r="O763" s="103"/>
      <c r="P763" s="103"/>
      <c r="Q763" s="103"/>
      <c r="R763" s="103"/>
      <c r="S763" s="103"/>
      <c r="T763" s="103" t="str">
        <f>IF(Final_Report[[#This Row],[Move to Report]]="Yes",VLOOKUP(E763,IssueVariable[],3,0),"N/A")</f>
        <v>N/A</v>
      </c>
      <c r="U763" s="103" t="str">
        <f>IF(Final_Report[[#This Row],[Move to Report]]="Yes",VLOOKUP(E763,IssueVariable[],4,0),"N/A")</f>
        <v>N/A</v>
      </c>
      <c r="V763" s="103" t="str">
        <f>Final_Report[[#This Row],[Issue Description]]</f>
        <v>N/A</v>
      </c>
      <c r="W763" s="103"/>
      <c r="X763" s="103">
        <f>Final_Report[[#This Row],[Code Snippet]]</f>
        <v>0</v>
      </c>
      <c r="Y763" s="103" t="str">
        <f>IF(Final_Report[[#This Row],[Move to Report]]="Yes",VLOOKUP(E763,IssueVariable[],5,0),"N/A")</f>
        <v>N/A</v>
      </c>
      <c r="Z763" s="103" t="str">
        <f>Final_Report[[#This Row],[Expected Result]]</f>
        <v>N/A</v>
      </c>
      <c r="AA763" s="103" t="str">
        <f>IF(Final_Report[[#This Row],[Move to Report]]="Yes",VLOOKUP(E763,IssueVariable[],6,0),"N/A")</f>
        <v>N/A</v>
      </c>
      <c r="AB763" s="103" t="str">
        <f>IF(Final_Report[[#This Row],[Move to Report]]="Yes",VLOOKUP(E763,IssueVariable[],7,0),"N/A")</f>
        <v>N/A</v>
      </c>
      <c r="AC763" s="103" t="str">
        <f>Final_Report[[#This Row],[Recommendation]]</f>
        <v>N/A</v>
      </c>
      <c r="AD763" s="103"/>
      <c r="AE763" s="103" t="str">
        <f>IF(Final_Report[[#This Row],[Move to Report]]="Yes",VLOOKUP(E763,IssueVariable[],8,0),"N/A")</f>
        <v>N/A</v>
      </c>
      <c r="AF763" s="103" t="str">
        <f>Final_Report[[#This Row],[Steps to Reproduce]]</f>
        <v>N/A</v>
      </c>
      <c r="AG763" s="103" t="str">
        <f>IF(Final_Report[[#This Row],[Move to Report]]="Yes",VLOOKUP(E763,IssueVariable[],9,0),"N/A")</f>
        <v>N/A</v>
      </c>
      <c r="AH763" s="103" t="str">
        <f>IF(Final_Report[[#This Row],[Move to Report]]="Yes",VLOOKUP(E763,IssueVariable[],10,0),"N/A")</f>
        <v>N/A</v>
      </c>
      <c r="AI763" s="103"/>
      <c r="AJ763" s="103"/>
      <c r="AK763" s="103" t="str" cm="1">
        <f t="array" ref="AK763">Table95[Tested on]</f>
        <v>Windows: 11
MAC OS: 12
iOS: 15
Android OS: 10</v>
      </c>
      <c r="AL763" s="203" t="str" cm="1">
        <f t="array" ref="AL7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3" s="103" t="e" cm="1">
        <f t="array" ref="AM763">CONCATENATE(LEFT(AH763, SEARCH(" ", AH763) -1),", ",Labels[Labels])</f>
        <v>#VALUE!</v>
      </c>
      <c r="AN763" s="103" t="b">
        <f t="shared" si="12"/>
        <v>0</v>
      </c>
      <c r="AO763" s="103"/>
      <c r="AP763" s="103"/>
      <c r="AQ763" s="103"/>
      <c r="AR763" s="103"/>
      <c r="AS763" s="103"/>
      <c r="AT763" s="103"/>
      <c r="AU763" s="103"/>
      <c r="AV763" s="103"/>
      <c r="AW763" s="103"/>
      <c r="AX763" s="103"/>
      <c r="AY763" s="103"/>
      <c r="AZ763" s="103"/>
      <c r="BA763" s="103"/>
      <c r="BB763" s="103"/>
      <c r="BC763" s="103" t="e">
        <f>VLOOKUP('Final Report'!D763,'Issue Variable'!A:N,11,FALSE)</f>
        <v>#N/A</v>
      </c>
      <c r="BD763" s="103"/>
      <c r="BE763" s="206"/>
    </row>
    <row r="764" spans="1:57" ht="105" hidden="1">
      <c r="A764" s="145"/>
      <c r="B764" s="103" t="e">
        <f>VLOOKUP(A764,URL[],2,0)</f>
        <v>#N/A</v>
      </c>
      <c r="C764" s="205" t="e">
        <f>VLOOKUP(A764,URL[],3,0)</f>
        <v>#N/A</v>
      </c>
      <c r="D764" s="103"/>
      <c r="E764" s="103"/>
      <c r="F764" s="103"/>
      <c r="G764" s="103"/>
      <c r="H764" s="103"/>
      <c r="I764" s="103"/>
      <c r="J764" s="103"/>
      <c r="K764" s="103"/>
      <c r="L764" s="103"/>
      <c r="M764" s="103"/>
      <c r="N764" s="103"/>
      <c r="O764" s="103"/>
      <c r="P764" s="103"/>
      <c r="Q764" s="103"/>
      <c r="R764" s="103"/>
      <c r="S764" s="103"/>
      <c r="T764" s="103" t="str">
        <f>IF(Final_Report[[#This Row],[Move to Report]]="Yes",VLOOKUP(E764,IssueVariable[],3,0),"N/A")</f>
        <v>N/A</v>
      </c>
      <c r="U764" s="103" t="str">
        <f>IF(Final_Report[[#This Row],[Move to Report]]="Yes",VLOOKUP(E764,IssueVariable[],4,0),"N/A")</f>
        <v>N/A</v>
      </c>
      <c r="V764" s="103" t="str">
        <f>Final_Report[[#This Row],[Issue Description]]</f>
        <v>N/A</v>
      </c>
      <c r="W764" s="103"/>
      <c r="X764" s="103">
        <f>Final_Report[[#This Row],[Code Snippet]]</f>
        <v>0</v>
      </c>
      <c r="Y764" s="103" t="str">
        <f>IF(Final_Report[[#This Row],[Move to Report]]="Yes",VLOOKUP(E764,IssueVariable[],5,0),"N/A")</f>
        <v>N/A</v>
      </c>
      <c r="Z764" s="103" t="str">
        <f>Final_Report[[#This Row],[Expected Result]]</f>
        <v>N/A</v>
      </c>
      <c r="AA764" s="103" t="str">
        <f>IF(Final_Report[[#This Row],[Move to Report]]="Yes",VLOOKUP(E764,IssueVariable[],6,0),"N/A")</f>
        <v>N/A</v>
      </c>
      <c r="AB764" s="103" t="str">
        <f>IF(Final_Report[[#This Row],[Move to Report]]="Yes",VLOOKUP(E764,IssueVariable[],7,0),"N/A")</f>
        <v>N/A</v>
      </c>
      <c r="AC764" s="103" t="str">
        <f>Final_Report[[#This Row],[Recommendation]]</f>
        <v>N/A</v>
      </c>
      <c r="AD764" s="103"/>
      <c r="AE764" s="103" t="str">
        <f>IF(Final_Report[[#This Row],[Move to Report]]="Yes",VLOOKUP(E764,IssueVariable[],8,0),"N/A")</f>
        <v>N/A</v>
      </c>
      <c r="AF764" s="103" t="str">
        <f>Final_Report[[#This Row],[Steps to Reproduce]]</f>
        <v>N/A</v>
      </c>
      <c r="AG764" s="103" t="str">
        <f>IF(Final_Report[[#This Row],[Move to Report]]="Yes",VLOOKUP(E764,IssueVariable[],9,0),"N/A")</f>
        <v>N/A</v>
      </c>
      <c r="AH764" s="103" t="str">
        <f>IF(Final_Report[[#This Row],[Move to Report]]="Yes",VLOOKUP(E764,IssueVariable[],10,0),"N/A")</f>
        <v>N/A</v>
      </c>
      <c r="AI764" s="103"/>
      <c r="AJ764" s="103"/>
      <c r="AK764" s="103" t="str" cm="1">
        <f t="array" ref="AK764">Table95[Tested on]</f>
        <v>Windows: 11
MAC OS: 12
iOS: 15
Android OS: 10</v>
      </c>
      <c r="AL764" s="203" t="str" cm="1">
        <f t="array" ref="AL7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4" s="103" t="e" cm="1">
        <f t="array" ref="AM764">CONCATENATE(LEFT(AH764, SEARCH(" ", AH764) -1),", ",Labels[Labels])</f>
        <v>#VALUE!</v>
      </c>
      <c r="AN764" s="103" t="b">
        <f t="shared" si="12"/>
        <v>0</v>
      </c>
      <c r="AO764" s="103"/>
      <c r="AP764" s="103"/>
      <c r="AQ764" s="103"/>
      <c r="AR764" s="103"/>
      <c r="AS764" s="103"/>
      <c r="AT764" s="103"/>
      <c r="AU764" s="103"/>
      <c r="AV764" s="103"/>
      <c r="AW764" s="103"/>
      <c r="AX764" s="103"/>
      <c r="AY764" s="103"/>
      <c r="AZ764" s="103"/>
      <c r="BA764" s="103"/>
      <c r="BB764" s="103"/>
      <c r="BC764" s="103" t="e">
        <f>VLOOKUP('Final Report'!D764,'Issue Variable'!A:N,11,FALSE)</f>
        <v>#N/A</v>
      </c>
      <c r="BD764" s="103"/>
      <c r="BE764" s="206"/>
    </row>
    <row r="765" spans="1:57" ht="105" hidden="1">
      <c r="A765" s="145"/>
      <c r="B765" s="103" t="e">
        <f>VLOOKUP(A765,URL[],2,0)</f>
        <v>#N/A</v>
      </c>
      <c r="C765" s="205" t="e">
        <f>VLOOKUP(A765,URL[],3,0)</f>
        <v>#N/A</v>
      </c>
      <c r="D765" s="103"/>
      <c r="E765" s="103"/>
      <c r="F765" s="103"/>
      <c r="G765" s="103"/>
      <c r="H765" s="103"/>
      <c r="I765" s="103"/>
      <c r="J765" s="103"/>
      <c r="K765" s="103"/>
      <c r="L765" s="103"/>
      <c r="M765" s="103"/>
      <c r="N765" s="103"/>
      <c r="O765" s="103"/>
      <c r="P765" s="103"/>
      <c r="Q765" s="103"/>
      <c r="R765" s="103"/>
      <c r="S765" s="103"/>
      <c r="T765" s="103" t="str">
        <f>IF(Final_Report[[#This Row],[Move to Report]]="Yes",VLOOKUP(E765,IssueVariable[],3,0),"N/A")</f>
        <v>N/A</v>
      </c>
      <c r="U765" s="103" t="str">
        <f>IF(Final_Report[[#This Row],[Move to Report]]="Yes",VLOOKUP(E765,IssueVariable[],4,0),"N/A")</f>
        <v>N/A</v>
      </c>
      <c r="V765" s="103" t="str">
        <f>Final_Report[[#This Row],[Issue Description]]</f>
        <v>N/A</v>
      </c>
      <c r="W765" s="103"/>
      <c r="X765" s="103">
        <f>Final_Report[[#This Row],[Code Snippet]]</f>
        <v>0</v>
      </c>
      <c r="Y765" s="103" t="str">
        <f>IF(Final_Report[[#This Row],[Move to Report]]="Yes",VLOOKUP(E765,IssueVariable[],5,0),"N/A")</f>
        <v>N/A</v>
      </c>
      <c r="Z765" s="103" t="str">
        <f>Final_Report[[#This Row],[Expected Result]]</f>
        <v>N/A</v>
      </c>
      <c r="AA765" s="103" t="str">
        <f>IF(Final_Report[[#This Row],[Move to Report]]="Yes",VLOOKUP(E765,IssueVariable[],6,0),"N/A")</f>
        <v>N/A</v>
      </c>
      <c r="AB765" s="103" t="str">
        <f>IF(Final_Report[[#This Row],[Move to Report]]="Yes",VLOOKUP(E765,IssueVariable[],7,0),"N/A")</f>
        <v>N/A</v>
      </c>
      <c r="AC765" s="103" t="str">
        <f>Final_Report[[#This Row],[Recommendation]]</f>
        <v>N/A</v>
      </c>
      <c r="AD765" s="103"/>
      <c r="AE765" s="103" t="str">
        <f>IF(Final_Report[[#This Row],[Move to Report]]="Yes",VLOOKUP(E765,IssueVariable[],8,0),"N/A")</f>
        <v>N/A</v>
      </c>
      <c r="AF765" s="103" t="str">
        <f>Final_Report[[#This Row],[Steps to Reproduce]]</f>
        <v>N/A</v>
      </c>
      <c r="AG765" s="103" t="str">
        <f>IF(Final_Report[[#This Row],[Move to Report]]="Yes",VLOOKUP(E765,IssueVariable[],9,0),"N/A")</f>
        <v>N/A</v>
      </c>
      <c r="AH765" s="103" t="str">
        <f>IF(Final_Report[[#This Row],[Move to Report]]="Yes",VLOOKUP(E765,IssueVariable[],10,0),"N/A")</f>
        <v>N/A</v>
      </c>
      <c r="AI765" s="103"/>
      <c r="AJ765" s="103"/>
      <c r="AK765" s="103" t="str" cm="1">
        <f t="array" ref="AK765">Table95[Tested on]</f>
        <v>Windows: 11
MAC OS: 12
iOS: 15
Android OS: 10</v>
      </c>
      <c r="AL765" s="203" t="str" cm="1">
        <f t="array" ref="AL7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5" s="103" t="e" cm="1">
        <f t="array" ref="AM765">CONCATENATE(LEFT(AH765, SEARCH(" ", AH765) -1),", ",Labels[Labels])</f>
        <v>#VALUE!</v>
      </c>
      <c r="AN765" s="103" t="b">
        <f t="shared" ref="AN765:AN828" si="13">IF(AJ765="Blocker","1 - Critical - showstopper",IF(AJ765="Critical","1 - Critical - showstopper",IF(AJ765="Major","1 - Critical - showstopper",IF(AJ765="Minor","3 - Medium - minor functionality broken",IF(AJ765="Trivial","4 - Low - cosmetic or usability")))))</f>
        <v>0</v>
      </c>
      <c r="AO765" s="103"/>
      <c r="AP765" s="103"/>
      <c r="AQ765" s="103"/>
      <c r="AR765" s="103"/>
      <c r="AS765" s="103"/>
      <c r="AT765" s="103"/>
      <c r="AU765" s="103"/>
      <c r="AV765" s="103"/>
      <c r="AW765" s="103"/>
      <c r="AX765" s="103"/>
      <c r="AY765" s="103"/>
      <c r="AZ765" s="103"/>
      <c r="BA765" s="103"/>
      <c r="BB765" s="103"/>
      <c r="BC765" s="103" t="e">
        <f>VLOOKUP('Final Report'!D765,'Issue Variable'!A:N,11,FALSE)</f>
        <v>#N/A</v>
      </c>
      <c r="BD765" s="103"/>
      <c r="BE765" s="206"/>
    </row>
    <row r="766" spans="1:57" ht="105" hidden="1">
      <c r="A766" s="145"/>
      <c r="B766" s="103" t="e">
        <f>VLOOKUP(A766,URL[],2,0)</f>
        <v>#N/A</v>
      </c>
      <c r="C766" s="205" t="e">
        <f>VLOOKUP(A766,URL[],3,0)</f>
        <v>#N/A</v>
      </c>
      <c r="D766" s="103"/>
      <c r="E766" s="103"/>
      <c r="F766" s="103"/>
      <c r="G766" s="103"/>
      <c r="H766" s="103"/>
      <c r="I766" s="103"/>
      <c r="J766" s="103"/>
      <c r="K766" s="103"/>
      <c r="L766" s="103"/>
      <c r="M766" s="103"/>
      <c r="N766" s="103"/>
      <c r="O766" s="103"/>
      <c r="P766" s="103"/>
      <c r="Q766" s="103"/>
      <c r="R766" s="103"/>
      <c r="S766" s="103"/>
      <c r="T766" s="103" t="str">
        <f>IF(Final_Report[[#This Row],[Move to Report]]="Yes",VLOOKUP(E766,IssueVariable[],3,0),"N/A")</f>
        <v>N/A</v>
      </c>
      <c r="U766" s="103" t="str">
        <f>IF(Final_Report[[#This Row],[Move to Report]]="Yes",VLOOKUP(E766,IssueVariable[],4,0),"N/A")</f>
        <v>N/A</v>
      </c>
      <c r="V766" s="103" t="str">
        <f>Final_Report[[#This Row],[Issue Description]]</f>
        <v>N/A</v>
      </c>
      <c r="W766" s="103"/>
      <c r="X766" s="103">
        <f>Final_Report[[#This Row],[Code Snippet]]</f>
        <v>0</v>
      </c>
      <c r="Y766" s="103" t="str">
        <f>IF(Final_Report[[#This Row],[Move to Report]]="Yes",VLOOKUP(E766,IssueVariable[],5,0),"N/A")</f>
        <v>N/A</v>
      </c>
      <c r="Z766" s="103" t="str">
        <f>Final_Report[[#This Row],[Expected Result]]</f>
        <v>N/A</v>
      </c>
      <c r="AA766" s="103" t="str">
        <f>IF(Final_Report[[#This Row],[Move to Report]]="Yes",VLOOKUP(E766,IssueVariable[],6,0),"N/A")</f>
        <v>N/A</v>
      </c>
      <c r="AB766" s="103" t="str">
        <f>IF(Final_Report[[#This Row],[Move to Report]]="Yes",VLOOKUP(E766,IssueVariable[],7,0),"N/A")</f>
        <v>N/A</v>
      </c>
      <c r="AC766" s="103" t="str">
        <f>Final_Report[[#This Row],[Recommendation]]</f>
        <v>N/A</v>
      </c>
      <c r="AD766" s="103"/>
      <c r="AE766" s="103" t="str">
        <f>IF(Final_Report[[#This Row],[Move to Report]]="Yes",VLOOKUP(E766,IssueVariable[],8,0),"N/A")</f>
        <v>N/A</v>
      </c>
      <c r="AF766" s="103" t="str">
        <f>Final_Report[[#This Row],[Steps to Reproduce]]</f>
        <v>N/A</v>
      </c>
      <c r="AG766" s="103" t="str">
        <f>IF(Final_Report[[#This Row],[Move to Report]]="Yes",VLOOKUP(E766,IssueVariable[],9,0),"N/A")</f>
        <v>N/A</v>
      </c>
      <c r="AH766" s="103" t="str">
        <f>IF(Final_Report[[#This Row],[Move to Report]]="Yes",VLOOKUP(E766,IssueVariable[],10,0),"N/A")</f>
        <v>N/A</v>
      </c>
      <c r="AI766" s="103"/>
      <c r="AJ766" s="103"/>
      <c r="AK766" s="103" t="str" cm="1">
        <f t="array" ref="AK766">Table95[Tested on]</f>
        <v>Windows: 11
MAC OS: 12
iOS: 15
Android OS: 10</v>
      </c>
      <c r="AL766" s="203" t="str" cm="1">
        <f t="array" ref="AL7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6" s="103" t="e" cm="1">
        <f t="array" ref="AM766">CONCATENATE(LEFT(AH766, SEARCH(" ", AH766) -1),", ",Labels[Labels])</f>
        <v>#VALUE!</v>
      </c>
      <c r="AN766" s="103" t="b">
        <f t="shared" si="13"/>
        <v>0</v>
      </c>
      <c r="AO766" s="103"/>
      <c r="AP766" s="103"/>
      <c r="AQ766" s="103"/>
      <c r="AR766" s="103"/>
      <c r="AS766" s="103"/>
      <c r="AT766" s="103"/>
      <c r="AU766" s="103"/>
      <c r="AV766" s="103"/>
      <c r="AW766" s="103"/>
      <c r="AX766" s="103"/>
      <c r="AY766" s="103"/>
      <c r="AZ766" s="103"/>
      <c r="BA766" s="103"/>
      <c r="BB766" s="103"/>
      <c r="BC766" s="103" t="e">
        <f>VLOOKUP('Final Report'!D766,'Issue Variable'!A:N,11,FALSE)</f>
        <v>#N/A</v>
      </c>
      <c r="BD766" s="103"/>
      <c r="BE766" s="206"/>
    </row>
    <row r="767" spans="1:57" ht="105" hidden="1">
      <c r="A767" s="145"/>
      <c r="B767" s="103" t="e">
        <f>VLOOKUP(A767,URL[],2,0)</f>
        <v>#N/A</v>
      </c>
      <c r="C767" s="205" t="e">
        <f>VLOOKUP(A767,URL[],3,0)</f>
        <v>#N/A</v>
      </c>
      <c r="D767" s="103"/>
      <c r="E767" s="103"/>
      <c r="F767" s="103"/>
      <c r="G767" s="103"/>
      <c r="H767" s="103"/>
      <c r="I767" s="103"/>
      <c r="J767" s="103"/>
      <c r="K767" s="103"/>
      <c r="L767" s="103"/>
      <c r="M767" s="103"/>
      <c r="N767" s="103"/>
      <c r="O767" s="103"/>
      <c r="P767" s="103"/>
      <c r="Q767" s="103"/>
      <c r="R767" s="103"/>
      <c r="S767" s="103"/>
      <c r="T767" s="103" t="str">
        <f>IF(Final_Report[[#This Row],[Move to Report]]="Yes",VLOOKUP(E767,IssueVariable[],3,0),"N/A")</f>
        <v>N/A</v>
      </c>
      <c r="U767" s="103" t="str">
        <f>IF(Final_Report[[#This Row],[Move to Report]]="Yes",VLOOKUP(E767,IssueVariable[],4,0),"N/A")</f>
        <v>N/A</v>
      </c>
      <c r="V767" s="103" t="str">
        <f>Final_Report[[#This Row],[Issue Description]]</f>
        <v>N/A</v>
      </c>
      <c r="W767" s="103"/>
      <c r="X767" s="103">
        <f>Final_Report[[#This Row],[Code Snippet]]</f>
        <v>0</v>
      </c>
      <c r="Y767" s="103" t="str">
        <f>IF(Final_Report[[#This Row],[Move to Report]]="Yes",VLOOKUP(E767,IssueVariable[],5,0),"N/A")</f>
        <v>N/A</v>
      </c>
      <c r="Z767" s="103" t="str">
        <f>Final_Report[[#This Row],[Expected Result]]</f>
        <v>N/A</v>
      </c>
      <c r="AA767" s="103" t="str">
        <f>IF(Final_Report[[#This Row],[Move to Report]]="Yes",VLOOKUP(E767,IssueVariable[],6,0),"N/A")</f>
        <v>N/A</v>
      </c>
      <c r="AB767" s="103" t="str">
        <f>IF(Final_Report[[#This Row],[Move to Report]]="Yes",VLOOKUP(E767,IssueVariable[],7,0),"N/A")</f>
        <v>N/A</v>
      </c>
      <c r="AC767" s="103" t="str">
        <f>Final_Report[[#This Row],[Recommendation]]</f>
        <v>N/A</v>
      </c>
      <c r="AD767" s="103"/>
      <c r="AE767" s="103" t="str">
        <f>IF(Final_Report[[#This Row],[Move to Report]]="Yes",VLOOKUP(E767,IssueVariable[],8,0),"N/A")</f>
        <v>N/A</v>
      </c>
      <c r="AF767" s="103" t="str">
        <f>Final_Report[[#This Row],[Steps to Reproduce]]</f>
        <v>N/A</v>
      </c>
      <c r="AG767" s="103" t="str">
        <f>IF(Final_Report[[#This Row],[Move to Report]]="Yes",VLOOKUP(E767,IssueVariable[],9,0),"N/A")</f>
        <v>N/A</v>
      </c>
      <c r="AH767" s="103" t="str">
        <f>IF(Final_Report[[#This Row],[Move to Report]]="Yes",VLOOKUP(E767,IssueVariable[],10,0),"N/A")</f>
        <v>N/A</v>
      </c>
      <c r="AI767" s="103"/>
      <c r="AJ767" s="103"/>
      <c r="AK767" s="103" t="str" cm="1">
        <f t="array" ref="AK767">Table95[Tested on]</f>
        <v>Windows: 11
MAC OS: 12
iOS: 15
Android OS: 10</v>
      </c>
      <c r="AL767" s="203" t="str" cm="1">
        <f t="array" ref="AL7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7" s="103" t="e" cm="1">
        <f t="array" ref="AM767">CONCATENATE(LEFT(AH767, SEARCH(" ", AH767) -1),", ",Labels[Labels])</f>
        <v>#VALUE!</v>
      </c>
      <c r="AN767" s="103" t="b">
        <f t="shared" si="13"/>
        <v>0</v>
      </c>
      <c r="AO767" s="103"/>
      <c r="AP767" s="103"/>
      <c r="AQ767" s="103"/>
      <c r="AR767" s="103"/>
      <c r="AS767" s="103"/>
      <c r="AT767" s="103"/>
      <c r="AU767" s="103"/>
      <c r="AV767" s="103"/>
      <c r="AW767" s="103"/>
      <c r="AX767" s="103"/>
      <c r="AY767" s="103"/>
      <c r="AZ767" s="103"/>
      <c r="BA767" s="103"/>
      <c r="BB767" s="103"/>
      <c r="BC767" s="103" t="e">
        <f>VLOOKUP('Final Report'!D767,'Issue Variable'!A:N,11,FALSE)</f>
        <v>#N/A</v>
      </c>
      <c r="BD767" s="103"/>
      <c r="BE767" s="206"/>
    </row>
    <row r="768" spans="1:57" ht="105" hidden="1">
      <c r="A768" s="145"/>
      <c r="B768" s="103" t="e">
        <f>VLOOKUP(A768,URL[],2,0)</f>
        <v>#N/A</v>
      </c>
      <c r="C768" s="205" t="e">
        <f>VLOOKUP(A768,URL[],3,0)</f>
        <v>#N/A</v>
      </c>
      <c r="D768" s="103"/>
      <c r="E768" s="103"/>
      <c r="F768" s="103"/>
      <c r="G768" s="103"/>
      <c r="H768" s="103"/>
      <c r="I768" s="103"/>
      <c r="J768" s="103"/>
      <c r="K768" s="103"/>
      <c r="L768" s="103"/>
      <c r="M768" s="103"/>
      <c r="N768" s="103"/>
      <c r="O768" s="103"/>
      <c r="P768" s="103"/>
      <c r="Q768" s="103"/>
      <c r="R768" s="103"/>
      <c r="S768" s="103"/>
      <c r="T768" s="103" t="str">
        <f>IF(Final_Report[[#This Row],[Move to Report]]="Yes",VLOOKUP(E768,IssueVariable[],3,0),"N/A")</f>
        <v>N/A</v>
      </c>
      <c r="U768" s="103" t="str">
        <f>IF(Final_Report[[#This Row],[Move to Report]]="Yes",VLOOKUP(E768,IssueVariable[],4,0),"N/A")</f>
        <v>N/A</v>
      </c>
      <c r="V768" s="103" t="str">
        <f>Final_Report[[#This Row],[Issue Description]]</f>
        <v>N/A</v>
      </c>
      <c r="W768" s="103"/>
      <c r="X768" s="103">
        <f>Final_Report[[#This Row],[Code Snippet]]</f>
        <v>0</v>
      </c>
      <c r="Y768" s="103" t="str">
        <f>IF(Final_Report[[#This Row],[Move to Report]]="Yes",VLOOKUP(E768,IssueVariable[],5,0),"N/A")</f>
        <v>N/A</v>
      </c>
      <c r="Z768" s="103" t="str">
        <f>Final_Report[[#This Row],[Expected Result]]</f>
        <v>N/A</v>
      </c>
      <c r="AA768" s="103" t="str">
        <f>IF(Final_Report[[#This Row],[Move to Report]]="Yes",VLOOKUP(E768,IssueVariable[],6,0),"N/A")</f>
        <v>N/A</v>
      </c>
      <c r="AB768" s="103" t="str">
        <f>IF(Final_Report[[#This Row],[Move to Report]]="Yes",VLOOKUP(E768,IssueVariable[],7,0),"N/A")</f>
        <v>N/A</v>
      </c>
      <c r="AC768" s="103" t="str">
        <f>Final_Report[[#This Row],[Recommendation]]</f>
        <v>N/A</v>
      </c>
      <c r="AD768" s="103"/>
      <c r="AE768" s="103" t="str">
        <f>IF(Final_Report[[#This Row],[Move to Report]]="Yes",VLOOKUP(E768,IssueVariable[],8,0),"N/A")</f>
        <v>N/A</v>
      </c>
      <c r="AF768" s="103" t="str">
        <f>Final_Report[[#This Row],[Steps to Reproduce]]</f>
        <v>N/A</v>
      </c>
      <c r="AG768" s="103" t="str">
        <f>IF(Final_Report[[#This Row],[Move to Report]]="Yes",VLOOKUP(E768,IssueVariable[],9,0),"N/A")</f>
        <v>N/A</v>
      </c>
      <c r="AH768" s="103" t="str">
        <f>IF(Final_Report[[#This Row],[Move to Report]]="Yes",VLOOKUP(E768,IssueVariable[],10,0),"N/A")</f>
        <v>N/A</v>
      </c>
      <c r="AI768" s="103"/>
      <c r="AJ768" s="103"/>
      <c r="AK768" s="103" t="str" cm="1">
        <f t="array" ref="AK768">Table95[Tested on]</f>
        <v>Windows: 11
MAC OS: 12
iOS: 15
Android OS: 10</v>
      </c>
      <c r="AL768" s="203" t="str" cm="1">
        <f t="array" ref="AL7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8" s="103" t="e" cm="1">
        <f t="array" ref="AM768">CONCATENATE(LEFT(AH768, SEARCH(" ", AH768) -1),", ",Labels[Labels])</f>
        <v>#VALUE!</v>
      </c>
      <c r="AN768" s="103" t="b">
        <f t="shared" si="13"/>
        <v>0</v>
      </c>
      <c r="AO768" s="103"/>
      <c r="AP768" s="103"/>
      <c r="AQ768" s="103"/>
      <c r="AR768" s="103"/>
      <c r="AS768" s="103"/>
      <c r="AT768" s="103"/>
      <c r="AU768" s="103"/>
      <c r="AV768" s="103"/>
      <c r="AW768" s="103"/>
      <c r="AX768" s="103"/>
      <c r="AY768" s="103"/>
      <c r="AZ768" s="103"/>
      <c r="BA768" s="103"/>
      <c r="BB768" s="103"/>
      <c r="BC768" s="103" t="e">
        <f>VLOOKUP('Final Report'!D768,'Issue Variable'!A:N,11,FALSE)</f>
        <v>#N/A</v>
      </c>
      <c r="BD768" s="103"/>
      <c r="BE768" s="206"/>
    </row>
    <row r="769" spans="1:57" ht="105" hidden="1">
      <c r="A769" s="145"/>
      <c r="B769" s="103" t="e">
        <f>VLOOKUP(A769,URL[],2,0)</f>
        <v>#N/A</v>
      </c>
      <c r="C769" s="205" t="e">
        <f>VLOOKUP(A769,URL[],3,0)</f>
        <v>#N/A</v>
      </c>
      <c r="D769" s="103"/>
      <c r="E769" s="103"/>
      <c r="F769" s="103"/>
      <c r="G769" s="103"/>
      <c r="H769" s="103"/>
      <c r="I769" s="103"/>
      <c r="J769" s="103"/>
      <c r="K769" s="103"/>
      <c r="L769" s="103"/>
      <c r="M769" s="103"/>
      <c r="N769" s="103"/>
      <c r="O769" s="103"/>
      <c r="P769" s="103"/>
      <c r="Q769" s="103"/>
      <c r="R769" s="103"/>
      <c r="S769" s="103"/>
      <c r="T769" s="103" t="str">
        <f>IF(Final_Report[[#This Row],[Move to Report]]="Yes",VLOOKUP(E769,IssueVariable[],3,0),"N/A")</f>
        <v>N/A</v>
      </c>
      <c r="U769" s="103" t="str">
        <f>IF(Final_Report[[#This Row],[Move to Report]]="Yes",VLOOKUP(E769,IssueVariable[],4,0),"N/A")</f>
        <v>N/A</v>
      </c>
      <c r="V769" s="103" t="str">
        <f>Final_Report[[#This Row],[Issue Description]]</f>
        <v>N/A</v>
      </c>
      <c r="W769" s="103"/>
      <c r="X769" s="103">
        <f>Final_Report[[#This Row],[Code Snippet]]</f>
        <v>0</v>
      </c>
      <c r="Y769" s="103" t="str">
        <f>IF(Final_Report[[#This Row],[Move to Report]]="Yes",VLOOKUP(E769,IssueVariable[],5,0),"N/A")</f>
        <v>N/A</v>
      </c>
      <c r="Z769" s="103" t="str">
        <f>Final_Report[[#This Row],[Expected Result]]</f>
        <v>N/A</v>
      </c>
      <c r="AA769" s="103" t="str">
        <f>IF(Final_Report[[#This Row],[Move to Report]]="Yes",VLOOKUP(E769,IssueVariable[],6,0),"N/A")</f>
        <v>N/A</v>
      </c>
      <c r="AB769" s="103" t="str">
        <f>IF(Final_Report[[#This Row],[Move to Report]]="Yes",VLOOKUP(E769,IssueVariable[],7,0),"N/A")</f>
        <v>N/A</v>
      </c>
      <c r="AC769" s="103" t="str">
        <f>Final_Report[[#This Row],[Recommendation]]</f>
        <v>N/A</v>
      </c>
      <c r="AD769" s="103"/>
      <c r="AE769" s="103" t="str">
        <f>IF(Final_Report[[#This Row],[Move to Report]]="Yes",VLOOKUP(E769,IssueVariable[],8,0),"N/A")</f>
        <v>N/A</v>
      </c>
      <c r="AF769" s="103" t="str">
        <f>Final_Report[[#This Row],[Steps to Reproduce]]</f>
        <v>N/A</v>
      </c>
      <c r="AG769" s="103" t="str">
        <f>IF(Final_Report[[#This Row],[Move to Report]]="Yes",VLOOKUP(E769,IssueVariable[],9,0),"N/A")</f>
        <v>N/A</v>
      </c>
      <c r="AH769" s="103" t="str">
        <f>IF(Final_Report[[#This Row],[Move to Report]]="Yes",VLOOKUP(E769,IssueVariable[],10,0),"N/A")</f>
        <v>N/A</v>
      </c>
      <c r="AI769" s="103"/>
      <c r="AJ769" s="103"/>
      <c r="AK769" s="103" t="str" cm="1">
        <f t="array" ref="AK769">Table95[Tested on]</f>
        <v>Windows: 11
MAC OS: 12
iOS: 15
Android OS: 10</v>
      </c>
      <c r="AL769" s="203" t="str" cm="1">
        <f t="array" ref="AL7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69" s="103" t="e" cm="1">
        <f t="array" ref="AM769">CONCATENATE(LEFT(AH769, SEARCH(" ", AH769) -1),", ",Labels[Labels])</f>
        <v>#VALUE!</v>
      </c>
      <c r="AN769" s="103" t="b">
        <f t="shared" si="13"/>
        <v>0</v>
      </c>
      <c r="AO769" s="103"/>
      <c r="AP769" s="103"/>
      <c r="AQ769" s="103"/>
      <c r="AR769" s="103"/>
      <c r="AS769" s="103"/>
      <c r="AT769" s="103"/>
      <c r="AU769" s="103"/>
      <c r="AV769" s="103"/>
      <c r="AW769" s="103"/>
      <c r="AX769" s="103"/>
      <c r="AY769" s="103"/>
      <c r="AZ769" s="103"/>
      <c r="BA769" s="103"/>
      <c r="BB769" s="103"/>
      <c r="BC769" s="103" t="e">
        <f>VLOOKUP('Final Report'!D769,'Issue Variable'!A:N,11,FALSE)</f>
        <v>#N/A</v>
      </c>
      <c r="BD769" s="103"/>
      <c r="BE769" s="206"/>
    </row>
    <row r="770" spans="1:57" ht="105" hidden="1">
      <c r="A770" s="145"/>
      <c r="B770" s="103" t="e">
        <f>VLOOKUP(A770,URL[],2,0)</f>
        <v>#N/A</v>
      </c>
      <c r="C770" s="205" t="e">
        <f>VLOOKUP(A770,URL[],3,0)</f>
        <v>#N/A</v>
      </c>
      <c r="D770" s="103"/>
      <c r="E770" s="103"/>
      <c r="F770" s="103"/>
      <c r="G770" s="103"/>
      <c r="H770" s="103"/>
      <c r="I770" s="103"/>
      <c r="J770" s="103"/>
      <c r="K770" s="103"/>
      <c r="L770" s="103"/>
      <c r="M770" s="103"/>
      <c r="N770" s="103"/>
      <c r="O770" s="103"/>
      <c r="P770" s="103"/>
      <c r="Q770" s="103"/>
      <c r="R770" s="103"/>
      <c r="S770" s="103"/>
      <c r="T770" s="103" t="str">
        <f>IF(Final_Report[[#This Row],[Move to Report]]="Yes",VLOOKUP(E770,IssueVariable[],3,0),"N/A")</f>
        <v>N/A</v>
      </c>
      <c r="U770" s="103" t="str">
        <f>IF(Final_Report[[#This Row],[Move to Report]]="Yes",VLOOKUP(E770,IssueVariable[],4,0),"N/A")</f>
        <v>N/A</v>
      </c>
      <c r="V770" s="103" t="str">
        <f>Final_Report[[#This Row],[Issue Description]]</f>
        <v>N/A</v>
      </c>
      <c r="W770" s="103"/>
      <c r="X770" s="103">
        <f>Final_Report[[#This Row],[Code Snippet]]</f>
        <v>0</v>
      </c>
      <c r="Y770" s="103" t="str">
        <f>IF(Final_Report[[#This Row],[Move to Report]]="Yes",VLOOKUP(E770,IssueVariable[],5,0),"N/A")</f>
        <v>N/A</v>
      </c>
      <c r="Z770" s="103" t="str">
        <f>Final_Report[[#This Row],[Expected Result]]</f>
        <v>N/A</v>
      </c>
      <c r="AA770" s="103" t="str">
        <f>IF(Final_Report[[#This Row],[Move to Report]]="Yes",VLOOKUP(E770,IssueVariable[],6,0),"N/A")</f>
        <v>N/A</v>
      </c>
      <c r="AB770" s="103" t="str">
        <f>IF(Final_Report[[#This Row],[Move to Report]]="Yes",VLOOKUP(E770,IssueVariable[],7,0),"N/A")</f>
        <v>N/A</v>
      </c>
      <c r="AC770" s="103" t="str">
        <f>Final_Report[[#This Row],[Recommendation]]</f>
        <v>N/A</v>
      </c>
      <c r="AD770" s="103"/>
      <c r="AE770" s="103" t="str">
        <f>IF(Final_Report[[#This Row],[Move to Report]]="Yes",VLOOKUP(E770,IssueVariable[],8,0),"N/A")</f>
        <v>N/A</v>
      </c>
      <c r="AF770" s="103" t="str">
        <f>Final_Report[[#This Row],[Steps to Reproduce]]</f>
        <v>N/A</v>
      </c>
      <c r="AG770" s="103" t="str">
        <f>IF(Final_Report[[#This Row],[Move to Report]]="Yes",VLOOKUP(E770,IssueVariable[],9,0),"N/A")</f>
        <v>N/A</v>
      </c>
      <c r="AH770" s="103" t="str">
        <f>IF(Final_Report[[#This Row],[Move to Report]]="Yes",VLOOKUP(E770,IssueVariable[],10,0),"N/A")</f>
        <v>N/A</v>
      </c>
      <c r="AI770" s="103"/>
      <c r="AJ770" s="103"/>
      <c r="AK770" s="103" t="str" cm="1">
        <f t="array" ref="AK770">Table95[Tested on]</f>
        <v>Windows: 11
MAC OS: 12
iOS: 15
Android OS: 10</v>
      </c>
      <c r="AL770" s="203" t="str" cm="1">
        <f t="array" ref="AL7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0" s="103" t="e" cm="1">
        <f t="array" ref="AM770">CONCATENATE(LEFT(AH770, SEARCH(" ", AH770) -1),", ",Labels[Labels])</f>
        <v>#VALUE!</v>
      </c>
      <c r="AN770" s="103" t="b">
        <f t="shared" si="13"/>
        <v>0</v>
      </c>
      <c r="AO770" s="103"/>
      <c r="AP770" s="103"/>
      <c r="AQ770" s="103"/>
      <c r="AR770" s="103"/>
      <c r="AS770" s="103"/>
      <c r="AT770" s="103"/>
      <c r="AU770" s="103"/>
      <c r="AV770" s="103"/>
      <c r="AW770" s="103"/>
      <c r="AX770" s="103"/>
      <c r="AY770" s="103"/>
      <c r="AZ770" s="103"/>
      <c r="BA770" s="103"/>
      <c r="BB770" s="103"/>
      <c r="BC770" s="103" t="e">
        <f>VLOOKUP('Final Report'!D770,'Issue Variable'!A:N,11,FALSE)</f>
        <v>#N/A</v>
      </c>
      <c r="BD770" s="103"/>
      <c r="BE770" s="206"/>
    </row>
    <row r="771" spans="1:57" ht="105" hidden="1">
      <c r="A771" s="145"/>
      <c r="B771" s="103" t="e">
        <f>VLOOKUP(A771,URL[],2,0)</f>
        <v>#N/A</v>
      </c>
      <c r="C771" s="205" t="e">
        <f>VLOOKUP(A771,URL[],3,0)</f>
        <v>#N/A</v>
      </c>
      <c r="D771" s="103"/>
      <c r="E771" s="103"/>
      <c r="F771" s="103"/>
      <c r="G771" s="103"/>
      <c r="H771" s="103"/>
      <c r="I771" s="103"/>
      <c r="J771" s="103"/>
      <c r="K771" s="103"/>
      <c r="L771" s="103"/>
      <c r="M771" s="103"/>
      <c r="N771" s="103"/>
      <c r="O771" s="103"/>
      <c r="P771" s="103"/>
      <c r="Q771" s="103"/>
      <c r="R771" s="103"/>
      <c r="S771" s="103"/>
      <c r="T771" s="103" t="str">
        <f>IF(Final_Report[[#This Row],[Move to Report]]="Yes",VLOOKUP(E771,IssueVariable[],3,0),"N/A")</f>
        <v>N/A</v>
      </c>
      <c r="U771" s="103" t="str">
        <f>IF(Final_Report[[#This Row],[Move to Report]]="Yes",VLOOKUP(E771,IssueVariable[],4,0),"N/A")</f>
        <v>N/A</v>
      </c>
      <c r="V771" s="103" t="str">
        <f>Final_Report[[#This Row],[Issue Description]]</f>
        <v>N/A</v>
      </c>
      <c r="W771" s="103"/>
      <c r="X771" s="103">
        <f>Final_Report[[#This Row],[Code Snippet]]</f>
        <v>0</v>
      </c>
      <c r="Y771" s="103" t="str">
        <f>IF(Final_Report[[#This Row],[Move to Report]]="Yes",VLOOKUP(E771,IssueVariable[],5,0),"N/A")</f>
        <v>N/A</v>
      </c>
      <c r="Z771" s="103" t="str">
        <f>Final_Report[[#This Row],[Expected Result]]</f>
        <v>N/A</v>
      </c>
      <c r="AA771" s="103" t="str">
        <f>IF(Final_Report[[#This Row],[Move to Report]]="Yes",VLOOKUP(E771,IssueVariable[],6,0),"N/A")</f>
        <v>N/A</v>
      </c>
      <c r="AB771" s="103" t="str">
        <f>IF(Final_Report[[#This Row],[Move to Report]]="Yes",VLOOKUP(E771,IssueVariable[],7,0),"N/A")</f>
        <v>N/A</v>
      </c>
      <c r="AC771" s="103" t="str">
        <f>Final_Report[[#This Row],[Recommendation]]</f>
        <v>N/A</v>
      </c>
      <c r="AD771" s="103"/>
      <c r="AE771" s="103" t="str">
        <f>IF(Final_Report[[#This Row],[Move to Report]]="Yes",VLOOKUP(E771,IssueVariable[],8,0),"N/A")</f>
        <v>N/A</v>
      </c>
      <c r="AF771" s="103" t="str">
        <f>Final_Report[[#This Row],[Steps to Reproduce]]</f>
        <v>N/A</v>
      </c>
      <c r="AG771" s="103" t="str">
        <f>IF(Final_Report[[#This Row],[Move to Report]]="Yes",VLOOKUP(E771,IssueVariable[],9,0),"N/A")</f>
        <v>N/A</v>
      </c>
      <c r="AH771" s="103" t="str">
        <f>IF(Final_Report[[#This Row],[Move to Report]]="Yes",VLOOKUP(E771,IssueVariable[],10,0),"N/A")</f>
        <v>N/A</v>
      </c>
      <c r="AI771" s="103"/>
      <c r="AJ771" s="103"/>
      <c r="AK771" s="103" t="str" cm="1">
        <f t="array" ref="AK771">Table95[Tested on]</f>
        <v>Windows: 11
MAC OS: 12
iOS: 15
Android OS: 10</v>
      </c>
      <c r="AL771" s="203" t="str" cm="1">
        <f t="array" ref="AL7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1" s="103" t="e" cm="1">
        <f t="array" ref="AM771">CONCATENATE(LEFT(AH771, SEARCH(" ", AH771) -1),", ",Labels[Labels])</f>
        <v>#VALUE!</v>
      </c>
      <c r="AN771" s="103" t="b">
        <f t="shared" si="13"/>
        <v>0</v>
      </c>
      <c r="AO771" s="103"/>
      <c r="AP771" s="103"/>
      <c r="AQ771" s="103"/>
      <c r="AR771" s="103"/>
      <c r="AS771" s="103"/>
      <c r="AT771" s="103"/>
      <c r="AU771" s="103"/>
      <c r="AV771" s="103"/>
      <c r="AW771" s="103"/>
      <c r="AX771" s="103"/>
      <c r="AY771" s="103"/>
      <c r="AZ771" s="103"/>
      <c r="BA771" s="103"/>
      <c r="BB771" s="103"/>
      <c r="BC771" s="103" t="e">
        <f>VLOOKUP('Final Report'!D771,'Issue Variable'!A:N,11,FALSE)</f>
        <v>#N/A</v>
      </c>
      <c r="BD771" s="103"/>
      <c r="BE771" s="206"/>
    </row>
    <row r="772" spans="1:57" ht="105" hidden="1">
      <c r="A772" s="145"/>
      <c r="B772" s="103" t="e">
        <f>VLOOKUP(A772,URL[],2,0)</f>
        <v>#N/A</v>
      </c>
      <c r="C772" s="205" t="e">
        <f>VLOOKUP(A772,URL[],3,0)</f>
        <v>#N/A</v>
      </c>
      <c r="D772" s="103"/>
      <c r="E772" s="103"/>
      <c r="F772" s="103"/>
      <c r="G772" s="103"/>
      <c r="H772" s="103"/>
      <c r="I772" s="103"/>
      <c r="J772" s="103"/>
      <c r="K772" s="103"/>
      <c r="L772" s="103"/>
      <c r="M772" s="103"/>
      <c r="N772" s="103"/>
      <c r="O772" s="103"/>
      <c r="P772" s="103"/>
      <c r="Q772" s="103"/>
      <c r="R772" s="103"/>
      <c r="S772" s="103"/>
      <c r="T772" s="103" t="str">
        <f>IF(Final_Report[[#This Row],[Move to Report]]="Yes",VLOOKUP(E772,IssueVariable[],3,0),"N/A")</f>
        <v>N/A</v>
      </c>
      <c r="U772" s="103" t="str">
        <f>IF(Final_Report[[#This Row],[Move to Report]]="Yes",VLOOKUP(E772,IssueVariable[],4,0),"N/A")</f>
        <v>N/A</v>
      </c>
      <c r="V772" s="103" t="str">
        <f>Final_Report[[#This Row],[Issue Description]]</f>
        <v>N/A</v>
      </c>
      <c r="W772" s="103"/>
      <c r="X772" s="103">
        <f>Final_Report[[#This Row],[Code Snippet]]</f>
        <v>0</v>
      </c>
      <c r="Y772" s="103" t="str">
        <f>IF(Final_Report[[#This Row],[Move to Report]]="Yes",VLOOKUP(E772,IssueVariable[],5,0),"N/A")</f>
        <v>N/A</v>
      </c>
      <c r="Z772" s="103" t="str">
        <f>Final_Report[[#This Row],[Expected Result]]</f>
        <v>N/A</v>
      </c>
      <c r="AA772" s="103" t="str">
        <f>IF(Final_Report[[#This Row],[Move to Report]]="Yes",VLOOKUP(E772,IssueVariable[],6,0),"N/A")</f>
        <v>N/A</v>
      </c>
      <c r="AB772" s="103" t="str">
        <f>IF(Final_Report[[#This Row],[Move to Report]]="Yes",VLOOKUP(E772,IssueVariable[],7,0),"N/A")</f>
        <v>N/A</v>
      </c>
      <c r="AC772" s="103" t="str">
        <f>Final_Report[[#This Row],[Recommendation]]</f>
        <v>N/A</v>
      </c>
      <c r="AD772" s="103"/>
      <c r="AE772" s="103" t="str">
        <f>IF(Final_Report[[#This Row],[Move to Report]]="Yes",VLOOKUP(E772,IssueVariable[],8,0),"N/A")</f>
        <v>N/A</v>
      </c>
      <c r="AF772" s="103" t="str">
        <f>Final_Report[[#This Row],[Steps to Reproduce]]</f>
        <v>N/A</v>
      </c>
      <c r="AG772" s="103" t="str">
        <f>IF(Final_Report[[#This Row],[Move to Report]]="Yes",VLOOKUP(E772,IssueVariable[],9,0),"N/A")</f>
        <v>N/A</v>
      </c>
      <c r="AH772" s="103" t="str">
        <f>IF(Final_Report[[#This Row],[Move to Report]]="Yes",VLOOKUP(E772,IssueVariable[],10,0),"N/A")</f>
        <v>N/A</v>
      </c>
      <c r="AI772" s="103"/>
      <c r="AJ772" s="103"/>
      <c r="AK772" s="103" t="str" cm="1">
        <f t="array" ref="AK772">Table95[Tested on]</f>
        <v>Windows: 11
MAC OS: 12
iOS: 15
Android OS: 10</v>
      </c>
      <c r="AL772" s="203" t="str" cm="1">
        <f t="array" ref="AL7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2" s="103" t="e" cm="1">
        <f t="array" ref="AM772">CONCATENATE(LEFT(AH772, SEARCH(" ", AH772) -1),", ",Labels[Labels])</f>
        <v>#VALUE!</v>
      </c>
      <c r="AN772" s="103" t="b">
        <f t="shared" si="13"/>
        <v>0</v>
      </c>
      <c r="AO772" s="103"/>
      <c r="AP772" s="103"/>
      <c r="AQ772" s="103"/>
      <c r="AR772" s="103"/>
      <c r="AS772" s="103"/>
      <c r="AT772" s="103"/>
      <c r="AU772" s="103"/>
      <c r="AV772" s="103"/>
      <c r="AW772" s="103"/>
      <c r="AX772" s="103"/>
      <c r="AY772" s="103"/>
      <c r="AZ772" s="103"/>
      <c r="BA772" s="103"/>
      <c r="BB772" s="103"/>
      <c r="BC772" s="103" t="e">
        <f>VLOOKUP('Final Report'!D772,'Issue Variable'!A:N,11,FALSE)</f>
        <v>#N/A</v>
      </c>
      <c r="BD772" s="103"/>
      <c r="BE772" s="206"/>
    </row>
    <row r="773" spans="1:57" ht="105" hidden="1">
      <c r="A773" s="145"/>
      <c r="B773" s="103" t="e">
        <f>VLOOKUP(A773,URL[],2,0)</f>
        <v>#N/A</v>
      </c>
      <c r="C773" s="205" t="e">
        <f>VLOOKUP(A773,URL[],3,0)</f>
        <v>#N/A</v>
      </c>
      <c r="D773" s="103"/>
      <c r="E773" s="103"/>
      <c r="F773" s="103"/>
      <c r="G773" s="103"/>
      <c r="H773" s="103"/>
      <c r="I773" s="103"/>
      <c r="J773" s="103"/>
      <c r="K773" s="103"/>
      <c r="L773" s="103"/>
      <c r="M773" s="103"/>
      <c r="N773" s="103"/>
      <c r="O773" s="103"/>
      <c r="P773" s="103"/>
      <c r="Q773" s="103"/>
      <c r="R773" s="103"/>
      <c r="S773" s="103"/>
      <c r="T773" s="103" t="str">
        <f>IF(Final_Report[[#This Row],[Move to Report]]="Yes",VLOOKUP(E773,IssueVariable[],3,0),"N/A")</f>
        <v>N/A</v>
      </c>
      <c r="U773" s="103" t="str">
        <f>IF(Final_Report[[#This Row],[Move to Report]]="Yes",VLOOKUP(E773,IssueVariable[],4,0),"N/A")</f>
        <v>N/A</v>
      </c>
      <c r="V773" s="103" t="str">
        <f>Final_Report[[#This Row],[Issue Description]]</f>
        <v>N/A</v>
      </c>
      <c r="W773" s="103"/>
      <c r="X773" s="103">
        <f>Final_Report[[#This Row],[Code Snippet]]</f>
        <v>0</v>
      </c>
      <c r="Y773" s="103" t="str">
        <f>IF(Final_Report[[#This Row],[Move to Report]]="Yes",VLOOKUP(E773,IssueVariable[],5,0),"N/A")</f>
        <v>N/A</v>
      </c>
      <c r="Z773" s="103" t="str">
        <f>Final_Report[[#This Row],[Expected Result]]</f>
        <v>N/A</v>
      </c>
      <c r="AA773" s="103" t="str">
        <f>IF(Final_Report[[#This Row],[Move to Report]]="Yes",VLOOKUP(E773,IssueVariable[],6,0),"N/A")</f>
        <v>N/A</v>
      </c>
      <c r="AB773" s="103" t="str">
        <f>IF(Final_Report[[#This Row],[Move to Report]]="Yes",VLOOKUP(E773,IssueVariable[],7,0),"N/A")</f>
        <v>N/A</v>
      </c>
      <c r="AC773" s="103" t="str">
        <f>Final_Report[[#This Row],[Recommendation]]</f>
        <v>N/A</v>
      </c>
      <c r="AD773" s="103"/>
      <c r="AE773" s="103" t="str">
        <f>IF(Final_Report[[#This Row],[Move to Report]]="Yes",VLOOKUP(E773,IssueVariable[],8,0),"N/A")</f>
        <v>N/A</v>
      </c>
      <c r="AF773" s="103" t="str">
        <f>Final_Report[[#This Row],[Steps to Reproduce]]</f>
        <v>N/A</v>
      </c>
      <c r="AG773" s="103" t="str">
        <f>IF(Final_Report[[#This Row],[Move to Report]]="Yes",VLOOKUP(E773,IssueVariable[],9,0),"N/A")</f>
        <v>N/A</v>
      </c>
      <c r="AH773" s="103" t="str">
        <f>IF(Final_Report[[#This Row],[Move to Report]]="Yes",VLOOKUP(E773,IssueVariable[],10,0),"N/A")</f>
        <v>N/A</v>
      </c>
      <c r="AI773" s="103"/>
      <c r="AJ773" s="103"/>
      <c r="AK773" s="103" t="str" cm="1">
        <f t="array" ref="AK773">Table95[Tested on]</f>
        <v>Windows: 11
MAC OS: 12
iOS: 15
Android OS: 10</v>
      </c>
      <c r="AL773" s="203" t="str" cm="1">
        <f t="array" ref="AL7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3" s="103" t="e" cm="1">
        <f t="array" ref="AM773">CONCATENATE(LEFT(AH773, SEARCH(" ", AH773) -1),", ",Labels[Labels])</f>
        <v>#VALUE!</v>
      </c>
      <c r="AN773" s="103" t="b">
        <f t="shared" si="13"/>
        <v>0</v>
      </c>
      <c r="AO773" s="103"/>
      <c r="AP773" s="103"/>
      <c r="AQ773" s="103"/>
      <c r="AR773" s="103"/>
      <c r="AS773" s="103"/>
      <c r="AT773" s="103"/>
      <c r="AU773" s="103"/>
      <c r="AV773" s="103"/>
      <c r="AW773" s="103"/>
      <c r="AX773" s="103"/>
      <c r="AY773" s="103"/>
      <c r="AZ773" s="103"/>
      <c r="BA773" s="103"/>
      <c r="BB773" s="103"/>
      <c r="BC773" s="103" t="e">
        <f>VLOOKUP('Final Report'!D773,'Issue Variable'!A:N,11,FALSE)</f>
        <v>#N/A</v>
      </c>
      <c r="BD773" s="103"/>
      <c r="BE773" s="206"/>
    </row>
    <row r="774" spans="1:57" ht="105" hidden="1">
      <c r="A774" s="145"/>
      <c r="B774" s="103" t="e">
        <f>VLOOKUP(A774,URL[],2,0)</f>
        <v>#N/A</v>
      </c>
      <c r="C774" s="205" t="e">
        <f>VLOOKUP(A774,URL[],3,0)</f>
        <v>#N/A</v>
      </c>
      <c r="D774" s="103"/>
      <c r="E774" s="103"/>
      <c r="F774" s="103"/>
      <c r="G774" s="103"/>
      <c r="H774" s="103"/>
      <c r="I774" s="103"/>
      <c r="J774" s="103"/>
      <c r="K774" s="103"/>
      <c r="L774" s="103"/>
      <c r="M774" s="103"/>
      <c r="N774" s="103"/>
      <c r="O774" s="103"/>
      <c r="P774" s="103"/>
      <c r="Q774" s="103"/>
      <c r="R774" s="103"/>
      <c r="S774" s="103"/>
      <c r="T774" s="103" t="str">
        <f>IF(Final_Report[[#This Row],[Move to Report]]="Yes",VLOOKUP(E774,IssueVariable[],3,0),"N/A")</f>
        <v>N/A</v>
      </c>
      <c r="U774" s="103" t="str">
        <f>IF(Final_Report[[#This Row],[Move to Report]]="Yes",VLOOKUP(E774,IssueVariable[],4,0),"N/A")</f>
        <v>N/A</v>
      </c>
      <c r="V774" s="103" t="str">
        <f>Final_Report[[#This Row],[Issue Description]]</f>
        <v>N/A</v>
      </c>
      <c r="W774" s="103"/>
      <c r="X774" s="103">
        <f>Final_Report[[#This Row],[Code Snippet]]</f>
        <v>0</v>
      </c>
      <c r="Y774" s="103" t="str">
        <f>IF(Final_Report[[#This Row],[Move to Report]]="Yes",VLOOKUP(E774,IssueVariable[],5,0),"N/A")</f>
        <v>N/A</v>
      </c>
      <c r="Z774" s="103" t="str">
        <f>Final_Report[[#This Row],[Expected Result]]</f>
        <v>N/A</v>
      </c>
      <c r="AA774" s="103" t="str">
        <f>IF(Final_Report[[#This Row],[Move to Report]]="Yes",VLOOKUP(E774,IssueVariable[],6,0),"N/A")</f>
        <v>N/A</v>
      </c>
      <c r="AB774" s="103" t="str">
        <f>IF(Final_Report[[#This Row],[Move to Report]]="Yes",VLOOKUP(E774,IssueVariable[],7,0),"N/A")</f>
        <v>N/A</v>
      </c>
      <c r="AC774" s="103" t="str">
        <f>Final_Report[[#This Row],[Recommendation]]</f>
        <v>N/A</v>
      </c>
      <c r="AD774" s="103"/>
      <c r="AE774" s="103" t="str">
        <f>IF(Final_Report[[#This Row],[Move to Report]]="Yes",VLOOKUP(E774,IssueVariable[],8,0),"N/A")</f>
        <v>N/A</v>
      </c>
      <c r="AF774" s="103" t="str">
        <f>Final_Report[[#This Row],[Steps to Reproduce]]</f>
        <v>N/A</v>
      </c>
      <c r="AG774" s="103" t="str">
        <f>IF(Final_Report[[#This Row],[Move to Report]]="Yes",VLOOKUP(E774,IssueVariable[],9,0),"N/A")</f>
        <v>N/A</v>
      </c>
      <c r="AH774" s="103" t="str">
        <f>IF(Final_Report[[#This Row],[Move to Report]]="Yes",VLOOKUP(E774,IssueVariable[],10,0),"N/A")</f>
        <v>N/A</v>
      </c>
      <c r="AI774" s="103"/>
      <c r="AJ774" s="103"/>
      <c r="AK774" s="103" t="str" cm="1">
        <f t="array" ref="AK774">Table95[Tested on]</f>
        <v>Windows: 11
MAC OS: 12
iOS: 15
Android OS: 10</v>
      </c>
      <c r="AL774" s="203" t="str" cm="1">
        <f t="array" ref="AL7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4" s="103" t="e" cm="1">
        <f t="array" ref="AM774">CONCATENATE(LEFT(AH774, SEARCH(" ", AH774) -1),", ",Labels[Labels])</f>
        <v>#VALUE!</v>
      </c>
      <c r="AN774" s="103" t="b">
        <f t="shared" si="13"/>
        <v>0</v>
      </c>
      <c r="AO774" s="103"/>
      <c r="AP774" s="103"/>
      <c r="AQ774" s="103"/>
      <c r="AR774" s="103"/>
      <c r="AS774" s="103"/>
      <c r="AT774" s="103"/>
      <c r="AU774" s="103"/>
      <c r="AV774" s="103"/>
      <c r="AW774" s="103"/>
      <c r="AX774" s="103"/>
      <c r="AY774" s="103"/>
      <c r="AZ774" s="103"/>
      <c r="BA774" s="103"/>
      <c r="BB774" s="103"/>
      <c r="BC774" s="103" t="e">
        <f>VLOOKUP('Final Report'!D774,'Issue Variable'!A:N,11,FALSE)</f>
        <v>#N/A</v>
      </c>
      <c r="BD774" s="103"/>
      <c r="BE774" s="206"/>
    </row>
    <row r="775" spans="1:57" ht="105" hidden="1">
      <c r="A775" s="145"/>
      <c r="B775" s="103" t="e">
        <f>VLOOKUP(A775,URL[],2,0)</f>
        <v>#N/A</v>
      </c>
      <c r="C775" s="205" t="e">
        <f>VLOOKUP(A775,URL[],3,0)</f>
        <v>#N/A</v>
      </c>
      <c r="D775" s="103"/>
      <c r="E775" s="103"/>
      <c r="F775" s="103"/>
      <c r="G775" s="103"/>
      <c r="H775" s="103"/>
      <c r="I775" s="103"/>
      <c r="J775" s="103"/>
      <c r="K775" s="103"/>
      <c r="L775" s="103"/>
      <c r="M775" s="103"/>
      <c r="N775" s="103"/>
      <c r="O775" s="103"/>
      <c r="P775" s="103"/>
      <c r="Q775" s="103"/>
      <c r="R775" s="103"/>
      <c r="S775" s="103"/>
      <c r="T775" s="103" t="str">
        <f>IF(Final_Report[[#This Row],[Move to Report]]="Yes",VLOOKUP(E775,IssueVariable[],3,0),"N/A")</f>
        <v>N/A</v>
      </c>
      <c r="U775" s="103" t="str">
        <f>IF(Final_Report[[#This Row],[Move to Report]]="Yes",VLOOKUP(E775,IssueVariable[],4,0),"N/A")</f>
        <v>N/A</v>
      </c>
      <c r="V775" s="103" t="str">
        <f>Final_Report[[#This Row],[Issue Description]]</f>
        <v>N/A</v>
      </c>
      <c r="W775" s="103"/>
      <c r="X775" s="103">
        <f>Final_Report[[#This Row],[Code Snippet]]</f>
        <v>0</v>
      </c>
      <c r="Y775" s="103" t="str">
        <f>IF(Final_Report[[#This Row],[Move to Report]]="Yes",VLOOKUP(E775,IssueVariable[],5,0),"N/A")</f>
        <v>N/A</v>
      </c>
      <c r="Z775" s="103" t="str">
        <f>Final_Report[[#This Row],[Expected Result]]</f>
        <v>N/A</v>
      </c>
      <c r="AA775" s="103" t="str">
        <f>IF(Final_Report[[#This Row],[Move to Report]]="Yes",VLOOKUP(E775,IssueVariable[],6,0),"N/A")</f>
        <v>N/A</v>
      </c>
      <c r="AB775" s="103" t="str">
        <f>IF(Final_Report[[#This Row],[Move to Report]]="Yes",VLOOKUP(E775,IssueVariable[],7,0),"N/A")</f>
        <v>N/A</v>
      </c>
      <c r="AC775" s="103" t="str">
        <f>Final_Report[[#This Row],[Recommendation]]</f>
        <v>N/A</v>
      </c>
      <c r="AD775" s="103"/>
      <c r="AE775" s="103" t="str">
        <f>IF(Final_Report[[#This Row],[Move to Report]]="Yes",VLOOKUP(E775,IssueVariable[],8,0),"N/A")</f>
        <v>N/A</v>
      </c>
      <c r="AF775" s="103" t="str">
        <f>Final_Report[[#This Row],[Steps to Reproduce]]</f>
        <v>N/A</v>
      </c>
      <c r="AG775" s="103" t="str">
        <f>IF(Final_Report[[#This Row],[Move to Report]]="Yes",VLOOKUP(E775,IssueVariable[],9,0),"N/A")</f>
        <v>N/A</v>
      </c>
      <c r="AH775" s="103" t="str">
        <f>IF(Final_Report[[#This Row],[Move to Report]]="Yes",VLOOKUP(E775,IssueVariable[],10,0),"N/A")</f>
        <v>N/A</v>
      </c>
      <c r="AI775" s="103"/>
      <c r="AJ775" s="103"/>
      <c r="AK775" s="103" t="str" cm="1">
        <f t="array" ref="AK775">Table95[Tested on]</f>
        <v>Windows: 11
MAC OS: 12
iOS: 15
Android OS: 10</v>
      </c>
      <c r="AL775" s="203" t="str" cm="1">
        <f t="array" ref="AL7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5" s="103" t="e" cm="1">
        <f t="array" ref="AM775">CONCATENATE(LEFT(AH775, SEARCH(" ", AH775) -1),", ",Labels[Labels])</f>
        <v>#VALUE!</v>
      </c>
      <c r="AN775" s="103" t="b">
        <f t="shared" si="13"/>
        <v>0</v>
      </c>
      <c r="AO775" s="103"/>
      <c r="AP775" s="103"/>
      <c r="AQ775" s="103"/>
      <c r="AR775" s="103"/>
      <c r="AS775" s="103"/>
      <c r="AT775" s="103"/>
      <c r="AU775" s="103"/>
      <c r="AV775" s="103"/>
      <c r="AW775" s="103"/>
      <c r="AX775" s="103"/>
      <c r="AY775" s="103"/>
      <c r="AZ775" s="103"/>
      <c r="BA775" s="103"/>
      <c r="BB775" s="103"/>
      <c r="BC775" s="103" t="e">
        <f>VLOOKUP('Final Report'!D775,'Issue Variable'!A:N,11,FALSE)</f>
        <v>#N/A</v>
      </c>
      <c r="BD775" s="103"/>
      <c r="BE775" s="206"/>
    </row>
    <row r="776" spans="1:57" ht="105" hidden="1">
      <c r="A776" s="145"/>
      <c r="B776" s="103" t="e">
        <f>VLOOKUP(A776,URL[],2,0)</f>
        <v>#N/A</v>
      </c>
      <c r="C776" s="205" t="e">
        <f>VLOOKUP(A776,URL[],3,0)</f>
        <v>#N/A</v>
      </c>
      <c r="D776" s="103"/>
      <c r="E776" s="103"/>
      <c r="F776" s="103"/>
      <c r="G776" s="103"/>
      <c r="H776" s="103"/>
      <c r="I776" s="103"/>
      <c r="J776" s="103"/>
      <c r="K776" s="103"/>
      <c r="L776" s="103"/>
      <c r="M776" s="103"/>
      <c r="N776" s="103"/>
      <c r="O776" s="103"/>
      <c r="P776" s="103"/>
      <c r="Q776" s="103"/>
      <c r="R776" s="103"/>
      <c r="S776" s="103"/>
      <c r="T776" s="103" t="str">
        <f>IF(Final_Report[[#This Row],[Move to Report]]="Yes",VLOOKUP(E776,IssueVariable[],3,0),"N/A")</f>
        <v>N/A</v>
      </c>
      <c r="U776" s="103" t="str">
        <f>IF(Final_Report[[#This Row],[Move to Report]]="Yes",VLOOKUP(E776,IssueVariable[],4,0),"N/A")</f>
        <v>N/A</v>
      </c>
      <c r="V776" s="103" t="str">
        <f>Final_Report[[#This Row],[Issue Description]]</f>
        <v>N/A</v>
      </c>
      <c r="W776" s="103"/>
      <c r="X776" s="103">
        <f>Final_Report[[#This Row],[Code Snippet]]</f>
        <v>0</v>
      </c>
      <c r="Y776" s="103" t="str">
        <f>IF(Final_Report[[#This Row],[Move to Report]]="Yes",VLOOKUP(E776,IssueVariable[],5,0),"N/A")</f>
        <v>N/A</v>
      </c>
      <c r="Z776" s="103" t="str">
        <f>Final_Report[[#This Row],[Expected Result]]</f>
        <v>N/A</v>
      </c>
      <c r="AA776" s="103" t="str">
        <f>IF(Final_Report[[#This Row],[Move to Report]]="Yes",VLOOKUP(E776,IssueVariable[],6,0),"N/A")</f>
        <v>N/A</v>
      </c>
      <c r="AB776" s="103" t="str">
        <f>IF(Final_Report[[#This Row],[Move to Report]]="Yes",VLOOKUP(E776,IssueVariable[],7,0),"N/A")</f>
        <v>N/A</v>
      </c>
      <c r="AC776" s="103" t="str">
        <f>Final_Report[[#This Row],[Recommendation]]</f>
        <v>N/A</v>
      </c>
      <c r="AD776" s="103"/>
      <c r="AE776" s="103" t="str">
        <f>IF(Final_Report[[#This Row],[Move to Report]]="Yes",VLOOKUP(E776,IssueVariable[],8,0),"N/A")</f>
        <v>N/A</v>
      </c>
      <c r="AF776" s="103" t="str">
        <f>Final_Report[[#This Row],[Steps to Reproduce]]</f>
        <v>N/A</v>
      </c>
      <c r="AG776" s="103" t="str">
        <f>IF(Final_Report[[#This Row],[Move to Report]]="Yes",VLOOKUP(E776,IssueVariable[],9,0),"N/A")</f>
        <v>N/A</v>
      </c>
      <c r="AH776" s="103" t="str">
        <f>IF(Final_Report[[#This Row],[Move to Report]]="Yes",VLOOKUP(E776,IssueVariable[],10,0),"N/A")</f>
        <v>N/A</v>
      </c>
      <c r="AI776" s="103"/>
      <c r="AJ776" s="103"/>
      <c r="AK776" s="103" t="str" cm="1">
        <f t="array" ref="AK776">Table95[Tested on]</f>
        <v>Windows: 11
MAC OS: 12
iOS: 15
Android OS: 10</v>
      </c>
      <c r="AL776" s="203" t="str" cm="1">
        <f t="array" ref="AL7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6" s="103" t="e" cm="1">
        <f t="array" ref="AM776">CONCATENATE(LEFT(AH776, SEARCH(" ", AH776) -1),", ",Labels[Labels])</f>
        <v>#VALUE!</v>
      </c>
      <c r="AN776" s="103" t="b">
        <f t="shared" si="13"/>
        <v>0</v>
      </c>
      <c r="AO776" s="103"/>
      <c r="AP776" s="103"/>
      <c r="AQ776" s="103"/>
      <c r="AR776" s="103"/>
      <c r="AS776" s="103"/>
      <c r="AT776" s="103"/>
      <c r="AU776" s="103"/>
      <c r="AV776" s="103"/>
      <c r="AW776" s="103"/>
      <c r="AX776" s="103"/>
      <c r="AY776" s="103"/>
      <c r="AZ776" s="103"/>
      <c r="BA776" s="103"/>
      <c r="BB776" s="103"/>
      <c r="BC776" s="103" t="e">
        <f>VLOOKUP('Final Report'!D776,'Issue Variable'!A:N,11,FALSE)</f>
        <v>#N/A</v>
      </c>
      <c r="BD776" s="103"/>
      <c r="BE776" s="206"/>
    </row>
    <row r="777" spans="1:57" ht="105" hidden="1">
      <c r="A777" s="145"/>
      <c r="B777" s="103" t="e">
        <f>VLOOKUP(A777,URL[],2,0)</f>
        <v>#N/A</v>
      </c>
      <c r="C777" s="205" t="e">
        <f>VLOOKUP(A777,URL[],3,0)</f>
        <v>#N/A</v>
      </c>
      <c r="D777" s="103"/>
      <c r="E777" s="103"/>
      <c r="F777" s="103"/>
      <c r="G777" s="103"/>
      <c r="H777" s="103"/>
      <c r="I777" s="103"/>
      <c r="J777" s="103"/>
      <c r="K777" s="103"/>
      <c r="L777" s="103"/>
      <c r="M777" s="103"/>
      <c r="N777" s="103"/>
      <c r="O777" s="103"/>
      <c r="P777" s="103"/>
      <c r="Q777" s="103"/>
      <c r="R777" s="103"/>
      <c r="S777" s="103"/>
      <c r="T777" s="103" t="str">
        <f>IF(Final_Report[[#This Row],[Move to Report]]="Yes",VLOOKUP(E777,IssueVariable[],3,0),"N/A")</f>
        <v>N/A</v>
      </c>
      <c r="U777" s="103" t="str">
        <f>IF(Final_Report[[#This Row],[Move to Report]]="Yes",VLOOKUP(E777,IssueVariable[],4,0),"N/A")</f>
        <v>N/A</v>
      </c>
      <c r="V777" s="103" t="str">
        <f>Final_Report[[#This Row],[Issue Description]]</f>
        <v>N/A</v>
      </c>
      <c r="W777" s="103"/>
      <c r="X777" s="103">
        <f>Final_Report[[#This Row],[Code Snippet]]</f>
        <v>0</v>
      </c>
      <c r="Y777" s="103" t="str">
        <f>IF(Final_Report[[#This Row],[Move to Report]]="Yes",VLOOKUP(E777,IssueVariable[],5,0),"N/A")</f>
        <v>N/A</v>
      </c>
      <c r="Z777" s="103" t="str">
        <f>Final_Report[[#This Row],[Expected Result]]</f>
        <v>N/A</v>
      </c>
      <c r="AA777" s="103" t="str">
        <f>IF(Final_Report[[#This Row],[Move to Report]]="Yes",VLOOKUP(E777,IssueVariable[],6,0),"N/A")</f>
        <v>N/A</v>
      </c>
      <c r="AB777" s="103" t="str">
        <f>IF(Final_Report[[#This Row],[Move to Report]]="Yes",VLOOKUP(E777,IssueVariable[],7,0),"N/A")</f>
        <v>N/A</v>
      </c>
      <c r="AC777" s="103" t="str">
        <f>Final_Report[[#This Row],[Recommendation]]</f>
        <v>N/A</v>
      </c>
      <c r="AD777" s="103"/>
      <c r="AE777" s="103" t="str">
        <f>IF(Final_Report[[#This Row],[Move to Report]]="Yes",VLOOKUP(E777,IssueVariable[],8,0),"N/A")</f>
        <v>N/A</v>
      </c>
      <c r="AF777" s="103" t="str">
        <f>Final_Report[[#This Row],[Steps to Reproduce]]</f>
        <v>N/A</v>
      </c>
      <c r="AG777" s="103" t="str">
        <f>IF(Final_Report[[#This Row],[Move to Report]]="Yes",VLOOKUP(E777,IssueVariable[],9,0),"N/A")</f>
        <v>N/A</v>
      </c>
      <c r="AH777" s="103" t="str">
        <f>IF(Final_Report[[#This Row],[Move to Report]]="Yes",VLOOKUP(E777,IssueVariable[],10,0),"N/A")</f>
        <v>N/A</v>
      </c>
      <c r="AI777" s="103"/>
      <c r="AJ777" s="103"/>
      <c r="AK777" s="103" t="str" cm="1">
        <f t="array" ref="AK777">Table95[Tested on]</f>
        <v>Windows: 11
MAC OS: 12
iOS: 15
Android OS: 10</v>
      </c>
      <c r="AL777" s="203" t="str" cm="1">
        <f t="array" ref="AL7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7" s="103" t="e" cm="1">
        <f t="array" ref="AM777">CONCATENATE(LEFT(AH777, SEARCH(" ", AH777) -1),", ",Labels[Labels])</f>
        <v>#VALUE!</v>
      </c>
      <c r="AN777" s="103" t="b">
        <f t="shared" si="13"/>
        <v>0</v>
      </c>
      <c r="AO777" s="103"/>
      <c r="AP777" s="103"/>
      <c r="AQ777" s="103"/>
      <c r="AR777" s="103"/>
      <c r="AS777" s="103"/>
      <c r="AT777" s="103"/>
      <c r="AU777" s="103"/>
      <c r="AV777" s="103"/>
      <c r="AW777" s="103"/>
      <c r="AX777" s="103"/>
      <c r="AY777" s="103"/>
      <c r="AZ777" s="103"/>
      <c r="BA777" s="103"/>
      <c r="BB777" s="103"/>
      <c r="BC777" s="103" t="e">
        <f>VLOOKUP('Final Report'!D777,'Issue Variable'!A:N,11,FALSE)</f>
        <v>#N/A</v>
      </c>
      <c r="BD777" s="103"/>
      <c r="BE777" s="206"/>
    </row>
    <row r="778" spans="1:57" ht="105" hidden="1">
      <c r="A778" s="145"/>
      <c r="B778" s="103" t="e">
        <f>VLOOKUP(A778,URL[],2,0)</f>
        <v>#N/A</v>
      </c>
      <c r="C778" s="205" t="e">
        <f>VLOOKUP(A778,URL[],3,0)</f>
        <v>#N/A</v>
      </c>
      <c r="D778" s="103"/>
      <c r="E778" s="103"/>
      <c r="F778" s="103"/>
      <c r="G778" s="103"/>
      <c r="H778" s="103"/>
      <c r="I778" s="103"/>
      <c r="J778" s="103"/>
      <c r="K778" s="103"/>
      <c r="L778" s="103"/>
      <c r="M778" s="103"/>
      <c r="N778" s="103"/>
      <c r="O778" s="103"/>
      <c r="P778" s="103"/>
      <c r="Q778" s="103"/>
      <c r="R778" s="103"/>
      <c r="S778" s="103"/>
      <c r="T778" s="103" t="str">
        <f>IF(Final_Report[[#This Row],[Move to Report]]="Yes",VLOOKUP(E778,IssueVariable[],3,0),"N/A")</f>
        <v>N/A</v>
      </c>
      <c r="U778" s="103" t="str">
        <f>IF(Final_Report[[#This Row],[Move to Report]]="Yes",VLOOKUP(E778,IssueVariable[],4,0),"N/A")</f>
        <v>N/A</v>
      </c>
      <c r="V778" s="103" t="str">
        <f>Final_Report[[#This Row],[Issue Description]]</f>
        <v>N/A</v>
      </c>
      <c r="W778" s="103"/>
      <c r="X778" s="103">
        <f>Final_Report[[#This Row],[Code Snippet]]</f>
        <v>0</v>
      </c>
      <c r="Y778" s="103" t="str">
        <f>IF(Final_Report[[#This Row],[Move to Report]]="Yes",VLOOKUP(E778,IssueVariable[],5,0),"N/A")</f>
        <v>N/A</v>
      </c>
      <c r="Z778" s="103" t="str">
        <f>Final_Report[[#This Row],[Expected Result]]</f>
        <v>N/A</v>
      </c>
      <c r="AA778" s="103" t="str">
        <f>IF(Final_Report[[#This Row],[Move to Report]]="Yes",VLOOKUP(E778,IssueVariable[],6,0),"N/A")</f>
        <v>N/A</v>
      </c>
      <c r="AB778" s="103" t="str">
        <f>IF(Final_Report[[#This Row],[Move to Report]]="Yes",VLOOKUP(E778,IssueVariable[],7,0),"N/A")</f>
        <v>N/A</v>
      </c>
      <c r="AC778" s="103" t="str">
        <f>Final_Report[[#This Row],[Recommendation]]</f>
        <v>N/A</v>
      </c>
      <c r="AD778" s="103"/>
      <c r="AE778" s="103" t="str">
        <f>IF(Final_Report[[#This Row],[Move to Report]]="Yes",VLOOKUP(E778,IssueVariable[],8,0),"N/A")</f>
        <v>N/A</v>
      </c>
      <c r="AF778" s="103" t="str">
        <f>Final_Report[[#This Row],[Steps to Reproduce]]</f>
        <v>N/A</v>
      </c>
      <c r="AG778" s="103" t="str">
        <f>IF(Final_Report[[#This Row],[Move to Report]]="Yes",VLOOKUP(E778,IssueVariable[],9,0),"N/A")</f>
        <v>N/A</v>
      </c>
      <c r="AH778" s="103" t="str">
        <f>IF(Final_Report[[#This Row],[Move to Report]]="Yes",VLOOKUP(E778,IssueVariable[],10,0),"N/A")</f>
        <v>N/A</v>
      </c>
      <c r="AI778" s="103"/>
      <c r="AJ778" s="103"/>
      <c r="AK778" s="103" t="str" cm="1">
        <f t="array" ref="AK778">Table95[Tested on]</f>
        <v>Windows: 11
MAC OS: 12
iOS: 15
Android OS: 10</v>
      </c>
      <c r="AL778" s="203" t="str" cm="1">
        <f t="array" ref="AL7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8" s="103" t="e" cm="1">
        <f t="array" ref="AM778">CONCATENATE(LEFT(AH778, SEARCH(" ", AH778) -1),", ",Labels[Labels])</f>
        <v>#VALUE!</v>
      </c>
      <c r="AN778" s="103" t="b">
        <f t="shared" si="13"/>
        <v>0</v>
      </c>
      <c r="AO778" s="103"/>
      <c r="AP778" s="103"/>
      <c r="AQ778" s="103"/>
      <c r="AR778" s="103"/>
      <c r="AS778" s="103"/>
      <c r="AT778" s="103"/>
      <c r="AU778" s="103"/>
      <c r="AV778" s="103"/>
      <c r="AW778" s="103"/>
      <c r="AX778" s="103"/>
      <c r="AY778" s="103"/>
      <c r="AZ778" s="103"/>
      <c r="BA778" s="103"/>
      <c r="BB778" s="103"/>
      <c r="BC778" s="103" t="e">
        <f>VLOOKUP('Final Report'!D778,'Issue Variable'!A:N,11,FALSE)</f>
        <v>#N/A</v>
      </c>
      <c r="BD778" s="103"/>
      <c r="BE778" s="206"/>
    </row>
    <row r="779" spans="1:57" ht="105" hidden="1">
      <c r="A779" s="145"/>
      <c r="B779" s="103" t="e">
        <f>VLOOKUP(A779,URL[],2,0)</f>
        <v>#N/A</v>
      </c>
      <c r="C779" s="205" t="e">
        <f>VLOOKUP(A779,URL[],3,0)</f>
        <v>#N/A</v>
      </c>
      <c r="D779" s="103"/>
      <c r="E779" s="103"/>
      <c r="F779" s="103"/>
      <c r="G779" s="103"/>
      <c r="H779" s="103"/>
      <c r="I779" s="103"/>
      <c r="J779" s="103"/>
      <c r="K779" s="103"/>
      <c r="L779" s="103"/>
      <c r="M779" s="103"/>
      <c r="N779" s="103"/>
      <c r="O779" s="103"/>
      <c r="P779" s="103"/>
      <c r="Q779" s="103"/>
      <c r="R779" s="103"/>
      <c r="S779" s="103"/>
      <c r="T779" s="103" t="str">
        <f>IF(Final_Report[[#This Row],[Move to Report]]="Yes",VLOOKUP(E779,IssueVariable[],3,0),"N/A")</f>
        <v>N/A</v>
      </c>
      <c r="U779" s="103" t="str">
        <f>IF(Final_Report[[#This Row],[Move to Report]]="Yes",VLOOKUP(E779,IssueVariable[],4,0),"N/A")</f>
        <v>N/A</v>
      </c>
      <c r="V779" s="103" t="str">
        <f>Final_Report[[#This Row],[Issue Description]]</f>
        <v>N/A</v>
      </c>
      <c r="W779" s="103"/>
      <c r="X779" s="103">
        <f>Final_Report[[#This Row],[Code Snippet]]</f>
        <v>0</v>
      </c>
      <c r="Y779" s="103" t="str">
        <f>IF(Final_Report[[#This Row],[Move to Report]]="Yes",VLOOKUP(E779,IssueVariable[],5,0),"N/A")</f>
        <v>N/A</v>
      </c>
      <c r="Z779" s="103" t="str">
        <f>Final_Report[[#This Row],[Expected Result]]</f>
        <v>N/A</v>
      </c>
      <c r="AA779" s="103" t="str">
        <f>IF(Final_Report[[#This Row],[Move to Report]]="Yes",VLOOKUP(E779,IssueVariable[],6,0),"N/A")</f>
        <v>N/A</v>
      </c>
      <c r="AB779" s="103" t="str">
        <f>IF(Final_Report[[#This Row],[Move to Report]]="Yes",VLOOKUP(E779,IssueVariable[],7,0),"N/A")</f>
        <v>N/A</v>
      </c>
      <c r="AC779" s="103" t="str">
        <f>Final_Report[[#This Row],[Recommendation]]</f>
        <v>N/A</v>
      </c>
      <c r="AD779" s="103"/>
      <c r="AE779" s="103" t="str">
        <f>IF(Final_Report[[#This Row],[Move to Report]]="Yes",VLOOKUP(E779,IssueVariable[],8,0),"N/A")</f>
        <v>N/A</v>
      </c>
      <c r="AF779" s="103" t="str">
        <f>Final_Report[[#This Row],[Steps to Reproduce]]</f>
        <v>N/A</v>
      </c>
      <c r="AG779" s="103" t="str">
        <f>IF(Final_Report[[#This Row],[Move to Report]]="Yes",VLOOKUP(E779,IssueVariable[],9,0),"N/A")</f>
        <v>N/A</v>
      </c>
      <c r="AH779" s="103" t="str">
        <f>IF(Final_Report[[#This Row],[Move to Report]]="Yes",VLOOKUP(E779,IssueVariable[],10,0),"N/A")</f>
        <v>N/A</v>
      </c>
      <c r="AI779" s="103"/>
      <c r="AJ779" s="103"/>
      <c r="AK779" s="103" t="str" cm="1">
        <f t="array" ref="AK779">Table95[Tested on]</f>
        <v>Windows: 11
MAC OS: 12
iOS: 15
Android OS: 10</v>
      </c>
      <c r="AL779" s="203" t="str" cm="1">
        <f t="array" ref="AL7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79" s="103" t="e" cm="1">
        <f t="array" ref="AM779">CONCATENATE(LEFT(AH779, SEARCH(" ", AH779) -1),", ",Labels[Labels])</f>
        <v>#VALUE!</v>
      </c>
      <c r="AN779" s="103" t="b">
        <f t="shared" si="13"/>
        <v>0</v>
      </c>
      <c r="AO779" s="103"/>
      <c r="AP779" s="103"/>
      <c r="AQ779" s="103"/>
      <c r="AR779" s="103"/>
      <c r="AS779" s="103"/>
      <c r="AT779" s="103"/>
      <c r="AU779" s="103"/>
      <c r="AV779" s="103"/>
      <c r="AW779" s="103"/>
      <c r="AX779" s="103"/>
      <c r="AY779" s="103"/>
      <c r="AZ779" s="103"/>
      <c r="BA779" s="103"/>
      <c r="BB779" s="103"/>
      <c r="BC779" s="103" t="e">
        <f>VLOOKUP('Final Report'!D779,'Issue Variable'!A:N,11,FALSE)</f>
        <v>#N/A</v>
      </c>
      <c r="BD779" s="103"/>
      <c r="BE779" s="206"/>
    </row>
    <row r="780" spans="1:57" ht="105" hidden="1">
      <c r="A780" s="145"/>
      <c r="B780" s="103" t="e">
        <f>VLOOKUP(A780,URL[],2,0)</f>
        <v>#N/A</v>
      </c>
      <c r="C780" s="205" t="e">
        <f>VLOOKUP(A780,URL[],3,0)</f>
        <v>#N/A</v>
      </c>
      <c r="D780" s="103"/>
      <c r="E780" s="103"/>
      <c r="F780" s="103"/>
      <c r="G780" s="103"/>
      <c r="H780" s="103"/>
      <c r="I780" s="103"/>
      <c r="J780" s="103"/>
      <c r="K780" s="103"/>
      <c r="L780" s="103"/>
      <c r="M780" s="103"/>
      <c r="N780" s="103"/>
      <c r="O780" s="103"/>
      <c r="P780" s="103"/>
      <c r="Q780" s="103"/>
      <c r="R780" s="103"/>
      <c r="S780" s="103"/>
      <c r="T780" s="103" t="str">
        <f>IF(Final_Report[[#This Row],[Move to Report]]="Yes",VLOOKUP(E780,IssueVariable[],3,0),"N/A")</f>
        <v>N/A</v>
      </c>
      <c r="U780" s="103" t="str">
        <f>IF(Final_Report[[#This Row],[Move to Report]]="Yes",VLOOKUP(E780,IssueVariable[],4,0),"N/A")</f>
        <v>N/A</v>
      </c>
      <c r="V780" s="103" t="str">
        <f>Final_Report[[#This Row],[Issue Description]]</f>
        <v>N/A</v>
      </c>
      <c r="W780" s="103"/>
      <c r="X780" s="103">
        <f>Final_Report[[#This Row],[Code Snippet]]</f>
        <v>0</v>
      </c>
      <c r="Y780" s="103" t="str">
        <f>IF(Final_Report[[#This Row],[Move to Report]]="Yes",VLOOKUP(E780,IssueVariable[],5,0),"N/A")</f>
        <v>N/A</v>
      </c>
      <c r="Z780" s="103" t="str">
        <f>Final_Report[[#This Row],[Expected Result]]</f>
        <v>N/A</v>
      </c>
      <c r="AA780" s="103" t="str">
        <f>IF(Final_Report[[#This Row],[Move to Report]]="Yes",VLOOKUP(E780,IssueVariable[],6,0),"N/A")</f>
        <v>N/A</v>
      </c>
      <c r="AB780" s="103" t="str">
        <f>IF(Final_Report[[#This Row],[Move to Report]]="Yes",VLOOKUP(E780,IssueVariable[],7,0),"N/A")</f>
        <v>N/A</v>
      </c>
      <c r="AC780" s="103" t="str">
        <f>Final_Report[[#This Row],[Recommendation]]</f>
        <v>N/A</v>
      </c>
      <c r="AD780" s="103"/>
      <c r="AE780" s="103" t="str">
        <f>IF(Final_Report[[#This Row],[Move to Report]]="Yes",VLOOKUP(E780,IssueVariable[],8,0),"N/A")</f>
        <v>N/A</v>
      </c>
      <c r="AF780" s="103" t="str">
        <f>Final_Report[[#This Row],[Steps to Reproduce]]</f>
        <v>N/A</v>
      </c>
      <c r="AG780" s="103" t="str">
        <f>IF(Final_Report[[#This Row],[Move to Report]]="Yes",VLOOKUP(E780,IssueVariable[],9,0),"N/A")</f>
        <v>N/A</v>
      </c>
      <c r="AH780" s="103" t="str">
        <f>IF(Final_Report[[#This Row],[Move to Report]]="Yes",VLOOKUP(E780,IssueVariable[],10,0),"N/A")</f>
        <v>N/A</v>
      </c>
      <c r="AI780" s="103"/>
      <c r="AJ780" s="103"/>
      <c r="AK780" s="103" t="str" cm="1">
        <f t="array" ref="AK780">Table95[Tested on]</f>
        <v>Windows: 11
MAC OS: 12
iOS: 15
Android OS: 10</v>
      </c>
      <c r="AL780" s="203" t="str" cm="1">
        <f t="array" ref="AL7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0" s="103" t="e" cm="1">
        <f t="array" ref="AM780">CONCATENATE(LEFT(AH780, SEARCH(" ", AH780) -1),", ",Labels[Labels])</f>
        <v>#VALUE!</v>
      </c>
      <c r="AN780" s="103" t="b">
        <f t="shared" si="13"/>
        <v>0</v>
      </c>
      <c r="AO780" s="103"/>
      <c r="AP780" s="103"/>
      <c r="AQ780" s="103"/>
      <c r="AR780" s="103"/>
      <c r="AS780" s="103"/>
      <c r="AT780" s="103"/>
      <c r="AU780" s="103"/>
      <c r="AV780" s="103"/>
      <c r="AW780" s="103"/>
      <c r="AX780" s="103"/>
      <c r="AY780" s="103"/>
      <c r="AZ780" s="103"/>
      <c r="BA780" s="103"/>
      <c r="BB780" s="103"/>
      <c r="BC780" s="103" t="e">
        <f>VLOOKUP('Final Report'!D780,'Issue Variable'!A:N,11,FALSE)</f>
        <v>#N/A</v>
      </c>
      <c r="BD780" s="103"/>
      <c r="BE780" s="206"/>
    </row>
    <row r="781" spans="1:57" ht="105" hidden="1">
      <c r="A781" s="145"/>
      <c r="B781" s="103" t="e">
        <f>VLOOKUP(A781,URL[],2,0)</f>
        <v>#N/A</v>
      </c>
      <c r="C781" s="205" t="e">
        <f>VLOOKUP(A781,URL[],3,0)</f>
        <v>#N/A</v>
      </c>
      <c r="D781" s="103"/>
      <c r="E781" s="103"/>
      <c r="F781" s="103"/>
      <c r="G781" s="103"/>
      <c r="H781" s="103"/>
      <c r="I781" s="103"/>
      <c r="J781" s="103"/>
      <c r="K781" s="103"/>
      <c r="L781" s="103"/>
      <c r="M781" s="103"/>
      <c r="N781" s="103"/>
      <c r="O781" s="103"/>
      <c r="P781" s="103"/>
      <c r="Q781" s="103"/>
      <c r="R781" s="103"/>
      <c r="S781" s="103"/>
      <c r="T781" s="103" t="str">
        <f>IF(Final_Report[[#This Row],[Move to Report]]="Yes",VLOOKUP(E781,IssueVariable[],3,0),"N/A")</f>
        <v>N/A</v>
      </c>
      <c r="U781" s="103" t="str">
        <f>IF(Final_Report[[#This Row],[Move to Report]]="Yes",VLOOKUP(E781,IssueVariable[],4,0),"N/A")</f>
        <v>N/A</v>
      </c>
      <c r="V781" s="103" t="str">
        <f>Final_Report[[#This Row],[Issue Description]]</f>
        <v>N/A</v>
      </c>
      <c r="W781" s="103"/>
      <c r="X781" s="103">
        <f>Final_Report[[#This Row],[Code Snippet]]</f>
        <v>0</v>
      </c>
      <c r="Y781" s="103" t="str">
        <f>IF(Final_Report[[#This Row],[Move to Report]]="Yes",VLOOKUP(E781,IssueVariable[],5,0),"N/A")</f>
        <v>N/A</v>
      </c>
      <c r="Z781" s="103" t="str">
        <f>Final_Report[[#This Row],[Expected Result]]</f>
        <v>N/A</v>
      </c>
      <c r="AA781" s="103" t="str">
        <f>IF(Final_Report[[#This Row],[Move to Report]]="Yes",VLOOKUP(E781,IssueVariable[],6,0),"N/A")</f>
        <v>N/A</v>
      </c>
      <c r="AB781" s="103" t="str">
        <f>IF(Final_Report[[#This Row],[Move to Report]]="Yes",VLOOKUP(E781,IssueVariable[],7,0),"N/A")</f>
        <v>N/A</v>
      </c>
      <c r="AC781" s="103" t="str">
        <f>Final_Report[[#This Row],[Recommendation]]</f>
        <v>N/A</v>
      </c>
      <c r="AD781" s="103"/>
      <c r="AE781" s="103" t="str">
        <f>IF(Final_Report[[#This Row],[Move to Report]]="Yes",VLOOKUP(E781,IssueVariable[],8,0),"N/A")</f>
        <v>N/A</v>
      </c>
      <c r="AF781" s="103" t="str">
        <f>Final_Report[[#This Row],[Steps to Reproduce]]</f>
        <v>N/A</v>
      </c>
      <c r="AG781" s="103" t="str">
        <f>IF(Final_Report[[#This Row],[Move to Report]]="Yes",VLOOKUP(E781,IssueVariable[],9,0),"N/A")</f>
        <v>N/A</v>
      </c>
      <c r="AH781" s="103" t="str">
        <f>IF(Final_Report[[#This Row],[Move to Report]]="Yes",VLOOKUP(E781,IssueVariable[],10,0),"N/A")</f>
        <v>N/A</v>
      </c>
      <c r="AI781" s="103"/>
      <c r="AJ781" s="103"/>
      <c r="AK781" s="103" t="str" cm="1">
        <f t="array" ref="AK781">Table95[Tested on]</f>
        <v>Windows: 11
MAC OS: 12
iOS: 15
Android OS: 10</v>
      </c>
      <c r="AL781" s="203" t="str" cm="1">
        <f t="array" ref="AL7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1" s="103" t="e" cm="1">
        <f t="array" ref="AM781">CONCATENATE(LEFT(AH781, SEARCH(" ", AH781) -1),", ",Labels[Labels])</f>
        <v>#VALUE!</v>
      </c>
      <c r="AN781" s="103" t="b">
        <f t="shared" si="13"/>
        <v>0</v>
      </c>
      <c r="AO781" s="103"/>
      <c r="AP781" s="103"/>
      <c r="AQ781" s="103"/>
      <c r="AR781" s="103"/>
      <c r="AS781" s="103"/>
      <c r="AT781" s="103"/>
      <c r="AU781" s="103"/>
      <c r="AV781" s="103"/>
      <c r="AW781" s="103"/>
      <c r="AX781" s="103"/>
      <c r="AY781" s="103"/>
      <c r="AZ781" s="103"/>
      <c r="BA781" s="103"/>
      <c r="BB781" s="103"/>
      <c r="BC781" s="103" t="e">
        <f>VLOOKUP('Final Report'!D781,'Issue Variable'!A:N,11,FALSE)</f>
        <v>#N/A</v>
      </c>
      <c r="BD781" s="103"/>
      <c r="BE781" s="206"/>
    </row>
    <row r="782" spans="1:57" ht="105" hidden="1">
      <c r="A782" s="145"/>
      <c r="B782" s="103" t="e">
        <f>VLOOKUP(A782,URL[],2,0)</f>
        <v>#N/A</v>
      </c>
      <c r="C782" s="205" t="e">
        <f>VLOOKUP(A782,URL[],3,0)</f>
        <v>#N/A</v>
      </c>
      <c r="D782" s="103"/>
      <c r="E782" s="103"/>
      <c r="F782" s="103"/>
      <c r="G782" s="103"/>
      <c r="H782" s="103"/>
      <c r="I782" s="103"/>
      <c r="J782" s="103"/>
      <c r="K782" s="103"/>
      <c r="L782" s="103"/>
      <c r="M782" s="103"/>
      <c r="N782" s="103"/>
      <c r="O782" s="103"/>
      <c r="P782" s="103"/>
      <c r="Q782" s="103"/>
      <c r="R782" s="103"/>
      <c r="S782" s="103"/>
      <c r="T782" s="103" t="str">
        <f>IF(Final_Report[[#This Row],[Move to Report]]="Yes",VLOOKUP(E782,IssueVariable[],3,0),"N/A")</f>
        <v>N/A</v>
      </c>
      <c r="U782" s="103" t="str">
        <f>IF(Final_Report[[#This Row],[Move to Report]]="Yes",VLOOKUP(E782,IssueVariable[],4,0),"N/A")</f>
        <v>N/A</v>
      </c>
      <c r="V782" s="103" t="str">
        <f>Final_Report[[#This Row],[Issue Description]]</f>
        <v>N/A</v>
      </c>
      <c r="W782" s="103"/>
      <c r="X782" s="103">
        <f>Final_Report[[#This Row],[Code Snippet]]</f>
        <v>0</v>
      </c>
      <c r="Y782" s="103" t="str">
        <f>IF(Final_Report[[#This Row],[Move to Report]]="Yes",VLOOKUP(E782,IssueVariable[],5,0),"N/A")</f>
        <v>N/A</v>
      </c>
      <c r="Z782" s="103" t="str">
        <f>Final_Report[[#This Row],[Expected Result]]</f>
        <v>N/A</v>
      </c>
      <c r="AA782" s="103" t="str">
        <f>IF(Final_Report[[#This Row],[Move to Report]]="Yes",VLOOKUP(E782,IssueVariable[],6,0),"N/A")</f>
        <v>N/A</v>
      </c>
      <c r="AB782" s="103" t="str">
        <f>IF(Final_Report[[#This Row],[Move to Report]]="Yes",VLOOKUP(E782,IssueVariable[],7,0),"N/A")</f>
        <v>N/A</v>
      </c>
      <c r="AC782" s="103" t="str">
        <f>Final_Report[[#This Row],[Recommendation]]</f>
        <v>N/A</v>
      </c>
      <c r="AD782" s="103"/>
      <c r="AE782" s="103" t="str">
        <f>IF(Final_Report[[#This Row],[Move to Report]]="Yes",VLOOKUP(E782,IssueVariable[],8,0),"N/A")</f>
        <v>N/A</v>
      </c>
      <c r="AF782" s="103" t="str">
        <f>Final_Report[[#This Row],[Steps to Reproduce]]</f>
        <v>N/A</v>
      </c>
      <c r="AG782" s="103" t="str">
        <f>IF(Final_Report[[#This Row],[Move to Report]]="Yes",VLOOKUP(E782,IssueVariable[],9,0),"N/A")</f>
        <v>N/A</v>
      </c>
      <c r="AH782" s="103" t="str">
        <f>IF(Final_Report[[#This Row],[Move to Report]]="Yes",VLOOKUP(E782,IssueVariable[],10,0),"N/A")</f>
        <v>N/A</v>
      </c>
      <c r="AI782" s="103"/>
      <c r="AJ782" s="103"/>
      <c r="AK782" s="103" t="str" cm="1">
        <f t="array" ref="AK782">Table95[Tested on]</f>
        <v>Windows: 11
MAC OS: 12
iOS: 15
Android OS: 10</v>
      </c>
      <c r="AL782" s="203" t="str" cm="1">
        <f t="array" ref="AL7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2" s="103" t="e" cm="1">
        <f t="array" ref="AM782">CONCATENATE(LEFT(AH782, SEARCH(" ", AH782) -1),", ",Labels[Labels])</f>
        <v>#VALUE!</v>
      </c>
      <c r="AN782" s="103" t="b">
        <f t="shared" si="13"/>
        <v>0</v>
      </c>
      <c r="AO782" s="103"/>
      <c r="AP782" s="103"/>
      <c r="AQ782" s="103"/>
      <c r="AR782" s="103"/>
      <c r="AS782" s="103"/>
      <c r="AT782" s="103"/>
      <c r="AU782" s="103"/>
      <c r="AV782" s="103"/>
      <c r="AW782" s="103"/>
      <c r="AX782" s="103"/>
      <c r="AY782" s="103"/>
      <c r="AZ782" s="103"/>
      <c r="BA782" s="103"/>
      <c r="BB782" s="103"/>
      <c r="BC782" s="103" t="e">
        <f>VLOOKUP('Final Report'!D782,'Issue Variable'!A:N,11,FALSE)</f>
        <v>#N/A</v>
      </c>
      <c r="BD782" s="103"/>
      <c r="BE782" s="206"/>
    </row>
    <row r="783" spans="1:57" ht="105" hidden="1">
      <c r="A783" s="145"/>
      <c r="B783" s="103" t="e">
        <f>VLOOKUP(A783,URL[],2,0)</f>
        <v>#N/A</v>
      </c>
      <c r="C783" s="205" t="e">
        <f>VLOOKUP(A783,URL[],3,0)</f>
        <v>#N/A</v>
      </c>
      <c r="D783" s="103"/>
      <c r="E783" s="103"/>
      <c r="F783" s="103"/>
      <c r="G783" s="103"/>
      <c r="H783" s="103"/>
      <c r="I783" s="103"/>
      <c r="J783" s="103"/>
      <c r="K783" s="103"/>
      <c r="L783" s="103"/>
      <c r="M783" s="103"/>
      <c r="N783" s="103"/>
      <c r="O783" s="103"/>
      <c r="P783" s="103"/>
      <c r="Q783" s="103"/>
      <c r="R783" s="103"/>
      <c r="S783" s="103"/>
      <c r="T783" s="103" t="str">
        <f>IF(Final_Report[[#This Row],[Move to Report]]="Yes",VLOOKUP(E783,IssueVariable[],3,0),"N/A")</f>
        <v>N/A</v>
      </c>
      <c r="U783" s="103" t="str">
        <f>IF(Final_Report[[#This Row],[Move to Report]]="Yes",VLOOKUP(E783,IssueVariable[],4,0),"N/A")</f>
        <v>N/A</v>
      </c>
      <c r="V783" s="103" t="str">
        <f>Final_Report[[#This Row],[Issue Description]]</f>
        <v>N/A</v>
      </c>
      <c r="W783" s="103"/>
      <c r="X783" s="103">
        <f>Final_Report[[#This Row],[Code Snippet]]</f>
        <v>0</v>
      </c>
      <c r="Y783" s="103" t="str">
        <f>IF(Final_Report[[#This Row],[Move to Report]]="Yes",VLOOKUP(E783,IssueVariable[],5,0),"N/A")</f>
        <v>N/A</v>
      </c>
      <c r="Z783" s="103" t="str">
        <f>Final_Report[[#This Row],[Expected Result]]</f>
        <v>N/A</v>
      </c>
      <c r="AA783" s="103" t="str">
        <f>IF(Final_Report[[#This Row],[Move to Report]]="Yes",VLOOKUP(E783,IssueVariable[],6,0),"N/A")</f>
        <v>N/A</v>
      </c>
      <c r="AB783" s="103" t="str">
        <f>IF(Final_Report[[#This Row],[Move to Report]]="Yes",VLOOKUP(E783,IssueVariable[],7,0),"N/A")</f>
        <v>N/A</v>
      </c>
      <c r="AC783" s="103" t="str">
        <f>Final_Report[[#This Row],[Recommendation]]</f>
        <v>N/A</v>
      </c>
      <c r="AD783" s="103"/>
      <c r="AE783" s="103" t="str">
        <f>IF(Final_Report[[#This Row],[Move to Report]]="Yes",VLOOKUP(E783,IssueVariable[],8,0),"N/A")</f>
        <v>N/A</v>
      </c>
      <c r="AF783" s="103" t="str">
        <f>Final_Report[[#This Row],[Steps to Reproduce]]</f>
        <v>N/A</v>
      </c>
      <c r="AG783" s="103" t="str">
        <f>IF(Final_Report[[#This Row],[Move to Report]]="Yes",VLOOKUP(E783,IssueVariable[],9,0),"N/A")</f>
        <v>N/A</v>
      </c>
      <c r="AH783" s="103" t="str">
        <f>IF(Final_Report[[#This Row],[Move to Report]]="Yes",VLOOKUP(E783,IssueVariable[],10,0),"N/A")</f>
        <v>N/A</v>
      </c>
      <c r="AI783" s="103"/>
      <c r="AJ783" s="103"/>
      <c r="AK783" s="103" t="str" cm="1">
        <f t="array" ref="AK783">Table95[Tested on]</f>
        <v>Windows: 11
MAC OS: 12
iOS: 15
Android OS: 10</v>
      </c>
      <c r="AL783" s="203" t="str" cm="1">
        <f t="array" ref="AL7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3" s="103" t="e" cm="1">
        <f t="array" ref="AM783">CONCATENATE(LEFT(AH783, SEARCH(" ", AH783) -1),", ",Labels[Labels])</f>
        <v>#VALUE!</v>
      </c>
      <c r="AN783" s="103" t="b">
        <f t="shared" si="13"/>
        <v>0</v>
      </c>
      <c r="AO783" s="103"/>
      <c r="AP783" s="103"/>
      <c r="AQ783" s="103"/>
      <c r="AR783" s="103"/>
      <c r="AS783" s="103"/>
      <c r="AT783" s="103"/>
      <c r="AU783" s="103"/>
      <c r="AV783" s="103"/>
      <c r="AW783" s="103"/>
      <c r="AX783" s="103"/>
      <c r="AY783" s="103"/>
      <c r="AZ783" s="103"/>
      <c r="BA783" s="103"/>
      <c r="BB783" s="103"/>
      <c r="BC783" s="103" t="e">
        <f>VLOOKUP('Final Report'!D783,'Issue Variable'!A:N,11,FALSE)</f>
        <v>#N/A</v>
      </c>
      <c r="BD783" s="103"/>
      <c r="BE783" s="206"/>
    </row>
    <row r="784" spans="1:57" ht="105" hidden="1">
      <c r="A784" s="145"/>
      <c r="B784" s="103" t="e">
        <f>VLOOKUP(A784,URL[],2,0)</f>
        <v>#N/A</v>
      </c>
      <c r="C784" s="205" t="e">
        <f>VLOOKUP(A784,URL[],3,0)</f>
        <v>#N/A</v>
      </c>
      <c r="D784" s="103"/>
      <c r="E784" s="103"/>
      <c r="F784" s="103"/>
      <c r="G784" s="103"/>
      <c r="H784" s="103"/>
      <c r="I784" s="103"/>
      <c r="J784" s="103"/>
      <c r="K784" s="103"/>
      <c r="L784" s="103"/>
      <c r="M784" s="103"/>
      <c r="N784" s="103"/>
      <c r="O784" s="103"/>
      <c r="P784" s="103"/>
      <c r="Q784" s="103"/>
      <c r="R784" s="103"/>
      <c r="S784" s="103"/>
      <c r="T784" s="103" t="str">
        <f>IF(Final_Report[[#This Row],[Move to Report]]="Yes",VLOOKUP(E784,IssueVariable[],3,0),"N/A")</f>
        <v>N/A</v>
      </c>
      <c r="U784" s="103" t="str">
        <f>IF(Final_Report[[#This Row],[Move to Report]]="Yes",VLOOKUP(E784,IssueVariable[],4,0),"N/A")</f>
        <v>N/A</v>
      </c>
      <c r="V784" s="103" t="str">
        <f>Final_Report[[#This Row],[Issue Description]]</f>
        <v>N/A</v>
      </c>
      <c r="W784" s="103"/>
      <c r="X784" s="103">
        <f>Final_Report[[#This Row],[Code Snippet]]</f>
        <v>0</v>
      </c>
      <c r="Y784" s="103" t="str">
        <f>IF(Final_Report[[#This Row],[Move to Report]]="Yes",VLOOKUP(E784,IssueVariable[],5,0),"N/A")</f>
        <v>N/A</v>
      </c>
      <c r="Z784" s="103" t="str">
        <f>Final_Report[[#This Row],[Expected Result]]</f>
        <v>N/A</v>
      </c>
      <c r="AA784" s="103" t="str">
        <f>IF(Final_Report[[#This Row],[Move to Report]]="Yes",VLOOKUP(E784,IssueVariable[],6,0),"N/A")</f>
        <v>N/A</v>
      </c>
      <c r="AB784" s="103" t="str">
        <f>IF(Final_Report[[#This Row],[Move to Report]]="Yes",VLOOKUP(E784,IssueVariable[],7,0),"N/A")</f>
        <v>N/A</v>
      </c>
      <c r="AC784" s="103" t="str">
        <f>Final_Report[[#This Row],[Recommendation]]</f>
        <v>N/A</v>
      </c>
      <c r="AD784" s="103"/>
      <c r="AE784" s="103" t="str">
        <f>IF(Final_Report[[#This Row],[Move to Report]]="Yes",VLOOKUP(E784,IssueVariable[],8,0),"N/A")</f>
        <v>N/A</v>
      </c>
      <c r="AF784" s="103" t="str">
        <f>Final_Report[[#This Row],[Steps to Reproduce]]</f>
        <v>N/A</v>
      </c>
      <c r="AG784" s="103" t="str">
        <f>IF(Final_Report[[#This Row],[Move to Report]]="Yes",VLOOKUP(E784,IssueVariable[],9,0),"N/A")</f>
        <v>N/A</v>
      </c>
      <c r="AH784" s="103" t="str">
        <f>IF(Final_Report[[#This Row],[Move to Report]]="Yes",VLOOKUP(E784,IssueVariable[],10,0),"N/A")</f>
        <v>N/A</v>
      </c>
      <c r="AI784" s="103"/>
      <c r="AJ784" s="103"/>
      <c r="AK784" s="103" t="str" cm="1">
        <f t="array" ref="AK784">Table95[Tested on]</f>
        <v>Windows: 11
MAC OS: 12
iOS: 15
Android OS: 10</v>
      </c>
      <c r="AL784" s="203" t="str" cm="1">
        <f t="array" ref="AL7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4" s="103" t="e" cm="1">
        <f t="array" ref="AM784">CONCATENATE(LEFT(AH784, SEARCH(" ", AH784) -1),", ",Labels[Labels])</f>
        <v>#VALUE!</v>
      </c>
      <c r="AN784" s="103" t="b">
        <f t="shared" si="13"/>
        <v>0</v>
      </c>
      <c r="AO784" s="103"/>
      <c r="AP784" s="103"/>
      <c r="AQ784" s="103"/>
      <c r="AR784" s="103"/>
      <c r="AS784" s="103"/>
      <c r="AT784" s="103"/>
      <c r="AU784" s="103"/>
      <c r="AV784" s="103"/>
      <c r="AW784" s="103"/>
      <c r="AX784" s="103"/>
      <c r="AY784" s="103"/>
      <c r="AZ784" s="103"/>
      <c r="BA784" s="103"/>
      <c r="BB784" s="103"/>
      <c r="BC784" s="103" t="e">
        <f>VLOOKUP('Final Report'!D784,'Issue Variable'!A:N,11,FALSE)</f>
        <v>#N/A</v>
      </c>
      <c r="BD784" s="103"/>
      <c r="BE784" s="206"/>
    </row>
    <row r="785" spans="1:57" ht="105" hidden="1">
      <c r="A785" s="145"/>
      <c r="B785" s="103" t="e">
        <f>VLOOKUP(A785,URL[],2,0)</f>
        <v>#N/A</v>
      </c>
      <c r="C785" s="205" t="e">
        <f>VLOOKUP(A785,URL[],3,0)</f>
        <v>#N/A</v>
      </c>
      <c r="D785" s="103"/>
      <c r="E785" s="103"/>
      <c r="F785" s="103"/>
      <c r="G785" s="103"/>
      <c r="H785" s="103"/>
      <c r="I785" s="103"/>
      <c r="J785" s="103"/>
      <c r="K785" s="103"/>
      <c r="L785" s="103"/>
      <c r="M785" s="103"/>
      <c r="N785" s="103"/>
      <c r="O785" s="103"/>
      <c r="P785" s="103"/>
      <c r="Q785" s="103"/>
      <c r="R785" s="103"/>
      <c r="S785" s="103"/>
      <c r="T785" s="103" t="str">
        <f>IF(Final_Report[[#This Row],[Move to Report]]="Yes",VLOOKUP(E785,IssueVariable[],3,0),"N/A")</f>
        <v>N/A</v>
      </c>
      <c r="U785" s="103" t="str">
        <f>IF(Final_Report[[#This Row],[Move to Report]]="Yes",VLOOKUP(E785,IssueVariable[],4,0),"N/A")</f>
        <v>N/A</v>
      </c>
      <c r="V785" s="103" t="str">
        <f>Final_Report[[#This Row],[Issue Description]]</f>
        <v>N/A</v>
      </c>
      <c r="W785" s="103"/>
      <c r="X785" s="103">
        <f>Final_Report[[#This Row],[Code Snippet]]</f>
        <v>0</v>
      </c>
      <c r="Y785" s="103" t="str">
        <f>IF(Final_Report[[#This Row],[Move to Report]]="Yes",VLOOKUP(E785,IssueVariable[],5,0),"N/A")</f>
        <v>N/A</v>
      </c>
      <c r="Z785" s="103" t="str">
        <f>Final_Report[[#This Row],[Expected Result]]</f>
        <v>N/A</v>
      </c>
      <c r="AA785" s="103" t="str">
        <f>IF(Final_Report[[#This Row],[Move to Report]]="Yes",VLOOKUP(E785,IssueVariable[],6,0),"N/A")</f>
        <v>N/A</v>
      </c>
      <c r="AB785" s="103" t="str">
        <f>IF(Final_Report[[#This Row],[Move to Report]]="Yes",VLOOKUP(E785,IssueVariable[],7,0),"N/A")</f>
        <v>N/A</v>
      </c>
      <c r="AC785" s="103" t="str">
        <f>Final_Report[[#This Row],[Recommendation]]</f>
        <v>N/A</v>
      </c>
      <c r="AD785" s="103"/>
      <c r="AE785" s="103" t="str">
        <f>IF(Final_Report[[#This Row],[Move to Report]]="Yes",VLOOKUP(E785,IssueVariable[],8,0),"N/A")</f>
        <v>N/A</v>
      </c>
      <c r="AF785" s="103" t="str">
        <f>Final_Report[[#This Row],[Steps to Reproduce]]</f>
        <v>N/A</v>
      </c>
      <c r="AG785" s="103" t="str">
        <f>IF(Final_Report[[#This Row],[Move to Report]]="Yes",VLOOKUP(E785,IssueVariable[],9,0),"N/A")</f>
        <v>N/A</v>
      </c>
      <c r="AH785" s="103" t="str">
        <f>IF(Final_Report[[#This Row],[Move to Report]]="Yes",VLOOKUP(E785,IssueVariable[],10,0),"N/A")</f>
        <v>N/A</v>
      </c>
      <c r="AI785" s="103"/>
      <c r="AJ785" s="103"/>
      <c r="AK785" s="103" t="str" cm="1">
        <f t="array" ref="AK785">Table95[Tested on]</f>
        <v>Windows: 11
MAC OS: 12
iOS: 15
Android OS: 10</v>
      </c>
      <c r="AL785" s="203" t="str" cm="1">
        <f t="array" ref="AL7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5" s="103" t="e" cm="1">
        <f t="array" ref="AM785">CONCATENATE(LEFT(AH785, SEARCH(" ", AH785) -1),", ",Labels[Labels])</f>
        <v>#VALUE!</v>
      </c>
      <c r="AN785" s="103" t="b">
        <f t="shared" si="13"/>
        <v>0</v>
      </c>
      <c r="AO785" s="103"/>
      <c r="AP785" s="103"/>
      <c r="AQ785" s="103"/>
      <c r="AR785" s="103"/>
      <c r="AS785" s="103"/>
      <c r="AT785" s="103"/>
      <c r="AU785" s="103"/>
      <c r="AV785" s="103"/>
      <c r="AW785" s="103"/>
      <c r="AX785" s="103"/>
      <c r="AY785" s="103"/>
      <c r="AZ785" s="103"/>
      <c r="BA785" s="103"/>
      <c r="BB785" s="103"/>
      <c r="BC785" s="103" t="e">
        <f>VLOOKUP('Final Report'!D785,'Issue Variable'!A:N,11,FALSE)</f>
        <v>#N/A</v>
      </c>
      <c r="BD785" s="103"/>
      <c r="BE785" s="206"/>
    </row>
    <row r="786" spans="1:57" ht="105" hidden="1">
      <c r="A786" s="145"/>
      <c r="B786" s="103" t="e">
        <f>VLOOKUP(A786,URL[],2,0)</f>
        <v>#N/A</v>
      </c>
      <c r="C786" s="205" t="e">
        <f>VLOOKUP(A786,URL[],3,0)</f>
        <v>#N/A</v>
      </c>
      <c r="D786" s="103"/>
      <c r="E786" s="103"/>
      <c r="F786" s="103"/>
      <c r="G786" s="103"/>
      <c r="H786" s="103"/>
      <c r="I786" s="103"/>
      <c r="J786" s="103"/>
      <c r="K786" s="103"/>
      <c r="L786" s="103"/>
      <c r="M786" s="103"/>
      <c r="N786" s="103"/>
      <c r="O786" s="103"/>
      <c r="P786" s="103"/>
      <c r="Q786" s="103"/>
      <c r="R786" s="103"/>
      <c r="S786" s="103"/>
      <c r="T786" s="103" t="str">
        <f>IF(Final_Report[[#This Row],[Move to Report]]="Yes",VLOOKUP(E786,IssueVariable[],3,0),"N/A")</f>
        <v>N/A</v>
      </c>
      <c r="U786" s="103" t="str">
        <f>IF(Final_Report[[#This Row],[Move to Report]]="Yes",VLOOKUP(E786,IssueVariable[],4,0),"N/A")</f>
        <v>N/A</v>
      </c>
      <c r="V786" s="103" t="str">
        <f>Final_Report[[#This Row],[Issue Description]]</f>
        <v>N/A</v>
      </c>
      <c r="W786" s="103"/>
      <c r="X786" s="103">
        <f>Final_Report[[#This Row],[Code Snippet]]</f>
        <v>0</v>
      </c>
      <c r="Y786" s="103" t="str">
        <f>IF(Final_Report[[#This Row],[Move to Report]]="Yes",VLOOKUP(E786,IssueVariable[],5,0),"N/A")</f>
        <v>N/A</v>
      </c>
      <c r="Z786" s="103" t="str">
        <f>Final_Report[[#This Row],[Expected Result]]</f>
        <v>N/A</v>
      </c>
      <c r="AA786" s="103" t="str">
        <f>IF(Final_Report[[#This Row],[Move to Report]]="Yes",VLOOKUP(E786,IssueVariable[],6,0),"N/A")</f>
        <v>N/A</v>
      </c>
      <c r="AB786" s="103" t="str">
        <f>IF(Final_Report[[#This Row],[Move to Report]]="Yes",VLOOKUP(E786,IssueVariable[],7,0),"N/A")</f>
        <v>N/A</v>
      </c>
      <c r="AC786" s="103" t="str">
        <f>Final_Report[[#This Row],[Recommendation]]</f>
        <v>N/A</v>
      </c>
      <c r="AD786" s="103"/>
      <c r="AE786" s="103" t="str">
        <f>IF(Final_Report[[#This Row],[Move to Report]]="Yes",VLOOKUP(E786,IssueVariable[],8,0),"N/A")</f>
        <v>N/A</v>
      </c>
      <c r="AF786" s="103" t="str">
        <f>Final_Report[[#This Row],[Steps to Reproduce]]</f>
        <v>N/A</v>
      </c>
      <c r="AG786" s="103" t="str">
        <f>IF(Final_Report[[#This Row],[Move to Report]]="Yes",VLOOKUP(E786,IssueVariable[],9,0),"N/A")</f>
        <v>N/A</v>
      </c>
      <c r="AH786" s="103" t="str">
        <f>IF(Final_Report[[#This Row],[Move to Report]]="Yes",VLOOKUP(E786,IssueVariable[],10,0),"N/A")</f>
        <v>N/A</v>
      </c>
      <c r="AI786" s="103"/>
      <c r="AJ786" s="103"/>
      <c r="AK786" s="103" t="str" cm="1">
        <f t="array" ref="AK786">Table95[Tested on]</f>
        <v>Windows: 11
MAC OS: 12
iOS: 15
Android OS: 10</v>
      </c>
      <c r="AL786" s="203" t="str" cm="1">
        <f t="array" ref="AL7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6" s="103" t="e" cm="1">
        <f t="array" ref="AM786">CONCATENATE(LEFT(AH786, SEARCH(" ", AH786) -1),", ",Labels[Labels])</f>
        <v>#VALUE!</v>
      </c>
      <c r="AN786" s="103" t="b">
        <f t="shared" si="13"/>
        <v>0</v>
      </c>
      <c r="AO786" s="103"/>
      <c r="AP786" s="103"/>
      <c r="AQ786" s="103"/>
      <c r="AR786" s="103"/>
      <c r="AS786" s="103"/>
      <c r="AT786" s="103"/>
      <c r="AU786" s="103"/>
      <c r="AV786" s="103"/>
      <c r="AW786" s="103"/>
      <c r="AX786" s="103"/>
      <c r="AY786" s="103"/>
      <c r="AZ786" s="103"/>
      <c r="BA786" s="103"/>
      <c r="BB786" s="103"/>
      <c r="BC786" s="103" t="e">
        <f>VLOOKUP('Final Report'!D786,'Issue Variable'!A:N,11,FALSE)</f>
        <v>#N/A</v>
      </c>
      <c r="BD786" s="103"/>
      <c r="BE786" s="206"/>
    </row>
    <row r="787" spans="1:57" ht="105" hidden="1">
      <c r="A787" s="145"/>
      <c r="B787" s="103" t="e">
        <f>VLOOKUP(A787,URL[],2,0)</f>
        <v>#N/A</v>
      </c>
      <c r="C787" s="205" t="e">
        <f>VLOOKUP(A787,URL[],3,0)</f>
        <v>#N/A</v>
      </c>
      <c r="D787" s="103"/>
      <c r="E787" s="103"/>
      <c r="F787" s="103"/>
      <c r="G787" s="103"/>
      <c r="H787" s="103"/>
      <c r="I787" s="103"/>
      <c r="J787" s="103"/>
      <c r="K787" s="103"/>
      <c r="L787" s="103"/>
      <c r="M787" s="103"/>
      <c r="N787" s="103"/>
      <c r="O787" s="103"/>
      <c r="P787" s="103"/>
      <c r="Q787" s="103"/>
      <c r="R787" s="103"/>
      <c r="S787" s="103"/>
      <c r="T787" s="103" t="str">
        <f>IF(Final_Report[[#This Row],[Move to Report]]="Yes",VLOOKUP(E787,IssueVariable[],3,0),"N/A")</f>
        <v>N/A</v>
      </c>
      <c r="U787" s="103" t="str">
        <f>IF(Final_Report[[#This Row],[Move to Report]]="Yes",VLOOKUP(E787,IssueVariable[],4,0),"N/A")</f>
        <v>N/A</v>
      </c>
      <c r="V787" s="103" t="str">
        <f>Final_Report[[#This Row],[Issue Description]]</f>
        <v>N/A</v>
      </c>
      <c r="W787" s="103"/>
      <c r="X787" s="103">
        <f>Final_Report[[#This Row],[Code Snippet]]</f>
        <v>0</v>
      </c>
      <c r="Y787" s="103" t="str">
        <f>IF(Final_Report[[#This Row],[Move to Report]]="Yes",VLOOKUP(E787,IssueVariable[],5,0),"N/A")</f>
        <v>N/A</v>
      </c>
      <c r="Z787" s="103" t="str">
        <f>Final_Report[[#This Row],[Expected Result]]</f>
        <v>N/A</v>
      </c>
      <c r="AA787" s="103" t="str">
        <f>IF(Final_Report[[#This Row],[Move to Report]]="Yes",VLOOKUP(E787,IssueVariable[],6,0),"N/A")</f>
        <v>N/A</v>
      </c>
      <c r="AB787" s="103" t="str">
        <f>IF(Final_Report[[#This Row],[Move to Report]]="Yes",VLOOKUP(E787,IssueVariable[],7,0),"N/A")</f>
        <v>N/A</v>
      </c>
      <c r="AC787" s="103" t="str">
        <f>Final_Report[[#This Row],[Recommendation]]</f>
        <v>N/A</v>
      </c>
      <c r="AD787" s="103"/>
      <c r="AE787" s="103" t="str">
        <f>IF(Final_Report[[#This Row],[Move to Report]]="Yes",VLOOKUP(E787,IssueVariable[],8,0),"N/A")</f>
        <v>N/A</v>
      </c>
      <c r="AF787" s="103" t="str">
        <f>Final_Report[[#This Row],[Steps to Reproduce]]</f>
        <v>N/A</v>
      </c>
      <c r="AG787" s="103" t="str">
        <f>IF(Final_Report[[#This Row],[Move to Report]]="Yes",VLOOKUP(E787,IssueVariable[],9,0),"N/A")</f>
        <v>N/A</v>
      </c>
      <c r="AH787" s="103" t="str">
        <f>IF(Final_Report[[#This Row],[Move to Report]]="Yes",VLOOKUP(E787,IssueVariable[],10,0),"N/A")</f>
        <v>N/A</v>
      </c>
      <c r="AI787" s="103"/>
      <c r="AJ787" s="103"/>
      <c r="AK787" s="103" t="str" cm="1">
        <f t="array" ref="AK787">Table95[Tested on]</f>
        <v>Windows: 11
MAC OS: 12
iOS: 15
Android OS: 10</v>
      </c>
      <c r="AL787" s="203" t="str" cm="1">
        <f t="array" ref="AL7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7" s="103" t="e" cm="1">
        <f t="array" ref="AM787">CONCATENATE(LEFT(AH787, SEARCH(" ", AH787) -1),", ",Labels[Labels])</f>
        <v>#VALUE!</v>
      </c>
      <c r="AN787" s="103" t="b">
        <f t="shared" si="13"/>
        <v>0</v>
      </c>
      <c r="AO787" s="103"/>
      <c r="AP787" s="103"/>
      <c r="AQ787" s="103"/>
      <c r="AR787" s="103"/>
      <c r="AS787" s="103"/>
      <c r="AT787" s="103"/>
      <c r="AU787" s="103"/>
      <c r="AV787" s="103"/>
      <c r="AW787" s="103"/>
      <c r="AX787" s="103"/>
      <c r="AY787" s="103"/>
      <c r="AZ787" s="103"/>
      <c r="BA787" s="103"/>
      <c r="BB787" s="103"/>
      <c r="BC787" s="103" t="e">
        <f>VLOOKUP('Final Report'!D787,'Issue Variable'!A:N,11,FALSE)</f>
        <v>#N/A</v>
      </c>
      <c r="BD787" s="103"/>
      <c r="BE787" s="206"/>
    </row>
    <row r="788" spans="1:57" ht="105" hidden="1">
      <c r="A788" s="145"/>
      <c r="B788" s="103" t="e">
        <f>VLOOKUP(A788,URL[],2,0)</f>
        <v>#N/A</v>
      </c>
      <c r="C788" s="205" t="e">
        <f>VLOOKUP(A788,URL[],3,0)</f>
        <v>#N/A</v>
      </c>
      <c r="D788" s="103"/>
      <c r="E788" s="103"/>
      <c r="F788" s="103"/>
      <c r="G788" s="103"/>
      <c r="H788" s="103"/>
      <c r="I788" s="103"/>
      <c r="J788" s="103"/>
      <c r="K788" s="103"/>
      <c r="L788" s="103"/>
      <c r="M788" s="103"/>
      <c r="N788" s="103"/>
      <c r="O788" s="103"/>
      <c r="P788" s="103"/>
      <c r="Q788" s="103"/>
      <c r="R788" s="103"/>
      <c r="S788" s="103"/>
      <c r="T788" s="103" t="str">
        <f>IF(Final_Report[[#This Row],[Move to Report]]="Yes",VLOOKUP(E788,IssueVariable[],3,0),"N/A")</f>
        <v>N/A</v>
      </c>
      <c r="U788" s="103" t="str">
        <f>IF(Final_Report[[#This Row],[Move to Report]]="Yes",VLOOKUP(E788,IssueVariable[],4,0),"N/A")</f>
        <v>N/A</v>
      </c>
      <c r="V788" s="103" t="str">
        <f>Final_Report[[#This Row],[Issue Description]]</f>
        <v>N/A</v>
      </c>
      <c r="W788" s="103"/>
      <c r="X788" s="103">
        <f>Final_Report[[#This Row],[Code Snippet]]</f>
        <v>0</v>
      </c>
      <c r="Y788" s="103" t="str">
        <f>IF(Final_Report[[#This Row],[Move to Report]]="Yes",VLOOKUP(E788,IssueVariable[],5,0),"N/A")</f>
        <v>N/A</v>
      </c>
      <c r="Z788" s="103" t="str">
        <f>Final_Report[[#This Row],[Expected Result]]</f>
        <v>N/A</v>
      </c>
      <c r="AA788" s="103" t="str">
        <f>IF(Final_Report[[#This Row],[Move to Report]]="Yes",VLOOKUP(E788,IssueVariable[],6,0),"N/A")</f>
        <v>N/A</v>
      </c>
      <c r="AB788" s="103" t="str">
        <f>IF(Final_Report[[#This Row],[Move to Report]]="Yes",VLOOKUP(E788,IssueVariable[],7,0),"N/A")</f>
        <v>N/A</v>
      </c>
      <c r="AC788" s="103" t="str">
        <f>Final_Report[[#This Row],[Recommendation]]</f>
        <v>N/A</v>
      </c>
      <c r="AD788" s="103"/>
      <c r="AE788" s="103" t="str">
        <f>IF(Final_Report[[#This Row],[Move to Report]]="Yes",VLOOKUP(E788,IssueVariable[],8,0),"N/A")</f>
        <v>N/A</v>
      </c>
      <c r="AF788" s="103" t="str">
        <f>Final_Report[[#This Row],[Steps to Reproduce]]</f>
        <v>N/A</v>
      </c>
      <c r="AG788" s="103" t="str">
        <f>IF(Final_Report[[#This Row],[Move to Report]]="Yes",VLOOKUP(E788,IssueVariable[],9,0),"N/A")</f>
        <v>N/A</v>
      </c>
      <c r="AH788" s="103" t="str">
        <f>IF(Final_Report[[#This Row],[Move to Report]]="Yes",VLOOKUP(E788,IssueVariable[],10,0),"N/A")</f>
        <v>N/A</v>
      </c>
      <c r="AI788" s="103"/>
      <c r="AJ788" s="103"/>
      <c r="AK788" s="103" t="str" cm="1">
        <f t="array" ref="AK788">Table95[Tested on]</f>
        <v>Windows: 11
MAC OS: 12
iOS: 15
Android OS: 10</v>
      </c>
      <c r="AL788" s="203" t="str" cm="1">
        <f t="array" ref="AL7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8" s="103" t="e" cm="1">
        <f t="array" ref="AM788">CONCATENATE(LEFT(AH788, SEARCH(" ", AH788) -1),", ",Labels[Labels])</f>
        <v>#VALUE!</v>
      </c>
      <c r="AN788" s="103" t="b">
        <f t="shared" si="13"/>
        <v>0</v>
      </c>
      <c r="AO788" s="103"/>
      <c r="AP788" s="103"/>
      <c r="AQ788" s="103"/>
      <c r="AR788" s="103"/>
      <c r="AS788" s="103"/>
      <c r="AT788" s="103"/>
      <c r="AU788" s="103"/>
      <c r="AV788" s="103"/>
      <c r="AW788" s="103"/>
      <c r="AX788" s="103"/>
      <c r="AY788" s="103"/>
      <c r="AZ788" s="103"/>
      <c r="BA788" s="103"/>
      <c r="BB788" s="103"/>
      <c r="BC788" s="103" t="e">
        <f>VLOOKUP('Final Report'!D788,'Issue Variable'!A:N,11,FALSE)</f>
        <v>#N/A</v>
      </c>
      <c r="BD788" s="103"/>
      <c r="BE788" s="206"/>
    </row>
    <row r="789" spans="1:57" ht="105" hidden="1">
      <c r="A789" s="145"/>
      <c r="B789" s="103" t="e">
        <f>VLOOKUP(A789,URL[],2,0)</f>
        <v>#N/A</v>
      </c>
      <c r="C789" s="205" t="e">
        <f>VLOOKUP(A789,URL[],3,0)</f>
        <v>#N/A</v>
      </c>
      <c r="D789" s="103"/>
      <c r="E789" s="103"/>
      <c r="F789" s="103"/>
      <c r="G789" s="103"/>
      <c r="H789" s="103"/>
      <c r="I789" s="103"/>
      <c r="J789" s="103"/>
      <c r="K789" s="103"/>
      <c r="L789" s="103"/>
      <c r="M789" s="103"/>
      <c r="N789" s="103"/>
      <c r="O789" s="103"/>
      <c r="P789" s="103"/>
      <c r="Q789" s="103"/>
      <c r="R789" s="103"/>
      <c r="S789" s="103"/>
      <c r="T789" s="103" t="str">
        <f>IF(Final_Report[[#This Row],[Move to Report]]="Yes",VLOOKUP(E789,IssueVariable[],3,0),"N/A")</f>
        <v>N/A</v>
      </c>
      <c r="U789" s="103" t="str">
        <f>IF(Final_Report[[#This Row],[Move to Report]]="Yes",VLOOKUP(E789,IssueVariable[],4,0),"N/A")</f>
        <v>N/A</v>
      </c>
      <c r="V789" s="103" t="str">
        <f>Final_Report[[#This Row],[Issue Description]]</f>
        <v>N/A</v>
      </c>
      <c r="W789" s="103"/>
      <c r="X789" s="103">
        <f>Final_Report[[#This Row],[Code Snippet]]</f>
        <v>0</v>
      </c>
      <c r="Y789" s="103" t="str">
        <f>IF(Final_Report[[#This Row],[Move to Report]]="Yes",VLOOKUP(E789,IssueVariable[],5,0),"N/A")</f>
        <v>N/A</v>
      </c>
      <c r="Z789" s="103" t="str">
        <f>Final_Report[[#This Row],[Expected Result]]</f>
        <v>N/A</v>
      </c>
      <c r="AA789" s="103" t="str">
        <f>IF(Final_Report[[#This Row],[Move to Report]]="Yes",VLOOKUP(E789,IssueVariable[],6,0),"N/A")</f>
        <v>N/A</v>
      </c>
      <c r="AB789" s="103" t="str">
        <f>IF(Final_Report[[#This Row],[Move to Report]]="Yes",VLOOKUP(E789,IssueVariable[],7,0),"N/A")</f>
        <v>N/A</v>
      </c>
      <c r="AC789" s="103" t="str">
        <f>Final_Report[[#This Row],[Recommendation]]</f>
        <v>N/A</v>
      </c>
      <c r="AD789" s="103"/>
      <c r="AE789" s="103" t="str">
        <f>IF(Final_Report[[#This Row],[Move to Report]]="Yes",VLOOKUP(E789,IssueVariable[],8,0),"N/A")</f>
        <v>N/A</v>
      </c>
      <c r="AF789" s="103" t="str">
        <f>Final_Report[[#This Row],[Steps to Reproduce]]</f>
        <v>N/A</v>
      </c>
      <c r="AG789" s="103" t="str">
        <f>IF(Final_Report[[#This Row],[Move to Report]]="Yes",VLOOKUP(E789,IssueVariable[],9,0),"N/A")</f>
        <v>N/A</v>
      </c>
      <c r="AH789" s="103" t="str">
        <f>IF(Final_Report[[#This Row],[Move to Report]]="Yes",VLOOKUP(E789,IssueVariable[],10,0),"N/A")</f>
        <v>N/A</v>
      </c>
      <c r="AI789" s="103"/>
      <c r="AJ789" s="103"/>
      <c r="AK789" s="103" t="str" cm="1">
        <f t="array" ref="AK789">Table95[Tested on]</f>
        <v>Windows: 11
MAC OS: 12
iOS: 15
Android OS: 10</v>
      </c>
      <c r="AL789" s="203" t="str" cm="1">
        <f t="array" ref="AL7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89" s="103" t="e" cm="1">
        <f t="array" ref="AM789">CONCATENATE(LEFT(AH789, SEARCH(" ", AH789) -1),", ",Labels[Labels])</f>
        <v>#VALUE!</v>
      </c>
      <c r="AN789" s="103" t="b">
        <f t="shared" si="13"/>
        <v>0</v>
      </c>
      <c r="AO789" s="103"/>
      <c r="AP789" s="103"/>
      <c r="AQ789" s="103"/>
      <c r="AR789" s="103"/>
      <c r="AS789" s="103"/>
      <c r="AT789" s="103"/>
      <c r="AU789" s="103"/>
      <c r="AV789" s="103"/>
      <c r="AW789" s="103"/>
      <c r="AX789" s="103"/>
      <c r="AY789" s="103"/>
      <c r="AZ789" s="103"/>
      <c r="BA789" s="103"/>
      <c r="BB789" s="103"/>
      <c r="BC789" s="103" t="e">
        <f>VLOOKUP('Final Report'!D789,'Issue Variable'!A:N,11,FALSE)</f>
        <v>#N/A</v>
      </c>
      <c r="BD789" s="103"/>
      <c r="BE789" s="206"/>
    </row>
    <row r="790" spans="1:57" ht="105" hidden="1">
      <c r="A790" s="145"/>
      <c r="B790" s="103" t="e">
        <f>VLOOKUP(A790,URL[],2,0)</f>
        <v>#N/A</v>
      </c>
      <c r="C790" s="205" t="e">
        <f>VLOOKUP(A790,URL[],3,0)</f>
        <v>#N/A</v>
      </c>
      <c r="D790" s="103"/>
      <c r="E790" s="103"/>
      <c r="F790" s="103"/>
      <c r="G790" s="103"/>
      <c r="H790" s="103"/>
      <c r="I790" s="103"/>
      <c r="J790" s="103"/>
      <c r="K790" s="103"/>
      <c r="L790" s="103"/>
      <c r="M790" s="103"/>
      <c r="N790" s="103"/>
      <c r="O790" s="103"/>
      <c r="P790" s="103"/>
      <c r="Q790" s="103"/>
      <c r="R790" s="103"/>
      <c r="S790" s="103"/>
      <c r="T790" s="103" t="str">
        <f>IF(Final_Report[[#This Row],[Move to Report]]="Yes",VLOOKUP(E790,IssueVariable[],3,0),"N/A")</f>
        <v>N/A</v>
      </c>
      <c r="U790" s="103" t="str">
        <f>IF(Final_Report[[#This Row],[Move to Report]]="Yes",VLOOKUP(E790,IssueVariable[],4,0),"N/A")</f>
        <v>N/A</v>
      </c>
      <c r="V790" s="103" t="str">
        <f>Final_Report[[#This Row],[Issue Description]]</f>
        <v>N/A</v>
      </c>
      <c r="W790" s="103"/>
      <c r="X790" s="103">
        <f>Final_Report[[#This Row],[Code Snippet]]</f>
        <v>0</v>
      </c>
      <c r="Y790" s="103" t="str">
        <f>IF(Final_Report[[#This Row],[Move to Report]]="Yes",VLOOKUP(E790,IssueVariable[],5,0),"N/A")</f>
        <v>N/A</v>
      </c>
      <c r="Z790" s="103" t="str">
        <f>Final_Report[[#This Row],[Expected Result]]</f>
        <v>N/A</v>
      </c>
      <c r="AA790" s="103" t="str">
        <f>IF(Final_Report[[#This Row],[Move to Report]]="Yes",VLOOKUP(E790,IssueVariable[],6,0),"N/A")</f>
        <v>N/A</v>
      </c>
      <c r="AB790" s="103" t="str">
        <f>IF(Final_Report[[#This Row],[Move to Report]]="Yes",VLOOKUP(E790,IssueVariable[],7,0),"N/A")</f>
        <v>N/A</v>
      </c>
      <c r="AC790" s="103" t="str">
        <f>Final_Report[[#This Row],[Recommendation]]</f>
        <v>N/A</v>
      </c>
      <c r="AD790" s="103"/>
      <c r="AE790" s="103" t="str">
        <f>IF(Final_Report[[#This Row],[Move to Report]]="Yes",VLOOKUP(E790,IssueVariable[],8,0),"N/A")</f>
        <v>N/A</v>
      </c>
      <c r="AF790" s="103" t="str">
        <f>Final_Report[[#This Row],[Steps to Reproduce]]</f>
        <v>N/A</v>
      </c>
      <c r="AG790" s="103" t="str">
        <f>IF(Final_Report[[#This Row],[Move to Report]]="Yes",VLOOKUP(E790,IssueVariable[],9,0),"N/A")</f>
        <v>N/A</v>
      </c>
      <c r="AH790" s="103" t="str">
        <f>IF(Final_Report[[#This Row],[Move to Report]]="Yes",VLOOKUP(E790,IssueVariable[],10,0),"N/A")</f>
        <v>N/A</v>
      </c>
      <c r="AI790" s="103"/>
      <c r="AJ790" s="103"/>
      <c r="AK790" s="103" t="str" cm="1">
        <f t="array" ref="AK790">Table95[Tested on]</f>
        <v>Windows: 11
MAC OS: 12
iOS: 15
Android OS: 10</v>
      </c>
      <c r="AL790" s="203" t="str" cm="1">
        <f t="array" ref="AL7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0" s="103" t="e" cm="1">
        <f t="array" ref="AM790">CONCATENATE(LEFT(AH790, SEARCH(" ", AH790) -1),", ",Labels[Labels])</f>
        <v>#VALUE!</v>
      </c>
      <c r="AN790" s="103" t="b">
        <f t="shared" si="13"/>
        <v>0</v>
      </c>
      <c r="AO790" s="103"/>
      <c r="AP790" s="103"/>
      <c r="AQ790" s="103"/>
      <c r="AR790" s="103"/>
      <c r="AS790" s="103"/>
      <c r="AT790" s="103"/>
      <c r="AU790" s="103"/>
      <c r="AV790" s="103"/>
      <c r="AW790" s="103"/>
      <c r="AX790" s="103"/>
      <c r="AY790" s="103"/>
      <c r="AZ790" s="103"/>
      <c r="BA790" s="103"/>
      <c r="BB790" s="103"/>
      <c r="BC790" s="103" t="e">
        <f>VLOOKUP('Final Report'!D790,'Issue Variable'!A:N,11,FALSE)</f>
        <v>#N/A</v>
      </c>
      <c r="BD790" s="103"/>
      <c r="BE790" s="206"/>
    </row>
    <row r="791" spans="1:57" ht="105" hidden="1">
      <c r="A791" s="145"/>
      <c r="B791" s="103" t="e">
        <f>VLOOKUP(A791,URL[],2,0)</f>
        <v>#N/A</v>
      </c>
      <c r="C791" s="205" t="e">
        <f>VLOOKUP(A791,URL[],3,0)</f>
        <v>#N/A</v>
      </c>
      <c r="D791" s="103"/>
      <c r="E791" s="103"/>
      <c r="F791" s="103"/>
      <c r="G791" s="103"/>
      <c r="H791" s="103"/>
      <c r="I791" s="103"/>
      <c r="J791" s="103"/>
      <c r="K791" s="103"/>
      <c r="L791" s="103"/>
      <c r="M791" s="103"/>
      <c r="N791" s="103"/>
      <c r="O791" s="103"/>
      <c r="P791" s="103"/>
      <c r="Q791" s="103"/>
      <c r="R791" s="103"/>
      <c r="S791" s="103"/>
      <c r="T791" s="103" t="str">
        <f>IF(Final_Report[[#This Row],[Move to Report]]="Yes",VLOOKUP(E791,IssueVariable[],3,0),"N/A")</f>
        <v>N/A</v>
      </c>
      <c r="U791" s="103" t="str">
        <f>IF(Final_Report[[#This Row],[Move to Report]]="Yes",VLOOKUP(E791,IssueVariable[],4,0),"N/A")</f>
        <v>N/A</v>
      </c>
      <c r="V791" s="103" t="str">
        <f>Final_Report[[#This Row],[Issue Description]]</f>
        <v>N/A</v>
      </c>
      <c r="W791" s="103"/>
      <c r="X791" s="103">
        <f>Final_Report[[#This Row],[Code Snippet]]</f>
        <v>0</v>
      </c>
      <c r="Y791" s="103" t="str">
        <f>IF(Final_Report[[#This Row],[Move to Report]]="Yes",VLOOKUP(E791,IssueVariable[],5,0),"N/A")</f>
        <v>N/A</v>
      </c>
      <c r="Z791" s="103" t="str">
        <f>Final_Report[[#This Row],[Expected Result]]</f>
        <v>N/A</v>
      </c>
      <c r="AA791" s="103" t="str">
        <f>IF(Final_Report[[#This Row],[Move to Report]]="Yes",VLOOKUP(E791,IssueVariable[],6,0),"N/A")</f>
        <v>N/A</v>
      </c>
      <c r="AB791" s="103" t="str">
        <f>IF(Final_Report[[#This Row],[Move to Report]]="Yes",VLOOKUP(E791,IssueVariable[],7,0),"N/A")</f>
        <v>N/A</v>
      </c>
      <c r="AC791" s="103" t="str">
        <f>Final_Report[[#This Row],[Recommendation]]</f>
        <v>N/A</v>
      </c>
      <c r="AD791" s="103"/>
      <c r="AE791" s="103" t="str">
        <f>IF(Final_Report[[#This Row],[Move to Report]]="Yes",VLOOKUP(E791,IssueVariable[],8,0),"N/A")</f>
        <v>N/A</v>
      </c>
      <c r="AF791" s="103" t="str">
        <f>Final_Report[[#This Row],[Steps to Reproduce]]</f>
        <v>N/A</v>
      </c>
      <c r="AG791" s="103" t="str">
        <f>IF(Final_Report[[#This Row],[Move to Report]]="Yes",VLOOKUP(E791,IssueVariable[],9,0),"N/A")</f>
        <v>N/A</v>
      </c>
      <c r="AH791" s="103" t="str">
        <f>IF(Final_Report[[#This Row],[Move to Report]]="Yes",VLOOKUP(E791,IssueVariable[],10,0),"N/A")</f>
        <v>N/A</v>
      </c>
      <c r="AI791" s="103"/>
      <c r="AJ791" s="103"/>
      <c r="AK791" s="103" t="str" cm="1">
        <f t="array" ref="AK791">Table95[Tested on]</f>
        <v>Windows: 11
MAC OS: 12
iOS: 15
Android OS: 10</v>
      </c>
      <c r="AL791" s="203" t="str" cm="1">
        <f t="array" ref="AL7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1" s="103" t="e" cm="1">
        <f t="array" ref="AM791">CONCATENATE(LEFT(AH791, SEARCH(" ", AH791) -1),", ",Labels[Labels])</f>
        <v>#VALUE!</v>
      </c>
      <c r="AN791" s="103" t="b">
        <f t="shared" si="13"/>
        <v>0</v>
      </c>
      <c r="AO791" s="103"/>
      <c r="AP791" s="103"/>
      <c r="AQ791" s="103"/>
      <c r="AR791" s="103"/>
      <c r="AS791" s="103"/>
      <c r="AT791" s="103"/>
      <c r="AU791" s="103"/>
      <c r="AV791" s="103"/>
      <c r="AW791" s="103"/>
      <c r="AX791" s="103"/>
      <c r="AY791" s="103"/>
      <c r="AZ791" s="103"/>
      <c r="BA791" s="103"/>
      <c r="BB791" s="103"/>
      <c r="BC791" s="103" t="e">
        <f>VLOOKUP('Final Report'!D791,'Issue Variable'!A:N,11,FALSE)</f>
        <v>#N/A</v>
      </c>
      <c r="BD791" s="103"/>
      <c r="BE791" s="206"/>
    </row>
    <row r="792" spans="1:57" ht="105" hidden="1">
      <c r="A792" s="145"/>
      <c r="B792" s="103" t="e">
        <f>VLOOKUP(A792,URL[],2,0)</f>
        <v>#N/A</v>
      </c>
      <c r="C792" s="205" t="e">
        <f>VLOOKUP(A792,URL[],3,0)</f>
        <v>#N/A</v>
      </c>
      <c r="D792" s="103"/>
      <c r="E792" s="103"/>
      <c r="F792" s="103"/>
      <c r="G792" s="103"/>
      <c r="H792" s="103"/>
      <c r="I792" s="103"/>
      <c r="J792" s="103"/>
      <c r="K792" s="103"/>
      <c r="L792" s="103"/>
      <c r="M792" s="103"/>
      <c r="N792" s="103"/>
      <c r="O792" s="103"/>
      <c r="P792" s="103"/>
      <c r="Q792" s="103"/>
      <c r="R792" s="103"/>
      <c r="S792" s="103"/>
      <c r="T792" s="103" t="str">
        <f>IF(Final_Report[[#This Row],[Move to Report]]="Yes",VLOOKUP(E792,IssueVariable[],3,0),"N/A")</f>
        <v>N/A</v>
      </c>
      <c r="U792" s="103" t="str">
        <f>IF(Final_Report[[#This Row],[Move to Report]]="Yes",VLOOKUP(E792,IssueVariable[],4,0),"N/A")</f>
        <v>N/A</v>
      </c>
      <c r="V792" s="103" t="str">
        <f>Final_Report[[#This Row],[Issue Description]]</f>
        <v>N/A</v>
      </c>
      <c r="W792" s="103"/>
      <c r="X792" s="103">
        <f>Final_Report[[#This Row],[Code Snippet]]</f>
        <v>0</v>
      </c>
      <c r="Y792" s="103" t="str">
        <f>IF(Final_Report[[#This Row],[Move to Report]]="Yes",VLOOKUP(E792,IssueVariable[],5,0),"N/A")</f>
        <v>N/A</v>
      </c>
      <c r="Z792" s="103" t="str">
        <f>Final_Report[[#This Row],[Expected Result]]</f>
        <v>N/A</v>
      </c>
      <c r="AA792" s="103" t="str">
        <f>IF(Final_Report[[#This Row],[Move to Report]]="Yes",VLOOKUP(E792,IssueVariable[],6,0),"N/A")</f>
        <v>N/A</v>
      </c>
      <c r="AB792" s="103" t="str">
        <f>IF(Final_Report[[#This Row],[Move to Report]]="Yes",VLOOKUP(E792,IssueVariable[],7,0),"N/A")</f>
        <v>N/A</v>
      </c>
      <c r="AC792" s="103" t="str">
        <f>Final_Report[[#This Row],[Recommendation]]</f>
        <v>N/A</v>
      </c>
      <c r="AD792" s="103"/>
      <c r="AE792" s="103" t="str">
        <f>IF(Final_Report[[#This Row],[Move to Report]]="Yes",VLOOKUP(E792,IssueVariable[],8,0),"N/A")</f>
        <v>N/A</v>
      </c>
      <c r="AF792" s="103" t="str">
        <f>Final_Report[[#This Row],[Steps to Reproduce]]</f>
        <v>N/A</v>
      </c>
      <c r="AG792" s="103" t="str">
        <f>IF(Final_Report[[#This Row],[Move to Report]]="Yes",VLOOKUP(E792,IssueVariable[],9,0),"N/A")</f>
        <v>N/A</v>
      </c>
      <c r="AH792" s="103" t="str">
        <f>IF(Final_Report[[#This Row],[Move to Report]]="Yes",VLOOKUP(E792,IssueVariable[],10,0),"N/A")</f>
        <v>N/A</v>
      </c>
      <c r="AI792" s="103"/>
      <c r="AJ792" s="103"/>
      <c r="AK792" s="103" t="str" cm="1">
        <f t="array" ref="AK792">Table95[Tested on]</f>
        <v>Windows: 11
MAC OS: 12
iOS: 15
Android OS: 10</v>
      </c>
      <c r="AL792" s="203" t="str" cm="1">
        <f t="array" ref="AL7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2" s="103" t="e" cm="1">
        <f t="array" ref="AM792">CONCATENATE(LEFT(AH792, SEARCH(" ", AH792) -1),", ",Labels[Labels])</f>
        <v>#VALUE!</v>
      </c>
      <c r="AN792" s="103" t="b">
        <f t="shared" si="13"/>
        <v>0</v>
      </c>
      <c r="AO792" s="103"/>
      <c r="AP792" s="103"/>
      <c r="AQ792" s="103"/>
      <c r="AR792" s="103"/>
      <c r="AS792" s="103"/>
      <c r="AT792" s="103"/>
      <c r="AU792" s="103"/>
      <c r="AV792" s="103"/>
      <c r="AW792" s="103"/>
      <c r="AX792" s="103"/>
      <c r="AY792" s="103"/>
      <c r="AZ792" s="103"/>
      <c r="BA792" s="103"/>
      <c r="BB792" s="103"/>
      <c r="BC792" s="103" t="e">
        <f>VLOOKUP('Final Report'!D792,'Issue Variable'!A:N,11,FALSE)</f>
        <v>#N/A</v>
      </c>
      <c r="BD792" s="103"/>
      <c r="BE792" s="206"/>
    </row>
    <row r="793" spans="1:57" ht="105" hidden="1">
      <c r="A793" s="145"/>
      <c r="B793" s="103" t="e">
        <f>VLOOKUP(A793,URL[],2,0)</f>
        <v>#N/A</v>
      </c>
      <c r="C793" s="205" t="e">
        <f>VLOOKUP(A793,URL[],3,0)</f>
        <v>#N/A</v>
      </c>
      <c r="D793" s="103"/>
      <c r="E793" s="103"/>
      <c r="F793" s="103"/>
      <c r="G793" s="103"/>
      <c r="H793" s="103"/>
      <c r="I793" s="103"/>
      <c r="J793" s="103"/>
      <c r="K793" s="103"/>
      <c r="L793" s="103"/>
      <c r="M793" s="103"/>
      <c r="N793" s="103"/>
      <c r="O793" s="103"/>
      <c r="P793" s="103"/>
      <c r="Q793" s="103"/>
      <c r="R793" s="103"/>
      <c r="S793" s="103"/>
      <c r="T793" s="103" t="str">
        <f>IF(Final_Report[[#This Row],[Move to Report]]="Yes",VLOOKUP(E793,IssueVariable[],3,0),"N/A")</f>
        <v>N/A</v>
      </c>
      <c r="U793" s="103" t="str">
        <f>IF(Final_Report[[#This Row],[Move to Report]]="Yes",VLOOKUP(E793,IssueVariable[],4,0),"N/A")</f>
        <v>N/A</v>
      </c>
      <c r="V793" s="103" t="str">
        <f>Final_Report[[#This Row],[Issue Description]]</f>
        <v>N/A</v>
      </c>
      <c r="W793" s="103"/>
      <c r="X793" s="103">
        <f>Final_Report[[#This Row],[Code Snippet]]</f>
        <v>0</v>
      </c>
      <c r="Y793" s="103" t="str">
        <f>IF(Final_Report[[#This Row],[Move to Report]]="Yes",VLOOKUP(E793,IssueVariable[],5,0),"N/A")</f>
        <v>N/A</v>
      </c>
      <c r="Z793" s="103" t="str">
        <f>Final_Report[[#This Row],[Expected Result]]</f>
        <v>N/A</v>
      </c>
      <c r="AA793" s="103" t="str">
        <f>IF(Final_Report[[#This Row],[Move to Report]]="Yes",VLOOKUP(E793,IssueVariable[],6,0),"N/A")</f>
        <v>N/A</v>
      </c>
      <c r="AB793" s="103" t="str">
        <f>IF(Final_Report[[#This Row],[Move to Report]]="Yes",VLOOKUP(E793,IssueVariable[],7,0),"N/A")</f>
        <v>N/A</v>
      </c>
      <c r="AC793" s="103" t="str">
        <f>Final_Report[[#This Row],[Recommendation]]</f>
        <v>N/A</v>
      </c>
      <c r="AD793" s="103"/>
      <c r="AE793" s="103" t="str">
        <f>IF(Final_Report[[#This Row],[Move to Report]]="Yes",VLOOKUP(E793,IssueVariable[],8,0),"N/A")</f>
        <v>N/A</v>
      </c>
      <c r="AF793" s="103" t="str">
        <f>Final_Report[[#This Row],[Steps to Reproduce]]</f>
        <v>N/A</v>
      </c>
      <c r="AG793" s="103" t="str">
        <f>IF(Final_Report[[#This Row],[Move to Report]]="Yes",VLOOKUP(E793,IssueVariable[],9,0),"N/A")</f>
        <v>N/A</v>
      </c>
      <c r="AH793" s="103" t="str">
        <f>IF(Final_Report[[#This Row],[Move to Report]]="Yes",VLOOKUP(E793,IssueVariable[],10,0),"N/A")</f>
        <v>N/A</v>
      </c>
      <c r="AI793" s="103"/>
      <c r="AJ793" s="103"/>
      <c r="AK793" s="103" t="str" cm="1">
        <f t="array" ref="AK793">Table95[Tested on]</f>
        <v>Windows: 11
MAC OS: 12
iOS: 15
Android OS: 10</v>
      </c>
      <c r="AL793" s="203" t="str" cm="1">
        <f t="array" ref="AL7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3" s="103" t="e" cm="1">
        <f t="array" ref="AM793">CONCATENATE(LEFT(AH793, SEARCH(" ", AH793) -1),", ",Labels[Labels])</f>
        <v>#VALUE!</v>
      </c>
      <c r="AN793" s="103" t="b">
        <f t="shared" si="13"/>
        <v>0</v>
      </c>
      <c r="AO793" s="103"/>
      <c r="AP793" s="103"/>
      <c r="AQ793" s="103"/>
      <c r="AR793" s="103"/>
      <c r="AS793" s="103"/>
      <c r="AT793" s="103"/>
      <c r="AU793" s="103"/>
      <c r="AV793" s="103"/>
      <c r="AW793" s="103"/>
      <c r="AX793" s="103"/>
      <c r="AY793" s="103"/>
      <c r="AZ793" s="103"/>
      <c r="BA793" s="103"/>
      <c r="BB793" s="103"/>
      <c r="BC793" s="103" t="e">
        <f>VLOOKUP('Final Report'!D793,'Issue Variable'!A:N,11,FALSE)</f>
        <v>#N/A</v>
      </c>
      <c r="BD793" s="103"/>
      <c r="BE793" s="206"/>
    </row>
    <row r="794" spans="1:57" ht="105" hidden="1">
      <c r="A794" s="145"/>
      <c r="B794" s="103" t="e">
        <f>VLOOKUP(A794,URL[],2,0)</f>
        <v>#N/A</v>
      </c>
      <c r="C794" s="205" t="e">
        <f>VLOOKUP(A794,URL[],3,0)</f>
        <v>#N/A</v>
      </c>
      <c r="D794" s="103"/>
      <c r="E794" s="103"/>
      <c r="F794" s="103"/>
      <c r="G794" s="103"/>
      <c r="H794" s="103"/>
      <c r="I794" s="103"/>
      <c r="J794" s="103"/>
      <c r="K794" s="103"/>
      <c r="L794" s="103"/>
      <c r="M794" s="103"/>
      <c r="N794" s="103"/>
      <c r="O794" s="103"/>
      <c r="P794" s="103"/>
      <c r="Q794" s="103"/>
      <c r="R794" s="103"/>
      <c r="S794" s="103"/>
      <c r="T794" s="103" t="str">
        <f>IF(Final_Report[[#This Row],[Move to Report]]="Yes",VLOOKUP(E794,IssueVariable[],3,0),"N/A")</f>
        <v>N/A</v>
      </c>
      <c r="U794" s="103" t="str">
        <f>IF(Final_Report[[#This Row],[Move to Report]]="Yes",VLOOKUP(E794,IssueVariable[],4,0),"N/A")</f>
        <v>N/A</v>
      </c>
      <c r="V794" s="103" t="str">
        <f>Final_Report[[#This Row],[Issue Description]]</f>
        <v>N/A</v>
      </c>
      <c r="W794" s="103"/>
      <c r="X794" s="103">
        <f>Final_Report[[#This Row],[Code Snippet]]</f>
        <v>0</v>
      </c>
      <c r="Y794" s="103" t="str">
        <f>IF(Final_Report[[#This Row],[Move to Report]]="Yes",VLOOKUP(E794,IssueVariable[],5,0),"N/A")</f>
        <v>N/A</v>
      </c>
      <c r="Z794" s="103" t="str">
        <f>Final_Report[[#This Row],[Expected Result]]</f>
        <v>N/A</v>
      </c>
      <c r="AA794" s="103" t="str">
        <f>IF(Final_Report[[#This Row],[Move to Report]]="Yes",VLOOKUP(E794,IssueVariable[],6,0),"N/A")</f>
        <v>N/A</v>
      </c>
      <c r="AB794" s="103" t="str">
        <f>IF(Final_Report[[#This Row],[Move to Report]]="Yes",VLOOKUP(E794,IssueVariable[],7,0),"N/A")</f>
        <v>N/A</v>
      </c>
      <c r="AC794" s="103" t="str">
        <f>Final_Report[[#This Row],[Recommendation]]</f>
        <v>N/A</v>
      </c>
      <c r="AD794" s="103"/>
      <c r="AE794" s="103" t="str">
        <f>IF(Final_Report[[#This Row],[Move to Report]]="Yes",VLOOKUP(E794,IssueVariable[],8,0),"N/A")</f>
        <v>N/A</v>
      </c>
      <c r="AF794" s="103" t="str">
        <f>Final_Report[[#This Row],[Steps to Reproduce]]</f>
        <v>N/A</v>
      </c>
      <c r="AG794" s="103" t="str">
        <f>IF(Final_Report[[#This Row],[Move to Report]]="Yes",VLOOKUP(E794,IssueVariable[],9,0),"N/A")</f>
        <v>N/A</v>
      </c>
      <c r="AH794" s="103" t="str">
        <f>IF(Final_Report[[#This Row],[Move to Report]]="Yes",VLOOKUP(E794,IssueVariable[],10,0),"N/A")</f>
        <v>N/A</v>
      </c>
      <c r="AI794" s="103"/>
      <c r="AJ794" s="103"/>
      <c r="AK794" s="103" t="str" cm="1">
        <f t="array" ref="AK794">Table95[Tested on]</f>
        <v>Windows: 11
MAC OS: 12
iOS: 15
Android OS: 10</v>
      </c>
      <c r="AL794" s="203" t="str" cm="1">
        <f t="array" ref="AL7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4" s="103" t="e" cm="1">
        <f t="array" ref="AM794">CONCATENATE(LEFT(AH794, SEARCH(" ", AH794) -1),", ",Labels[Labels])</f>
        <v>#VALUE!</v>
      </c>
      <c r="AN794" s="103" t="b">
        <f t="shared" si="13"/>
        <v>0</v>
      </c>
      <c r="AO794" s="103"/>
      <c r="AP794" s="103"/>
      <c r="AQ794" s="103"/>
      <c r="AR794" s="103"/>
      <c r="AS794" s="103"/>
      <c r="AT794" s="103"/>
      <c r="AU794" s="103"/>
      <c r="AV794" s="103"/>
      <c r="AW794" s="103"/>
      <c r="AX794" s="103"/>
      <c r="AY794" s="103"/>
      <c r="AZ794" s="103"/>
      <c r="BA794" s="103"/>
      <c r="BB794" s="103"/>
      <c r="BC794" s="103" t="e">
        <f>VLOOKUP('Final Report'!D794,'Issue Variable'!A:N,11,FALSE)</f>
        <v>#N/A</v>
      </c>
      <c r="BD794" s="103"/>
      <c r="BE794" s="206"/>
    </row>
    <row r="795" spans="1:57" ht="105" hidden="1">
      <c r="A795" s="145"/>
      <c r="B795" s="103" t="e">
        <f>VLOOKUP(A795,URL[],2,0)</f>
        <v>#N/A</v>
      </c>
      <c r="C795" s="205" t="e">
        <f>VLOOKUP(A795,URL[],3,0)</f>
        <v>#N/A</v>
      </c>
      <c r="D795" s="103"/>
      <c r="E795" s="103"/>
      <c r="F795" s="103"/>
      <c r="G795" s="103"/>
      <c r="H795" s="103"/>
      <c r="I795" s="103"/>
      <c r="J795" s="103"/>
      <c r="K795" s="103"/>
      <c r="L795" s="103"/>
      <c r="M795" s="103"/>
      <c r="N795" s="103"/>
      <c r="O795" s="103"/>
      <c r="P795" s="103"/>
      <c r="Q795" s="103"/>
      <c r="R795" s="103"/>
      <c r="S795" s="103"/>
      <c r="T795" s="103" t="str">
        <f>IF(Final_Report[[#This Row],[Move to Report]]="Yes",VLOOKUP(E795,IssueVariable[],3,0),"N/A")</f>
        <v>N/A</v>
      </c>
      <c r="U795" s="103" t="str">
        <f>IF(Final_Report[[#This Row],[Move to Report]]="Yes",VLOOKUP(E795,IssueVariable[],4,0),"N/A")</f>
        <v>N/A</v>
      </c>
      <c r="V795" s="103" t="str">
        <f>Final_Report[[#This Row],[Issue Description]]</f>
        <v>N/A</v>
      </c>
      <c r="W795" s="103"/>
      <c r="X795" s="103">
        <f>Final_Report[[#This Row],[Code Snippet]]</f>
        <v>0</v>
      </c>
      <c r="Y795" s="103" t="str">
        <f>IF(Final_Report[[#This Row],[Move to Report]]="Yes",VLOOKUP(E795,IssueVariable[],5,0),"N/A")</f>
        <v>N/A</v>
      </c>
      <c r="Z795" s="103" t="str">
        <f>Final_Report[[#This Row],[Expected Result]]</f>
        <v>N/A</v>
      </c>
      <c r="AA795" s="103" t="str">
        <f>IF(Final_Report[[#This Row],[Move to Report]]="Yes",VLOOKUP(E795,IssueVariable[],6,0),"N/A")</f>
        <v>N/A</v>
      </c>
      <c r="AB795" s="103" t="str">
        <f>IF(Final_Report[[#This Row],[Move to Report]]="Yes",VLOOKUP(E795,IssueVariable[],7,0),"N/A")</f>
        <v>N/A</v>
      </c>
      <c r="AC795" s="103" t="str">
        <f>Final_Report[[#This Row],[Recommendation]]</f>
        <v>N/A</v>
      </c>
      <c r="AD795" s="103"/>
      <c r="AE795" s="103" t="str">
        <f>IF(Final_Report[[#This Row],[Move to Report]]="Yes",VLOOKUP(E795,IssueVariable[],8,0),"N/A")</f>
        <v>N/A</v>
      </c>
      <c r="AF795" s="103" t="str">
        <f>Final_Report[[#This Row],[Steps to Reproduce]]</f>
        <v>N/A</v>
      </c>
      <c r="AG795" s="103" t="str">
        <f>IF(Final_Report[[#This Row],[Move to Report]]="Yes",VLOOKUP(E795,IssueVariable[],9,0),"N/A")</f>
        <v>N/A</v>
      </c>
      <c r="AH795" s="103" t="str">
        <f>IF(Final_Report[[#This Row],[Move to Report]]="Yes",VLOOKUP(E795,IssueVariable[],10,0),"N/A")</f>
        <v>N/A</v>
      </c>
      <c r="AI795" s="103"/>
      <c r="AJ795" s="103"/>
      <c r="AK795" s="103" t="str" cm="1">
        <f t="array" ref="AK795">Table95[Tested on]</f>
        <v>Windows: 11
MAC OS: 12
iOS: 15
Android OS: 10</v>
      </c>
      <c r="AL795" s="203" t="str" cm="1">
        <f t="array" ref="AL7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5" s="103" t="e" cm="1">
        <f t="array" ref="AM795">CONCATENATE(LEFT(AH795, SEARCH(" ", AH795) -1),", ",Labels[Labels])</f>
        <v>#VALUE!</v>
      </c>
      <c r="AN795" s="103" t="b">
        <f t="shared" si="13"/>
        <v>0</v>
      </c>
      <c r="AO795" s="103"/>
      <c r="AP795" s="103"/>
      <c r="AQ795" s="103"/>
      <c r="AR795" s="103"/>
      <c r="AS795" s="103"/>
      <c r="AT795" s="103"/>
      <c r="AU795" s="103"/>
      <c r="AV795" s="103"/>
      <c r="AW795" s="103"/>
      <c r="AX795" s="103"/>
      <c r="AY795" s="103"/>
      <c r="AZ795" s="103"/>
      <c r="BA795" s="103"/>
      <c r="BB795" s="103"/>
      <c r="BC795" s="103" t="e">
        <f>VLOOKUP('Final Report'!D795,'Issue Variable'!A:N,11,FALSE)</f>
        <v>#N/A</v>
      </c>
      <c r="BD795" s="103"/>
      <c r="BE795" s="206"/>
    </row>
    <row r="796" spans="1:57" ht="105" hidden="1">
      <c r="A796" s="145"/>
      <c r="B796" s="103" t="e">
        <f>VLOOKUP(A796,URL[],2,0)</f>
        <v>#N/A</v>
      </c>
      <c r="C796" s="205" t="e">
        <f>VLOOKUP(A796,URL[],3,0)</f>
        <v>#N/A</v>
      </c>
      <c r="D796" s="103"/>
      <c r="E796" s="103"/>
      <c r="F796" s="103"/>
      <c r="G796" s="103"/>
      <c r="H796" s="103"/>
      <c r="I796" s="103"/>
      <c r="J796" s="103"/>
      <c r="K796" s="103"/>
      <c r="L796" s="103"/>
      <c r="M796" s="103"/>
      <c r="N796" s="103"/>
      <c r="O796" s="103"/>
      <c r="P796" s="103"/>
      <c r="Q796" s="103"/>
      <c r="R796" s="103"/>
      <c r="S796" s="103"/>
      <c r="T796" s="103" t="str">
        <f>IF(Final_Report[[#This Row],[Move to Report]]="Yes",VLOOKUP(E796,IssueVariable[],3,0),"N/A")</f>
        <v>N/A</v>
      </c>
      <c r="U796" s="103" t="str">
        <f>IF(Final_Report[[#This Row],[Move to Report]]="Yes",VLOOKUP(E796,IssueVariable[],4,0),"N/A")</f>
        <v>N/A</v>
      </c>
      <c r="V796" s="103" t="str">
        <f>Final_Report[[#This Row],[Issue Description]]</f>
        <v>N/A</v>
      </c>
      <c r="W796" s="103"/>
      <c r="X796" s="103">
        <f>Final_Report[[#This Row],[Code Snippet]]</f>
        <v>0</v>
      </c>
      <c r="Y796" s="103" t="str">
        <f>IF(Final_Report[[#This Row],[Move to Report]]="Yes",VLOOKUP(E796,IssueVariable[],5,0),"N/A")</f>
        <v>N/A</v>
      </c>
      <c r="Z796" s="103" t="str">
        <f>Final_Report[[#This Row],[Expected Result]]</f>
        <v>N/A</v>
      </c>
      <c r="AA796" s="103" t="str">
        <f>IF(Final_Report[[#This Row],[Move to Report]]="Yes",VLOOKUP(E796,IssueVariable[],6,0),"N/A")</f>
        <v>N/A</v>
      </c>
      <c r="AB796" s="103" t="str">
        <f>IF(Final_Report[[#This Row],[Move to Report]]="Yes",VLOOKUP(E796,IssueVariable[],7,0),"N/A")</f>
        <v>N/A</v>
      </c>
      <c r="AC796" s="103" t="str">
        <f>Final_Report[[#This Row],[Recommendation]]</f>
        <v>N/A</v>
      </c>
      <c r="AD796" s="103"/>
      <c r="AE796" s="103" t="str">
        <f>IF(Final_Report[[#This Row],[Move to Report]]="Yes",VLOOKUP(E796,IssueVariable[],8,0),"N/A")</f>
        <v>N/A</v>
      </c>
      <c r="AF796" s="103" t="str">
        <f>Final_Report[[#This Row],[Steps to Reproduce]]</f>
        <v>N/A</v>
      </c>
      <c r="AG796" s="103" t="str">
        <f>IF(Final_Report[[#This Row],[Move to Report]]="Yes",VLOOKUP(E796,IssueVariable[],9,0),"N/A")</f>
        <v>N/A</v>
      </c>
      <c r="AH796" s="103" t="str">
        <f>IF(Final_Report[[#This Row],[Move to Report]]="Yes",VLOOKUP(E796,IssueVariable[],10,0),"N/A")</f>
        <v>N/A</v>
      </c>
      <c r="AI796" s="103"/>
      <c r="AJ796" s="103"/>
      <c r="AK796" s="103" t="str" cm="1">
        <f t="array" ref="AK796">Table95[Tested on]</f>
        <v>Windows: 11
MAC OS: 12
iOS: 15
Android OS: 10</v>
      </c>
      <c r="AL796" s="203" t="str" cm="1">
        <f t="array" ref="AL7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6" s="103" t="e" cm="1">
        <f t="array" ref="AM796">CONCATENATE(LEFT(AH796, SEARCH(" ", AH796) -1),", ",Labels[Labels])</f>
        <v>#VALUE!</v>
      </c>
      <c r="AN796" s="103" t="b">
        <f t="shared" si="13"/>
        <v>0</v>
      </c>
      <c r="AO796" s="103"/>
      <c r="AP796" s="103"/>
      <c r="AQ796" s="103"/>
      <c r="AR796" s="103"/>
      <c r="AS796" s="103"/>
      <c r="AT796" s="103"/>
      <c r="AU796" s="103"/>
      <c r="AV796" s="103"/>
      <c r="AW796" s="103"/>
      <c r="AX796" s="103"/>
      <c r="AY796" s="103"/>
      <c r="AZ796" s="103"/>
      <c r="BA796" s="103"/>
      <c r="BB796" s="103"/>
      <c r="BC796" s="103" t="e">
        <f>VLOOKUP('Final Report'!D796,'Issue Variable'!A:N,11,FALSE)</f>
        <v>#N/A</v>
      </c>
      <c r="BD796" s="103"/>
      <c r="BE796" s="206"/>
    </row>
    <row r="797" spans="1:57" ht="105" hidden="1">
      <c r="A797" s="145"/>
      <c r="B797" s="103" t="e">
        <f>VLOOKUP(A797,URL[],2,0)</f>
        <v>#N/A</v>
      </c>
      <c r="C797" s="205" t="e">
        <f>VLOOKUP(A797,URL[],3,0)</f>
        <v>#N/A</v>
      </c>
      <c r="D797" s="103"/>
      <c r="E797" s="103"/>
      <c r="F797" s="103"/>
      <c r="G797" s="103"/>
      <c r="H797" s="103"/>
      <c r="I797" s="103"/>
      <c r="J797" s="103"/>
      <c r="K797" s="103"/>
      <c r="L797" s="103"/>
      <c r="M797" s="103"/>
      <c r="N797" s="103"/>
      <c r="O797" s="103"/>
      <c r="P797" s="103"/>
      <c r="Q797" s="103"/>
      <c r="R797" s="103"/>
      <c r="S797" s="103"/>
      <c r="T797" s="103" t="str">
        <f>IF(Final_Report[[#This Row],[Move to Report]]="Yes",VLOOKUP(E797,IssueVariable[],3,0),"N/A")</f>
        <v>N/A</v>
      </c>
      <c r="U797" s="103" t="str">
        <f>IF(Final_Report[[#This Row],[Move to Report]]="Yes",VLOOKUP(E797,IssueVariable[],4,0),"N/A")</f>
        <v>N/A</v>
      </c>
      <c r="V797" s="103" t="str">
        <f>Final_Report[[#This Row],[Issue Description]]</f>
        <v>N/A</v>
      </c>
      <c r="W797" s="103"/>
      <c r="X797" s="103">
        <f>Final_Report[[#This Row],[Code Snippet]]</f>
        <v>0</v>
      </c>
      <c r="Y797" s="103" t="str">
        <f>IF(Final_Report[[#This Row],[Move to Report]]="Yes",VLOOKUP(E797,IssueVariable[],5,0),"N/A")</f>
        <v>N/A</v>
      </c>
      <c r="Z797" s="103" t="str">
        <f>Final_Report[[#This Row],[Expected Result]]</f>
        <v>N/A</v>
      </c>
      <c r="AA797" s="103" t="str">
        <f>IF(Final_Report[[#This Row],[Move to Report]]="Yes",VLOOKUP(E797,IssueVariable[],6,0),"N/A")</f>
        <v>N/A</v>
      </c>
      <c r="AB797" s="103" t="str">
        <f>IF(Final_Report[[#This Row],[Move to Report]]="Yes",VLOOKUP(E797,IssueVariable[],7,0),"N/A")</f>
        <v>N/A</v>
      </c>
      <c r="AC797" s="103" t="str">
        <f>Final_Report[[#This Row],[Recommendation]]</f>
        <v>N/A</v>
      </c>
      <c r="AD797" s="103"/>
      <c r="AE797" s="103" t="str">
        <f>IF(Final_Report[[#This Row],[Move to Report]]="Yes",VLOOKUP(E797,IssueVariable[],8,0),"N/A")</f>
        <v>N/A</v>
      </c>
      <c r="AF797" s="103" t="str">
        <f>Final_Report[[#This Row],[Steps to Reproduce]]</f>
        <v>N/A</v>
      </c>
      <c r="AG797" s="103" t="str">
        <f>IF(Final_Report[[#This Row],[Move to Report]]="Yes",VLOOKUP(E797,IssueVariable[],9,0),"N/A")</f>
        <v>N/A</v>
      </c>
      <c r="AH797" s="103" t="str">
        <f>IF(Final_Report[[#This Row],[Move to Report]]="Yes",VLOOKUP(E797,IssueVariable[],10,0),"N/A")</f>
        <v>N/A</v>
      </c>
      <c r="AI797" s="103"/>
      <c r="AJ797" s="103"/>
      <c r="AK797" s="103" t="str" cm="1">
        <f t="array" ref="AK797">Table95[Tested on]</f>
        <v>Windows: 11
MAC OS: 12
iOS: 15
Android OS: 10</v>
      </c>
      <c r="AL797" s="203" t="str" cm="1">
        <f t="array" ref="AL7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7" s="103" t="e" cm="1">
        <f t="array" ref="AM797">CONCATENATE(LEFT(AH797, SEARCH(" ", AH797) -1),", ",Labels[Labels])</f>
        <v>#VALUE!</v>
      </c>
      <c r="AN797" s="103" t="b">
        <f t="shared" si="13"/>
        <v>0</v>
      </c>
      <c r="AO797" s="103"/>
      <c r="AP797" s="103"/>
      <c r="AQ797" s="103"/>
      <c r="AR797" s="103"/>
      <c r="AS797" s="103"/>
      <c r="AT797" s="103"/>
      <c r="AU797" s="103"/>
      <c r="AV797" s="103"/>
      <c r="AW797" s="103"/>
      <c r="AX797" s="103"/>
      <c r="AY797" s="103"/>
      <c r="AZ797" s="103"/>
      <c r="BA797" s="103"/>
      <c r="BB797" s="103"/>
      <c r="BC797" s="103" t="e">
        <f>VLOOKUP('Final Report'!D797,'Issue Variable'!A:N,11,FALSE)</f>
        <v>#N/A</v>
      </c>
      <c r="BD797" s="103"/>
      <c r="BE797" s="206"/>
    </row>
    <row r="798" spans="1:57" ht="105" hidden="1">
      <c r="A798" s="145"/>
      <c r="B798" s="103" t="e">
        <f>VLOOKUP(A798,URL[],2,0)</f>
        <v>#N/A</v>
      </c>
      <c r="C798" s="205" t="e">
        <f>VLOOKUP(A798,URL[],3,0)</f>
        <v>#N/A</v>
      </c>
      <c r="D798" s="103"/>
      <c r="E798" s="103"/>
      <c r="F798" s="103"/>
      <c r="G798" s="103"/>
      <c r="H798" s="103"/>
      <c r="I798" s="103"/>
      <c r="J798" s="103"/>
      <c r="K798" s="103"/>
      <c r="L798" s="103"/>
      <c r="M798" s="103"/>
      <c r="N798" s="103"/>
      <c r="O798" s="103"/>
      <c r="P798" s="103"/>
      <c r="Q798" s="103"/>
      <c r="R798" s="103"/>
      <c r="S798" s="103"/>
      <c r="T798" s="103" t="str">
        <f>IF(Final_Report[[#This Row],[Move to Report]]="Yes",VLOOKUP(E798,IssueVariable[],3,0),"N/A")</f>
        <v>N/A</v>
      </c>
      <c r="U798" s="103" t="str">
        <f>IF(Final_Report[[#This Row],[Move to Report]]="Yes",VLOOKUP(E798,IssueVariable[],4,0),"N/A")</f>
        <v>N/A</v>
      </c>
      <c r="V798" s="103" t="str">
        <f>Final_Report[[#This Row],[Issue Description]]</f>
        <v>N/A</v>
      </c>
      <c r="W798" s="103"/>
      <c r="X798" s="103">
        <f>Final_Report[[#This Row],[Code Snippet]]</f>
        <v>0</v>
      </c>
      <c r="Y798" s="103" t="str">
        <f>IF(Final_Report[[#This Row],[Move to Report]]="Yes",VLOOKUP(E798,IssueVariable[],5,0),"N/A")</f>
        <v>N/A</v>
      </c>
      <c r="Z798" s="103" t="str">
        <f>Final_Report[[#This Row],[Expected Result]]</f>
        <v>N/A</v>
      </c>
      <c r="AA798" s="103" t="str">
        <f>IF(Final_Report[[#This Row],[Move to Report]]="Yes",VLOOKUP(E798,IssueVariable[],6,0),"N/A")</f>
        <v>N/A</v>
      </c>
      <c r="AB798" s="103" t="str">
        <f>IF(Final_Report[[#This Row],[Move to Report]]="Yes",VLOOKUP(E798,IssueVariable[],7,0),"N/A")</f>
        <v>N/A</v>
      </c>
      <c r="AC798" s="103" t="str">
        <f>Final_Report[[#This Row],[Recommendation]]</f>
        <v>N/A</v>
      </c>
      <c r="AD798" s="103"/>
      <c r="AE798" s="103" t="str">
        <f>IF(Final_Report[[#This Row],[Move to Report]]="Yes",VLOOKUP(E798,IssueVariable[],8,0),"N/A")</f>
        <v>N/A</v>
      </c>
      <c r="AF798" s="103" t="str">
        <f>Final_Report[[#This Row],[Steps to Reproduce]]</f>
        <v>N/A</v>
      </c>
      <c r="AG798" s="103" t="str">
        <f>IF(Final_Report[[#This Row],[Move to Report]]="Yes",VLOOKUP(E798,IssueVariable[],9,0),"N/A")</f>
        <v>N/A</v>
      </c>
      <c r="AH798" s="103" t="str">
        <f>IF(Final_Report[[#This Row],[Move to Report]]="Yes",VLOOKUP(E798,IssueVariable[],10,0),"N/A")</f>
        <v>N/A</v>
      </c>
      <c r="AI798" s="103"/>
      <c r="AJ798" s="103"/>
      <c r="AK798" s="103" t="str" cm="1">
        <f t="array" ref="AK798">Table95[Tested on]</f>
        <v>Windows: 11
MAC OS: 12
iOS: 15
Android OS: 10</v>
      </c>
      <c r="AL798" s="203" t="str" cm="1">
        <f t="array" ref="AL7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8" s="103" t="e" cm="1">
        <f t="array" ref="AM798">CONCATENATE(LEFT(AH798, SEARCH(" ", AH798) -1),", ",Labels[Labels])</f>
        <v>#VALUE!</v>
      </c>
      <c r="AN798" s="103" t="b">
        <f t="shared" si="13"/>
        <v>0</v>
      </c>
      <c r="AO798" s="103"/>
      <c r="AP798" s="103"/>
      <c r="AQ798" s="103"/>
      <c r="AR798" s="103"/>
      <c r="AS798" s="103"/>
      <c r="AT798" s="103"/>
      <c r="AU798" s="103"/>
      <c r="AV798" s="103"/>
      <c r="AW798" s="103"/>
      <c r="AX798" s="103"/>
      <c r="AY798" s="103"/>
      <c r="AZ798" s="103"/>
      <c r="BA798" s="103"/>
      <c r="BB798" s="103"/>
      <c r="BC798" s="103" t="e">
        <f>VLOOKUP('Final Report'!D798,'Issue Variable'!A:N,11,FALSE)</f>
        <v>#N/A</v>
      </c>
      <c r="BD798" s="103"/>
      <c r="BE798" s="206"/>
    </row>
    <row r="799" spans="1:57" ht="105" hidden="1">
      <c r="A799" s="145"/>
      <c r="B799" s="103" t="e">
        <f>VLOOKUP(A799,URL[],2,0)</f>
        <v>#N/A</v>
      </c>
      <c r="C799" s="205" t="e">
        <f>VLOOKUP(A799,URL[],3,0)</f>
        <v>#N/A</v>
      </c>
      <c r="D799" s="103"/>
      <c r="E799" s="103"/>
      <c r="F799" s="103"/>
      <c r="G799" s="103"/>
      <c r="H799" s="103"/>
      <c r="I799" s="103"/>
      <c r="J799" s="103"/>
      <c r="K799" s="103"/>
      <c r="L799" s="103"/>
      <c r="M799" s="103"/>
      <c r="N799" s="103"/>
      <c r="O799" s="103"/>
      <c r="P799" s="103"/>
      <c r="Q799" s="103"/>
      <c r="R799" s="103"/>
      <c r="S799" s="103"/>
      <c r="T799" s="103" t="str">
        <f>IF(Final_Report[[#This Row],[Move to Report]]="Yes",VLOOKUP(E799,IssueVariable[],3,0),"N/A")</f>
        <v>N/A</v>
      </c>
      <c r="U799" s="103" t="str">
        <f>IF(Final_Report[[#This Row],[Move to Report]]="Yes",VLOOKUP(E799,IssueVariable[],4,0),"N/A")</f>
        <v>N/A</v>
      </c>
      <c r="V799" s="103" t="str">
        <f>Final_Report[[#This Row],[Issue Description]]</f>
        <v>N/A</v>
      </c>
      <c r="W799" s="103"/>
      <c r="X799" s="103">
        <f>Final_Report[[#This Row],[Code Snippet]]</f>
        <v>0</v>
      </c>
      <c r="Y799" s="103" t="str">
        <f>IF(Final_Report[[#This Row],[Move to Report]]="Yes",VLOOKUP(E799,IssueVariable[],5,0),"N/A")</f>
        <v>N/A</v>
      </c>
      <c r="Z799" s="103" t="str">
        <f>Final_Report[[#This Row],[Expected Result]]</f>
        <v>N/A</v>
      </c>
      <c r="AA799" s="103" t="str">
        <f>IF(Final_Report[[#This Row],[Move to Report]]="Yes",VLOOKUP(E799,IssueVariable[],6,0),"N/A")</f>
        <v>N/A</v>
      </c>
      <c r="AB799" s="103" t="str">
        <f>IF(Final_Report[[#This Row],[Move to Report]]="Yes",VLOOKUP(E799,IssueVariable[],7,0),"N/A")</f>
        <v>N/A</v>
      </c>
      <c r="AC799" s="103" t="str">
        <f>Final_Report[[#This Row],[Recommendation]]</f>
        <v>N/A</v>
      </c>
      <c r="AD799" s="103"/>
      <c r="AE799" s="103" t="str">
        <f>IF(Final_Report[[#This Row],[Move to Report]]="Yes",VLOOKUP(E799,IssueVariable[],8,0),"N/A")</f>
        <v>N/A</v>
      </c>
      <c r="AF799" s="103" t="str">
        <f>Final_Report[[#This Row],[Steps to Reproduce]]</f>
        <v>N/A</v>
      </c>
      <c r="AG799" s="103" t="str">
        <f>IF(Final_Report[[#This Row],[Move to Report]]="Yes",VLOOKUP(E799,IssueVariable[],9,0),"N/A")</f>
        <v>N/A</v>
      </c>
      <c r="AH799" s="103" t="str">
        <f>IF(Final_Report[[#This Row],[Move to Report]]="Yes",VLOOKUP(E799,IssueVariable[],10,0),"N/A")</f>
        <v>N/A</v>
      </c>
      <c r="AI799" s="103"/>
      <c r="AJ799" s="103"/>
      <c r="AK799" s="103" t="str" cm="1">
        <f t="array" ref="AK799">Table95[Tested on]</f>
        <v>Windows: 11
MAC OS: 12
iOS: 15
Android OS: 10</v>
      </c>
      <c r="AL799" s="203" t="str" cm="1">
        <f t="array" ref="AL7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799" s="103" t="e" cm="1">
        <f t="array" ref="AM799">CONCATENATE(LEFT(AH799, SEARCH(" ", AH799) -1),", ",Labels[Labels])</f>
        <v>#VALUE!</v>
      </c>
      <c r="AN799" s="103" t="b">
        <f t="shared" si="13"/>
        <v>0</v>
      </c>
      <c r="AO799" s="103"/>
      <c r="AP799" s="103"/>
      <c r="AQ799" s="103"/>
      <c r="AR799" s="103"/>
      <c r="AS799" s="103"/>
      <c r="AT799" s="103"/>
      <c r="AU799" s="103"/>
      <c r="AV799" s="103"/>
      <c r="AW799" s="103"/>
      <c r="AX799" s="103"/>
      <c r="AY799" s="103"/>
      <c r="AZ799" s="103"/>
      <c r="BA799" s="103"/>
      <c r="BB799" s="103"/>
      <c r="BC799" s="103" t="e">
        <f>VLOOKUP('Final Report'!D799,'Issue Variable'!A:N,11,FALSE)</f>
        <v>#N/A</v>
      </c>
      <c r="BD799" s="103"/>
      <c r="BE799" s="206"/>
    </row>
    <row r="800" spans="1:57" ht="105" hidden="1">
      <c r="A800" s="145"/>
      <c r="B800" s="103" t="e">
        <f>VLOOKUP(A800,URL[],2,0)</f>
        <v>#N/A</v>
      </c>
      <c r="C800" s="205" t="e">
        <f>VLOOKUP(A800,URL[],3,0)</f>
        <v>#N/A</v>
      </c>
      <c r="D800" s="103"/>
      <c r="E800" s="103"/>
      <c r="F800" s="103"/>
      <c r="G800" s="103"/>
      <c r="H800" s="103"/>
      <c r="I800" s="103"/>
      <c r="J800" s="103"/>
      <c r="K800" s="103"/>
      <c r="L800" s="103"/>
      <c r="M800" s="103"/>
      <c r="N800" s="103"/>
      <c r="O800" s="103"/>
      <c r="P800" s="103"/>
      <c r="Q800" s="103"/>
      <c r="R800" s="103"/>
      <c r="S800" s="103"/>
      <c r="T800" s="103" t="str">
        <f>IF(Final_Report[[#This Row],[Move to Report]]="Yes",VLOOKUP(E800,IssueVariable[],3,0),"N/A")</f>
        <v>N/A</v>
      </c>
      <c r="U800" s="103" t="str">
        <f>IF(Final_Report[[#This Row],[Move to Report]]="Yes",VLOOKUP(E800,IssueVariable[],4,0),"N/A")</f>
        <v>N/A</v>
      </c>
      <c r="V800" s="103" t="str">
        <f>Final_Report[[#This Row],[Issue Description]]</f>
        <v>N/A</v>
      </c>
      <c r="W800" s="103"/>
      <c r="X800" s="103">
        <f>Final_Report[[#This Row],[Code Snippet]]</f>
        <v>0</v>
      </c>
      <c r="Y800" s="103" t="str">
        <f>IF(Final_Report[[#This Row],[Move to Report]]="Yes",VLOOKUP(E800,IssueVariable[],5,0),"N/A")</f>
        <v>N/A</v>
      </c>
      <c r="Z800" s="103" t="str">
        <f>Final_Report[[#This Row],[Expected Result]]</f>
        <v>N/A</v>
      </c>
      <c r="AA800" s="103" t="str">
        <f>IF(Final_Report[[#This Row],[Move to Report]]="Yes",VLOOKUP(E800,IssueVariable[],6,0),"N/A")</f>
        <v>N/A</v>
      </c>
      <c r="AB800" s="103" t="str">
        <f>IF(Final_Report[[#This Row],[Move to Report]]="Yes",VLOOKUP(E800,IssueVariable[],7,0),"N/A")</f>
        <v>N/A</v>
      </c>
      <c r="AC800" s="103" t="str">
        <f>Final_Report[[#This Row],[Recommendation]]</f>
        <v>N/A</v>
      </c>
      <c r="AD800" s="103"/>
      <c r="AE800" s="103" t="str">
        <f>IF(Final_Report[[#This Row],[Move to Report]]="Yes",VLOOKUP(E800,IssueVariable[],8,0),"N/A")</f>
        <v>N/A</v>
      </c>
      <c r="AF800" s="103" t="str">
        <f>Final_Report[[#This Row],[Steps to Reproduce]]</f>
        <v>N/A</v>
      </c>
      <c r="AG800" s="103" t="str">
        <f>IF(Final_Report[[#This Row],[Move to Report]]="Yes",VLOOKUP(E800,IssueVariable[],9,0),"N/A")</f>
        <v>N/A</v>
      </c>
      <c r="AH800" s="103" t="str">
        <f>IF(Final_Report[[#This Row],[Move to Report]]="Yes",VLOOKUP(E800,IssueVariable[],10,0),"N/A")</f>
        <v>N/A</v>
      </c>
      <c r="AI800" s="103"/>
      <c r="AJ800" s="103"/>
      <c r="AK800" s="103" t="str" cm="1">
        <f t="array" ref="AK800">Table95[Tested on]</f>
        <v>Windows: 11
MAC OS: 12
iOS: 15
Android OS: 10</v>
      </c>
      <c r="AL800" s="203" t="str" cm="1">
        <f t="array" ref="AL8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0" s="103" t="e" cm="1">
        <f t="array" ref="AM800">CONCATENATE(LEFT(AH800, SEARCH(" ", AH800) -1),", ",Labels[Labels])</f>
        <v>#VALUE!</v>
      </c>
      <c r="AN800" s="103" t="b">
        <f t="shared" si="13"/>
        <v>0</v>
      </c>
      <c r="AO800" s="103"/>
      <c r="AP800" s="103"/>
      <c r="AQ800" s="103"/>
      <c r="AR800" s="103"/>
      <c r="AS800" s="103"/>
      <c r="AT800" s="103"/>
      <c r="AU800" s="103"/>
      <c r="AV800" s="103"/>
      <c r="AW800" s="103"/>
      <c r="AX800" s="103"/>
      <c r="AY800" s="103"/>
      <c r="AZ800" s="103"/>
      <c r="BA800" s="103"/>
      <c r="BB800" s="103"/>
      <c r="BC800" s="103" t="e">
        <f>VLOOKUP('Final Report'!D800,'Issue Variable'!A:N,11,FALSE)</f>
        <v>#N/A</v>
      </c>
      <c r="BD800" s="103"/>
      <c r="BE800" s="206"/>
    </row>
    <row r="801" spans="1:57" ht="105" hidden="1">
      <c r="A801" s="145"/>
      <c r="B801" s="103" t="e">
        <f>VLOOKUP(A801,URL[],2,0)</f>
        <v>#N/A</v>
      </c>
      <c r="C801" s="205" t="e">
        <f>VLOOKUP(A801,URL[],3,0)</f>
        <v>#N/A</v>
      </c>
      <c r="D801" s="103"/>
      <c r="E801" s="103"/>
      <c r="F801" s="103"/>
      <c r="G801" s="103"/>
      <c r="H801" s="103"/>
      <c r="I801" s="103"/>
      <c r="J801" s="103"/>
      <c r="K801" s="103"/>
      <c r="L801" s="103"/>
      <c r="M801" s="103"/>
      <c r="N801" s="103"/>
      <c r="O801" s="103"/>
      <c r="P801" s="103"/>
      <c r="Q801" s="103"/>
      <c r="R801" s="103"/>
      <c r="S801" s="103"/>
      <c r="T801" s="103" t="str">
        <f>IF(Final_Report[[#This Row],[Move to Report]]="Yes",VLOOKUP(E801,IssueVariable[],3,0),"N/A")</f>
        <v>N/A</v>
      </c>
      <c r="U801" s="103" t="str">
        <f>IF(Final_Report[[#This Row],[Move to Report]]="Yes",VLOOKUP(E801,IssueVariable[],4,0),"N/A")</f>
        <v>N/A</v>
      </c>
      <c r="V801" s="103" t="str">
        <f>Final_Report[[#This Row],[Issue Description]]</f>
        <v>N/A</v>
      </c>
      <c r="W801" s="103"/>
      <c r="X801" s="103">
        <f>Final_Report[[#This Row],[Code Snippet]]</f>
        <v>0</v>
      </c>
      <c r="Y801" s="103" t="str">
        <f>IF(Final_Report[[#This Row],[Move to Report]]="Yes",VLOOKUP(E801,IssueVariable[],5,0),"N/A")</f>
        <v>N/A</v>
      </c>
      <c r="Z801" s="103" t="str">
        <f>Final_Report[[#This Row],[Expected Result]]</f>
        <v>N/A</v>
      </c>
      <c r="AA801" s="103" t="str">
        <f>IF(Final_Report[[#This Row],[Move to Report]]="Yes",VLOOKUP(E801,IssueVariable[],6,0),"N/A")</f>
        <v>N/A</v>
      </c>
      <c r="AB801" s="103" t="str">
        <f>IF(Final_Report[[#This Row],[Move to Report]]="Yes",VLOOKUP(E801,IssueVariable[],7,0),"N/A")</f>
        <v>N/A</v>
      </c>
      <c r="AC801" s="103" t="str">
        <f>Final_Report[[#This Row],[Recommendation]]</f>
        <v>N/A</v>
      </c>
      <c r="AD801" s="103"/>
      <c r="AE801" s="103" t="str">
        <f>IF(Final_Report[[#This Row],[Move to Report]]="Yes",VLOOKUP(E801,IssueVariable[],8,0),"N/A")</f>
        <v>N/A</v>
      </c>
      <c r="AF801" s="103" t="str">
        <f>Final_Report[[#This Row],[Steps to Reproduce]]</f>
        <v>N/A</v>
      </c>
      <c r="AG801" s="103" t="str">
        <f>IF(Final_Report[[#This Row],[Move to Report]]="Yes",VLOOKUP(E801,IssueVariable[],9,0),"N/A")</f>
        <v>N/A</v>
      </c>
      <c r="AH801" s="103" t="str">
        <f>IF(Final_Report[[#This Row],[Move to Report]]="Yes",VLOOKUP(E801,IssueVariable[],10,0),"N/A")</f>
        <v>N/A</v>
      </c>
      <c r="AI801" s="103"/>
      <c r="AJ801" s="103"/>
      <c r="AK801" s="103" t="str" cm="1">
        <f t="array" ref="AK801">Table95[Tested on]</f>
        <v>Windows: 11
MAC OS: 12
iOS: 15
Android OS: 10</v>
      </c>
      <c r="AL801" s="203" t="str" cm="1">
        <f t="array" ref="AL8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1" s="103" t="e" cm="1">
        <f t="array" ref="AM801">CONCATENATE(LEFT(AH801, SEARCH(" ", AH801) -1),", ",Labels[Labels])</f>
        <v>#VALUE!</v>
      </c>
      <c r="AN801" s="103" t="b">
        <f t="shared" si="13"/>
        <v>0</v>
      </c>
      <c r="AO801" s="103"/>
      <c r="AP801" s="103"/>
      <c r="AQ801" s="103"/>
      <c r="AR801" s="103"/>
      <c r="AS801" s="103"/>
      <c r="AT801" s="103"/>
      <c r="AU801" s="103"/>
      <c r="AV801" s="103"/>
      <c r="AW801" s="103"/>
      <c r="AX801" s="103"/>
      <c r="AY801" s="103"/>
      <c r="AZ801" s="103"/>
      <c r="BA801" s="103"/>
      <c r="BB801" s="103"/>
      <c r="BC801" s="103" t="e">
        <f>VLOOKUP('Final Report'!D801,'Issue Variable'!A:N,11,FALSE)</f>
        <v>#N/A</v>
      </c>
      <c r="BD801" s="103"/>
      <c r="BE801" s="206"/>
    </row>
    <row r="802" spans="1:57" ht="105" hidden="1">
      <c r="A802" s="145"/>
      <c r="B802" s="103" t="e">
        <f>VLOOKUP(A802,URL[],2,0)</f>
        <v>#N/A</v>
      </c>
      <c r="C802" s="205" t="e">
        <f>VLOOKUP(A802,URL[],3,0)</f>
        <v>#N/A</v>
      </c>
      <c r="D802" s="103"/>
      <c r="E802" s="103"/>
      <c r="F802" s="103"/>
      <c r="G802" s="103"/>
      <c r="H802" s="103"/>
      <c r="I802" s="103"/>
      <c r="J802" s="103"/>
      <c r="K802" s="103"/>
      <c r="L802" s="103"/>
      <c r="M802" s="103"/>
      <c r="N802" s="103"/>
      <c r="O802" s="103"/>
      <c r="P802" s="103"/>
      <c r="Q802" s="103"/>
      <c r="R802" s="103"/>
      <c r="S802" s="103"/>
      <c r="T802" s="103" t="str">
        <f>IF(Final_Report[[#This Row],[Move to Report]]="Yes",VLOOKUP(E802,IssueVariable[],3,0),"N/A")</f>
        <v>N/A</v>
      </c>
      <c r="U802" s="103" t="str">
        <f>IF(Final_Report[[#This Row],[Move to Report]]="Yes",VLOOKUP(E802,IssueVariable[],4,0),"N/A")</f>
        <v>N/A</v>
      </c>
      <c r="V802" s="103" t="str">
        <f>Final_Report[[#This Row],[Issue Description]]</f>
        <v>N/A</v>
      </c>
      <c r="W802" s="103"/>
      <c r="X802" s="103">
        <f>Final_Report[[#This Row],[Code Snippet]]</f>
        <v>0</v>
      </c>
      <c r="Y802" s="103" t="str">
        <f>IF(Final_Report[[#This Row],[Move to Report]]="Yes",VLOOKUP(E802,IssueVariable[],5,0),"N/A")</f>
        <v>N/A</v>
      </c>
      <c r="Z802" s="103" t="str">
        <f>Final_Report[[#This Row],[Expected Result]]</f>
        <v>N/A</v>
      </c>
      <c r="AA802" s="103" t="str">
        <f>IF(Final_Report[[#This Row],[Move to Report]]="Yes",VLOOKUP(E802,IssueVariable[],6,0),"N/A")</f>
        <v>N/A</v>
      </c>
      <c r="AB802" s="103" t="str">
        <f>IF(Final_Report[[#This Row],[Move to Report]]="Yes",VLOOKUP(E802,IssueVariable[],7,0),"N/A")</f>
        <v>N/A</v>
      </c>
      <c r="AC802" s="103" t="str">
        <f>Final_Report[[#This Row],[Recommendation]]</f>
        <v>N/A</v>
      </c>
      <c r="AD802" s="103"/>
      <c r="AE802" s="103" t="str">
        <f>IF(Final_Report[[#This Row],[Move to Report]]="Yes",VLOOKUP(E802,IssueVariable[],8,0),"N/A")</f>
        <v>N/A</v>
      </c>
      <c r="AF802" s="103" t="str">
        <f>Final_Report[[#This Row],[Steps to Reproduce]]</f>
        <v>N/A</v>
      </c>
      <c r="AG802" s="103" t="str">
        <f>IF(Final_Report[[#This Row],[Move to Report]]="Yes",VLOOKUP(E802,IssueVariable[],9,0),"N/A")</f>
        <v>N/A</v>
      </c>
      <c r="AH802" s="103" t="str">
        <f>IF(Final_Report[[#This Row],[Move to Report]]="Yes",VLOOKUP(E802,IssueVariable[],10,0),"N/A")</f>
        <v>N/A</v>
      </c>
      <c r="AI802" s="103"/>
      <c r="AJ802" s="103"/>
      <c r="AK802" s="103" t="str" cm="1">
        <f t="array" ref="AK802">Table95[Tested on]</f>
        <v>Windows: 11
MAC OS: 12
iOS: 15
Android OS: 10</v>
      </c>
      <c r="AL802" s="203" t="str" cm="1">
        <f t="array" ref="AL8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2" s="103" t="e" cm="1">
        <f t="array" ref="AM802">CONCATENATE(LEFT(AH802, SEARCH(" ", AH802) -1),", ",Labels[Labels])</f>
        <v>#VALUE!</v>
      </c>
      <c r="AN802" s="103" t="b">
        <f t="shared" si="13"/>
        <v>0</v>
      </c>
      <c r="AO802" s="103"/>
      <c r="AP802" s="103"/>
      <c r="AQ802" s="103"/>
      <c r="AR802" s="103"/>
      <c r="AS802" s="103"/>
      <c r="AT802" s="103"/>
      <c r="AU802" s="103"/>
      <c r="AV802" s="103"/>
      <c r="AW802" s="103"/>
      <c r="AX802" s="103"/>
      <c r="AY802" s="103"/>
      <c r="AZ802" s="103"/>
      <c r="BA802" s="103"/>
      <c r="BB802" s="103"/>
      <c r="BC802" s="103" t="e">
        <f>VLOOKUP('Final Report'!D802,'Issue Variable'!A:N,11,FALSE)</f>
        <v>#N/A</v>
      </c>
      <c r="BD802" s="103"/>
      <c r="BE802" s="206"/>
    </row>
    <row r="803" spans="1:57" ht="105" hidden="1">
      <c r="A803" s="145"/>
      <c r="B803" s="103" t="e">
        <f>VLOOKUP(A803,URL[],2,0)</f>
        <v>#N/A</v>
      </c>
      <c r="C803" s="205" t="e">
        <f>VLOOKUP(A803,URL[],3,0)</f>
        <v>#N/A</v>
      </c>
      <c r="D803" s="103"/>
      <c r="E803" s="103"/>
      <c r="F803" s="103"/>
      <c r="G803" s="103"/>
      <c r="H803" s="103"/>
      <c r="I803" s="103"/>
      <c r="J803" s="103"/>
      <c r="K803" s="103"/>
      <c r="L803" s="103"/>
      <c r="M803" s="103"/>
      <c r="N803" s="103"/>
      <c r="O803" s="103"/>
      <c r="P803" s="103"/>
      <c r="Q803" s="103"/>
      <c r="R803" s="103"/>
      <c r="S803" s="103"/>
      <c r="T803" s="103" t="str">
        <f>IF(Final_Report[[#This Row],[Move to Report]]="Yes",VLOOKUP(E803,IssueVariable[],3,0),"N/A")</f>
        <v>N/A</v>
      </c>
      <c r="U803" s="103" t="str">
        <f>IF(Final_Report[[#This Row],[Move to Report]]="Yes",VLOOKUP(E803,IssueVariable[],4,0),"N/A")</f>
        <v>N/A</v>
      </c>
      <c r="V803" s="103" t="str">
        <f>Final_Report[[#This Row],[Issue Description]]</f>
        <v>N/A</v>
      </c>
      <c r="W803" s="103"/>
      <c r="X803" s="103">
        <f>Final_Report[[#This Row],[Code Snippet]]</f>
        <v>0</v>
      </c>
      <c r="Y803" s="103" t="str">
        <f>IF(Final_Report[[#This Row],[Move to Report]]="Yes",VLOOKUP(E803,IssueVariable[],5,0),"N/A")</f>
        <v>N/A</v>
      </c>
      <c r="Z803" s="103" t="str">
        <f>Final_Report[[#This Row],[Expected Result]]</f>
        <v>N/A</v>
      </c>
      <c r="AA803" s="103" t="str">
        <f>IF(Final_Report[[#This Row],[Move to Report]]="Yes",VLOOKUP(E803,IssueVariable[],6,0),"N/A")</f>
        <v>N/A</v>
      </c>
      <c r="AB803" s="103" t="str">
        <f>IF(Final_Report[[#This Row],[Move to Report]]="Yes",VLOOKUP(E803,IssueVariable[],7,0),"N/A")</f>
        <v>N/A</v>
      </c>
      <c r="AC803" s="103" t="str">
        <f>Final_Report[[#This Row],[Recommendation]]</f>
        <v>N/A</v>
      </c>
      <c r="AD803" s="103"/>
      <c r="AE803" s="103" t="str">
        <f>IF(Final_Report[[#This Row],[Move to Report]]="Yes",VLOOKUP(E803,IssueVariable[],8,0),"N/A")</f>
        <v>N/A</v>
      </c>
      <c r="AF803" s="103" t="str">
        <f>Final_Report[[#This Row],[Steps to Reproduce]]</f>
        <v>N/A</v>
      </c>
      <c r="AG803" s="103" t="str">
        <f>IF(Final_Report[[#This Row],[Move to Report]]="Yes",VLOOKUP(E803,IssueVariable[],9,0),"N/A")</f>
        <v>N/A</v>
      </c>
      <c r="AH803" s="103" t="str">
        <f>IF(Final_Report[[#This Row],[Move to Report]]="Yes",VLOOKUP(E803,IssueVariable[],10,0),"N/A")</f>
        <v>N/A</v>
      </c>
      <c r="AI803" s="103"/>
      <c r="AJ803" s="103"/>
      <c r="AK803" s="103" t="str" cm="1">
        <f t="array" ref="AK803">Table95[Tested on]</f>
        <v>Windows: 11
MAC OS: 12
iOS: 15
Android OS: 10</v>
      </c>
      <c r="AL803" s="203" t="str" cm="1">
        <f t="array" ref="AL8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3" s="103" t="e" cm="1">
        <f t="array" ref="AM803">CONCATENATE(LEFT(AH803, SEARCH(" ", AH803) -1),", ",Labels[Labels])</f>
        <v>#VALUE!</v>
      </c>
      <c r="AN803" s="103" t="b">
        <f t="shared" si="13"/>
        <v>0</v>
      </c>
      <c r="AO803" s="103"/>
      <c r="AP803" s="103"/>
      <c r="AQ803" s="103"/>
      <c r="AR803" s="103"/>
      <c r="AS803" s="103"/>
      <c r="AT803" s="103"/>
      <c r="AU803" s="103"/>
      <c r="AV803" s="103"/>
      <c r="AW803" s="103"/>
      <c r="AX803" s="103"/>
      <c r="AY803" s="103"/>
      <c r="AZ803" s="103"/>
      <c r="BA803" s="103"/>
      <c r="BB803" s="103"/>
      <c r="BC803" s="103" t="e">
        <f>VLOOKUP('Final Report'!D803,'Issue Variable'!A:N,11,FALSE)</f>
        <v>#N/A</v>
      </c>
      <c r="BD803" s="103"/>
      <c r="BE803" s="206"/>
    </row>
    <row r="804" spans="1:57" ht="105" hidden="1">
      <c r="A804" s="145"/>
      <c r="B804" s="103" t="e">
        <f>VLOOKUP(A804,URL[],2,0)</f>
        <v>#N/A</v>
      </c>
      <c r="C804" s="205" t="e">
        <f>VLOOKUP(A804,URL[],3,0)</f>
        <v>#N/A</v>
      </c>
      <c r="D804" s="103"/>
      <c r="E804" s="103"/>
      <c r="F804" s="103"/>
      <c r="G804" s="103"/>
      <c r="H804" s="103"/>
      <c r="I804" s="103"/>
      <c r="J804" s="103"/>
      <c r="K804" s="103"/>
      <c r="L804" s="103"/>
      <c r="M804" s="103"/>
      <c r="N804" s="103"/>
      <c r="O804" s="103"/>
      <c r="P804" s="103"/>
      <c r="Q804" s="103"/>
      <c r="R804" s="103"/>
      <c r="S804" s="103"/>
      <c r="T804" s="103" t="str">
        <f>IF(Final_Report[[#This Row],[Move to Report]]="Yes",VLOOKUP(E804,IssueVariable[],3,0),"N/A")</f>
        <v>N/A</v>
      </c>
      <c r="U804" s="103" t="str">
        <f>IF(Final_Report[[#This Row],[Move to Report]]="Yes",VLOOKUP(E804,IssueVariable[],4,0),"N/A")</f>
        <v>N/A</v>
      </c>
      <c r="V804" s="103" t="str">
        <f>Final_Report[[#This Row],[Issue Description]]</f>
        <v>N/A</v>
      </c>
      <c r="W804" s="103"/>
      <c r="X804" s="103">
        <f>Final_Report[[#This Row],[Code Snippet]]</f>
        <v>0</v>
      </c>
      <c r="Y804" s="103" t="str">
        <f>IF(Final_Report[[#This Row],[Move to Report]]="Yes",VLOOKUP(E804,IssueVariable[],5,0),"N/A")</f>
        <v>N/A</v>
      </c>
      <c r="Z804" s="103" t="str">
        <f>Final_Report[[#This Row],[Expected Result]]</f>
        <v>N/A</v>
      </c>
      <c r="AA804" s="103" t="str">
        <f>IF(Final_Report[[#This Row],[Move to Report]]="Yes",VLOOKUP(E804,IssueVariable[],6,0),"N/A")</f>
        <v>N/A</v>
      </c>
      <c r="AB804" s="103" t="str">
        <f>IF(Final_Report[[#This Row],[Move to Report]]="Yes",VLOOKUP(E804,IssueVariable[],7,0),"N/A")</f>
        <v>N/A</v>
      </c>
      <c r="AC804" s="103" t="str">
        <f>Final_Report[[#This Row],[Recommendation]]</f>
        <v>N/A</v>
      </c>
      <c r="AD804" s="103"/>
      <c r="AE804" s="103" t="str">
        <f>IF(Final_Report[[#This Row],[Move to Report]]="Yes",VLOOKUP(E804,IssueVariable[],8,0),"N/A")</f>
        <v>N/A</v>
      </c>
      <c r="AF804" s="103" t="str">
        <f>Final_Report[[#This Row],[Steps to Reproduce]]</f>
        <v>N/A</v>
      </c>
      <c r="AG804" s="103" t="str">
        <f>IF(Final_Report[[#This Row],[Move to Report]]="Yes",VLOOKUP(E804,IssueVariable[],9,0),"N/A")</f>
        <v>N/A</v>
      </c>
      <c r="AH804" s="103" t="str">
        <f>IF(Final_Report[[#This Row],[Move to Report]]="Yes",VLOOKUP(E804,IssueVariable[],10,0),"N/A")</f>
        <v>N/A</v>
      </c>
      <c r="AI804" s="103"/>
      <c r="AJ804" s="103"/>
      <c r="AK804" s="103" t="str" cm="1">
        <f t="array" ref="AK804">Table95[Tested on]</f>
        <v>Windows: 11
MAC OS: 12
iOS: 15
Android OS: 10</v>
      </c>
      <c r="AL804" s="203" t="str" cm="1">
        <f t="array" ref="AL8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4" s="103" t="e" cm="1">
        <f t="array" ref="AM804">CONCATENATE(LEFT(AH804, SEARCH(" ", AH804) -1),", ",Labels[Labels])</f>
        <v>#VALUE!</v>
      </c>
      <c r="AN804" s="103" t="b">
        <f t="shared" si="13"/>
        <v>0</v>
      </c>
      <c r="AO804" s="103"/>
      <c r="AP804" s="103"/>
      <c r="AQ804" s="103"/>
      <c r="AR804" s="103"/>
      <c r="AS804" s="103"/>
      <c r="AT804" s="103"/>
      <c r="AU804" s="103"/>
      <c r="AV804" s="103"/>
      <c r="AW804" s="103"/>
      <c r="AX804" s="103"/>
      <c r="AY804" s="103"/>
      <c r="AZ804" s="103"/>
      <c r="BA804" s="103"/>
      <c r="BB804" s="103"/>
      <c r="BC804" s="103" t="e">
        <f>VLOOKUP('Final Report'!D804,'Issue Variable'!A:N,11,FALSE)</f>
        <v>#N/A</v>
      </c>
      <c r="BD804" s="103"/>
      <c r="BE804" s="206"/>
    </row>
    <row r="805" spans="1:57" ht="105" hidden="1">
      <c r="A805" s="145"/>
      <c r="B805" s="103" t="e">
        <f>VLOOKUP(A805,URL[],2,0)</f>
        <v>#N/A</v>
      </c>
      <c r="C805" s="205" t="e">
        <f>VLOOKUP(A805,URL[],3,0)</f>
        <v>#N/A</v>
      </c>
      <c r="D805" s="103"/>
      <c r="E805" s="103"/>
      <c r="F805" s="103"/>
      <c r="G805" s="103"/>
      <c r="H805" s="103"/>
      <c r="I805" s="103"/>
      <c r="J805" s="103"/>
      <c r="K805" s="103"/>
      <c r="L805" s="103"/>
      <c r="M805" s="103"/>
      <c r="N805" s="103"/>
      <c r="O805" s="103"/>
      <c r="P805" s="103"/>
      <c r="Q805" s="103"/>
      <c r="R805" s="103"/>
      <c r="S805" s="103"/>
      <c r="T805" s="103" t="str">
        <f>IF(Final_Report[[#This Row],[Move to Report]]="Yes",VLOOKUP(E805,IssueVariable[],3,0),"N/A")</f>
        <v>N/A</v>
      </c>
      <c r="U805" s="103" t="str">
        <f>IF(Final_Report[[#This Row],[Move to Report]]="Yes",VLOOKUP(E805,IssueVariable[],4,0),"N/A")</f>
        <v>N/A</v>
      </c>
      <c r="V805" s="103" t="str">
        <f>Final_Report[[#This Row],[Issue Description]]</f>
        <v>N/A</v>
      </c>
      <c r="W805" s="103"/>
      <c r="X805" s="103">
        <f>Final_Report[[#This Row],[Code Snippet]]</f>
        <v>0</v>
      </c>
      <c r="Y805" s="103" t="str">
        <f>IF(Final_Report[[#This Row],[Move to Report]]="Yes",VLOOKUP(E805,IssueVariable[],5,0),"N/A")</f>
        <v>N/A</v>
      </c>
      <c r="Z805" s="103" t="str">
        <f>Final_Report[[#This Row],[Expected Result]]</f>
        <v>N/A</v>
      </c>
      <c r="AA805" s="103" t="str">
        <f>IF(Final_Report[[#This Row],[Move to Report]]="Yes",VLOOKUP(E805,IssueVariable[],6,0),"N/A")</f>
        <v>N/A</v>
      </c>
      <c r="AB805" s="103" t="str">
        <f>IF(Final_Report[[#This Row],[Move to Report]]="Yes",VLOOKUP(E805,IssueVariable[],7,0),"N/A")</f>
        <v>N/A</v>
      </c>
      <c r="AC805" s="103" t="str">
        <f>Final_Report[[#This Row],[Recommendation]]</f>
        <v>N/A</v>
      </c>
      <c r="AD805" s="103"/>
      <c r="AE805" s="103" t="str">
        <f>IF(Final_Report[[#This Row],[Move to Report]]="Yes",VLOOKUP(E805,IssueVariable[],8,0),"N/A")</f>
        <v>N/A</v>
      </c>
      <c r="AF805" s="103" t="str">
        <f>Final_Report[[#This Row],[Steps to Reproduce]]</f>
        <v>N/A</v>
      </c>
      <c r="AG805" s="103" t="str">
        <f>IF(Final_Report[[#This Row],[Move to Report]]="Yes",VLOOKUP(E805,IssueVariable[],9,0),"N/A")</f>
        <v>N/A</v>
      </c>
      <c r="AH805" s="103" t="str">
        <f>IF(Final_Report[[#This Row],[Move to Report]]="Yes",VLOOKUP(E805,IssueVariable[],10,0),"N/A")</f>
        <v>N/A</v>
      </c>
      <c r="AI805" s="103"/>
      <c r="AJ805" s="103"/>
      <c r="AK805" s="103" t="str" cm="1">
        <f t="array" ref="AK805">Table95[Tested on]</f>
        <v>Windows: 11
MAC OS: 12
iOS: 15
Android OS: 10</v>
      </c>
      <c r="AL805" s="203" t="str" cm="1">
        <f t="array" ref="AL8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5" s="103" t="e" cm="1">
        <f t="array" ref="AM805">CONCATENATE(LEFT(AH805, SEARCH(" ", AH805) -1),", ",Labels[Labels])</f>
        <v>#VALUE!</v>
      </c>
      <c r="AN805" s="103" t="b">
        <f t="shared" si="13"/>
        <v>0</v>
      </c>
      <c r="AO805" s="103"/>
      <c r="AP805" s="103"/>
      <c r="AQ805" s="103"/>
      <c r="AR805" s="103"/>
      <c r="AS805" s="103"/>
      <c r="AT805" s="103"/>
      <c r="AU805" s="103"/>
      <c r="AV805" s="103"/>
      <c r="AW805" s="103"/>
      <c r="AX805" s="103"/>
      <c r="AY805" s="103"/>
      <c r="AZ805" s="103"/>
      <c r="BA805" s="103"/>
      <c r="BB805" s="103"/>
      <c r="BC805" s="103" t="e">
        <f>VLOOKUP('Final Report'!D805,'Issue Variable'!A:N,11,FALSE)</f>
        <v>#N/A</v>
      </c>
      <c r="BD805" s="103"/>
      <c r="BE805" s="206"/>
    </row>
    <row r="806" spans="1:57" ht="105" hidden="1">
      <c r="A806" s="145"/>
      <c r="B806" s="103" t="e">
        <f>VLOOKUP(A806,URL[],2,0)</f>
        <v>#N/A</v>
      </c>
      <c r="C806" s="205" t="e">
        <f>VLOOKUP(A806,URL[],3,0)</f>
        <v>#N/A</v>
      </c>
      <c r="D806" s="103"/>
      <c r="E806" s="103"/>
      <c r="F806" s="103"/>
      <c r="G806" s="103"/>
      <c r="H806" s="103"/>
      <c r="I806" s="103"/>
      <c r="J806" s="103"/>
      <c r="K806" s="103"/>
      <c r="L806" s="103"/>
      <c r="M806" s="103"/>
      <c r="N806" s="103"/>
      <c r="O806" s="103"/>
      <c r="P806" s="103"/>
      <c r="Q806" s="103"/>
      <c r="R806" s="103"/>
      <c r="S806" s="103"/>
      <c r="T806" s="103" t="str">
        <f>IF(Final_Report[[#This Row],[Move to Report]]="Yes",VLOOKUP(E806,IssueVariable[],3,0),"N/A")</f>
        <v>N/A</v>
      </c>
      <c r="U806" s="103" t="str">
        <f>IF(Final_Report[[#This Row],[Move to Report]]="Yes",VLOOKUP(E806,IssueVariable[],4,0),"N/A")</f>
        <v>N/A</v>
      </c>
      <c r="V806" s="103" t="str">
        <f>Final_Report[[#This Row],[Issue Description]]</f>
        <v>N/A</v>
      </c>
      <c r="W806" s="103"/>
      <c r="X806" s="103">
        <f>Final_Report[[#This Row],[Code Snippet]]</f>
        <v>0</v>
      </c>
      <c r="Y806" s="103" t="str">
        <f>IF(Final_Report[[#This Row],[Move to Report]]="Yes",VLOOKUP(E806,IssueVariable[],5,0),"N/A")</f>
        <v>N/A</v>
      </c>
      <c r="Z806" s="103" t="str">
        <f>Final_Report[[#This Row],[Expected Result]]</f>
        <v>N/A</v>
      </c>
      <c r="AA806" s="103" t="str">
        <f>IF(Final_Report[[#This Row],[Move to Report]]="Yes",VLOOKUP(E806,IssueVariable[],6,0),"N/A")</f>
        <v>N/A</v>
      </c>
      <c r="AB806" s="103" t="str">
        <f>IF(Final_Report[[#This Row],[Move to Report]]="Yes",VLOOKUP(E806,IssueVariable[],7,0),"N/A")</f>
        <v>N/A</v>
      </c>
      <c r="AC806" s="103" t="str">
        <f>Final_Report[[#This Row],[Recommendation]]</f>
        <v>N/A</v>
      </c>
      <c r="AD806" s="103"/>
      <c r="AE806" s="103" t="str">
        <f>IF(Final_Report[[#This Row],[Move to Report]]="Yes",VLOOKUP(E806,IssueVariable[],8,0),"N/A")</f>
        <v>N/A</v>
      </c>
      <c r="AF806" s="103" t="str">
        <f>Final_Report[[#This Row],[Steps to Reproduce]]</f>
        <v>N/A</v>
      </c>
      <c r="AG806" s="103" t="str">
        <f>IF(Final_Report[[#This Row],[Move to Report]]="Yes",VLOOKUP(E806,IssueVariable[],9,0),"N/A")</f>
        <v>N/A</v>
      </c>
      <c r="AH806" s="103" t="str">
        <f>IF(Final_Report[[#This Row],[Move to Report]]="Yes",VLOOKUP(E806,IssueVariable[],10,0),"N/A")</f>
        <v>N/A</v>
      </c>
      <c r="AI806" s="103"/>
      <c r="AJ806" s="103"/>
      <c r="AK806" s="103" t="str" cm="1">
        <f t="array" ref="AK806">Table95[Tested on]</f>
        <v>Windows: 11
MAC OS: 12
iOS: 15
Android OS: 10</v>
      </c>
      <c r="AL806" s="203" t="str" cm="1">
        <f t="array" ref="AL8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6" s="103" t="e" cm="1">
        <f t="array" ref="AM806">CONCATENATE(LEFT(AH806, SEARCH(" ", AH806) -1),", ",Labels[Labels])</f>
        <v>#VALUE!</v>
      </c>
      <c r="AN806" s="103" t="b">
        <f t="shared" si="13"/>
        <v>0</v>
      </c>
      <c r="AO806" s="103"/>
      <c r="AP806" s="103"/>
      <c r="AQ806" s="103"/>
      <c r="AR806" s="103"/>
      <c r="AS806" s="103"/>
      <c r="AT806" s="103"/>
      <c r="AU806" s="103"/>
      <c r="AV806" s="103"/>
      <c r="AW806" s="103"/>
      <c r="AX806" s="103"/>
      <c r="AY806" s="103"/>
      <c r="AZ806" s="103"/>
      <c r="BA806" s="103"/>
      <c r="BB806" s="103"/>
      <c r="BC806" s="103" t="e">
        <f>VLOOKUP('Final Report'!D806,'Issue Variable'!A:N,11,FALSE)</f>
        <v>#N/A</v>
      </c>
      <c r="BD806" s="103"/>
      <c r="BE806" s="206"/>
    </row>
    <row r="807" spans="1:57" ht="105" hidden="1">
      <c r="A807" s="145"/>
      <c r="B807" s="103" t="e">
        <f>VLOOKUP(A807,URL[],2,0)</f>
        <v>#N/A</v>
      </c>
      <c r="C807" s="205" t="e">
        <f>VLOOKUP(A807,URL[],3,0)</f>
        <v>#N/A</v>
      </c>
      <c r="D807" s="103"/>
      <c r="E807" s="103"/>
      <c r="F807" s="103"/>
      <c r="G807" s="103"/>
      <c r="H807" s="103"/>
      <c r="I807" s="103"/>
      <c r="J807" s="103"/>
      <c r="K807" s="103"/>
      <c r="L807" s="103"/>
      <c r="M807" s="103"/>
      <c r="N807" s="103"/>
      <c r="O807" s="103"/>
      <c r="P807" s="103"/>
      <c r="Q807" s="103"/>
      <c r="R807" s="103"/>
      <c r="S807" s="103"/>
      <c r="T807" s="103" t="str">
        <f>IF(Final_Report[[#This Row],[Move to Report]]="Yes",VLOOKUP(E807,IssueVariable[],3,0),"N/A")</f>
        <v>N/A</v>
      </c>
      <c r="U807" s="103" t="str">
        <f>IF(Final_Report[[#This Row],[Move to Report]]="Yes",VLOOKUP(E807,IssueVariable[],4,0),"N/A")</f>
        <v>N/A</v>
      </c>
      <c r="V807" s="103" t="str">
        <f>Final_Report[[#This Row],[Issue Description]]</f>
        <v>N/A</v>
      </c>
      <c r="W807" s="103"/>
      <c r="X807" s="103">
        <f>Final_Report[[#This Row],[Code Snippet]]</f>
        <v>0</v>
      </c>
      <c r="Y807" s="103" t="str">
        <f>IF(Final_Report[[#This Row],[Move to Report]]="Yes",VLOOKUP(E807,IssueVariable[],5,0),"N/A")</f>
        <v>N/A</v>
      </c>
      <c r="Z807" s="103" t="str">
        <f>Final_Report[[#This Row],[Expected Result]]</f>
        <v>N/A</v>
      </c>
      <c r="AA807" s="103" t="str">
        <f>IF(Final_Report[[#This Row],[Move to Report]]="Yes",VLOOKUP(E807,IssueVariable[],6,0),"N/A")</f>
        <v>N/A</v>
      </c>
      <c r="AB807" s="103" t="str">
        <f>IF(Final_Report[[#This Row],[Move to Report]]="Yes",VLOOKUP(E807,IssueVariable[],7,0),"N/A")</f>
        <v>N/A</v>
      </c>
      <c r="AC807" s="103" t="str">
        <f>Final_Report[[#This Row],[Recommendation]]</f>
        <v>N/A</v>
      </c>
      <c r="AD807" s="103"/>
      <c r="AE807" s="103" t="str">
        <f>IF(Final_Report[[#This Row],[Move to Report]]="Yes",VLOOKUP(E807,IssueVariable[],8,0),"N/A")</f>
        <v>N/A</v>
      </c>
      <c r="AF807" s="103" t="str">
        <f>Final_Report[[#This Row],[Steps to Reproduce]]</f>
        <v>N/A</v>
      </c>
      <c r="AG807" s="103" t="str">
        <f>IF(Final_Report[[#This Row],[Move to Report]]="Yes",VLOOKUP(E807,IssueVariable[],9,0),"N/A")</f>
        <v>N/A</v>
      </c>
      <c r="AH807" s="103" t="str">
        <f>IF(Final_Report[[#This Row],[Move to Report]]="Yes",VLOOKUP(E807,IssueVariable[],10,0),"N/A")</f>
        <v>N/A</v>
      </c>
      <c r="AI807" s="103"/>
      <c r="AJ807" s="103"/>
      <c r="AK807" s="103" t="str" cm="1">
        <f t="array" ref="AK807">Table95[Tested on]</f>
        <v>Windows: 11
MAC OS: 12
iOS: 15
Android OS: 10</v>
      </c>
      <c r="AL807" s="203" t="str" cm="1">
        <f t="array" ref="AL8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7" s="103" t="e" cm="1">
        <f t="array" ref="AM807">CONCATENATE(LEFT(AH807, SEARCH(" ", AH807) -1),", ",Labels[Labels])</f>
        <v>#VALUE!</v>
      </c>
      <c r="AN807" s="103" t="b">
        <f t="shared" si="13"/>
        <v>0</v>
      </c>
      <c r="AO807" s="103"/>
      <c r="AP807" s="103"/>
      <c r="AQ807" s="103"/>
      <c r="AR807" s="103"/>
      <c r="AS807" s="103"/>
      <c r="AT807" s="103"/>
      <c r="AU807" s="103"/>
      <c r="AV807" s="103"/>
      <c r="AW807" s="103"/>
      <c r="AX807" s="103"/>
      <c r="AY807" s="103"/>
      <c r="AZ807" s="103"/>
      <c r="BA807" s="103"/>
      <c r="BB807" s="103"/>
      <c r="BC807" s="103" t="e">
        <f>VLOOKUP('Final Report'!D807,'Issue Variable'!A:N,11,FALSE)</f>
        <v>#N/A</v>
      </c>
      <c r="BD807" s="103"/>
      <c r="BE807" s="206"/>
    </row>
    <row r="808" spans="1:57" ht="105" hidden="1">
      <c r="A808" s="145"/>
      <c r="B808" s="103" t="e">
        <f>VLOOKUP(A808,URL[],2,0)</f>
        <v>#N/A</v>
      </c>
      <c r="C808" s="205" t="e">
        <f>VLOOKUP(A808,URL[],3,0)</f>
        <v>#N/A</v>
      </c>
      <c r="D808" s="103"/>
      <c r="E808" s="103"/>
      <c r="F808" s="103"/>
      <c r="G808" s="103"/>
      <c r="H808" s="103"/>
      <c r="I808" s="103"/>
      <c r="J808" s="103"/>
      <c r="K808" s="103"/>
      <c r="L808" s="103"/>
      <c r="M808" s="103"/>
      <c r="N808" s="103"/>
      <c r="O808" s="103"/>
      <c r="P808" s="103"/>
      <c r="Q808" s="103"/>
      <c r="R808" s="103"/>
      <c r="S808" s="103"/>
      <c r="T808" s="103" t="str">
        <f>IF(Final_Report[[#This Row],[Move to Report]]="Yes",VLOOKUP(E808,IssueVariable[],3,0),"N/A")</f>
        <v>N/A</v>
      </c>
      <c r="U808" s="103" t="str">
        <f>IF(Final_Report[[#This Row],[Move to Report]]="Yes",VLOOKUP(E808,IssueVariable[],4,0),"N/A")</f>
        <v>N/A</v>
      </c>
      <c r="V808" s="103" t="str">
        <f>Final_Report[[#This Row],[Issue Description]]</f>
        <v>N/A</v>
      </c>
      <c r="W808" s="103"/>
      <c r="X808" s="103">
        <f>Final_Report[[#This Row],[Code Snippet]]</f>
        <v>0</v>
      </c>
      <c r="Y808" s="103" t="str">
        <f>IF(Final_Report[[#This Row],[Move to Report]]="Yes",VLOOKUP(E808,IssueVariable[],5,0),"N/A")</f>
        <v>N/A</v>
      </c>
      <c r="Z808" s="103" t="str">
        <f>Final_Report[[#This Row],[Expected Result]]</f>
        <v>N/A</v>
      </c>
      <c r="AA808" s="103" t="str">
        <f>IF(Final_Report[[#This Row],[Move to Report]]="Yes",VLOOKUP(E808,IssueVariable[],6,0),"N/A")</f>
        <v>N/A</v>
      </c>
      <c r="AB808" s="103" t="str">
        <f>IF(Final_Report[[#This Row],[Move to Report]]="Yes",VLOOKUP(E808,IssueVariable[],7,0),"N/A")</f>
        <v>N/A</v>
      </c>
      <c r="AC808" s="103" t="str">
        <f>Final_Report[[#This Row],[Recommendation]]</f>
        <v>N/A</v>
      </c>
      <c r="AD808" s="103"/>
      <c r="AE808" s="103" t="str">
        <f>IF(Final_Report[[#This Row],[Move to Report]]="Yes",VLOOKUP(E808,IssueVariable[],8,0),"N/A")</f>
        <v>N/A</v>
      </c>
      <c r="AF808" s="103" t="str">
        <f>Final_Report[[#This Row],[Steps to Reproduce]]</f>
        <v>N/A</v>
      </c>
      <c r="AG808" s="103" t="str">
        <f>IF(Final_Report[[#This Row],[Move to Report]]="Yes",VLOOKUP(E808,IssueVariable[],9,0),"N/A")</f>
        <v>N/A</v>
      </c>
      <c r="AH808" s="103" t="str">
        <f>IF(Final_Report[[#This Row],[Move to Report]]="Yes",VLOOKUP(E808,IssueVariable[],10,0),"N/A")</f>
        <v>N/A</v>
      </c>
      <c r="AI808" s="103"/>
      <c r="AJ808" s="103"/>
      <c r="AK808" s="103" t="str" cm="1">
        <f t="array" ref="AK808">Table95[Tested on]</f>
        <v>Windows: 11
MAC OS: 12
iOS: 15
Android OS: 10</v>
      </c>
      <c r="AL808" s="203" t="str" cm="1">
        <f t="array" ref="AL8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8" s="103" t="e" cm="1">
        <f t="array" ref="AM808">CONCATENATE(LEFT(AH808, SEARCH(" ", AH808) -1),", ",Labels[Labels])</f>
        <v>#VALUE!</v>
      </c>
      <c r="AN808" s="103" t="b">
        <f t="shared" si="13"/>
        <v>0</v>
      </c>
      <c r="AO808" s="103"/>
      <c r="AP808" s="103"/>
      <c r="AQ808" s="103"/>
      <c r="AR808" s="103"/>
      <c r="AS808" s="103"/>
      <c r="AT808" s="103"/>
      <c r="AU808" s="103"/>
      <c r="AV808" s="103"/>
      <c r="AW808" s="103"/>
      <c r="AX808" s="103"/>
      <c r="AY808" s="103"/>
      <c r="AZ808" s="103"/>
      <c r="BA808" s="103"/>
      <c r="BB808" s="103"/>
      <c r="BC808" s="103" t="e">
        <f>VLOOKUP('Final Report'!D808,'Issue Variable'!A:N,11,FALSE)</f>
        <v>#N/A</v>
      </c>
      <c r="BD808" s="103"/>
      <c r="BE808" s="206"/>
    </row>
    <row r="809" spans="1:57" ht="105" hidden="1">
      <c r="A809" s="145"/>
      <c r="B809" s="103" t="e">
        <f>VLOOKUP(A809,URL[],2,0)</f>
        <v>#N/A</v>
      </c>
      <c r="C809" s="205" t="e">
        <f>VLOOKUP(A809,URL[],3,0)</f>
        <v>#N/A</v>
      </c>
      <c r="D809" s="103"/>
      <c r="E809" s="103"/>
      <c r="F809" s="103"/>
      <c r="G809" s="103"/>
      <c r="H809" s="103"/>
      <c r="I809" s="103"/>
      <c r="J809" s="103"/>
      <c r="K809" s="103"/>
      <c r="L809" s="103"/>
      <c r="M809" s="103"/>
      <c r="N809" s="103"/>
      <c r="O809" s="103"/>
      <c r="P809" s="103"/>
      <c r="Q809" s="103"/>
      <c r="R809" s="103"/>
      <c r="S809" s="103"/>
      <c r="T809" s="103" t="str">
        <f>IF(Final_Report[[#This Row],[Move to Report]]="Yes",VLOOKUP(E809,IssueVariable[],3,0),"N/A")</f>
        <v>N/A</v>
      </c>
      <c r="U809" s="103" t="str">
        <f>IF(Final_Report[[#This Row],[Move to Report]]="Yes",VLOOKUP(E809,IssueVariable[],4,0),"N/A")</f>
        <v>N/A</v>
      </c>
      <c r="V809" s="103" t="str">
        <f>Final_Report[[#This Row],[Issue Description]]</f>
        <v>N/A</v>
      </c>
      <c r="W809" s="103"/>
      <c r="X809" s="103">
        <f>Final_Report[[#This Row],[Code Snippet]]</f>
        <v>0</v>
      </c>
      <c r="Y809" s="103" t="str">
        <f>IF(Final_Report[[#This Row],[Move to Report]]="Yes",VLOOKUP(E809,IssueVariable[],5,0),"N/A")</f>
        <v>N/A</v>
      </c>
      <c r="Z809" s="103" t="str">
        <f>Final_Report[[#This Row],[Expected Result]]</f>
        <v>N/A</v>
      </c>
      <c r="AA809" s="103" t="str">
        <f>IF(Final_Report[[#This Row],[Move to Report]]="Yes",VLOOKUP(E809,IssueVariable[],6,0),"N/A")</f>
        <v>N/A</v>
      </c>
      <c r="AB809" s="103" t="str">
        <f>IF(Final_Report[[#This Row],[Move to Report]]="Yes",VLOOKUP(E809,IssueVariable[],7,0),"N/A")</f>
        <v>N/A</v>
      </c>
      <c r="AC809" s="103" t="str">
        <f>Final_Report[[#This Row],[Recommendation]]</f>
        <v>N/A</v>
      </c>
      <c r="AD809" s="103"/>
      <c r="AE809" s="103" t="str">
        <f>IF(Final_Report[[#This Row],[Move to Report]]="Yes",VLOOKUP(E809,IssueVariable[],8,0),"N/A")</f>
        <v>N/A</v>
      </c>
      <c r="AF809" s="103" t="str">
        <f>Final_Report[[#This Row],[Steps to Reproduce]]</f>
        <v>N/A</v>
      </c>
      <c r="AG809" s="103" t="str">
        <f>IF(Final_Report[[#This Row],[Move to Report]]="Yes",VLOOKUP(E809,IssueVariable[],9,0),"N/A")</f>
        <v>N/A</v>
      </c>
      <c r="AH809" s="103" t="str">
        <f>IF(Final_Report[[#This Row],[Move to Report]]="Yes",VLOOKUP(E809,IssueVariable[],10,0),"N/A")</f>
        <v>N/A</v>
      </c>
      <c r="AI809" s="103"/>
      <c r="AJ809" s="103"/>
      <c r="AK809" s="103" t="str" cm="1">
        <f t="array" ref="AK809">Table95[Tested on]</f>
        <v>Windows: 11
MAC OS: 12
iOS: 15
Android OS: 10</v>
      </c>
      <c r="AL809" s="203" t="str" cm="1">
        <f t="array" ref="AL8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09" s="103" t="e" cm="1">
        <f t="array" ref="AM809">CONCATENATE(LEFT(AH809, SEARCH(" ", AH809) -1),", ",Labels[Labels])</f>
        <v>#VALUE!</v>
      </c>
      <c r="AN809" s="103" t="b">
        <f t="shared" si="13"/>
        <v>0</v>
      </c>
      <c r="AO809" s="103"/>
      <c r="AP809" s="103"/>
      <c r="AQ809" s="103"/>
      <c r="AR809" s="103"/>
      <c r="AS809" s="103"/>
      <c r="AT809" s="103"/>
      <c r="AU809" s="103"/>
      <c r="AV809" s="103"/>
      <c r="AW809" s="103"/>
      <c r="AX809" s="103"/>
      <c r="AY809" s="103"/>
      <c r="AZ809" s="103"/>
      <c r="BA809" s="103"/>
      <c r="BB809" s="103"/>
      <c r="BC809" s="103" t="e">
        <f>VLOOKUP('Final Report'!D809,'Issue Variable'!A:N,11,FALSE)</f>
        <v>#N/A</v>
      </c>
      <c r="BD809" s="103"/>
      <c r="BE809" s="206"/>
    </row>
    <row r="810" spans="1:57" ht="105" hidden="1">
      <c r="A810" s="145"/>
      <c r="B810" s="103" t="e">
        <f>VLOOKUP(A810,URL[],2,0)</f>
        <v>#N/A</v>
      </c>
      <c r="C810" s="205" t="e">
        <f>VLOOKUP(A810,URL[],3,0)</f>
        <v>#N/A</v>
      </c>
      <c r="D810" s="103"/>
      <c r="E810" s="103"/>
      <c r="F810" s="103"/>
      <c r="G810" s="103"/>
      <c r="H810" s="103"/>
      <c r="I810" s="103"/>
      <c r="J810" s="103"/>
      <c r="K810" s="103"/>
      <c r="L810" s="103"/>
      <c r="M810" s="103"/>
      <c r="N810" s="103"/>
      <c r="O810" s="103"/>
      <c r="P810" s="103"/>
      <c r="Q810" s="103"/>
      <c r="R810" s="103"/>
      <c r="S810" s="103"/>
      <c r="T810" s="103" t="str">
        <f>IF(Final_Report[[#This Row],[Move to Report]]="Yes",VLOOKUP(E810,IssueVariable[],3,0),"N/A")</f>
        <v>N/A</v>
      </c>
      <c r="U810" s="103" t="str">
        <f>IF(Final_Report[[#This Row],[Move to Report]]="Yes",VLOOKUP(E810,IssueVariable[],4,0),"N/A")</f>
        <v>N/A</v>
      </c>
      <c r="V810" s="103" t="str">
        <f>Final_Report[[#This Row],[Issue Description]]</f>
        <v>N/A</v>
      </c>
      <c r="W810" s="103"/>
      <c r="X810" s="103">
        <f>Final_Report[[#This Row],[Code Snippet]]</f>
        <v>0</v>
      </c>
      <c r="Y810" s="103" t="str">
        <f>IF(Final_Report[[#This Row],[Move to Report]]="Yes",VLOOKUP(E810,IssueVariable[],5,0),"N/A")</f>
        <v>N/A</v>
      </c>
      <c r="Z810" s="103" t="str">
        <f>Final_Report[[#This Row],[Expected Result]]</f>
        <v>N/A</v>
      </c>
      <c r="AA810" s="103" t="str">
        <f>IF(Final_Report[[#This Row],[Move to Report]]="Yes",VLOOKUP(E810,IssueVariable[],6,0),"N/A")</f>
        <v>N/A</v>
      </c>
      <c r="AB810" s="103" t="str">
        <f>IF(Final_Report[[#This Row],[Move to Report]]="Yes",VLOOKUP(E810,IssueVariable[],7,0),"N/A")</f>
        <v>N/A</v>
      </c>
      <c r="AC810" s="103" t="str">
        <f>Final_Report[[#This Row],[Recommendation]]</f>
        <v>N/A</v>
      </c>
      <c r="AD810" s="103"/>
      <c r="AE810" s="103" t="str">
        <f>IF(Final_Report[[#This Row],[Move to Report]]="Yes",VLOOKUP(E810,IssueVariable[],8,0),"N/A")</f>
        <v>N/A</v>
      </c>
      <c r="AF810" s="103" t="str">
        <f>Final_Report[[#This Row],[Steps to Reproduce]]</f>
        <v>N/A</v>
      </c>
      <c r="AG810" s="103" t="str">
        <f>IF(Final_Report[[#This Row],[Move to Report]]="Yes",VLOOKUP(E810,IssueVariable[],9,0),"N/A")</f>
        <v>N/A</v>
      </c>
      <c r="AH810" s="103" t="str">
        <f>IF(Final_Report[[#This Row],[Move to Report]]="Yes",VLOOKUP(E810,IssueVariable[],10,0),"N/A")</f>
        <v>N/A</v>
      </c>
      <c r="AI810" s="103"/>
      <c r="AJ810" s="103"/>
      <c r="AK810" s="103" t="str" cm="1">
        <f t="array" ref="AK810">Table95[Tested on]</f>
        <v>Windows: 11
MAC OS: 12
iOS: 15
Android OS: 10</v>
      </c>
      <c r="AL810" s="203" t="str" cm="1">
        <f t="array" ref="AL8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0" s="103" t="e" cm="1">
        <f t="array" ref="AM810">CONCATENATE(LEFT(AH810, SEARCH(" ", AH810) -1),", ",Labels[Labels])</f>
        <v>#VALUE!</v>
      </c>
      <c r="AN810" s="103" t="b">
        <f t="shared" si="13"/>
        <v>0</v>
      </c>
      <c r="AO810" s="103"/>
      <c r="AP810" s="103"/>
      <c r="AQ810" s="103"/>
      <c r="AR810" s="103"/>
      <c r="AS810" s="103"/>
      <c r="AT810" s="103"/>
      <c r="AU810" s="103"/>
      <c r="AV810" s="103"/>
      <c r="AW810" s="103"/>
      <c r="AX810" s="103"/>
      <c r="AY810" s="103"/>
      <c r="AZ810" s="103"/>
      <c r="BA810" s="103"/>
      <c r="BB810" s="103"/>
      <c r="BC810" s="103" t="e">
        <f>VLOOKUP('Final Report'!D810,'Issue Variable'!A:N,11,FALSE)</f>
        <v>#N/A</v>
      </c>
      <c r="BD810" s="103"/>
      <c r="BE810" s="206"/>
    </row>
    <row r="811" spans="1:57" ht="105" hidden="1">
      <c r="A811" s="145"/>
      <c r="B811" s="103" t="e">
        <f>VLOOKUP(A811,URL[],2,0)</f>
        <v>#N/A</v>
      </c>
      <c r="C811" s="205" t="e">
        <f>VLOOKUP(A811,URL[],3,0)</f>
        <v>#N/A</v>
      </c>
      <c r="D811" s="103"/>
      <c r="E811" s="103"/>
      <c r="F811" s="103"/>
      <c r="G811" s="103"/>
      <c r="H811" s="103"/>
      <c r="I811" s="103"/>
      <c r="J811" s="103"/>
      <c r="K811" s="103"/>
      <c r="L811" s="103"/>
      <c r="M811" s="103"/>
      <c r="N811" s="103"/>
      <c r="O811" s="103"/>
      <c r="P811" s="103"/>
      <c r="Q811" s="103"/>
      <c r="R811" s="103"/>
      <c r="S811" s="103"/>
      <c r="T811" s="103" t="str">
        <f>IF(Final_Report[[#This Row],[Move to Report]]="Yes",VLOOKUP(E811,IssueVariable[],3,0),"N/A")</f>
        <v>N/A</v>
      </c>
      <c r="U811" s="103" t="str">
        <f>IF(Final_Report[[#This Row],[Move to Report]]="Yes",VLOOKUP(E811,IssueVariable[],4,0),"N/A")</f>
        <v>N/A</v>
      </c>
      <c r="V811" s="103" t="str">
        <f>Final_Report[[#This Row],[Issue Description]]</f>
        <v>N/A</v>
      </c>
      <c r="W811" s="103"/>
      <c r="X811" s="103">
        <f>Final_Report[[#This Row],[Code Snippet]]</f>
        <v>0</v>
      </c>
      <c r="Y811" s="103" t="str">
        <f>IF(Final_Report[[#This Row],[Move to Report]]="Yes",VLOOKUP(E811,IssueVariable[],5,0),"N/A")</f>
        <v>N/A</v>
      </c>
      <c r="Z811" s="103" t="str">
        <f>Final_Report[[#This Row],[Expected Result]]</f>
        <v>N/A</v>
      </c>
      <c r="AA811" s="103" t="str">
        <f>IF(Final_Report[[#This Row],[Move to Report]]="Yes",VLOOKUP(E811,IssueVariable[],6,0),"N/A")</f>
        <v>N/A</v>
      </c>
      <c r="AB811" s="103" t="str">
        <f>IF(Final_Report[[#This Row],[Move to Report]]="Yes",VLOOKUP(E811,IssueVariable[],7,0),"N/A")</f>
        <v>N/A</v>
      </c>
      <c r="AC811" s="103" t="str">
        <f>Final_Report[[#This Row],[Recommendation]]</f>
        <v>N/A</v>
      </c>
      <c r="AD811" s="103"/>
      <c r="AE811" s="103" t="str">
        <f>IF(Final_Report[[#This Row],[Move to Report]]="Yes",VLOOKUP(E811,IssueVariable[],8,0),"N/A")</f>
        <v>N/A</v>
      </c>
      <c r="AF811" s="103" t="str">
        <f>Final_Report[[#This Row],[Steps to Reproduce]]</f>
        <v>N/A</v>
      </c>
      <c r="AG811" s="103" t="str">
        <f>IF(Final_Report[[#This Row],[Move to Report]]="Yes",VLOOKUP(E811,IssueVariable[],9,0),"N/A")</f>
        <v>N/A</v>
      </c>
      <c r="AH811" s="103" t="str">
        <f>IF(Final_Report[[#This Row],[Move to Report]]="Yes",VLOOKUP(E811,IssueVariable[],10,0),"N/A")</f>
        <v>N/A</v>
      </c>
      <c r="AI811" s="103"/>
      <c r="AJ811" s="103"/>
      <c r="AK811" s="103" t="str" cm="1">
        <f t="array" ref="AK811">Table95[Tested on]</f>
        <v>Windows: 11
MAC OS: 12
iOS: 15
Android OS: 10</v>
      </c>
      <c r="AL811" s="203" t="str" cm="1">
        <f t="array" ref="AL8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1" s="103" t="e" cm="1">
        <f t="array" ref="AM811">CONCATENATE(LEFT(AH811, SEARCH(" ", AH811) -1),", ",Labels[Labels])</f>
        <v>#VALUE!</v>
      </c>
      <c r="AN811" s="103" t="b">
        <f t="shared" si="13"/>
        <v>0</v>
      </c>
      <c r="AO811" s="103"/>
      <c r="AP811" s="103"/>
      <c r="AQ811" s="103"/>
      <c r="AR811" s="103"/>
      <c r="AS811" s="103"/>
      <c r="AT811" s="103"/>
      <c r="AU811" s="103"/>
      <c r="AV811" s="103"/>
      <c r="AW811" s="103"/>
      <c r="AX811" s="103"/>
      <c r="AY811" s="103"/>
      <c r="AZ811" s="103"/>
      <c r="BA811" s="103"/>
      <c r="BB811" s="103"/>
      <c r="BC811" s="103" t="e">
        <f>VLOOKUP('Final Report'!D811,'Issue Variable'!A:N,11,FALSE)</f>
        <v>#N/A</v>
      </c>
      <c r="BD811" s="103"/>
      <c r="BE811" s="206"/>
    </row>
    <row r="812" spans="1:57" ht="105" hidden="1">
      <c r="A812" s="145"/>
      <c r="B812" s="103" t="e">
        <f>VLOOKUP(A812,URL[],2,0)</f>
        <v>#N/A</v>
      </c>
      <c r="C812" s="205" t="e">
        <f>VLOOKUP(A812,URL[],3,0)</f>
        <v>#N/A</v>
      </c>
      <c r="D812" s="103"/>
      <c r="E812" s="103"/>
      <c r="F812" s="103"/>
      <c r="G812" s="103"/>
      <c r="H812" s="103"/>
      <c r="I812" s="103"/>
      <c r="J812" s="103"/>
      <c r="K812" s="103"/>
      <c r="L812" s="103"/>
      <c r="M812" s="103"/>
      <c r="N812" s="103"/>
      <c r="O812" s="103"/>
      <c r="P812" s="103"/>
      <c r="Q812" s="103"/>
      <c r="R812" s="103"/>
      <c r="S812" s="103"/>
      <c r="T812" s="103" t="str">
        <f>IF(Final_Report[[#This Row],[Move to Report]]="Yes",VLOOKUP(E812,IssueVariable[],3,0),"N/A")</f>
        <v>N/A</v>
      </c>
      <c r="U812" s="103" t="str">
        <f>IF(Final_Report[[#This Row],[Move to Report]]="Yes",VLOOKUP(E812,IssueVariable[],4,0),"N/A")</f>
        <v>N/A</v>
      </c>
      <c r="V812" s="103" t="str">
        <f>Final_Report[[#This Row],[Issue Description]]</f>
        <v>N/A</v>
      </c>
      <c r="W812" s="103"/>
      <c r="X812" s="103">
        <f>Final_Report[[#This Row],[Code Snippet]]</f>
        <v>0</v>
      </c>
      <c r="Y812" s="103" t="str">
        <f>IF(Final_Report[[#This Row],[Move to Report]]="Yes",VLOOKUP(E812,IssueVariable[],5,0),"N/A")</f>
        <v>N/A</v>
      </c>
      <c r="Z812" s="103" t="str">
        <f>Final_Report[[#This Row],[Expected Result]]</f>
        <v>N/A</v>
      </c>
      <c r="AA812" s="103" t="str">
        <f>IF(Final_Report[[#This Row],[Move to Report]]="Yes",VLOOKUP(E812,IssueVariable[],6,0),"N/A")</f>
        <v>N/A</v>
      </c>
      <c r="AB812" s="103" t="str">
        <f>IF(Final_Report[[#This Row],[Move to Report]]="Yes",VLOOKUP(E812,IssueVariable[],7,0),"N/A")</f>
        <v>N/A</v>
      </c>
      <c r="AC812" s="103" t="str">
        <f>Final_Report[[#This Row],[Recommendation]]</f>
        <v>N/A</v>
      </c>
      <c r="AD812" s="103"/>
      <c r="AE812" s="103" t="str">
        <f>IF(Final_Report[[#This Row],[Move to Report]]="Yes",VLOOKUP(E812,IssueVariable[],8,0),"N/A")</f>
        <v>N/A</v>
      </c>
      <c r="AF812" s="103" t="str">
        <f>Final_Report[[#This Row],[Steps to Reproduce]]</f>
        <v>N/A</v>
      </c>
      <c r="AG812" s="103" t="str">
        <f>IF(Final_Report[[#This Row],[Move to Report]]="Yes",VLOOKUP(E812,IssueVariable[],9,0),"N/A")</f>
        <v>N/A</v>
      </c>
      <c r="AH812" s="103" t="str">
        <f>IF(Final_Report[[#This Row],[Move to Report]]="Yes",VLOOKUP(E812,IssueVariable[],10,0),"N/A")</f>
        <v>N/A</v>
      </c>
      <c r="AI812" s="103"/>
      <c r="AJ812" s="103"/>
      <c r="AK812" s="103" t="str" cm="1">
        <f t="array" ref="AK812">Table95[Tested on]</f>
        <v>Windows: 11
MAC OS: 12
iOS: 15
Android OS: 10</v>
      </c>
      <c r="AL812" s="203" t="str" cm="1">
        <f t="array" ref="AL8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2" s="103" t="e" cm="1">
        <f t="array" ref="AM812">CONCATENATE(LEFT(AH812, SEARCH(" ", AH812) -1),", ",Labels[Labels])</f>
        <v>#VALUE!</v>
      </c>
      <c r="AN812" s="103" t="b">
        <f t="shared" si="13"/>
        <v>0</v>
      </c>
      <c r="AO812" s="103"/>
      <c r="AP812" s="103"/>
      <c r="AQ812" s="103"/>
      <c r="AR812" s="103"/>
      <c r="AS812" s="103"/>
      <c r="AT812" s="103"/>
      <c r="AU812" s="103"/>
      <c r="AV812" s="103"/>
      <c r="AW812" s="103"/>
      <c r="AX812" s="103"/>
      <c r="AY812" s="103"/>
      <c r="AZ812" s="103"/>
      <c r="BA812" s="103"/>
      <c r="BB812" s="103"/>
      <c r="BC812" s="103" t="e">
        <f>VLOOKUP('Final Report'!D812,'Issue Variable'!A:N,11,FALSE)</f>
        <v>#N/A</v>
      </c>
      <c r="BD812" s="103"/>
      <c r="BE812" s="206"/>
    </row>
    <row r="813" spans="1:57" ht="105" hidden="1">
      <c r="A813" s="145"/>
      <c r="B813" s="103" t="e">
        <f>VLOOKUP(A813,URL[],2,0)</f>
        <v>#N/A</v>
      </c>
      <c r="C813" s="205" t="e">
        <f>VLOOKUP(A813,URL[],3,0)</f>
        <v>#N/A</v>
      </c>
      <c r="D813" s="103"/>
      <c r="E813" s="103"/>
      <c r="F813" s="103"/>
      <c r="G813" s="103"/>
      <c r="H813" s="103"/>
      <c r="I813" s="103"/>
      <c r="J813" s="103"/>
      <c r="K813" s="103"/>
      <c r="L813" s="103"/>
      <c r="M813" s="103"/>
      <c r="N813" s="103"/>
      <c r="O813" s="103"/>
      <c r="P813" s="103"/>
      <c r="Q813" s="103"/>
      <c r="R813" s="103"/>
      <c r="S813" s="103"/>
      <c r="T813" s="103" t="str">
        <f>IF(Final_Report[[#This Row],[Move to Report]]="Yes",VLOOKUP(E813,IssueVariable[],3,0),"N/A")</f>
        <v>N/A</v>
      </c>
      <c r="U813" s="103" t="str">
        <f>IF(Final_Report[[#This Row],[Move to Report]]="Yes",VLOOKUP(E813,IssueVariable[],4,0),"N/A")</f>
        <v>N/A</v>
      </c>
      <c r="V813" s="103" t="str">
        <f>Final_Report[[#This Row],[Issue Description]]</f>
        <v>N/A</v>
      </c>
      <c r="W813" s="103"/>
      <c r="X813" s="103">
        <f>Final_Report[[#This Row],[Code Snippet]]</f>
        <v>0</v>
      </c>
      <c r="Y813" s="103" t="str">
        <f>IF(Final_Report[[#This Row],[Move to Report]]="Yes",VLOOKUP(E813,IssueVariable[],5,0),"N/A")</f>
        <v>N/A</v>
      </c>
      <c r="Z813" s="103" t="str">
        <f>Final_Report[[#This Row],[Expected Result]]</f>
        <v>N/A</v>
      </c>
      <c r="AA813" s="103" t="str">
        <f>IF(Final_Report[[#This Row],[Move to Report]]="Yes",VLOOKUP(E813,IssueVariable[],6,0),"N/A")</f>
        <v>N/A</v>
      </c>
      <c r="AB813" s="103" t="str">
        <f>IF(Final_Report[[#This Row],[Move to Report]]="Yes",VLOOKUP(E813,IssueVariable[],7,0),"N/A")</f>
        <v>N/A</v>
      </c>
      <c r="AC813" s="103" t="str">
        <f>Final_Report[[#This Row],[Recommendation]]</f>
        <v>N/A</v>
      </c>
      <c r="AD813" s="103"/>
      <c r="AE813" s="103" t="str">
        <f>IF(Final_Report[[#This Row],[Move to Report]]="Yes",VLOOKUP(E813,IssueVariable[],8,0),"N/A")</f>
        <v>N/A</v>
      </c>
      <c r="AF813" s="103" t="str">
        <f>Final_Report[[#This Row],[Steps to Reproduce]]</f>
        <v>N/A</v>
      </c>
      <c r="AG813" s="103" t="str">
        <f>IF(Final_Report[[#This Row],[Move to Report]]="Yes",VLOOKUP(E813,IssueVariable[],9,0),"N/A")</f>
        <v>N/A</v>
      </c>
      <c r="AH813" s="103" t="str">
        <f>IF(Final_Report[[#This Row],[Move to Report]]="Yes",VLOOKUP(E813,IssueVariable[],10,0),"N/A")</f>
        <v>N/A</v>
      </c>
      <c r="AI813" s="103"/>
      <c r="AJ813" s="103"/>
      <c r="AK813" s="103" t="str" cm="1">
        <f t="array" ref="AK813">Table95[Tested on]</f>
        <v>Windows: 11
MAC OS: 12
iOS: 15
Android OS: 10</v>
      </c>
      <c r="AL813" s="203" t="str" cm="1">
        <f t="array" ref="AL8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3" s="103" t="e" cm="1">
        <f t="array" ref="AM813">CONCATENATE(LEFT(AH813, SEARCH(" ", AH813) -1),", ",Labels[Labels])</f>
        <v>#VALUE!</v>
      </c>
      <c r="AN813" s="103" t="b">
        <f t="shared" si="13"/>
        <v>0</v>
      </c>
      <c r="AO813" s="103"/>
      <c r="AP813" s="103"/>
      <c r="AQ813" s="103"/>
      <c r="AR813" s="103"/>
      <c r="AS813" s="103"/>
      <c r="AT813" s="103"/>
      <c r="AU813" s="103"/>
      <c r="AV813" s="103"/>
      <c r="AW813" s="103"/>
      <c r="AX813" s="103"/>
      <c r="AY813" s="103"/>
      <c r="AZ813" s="103"/>
      <c r="BA813" s="103"/>
      <c r="BB813" s="103"/>
      <c r="BC813" s="103" t="e">
        <f>VLOOKUP('Final Report'!D813,'Issue Variable'!A:N,11,FALSE)</f>
        <v>#N/A</v>
      </c>
      <c r="BD813" s="103"/>
      <c r="BE813" s="206"/>
    </row>
    <row r="814" spans="1:57" ht="105" hidden="1">
      <c r="A814" s="145"/>
      <c r="B814" s="103" t="e">
        <f>VLOOKUP(A814,URL[],2,0)</f>
        <v>#N/A</v>
      </c>
      <c r="C814" s="205" t="e">
        <f>VLOOKUP(A814,URL[],3,0)</f>
        <v>#N/A</v>
      </c>
      <c r="D814" s="103"/>
      <c r="E814" s="103"/>
      <c r="F814" s="103"/>
      <c r="G814" s="103"/>
      <c r="H814" s="103"/>
      <c r="I814" s="103"/>
      <c r="J814" s="103"/>
      <c r="K814" s="103"/>
      <c r="L814" s="103"/>
      <c r="M814" s="103"/>
      <c r="N814" s="103"/>
      <c r="O814" s="103"/>
      <c r="P814" s="103"/>
      <c r="Q814" s="103"/>
      <c r="R814" s="103"/>
      <c r="S814" s="103"/>
      <c r="T814" s="103" t="str">
        <f>IF(Final_Report[[#This Row],[Move to Report]]="Yes",VLOOKUP(E814,IssueVariable[],3,0),"N/A")</f>
        <v>N/A</v>
      </c>
      <c r="U814" s="103" t="str">
        <f>IF(Final_Report[[#This Row],[Move to Report]]="Yes",VLOOKUP(E814,IssueVariable[],4,0),"N/A")</f>
        <v>N/A</v>
      </c>
      <c r="V814" s="103" t="str">
        <f>Final_Report[[#This Row],[Issue Description]]</f>
        <v>N/A</v>
      </c>
      <c r="W814" s="103"/>
      <c r="X814" s="103">
        <f>Final_Report[[#This Row],[Code Snippet]]</f>
        <v>0</v>
      </c>
      <c r="Y814" s="103" t="str">
        <f>IF(Final_Report[[#This Row],[Move to Report]]="Yes",VLOOKUP(E814,IssueVariable[],5,0),"N/A")</f>
        <v>N/A</v>
      </c>
      <c r="Z814" s="103" t="str">
        <f>Final_Report[[#This Row],[Expected Result]]</f>
        <v>N/A</v>
      </c>
      <c r="AA814" s="103" t="str">
        <f>IF(Final_Report[[#This Row],[Move to Report]]="Yes",VLOOKUP(E814,IssueVariable[],6,0),"N/A")</f>
        <v>N/A</v>
      </c>
      <c r="AB814" s="103" t="str">
        <f>IF(Final_Report[[#This Row],[Move to Report]]="Yes",VLOOKUP(E814,IssueVariable[],7,0),"N/A")</f>
        <v>N/A</v>
      </c>
      <c r="AC814" s="103" t="str">
        <f>Final_Report[[#This Row],[Recommendation]]</f>
        <v>N/A</v>
      </c>
      <c r="AD814" s="103"/>
      <c r="AE814" s="103" t="str">
        <f>IF(Final_Report[[#This Row],[Move to Report]]="Yes",VLOOKUP(E814,IssueVariable[],8,0),"N/A")</f>
        <v>N/A</v>
      </c>
      <c r="AF814" s="103" t="str">
        <f>Final_Report[[#This Row],[Steps to Reproduce]]</f>
        <v>N/A</v>
      </c>
      <c r="AG814" s="103" t="str">
        <f>IF(Final_Report[[#This Row],[Move to Report]]="Yes",VLOOKUP(E814,IssueVariable[],9,0),"N/A")</f>
        <v>N/A</v>
      </c>
      <c r="AH814" s="103" t="str">
        <f>IF(Final_Report[[#This Row],[Move to Report]]="Yes",VLOOKUP(E814,IssueVariable[],10,0),"N/A")</f>
        <v>N/A</v>
      </c>
      <c r="AI814" s="103"/>
      <c r="AJ814" s="103"/>
      <c r="AK814" s="103" t="str" cm="1">
        <f t="array" ref="AK814">Table95[Tested on]</f>
        <v>Windows: 11
MAC OS: 12
iOS: 15
Android OS: 10</v>
      </c>
      <c r="AL814" s="203" t="str" cm="1">
        <f t="array" ref="AL8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4" s="103" t="e" cm="1">
        <f t="array" ref="AM814">CONCATENATE(LEFT(AH814, SEARCH(" ", AH814) -1),", ",Labels[Labels])</f>
        <v>#VALUE!</v>
      </c>
      <c r="AN814" s="103" t="b">
        <f t="shared" si="13"/>
        <v>0</v>
      </c>
      <c r="AO814" s="103"/>
      <c r="AP814" s="103"/>
      <c r="AQ814" s="103"/>
      <c r="AR814" s="103"/>
      <c r="AS814" s="103"/>
      <c r="AT814" s="103"/>
      <c r="AU814" s="103"/>
      <c r="AV814" s="103"/>
      <c r="AW814" s="103"/>
      <c r="AX814" s="103"/>
      <c r="AY814" s="103"/>
      <c r="AZ814" s="103"/>
      <c r="BA814" s="103"/>
      <c r="BB814" s="103"/>
      <c r="BC814" s="103" t="e">
        <f>VLOOKUP('Final Report'!D814,'Issue Variable'!A:N,11,FALSE)</f>
        <v>#N/A</v>
      </c>
      <c r="BD814" s="103"/>
      <c r="BE814" s="206"/>
    </row>
    <row r="815" spans="1:57" ht="105" hidden="1">
      <c r="A815" s="145"/>
      <c r="B815" s="103" t="e">
        <f>VLOOKUP(A815,URL[],2,0)</f>
        <v>#N/A</v>
      </c>
      <c r="C815" s="205" t="e">
        <f>VLOOKUP(A815,URL[],3,0)</f>
        <v>#N/A</v>
      </c>
      <c r="D815" s="103"/>
      <c r="E815" s="103"/>
      <c r="F815" s="103"/>
      <c r="G815" s="103"/>
      <c r="H815" s="103"/>
      <c r="I815" s="103"/>
      <c r="J815" s="103"/>
      <c r="K815" s="103"/>
      <c r="L815" s="103"/>
      <c r="M815" s="103"/>
      <c r="N815" s="103"/>
      <c r="O815" s="103"/>
      <c r="P815" s="103"/>
      <c r="Q815" s="103"/>
      <c r="R815" s="103"/>
      <c r="S815" s="103"/>
      <c r="T815" s="103" t="str">
        <f>IF(Final_Report[[#This Row],[Move to Report]]="Yes",VLOOKUP(E815,IssueVariable[],3,0),"N/A")</f>
        <v>N/A</v>
      </c>
      <c r="U815" s="103" t="str">
        <f>IF(Final_Report[[#This Row],[Move to Report]]="Yes",VLOOKUP(E815,IssueVariable[],4,0),"N/A")</f>
        <v>N/A</v>
      </c>
      <c r="V815" s="103" t="str">
        <f>Final_Report[[#This Row],[Issue Description]]</f>
        <v>N/A</v>
      </c>
      <c r="W815" s="103"/>
      <c r="X815" s="103">
        <f>Final_Report[[#This Row],[Code Snippet]]</f>
        <v>0</v>
      </c>
      <c r="Y815" s="103" t="str">
        <f>IF(Final_Report[[#This Row],[Move to Report]]="Yes",VLOOKUP(E815,IssueVariable[],5,0),"N/A")</f>
        <v>N/A</v>
      </c>
      <c r="Z815" s="103" t="str">
        <f>Final_Report[[#This Row],[Expected Result]]</f>
        <v>N/A</v>
      </c>
      <c r="AA815" s="103" t="str">
        <f>IF(Final_Report[[#This Row],[Move to Report]]="Yes",VLOOKUP(E815,IssueVariable[],6,0),"N/A")</f>
        <v>N/A</v>
      </c>
      <c r="AB815" s="103" t="str">
        <f>IF(Final_Report[[#This Row],[Move to Report]]="Yes",VLOOKUP(E815,IssueVariable[],7,0),"N/A")</f>
        <v>N/A</v>
      </c>
      <c r="AC815" s="103" t="str">
        <f>Final_Report[[#This Row],[Recommendation]]</f>
        <v>N/A</v>
      </c>
      <c r="AD815" s="103"/>
      <c r="AE815" s="103" t="str">
        <f>IF(Final_Report[[#This Row],[Move to Report]]="Yes",VLOOKUP(E815,IssueVariable[],8,0),"N/A")</f>
        <v>N/A</v>
      </c>
      <c r="AF815" s="103" t="str">
        <f>Final_Report[[#This Row],[Steps to Reproduce]]</f>
        <v>N/A</v>
      </c>
      <c r="AG815" s="103" t="str">
        <f>IF(Final_Report[[#This Row],[Move to Report]]="Yes",VLOOKUP(E815,IssueVariable[],9,0),"N/A")</f>
        <v>N/A</v>
      </c>
      <c r="AH815" s="103" t="str">
        <f>IF(Final_Report[[#This Row],[Move to Report]]="Yes",VLOOKUP(E815,IssueVariable[],10,0),"N/A")</f>
        <v>N/A</v>
      </c>
      <c r="AI815" s="103"/>
      <c r="AJ815" s="103"/>
      <c r="AK815" s="103" t="str" cm="1">
        <f t="array" ref="AK815">Table95[Tested on]</f>
        <v>Windows: 11
MAC OS: 12
iOS: 15
Android OS: 10</v>
      </c>
      <c r="AL815" s="203" t="str" cm="1">
        <f t="array" ref="AL8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5" s="103" t="e" cm="1">
        <f t="array" ref="AM815">CONCATENATE(LEFT(AH815, SEARCH(" ", AH815) -1),", ",Labels[Labels])</f>
        <v>#VALUE!</v>
      </c>
      <c r="AN815" s="103" t="b">
        <f t="shared" si="13"/>
        <v>0</v>
      </c>
      <c r="AO815" s="103"/>
      <c r="AP815" s="103"/>
      <c r="AQ815" s="103"/>
      <c r="AR815" s="103"/>
      <c r="AS815" s="103"/>
      <c r="AT815" s="103"/>
      <c r="AU815" s="103"/>
      <c r="AV815" s="103"/>
      <c r="AW815" s="103"/>
      <c r="AX815" s="103"/>
      <c r="AY815" s="103"/>
      <c r="AZ815" s="103"/>
      <c r="BA815" s="103"/>
      <c r="BB815" s="103"/>
      <c r="BC815" s="103" t="e">
        <f>VLOOKUP('Final Report'!D815,'Issue Variable'!A:N,11,FALSE)</f>
        <v>#N/A</v>
      </c>
      <c r="BD815" s="103"/>
      <c r="BE815" s="206"/>
    </row>
    <row r="816" spans="1:57" ht="105" hidden="1">
      <c r="A816" s="145"/>
      <c r="B816" s="103" t="e">
        <f>VLOOKUP(A816,URL[],2,0)</f>
        <v>#N/A</v>
      </c>
      <c r="C816" s="205" t="e">
        <f>VLOOKUP(A816,URL[],3,0)</f>
        <v>#N/A</v>
      </c>
      <c r="D816" s="103"/>
      <c r="E816" s="103"/>
      <c r="F816" s="103"/>
      <c r="G816" s="103"/>
      <c r="H816" s="103"/>
      <c r="I816" s="103"/>
      <c r="J816" s="103"/>
      <c r="K816" s="103"/>
      <c r="L816" s="103"/>
      <c r="M816" s="103"/>
      <c r="N816" s="103"/>
      <c r="O816" s="103"/>
      <c r="P816" s="103"/>
      <c r="Q816" s="103"/>
      <c r="R816" s="103"/>
      <c r="S816" s="103"/>
      <c r="T816" s="103" t="str">
        <f>IF(Final_Report[[#This Row],[Move to Report]]="Yes",VLOOKUP(E816,IssueVariable[],3,0),"N/A")</f>
        <v>N/A</v>
      </c>
      <c r="U816" s="103" t="str">
        <f>IF(Final_Report[[#This Row],[Move to Report]]="Yes",VLOOKUP(E816,IssueVariable[],4,0),"N/A")</f>
        <v>N/A</v>
      </c>
      <c r="V816" s="103" t="str">
        <f>Final_Report[[#This Row],[Issue Description]]</f>
        <v>N/A</v>
      </c>
      <c r="W816" s="103"/>
      <c r="X816" s="103">
        <f>Final_Report[[#This Row],[Code Snippet]]</f>
        <v>0</v>
      </c>
      <c r="Y816" s="103" t="str">
        <f>IF(Final_Report[[#This Row],[Move to Report]]="Yes",VLOOKUP(E816,IssueVariable[],5,0),"N/A")</f>
        <v>N/A</v>
      </c>
      <c r="Z816" s="103" t="str">
        <f>Final_Report[[#This Row],[Expected Result]]</f>
        <v>N/A</v>
      </c>
      <c r="AA816" s="103" t="str">
        <f>IF(Final_Report[[#This Row],[Move to Report]]="Yes",VLOOKUP(E816,IssueVariable[],6,0),"N/A")</f>
        <v>N/A</v>
      </c>
      <c r="AB816" s="103" t="str">
        <f>IF(Final_Report[[#This Row],[Move to Report]]="Yes",VLOOKUP(E816,IssueVariable[],7,0),"N/A")</f>
        <v>N/A</v>
      </c>
      <c r="AC816" s="103" t="str">
        <f>Final_Report[[#This Row],[Recommendation]]</f>
        <v>N/A</v>
      </c>
      <c r="AD816" s="103"/>
      <c r="AE816" s="103" t="str">
        <f>IF(Final_Report[[#This Row],[Move to Report]]="Yes",VLOOKUP(E816,IssueVariable[],8,0),"N/A")</f>
        <v>N/A</v>
      </c>
      <c r="AF816" s="103" t="str">
        <f>Final_Report[[#This Row],[Steps to Reproduce]]</f>
        <v>N/A</v>
      </c>
      <c r="AG816" s="103" t="str">
        <f>IF(Final_Report[[#This Row],[Move to Report]]="Yes",VLOOKUP(E816,IssueVariable[],9,0),"N/A")</f>
        <v>N/A</v>
      </c>
      <c r="AH816" s="103" t="str">
        <f>IF(Final_Report[[#This Row],[Move to Report]]="Yes",VLOOKUP(E816,IssueVariable[],10,0),"N/A")</f>
        <v>N/A</v>
      </c>
      <c r="AI816" s="103"/>
      <c r="AJ816" s="103"/>
      <c r="AK816" s="103" t="str" cm="1">
        <f t="array" ref="AK816">Table95[Tested on]</f>
        <v>Windows: 11
MAC OS: 12
iOS: 15
Android OS: 10</v>
      </c>
      <c r="AL816" s="203" t="str" cm="1">
        <f t="array" ref="AL8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6" s="103" t="e" cm="1">
        <f t="array" ref="AM816">CONCATENATE(LEFT(AH816, SEARCH(" ", AH816) -1),", ",Labels[Labels])</f>
        <v>#VALUE!</v>
      </c>
      <c r="AN816" s="103" t="b">
        <f t="shared" si="13"/>
        <v>0</v>
      </c>
      <c r="AO816" s="103"/>
      <c r="AP816" s="103"/>
      <c r="AQ816" s="103"/>
      <c r="AR816" s="103"/>
      <c r="AS816" s="103"/>
      <c r="AT816" s="103"/>
      <c r="AU816" s="103"/>
      <c r="AV816" s="103"/>
      <c r="AW816" s="103"/>
      <c r="AX816" s="103"/>
      <c r="AY816" s="103"/>
      <c r="AZ816" s="103"/>
      <c r="BA816" s="103"/>
      <c r="BB816" s="103"/>
      <c r="BC816" s="103" t="e">
        <f>VLOOKUP('Final Report'!D816,'Issue Variable'!A:N,11,FALSE)</f>
        <v>#N/A</v>
      </c>
      <c r="BD816" s="103"/>
      <c r="BE816" s="206"/>
    </row>
    <row r="817" spans="1:57" ht="105" hidden="1">
      <c r="A817" s="145"/>
      <c r="B817" s="103" t="e">
        <f>VLOOKUP(A817,URL[],2,0)</f>
        <v>#N/A</v>
      </c>
      <c r="C817" s="205" t="e">
        <f>VLOOKUP(A817,URL[],3,0)</f>
        <v>#N/A</v>
      </c>
      <c r="D817" s="103"/>
      <c r="E817" s="103"/>
      <c r="F817" s="103"/>
      <c r="G817" s="103"/>
      <c r="H817" s="103"/>
      <c r="I817" s="103"/>
      <c r="J817" s="103"/>
      <c r="K817" s="103"/>
      <c r="L817" s="103"/>
      <c r="M817" s="103"/>
      <c r="N817" s="103"/>
      <c r="O817" s="103"/>
      <c r="P817" s="103"/>
      <c r="Q817" s="103"/>
      <c r="R817" s="103"/>
      <c r="S817" s="103"/>
      <c r="T817" s="103" t="str">
        <f>IF(Final_Report[[#This Row],[Move to Report]]="Yes",VLOOKUP(E817,IssueVariable[],3,0),"N/A")</f>
        <v>N/A</v>
      </c>
      <c r="U817" s="103" t="str">
        <f>IF(Final_Report[[#This Row],[Move to Report]]="Yes",VLOOKUP(E817,IssueVariable[],4,0),"N/A")</f>
        <v>N/A</v>
      </c>
      <c r="V817" s="103" t="str">
        <f>Final_Report[[#This Row],[Issue Description]]</f>
        <v>N/A</v>
      </c>
      <c r="W817" s="103"/>
      <c r="X817" s="103">
        <f>Final_Report[[#This Row],[Code Snippet]]</f>
        <v>0</v>
      </c>
      <c r="Y817" s="103" t="str">
        <f>IF(Final_Report[[#This Row],[Move to Report]]="Yes",VLOOKUP(E817,IssueVariable[],5,0),"N/A")</f>
        <v>N/A</v>
      </c>
      <c r="Z817" s="103" t="str">
        <f>Final_Report[[#This Row],[Expected Result]]</f>
        <v>N/A</v>
      </c>
      <c r="AA817" s="103" t="str">
        <f>IF(Final_Report[[#This Row],[Move to Report]]="Yes",VLOOKUP(E817,IssueVariable[],6,0),"N/A")</f>
        <v>N/A</v>
      </c>
      <c r="AB817" s="103" t="str">
        <f>IF(Final_Report[[#This Row],[Move to Report]]="Yes",VLOOKUP(E817,IssueVariable[],7,0),"N/A")</f>
        <v>N/A</v>
      </c>
      <c r="AC817" s="103" t="str">
        <f>Final_Report[[#This Row],[Recommendation]]</f>
        <v>N/A</v>
      </c>
      <c r="AD817" s="103"/>
      <c r="AE817" s="103" t="str">
        <f>IF(Final_Report[[#This Row],[Move to Report]]="Yes",VLOOKUP(E817,IssueVariable[],8,0),"N/A")</f>
        <v>N/A</v>
      </c>
      <c r="AF817" s="103" t="str">
        <f>Final_Report[[#This Row],[Steps to Reproduce]]</f>
        <v>N/A</v>
      </c>
      <c r="AG817" s="103" t="str">
        <f>IF(Final_Report[[#This Row],[Move to Report]]="Yes",VLOOKUP(E817,IssueVariable[],9,0),"N/A")</f>
        <v>N/A</v>
      </c>
      <c r="AH817" s="103" t="str">
        <f>IF(Final_Report[[#This Row],[Move to Report]]="Yes",VLOOKUP(E817,IssueVariable[],10,0),"N/A")</f>
        <v>N/A</v>
      </c>
      <c r="AI817" s="103"/>
      <c r="AJ817" s="103"/>
      <c r="AK817" s="103" t="str" cm="1">
        <f t="array" ref="AK817">Table95[Tested on]</f>
        <v>Windows: 11
MAC OS: 12
iOS: 15
Android OS: 10</v>
      </c>
      <c r="AL817" s="203" t="str" cm="1">
        <f t="array" ref="AL8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7" s="103" t="e" cm="1">
        <f t="array" ref="AM817">CONCATENATE(LEFT(AH817, SEARCH(" ", AH817) -1),", ",Labels[Labels])</f>
        <v>#VALUE!</v>
      </c>
      <c r="AN817" s="103" t="b">
        <f t="shared" si="13"/>
        <v>0</v>
      </c>
      <c r="AO817" s="103"/>
      <c r="AP817" s="103"/>
      <c r="AQ817" s="103"/>
      <c r="AR817" s="103"/>
      <c r="AS817" s="103"/>
      <c r="AT817" s="103"/>
      <c r="AU817" s="103"/>
      <c r="AV817" s="103"/>
      <c r="AW817" s="103"/>
      <c r="AX817" s="103"/>
      <c r="AY817" s="103"/>
      <c r="AZ817" s="103"/>
      <c r="BA817" s="103"/>
      <c r="BB817" s="103"/>
      <c r="BC817" s="103" t="e">
        <f>VLOOKUP('Final Report'!D817,'Issue Variable'!A:N,11,FALSE)</f>
        <v>#N/A</v>
      </c>
      <c r="BD817" s="103"/>
      <c r="BE817" s="206"/>
    </row>
    <row r="818" spans="1:57" ht="105" hidden="1">
      <c r="A818" s="145"/>
      <c r="B818" s="103" t="e">
        <f>VLOOKUP(A818,URL[],2,0)</f>
        <v>#N/A</v>
      </c>
      <c r="C818" s="205" t="e">
        <f>VLOOKUP(A818,URL[],3,0)</f>
        <v>#N/A</v>
      </c>
      <c r="D818" s="103"/>
      <c r="E818" s="103"/>
      <c r="F818" s="103"/>
      <c r="G818" s="103"/>
      <c r="H818" s="103"/>
      <c r="I818" s="103"/>
      <c r="J818" s="103"/>
      <c r="K818" s="103"/>
      <c r="L818" s="103"/>
      <c r="M818" s="103"/>
      <c r="N818" s="103"/>
      <c r="O818" s="103"/>
      <c r="P818" s="103"/>
      <c r="Q818" s="103"/>
      <c r="R818" s="103"/>
      <c r="S818" s="103"/>
      <c r="T818" s="103" t="str">
        <f>IF(Final_Report[[#This Row],[Move to Report]]="Yes",VLOOKUP(E818,IssueVariable[],3,0),"N/A")</f>
        <v>N/A</v>
      </c>
      <c r="U818" s="103" t="str">
        <f>IF(Final_Report[[#This Row],[Move to Report]]="Yes",VLOOKUP(E818,IssueVariable[],4,0),"N/A")</f>
        <v>N/A</v>
      </c>
      <c r="V818" s="103" t="str">
        <f>Final_Report[[#This Row],[Issue Description]]</f>
        <v>N/A</v>
      </c>
      <c r="W818" s="103"/>
      <c r="X818" s="103">
        <f>Final_Report[[#This Row],[Code Snippet]]</f>
        <v>0</v>
      </c>
      <c r="Y818" s="103" t="str">
        <f>IF(Final_Report[[#This Row],[Move to Report]]="Yes",VLOOKUP(E818,IssueVariable[],5,0),"N/A")</f>
        <v>N/A</v>
      </c>
      <c r="Z818" s="103" t="str">
        <f>Final_Report[[#This Row],[Expected Result]]</f>
        <v>N/A</v>
      </c>
      <c r="AA818" s="103" t="str">
        <f>IF(Final_Report[[#This Row],[Move to Report]]="Yes",VLOOKUP(E818,IssueVariable[],6,0),"N/A")</f>
        <v>N/A</v>
      </c>
      <c r="AB818" s="103" t="str">
        <f>IF(Final_Report[[#This Row],[Move to Report]]="Yes",VLOOKUP(E818,IssueVariable[],7,0),"N/A")</f>
        <v>N/A</v>
      </c>
      <c r="AC818" s="103" t="str">
        <f>Final_Report[[#This Row],[Recommendation]]</f>
        <v>N/A</v>
      </c>
      <c r="AD818" s="103"/>
      <c r="AE818" s="103" t="str">
        <f>IF(Final_Report[[#This Row],[Move to Report]]="Yes",VLOOKUP(E818,IssueVariable[],8,0),"N/A")</f>
        <v>N/A</v>
      </c>
      <c r="AF818" s="103" t="str">
        <f>Final_Report[[#This Row],[Steps to Reproduce]]</f>
        <v>N/A</v>
      </c>
      <c r="AG818" s="103" t="str">
        <f>IF(Final_Report[[#This Row],[Move to Report]]="Yes",VLOOKUP(E818,IssueVariable[],9,0),"N/A")</f>
        <v>N/A</v>
      </c>
      <c r="AH818" s="103" t="str">
        <f>IF(Final_Report[[#This Row],[Move to Report]]="Yes",VLOOKUP(E818,IssueVariable[],10,0),"N/A")</f>
        <v>N/A</v>
      </c>
      <c r="AI818" s="103"/>
      <c r="AJ818" s="103"/>
      <c r="AK818" s="103" t="str" cm="1">
        <f t="array" ref="AK818">Table95[Tested on]</f>
        <v>Windows: 11
MAC OS: 12
iOS: 15
Android OS: 10</v>
      </c>
      <c r="AL818" s="203" t="str" cm="1">
        <f t="array" ref="AL8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8" s="103" t="e" cm="1">
        <f t="array" ref="AM818">CONCATENATE(LEFT(AH818, SEARCH(" ", AH818) -1),", ",Labels[Labels])</f>
        <v>#VALUE!</v>
      </c>
      <c r="AN818" s="103" t="b">
        <f t="shared" si="13"/>
        <v>0</v>
      </c>
      <c r="AO818" s="103"/>
      <c r="AP818" s="103"/>
      <c r="AQ818" s="103"/>
      <c r="AR818" s="103"/>
      <c r="AS818" s="103"/>
      <c r="AT818" s="103"/>
      <c r="AU818" s="103"/>
      <c r="AV818" s="103"/>
      <c r="AW818" s="103"/>
      <c r="AX818" s="103"/>
      <c r="AY818" s="103"/>
      <c r="AZ818" s="103"/>
      <c r="BA818" s="103"/>
      <c r="BB818" s="103"/>
      <c r="BC818" s="103" t="e">
        <f>VLOOKUP('Final Report'!D818,'Issue Variable'!A:N,11,FALSE)</f>
        <v>#N/A</v>
      </c>
      <c r="BD818" s="103"/>
      <c r="BE818" s="206"/>
    </row>
    <row r="819" spans="1:57" ht="105" hidden="1">
      <c r="A819" s="145"/>
      <c r="B819" s="103" t="e">
        <f>VLOOKUP(A819,URL[],2,0)</f>
        <v>#N/A</v>
      </c>
      <c r="C819" s="205" t="e">
        <f>VLOOKUP(A819,URL[],3,0)</f>
        <v>#N/A</v>
      </c>
      <c r="D819" s="103"/>
      <c r="E819" s="103"/>
      <c r="F819" s="103"/>
      <c r="G819" s="103"/>
      <c r="H819" s="103"/>
      <c r="I819" s="103"/>
      <c r="J819" s="103"/>
      <c r="K819" s="103"/>
      <c r="L819" s="103"/>
      <c r="M819" s="103"/>
      <c r="N819" s="103"/>
      <c r="O819" s="103"/>
      <c r="P819" s="103"/>
      <c r="Q819" s="103"/>
      <c r="R819" s="103"/>
      <c r="S819" s="103"/>
      <c r="T819" s="103" t="str">
        <f>IF(Final_Report[[#This Row],[Move to Report]]="Yes",VLOOKUP(E819,IssueVariable[],3,0),"N/A")</f>
        <v>N/A</v>
      </c>
      <c r="U819" s="103" t="str">
        <f>IF(Final_Report[[#This Row],[Move to Report]]="Yes",VLOOKUP(E819,IssueVariable[],4,0),"N/A")</f>
        <v>N/A</v>
      </c>
      <c r="V819" s="103" t="str">
        <f>Final_Report[[#This Row],[Issue Description]]</f>
        <v>N/A</v>
      </c>
      <c r="W819" s="103"/>
      <c r="X819" s="103">
        <f>Final_Report[[#This Row],[Code Snippet]]</f>
        <v>0</v>
      </c>
      <c r="Y819" s="103" t="str">
        <f>IF(Final_Report[[#This Row],[Move to Report]]="Yes",VLOOKUP(E819,IssueVariable[],5,0),"N/A")</f>
        <v>N/A</v>
      </c>
      <c r="Z819" s="103" t="str">
        <f>Final_Report[[#This Row],[Expected Result]]</f>
        <v>N/A</v>
      </c>
      <c r="AA819" s="103" t="str">
        <f>IF(Final_Report[[#This Row],[Move to Report]]="Yes",VLOOKUP(E819,IssueVariable[],6,0),"N/A")</f>
        <v>N/A</v>
      </c>
      <c r="AB819" s="103" t="str">
        <f>IF(Final_Report[[#This Row],[Move to Report]]="Yes",VLOOKUP(E819,IssueVariable[],7,0),"N/A")</f>
        <v>N/A</v>
      </c>
      <c r="AC819" s="103" t="str">
        <f>Final_Report[[#This Row],[Recommendation]]</f>
        <v>N/A</v>
      </c>
      <c r="AD819" s="103"/>
      <c r="AE819" s="103" t="str">
        <f>IF(Final_Report[[#This Row],[Move to Report]]="Yes",VLOOKUP(E819,IssueVariable[],8,0),"N/A")</f>
        <v>N/A</v>
      </c>
      <c r="AF819" s="103" t="str">
        <f>Final_Report[[#This Row],[Steps to Reproduce]]</f>
        <v>N/A</v>
      </c>
      <c r="AG819" s="103" t="str">
        <f>IF(Final_Report[[#This Row],[Move to Report]]="Yes",VLOOKUP(E819,IssueVariable[],9,0),"N/A")</f>
        <v>N/A</v>
      </c>
      <c r="AH819" s="103" t="str">
        <f>IF(Final_Report[[#This Row],[Move to Report]]="Yes",VLOOKUP(E819,IssueVariable[],10,0),"N/A")</f>
        <v>N/A</v>
      </c>
      <c r="AI819" s="103"/>
      <c r="AJ819" s="103"/>
      <c r="AK819" s="103" t="str" cm="1">
        <f t="array" ref="AK819">Table95[Tested on]</f>
        <v>Windows: 11
MAC OS: 12
iOS: 15
Android OS: 10</v>
      </c>
      <c r="AL819" s="203" t="str" cm="1">
        <f t="array" ref="AL8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19" s="103" t="e" cm="1">
        <f t="array" ref="AM819">CONCATENATE(LEFT(AH819, SEARCH(" ", AH819) -1),", ",Labels[Labels])</f>
        <v>#VALUE!</v>
      </c>
      <c r="AN819" s="103" t="b">
        <f t="shared" si="13"/>
        <v>0</v>
      </c>
      <c r="AO819" s="103"/>
      <c r="AP819" s="103"/>
      <c r="AQ819" s="103"/>
      <c r="AR819" s="103"/>
      <c r="AS819" s="103"/>
      <c r="AT819" s="103"/>
      <c r="AU819" s="103"/>
      <c r="AV819" s="103"/>
      <c r="AW819" s="103"/>
      <c r="AX819" s="103"/>
      <c r="AY819" s="103"/>
      <c r="AZ819" s="103"/>
      <c r="BA819" s="103"/>
      <c r="BB819" s="103"/>
      <c r="BC819" s="103" t="e">
        <f>VLOOKUP('Final Report'!D819,'Issue Variable'!A:N,11,FALSE)</f>
        <v>#N/A</v>
      </c>
      <c r="BD819" s="103"/>
      <c r="BE819" s="206"/>
    </row>
    <row r="820" spans="1:57" ht="105" hidden="1">
      <c r="A820" s="145"/>
      <c r="B820" s="103" t="e">
        <f>VLOOKUP(A820,URL[],2,0)</f>
        <v>#N/A</v>
      </c>
      <c r="C820" s="205" t="e">
        <f>VLOOKUP(A820,URL[],3,0)</f>
        <v>#N/A</v>
      </c>
      <c r="D820" s="103"/>
      <c r="E820" s="103"/>
      <c r="F820" s="103"/>
      <c r="G820" s="103"/>
      <c r="H820" s="103"/>
      <c r="I820" s="103"/>
      <c r="J820" s="103"/>
      <c r="K820" s="103"/>
      <c r="L820" s="103"/>
      <c r="M820" s="103"/>
      <c r="N820" s="103"/>
      <c r="O820" s="103"/>
      <c r="P820" s="103"/>
      <c r="Q820" s="103"/>
      <c r="R820" s="103"/>
      <c r="S820" s="103"/>
      <c r="T820" s="103" t="str">
        <f>IF(Final_Report[[#This Row],[Move to Report]]="Yes",VLOOKUP(E820,IssueVariable[],3,0),"N/A")</f>
        <v>N/A</v>
      </c>
      <c r="U820" s="103" t="str">
        <f>IF(Final_Report[[#This Row],[Move to Report]]="Yes",VLOOKUP(E820,IssueVariable[],4,0),"N/A")</f>
        <v>N/A</v>
      </c>
      <c r="V820" s="103" t="str">
        <f>Final_Report[[#This Row],[Issue Description]]</f>
        <v>N/A</v>
      </c>
      <c r="W820" s="103"/>
      <c r="X820" s="103">
        <f>Final_Report[[#This Row],[Code Snippet]]</f>
        <v>0</v>
      </c>
      <c r="Y820" s="103" t="str">
        <f>IF(Final_Report[[#This Row],[Move to Report]]="Yes",VLOOKUP(E820,IssueVariable[],5,0),"N/A")</f>
        <v>N/A</v>
      </c>
      <c r="Z820" s="103" t="str">
        <f>Final_Report[[#This Row],[Expected Result]]</f>
        <v>N/A</v>
      </c>
      <c r="AA820" s="103" t="str">
        <f>IF(Final_Report[[#This Row],[Move to Report]]="Yes",VLOOKUP(E820,IssueVariable[],6,0),"N/A")</f>
        <v>N/A</v>
      </c>
      <c r="AB820" s="103" t="str">
        <f>IF(Final_Report[[#This Row],[Move to Report]]="Yes",VLOOKUP(E820,IssueVariable[],7,0),"N/A")</f>
        <v>N/A</v>
      </c>
      <c r="AC820" s="103" t="str">
        <f>Final_Report[[#This Row],[Recommendation]]</f>
        <v>N/A</v>
      </c>
      <c r="AD820" s="103"/>
      <c r="AE820" s="103" t="str">
        <f>IF(Final_Report[[#This Row],[Move to Report]]="Yes",VLOOKUP(E820,IssueVariable[],8,0),"N/A")</f>
        <v>N/A</v>
      </c>
      <c r="AF820" s="103" t="str">
        <f>Final_Report[[#This Row],[Steps to Reproduce]]</f>
        <v>N/A</v>
      </c>
      <c r="AG820" s="103" t="str">
        <f>IF(Final_Report[[#This Row],[Move to Report]]="Yes",VLOOKUP(E820,IssueVariable[],9,0),"N/A")</f>
        <v>N/A</v>
      </c>
      <c r="AH820" s="103" t="str">
        <f>IF(Final_Report[[#This Row],[Move to Report]]="Yes",VLOOKUP(E820,IssueVariable[],10,0),"N/A")</f>
        <v>N/A</v>
      </c>
      <c r="AI820" s="103"/>
      <c r="AJ820" s="103"/>
      <c r="AK820" s="103" t="str" cm="1">
        <f t="array" ref="AK820">Table95[Tested on]</f>
        <v>Windows: 11
MAC OS: 12
iOS: 15
Android OS: 10</v>
      </c>
      <c r="AL820" s="203" t="str" cm="1">
        <f t="array" ref="AL8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0" s="103" t="e" cm="1">
        <f t="array" ref="AM820">CONCATENATE(LEFT(AH820, SEARCH(" ", AH820) -1),", ",Labels[Labels])</f>
        <v>#VALUE!</v>
      </c>
      <c r="AN820" s="103" t="b">
        <f t="shared" si="13"/>
        <v>0</v>
      </c>
      <c r="AO820" s="103"/>
      <c r="AP820" s="103"/>
      <c r="AQ820" s="103"/>
      <c r="AR820" s="103"/>
      <c r="AS820" s="103"/>
      <c r="AT820" s="103"/>
      <c r="AU820" s="103"/>
      <c r="AV820" s="103"/>
      <c r="AW820" s="103"/>
      <c r="AX820" s="103"/>
      <c r="AY820" s="103"/>
      <c r="AZ820" s="103"/>
      <c r="BA820" s="103"/>
      <c r="BB820" s="103"/>
      <c r="BC820" s="103" t="e">
        <f>VLOOKUP('Final Report'!D820,'Issue Variable'!A:N,11,FALSE)</f>
        <v>#N/A</v>
      </c>
      <c r="BD820" s="103"/>
      <c r="BE820" s="206"/>
    </row>
    <row r="821" spans="1:57" ht="105" hidden="1">
      <c r="A821" s="145"/>
      <c r="B821" s="103" t="e">
        <f>VLOOKUP(A821,URL[],2,0)</f>
        <v>#N/A</v>
      </c>
      <c r="C821" s="205" t="e">
        <f>VLOOKUP(A821,URL[],3,0)</f>
        <v>#N/A</v>
      </c>
      <c r="D821" s="103"/>
      <c r="E821" s="103"/>
      <c r="F821" s="103"/>
      <c r="G821" s="103"/>
      <c r="H821" s="103"/>
      <c r="I821" s="103"/>
      <c r="J821" s="103"/>
      <c r="K821" s="103"/>
      <c r="L821" s="103"/>
      <c r="M821" s="103"/>
      <c r="N821" s="103"/>
      <c r="O821" s="103"/>
      <c r="P821" s="103"/>
      <c r="Q821" s="103"/>
      <c r="R821" s="103"/>
      <c r="S821" s="103"/>
      <c r="T821" s="103" t="str">
        <f>IF(Final_Report[[#This Row],[Move to Report]]="Yes",VLOOKUP(E821,IssueVariable[],3,0),"N/A")</f>
        <v>N/A</v>
      </c>
      <c r="U821" s="103" t="str">
        <f>IF(Final_Report[[#This Row],[Move to Report]]="Yes",VLOOKUP(E821,IssueVariable[],4,0),"N/A")</f>
        <v>N/A</v>
      </c>
      <c r="V821" s="103" t="str">
        <f>Final_Report[[#This Row],[Issue Description]]</f>
        <v>N/A</v>
      </c>
      <c r="W821" s="103"/>
      <c r="X821" s="103">
        <f>Final_Report[[#This Row],[Code Snippet]]</f>
        <v>0</v>
      </c>
      <c r="Y821" s="103" t="str">
        <f>IF(Final_Report[[#This Row],[Move to Report]]="Yes",VLOOKUP(E821,IssueVariable[],5,0),"N/A")</f>
        <v>N/A</v>
      </c>
      <c r="Z821" s="103" t="str">
        <f>Final_Report[[#This Row],[Expected Result]]</f>
        <v>N/A</v>
      </c>
      <c r="AA821" s="103" t="str">
        <f>IF(Final_Report[[#This Row],[Move to Report]]="Yes",VLOOKUP(E821,IssueVariable[],6,0),"N/A")</f>
        <v>N/A</v>
      </c>
      <c r="AB821" s="103" t="str">
        <f>IF(Final_Report[[#This Row],[Move to Report]]="Yes",VLOOKUP(E821,IssueVariable[],7,0),"N/A")</f>
        <v>N/A</v>
      </c>
      <c r="AC821" s="103" t="str">
        <f>Final_Report[[#This Row],[Recommendation]]</f>
        <v>N/A</v>
      </c>
      <c r="AD821" s="103"/>
      <c r="AE821" s="103" t="str">
        <f>IF(Final_Report[[#This Row],[Move to Report]]="Yes",VLOOKUP(E821,IssueVariable[],8,0),"N/A")</f>
        <v>N/A</v>
      </c>
      <c r="AF821" s="103" t="str">
        <f>Final_Report[[#This Row],[Steps to Reproduce]]</f>
        <v>N/A</v>
      </c>
      <c r="AG821" s="103" t="str">
        <f>IF(Final_Report[[#This Row],[Move to Report]]="Yes",VLOOKUP(E821,IssueVariable[],9,0),"N/A")</f>
        <v>N/A</v>
      </c>
      <c r="AH821" s="103" t="str">
        <f>IF(Final_Report[[#This Row],[Move to Report]]="Yes",VLOOKUP(E821,IssueVariable[],10,0),"N/A")</f>
        <v>N/A</v>
      </c>
      <c r="AI821" s="103"/>
      <c r="AJ821" s="103"/>
      <c r="AK821" s="103" t="str" cm="1">
        <f t="array" ref="AK821">Table95[Tested on]</f>
        <v>Windows: 11
MAC OS: 12
iOS: 15
Android OS: 10</v>
      </c>
      <c r="AL821" s="203" t="str" cm="1">
        <f t="array" ref="AL8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1" s="103" t="e" cm="1">
        <f t="array" ref="AM821">CONCATENATE(LEFT(AH821, SEARCH(" ", AH821) -1),", ",Labels[Labels])</f>
        <v>#VALUE!</v>
      </c>
      <c r="AN821" s="103" t="b">
        <f t="shared" si="13"/>
        <v>0</v>
      </c>
      <c r="AO821" s="103"/>
      <c r="AP821" s="103"/>
      <c r="AQ821" s="103"/>
      <c r="AR821" s="103"/>
      <c r="AS821" s="103"/>
      <c r="AT821" s="103"/>
      <c r="AU821" s="103"/>
      <c r="AV821" s="103"/>
      <c r="AW821" s="103"/>
      <c r="AX821" s="103"/>
      <c r="AY821" s="103"/>
      <c r="AZ821" s="103"/>
      <c r="BA821" s="103"/>
      <c r="BB821" s="103"/>
      <c r="BC821" s="103" t="e">
        <f>VLOOKUP('Final Report'!D821,'Issue Variable'!A:N,11,FALSE)</f>
        <v>#N/A</v>
      </c>
      <c r="BD821" s="103"/>
      <c r="BE821" s="206"/>
    </row>
    <row r="822" spans="1:57" ht="105" hidden="1">
      <c r="A822" s="145"/>
      <c r="B822" s="103" t="e">
        <f>VLOOKUP(A822,URL[],2,0)</f>
        <v>#N/A</v>
      </c>
      <c r="C822" s="205" t="e">
        <f>VLOOKUP(A822,URL[],3,0)</f>
        <v>#N/A</v>
      </c>
      <c r="D822" s="103"/>
      <c r="E822" s="103"/>
      <c r="F822" s="103"/>
      <c r="G822" s="103"/>
      <c r="H822" s="103"/>
      <c r="I822" s="103"/>
      <c r="J822" s="103"/>
      <c r="K822" s="103"/>
      <c r="L822" s="103"/>
      <c r="M822" s="103"/>
      <c r="N822" s="103"/>
      <c r="O822" s="103"/>
      <c r="P822" s="103"/>
      <c r="Q822" s="103"/>
      <c r="R822" s="103"/>
      <c r="S822" s="103"/>
      <c r="T822" s="103" t="str">
        <f>IF(Final_Report[[#This Row],[Move to Report]]="Yes",VLOOKUP(E822,IssueVariable[],3,0),"N/A")</f>
        <v>N/A</v>
      </c>
      <c r="U822" s="103" t="str">
        <f>IF(Final_Report[[#This Row],[Move to Report]]="Yes",VLOOKUP(E822,IssueVariable[],4,0),"N/A")</f>
        <v>N/A</v>
      </c>
      <c r="V822" s="103" t="str">
        <f>Final_Report[[#This Row],[Issue Description]]</f>
        <v>N/A</v>
      </c>
      <c r="W822" s="103"/>
      <c r="X822" s="103">
        <f>Final_Report[[#This Row],[Code Snippet]]</f>
        <v>0</v>
      </c>
      <c r="Y822" s="103" t="str">
        <f>IF(Final_Report[[#This Row],[Move to Report]]="Yes",VLOOKUP(E822,IssueVariable[],5,0),"N/A")</f>
        <v>N/A</v>
      </c>
      <c r="Z822" s="103" t="str">
        <f>Final_Report[[#This Row],[Expected Result]]</f>
        <v>N/A</v>
      </c>
      <c r="AA822" s="103" t="str">
        <f>IF(Final_Report[[#This Row],[Move to Report]]="Yes",VLOOKUP(E822,IssueVariable[],6,0),"N/A")</f>
        <v>N/A</v>
      </c>
      <c r="AB822" s="103" t="str">
        <f>IF(Final_Report[[#This Row],[Move to Report]]="Yes",VLOOKUP(E822,IssueVariable[],7,0),"N/A")</f>
        <v>N/A</v>
      </c>
      <c r="AC822" s="103" t="str">
        <f>Final_Report[[#This Row],[Recommendation]]</f>
        <v>N/A</v>
      </c>
      <c r="AD822" s="103"/>
      <c r="AE822" s="103" t="str">
        <f>IF(Final_Report[[#This Row],[Move to Report]]="Yes",VLOOKUP(E822,IssueVariable[],8,0),"N/A")</f>
        <v>N/A</v>
      </c>
      <c r="AF822" s="103" t="str">
        <f>Final_Report[[#This Row],[Steps to Reproduce]]</f>
        <v>N/A</v>
      </c>
      <c r="AG822" s="103" t="str">
        <f>IF(Final_Report[[#This Row],[Move to Report]]="Yes",VLOOKUP(E822,IssueVariable[],9,0),"N/A")</f>
        <v>N/A</v>
      </c>
      <c r="AH822" s="103" t="str">
        <f>IF(Final_Report[[#This Row],[Move to Report]]="Yes",VLOOKUP(E822,IssueVariable[],10,0),"N/A")</f>
        <v>N/A</v>
      </c>
      <c r="AI822" s="103"/>
      <c r="AJ822" s="103"/>
      <c r="AK822" s="103" t="str" cm="1">
        <f t="array" ref="AK822">Table95[Tested on]</f>
        <v>Windows: 11
MAC OS: 12
iOS: 15
Android OS: 10</v>
      </c>
      <c r="AL822" s="203" t="str" cm="1">
        <f t="array" ref="AL8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2" s="103" t="e" cm="1">
        <f t="array" ref="AM822">CONCATENATE(LEFT(AH822, SEARCH(" ", AH822) -1),", ",Labels[Labels])</f>
        <v>#VALUE!</v>
      </c>
      <c r="AN822" s="103" t="b">
        <f t="shared" si="13"/>
        <v>0</v>
      </c>
      <c r="AO822" s="103"/>
      <c r="AP822" s="103"/>
      <c r="AQ822" s="103"/>
      <c r="AR822" s="103"/>
      <c r="AS822" s="103"/>
      <c r="AT822" s="103"/>
      <c r="AU822" s="103"/>
      <c r="AV822" s="103"/>
      <c r="AW822" s="103"/>
      <c r="AX822" s="103"/>
      <c r="AY822" s="103"/>
      <c r="AZ822" s="103"/>
      <c r="BA822" s="103"/>
      <c r="BB822" s="103"/>
      <c r="BC822" s="103" t="e">
        <f>VLOOKUP('Final Report'!D822,'Issue Variable'!A:N,11,FALSE)</f>
        <v>#N/A</v>
      </c>
      <c r="BD822" s="103"/>
      <c r="BE822" s="206"/>
    </row>
    <row r="823" spans="1:57" ht="105" hidden="1">
      <c r="A823" s="145"/>
      <c r="B823" s="103" t="e">
        <f>VLOOKUP(A823,URL[],2,0)</f>
        <v>#N/A</v>
      </c>
      <c r="C823" s="205" t="e">
        <f>VLOOKUP(A823,URL[],3,0)</f>
        <v>#N/A</v>
      </c>
      <c r="D823" s="103"/>
      <c r="E823" s="103"/>
      <c r="F823" s="103"/>
      <c r="G823" s="103"/>
      <c r="H823" s="103"/>
      <c r="I823" s="103"/>
      <c r="J823" s="103"/>
      <c r="K823" s="103"/>
      <c r="L823" s="103"/>
      <c r="M823" s="103"/>
      <c r="N823" s="103"/>
      <c r="O823" s="103"/>
      <c r="P823" s="103"/>
      <c r="Q823" s="103"/>
      <c r="R823" s="103"/>
      <c r="S823" s="103"/>
      <c r="T823" s="103" t="str">
        <f>IF(Final_Report[[#This Row],[Move to Report]]="Yes",VLOOKUP(E823,IssueVariable[],3,0),"N/A")</f>
        <v>N/A</v>
      </c>
      <c r="U823" s="103" t="str">
        <f>IF(Final_Report[[#This Row],[Move to Report]]="Yes",VLOOKUP(E823,IssueVariable[],4,0),"N/A")</f>
        <v>N/A</v>
      </c>
      <c r="V823" s="103" t="str">
        <f>Final_Report[[#This Row],[Issue Description]]</f>
        <v>N/A</v>
      </c>
      <c r="W823" s="103"/>
      <c r="X823" s="103">
        <f>Final_Report[[#This Row],[Code Snippet]]</f>
        <v>0</v>
      </c>
      <c r="Y823" s="103" t="str">
        <f>IF(Final_Report[[#This Row],[Move to Report]]="Yes",VLOOKUP(E823,IssueVariable[],5,0),"N/A")</f>
        <v>N/A</v>
      </c>
      <c r="Z823" s="103" t="str">
        <f>Final_Report[[#This Row],[Expected Result]]</f>
        <v>N/A</v>
      </c>
      <c r="AA823" s="103" t="str">
        <f>IF(Final_Report[[#This Row],[Move to Report]]="Yes",VLOOKUP(E823,IssueVariable[],6,0),"N/A")</f>
        <v>N/A</v>
      </c>
      <c r="AB823" s="103" t="str">
        <f>IF(Final_Report[[#This Row],[Move to Report]]="Yes",VLOOKUP(E823,IssueVariable[],7,0),"N/A")</f>
        <v>N/A</v>
      </c>
      <c r="AC823" s="103" t="str">
        <f>Final_Report[[#This Row],[Recommendation]]</f>
        <v>N/A</v>
      </c>
      <c r="AD823" s="103"/>
      <c r="AE823" s="103" t="str">
        <f>IF(Final_Report[[#This Row],[Move to Report]]="Yes",VLOOKUP(E823,IssueVariable[],8,0),"N/A")</f>
        <v>N/A</v>
      </c>
      <c r="AF823" s="103" t="str">
        <f>Final_Report[[#This Row],[Steps to Reproduce]]</f>
        <v>N/A</v>
      </c>
      <c r="AG823" s="103" t="str">
        <f>IF(Final_Report[[#This Row],[Move to Report]]="Yes",VLOOKUP(E823,IssueVariable[],9,0),"N/A")</f>
        <v>N/A</v>
      </c>
      <c r="AH823" s="103" t="str">
        <f>IF(Final_Report[[#This Row],[Move to Report]]="Yes",VLOOKUP(E823,IssueVariable[],10,0),"N/A")</f>
        <v>N/A</v>
      </c>
      <c r="AI823" s="103"/>
      <c r="AJ823" s="103"/>
      <c r="AK823" s="103" t="str" cm="1">
        <f t="array" ref="AK823">Table95[Tested on]</f>
        <v>Windows: 11
MAC OS: 12
iOS: 15
Android OS: 10</v>
      </c>
      <c r="AL823" s="203" t="str" cm="1">
        <f t="array" ref="AL8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3" s="103" t="e" cm="1">
        <f t="array" ref="AM823">CONCATENATE(LEFT(AH823, SEARCH(" ", AH823) -1),", ",Labels[Labels])</f>
        <v>#VALUE!</v>
      </c>
      <c r="AN823" s="103" t="b">
        <f t="shared" si="13"/>
        <v>0</v>
      </c>
      <c r="AO823" s="103"/>
      <c r="AP823" s="103"/>
      <c r="AQ823" s="103"/>
      <c r="AR823" s="103"/>
      <c r="AS823" s="103"/>
      <c r="AT823" s="103"/>
      <c r="AU823" s="103"/>
      <c r="AV823" s="103"/>
      <c r="AW823" s="103"/>
      <c r="AX823" s="103"/>
      <c r="AY823" s="103"/>
      <c r="AZ823" s="103"/>
      <c r="BA823" s="103"/>
      <c r="BB823" s="103"/>
      <c r="BC823" s="103" t="e">
        <f>VLOOKUP('Final Report'!D823,'Issue Variable'!A:N,11,FALSE)</f>
        <v>#N/A</v>
      </c>
      <c r="BD823" s="103"/>
      <c r="BE823" s="206"/>
    </row>
    <row r="824" spans="1:57" ht="105" hidden="1">
      <c r="A824" s="145"/>
      <c r="B824" s="103" t="e">
        <f>VLOOKUP(A824,URL[],2,0)</f>
        <v>#N/A</v>
      </c>
      <c r="C824" s="205" t="e">
        <f>VLOOKUP(A824,URL[],3,0)</f>
        <v>#N/A</v>
      </c>
      <c r="D824" s="103"/>
      <c r="E824" s="103"/>
      <c r="F824" s="103"/>
      <c r="G824" s="103"/>
      <c r="H824" s="103"/>
      <c r="I824" s="103"/>
      <c r="J824" s="103"/>
      <c r="K824" s="103"/>
      <c r="L824" s="103"/>
      <c r="M824" s="103"/>
      <c r="N824" s="103"/>
      <c r="O824" s="103"/>
      <c r="P824" s="103"/>
      <c r="Q824" s="103"/>
      <c r="R824" s="103"/>
      <c r="S824" s="103"/>
      <c r="T824" s="103" t="str">
        <f>IF(Final_Report[[#This Row],[Move to Report]]="Yes",VLOOKUP(E824,IssueVariable[],3,0),"N/A")</f>
        <v>N/A</v>
      </c>
      <c r="U824" s="103" t="str">
        <f>IF(Final_Report[[#This Row],[Move to Report]]="Yes",VLOOKUP(E824,IssueVariable[],4,0),"N/A")</f>
        <v>N/A</v>
      </c>
      <c r="V824" s="103" t="str">
        <f>Final_Report[[#This Row],[Issue Description]]</f>
        <v>N/A</v>
      </c>
      <c r="W824" s="103"/>
      <c r="X824" s="103">
        <f>Final_Report[[#This Row],[Code Snippet]]</f>
        <v>0</v>
      </c>
      <c r="Y824" s="103" t="str">
        <f>IF(Final_Report[[#This Row],[Move to Report]]="Yes",VLOOKUP(E824,IssueVariable[],5,0),"N/A")</f>
        <v>N/A</v>
      </c>
      <c r="Z824" s="103" t="str">
        <f>Final_Report[[#This Row],[Expected Result]]</f>
        <v>N/A</v>
      </c>
      <c r="AA824" s="103" t="str">
        <f>IF(Final_Report[[#This Row],[Move to Report]]="Yes",VLOOKUP(E824,IssueVariable[],6,0),"N/A")</f>
        <v>N/A</v>
      </c>
      <c r="AB824" s="103" t="str">
        <f>IF(Final_Report[[#This Row],[Move to Report]]="Yes",VLOOKUP(E824,IssueVariable[],7,0),"N/A")</f>
        <v>N/A</v>
      </c>
      <c r="AC824" s="103" t="str">
        <f>Final_Report[[#This Row],[Recommendation]]</f>
        <v>N/A</v>
      </c>
      <c r="AD824" s="103"/>
      <c r="AE824" s="103" t="str">
        <f>IF(Final_Report[[#This Row],[Move to Report]]="Yes",VLOOKUP(E824,IssueVariable[],8,0),"N/A")</f>
        <v>N/A</v>
      </c>
      <c r="AF824" s="103" t="str">
        <f>Final_Report[[#This Row],[Steps to Reproduce]]</f>
        <v>N/A</v>
      </c>
      <c r="AG824" s="103" t="str">
        <f>IF(Final_Report[[#This Row],[Move to Report]]="Yes",VLOOKUP(E824,IssueVariable[],9,0),"N/A")</f>
        <v>N/A</v>
      </c>
      <c r="AH824" s="103" t="str">
        <f>IF(Final_Report[[#This Row],[Move to Report]]="Yes",VLOOKUP(E824,IssueVariable[],10,0),"N/A")</f>
        <v>N/A</v>
      </c>
      <c r="AI824" s="103"/>
      <c r="AJ824" s="103"/>
      <c r="AK824" s="103" t="str" cm="1">
        <f t="array" ref="AK824">Table95[Tested on]</f>
        <v>Windows: 11
MAC OS: 12
iOS: 15
Android OS: 10</v>
      </c>
      <c r="AL824" s="203" t="str" cm="1">
        <f t="array" ref="AL8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4" s="103" t="e" cm="1">
        <f t="array" ref="AM824">CONCATENATE(LEFT(AH824, SEARCH(" ", AH824) -1),", ",Labels[Labels])</f>
        <v>#VALUE!</v>
      </c>
      <c r="AN824" s="103" t="b">
        <f t="shared" si="13"/>
        <v>0</v>
      </c>
      <c r="AO824" s="103"/>
      <c r="AP824" s="103"/>
      <c r="AQ824" s="103"/>
      <c r="AR824" s="103"/>
      <c r="AS824" s="103"/>
      <c r="AT824" s="103"/>
      <c r="AU824" s="103"/>
      <c r="AV824" s="103"/>
      <c r="AW824" s="103"/>
      <c r="AX824" s="103"/>
      <c r="AY824" s="103"/>
      <c r="AZ824" s="103"/>
      <c r="BA824" s="103"/>
      <c r="BB824" s="103"/>
      <c r="BC824" s="103" t="e">
        <f>VLOOKUP('Final Report'!D824,'Issue Variable'!A:N,11,FALSE)</f>
        <v>#N/A</v>
      </c>
      <c r="BD824" s="103"/>
      <c r="BE824" s="206"/>
    </row>
    <row r="825" spans="1:57" ht="105" hidden="1">
      <c r="A825" s="145"/>
      <c r="B825" s="103" t="e">
        <f>VLOOKUP(A825,URL[],2,0)</f>
        <v>#N/A</v>
      </c>
      <c r="C825" s="205" t="e">
        <f>VLOOKUP(A825,URL[],3,0)</f>
        <v>#N/A</v>
      </c>
      <c r="D825" s="103"/>
      <c r="E825" s="103"/>
      <c r="F825" s="103"/>
      <c r="G825" s="103"/>
      <c r="H825" s="103"/>
      <c r="I825" s="103"/>
      <c r="J825" s="103"/>
      <c r="K825" s="103"/>
      <c r="L825" s="103"/>
      <c r="M825" s="103"/>
      <c r="N825" s="103"/>
      <c r="O825" s="103"/>
      <c r="P825" s="103"/>
      <c r="Q825" s="103"/>
      <c r="R825" s="103"/>
      <c r="S825" s="103"/>
      <c r="T825" s="103" t="str">
        <f>IF(Final_Report[[#This Row],[Move to Report]]="Yes",VLOOKUP(E825,IssueVariable[],3,0),"N/A")</f>
        <v>N/A</v>
      </c>
      <c r="U825" s="103" t="str">
        <f>IF(Final_Report[[#This Row],[Move to Report]]="Yes",VLOOKUP(E825,IssueVariable[],4,0),"N/A")</f>
        <v>N/A</v>
      </c>
      <c r="V825" s="103" t="str">
        <f>Final_Report[[#This Row],[Issue Description]]</f>
        <v>N/A</v>
      </c>
      <c r="W825" s="103"/>
      <c r="X825" s="103">
        <f>Final_Report[[#This Row],[Code Snippet]]</f>
        <v>0</v>
      </c>
      <c r="Y825" s="103" t="str">
        <f>IF(Final_Report[[#This Row],[Move to Report]]="Yes",VLOOKUP(E825,IssueVariable[],5,0),"N/A")</f>
        <v>N/A</v>
      </c>
      <c r="Z825" s="103" t="str">
        <f>Final_Report[[#This Row],[Expected Result]]</f>
        <v>N/A</v>
      </c>
      <c r="AA825" s="103" t="str">
        <f>IF(Final_Report[[#This Row],[Move to Report]]="Yes",VLOOKUP(E825,IssueVariable[],6,0),"N/A")</f>
        <v>N/A</v>
      </c>
      <c r="AB825" s="103" t="str">
        <f>IF(Final_Report[[#This Row],[Move to Report]]="Yes",VLOOKUP(E825,IssueVariable[],7,0),"N/A")</f>
        <v>N/A</v>
      </c>
      <c r="AC825" s="103" t="str">
        <f>Final_Report[[#This Row],[Recommendation]]</f>
        <v>N/A</v>
      </c>
      <c r="AD825" s="103"/>
      <c r="AE825" s="103" t="str">
        <f>IF(Final_Report[[#This Row],[Move to Report]]="Yes",VLOOKUP(E825,IssueVariable[],8,0),"N/A")</f>
        <v>N/A</v>
      </c>
      <c r="AF825" s="103" t="str">
        <f>Final_Report[[#This Row],[Steps to Reproduce]]</f>
        <v>N/A</v>
      </c>
      <c r="AG825" s="103" t="str">
        <f>IF(Final_Report[[#This Row],[Move to Report]]="Yes",VLOOKUP(E825,IssueVariable[],9,0),"N/A")</f>
        <v>N/A</v>
      </c>
      <c r="AH825" s="103" t="str">
        <f>IF(Final_Report[[#This Row],[Move to Report]]="Yes",VLOOKUP(E825,IssueVariable[],10,0),"N/A")</f>
        <v>N/A</v>
      </c>
      <c r="AI825" s="103"/>
      <c r="AJ825" s="103"/>
      <c r="AK825" s="103" t="str" cm="1">
        <f t="array" ref="AK825">Table95[Tested on]</f>
        <v>Windows: 11
MAC OS: 12
iOS: 15
Android OS: 10</v>
      </c>
      <c r="AL825" s="203" t="str" cm="1">
        <f t="array" ref="AL8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5" s="103" t="e" cm="1">
        <f t="array" ref="AM825">CONCATENATE(LEFT(AH825, SEARCH(" ", AH825) -1),", ",Labels[Labels])</f>
        <v>#VALUE!</v>
      </c>
      <c r="AN825" s="103" t="b">
        <f t="shared" si="13"/>
        <v>0</v>
      </c>
      <c r="AO825" s="103"/>
      <c r="AP825" s="103"/>
      <c r="AQ825" s="103"/>
      <c r="AR825" s="103"/>
      <c r="AS825" s="103"/>
      <c r="AT825" s="103"/>
      <c r="AU825" s="103"/>
      <c r="AV825" s="103"/>
      <c r="AW825" s="103"/>
      <c r="AX825" s="103"/>
      <c r="AY825" s="103"/>
      <c r="AZ825" s="103"/>
      <c r="BA825" s="103"/>
      <c r="BB825" s="103"/>
      <c r="BC825" s="103" t="e">
        <f>VLOOKUP('Final Report'!D825,'Issue Variable'!A:N,11,FALSE)</f>
        <v>#N/A</v>
      </c>
      <c r="BD825" s="103"/>
      <c r="BE825" s="206"/>
    </row>
    <row r="826" spans="1:57" ht="105" hidden="1">
      <c r="A826" s="145"/>
      <c r="B826" s="103" t="e">
        <f>VLOOKUP(A826,URL[],2,0)</f>
        <v>#N/A</v>
      </c>
      <c r="C826" s="205" t="e">
        <f>VLOOKUP(A826,URL[],3,0)</f>
        <v>#N/A</v>
      </c>
      <c r="D826" s="103"/>
      <c r="E826" s="103"/>
      <c r="F826" s="103"/>
      <c r="G826" s="103"/>
      <c r="H826" s="103"/>
      <c r="I826" s="103"/>
      <c r="J826" s="103"/>
      <c r="K826" s="103"/>
      <c r="L826" s="103"/>
      <c r="M826" s="103"/>
      <c r="N826" s="103"/>
      <c r="O826" s="103"/>
      <c r="P826" s="103"/>
      <c r="Q826" s="103"/>
      <c r="R826" s="103"/>
      <c r="S826" s="103"/>
      <c r="T826" s="103" t="str">
        <f>IF(Final_Report[[#This Row],[Move to Report]]="Yes",VLOOKUP(E826,IssueVariable[],3,0),"N/A")</f>
        <v>N/A</v>
      </c>
      <c r="U826" s="103" t="str">
        <f>IF(Final_Report[[#This Row],[Move to Report]]="Yes",VLOOKUP(E826,IssueVariable[],4,0),"N/A")</f>
        <v>N/A</v>
      </c>
      <c r="V826" s="103" t="str">
        <f>Final_Report[[#This Row],[Issue Description]]</f>
        <v>N/A</v>
      </c>
      <c r="W826" s="103"/>
      <c r="X826" s="103">
        <f>Final_Report[[#This Row],[Code Snippet]]</f>
        <v>0</v>
      </c>
      <c r="Y826" s="103" t="str">
        <f>IF(Final_Report[[#This Row],[Move to Report]]="Yes",VLOOKUP(E826,IssueVariable[],5,0),"N/A")</f>
        <v>N/A</v>
      </c>
      <c r="Z826" s="103" t="str">
        <f>Final_Report[[#This Row],[Expected Result]]</f>
        <v>N/A</v>
      </c>
      <c r="AA826" s="103" t="str">
        <f>IF(Final_Report[[#This Row],[Move to Report]]="Yes",VLOOKUP(E826,IssueVariable[],6,0),"N/A")</f>
        <v>N/A</v>
      </c>
      <c r="AB826" s="103" t="str">
        <f>IF(Final_Report[[#This Row],[Move to Report]]="Yes",VLOOKUP(E826,IssueVariable[],7,0),"N/A")</f>
        <v>N/A</v>
      </c>
      <c r="AC826" s="103" t="str">
        <f>Final_Report[[#This Row],[Recommendation]]</f>
        <v>N/A</v>
      </c>
      <c r="AD826" s="103"/>
      <c r="AE826" s="103" t="str">
        <f>IF(Final_Report[[#This Row],[Move to Report]]="Yes",VLOOKUP(E826,IssueVariable[],8,0),"N/A")</f>
        <v>N/A</v>
      </c>
      <c r="AF826" s="103" t="str">
        <f>Final_Report[[#This Row],[Steps to Reproduce]]</f>
        <v>N/A</v>
      </c>
      <c r="AG826" s="103" t="str">
        <f>IF(Final_Report[[#This Row],[Move to Report]]="Yes",VLOOKUP(E826,IssueVariable[],9,0),"N/A")</f>
        <v>N/A</v>
      </c>
      <c r="AH826" s="103" t="str">
        <f>IF(Final_Report[[#This Row],[Move to Report]]="Yes",VLOOKUP(E826,IssueVariable[],10,0),"N/A")</f>
        <v>N/A</v>
      </c>
      <c r="AI826" s="103"/>
      <c r="AJ826" s="103"/>
      <c r="AK826" s="103" t="str" cm="1">
        <f t="array" ref="AK826">Table95[Tested on]</f>
        <v>Windows: 11
MAC OS: 12
iOS: 15
Android OS: 10</v>
      </c>
      <c r="AL826" s="203" t="str" cm="1">
        <f t="array" ref="AL8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6" s="103" t="e" cm="1">
        <f t="array" ref="AM826">CONCATENATE(LEFT(AH826, SEARCH(" ", AH826) -1),", ",Labels[Labels])</f>
        <v>#VALUE!</v>
      </c>
      <c r="AN826" s="103" t="b">
        <f t="shared" si="13"/>
        <v>0</v>
      </c>
      <c r="AO826" s="103"/>
      <c r="AP826" s="103"/>
      <c r="AQ826" s="103"/>
      <c r="AR826" s="103"/>
      <c r="AS826" s="103"/>
      <c r="AT826" s="103"/>
      <c r="AU826" s="103"/>
      <c r="AV826" s="103"/>
      <c r="AW826" s="103"/>
      <c r="AX826" s="103"/>
      <c r="AY826" s="103"/>
      <c r="AZ826" s="103"/>
      <c r="BA826" s="103"/>
      <c r="BB826" s="103"/>
      <c r="BC826" s="103" t="e">
        <f>VLOOKUP('Final Report'!D826,'Issue Variable'!A:N,11,FALSE)</f>
        <v>#N/A</v>
      </c>
      <c r="BD826" s="103"/>
      <c r="BE826" s="206"/>
    </row>
    <row r="827" spans="1:57" ht="105" hidden="1">
      <c r="A827" s="145"/>
      <c r="B827" s="103" t="e">
        <f>VLOOKUP(A827,URL[],2,0)</f>
        <v>#N/A</v>
      </c>
      <c r="C827" s="205" t="e">
        <f>VLOOKUP(A827,URL[],3,0)</f>
        <v>#N/A</v>
      </c>
      <c r="D827" s="103"/>
      <c r="E827" s="103"/>
      <c r="F827" s="103"/>
      <c r="G827" s="103"/>
      <c r="H827" s="103"/>
      <c r="I827" s="103"/>
      <c r="J827" s="103"/>
      <c r="K827" s="103"/>
      <c r="L827" s="103"/>
      <c r="M827" s="103"/>
      <c r="N827" s="103"/>
      <c r="O827" s="103"/>
      <c r="P827" s="103"/>
      <c r="Q827" s="103"/>
      <c r="R827" s="103"/>
      <c r="S827" s="103"/>
      <c r="T827" s="103" t="str">
        <f>IF(Final_Report[[#This Row],[Move to Report]]="Yes",VLOOKUP(E827,IssueVariable[],3,0),"N/A")</f>
        <v>N/A</v>
      </c>
      <c r="U827" s="103" t="str">
        <f>IF(Final_Report[[#This Row],[Move to Report]]="Yes",VLOOKUP(E827,IssueVariable[],4,0),"N/A")</f>
        <v>N/A</v>
      </c>
      <c r="V827" s="103" t="str">
        <f>Final_Report[[#This Row],[Issue Description]]</f>
        <v>N/A</v>
      </c>
      <c r="W827" s="103"/>
      <c r="X827" s="103">
        <f>Final_Report[[#This Row],[Code Snippet]]</f>
        <v>0</v>
      </c>
      <c r="Y827" s="103" t="str">
        <f>IF(Final_Report[[#This Row],[Move to Report]]="Yes",VLOOKUP(E827,IssueVariable[],5,0),"N/A")</f>
        <v>N/A</v>
      </c>
      <c r="Z827" s="103" t="str">
        <f>Final_Report[[#This Row],[Expected Result]]</f>
        <v>N/A</v>
      </c>
      <c r="AA827" s="103" t="str">
        <f>IF(Final_Report[[#This Row],[Move to Report]]="Yes",VLOOKUP(E827,IssueVariable[],6,0),"N/A")</f>
        <v>N/A</v>
      </c>
      <c r="AB827" s="103" t="str">
        <f>IF(Final_Report[[#This Row],[Move to Report]]="Yes",VLOOKUP(E827,IssueVariable[],7,0),"N/A")</f>
        <v>N/A</v>
      </c>
      <c r="AC827" s="103" t="str">
        <f>Final_Report[[#This Row],[Recommendation]]</f>
        <v>N/A</v>
      </c>
      <c r="AD827" s="103"/>
      <c r="AE827" s="103" t="str">
        <f>IF(Final_Report[[#This Row],[Move to Report]]="Yes",VLOOKUP(E827,IssueVariable[],8,0),"N/A")</f>
        <v>N/A</v>
      </c>
      <c r="AF827" s="103" t="str">
        <f>Final_Report[[#This Row],[Steps to Reproduce]]</f>
        <v>N/A</v>
      </c>
      <c r="AG827" s="103" t="str">
        <f>IF(Final_Report[[#This Row],[Move to Report]]="Yes",VLOOKUP(E827,IssueVariable[],9,0),"N/A")</f>
        <v>N/A</v>
      </c>
      <c r="AH827" s="103" t="str">
        <f>IF(Final_Report[[#This Row],[Move to Report]]="Yes",VLOOKUP(E827,IssueVariable[],10,0),"N/A")</f>
        <v>N/A</v>
      </c>
      <c r="AI827" s="103"/>
      <c r="AJ827" s="103"/>
      <c r="AK827" s="103" t="str" cm="1">
        <f t="array" ref="AK827">Table95[Tested on]</f>
        <v>Windows: 11
MAC OS: 12
iOS: 15
Android OS: 10</v>
      </c>
      <c r="AL827" s="203" t="str" cm="1">
        <f t="array" ref="AL8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7" s="103" t="e" cm="1">
        <f t="array" ref="AM827">CONCATENATE(LEFT(AH827, SEARCH(" ", AH827) -1),", ",Labels[Labels])</f>
        <v>#VALUE!</v>
      </c>
      <c r="AN827" s="103" t="b">
        <f t="shared" si="13"/>
        <v>0</v>
      </c>
      <c r="AO827" s="103"/>
      <c r="AP827" s="103"/>
      <c r="AQ827" s="103"/>
      <c r="AR827" s="103"/>
      <c r="AS827" s="103"/>
      <c r="AT827" s="103"/>
      <c r="AU827" s="103"/>
      <c r="AV827" s="103"/>
      <c r="AW827" s="103"/>
      <c r="AX827" s="103"/>
      <c r="AY827" s="103"/>
      <c r="AZ827" s="103"/>
      <c r="BA827" s="103"/>
      <c r="BB827" s="103"/>
      <c r="BC827" s="103" t="e">
        <f>VLOOKUP('Final Report'!D827,'Issue Variable'!A:N,11,FALSE)</f>
        <v>#N/A</v>
      </c>
      <c r="BD827" s="103"/>
      <c r="BE827" s="206"/>
    </row>
    <row r="828" spans="1:57" ht="105" hidden="1">
      <c r="A828" s="145"/>
      <c r="B828" s="103" t="e">
        <f>VLOOKUP(A828,URL[],2,0)</f>
        <v>#N/A</v>
      </c>
      <c r="C828" s="205" t="e">
        <f>VLOOKUP(A828,URL[],3,0)</f>
        <v>#N/A</v>
      </c>
      <c r="D828" s="103"/>
      <c r="E828" s="103"/>
      <c r="F828" s="103"/>
      <c r="G828" s="103"/>
      <c r="H828" s="103"/>
      <c r="I828" s="103"/>
      <c r="J828" s="103"/>
      <c r="K828" s="103"/>
      <c r="L828" s="103"/>
      <c r="M828" s="103"/>
      <c r="N828" s="103"/>
      <c r="O828" s="103"/>
      <c r="P828" s="103"/>
      <c r="Q828" s="103"/>
      <c r="R828" s="103"/>
      <c r="S828" s="103"/>
      <c r="T828" s="103" t="str">
        <f>IF(Final_Report[[#This Row],[Move to Report]]="Yes",VLOOKUP(E828,IssueVariable[],3,0),"N/A")</f>
        <v>N/A</v>
      </c>
      <c r="U828" s="103" t="str">
        <f>IF(Final_Report[[#This Row],[Move to Report]]="Yes",VLOOKUP(E828,IssueVariable[],4,0),"N/A")</f>
        <v>N/A</v>
      </c>
      <c r="V828" s="103" t="str">
        <f>Final_Report[[#This Row],[Issue Description]]</f>
        <v>N/A</v>
      </c>
      <c r="W828" s="103"/>
      <c r="X828" s="103">
        <f>Final_Report[[#This Row],[Code Snippet]]</f>
        <v>0</v>
      </c>
      <c r="Y828" s="103" t="str">
        <f>IF(Final_Report[[#This Row],[Move to Report]]="Yes",VLOOKUP(E828,IssueVariable[],5,0),"N/A")</f>
        <v>N/A</v>
      </c>
      <c r="Z828" s="103" t="str">
        <f>Final_Report[[#This Row],[Expected Result]]</f>
        <v>N/A</v>
      </c>
      <c r="AA828" s="103" t="str">
        <f>IF(Final_Report[[#This Row],[Move to Report]]="Yes",VLOOKUP(E828,IssueVariable[],6,0),"N/A")</f>
        <v>N/A</v>
      </c>
      <c r="AB828" s="103" t="str">
        <f>IF(Final_Report[[#This Row],[Move to Report]]="Yes",VLOOKUP(E828,IssueVariable[],7,0),"N/A")</f>
        <v>N/A</v>
      </c>
      <c r="AC828" s="103" t="str">
        <f>Final_Report[[#This Row],[Recommendation]]</f>
        <v>N/A</v>
      </c>
      <c r="AD828" s="103"/>
      <c r="AE828" s="103" t="str">
        <f>IF(Final_Report[[#This Row],[Move to Report]]="Yes",VLOOKUP(E828,IssueVariable[],8,0),"N/A")</f>
        <v>N/A</v>
      </c>
      <c r="AF828" s="103" t="str">
        <f>Final_Report[[#This Row],[Steps to Reproduce]]</f>
        <v>N/A</v>
      </c>
      <c r="AG828" s="103" t="str">
        <f>IF(Final_Report[[#This Row],[Move to Report]]="Yes",VLOOKUP(E828,IssueVariable[],9,0),"N/A")</f>
        <v>N/A</v>
      </c>
      <c r="AH828" s="103" t="str">
        <f>IF(Final_Report[[#This Row],[Move to Report]]="Yes",VLOOKUP(E828,IssueVariable[],10,0),"N/A")</f>
        <v>N/A</v>
      </c>
      <c r="AI828" s="103"/>
      <c r="AJ828" s="103"/>
      <c r="AK828" s="103" t="str" cm="1">
        <f t="array" ref="AK828">Table95[Tested on]</f>
        <v>Windows: 11
MAC OS: 12
iOS: 15
Android OS: 10</v>
      </c>
      <c r="AL828" s="203" t="str" cm="1">
        <f t="array" ref="AL8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8" s="103" t="e" cm="1">
        <f t="array" ref="AM828">CONCATENATE(LEFT(AH828, SEARCH(" ", AH828) -1),", ",Labels[Labels])</f>
        <v>#VALUE!</v>
      </c>
      <c r="AN828" s="103" t="b">
        <f t="shared" si="13"/>
        <v>0</v>
      </c>
      <c r="AO828" s="103"/>
      <c r="AP828" s="103"/>
      <c r="AQ828" s="103"/>
      <c r="AR828" s="103"/>
      <c r="AS828" s="103"/>
      <c r="AT828" s="103"/>
      <c r="AU828" s="103"/>
      <c r="AV828" s="103"/>
      <c r="AW828" s="103"/>
      <c r="AX828" s="103"/>
      <c r="AY828" s="103"/>
      <c r="AZ828" s="103"/>
      <c r="BA828" s="103"/>
      <c r="BB828" s="103"/>
      <c r="BC828" s="103" t="e">
        <f>VLOOKUP('Final Report'!D828,'Issue Variable'!A:N,11,FALSE)</f>
        <v>#N/A</v>
      </c>
      <c r="BD828" s="103"/>
      <c r="BE828" s="206"/>
    </row>
    <row r="829" spans="1:57" ht="105" hidden="1">
      <c r="A829" s="145"/>
      <c r="B829" s="103" t="e">
        <f>VLOOKUP(A829,URL[],2,0)</f>
        <v>#N/A</v>
      </c>
      <c r="C829" s="205" t="e">
        <f>VLOOKUP(A829,URL[],3,0)</f>
        <v>#N/A</v>
      </c>
      <c r="D829" s="103"/>
      <c r="E829" s="103"/>
      <c r="F829" s="103"/>
      <c r="G829" s="103"/>
      <c r="H829" s="103"/>
      <c r="I829" s="103"/>
      <c r="J829" s="103"/>
      <c r="K829" s="103"/>
      <c r="L829" s="103"/>
      <c r="M829" s="103"/>
      <c r="N829" s="103"/>
      <c r="O829" s="103"/>
      <c r="P829" s="103"/>
      <c r="Q829" s="103"/>
      <c r="R829" s="103"/>
      <c r="S829" s="103"/>
      <c r="T829" s="103" t="str">
        <f>IF(Final_Report[[#This Row],[Move to Report]]="Yes",VLOOKUP(E829,IssueVariable[],3,0),"N/A")</f>
        <v>N/A</v>
      </c>
      <c r="U829" s="103" t="str">
        <f>IF(Final_Report[[#This Row],[Move to Report]]="Yes",VLOOKUP(E829,IssueVariable[],4,0),"N/A")</f>
        <v>N/A</v>
      </c>
      <c r="V829" s="103" t="str">
        <f>Final_Report[[#This Row],[Issue Description]]</f>
        <v>N/A</v>
      </c>
      <c r="W829" s="103"/>
      <c r="X829" s="103">
        <f>Final_Report[[#This Row],[Code Snippet]]</f>
        <v>0</v>
      </c>
      <c r="Y829" s="103" t="str">
        <f>IF(Final_Report[[#This Row],[Move to Report]]="Yes",VLOOKUP(E829,IssueVariable[],5,0),"N/A")</f>
        <v>N/A</v>
      </c>
      <c r="Z829" s="103" t="str">
        <f>Final_Report[[#This Row],[Expected Result]]</f>
        <v>N/A</v>
      </c>
      <c r="AA829" s="103" t="str">
        <f>IF(Final_Report[[#This Row],[Move to Report]]="Yes",VLOOKUP(E829,IssueVariable[],6,0),"N/A")</f>
        <v>N/A</v>
      </c>
      <c r="AB829" s="103" t="str">
        <f>IF(Final_Report[[#This Row],[Move to Report]]="Yes",VLOOKUP(E829,IssueVariable[],7,0),"N/A")</f>
        <v>N/A</v>
      </c>
      <c r="AC829" s="103" t="str">
        <f>Final_Report[[#This Row],[Recommendation]]</f>
        <v>N/A</v>
      </c>
      <c r="AD829" s="103"/>
      <c r="AE829" s="103" t="str">
        <f>IF(Final_Report[[#This Row],[Move to Report]]="Yes",VLOOKUP(E829,IssueVariable[],8,0),"N/A")</f>
        <v>N/A</v>
      </c>
      <c r="AF829" s="103" t="str">
        <f>Final_Report[[#This Row],[Steps to Reproduce]]</f>
        <v>N/A</v>
      </c>
      <c r="AG829" s="103" t="str">
        <f>IF(Final_Report[[#This Row],[Move to Report]]="Yes",VLOOKUP(E829,IssueVariable[],9,0),"N/A")</f>
        <v>N/A</v>
      </c>
      <c r="AH829" s="103" t="str">
        <f>IF(Final_Report[[#This Row],[Move to Report]]="Yes",VLOOKUP(E829,IssueVariable[],10,0),"N/A")</f>
        <v>N/A</v>
      </c>
      <c r="AI829" s="103"/>
      <c r="AJ829" s="103"/>
      <c r="AK829" s="103" t="str" cm="1">
        <f t="array" ref="AK829">Table95[Tested on]</f>
        <v>Windows: 11
MAC OS: 12
iOS: 15
Android OS: 10</v>
      </c>
      <c r="AL829" s="203" t="str" cm="1">
        <f t="array" ref="AL8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29" s="103" t="e" cm="1">
        <f t="array" ref="AM829">CONCATENATE(LEFT(AH829, SEARCH(" ", AH829) -1),", ",Labels[Labels])</f>
        <v>#VALUE!</v>
      </c>
      <c r="AN829" s="103" t="b">
        <f t="shared" ref="AN829:AN892" si="14">IF(AJ829="Blocker","1 - Critical - showstopper",IF(AJ829="Critical","1 - Critical - showstopper",IF(AJ829="Major","1 - Critical - showstopper",IF(AJ829="Minor","3 - Medium - minor functionality broken",IF(AJ829="Trivial","4 - Low - cosmetic or usability")))))</f>
        <v>0</v>
      </c>
      <c r="AO829" s="103"/>
      <c r="AP829" s="103"/>
      <c r="AQ829" s="103"/>
      <c r="AR829" s="103"/>
      <c r="AS829" s="103"/>
      <c r="AT829" s="103"/>
      <c r="AU829" s="103"/>
      <c r="AV829" s="103"/>
      <c r="AW829" s="103"/>
      <c r="AX829" s="103"/>
      <c r="AY829" s="103"/>
      <c r="AZ829" s="103"/>
      <c r="BA829" s="103"/>
      <c r="BB829" s="103"/>
      <c r="BC829" s="103" t="e">
        <f>VLOOKUP('Final Report'!D829,'Issue Variable'!A:N,11,FALSE)</f>
        <v>#N/A</v>
      </c>
      <c r="BD829" s="103"/>
      <c r="BE829" s="206"/>
    </row>
    <row r="830" spans="1:57" ht="105" hidden="1">
      <c r="A830" s="145"/>
      <c r="B830" s="103" t="e">
        <f>VLOOKUP(A830,URL[],2,0)</f>
        <v>#N/A</v>
      </c>
      <c r="C830" s="205" t="e">
        <f>VLOOKUP(A830,URL[],3,0)</f>
        <v>#N/A</v>
      </c>
      <c r="D830" s="103"/>
      <c r="E830" s="103"/>
      <c r="F830" s="103"/>
      <c r="G830" s="103"/>
      <c r="H830" s="103"/>
      <c r="I830" s="103"/>
      <c r="J830" s="103"/>
      <c r="K830" s="103"/>
      <c r="L830" s="103"/>
      <c r="M830" s="103"/>
      <c r="N830" s="103"/>
      <c r="O830" s="103"/>
      <c r="P830" s="103"/>
      <c r="Q830" s="103"/>
      <c r="R830" s="103"/>
      <c r="S830" s="103"/>
      <c r="T830" s="103" t="str">
        <f>IF(Final_Report[[#This Row],[Move to Report]]="Yes",VLOOKUP(E830,IssueVariable[],3,0),"N/A")</f>
        <v>N/A</v>
      </c>
      <c r="U830" s="103" t="str">
        <f>IF(Final_Report[[#This Row],[Move to Report]]="Yes",VLOOKUP(E830,IssueVariable[],4,0),"N/A")</f>
        <v>N/A</v>
      </c>
      <c r="V830" s="103" t="str">
        <f>Final_Report[[#This Row],[Issue Description]]</f>
        <v>N/A</v>
      </c>
      <c r="W830" s="103"/>
      <c r="X830" s="103">
        <f>Final_Report[[#This Row],[Code Snippet]]</f>
        <v>0</v>
      </c>
      <c r="Y830" s="103" t="str">
        <f>IF(Final_Report[[#This Row],[Move to Report]]="Yes",VLOOKUP(E830,IssueVariable[],5,0),"N/A")</f>
        <v>N/A</v>
      </c>
      <c r="Z830" s="103" t="str">
        <f>Final_Report[[#This Row],[Expected Result]]</f>
        <v>N/A</v>
      </c>
      <c r="AA830" s="103" t="str">
        <f>IF(Final_Report[[#This Row],[Move to Report]]="Yes",VLOOKUP(E830,IssueVariable[],6,0),"N/A")</f>
        <v>N/A</v>
      </c>
      <c r="AB830" s="103" t="str">
        <f>IF(Final_Report[[#This Row],[Move to Report]]="Yes",VLOOKUP(E830,IssueVariable[],7,0),"N/A")</f>
        <v>N/A</v>
      </c>
      <c r="AC830" s="103" t="str">
        <f>Final_Report[[#This Row],[Recommendation]]</f>
        <v>N/A</v>
      </c>
      <c r="AD830" s="103"/>
      <c r="AE830" s="103" t="str">
        <f>IF(Final_Report[[#This Row],[Move to Report]]="Yes",VLOOKUP(E830,IssueVariable[],8,0),"N/A")</f>
        <v>N/A</v>
      </c>
      <c r="AF830" s="103" t="str">
        <f>Final_Report[[#This Row],[Steps to Reproduce]]</f>
        <v>N/A</v>
      </c>
      <c r="AG830" s="103" t="str">
        <f>IF(Final_Report[[#This Row],[Move to Report]]="Yes",VLOOKUP(E830,IssueVariable[],9,0),"N/A")</f>
        <v>N/A</v>
      </c>
      <c r="AH830" s="103" t="str">
        <f>IF(Final_Report[[#This Row],[Move to Report]]="Yes",VLOOKUP(E830,IssueVariable[],10,0),"N/A")</f>
        <v>N/A</v>
      </c>
      <c r="AI830" s="103"/>
      <c r="AJ830" s="103"/>
      <c r="AK830" s="103" t="str" cm="1">
        <f t="array" ref="AK830">Table95[Tested on]</f>
        <v>Windows: 11
MAC OS: 12
iOS: 15
Android OS: 10</v>
      </c>
      <c r="AL830" s="203" t="str" cm="1">
        <f t="array" ref="AL8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0" s="103" t="e" cm="1">
        <f t="array" ref="AM830">CONCATENATE(LEFT(AH830, SEARCH(" ", AH830) -1),", ",Labels[Labels])</f>
        <v>#VALUE!</v>
      </c>
      <c r="AN830" s="103" t="b">
        <f t="shared" si="14"/>
        <v>0</v>
      </c>
      <c r="AO830" s="103"/>
      <c r="AP830" s="103"/>
      <c r="AQ830" s="103"/>
      <c r="AR830" s="103"/>
      <c r="AS830" s="103"/>
      <c r="AT830" s="103"/>
      <c r="AU830" s="103"/>
      <c r="AV830" s="103"/>
      <c r="AW830" s="103"/>
      <c r="AX830" s="103"/>
      <c r="AY830" s="103"/>
      <c r="AZ830" s="103"/>
      <c r="BA830" s="103"/>
      <c r="BB830" s="103"/>
      <c r="BC830" s="103" t="e">
        <f>VLOOKUP('Final Report'!D830,'Issue Variable'!A:N,11,FALSE)</f>
        <v>#N/A</v>
      </c>
      <c r="BD830" s="103"/>
      <c r="BE830" s="206"/>
    </row>
    <row r="831" spans="1:57" ht="105" hidden="1">
      <c r="A831" s="145"/>
      <c r="B831" s="103" t="e">
        <f>VLOOKUP(A831,URL[],2,0)</f>
        <v>#N/A</v>
      </c>
      <c r="C831" s="205" t="e">
        <f>VLOOKUP(A831,URL[],3,0)</f>
        <v>#N/A</v>
      </c>
      <c r="D831" s="103"/>
      <c r="E831" s="103"/>
      <c r="F831" s="103"/>
      <c r="G831" s="103"/>
      <c r="H831" s="103"/>
      <c r="I831" s="103"/>
      <c r="J831" s="103"/>
      <c r="K831" s="103"/>
      <c r="L831" s="103"/>
      <c r="M831" s="103"/>
      <c r="N831" s="103"/>
      <c r="O831" s="103"/>
      <c r="P831" s="103"/>
      <c r="Q831" s="103"/>
      <c r="R831" s="103"/>
      <c r="S831" s="103"/>
      <c r="T831" s="103" t="str">
        <f>IF(Final_Report[[#This Row],[Move to Report]]="Yes",VLOOKUP(E831,IssueVariable[],3,0),"N/A")</f>
        <v>N/A</v>
      </c>
      <c r="U831" s="103" t="str">
        <f>IF(Final_Report[[#This Row],[Move to Report]]="Yes",VLOOKUP(E831,IssueVariable[],4,0),"N/A")</f>
        <v>N/A</v>
      </c>
      <c r="V831" s="103" t="str">
        <f>Final_Report[[#This Row],[Issue Description]]</f>
        <v>N/A</v>
      </c>
      <c r="W831" s="103"/>
      <c r="X831" s="103">
        <f>Final_Report[[#This Row],[Code Snippet]]</f>
        <v>0</v>
      </c>
      <c r="Y831" s="103" t="str">
        <f>IF(Final_Report[[#This Row],[Move to Report]]="Yes",VLOOKUP(E831,IssueVariable[],5,0),"N/A")</f>
        <v>N/A</v>
      </c>
      <c r="Z831" s="103" t="str">
        <f>Final_Report[[#This Row],[Expected Result]]</f>
        <v>N/A</v>
      </c>
      <c r="AA831" s="103" t="str">
        <f>IF(Final_Report[[#This Row],[Move to Report]]="Yes",VLOOKUP(E831,IssueVariable[],6,0),"N/A")</f>
        <v>N/A</v>
      </c>
      <c r="AB831" s="103" t="str">
        <f>IF(Final_Report[[#This Row],[Move to Report]]="Yes",VLOOKUP(E831,IssueVariable[],7,0),"N/A")</f>
        <v>N/A</v>
      </c>
      <c r="AC831" s="103" t="str">
        <f>Final_Report[[#This Row],[Recommendation]]</f>
        <v>N/A</v>
      </c>
      <c r="AD831" s="103"/>
      <c r="AE831" s="103" t="str">
        <f>IF(Final_Report[[#This Row],[Move to Report]]="Yes",VLOOKUP(E831,IssueVariable[],8,0),"N/A")</f>
        <v>N/A</v>
      </c>
      <c r="AF831" s="103" t="str">
        <f>Final_Report[[#This Row],[Steps to Reproduce]]</f>
        <v>N/A</v>
      </c>
      <c r="AG831" s="103" t="str">
        <f>IF(Final_Report[[#This Row],[Move to Report]]="Yes",VLOOKUP(E831,IssueVariable[],9,0),"N/A")</f>
        <v>N/A</v>
      </c>
      <c r="AH831" s="103" t="str">
        <f>IF(Final_Report[[#This Row],[Move to Report]]="Yes",VLOOKUP(E831,IssueVariable[],10,0),"N/A")</f>
        <v>N/A</v>
      </c>
      <c r="AI831" s="103"/>
      <c r="AJ831" s="103"/>
      <c r="AK831" s="103" t="str" cm="1">
        <f t="array" ref="AK831">Table95[Tested on]</f>
        <v>Windows: 11
MAC OS: 12
iOS: 15
Android OS: 10</v>
      </c>
      <c r="AL831" s="203" t="str" cm="1">
        <f t="array" ref="AL8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1" s="103" t="e" cm="1">
        <f t="array" ref="AM831">CONCATENATE(LEFT(AH831, SEARCH(" ", AH831) -1),", ",Labels[Labels])</f>
        <v>#VALUE!</v>
      </c>
      <c r="AN831" s="103" t="b">
        <f t="shared" si="14"/>
        <v>0</v>
      </c>
      <c r="AO831" s="103"/>
      <c r="AP831" s="103"/>
      <c r="AQ831" s="103"/>
      <c r="AR831" s="103"/>
      <c r="AS831" s="103"/>
      <c r="AT831" s="103"/>
      <c r="AU831" s="103"/>
      <c r="AV831" s="103"/>
      <c r="AW831" s="103"/>
      <c r="AX831" s="103"/>
      <c r="AY831" s="103"/>
      <c r="AZ831" s="103"/>
      <c r="BA831" s="103"/>
      <c r="BB831" s="103"/>
      <c r="BC831" s="103" t="e">
        <f>VLOOKUP('Final Report'!D831,'Issue Variable'!A:N,11,FALSE)</f>
        <v>#N/A</v>
      </c>
      <c r="BD831" s="103"/>
      <c r="BE831" s="206"/>
    </row>
    <row r="832" spans="1:57" ht="105" hidden="1">
      <c r="A832" s="145"/>
      <c r="B832" s="103" t="e">
        <f>VLOOKUP(A832,URL[],2,0)</f>
        <v>#N/A</v>
      </c>
      <c r="C832" s="205" t="e">
        <f>VLOOKUP(A832,URL[],3,0)</f>
        <v>#N/A</v>
      </c>
      <c r="D832" s="103"/>
      <c r="E832" s="103"/>
      <c r="F832" s="103"/>
      <c r="G832" s="103"/>
      <c r="H832" s="103"/>
      <c r="I832" s="103"/>
      <c r="J832" s="103"/>
      <c r="K832" s="103"/>
      <c r="L832" s="103"/>
      <c r="M832" s="103"/>
      <c r="N832" s="103"/>
      <c r="O832" s="103"/>
      <c r="P832" s="103"/>
      <c r="Q832" s="103"/>
      <c r="R832" s="103"/>
      <c r="S832" s="103"/>
      <c r="T832" s="103" t="str">
        <f>IF(Final_Report[[#This Row],[Move to Report]]="Yes",VLOOKUP(E832,IssueVariable[],3,0),"N/A")</f>
        <v>N/A</v>
      </c>
      <c r="U832" s="103" t="str">
        <f>IF(Final_Report[[#This Row],[Move to Report]]="Yes",VLOOKUP(E832,IssueVariable[],4,0),"N/A")</f>
        <v>N/A</v>
      </c>
      <c r="V832" s="103" t="str">
        <f>Final_Report[[#This Row],[Issue Description]]</f>
        <v>N/A</v>
      </c>
      <c r="W832" s="103"/>
      <c r="X832" s="103">
        <f>Final_Report[[#This Row],[Code Snippet]]</f>
        <v>0</v>
      </c>
      <c r="Y832" s="103" t="str">
        <f>IF(Final_Report[[#This Row],[Move to Report]]="Yes",VLOOKUP(E832,IssueVariable[],5,0),"N/A")</f>
        <v>N/A</v>
      </c>
      <c r="Z832" s="103" t="str">
        <f>Final_Report[[#This Row],[Expected Result]]</f>
        <v>N/A</v>
      </c>
      <c r="AA832" s="103" t="str">
        <f>IF(Final_Report[[#This Row],[Move to Report]]="Yes",VLOOKUP(E832,IssueVariable[],6,0),"N/A")</f>
        <v>N/A</v>
      </c>
      <c r="AB832" s="103" t="str">
        <f>IF(Final_Report[[#This Row],[Move to Report]]="Yes",VLOOKUP(E832,IssueVariable[],7,0),"N/A")</f>
        <v>N/A</v>
      </c>
      <c r="AC832" s="103" t="str">
        <f>Final_Report[[#This Row],[Recommendation]]</f>
        <v>N/A</v>
      </c>
      <c r="AD832" s="103"/>
      <c r="AE832" s="103" t="str">
        <f>IF(Final_Report[[#This Row],[Move to Report]]="Yes",VLOOKUP(E832,IssueVariable[],8,0),"N/A")</f>
        <v>N/A</v>
      </c>
      <c r="AF832" s="103" t="str">
        <f>Final_Report[[#This Row],[Steps to Reproduce]]</f>
        <v>N/A</v>
      </c>
      <c r="AG832" s="103" t="str">
        <f>IF(Final_Report[[#This Row],[Move to Report]]="Yes",VLOOKUP(E832,IssueVariable[],9,0),"N/A")</f>
        <v>N/A</v>
      </c>
      <c r="AH832" s="103" t="str">
        <f>IF(Final_Report[[#This Row],[Move to Report]]="Yes",VLOOKUP(E832,IssueVariable[],10,0),"N/A")</f>
        <v>N/A</v>
      </c>
      <c r="AI832" s="103"/>
      <c r="AJ832" s="103"/>
      <c r="AK832" s="103" t="str" cm="1">
        <f t="array" ref="AK832">Table95[Tested on]</f>
        <v>Windows: 11
MAC OS: 12
iOS: 15
Android OS: 10</v>
      </c>
      <c r="AL832" s="203" t="str" cm="1">
        <f t="array" ref="AL8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2" s="103" t="e" cm="1">
        <f t="array" ref="AM832">CONCATENATE(LEFT(AH832, SEARCH(" ", AH832) -1),", ",Labels[Labels])</f>
        <v>#VALUE!</v>
      </c>
      <c r="AN832" s="103" t="b">
        <f t="shared" si="14"/>
        <v>0</v>
      </c>
      <c r="AO832" s="103"/>
      <c r="AP832" s="103"/>
      <c r="AQ832" s="103"/>
      <c r="AR832" s="103"/>
      <c r="AS832" s="103"/>
      <c r="AT832" s="103"/>
      <c r="AU832" s="103"/>
      <c r="AV832" s="103"/>
      <c r="AW832" s="103"/>
      <c r="AX832" s="103"/>
      <c r="AY832" s="103"/>
      <c r="AZ832" s="103"/>
      <c r="BA832" s="103"/>
      <c r="BB832" s="103"/>
      <c r="BC832" s="103" t="e">
        <f>VLOOKUP('Final Report'!D832,'Issue Variable'!A:N,11,FALSE)</f>
        <v>#N/A</v>
      </c>
      <c r="BD832" s="103"/>
      <c r="BE832" s="206"/>
    </row>
    <row r="833" spans="1:57" ht="105" hidden="1">
      <c r="A833" s="145"/>
      <c r="B833" s="103" t="e">
        <f>VLOOKUP(A833,URL[],2,0)</f>
        <v>#N/A</v>
      </c>
      <c r="C833" s="205" t="e">
        <f>VLOOKUP(A833,URL[],3,0)</f>
        <v>#N/A</v>
      </c>
      <c r="D833" s="103"/>
      <c r="E833" s="103"/>
      <c r="F833" s="103"/>
      <c r="G833" s="103"/>
      <c r="H833" s="103"/>
      <c r="I833" s="103"/>
      <c r="J833" s="103"/>
      <c r="K833" s="103"/>
      <c r="L833" s="103"/>
      <c r="M833" s="103"/>
      <c r="N833" s="103"/>
      <c r="O833" s="103"/>
      <c r="P833" s="103"/>
      <c r="Q833" s="103"/>
      <c r="R833" s="103"/>
      <c r="S833" s="103"/>
      <c r="T833" s="103" t="str">
        <f>IF(Final_Report[[#This Row],[Move to Report]]="Yes",VLOOKUP(E833,IssueVariable[],3,0),"N/A")</f>
        <v>N/A</v>
      </c>
      <c r="U833" s="103" t="str">
        <f>IF(Final_Report[[#This Row],[Move to Report]]="Yes",VLOOKUP(E833,IssueVariable[],4,0),"N/A")</f>
        <v>N/A</v>
      </c>
      <c r="V833" s="103" t="str">
        <f>Final_Report[[#This Row],[Issue Description]]</f>
        <v>N/A</v>
      </c>
      <c r="W833" s="103"/>
      <c r="X833" s="103">
        <f>Final_Report[[#This Row],[Code Snippet]]</f>
        <v>0</v>
      </c>
      <c r="Y833" s="103" t="str">
        <f>IF(Final_Report[[#This Row],[Move to Report]]="Yes",VLOOKUP(E833,IssueVariable[],5,0),"N/A")</f>
        <v>N/A</v>
      </c>
      <c r="Z833" s="103" t="str">
        <f>Final_Report[[#This Row],[Expected Result]]</f>
        <v>N/A</v>
      </c>
      <c r="AA833" s="103" t="str">
        <f>IF(Final_Report[[#This Row],[Move to Report]]="Yes",VLOOKUP(E833,IssueVariable[],6,0),"N/A")</f>
        <v>N/A</v>
      </c>
      <c r="AB833" s="103" t="str">
        <f>IF(Final_Report[[#This Row],[Move to Report]]="Yes",VLOOKUP(E833,IssueVariable[],7,0),"N/A")</f>
        <v>N/A</v>
      </c>
      <c r="AC833" s="103" t="str">
        <f>Final_Report[[#This Row],[Recommendation]]</f>
        <v>N/A</v>
      </c>
      <c r="AD833" s="103"/>
      <c r="AE833" s="103" t="str">
        <f>IF(Final_Report[[#This Row],[Move to Report]]="Yes",VLOOKUP(E833,IssueVariable[],8,0),"N/A")</f>
        <v>N/A</v>
      </c>
      <c r="AF833" s="103" t="str">
        <f>Final_Report[[#This Row],[Steps to Reproduce]]</f>
        <v>N/A</v>
      </c>
      <c r="AG833" s="103" t="str">
        <f>IF(Final_Report[[#This Row],[Move to Report]]="Yes",VLOOKUP(E833,IssueVariable[],9,0),"N/A")</f>
        <v>N/A</v>
      </c>
      <c r="AH833" s="103" t="str">
        <f>IF(Final_Report[[#This Row],[Move to Report]]="Yes",VLOOKUP(E833,IssueVariable[],10,0),"N/A")</f>
        <v>N/A</v>
      </c>
      <c r="AI833" s="103"/>
      <c r="AJ833" s="103"/>
      <c r="AK833" s="103" t="str" cm="1">
        <f t="array" ref="AK833">Table95[Tested on]</f>
        <v>Windows: 11
MAC OS: 12
iOS: 15
Android OS: 10</v>
      </c>
      <c r="AL833" s="203" t="str" cm="1">
        <f t="array" ref="AL8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3" s="103" t="e" cm="1">
        <f t="array" ref="AM833">CONCATENATE(LEFT(AH833, SEARCH(" ", AH833) -1),", ",Labels[Labels])</f>
        <v>#VALUE!</v>
      </c>
      <c r="AN833" s="103" t="b">
        <f t="shared" si="14"/>
        <v>0</v>
      </c>
      <c r="AO833" s="103"/>
      <c r="AP833" s="103"/>
      <c r="AQ833" s="103"/>
      <c r="AR833" s="103"/>
      <c r="AS833" s="103"/>
      <c r="AT833" s="103"/>
      <c r="AU833" s="103"/>
      <c r="AV833" s="103"/>
      <c r="AW833" s="103"/>
      <c r="AX833" s="103"/>
      <c r="AY833" s="103"/>
      <c r="AZ833" s="103"/>
      <c r="BA833" s="103"/>
      <c r="BB833" s="103"/>
      <c r="BC833" s="103" t="e">
        <f>VLOOKUP('Final Report'!D833,'Issue Variable'!A:N,11,FALSE)</f>
        <v>#N/A</v>
      </c>
      <c r="BD833" s="103"/>
      <c r="BE833" s="206"/>
    </row>
    <row r="834" spans="1:57" ht="105" hidden="1">
      <c r="A834" s="145"/>
      <c r="B834" s="103" t="e">
        <f>VLOOKUP(A834,URL[],2,0)</f>
        <v>#N/A</v>
      </c>
      <c r="C834" s="205" t="e">
        <f>VLOOKUP(A834,URL[],3,0)</f>
        <v>#N/A</v>
      </c>
      <c r="D834" s="103"/>
      <c r="E834" s="103"/>
      <c r="F834" s="103"/>
      <c r="G834" s="103"/>
      <c r="H834" s="103"/>
      <c r="I834" s="103"/>
      <c r="J834" s="103"/>
      <c r="K834" s="103"/>
      <c r="L834" s="103"/>
      <c r="M834" s="103"/>
      <c r="N834" s="103"/>
      <c r="O834" s="103"/>
      <c r="P834" s="103"/>
      <c r="Q834" s="103"/>
      <c r="R834" s="103"/>
      <c r="S834" s="103"/>
      <c r="T834" s="103" t="str">
        <f>IF(Final_Report[[#This Row],[Move to Report]]="Yes",VLOOKUP(E834,IssueVariable[],3,0),"N/A")</f>
        <v>N/A</v>
      </c>
      <c r="U834" s="103" t="str">
        <f>IF(Final_Report[[#This Row],[Move to Report]]="Yes",VLOOKUP(E834,IssueVariable[],4,0),"N/A")</f>
        <v>N/A</v>
      </c>
      <c r="V834" s="103" t="str">
        <f>Final_Report[[#This Row],[Issue Description]]</f>
        <v>N/A</v>
      </c>
      <c r="W834" s="103"/>
      <c r="X834" s="103">
        <f>Final_Report[[#This Row],[Code Snippet]]</f>
        <v>0</v>
      </c>
      <c r="Y834" s="103" t="str">
        <f>IF(Final_Report[[#This Row],[Move to Report]]="Yes",VLOOKUP(E834,IssueVariable[],5,0),"N/A")</f>
        <v>N/A</v>
      </c>
      <c r="Z834" s="103" t="str">
        <f>Final_Report[[#This Row],[Expected Result]]</f>
        <v>N/A</v>
      </c>
      <c r="AA834" s="103" t="str">
        <f>IF(Final_Report[[#This Row],[Move to Report]]="Yes",VLOOKUP(E834,IssueVariable[],6,0),"N/A")</f>
        <v>N/A</v>
      </c>
      <c r="AB834" s="103" t="str">
        <f>IF(Final_Report[[#This Row],[Move to Report]]="Yes",VLOOKUP(E834,IssueVariable[],7,0),"N/A")</f>
        <v>N/A</v>
      </c>
      <c r="AC834" s="103" t="str">
        <f>Final_Report[[#This Row],[Recommendation]]</f>
        <v>N/A</v>
      </c>
      <c r="AD834" s="103"/>
      <c r="AE834" s="103" t="str">
        <f>IF(Final_Report[[#This Row],[Move to Report]]="Yes",VLOOKUP(E834,IssueVariable[],8,0),"N/A")</f>
        <v>N/A</v>
      </c>
      <c r="AF834" s="103" t="str">
        <f>Final_Report[[#This Row],[Steps to Reproduce]]</f>
        <v>N/A</v>
      </c>
      <c r="AG834" s="103" t="str">
        <f>IF(Final_Report[[#This Row],[Move to Report]]="Yes",VLOOKUP(E834,IssueVariable[],9,0),"N/A")</f>
        <v>N/A</v>
      </c>
      <c r="AH834" s="103" t="str">
        <f>IF(Final_Report[[#This Row],[Move to Report]]="Yes",VLOOKUP(E834,IssueVariable[],10,0),"N/A")</f>
        <v>N/A</v>
      </c>
      <c r="AI834" s="103"/>
      <c r="AJ834" s="103"/>
      <c r="AK834" s="103" t="str" cm="1">
        <f t="array" ref="AK834">Table95[Tested on]</f>
        <v>Windows: 11
MAC OS: 12
iOS: 15
Android OS: 10</v>
      </c>
      <c r="AL834" s="203" t="str" cm="1">
        <f t="array" ref="AL8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4" s="103" t="e" cm="1">
        <f t="array" ref="AM834">CONCATENATE(LEFT(AH834, SEARCH(" ", AH834) -1),", ",Labels[Labels])</f>
        <v>#VALUE!</v>
      </c>
      <c r="AN834" s="103" t="b">
        <f t="shared" si="14"/>
        <v>0</v>
      </c>
      <c r="AO834" s="103"/>
      <c r="AP834" s="103"/>
      <c r="AQ834" s="103"/>
      <c r="AR834" s="103"/>
      <c r="AS834" s="103"/>
      <c r="AT834" s="103"/>
      <c r="AU834" s="103"/>
      <c r="AV834" s="103"/>
      <c r="AW834" s="103"/>
      <c r="AX834" s="103"/>
      <c r="AY834" s="103"/>
      <c r="AZ834" s="103"/>
      <c r="BA834" s="103"/>
      <c r="BB834" s="103"/>
      <c r="BC834" s="103" t="e">
        <f>VLOOKUP('Final Report'!D834,'Issue Variable'!A:N,11,FALSE)</f>
        <v>#N/A</v>
      </c>
      <c r="BD834" s="103"/>
      <c r="BE834" s="206"/>
    </row>
    <row r="835" spans="1:57" ht="105" hidden="1">
      <c r="A835" s="145"/>
      <c r="B835" s="103" t="e">
        <f>VLOOKUP(A835,URL[],2,0)</f>
        <v>#N/A</v>
      </c>
      <c r="C835" s="205" t="e">
        <f>VLOOKUP(A835,URL[],3,0)</f>
        <v>#N/A</v>
      </c>
      <c r="D835" s="103"/>
      <c r="E835" s="103"/>
      <c r="F835" s="103"/>
      <c r="G835" s="103"/>
      <c r="H835" s="103"/>
      <c r="I835" s="103"/>
      <c r="J835" s="103"/>
      <c r="K835" s="103"/>
      <c r="L835" s="103"/>
      <c r="M835" s="103"/>
      <c r="N835" s="103"/>
      <c r="O835" s="103"/>
      <c r="P835" s="103"/>
      <c r="Q835" s="103"/>
      <c r="R835" s="103"/>
      <c r="S835" s="103"/>
      <c r="T835" s="103" t="str">
        <f>IF(Final_Report[[#This Row],[Move to Report]]="Yes",VLOOKUP(E835,IssueVariable[],3,0),"N/A")</f>
        <v>N/A</v>
      </c>
      <c r="U835" s="103" t="str">
        <f>IF(Final_Report[[#This Row],[Move to Report]]="Yes",VLOOKUP(E835,IssueVariable[],4,0),"N/A")</f>
        <v>N/A</v>
      </c>
      <c r="V835" s="103" t="str">
        <f>Final_Report[[#This Row],[Issue Description]]</f>
        <v>N/A</v>
      </c>
      <c r="W835" s="103"/>
      <c r="X835" s="103">
        <f>Final_Report[[#This Row],[Code Snippet]]</f>
        <v>0</v>
      </c>
      <c r="Y835" s="103" t="str">
        <f>IF(Final_Report[[#This Row],[Move to Report]]="Yes",VLOOKUP(E835,IssueVariable[],5,0),"N/A")</f>
        <v>N/A</v>
      </c>
      <c r="Z835" s="103" t="str">
        <f>Final_Report[[#This Row],[Expected Result]]</f>
        <v>N/A</v>
      </c>
      <c r="AA835" s="103" t="str">
        <f>IF(Final_Report[[#This Row],[Move to Report]]="Yes",VLOOKUP(E835,IssueVariable[],6,0),"N/A")</f>
        <v>N/A</v>
      </c>
      <c r="AB835" s="103" t="str">
        <f>IF(Final_Report[[#This Row],[Move to Report]]="Yes",VLOOKUP(E835,IssueVariable[],7,0),"N/A")</f>
        <v>N/A</v>
      </c>
      <c r="AC835" s="103" t="str">
        <f>Final_Report[[#This Row],[Recommendation]]</f>
        <v>N/A</v>
      </c>
      <c r="AD835" s="103"/>
      <c r="AE835" s="103" t="str">
        <f>IF(Final_Report[[#This Row],[Move to Report]]="Yes",VLOOKUP(E835,IssueVariable[],8,0),"N/A")</f>
        <v>N/A</v>
      </c>
      <c r="AF835" s="103" t="str">
        <f>Final_Report[[#This Row],[Steps to Reproduce]]</f>
        <v>N/A</v>
      </c>
      <c r="AG835" s="103" t="str">
        <f>IF(Final_Report[[#This Row],[Move to Report]]="Yes",VLOOKUP(E835,IssueVariable[],9,0),"N/A")</f>
        <v>N/A</v>
      </c>
      <c r="AH835" s="103" t="str">
        <f>IF(Final_Report[[#This Row],[Move to Report]]="Yes",VLOOKUP(E835,IssueVariable[],10,0),"N/A")</f>
        <v>N/A</v>
      </c>
      <c r="AI835" s="103"/>
      <c r="AJ835" s="103"/>
      <c r="AK835" s="103" t="str" cm="1">
        <f t="array" ref="AK835">Table95[Tested on]</f>
        <v>Windows: 11
MAC OS: 12
iOS: 15
Android OS: 10</v>
      </c>
      <c r="AL835" s="203" t="str" cm="1">
        <f t="array" ref="AL8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5" s="103" t="e" cm="1">
        <f t="array" ref="AM835">CONCATENATE(LEFT(AH835, SEARCH(" ", AH835) -1),", ",Labels[Labels])</f>
        <v>#VALUE!</v>
      </c>
      <c r="AN835" s="103" t="b">
        <f t="shared" si="14"/>
        <v>0</v>
      </c>
      <c r="AO835" s="103"/>
      <c r="AP835" s="103"/>
      <c r="AQ835" s="103"/>
      <c r="AR835" s="103"/>
      <c r="AS835" s="103"/>
      <c r="AT835" s="103"/>
      <c r="AU835" s="103"/>
      <c r="AV835" s="103"/>
      <c r="AW835" s="103"/>
      <c r="AX835" s="103"/>
      <c r="AY835" s="103"/>
      <c r="AZ835" s="103"/>
      <c r="BA835" s="103"/>
      <c r="BB835" s="103"/>
      <c r="BC835" s="103" t="e">
        <f>VLOOKUP('Final Report'!D835,'Issue Variable'!A:N,11,FALSE)</f>
        <v>#N/A</v>
      </c>
      <c r="BD835" s="103"/>
      <c r="BE835" s="206"/>
    </row>
    <row r="836" spans="1:57" ht="105" hidden="1">
      <c r="A836" s="145"/>
      <c r="B836" s="103" t="e">
        <f>VLOOKUP(A836,URL[],2,0)</f>
        <v>#N/A</v>
      </c>
      <c r="C836" s="205" t="e">
        <f>VLOOKUP(A836,URL[],3,0)</f>
        <v>#N/A</v>
      </c>
      <c r="D836" s="103"/>
      <c r="E836" s="103"/>
      <c r="F836" s="103"/>
      <c r="G836" s="103"/>
      <c r="H836" s="103"/>
      <c r="I836" s="103"/>
      <c r="J836" s="103"/>
      <c r="K836" s="103"/>
      <c r="L836" s="103"/>
      <c r="M836" s="103"/>
      <c r="N836" s="103"/>
      <c r="O836" s="103"/>
      <c r="P836" s="103"/>
      <c r="Q836" s="103"/>
      <c r="R836" s="103"/>
      <c r="S836" s="103"/>
      <c r="T836" s="103" t="str">
        <f>IF(Final_Report[[#This Row],[Move to Report]]="Yes",VLOOKUP(E836,IssueVariable[],3,0),"N/A")</f>
        <v>N/A</v>
      </c>
      <c r="U836" s="103" t="str">
        <f>IF(Final_Report[[#This Row],[Move to Report]]="Yes",VLOOKUP(E836,IssueVariable[],4,0),"N/A")</f>
        <v>N/A</v>
      </c>
      <c r="V836" s="103" t="str">
        <f>Final_Report[[#This Row],[Issue Description]]</f>
        <v>N/A</v>
      </c>
      <c r="W836" s="103"/>
      <c r="X836" s="103">
        <f>Final_Report[[#This Row],[Code Snippet]]</f>
        <v>0</v>
      </c>
      <c r="Y836" s="103" t="str">
        <f>IF(Final_Report[[#This Row],[Move to Report]]="Yes",VLOOKUP(E836,IssueVariable[],5,0),"N/A")</f>
        <v>N/A</v>
      </c>
      <c r="Z836" s="103" t="str">
        <f>Final_Report[[#This Row],[Expected Result]]</f>
        <v>N/A</v>
      </c>
      <c r="AA836" s="103" t="str">
        <f>IF(Final_Report[[#This Row],[Move to Report]]="Yes",VLOOKUP(E836,IssueVariable[],6,0),"N/A")</f>
        <v>N/A</v>
      </c>
      <c r="AB836" s="103" t="str">
        <f>IF(Final_Report[[#This Row],[Move to Report]]="Yes",VLOOKUP(E836,IssueVariable[],7,0),"N/A")</f>
        <v>N/A</v>
      </c>
      <c r="AC836" s="103" t="str">
        <f>Final_Report[[#This Row],[Recommendation]]</f>
        <v>N/A</v>
      </c>
      <c r="AD836" s="103"/>
      <c r="AE836" s="103" t="str">
        <f>IF(Final_Report[[#This Row],[Move to Report]]="Yes",VLOOKUP(E836,IssueVariable[],8,0),"N/A")</f>
        <v>N/A</v>
      </c>
      <c r="AF836" s="103" t="str">
        <f>Final_Report[[#This Row],[Steps to Reproduce]]</f>
        <v>N/A</v>
      </c>
      <c r="AG836" s="103" t="str">
        <f>IF(Final_Report[[#This Row],[Move to Report]]="Yes",VLOOKUP(E836,IssueVariable[],9,0),"N/A")</f>
        <v>N/A</v>
      </c>
      <c r="AH836" s="103" t="str">
        <f>IF(Final_Report[[#This Row],[Move to Report]]="Yes",VLOOKUP(E836,IssueVariable[],10,0),"N/A")</f>
        <v>N/A</v>
      </c>
      <c r="AI836" s="103"/>
      <c r="AJ836" s="103"/>
      <c r="AK836" s="103" t="str" cm="1">
        <f t="array" ref="AK836">Table95[Tested on]</f>
        <v>Windows: 11
MAC OS: 12
iOS: 15
Android OS: 10</v>
      </c>
      <c r="AL836" s="203" t="str" cm="1">
        <f t="array" ref="AL8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6" s="103" t="e" cm="1">
        <f t="array" ref="AM836">CONCATENATE(LEFT(AH836, SEARCH(" ", AH836) -1),", ",Labels[Labels])</f>
        <v>#VALUE!</v>
      </c>
      <c r="AN836" s="103" t="b">
        <f t="shared" si="14"/>
        <v>0</v>
      </c>
      <c r="AO836" s="103"/>
      <c r="AP836" s="103"/>
      <c r="AQ836" s="103"/>
      <c r="AR836" s="103"/>
      <c r="AS836" s="103"/>
      <c r="AT836" s="103"/>
      <c r="AU836" s="103"/>
      <c r="AV836" s="103"/>
      <c r="AW836" s="103"/>
      <c r="AX836" s="103"/>
      <c r="AY836" s="103"/>
      <c r="AZ836" s="103"/>
      <c r="BA836" s="103"/>
      <c r="BB836" s="103"/>
      <c r="BC836" s="103" t="e">
        <f>VLOOKUP('Final Report'!D836,'Issue Variable'!A:N,11,FALSE)</f>
        <v>#N/A</v>
      </c>
      <c r="BD836" s="103"/>
      <c r="BE836" s="206"/>
    </row>
    <row r="837" spans="1:57" ht="105" hidden="1">
      <c r="A837" s="145"/>
      <c r="B837" s="103" t="e">
        <f>VLOOKUP(A837,URL[],2,0)</f>
        <v>#N/A</v>
      </c>
      <c r="C837" s="205" t="e">
        <f>VLOOKUP(A837,URL[],3,0)</f>
        <v>#N/A</v>
      </c>
      <c r="D837" s="103"/>
      <c r="E837" s="103"/>
      <c r="F837" s="103"/>
      <c r="G837" s="103"/>
      <c r="H837" s="103"/>
      <c r="I837" s="103"/>
      <c r="J837" s="103"/>
      <c r="K837" s="103"/>
      <c r="L837" s="103"/>
      <c r="M837" s="103"/>
      <c r="N837" s="103"/>
      <c r="O837" s="103"/>
      <c r="P837" s="103"/>
      <c r="Q837" s="103"/>
      <c r="R837" s="103"/>
      <c r="S837" s="103"/>
      <c r="T837" s="103" t="str">
        <f>IF(Final_Report[[#This Row],[Move to Report]]="Yes",VLOOKUP(E837,IssueVariable[],3,0),"N/A")</f>
        <v>N/A</v>
      </c>
      <c r="U837" s="103" t="str">
        <f>IF(Final_Report[[#This Row],[Move to Report]]="Yes",VLOOKUP(E837,IssueVariable[],4,0),"N/A")</f>
        <v>N/A</v>
      </c>
      <c r="V837" s="103" t="str">
        <f>Final_Report[[#This Row],[Issue Description]]</f>
        <v>N/A</v>
      </c>
      <c r="W837" s="103"/>
      <c r="X837" s="103">
        <f>Final_Report[[#This Row],[Code Snippet]]</f>
        <v>0</v>
      </c>
      <c r="Y837" s="103" t="str">
        <f>IF(Final_Report[[#This Row],[Move to Report]]="Yes",VLOOKUP(E837,IssueVariable[],5,0),"N/A")</f>
        <v>N/A</v>
      </c>
      <c r="Z837" s="103" t="str">
        <f>Final_Report[[#This Row],[Expected Result]]</f>
        <v>N/A</v>
      </c>
      <c r="AA837" s="103" t="str">
        <f>IF(Final_Report[[#This Row],[Move to Report]]="Yes",VLOOKUP(E837,IssueVariable[],6,0),"N/A")</f>
        <v>N/A</v>
      </c>
      <c r="AB837" s="103" t="str">
        <f>IF(Final_Report[[#This Row],[Move to Report]]="Yes",VLOOKUP(E837,IssueVariable[],7,0),"N/A")</f>
        <v>N/A</v>
      </c>
      <c r="AC837" s="103" t="str">
        <f>Final_Report[[#This Row],[Recommendation]]</f>
        <v>N/A</v>
      </c>
      <c r="AD837" s="103"/>
      <c r="AE837" s="103" t="str">
        <f>IF(Final_Report[[#This Row],[Move to Report]]="Yes",VLOOKUP(E837,IssueVariable[],8,0),"N/A")</f>
        <v>N/A</v>
      </c>
      <c r="AF837" s="103" t="str">
        <f>Final_Report[[#This Row],[Steps to Reproduce]]</f>
        <v>N/A</v>
      </c>
      <c r="AG837" s="103" t="str">
        <f>IF(Final_Report[[#This Row],[Move to Report]]="Yes",VLOOKUP(E837,IssueVariable[],9,0),"N/A")</f>
        <v>N/A</v>
      </c>
      <c r="AH837" s="103" t="str">
        <f>IF(Final_Report[[#This Row],[Move to Report]]="Yes",VLOOKUP(E837,IssueVariable[],10,0),"N/A")</f>
        <v>N/A</v>
      </c>
      <c r="AI837" s="103"/>
      <c r="AJ837" s="103"/>
      <c r="AK837" s="103" t="str" cm="1">
        <f t="array" ref="AK837">Table95[Tested on]</f>
        <v>Windows: 11
MAC OS: 12
iOS: 15
Android OS: 10</v>
      </c>
      <c r="AL837" s="203" t="str" cm="1">
        <f t="array" ref="AL8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7" s="103" t="e" cm="1">
        <f t="array" ref="AM837">CONCATENATE(LEFT(AH837, SEARCH(" ", AH837) -1),", ",Labels[Labels])</f>
        <v>#VALUE!</v>
      </c>
      <c r="AN837" s="103" t="b">
        <f t="shared" si="14"/>
        <v>0</v>
      </c>
      <c r="AO837" s="103"/>
      <c r="AP837" s="103"/>
      <c r="AQ837" s="103"/>
      <c r="AR837" s="103"/>
      <c r="AS837" s="103"/>
      <c r="AT837" s="103"/>
      <c r="AU837" s="103"/>
      <c r="AV837" s="103"/>
      <c r="AW837" s="103"/>
      <c r="AX837" s="103"/>
      <c r="AY837" s="103"/>
      <c r="AZ837" s="103"/>
      <c r="BA837" s="103"/>
      <c r="BB837" s="103"/>
      <c r="BC837" s="103" t="e">
        <f>VLOOKUP('Final Report'!D837,'Issue Variable'!A:N,11,FALSE)</f>
        <v>#N/A</v>
      </c>
      <c r="BD837" s="103"/>
      <c r="BE837" s="206"/>
    </row>
    <row r="838" spans="1:57" ht="105" hidden="1">
      <c r="A838" s="145"/>
      <c r="B838" s="103" t="e">
        <f>VLOOKUP(A838,URL[],2,0)</f>
        <v>#N/A</v>
      </c>
      <c r="C838" s="205" t="e">
        <f>VLOOKUP(A838,URL[],3,0)</f>
        <v>#N/A</v>
      </c>
      <c r="D838" s="103"/>
      <c r="E838" s="103"/>
      <c r="F838" s="103"/>
      <c r="G838" s="103"/>
      <c r="H838" s="103"/>
      <c r="I838" s="103"/>
      <c r="J838" s="103"/>
      <c r="K838" s="103"/>
      <c r="L838" s="103"/>
      <c r="M838" s="103"/>
      <c r="N838" s="103"/>
      <c r="O838" s="103"/>
      <c r="P838" s="103"/>
      <c r="Q838" s="103"/>
      <c r="R838" s="103"/>
      <c r="S838" s="103"/>
      <c r="T838" s="103" t="str">
        <f>IF(Final_Report[[#This Row],[Move to Report]]="Yes",VLOOKUP(E838,IssueVariable[],3,0),"N/A")</f>
        <v>N/A</v>
      </c>
      <c r="U838" s="103" t="str">
        <f>IF(Final_Report[[#This Row],[Move to Report]]="Yes",VLOOKUP(E838,IssueVariable[],4,0),"N/A")</f>
        <v>N/A</v>
      </c>
      <c r="V838" s="103" t="str">
        <f>Final_Report[[#This Row],[Issue Description]]</f>
        <v>N/A</v>
      </c>
      <c r="W838" s="103"/>
      <c r="X838" s="103">
        <f>Final_Report[[#This Row],[Code Snippet]]</f>
        <v>0</v>
      </c>
      <c r="Y838" s="103" t="str">
        <f>IF(Final_Report[[#This Row],[Move to Report]]="Yes",VLOOKUP(E838,IssueVariable[],5,0),"N/A")</f>
        <v>N/A</v>
      </c>
      <c r="Z838" s="103" t="str">
        <f>Final_Report[[#This Row],[Expected Result]]</f>
        <v>N/A</v>
      </c>
      <c r="AA838" s="103" t="str">
        <f>IF(Final_Report[[#This Row],[Move to Report]]="Yes",VLOOKUP(E838,IssueVariable[],6,0),"N/A")</f>
        <v>N/A</v>
      </c>
      <c r="AB838" s="103" t="str">
        <f>IF(Final_Report[[#This Row],[Move to Report]]="Yes",VLOOKUP(E838,IssueVariable[],7,0),"N/A")</f>
        <v>N/A</v>
      </c>
      <c r="AC838" s="103" t="str">
        <f>Final_Report[[#This Row],[Recommendation]]</f>
        <v>N/A</v>
      </c>
      <c r="AD838" s="103"/>
      <c r="AE838" s="103" t="str">
        <f>IF(Final_Report[[#This Row],[Move to Report]]="Yes",VLOOKUP(E838,IssueVariable[],8,0),"N/A")</f>
        <v>N/A</v>
      </c>
      <c r="AF838" s="103" t="str">
        <f>Final_Report[[#This Row],[Steps to Reproduce]]</f>
        <v>N/A</v>
      </c>
      <c r="AG838" s="103" t="str">
        <f>IF(Final_Report[[#This Row],[Move to Report]]="Yes",VLOOKUP(E838,IssueVariable[],9,0),"N/A")</f>
        <v>N/A</v>
      </c>
      <c r="AH838" s="103" t="str">
        <f>IF(Final_Report[[#This Row],[Move to Report]]="Yes",VLOOKUP(E838,IssueVariable[],10,0),"N/A")</f>
        <v>N/A</v>
      </c>
      <c r="AI838" s="103"/>
      <c r="AJ838" s="103"/>
      <c r="AK838" s="103" t="str" cm="1">
        <f t="array" ref="AK838">Table95[Tested on]</f>
        <v>Windows: 11
MAC OS: 12
iOS: 15
Android OS: 10</v>
      </c>
      <c r="AL838" s="203" t="str" cm="1">
        <f t="array" ref="AL8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8" s="103" t="e" cm="1">
        <f t="array" ref="AM838">CONCATENATE(LEFT(AH838, SEARCH(" ", AH838) -1),", ",Labels[Labels])</f>
        <v>#VALUE!</v>
      </c>
      <c r="AN838" s="103" t="b">
        <f t="shared" si="14"/>
        <v>0</v>
      </c>
      <c r="AO838" s="103"/>
      <c r="AP838" s="103"/>
      <c r="AQ838" s="103"/>
      <c r="AR838" s="103"/>
      <c r="AS838" s="103"/>
      <c r="AT838" s="103"/>
      <c r="AU838" s="103"/>
      <c r="AV838" s="103"/>
      <c r="AW838" s="103"/>
      <c r="AX838" s="103"/>
      <c r="AY838" s="103"/>
      <c r="AZ838" s="103"/>
      <c r="BA838" s="103"/>
      <c r="BB838" s="103"/>
      <c r="BC838" s="103" t="e">
        <f>VLOOKUP('Final Report'!D838,'Issue Variable'!A:N,11,FALSE)</f>
        <v>#N/A</v>
      </c>
      <c r="BD838" s="103"/>
      <c r="BE838" s="206"/>
    </row>
    <row r="839" spans="1:57" ht="105" hidden="1">
      <c r="A839" s="145"/>
      <c r="B839" s="103" t="e">
        <f>VLOOKUP(A839,URL[],2,0)</f>
        <v>#N/A</v>
      </c>
      <c r="C839" s="205" t="e">
        <f>VLOOKUP(A839,URL[],3,0)</f>
        <v>#N/A</v>
      </c>
      <c r="D839" s="103"/>
      <c r="E839" s="103"/>
      <c r="F839" s="103"/>
      <c r="G839" s="103"/>
      <c r="H839" s="103"/>
      <c r="I839" s="103"/>
      <c r="J839" s="103"/>
      <c r="K839" s="103"/>
      <c r="L839" s="103"/>
      <c r="M839" s="103"/>
      <c r="N839" s="103"/>
      <c r="O839" s="103"/>
      <c r="P839" s="103"/>
      <c r="Q839" s="103"/>
      <c r="R839" s="103"/>
      <c r="S839" s="103"/>
      <c r="T839" s="103" t="str">
        <f>IF(Final_Report[[#This Row],[Move to Report]]="Yes",VLOOKUP(E839,IssueVariable[],3,0),"N/A")</f>
        <v>N/A</v>
      </c>
      <c r="U839" s="103" t="str">
        <f>IF(Final_Report[[#This Row],[Move to Report]]="Yes",VLOOKUP(E839,IssueVariable[],4,0),"N/A")</f>
        <v>N/A</v>
      </c>
      <c r="V839" s="103" t="str">
        <f>Final_Report[[#This Row],[Issue Description]]</f>
        <v>N/A</v>
      </c>
      <c r="W839" s="103"/>
      <c r="X839" s="103">
        <f>Final_Report[[#This Row],[Code Snippet]]</f>
        <v>0</v>
      </c>
      <c r="Y839" s="103" t="str">
        <f>IF(Final_Report[[#This Row],[Move to Report]]="Yes",VLOOKUP(E839,IssueVariable[],5,0),"N/A")</f>
        <v>N/A</v>
      </c>
      <c r="Z839" s="103" t="str">
        <f>Final_Report[[#This Row],[Expected Result]]</f>
        <v>N/A</v>
      </c>
      <c r="AA839" s="103" t="str">
        <f>IF(Final_Report[[#This Row],[Move to Report]]="Yes",VLOOKUP(E839,IssueVariable[],6,0),"N/A")</f>
        <v>N/A</v>
      </c>
      <c r="AB839" s="103" t="str">
        <f>IF(Final_Report[[#This Row],[Move to Report]]="Yes",VLOOKUP(E839,IssueVariable[],7,0),"N/A")</f>
        <v>N/A</v>
      </c>
      <c r="AC839" s="103" t="str">
        <f>Final_Report[[#This Row],[Recommendation]]</f>
        <v>N/A</v>
      </c>
      <c r="AD839" s="103"/>
      <c r="AE839" s="103" t="str">
        <f>IF(Final_Report[[#This Row],[Move to Report]]="Yes",VLOOKUP(E839,IssueVariable[],8,0),"N/A")</f>
        <v>N/A</v>
      </c>
      <c r="AF839" s="103" t="str">
        <f>Final_Report[[#This Row],[Steps to Reproduce]]</f>
        <v>N/A</v>
      </c>
      <c r="AG839" s="103" t="str">
        <f>IF(Final_Report[[#This Row],[Move to Report]]="Yes",VLOOKUP(E839,IssueVariable[],9,0),"N/A")</f>
        <v>N/A</v>
      </c>
      <c r="AH839" s="103" t="str">
        <f>IF(Final_Report[[#This Row],[Move to Report]]="Yes",VLOOKUP(E839,IssueVariable[],10,0),"N/A")</f>
        <v>N/A</v>
      </c>
      <c r="AI839" s="103"/>
      <c r="AJ839" s="103"/>
      <c r="AK839" s="103" t="str" cm="1">
        <f t="array" ref="AK839">Table95[Tested on]</f>
        <v>Windows: 11
MAC OS: 12
iOS: 15
Android OS: 10</v>
      </c>
      <c r="AL839" s="203" t="str" cm="1">
        <f t="array" ref="AL8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39" s="103" t="e" cm="1">
        <f t="array" ref="AM839">CONCATENATE(LEFT(AH839, SEARCH(" ", AH839) -1),", ",Labels[Labels])</f>
        <v>#VALUE!</v>
      </c>
      <c r="AN839" s="103" t="b">
        <f t="shared" si="14"/>
        <v>0</v>
      </c>
      <c r="AO839" s="103"/>
      <c r="AP839" s="103"/>
      <c r="AQ839" s="103"/>
      <c r="AR839" s="103"/>
      <c r="AS839" s="103"/>
      <c r="AT839" s="103"/>
      <c r="AU839" s="103"/>
      <c r="AV839" s="103"/>
      <c r="AW839" s="103"/>
      <c r="AX839" s="103"/>
      <c r="AY839" s="103"/>
      <c r="AZ839" s="103"/>
      <c r="BA839" s="103"/>
      <c r="BB839" s="103"/>
      <c r="BC839" s="103" t="e">
        <f>VLOOKUP('Final Report'!D839,'Issue Variable'!A:N,11,FALSE)</f>
        <v>#N/A</v>
      </c>
      <c r="BD839" s="103"/>
      <c r="BE839" s="206"/>
    </row>
    <row r="840" spans="1:57" ht="105" hidden="1">
      <c r="A840" s="145"/>
      <c r="B840" s="103" t="e">
        <f>VLOOKUP(A840,URL[],2,0)</f>
        <v>#N/A</v>
      </c>
      <c r="C840" s="205" t="e">
        <f>VLOOKUP(A840,URL[],3,0)</f>
        <v>#N/A</v>
      </c>
      <c r="D840" s="103"/>
      <c r="E840" s="103"/>
      <c r="F840" s="103"/>
      <c r="G840" s="103"/>
      <c r="H840" s="103"/>
      <c r="I840" s="103"/>
      <c r="J840" s="103"/>
      <c r="K840" s="103"/>
      <c r="L840" s="103"/>
      <c r="M840" s="103"/>
      <c r="N840" s="103"/>
      <c r="O840" s="103"/>
      <c r="P840" s="103"/>
      <c r="Q840" s="103"/>
      <c r="R840" s="103"/>
      <c r="S840" s="103"/>
      <c r="T840" s="103" t="str">
        <f>IF(Final_Report[[#This Row],[Move to Report]]="Yes",VLOOKUP(E840,IssueVariable[],3,0),"N/A")</f>
        <v>N/A</v>
      </c>
      <c r="U840" s="103" t="str">
        <f>IF(Final_Report[[#This Row],[Move to Report]]="Yes",VLOOKUP(E840,IssueVariable[],4,0),"N/A")</f>
        <v>N/A</v>
      </c>
      <c r="V840" s="103" t="str">
        <f>Final_Report[[#This Row],[Issue Description]]</f>
        <v>N/A</v>
      </c>
      <c r="W840" s="103"/>
      <c r="X840" s="103">
        <f>Final_Report[[#This Row],[Code Snippet]]</f>
        <v>0</v>
      </c>
      <c r="Y840" s="103" t="str">
        <f>IF(Final_Report[[#This Row],[Move to Report]]="Yes",VLOOKUP(E840,IssueVariable[],5,0),"N/A")</f>
        <v>N/A</v>
      </c>
      <c r="Z840" s="103" t="str">
        <f>Final_Report[[#This Row],[Expected Result]]</f>
        <v>N/A</v>
      </c>
      <c r="AA840" s="103" t="str">
        <f>IF(Final_Report[[#This Row],[Move to Report]]="Yes",VLOOKUP(E840,IssueVariable[],6,0),"N/A")</f>
        <v>N/A</v>
      </c>
      <c r="AB840" s="103" t="str">
        <f>IF(Final_Report[[#This Row],[Move to Report]]="Yes",VLOOKUP(E840,IssueVariable[],7,0),"N/A")</f>
        <v>N/A</v>
      </c>
      <c r="AC840" s="103" t="str">
        <f>Final_Report[[#This Row],[Recommendation]]</f>
        <v>N/A</v>
      </c>
      <c r="AD840" s="103"/>
      <c r="AE840" s="103" t="str">
        <f>IF(Final_Report[[#This Row],[Move to Report]]="Yes",VLOOKUP(E840,IssueVariable[],8,0),"N/A")</f>
        <v>N/A</v>
      </c>
      <c r="AF840" s="103" t="str">
        <f>Final_Report[[#This Row],[Steps to Reproduce]]</f>
        <v>N/A</v>
      </c>
      <c r="AG840" s="103" t="str">
        <f>IF(Final_Report[[#This Row],[Move to Report]]="Yes",VLOOKUP(E840,IssueVariable[],9,0),"N/A")</f>
        <v>N/A</v>
      </c>
      <c r="AH840" s="103" t="str">
        <f>IF(Final_Report[[#This Row],[Move to Report]]="Yes",VLOOKUP(E840,IssueVariable[],10,0),"N/A")</f>
        <v>N/A</v>
      </c>
      <c r="AI840" s="103"/>
      <c r="AJ840" s="103"/>
      <c r="AK840" s="103" t="str" cm="1">
        <f t="array" ref="AK840">Table95[Tested on]</f>
        <v>Windows: 11
MAC OS: 12
iOS: 15
Android OS: 10</v>
      </c>
      <c r="AL840" s="203" t="str" cm="1">
        <f t="array" ref="AL8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0" s="103" t="e" cm="1">
        <f t="array" ref="AM840">CONCATENATE(LEFT(AH840, SEARCH(" ", AH840) -1),", ",Labels[Labels])</f>
        <v>#VALUE!</v>
      </c>
      <c r="AN840" s="103" t="b">
        <f t="shared" si="14"/>
        <v>0</v>
      </c>
      <c r="AO840" s="103"/>
      <c r="AP840" s="103"/>
      <c r="AQ840" s="103"/>
      <c r="AR840" s="103"/>
      <c r="AS840" s="103"/>
      <c r="AT840" s="103"/>
      <c r="AU840" s="103"/>
      <c r="AV840" s="103"/>
      <c r="AW840" s="103"/>
      <c r="AX840" s="103"/>
      <c r="AY840" s="103"/>
      <c r="AZ840" s="103"/>
      <c r="BA840" s="103"/>
      <c r="BB840" s="103"/>
      <c r="BC840" s="103" t="e">
        <f>VLOOKUP('Final Report'!D840,'Issue Variable'!A:N,11,FALSE)</f>
        <v>#N/A</v>
      </c>
      <c r="BD840" s="103"/>
      <c r="BE840" s="206"/>
    </row>
    <row r="841" spans="1:57" ht="105" hidden="1">
      <c r="A841" s="145"/>
      <c r="B841" s="103" t="e">
        <f>VLOOKUP(A841,URL[],2,0)</f>
        <v>#N/A</v>
      </c>
      <c r="C841" s="205" t="e">
        <f>VLOOKUP(A841,URL[],3,0)</f>
        <v>#N/A</v>
      </c>
      <c r="D841" s="103"/>
      <c r="E841" s="103"/>
      <c r="F841" s="103"/>
      <c r="G841" s="103"/>
      <c r="H841" s="103"/>
      <c r="I841" s="103"/>
      <c r="J841" s="103"/>
      <c r="K841" s="103"/>
      <c r="L841" s="103"/>
      <c r="M841" s="103"/>
      <c r="N841" s="103"/>
      <c r="O841" s="103"/>
      <c r="P841" s="103"/>
      <c r="Q841" s="103"/>
      <c r="R841" s="103"/>
      <c r="S841" s="103"/>
      <c r="T841" s="103" t="str">
        <f>IF(Final_Report[[#This Row],[Move to Report]]="Yes",VLOOKUP(E841,IssueVariable[],3,0),"N/A")</f>
        <v>N/A</v>
      </c>
      <c r="U841" s="103" t="str">
        <f>IF(Final_Report[[#This Row],[Move to Report]]="Yes",VLOOKUP(E841,IssueVariable[],4,0),"N/A")</f>
        <v>N/A</v>
      </c>
      <c r="V841" s="103" t="str">
        <f>Final_Report[[#This Row],[Issue Description]]</f>
        <v>N/A</v>
      </c>
      <c r="W841" s="103"/>
      <c r="X841" s="103">
        <f>Final_Report[[#This Row],[Code Snippet]]</f>
        <v>0</v>
      </c>
      <c r="Y841" s="103" t="str">
        <f>IF(Final_Report[[#This Row],[Move to Report]]="Yes",VLOOKUP(E841,IssueVariable[],5,0),"N/A")</f>
        <v>N/A</v>
      </c>
      <c r="Z841" s="103" t="str">
        <f>Final_Report[[#This Row],[Expected Result]]</f>
        <v>N/A</v>
      </c>
      <c r="AA841" s="103" t="str">
        <f>IF(Final_Report[[#This Row],[Move to Report]]="Yes",VLOOKUP(E841,IssueVariable[],6,0),"N/A")</f>
        <v>N/A</v>
      </c>
      <c r="AB841" s="103" t="str">
        <f>IF(Final_Report[[#This Row],[Move to Report]]="Yes",VLOOKUP(E841,IssueVariable[],7,0),"N/A")</f>
        <v>N/A</v>
      </c>
      <c r="AC841" s="103" t="str">
        <f>Final_Report[[#This Row],[Recommendation]]</f>
        <v>N/A</v>
      </c>
      <c r="AD841" s="103"/>
      <c r="AE841" s="103" t="str">
        <f>IF(Final_Report[[#This Row],[Move to Report]]="Yes",VLOOKUP(E841,IssueVariable[],8,0),"N/A")</f>
        <v>N/A</v>
      </c>
      <c r="AF841" s="103" t="str">
        <f>Final_Report[[#This Row],[Steps to Reproduce]]</f>
        <v>N/A</v>
      </c>
      <c r="AG841" s="103" t="str">
        <f>IF(Final_Report[[#This Row],[Move to Report]]="Yes",VLOOKUP(E841,IssueVariable[],9,0),"N/A")</f>
        <v>N/A</v>
      </c>
      <c r="AH841" s="103" t="str">
        <f>IF(Final_Report[[#This Row],[Move to Report]]="Yes",VLOOKUP(E841,IssueVariable[],10,0),"N/A")</f>
        <v>N/A</v>
      </c>
      <c r="AI841" s="103"/>
      <c r="AJ841" s="103"/>
      <c r="AK841" s="103" t="str" cm="1">
        <f t="array" ref="AK841">Table95[Tested on]</f>
        <v>Windows: 11
MAC OS: 12
iOS: 15
Android OS: 10</v>
      </c>
      <c r="AL841" s="203" t="str" cm="1">
        <f t="array" ref="AL8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1" s="103" t="e" cm="1">
        <f t="array" ref="AM841">CONCATENATE(LEFT(AH841, SEARCH(" ", AH841) -1),", ",Labels[Labels])</f>
        <v>#VALUE!</v>
      </c>
      <c r="AN841" s="103" t="b">
        <f t="shared" si="14"/>
        <v>0</v>
      </c>
      <c r="AO841" s="103"/>
      <c r="AP841" s="103"/>
      <c r="AQ841" s="103"/>
      <c r="AR841" s="103"/>
      <c r="AS841" s="103"/>
      <c r="AT841" s="103"/>
      <c r="AU841" s="103"/>
      <c r="AV841" s="103"/>
      <c r="AW841" s="103"/>
      <c r="AX841" s="103"/>
      <c r="AY841" s="103"/>
      <c r="AZ841" s="103"/>
      <c r="BA841" s="103"/>
      <c r="BB841" s="103"/>
      <c r="BC841" s="103" t="e">
        <f>VLOOKUP('Final Report'!D841,'Issue Variable'!A:N,11,FALSE)</f>
        <v>#N/A</v>
      </c>
      <c r="BD841" s="103"/>
      <c r="BE841" s="206"/>
    </row>
    <row r="842" spans="1:57" ht="105" hidden="1">
      <c r="A842" s="145"/>
      <c r="B842" s="103" t="e">
        <f>VLOOKUP(A842,URL[],2,0)</f>
        <v>#N/A</v>
      </c>
      <c r="C842" s="205" t="e">
        <f>VLOOKUP(A842,URL[],3,0)</f>
        <v>#N/A</v>
      </c>
      <c r="D842" s="103"/>
      <c r="E842" s="103"/>
      <c r="F842" s="103"/>
      <c r="G842" s="103"/>
      <c r="H842" s="103"/>
      <c r="I842" s="103"/>
      <c r="J842" s="103"/>
      <c r="K842" s="103"/>
      <c r="L842" s="103"/>
      <c r="M842" s="103"/>
      <c r="N842" s="103"/>
      <c r="O842" s="103"/>
      <c r="P842" s="103"/>
      <c r="Q842" s="103"/>
      <c r="R842" s="103"/>
      <c r="S842" s="103"/>
      <c r="T842" s="103" t="str">
        <f>IF(Final_Report[[#This Row],[Move to Report]]="Yes",VLOOKUP(E842,IssueVariable[],3,0),"N/A")</f>
        <v>N/A</v>
      </c>
      <c r="U842" s="103" t="str">
        <f>IF(Final_Report[[#This Row],[Move to Report]]="Yes",VLOOKUP(E842,IssueVariable[],4,0),"N/A")</f>
        <v>N/A</v>
      </c>
      <c r="V842" s="103" t="str">
        <f>Final_Report[[#This Row],[Issue Description]]</f>
        <v>N/A</v>
      </c>
      <c r="W842" s="103"/>
      <c r="X842" s="103">
        <f>Final_Report[[#This Row],[Code Snippet]]</f>
        <v>0</v>
      </c>
      <c r="Y842" s="103" t="str">
        <f>IF(Final_Report[[#This Row],[Move to Report]]="Yes",VLOOKUP(E842,IssueVariable[],5,0),"N/A")</f>
        <v>N/A</v>
      </c>
      <c r="Z842" s="103" t="str">
        <f>Final_Report[[#This Row],[Expected Result]]</f>
        <v>N/A</v>
      </c>
      <c r="AA842" s="103" t="str">
        <f>IF(Final_Report[[#This Row],[Move to Report]]="Yes",VLOOKUP(E842,IssueVariable[],6,0),"N/A")</f>
        <v>N/A</v>
      </c>
      <c r="AB842" s="103" t="str">
        <f>IF(Final_Report[[#This Row],[Move to Report]]="Yes",VLOOKUP(E842,IssueVariable[],7,0),"N/A")</f>
        <v>N/A</v>
      </c>
      <c r="AC842" s="103" t="str">
        <f>Final_Report[[#This Row],[Recommendation]]</f>
        <v>N/A</v>
      </c>
      <c r="AD842" s="103"/>
      <c r="AE842" s="103" t="str">
        <f>IF(Final_Report[[#This Row],[Move to Report]]="Yes",VLOOKUP(E842,IssueVariable[],8,0),"N/A")</f>
        <v>N/A</v>
      </c>
      <c r="AF842" s="103" t="str">
        <f>Final_Report[[#This Row],[Steps to Reproduce]]</f>
        <v>N/A</v>
      </c>
      <c r="AG842" s="103" t="str">
        <f>IF(Final_Report[[#This Row],[Move to Report]]="Yes",VLOOKUP(E842,IssueVariable[],9,0),"N/A")</f>
        <v>N/A</v>
      </c>
      <c r="AH842" s="103" t="str">
        <f>IF(Final_Report[[#This Row],[Move to Report]]="Yes",VLOOKUP(E842,IssueVariable[],10,0),"N/A")</f>
        <v>N/A</v>
      </c>
      <c r="AI842" s="103"/>
      <c r="AJ842" s="103"/>
      <c r="AK842" s="103" t="str" cm="1">
        <f t="array" ref="AK842">Table95[Tested on]</f>
        <v>Windows: 11
MAC OS: 12
iOS: 15
Android OS: 10</v>
      </c>
      <c r="AL842" s="203" t="str" cm="1">
        <f t="array" ref="AL8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2" s="103" t="e" cm="1">
        <f t="array" ref="AM842">CONCATENATE(LEFT(AH842, SEARCH(" ", AH842) -1),", ",Labels[Labels])</f>
        <v>#VALUE!</v>
      </c>
      <c r="AN842" s="103" t="b">
        <f t="shared" si="14"/>
        <v>0</v>
      </c>
      <c r="AO842" s="103"/>
      <c r="AP842" s="103"/>
      <c r="AQ842" s="103"/>
      <c r="AR842" s="103"/>
      <c r="AS842" s="103"/>
      <c r="AT842" s="103"/>
      <c r="AU842" s="103"/>
      <c r="AV842" s="103"/>
      <c r="AW842" s="103"/>
      <c r="AX842" s="103"/>
      <c r="AY842" s="103"/>
      <c r="AZ842" s="103"/>
      <c r="BA842" s="103"/>
      <c r="BB842" s="103"/>
      <c r="BC842" s="103" t="e">
        <f>VLOOKUP('Final Report'!D842,'Issue Variable'!A:N,11,FALSE)</f>
        <v>#N/A</v>
      </c>
      <c r="BD842" s="103"/>
      <c r="BE842" s="206"/>
    </row>
    <row r="843" spans="1:57" ht="105" hidden="1">
      <c r="A843" s="145"/>
      <c r="B843" s="103" t="e">
        <f>VLOOKUP(A843,URL[],2,0)</f>
        <v>#N/A</v>
      </c>
      <c r="C843" s="205" t="e">
        <f>VLOOKUP(A843,URL[],3,0)</f>
        <v>#N/A</v>
      </c>
      <c r="D843" s="103"/>
      <c r="E843" s="103"/>
      <c r="F843" s="103"/>
      <c r="G843" s="103"/>
      <c r="H843" s="103"/>
      <c r="I843" s="103"/>
      <c r="J843" s="103"/>
      <c r="K843" s="103"/>
      <c r="L843" s="103"/>
      <c r="M843" s="103"/>
      <c r="N843" s="103"/>
      <c r="O843" s="103"/>
      <c r="P843" s="103"/>
      <c r="Q843" s="103"/>
      <c r="R843" s="103"/>
      <c r="S843" s="103"/>
      <c r="T843" s="103" t="str">
        <f>IF(Final_Report[[#This Row],[Move to Report]]="Yes",VLOOKUP(E843,IssueVariable[],3,0),"N/A")</f>
        <v>N/A</v>
      </c>
      <c r="U843" s="103" t="str">
        <f>IF(Final_Report[[#This Row],[Move to Report]]="Yes",VLOOKUP(E843,IssueVariable[],4,0),"N/A")</f>
        <v>N/A</v>
      </c>
      <c r="V843" s="103" t="str">
        <f>Final_Report[[#This Row],[Issue Description]]</f>
        <v>N/A</v>
      </c>
      <c r="W843" s="103"/>
      <c r="X843" s="103">
        <f>Final_Report[[#This Row],[Code Snippet]]</f>
        <v>0</v>
      </c>
      <c r="Y843" s="103" t="str">
        <f>IF(Final_Report[[#This Row],[Move to Report]]="Yes",VLOOKUP(E843,IssueVariable[],5,0),"N/A")</f>
        <v>N/A</v>
      </c>
      <c r="Z843" s="103" t="str">
        <f>Final_Report[[#This Row],[Expected Result]]</f>
        <v>N/A</v>
      </c>
      <c r="AA843" s="103" t="str">
        <f>IF(Final_Report[[#This Row],[Move to Report]]="Yes",VLOOKUP(E843,IssueVariable[],6,0),"N/A")</f>
        <v>N/A</v>
      </c>
      <c r="AB843" s="103" t="str">
        <f>IF(Final_Report[[#This Row],[Move to Report]]="Yes",VLOOKUP(E843,IssueVariable[],7,0),"N/A")</f>
        <v>N/A</v>
      </c>
      <c r="AC843" s="103" t="str">
        <f>Final_Report[[#This Row],[Recommendation]]</f>
        <v>N/A</v>
      </c>
      <c r="AD843" s="103"/>
      <c r="AE843" s="103" t="str">
        <f>IF(Final_Report[[#This Row],[Move to Report]]="Yes",VLOOKUP(E843,IssueVariable[],8,0),"N/A")</f>
        <v>N/A</v>
      </c>
      <c r="AF843" s="103" t="str">
        <f>Final_Report[[#This Row],[Steps to Reproduce]]</f>
        <v>N/A</v>
      </c>
      <c r="AG843" s="103" t="str">
        <f>IF(Final_Report[[#This Row],[Move to Report]]="Yes",VLOOKUP(E843,IssueVariable[],9,0),"N/A")</f>
        <v>N/A</v>
      </c>
      <c r="AH843" s="103" t="str">
        <f>IF(Final_Report[[#This Row],[Move to Report]]="Yes",VLOOKUP(E843,IssueVariable[],10,0),"N/A")</f>
        <v>N/A</v>
      </c>
      <c r="AI843" s="103"/>
      <c r="AJ843" s="103"/>
      <c r="AK843" s="103" t="str" cm="1">
        <f t="array" ref="AK843">Table95[Tested on]</f>
        <v>Windows: 11
MAC OS: 12
iOS: 15
Android OS: 10</v>
      </c>
      <c r="AL843" s="203" t="str" cm="1">
        <f t="array" ref="AL8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3" s="103" t="e" cm="1">
        <f t="array" ref="AM843">CONCATENATE(LEFT(AH843, SEARCH(" ", AH843) -1),", ",Labels[Labels])</f>
        <v>#VALUE!</v>
      </c>
      <c r="AN843" s="103" t="b">
        <f t="shared" si="14"/>
        <v>0</v>
      </c>
      <c r="AO843" s="103"/>
      <c r="AP843" s="103"/>
      <c r="AQ843" s="103"/>
      <c r="AR843" s="103"/>
      <c r="AS843" s="103"/>
      <c r="AT843" s="103"/>
      <c r="AU843" s="103"/>
      <c r="AV843" s="103"/>
      <c r="AW843" s="103"/>
      <c r="AX843" s="103"/>
      <c r="AY843" s="103"/>
      <c r="AZ843" s="103"/>
      <c r="BA843" s="103"/>
      <c r="BB843" s="103"/>
      <c r="BC843" s="103" t="e">
        <f>VLOOKUP('Final Report'!D843,'Issue Variable'!A:N,11,FALSE)</f>
        <v>#N/A</v>
      </c>
      <c r="BD843" s="103"/>
      <c r="BE843" s="206"/>
    </row>
    <row r="844" spans="1:57" ht="105" hidden="1">
      <c r="A844" s="145"/>
      <c r="B844" s="103" t="e">
        <f>VLOOKUP(A844,URL[],2,0)</f>
        <v>#N/A</v>
      </c>
      <c r="C844" s="205" t="e">
        <f>VLOOKUP(A844,URL[],3,0)</f>
        <v>#N/A</v>
      </c>
      <c r="D844" s="103"/>
      <c r="E844" s="103"/>
      <c r="F844" s="103"/>
      <c r="G844" s="103"/>
      <c r="H844" s="103"/>
      <c r="I844" s="103"/>
      <c r="J844" s="103"/>
      <c r="K844" s="103"/>
      <c r="L844" s="103"/>
      <c r="M844" s="103"/>
      <c r="N844" s="103"/>
      <c r="O844" s="103"/>
      <c r="P844" s="103"/>
      <c r="Q844" s="103"/>
      <c r="R844" s="103"/>
      <c r="S844" s="103"/>
      <c r="T844" s="103" t="str">
        <f>IF(Final_Report[[#This Row],[Move to Report]]="Yes",VLOOKUP(E844,IssueVariable[],3,0),"N/A")</f>
        <v>N/A</v>
      </c>
      <c r="U844" s="103" t="str">
        <f>IF(Final_Report[[#This Row],[Move to Report]]="Yes",VLOOKUP(E844,IssueVariable[],4,0),"N/A")</f>
        <v>N/A</v>
      </c>
      <c r="V844" s="103" t="str">
        <f>Final_Report[[#This Row],[Issue Description]]</f>
        <v>N/A</v>
      </c>
      <c r="W844" s="103"/>
      <c r="X844" s="103">
        <f>Final_Report[[#This Row],[Code Snippet]]</f>
        <v>0</v>
      </c>
      <c r="Y844" s="103" t="str">
        <f>IF(Final_Report[[#This Row],[Move to Report]]="Yes",VLOOKUP(E844,IssueVariable[],5,0),"N/A")</f>
        <v>N/A</v>
      </c>
      <c r="Z844" s="103" t="str">
        <f>Final_Report[[#This Row],[Expected Result]]</f>
        <v>N/A</v>
      </c>
      <c r="AA844" s="103" t="str">
        <f>IF(Final_Report[[#This Row],[Move to Report]]="Yes",VLOOKUP(E844,IssueVariable[],6,0),"N/A")</f>
        <v>N/A</v>
      </c>
      <c r="AB844" s="103" t="str">
        <f>IF(Final_Report[[#This Row],[Move to Report]]="Yes",VLOOKUP(E844,IssueVariable[],7,0),"N/A")</f>
        <v>N/A</v>
      </c>
      <c r="AC844" s="103" t="str">
        <f>Final_Report[[#This Row],[Recommendation]]</f>
        <v>N/A</v>
      </c>
      <c r="AD844" s="103"/>
      <c r="AE844" s="103" t="str">
        <f>IF(Final_Report[[#This Row],[Move to Report]]="Yes",VLOOKUP(E844,IssueVariable[],8,0),"N/A")</f>
        <v>N/A</v>
      </c>
      <c r="AF844" s="103" t="str">
        <f>Final_Report[[#This Row],[Steps to Reproduce]]</f>
        <v>N/A</v>
      </c>
      <c r="AG844" s="103" t="str">
        <f>IF(Final_Report[[#This Row],[Move to Report]]="Yes",VLOOKUP(E844,IssueVariable[],9,0),"N/A")</f>
        <v>N/A</v>
      </c>
      <c r="AH844" s="103" t="str">
        <f>IF(Final_Report[[#This Row],[Move to Report]]="Yes",VLOOKUP(E844,IssueVariable[],10,0),"N/A")</f>
        <v>N/A</v>
      </c>
      <c r="AI844" s="103"/>
      <c r="AJ844" s="103"/>
      <c r="AK844" s="103" t="str" cm="1">
        <f t="array" ref="AK844">Table95[Tested on]</f>
        <v>Windows: 11
MAC OS: 12
iOS: 15
Android OS: 10</v>
      </c>
      <c r="AL844" s="203" t="str" cm="1">
        <f t="array" ref="AL8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4" s="103" t="e" cm="1">
        <f t="array" ref="AM844">CONCATENATE(LEFT(AH844, SEARCH(" ", AH844) -1),", ",Labels[Labels])</f>
        <v>#VALUE!</v>
      </c>
      <c r="AN844" s="103" t="b">
        <f t="shared" si="14"/>
        <v>0</v>
      </c>
      <c r="AO844" s="103"/>
      <c r="AP844" s="103"/>
      <c r="AQ844" s="103"/>
      <c r="AR844" s="103"/>
      <c r="AS844" s="103"/>
      <c r="AT844" s="103"/>
      <c r="AU844" s="103"/>
      <c r="AV844" s="103"/>
      <c r="AW844" s="103"/>
      <c r="AX844" s="103"/>
      <c r="AY844" s="103"/>
      <c r="AZ844" s="103"/>
      <c r="BA844" s="103"/>
      <c r="BB844" s="103"/>
      <c r="BC844" s="103" t="e">
        <f>VLOOKUP('Final Report'!D844,'Issue Variable'!A:N,11,FALSE)</f>
        <v>#N/A</v>
      </c>
      <c r="BD844" s="103"/>
      <c r="BE844" s="206"/>
    </row>
    <row r="845" spans="1:57" ht="105" hidden="1">
      <c r="A845" s="145"/>
      <c r="B845" s="103" t="e">
        <f>VLOOKUP(A845,URL[],2,0)</f>
        <v>#N/A</v>
      </c>
      <c r="C845" s="205" t="e">
        <f>VLOOKUP(A845,URL[],3,0)</f>
        <v>#N/A</v>
      </c>
      <c r="D845" s="103"/>
      <c r="E845" s="103"/>
      <c r="F845" s="103"/>
      <c r="G845" s="103"/>
      <c r="H845" s="103"/>
      <c r="I845" s="103"/>
      <c r="J845" s="103"/>
      <c r="K845" s="103"/>
      <c r="L845" s="103"/>
      <c r="M845" s="103"/>
      <c r="N845" s="103"/>
      <c r="O845" s="103"/>
      <c r="P845" s="103"/>
      <c r="Q845" s="103"/>
      <c r="R845" s="103"/>
      <c r="S845" s="103"/>
      <c r="T845" s="103" t="str">
        <f>IF(Final_Report[[#This Row],[Move to Report]]="Yes",VLOOKUP(E845,IssueVariable[],3,0),"N/A")</f>
        <v>N/A</v>
      </c>
      <c r="U845" s="103" t="str">
        <f>IF(Final_Report[[#This Row],[Move to Report]]="Yes",VLOOKUP(E845,IssueVariable[],4,0),"N/A")</f>
        <v>N/A</v>
      </c>
      <c r="V845" s="103" t="str">
        <f>Final_Report[[#This Row],[Issue Description]]</f>
        <v>N/A</v>
      </c>
      <c r="W845" s="103"/>
      <c r="X845" s="103">
        <f>Final_Report[[#This Row],[Code Snippet]]</f>
        <v>0</v>
      </c>
      <c r="Y845" s="103" t="str">
        <f>IF(Final_Report[[#This Row],[Move to Report]]="Yes",VLOOKUP(E845,IssueVariable[],5,0),"N/A")</f>
        <v>N/A</v>
      </c>
      <c r="Z845" s="103" t="str">
        <f>Final_Report[[#This Row],[Expected Result]]</f>
        <v>N/A</v>
      </c>
      <c r="AA845" s="103" t="str">
        <f>IF(Final_Report[[#This Row],[Move to Report]]="Yes",VLOOKUP(E845,IssueVariable[],6,0),"N/A")</f>
        <v>N/A</v>
      </c>
      <c r="AB845" s="103" t="str">
        <f>IF(Final_Report[[#This Row],[Move to Report]]="Yes",VLOOKUP(E845,IssueVariable[],7,0),"N/A")</f>
        <v>N/A</v>
      </c>
      <c r="AC845" s="103" t="str">
        <f>Final_Report[[#This Row],[Recommendation]]</f>
        <v>N/A</v>
      </c>
      <c r="AD845" s="103"/>
      <c r="AE845" s="103" t="str">
        <f>IF(Final_Report[[#This Row],[Move to Report]]="Yes",VLOOKUP(E845,IssueVariable[],8,0),"N/A")</f>
        <v>N/A</v>
      </c>
      <c r="AF845" s="103" t="str">
        <f>Final_Report[[#This Row],[Steps to Reproduce]]</f>
        <v>N/A</v>
      </c>
      <c r="AG845" s="103" t="str">
        <f>IF(Final_Report[[#This Row],[Move to Report]]="Yes",VLOOKUP(E845,IssueVariable[],9,0),"N/A")</f>
        <v>N/A</v>
      </c>
      <c r="AH845" s="103" t="str">
        <f>IF(Final_Report[[#This Row],[Move to Report]]="Yes",VLOOKUP(E845,IssueVariable[],10,0),"N/A")</f>
        <v>N/A</v>
      </c>
      <c r="AI845" s="103"/>
      <c r="AJ845" s="103"/>
      <c r="AK845" s="103" t="str" cm="1">
        <f t="array" ref="AK845">Table95[Tested on]</f>
        <v>Windows: 11
MAC OS: 12
iOS: 15
Android OS: 10</v>
      </c>
      <c r="AL845" s="203" t="str" cm="1">
        <f t="array" ref="AL8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5" s="103" t="e" cm="1">
        <f t="array" ref="AM845">CONCATENATE(LEFT(AH845, SEARCH(" ", AH845) -1),", ",Labels[Labels])</f>
        <v>#VALUE!</v>
      </c>
      <c r="AN845" s="103" t="b">
        <f t="shared" si="14"/>
        <v>0</v>
      </c>
      <c r="AO845" s="103"/>
      <c r="AP845" s="103"/>
      <c r="AQ845" s="103"/>
      <c r="AR845" s="103"/>
      <c r="AS845" s="103"/>
      <c r="AT845" s="103"/>
      <c r="AU845" s="103"/>
      <c r="AV845" s="103"/>
      <c r="AW845" s="103"/>
      <c r="AX845" s="103"/>
      <c r="AY845" s="103"/>
      <c r="AZ845" s="103"/>
      <c r="BA845" s="103"/>
      <c r="BB845" s="103"/>
      <c r="BC845" s="103" t="e">
        <f>VLOOKUP('Final Report'!D845,'Issue Variable'!A:N,11,FALSE)</f>
        <v>#N/A</v>
      </c>
      <c r="BD845" s="103"/>
      <c r="BE845" s="206"/>
    </row>
    <row r="846" spans="1:57" ht="105" hidden="1">
      <c r="A846" s="145"/>
      <c r="B846" s="103" t="e">
        <f>VLOOKUP(A846,URL[],2,0)</f>
        <v>#N/A</v>
      </c>
      <c r="C846" s="205" t="e">
        <f>VLOOKUP(A846,URL[],3,0)</f>
        <v>#N/A</v>
      </c>
      <c r="D846" s="103"/>
      <c r="E846" s="103"/>
      <c r="F846" s="103"/>
      <c r="G846" s="103"/>
      <c r="H846" s="103"/>
      <c r="I846" s="103"/>
      <c r="J846" s="103"/>
      <c r="K846" s="103"/>
      <c r="L846" s="103"/>
      <c r="M846" s="103"/>
      <c r="N846" s="103"/>
      <c r="O846" s="103"/>
      <c r="P846" s="103"/>
      <c r="Q846" s="103"/>
      <c r="R846" s="103"/>
      <c r="S846" s="103"/>
      <c r="T846" s="103" t="str">
        <f>IF(Final_Report[[#This Row],[Move to Report]]="Yes",VLOOKUP(E846,IssueVariable[],3,0),"N/A")</f>
        <v>N/A</v>
      </c>
      <c r="U846" s="103" t="str">
        <f>IF(Final_Report[[#This Row],[Move to Report]]="Yes",VLOOKUP(E846,IssueVariable[],4,0),"N/A")</f>
        <v>N/A</v>
      </c>
      <c r="V846" s="103" t="str">
        <f>Final_Report[[#This Row],[Issue Description]]</f>
        <v>N/A</v>
      </c>
      <c r="W846" s="103"/>
      <c r="X846" s="103">
        <f>Final_Report[[#This Row],[Code Snippet]]</f>
        <v>0</v>
      </c>
      <c r="Y846" s="103" t="str">
        <f>IF(Final_Report[[#This Row],[Move to Report]]="Yes",VLOOKUP(E846,IssueVariable[],5,0),"N/A")</f>
        <v>N/A</v>
      </c>
      <c r="Z846" s="103" t="str">
        <f>Final_Report[[#This Row],[Expected Result]]</f>
        <v>N/A</v>
      </c>
      <c r="AA846" s="103" t="str">
        <f>IF(Final_Report[[#This Row],[Move to Report]]="Yes",VLOOKUP(E846,IssueVariable[],6,0),"N/A")</f>
        <v>N/A</v>
      </c>
      <c r="AB846" s="103" t="str">
        <f>IF(Final_Report[[#This Row],[Move to Report]]="Yes",VLOOKUP(E846,IssueVariable[],7,0),"N/A")</f>
        <v>N/A</v>
      </c>
      <c r="AC846" s="103" t="str">
        <f>Final_Report[[#This Row],[Recommendation]]</f>
        <v>N/A</v>
      </c>
      <c r="AD846" s="103"/>
      <c r="AE846" s="103" t="str">
        <f>IF(Final_Report[[#This Row],[Move to Report]]="Yes",VLOOKUP(E846,IssueVariable[],8,0),"N/A")</f>
        <v>N/A</v>
      </c>
      <c r="AF846" s="103" t="str">
        <f>Final_Report[[#This Row],[Steps to Reproduce]]</f>
        <v>N/A</v>
      </c>
      <c r="AG846" s="103" t="str">
        <f>IF(Final_Report[[#This Row],[Move to Report]]="Yes",VLOOKUP(E846,IssueVariable[],9,0),"N/A")</f>
        <v>N/A</v>
      </c>
      <c r="AH846" s="103" t="str">
        <f>IF(Final_Report[[#This Row],[Move to Report]]="Yes",VLOOKUP(E846,IssueVariable[],10,0),"N/A")</f>
        <v>N/A</v>
      </c>
      <c r="AI846" s="103"/>
      <c r="AJ846" s="103"/>
      <c r="AK846" s="103" t="str" cm="1">
        <f t="array" ref="AK846">Table95[Tested on]</f>
        <v>Windows: 11
MAC OS: 12
iOS: 15
Android OS: 10</v>
      </c>
      <c r="AL846" s="203" t="str" cm="1">
        <f t="array" ref="AL8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6" s="103" t="e" cm="1">
        <f t="array" ref="AM846">CONCATENATE(LEFT(AH846, SEARCH(" ", AH846) -1),", ",Labels[Labels])</f>
        <v>#VALUE!</v>
      </c>
      <c r="AN846" s="103" t="b">
        <f t="shared" si="14"/>
        <v>0</v>
      </c>
      <c r="AO846" s="103"/>
      <c r="AP846" s="103"/>
      <c r="AQ846" s="103"/>
      <c r="AR846" s="103"/>
      <c r="AS846" s="103"/>
      <c r="AT846" s="103"/>
      <c r="AU846" s="103"/>
      <c r="AV846" s="103"/>
      <c r="AW846" s="103"/>
      <c r="AX846" s="103"/>
      <c r="AY846" s="103"/>
      <c r="AZ846" s="103"/>
      <c r="BA846" s="103"/>
      <c r="BB846" s="103"/>
      <c r="BC846" s="103" t="e">
        <f>VLOOKUP('Final Report'!D846,'Issue Variable'!A:N,11,FALSE)</f>
        <v>#N/A</v>
      </c>
      <c r="BD846" s="103"/>
      <c r="BE846" s="206"/>
    </row>
    <row r="847" spans="1:57" ht="105" hidden="1">
      <c r="A847" s="145"/>
      <c r="B847" s="103" t="e">
        <f>VLOOKUP(A847,URL[],2,0)</f>
        <v>#N/A</v>
      </c>
      <c r="C847" s="205" t="e">
        <f>VLOOKUP(A847,URL[],3,0)</f>
        <v>#N/A</v>
      </c>
      <c r="D847" s="103"/>
      <c r="E847" s="103"/>
      <c r="F847" s="103"/>
      <c r="G847" s="103"/>
      <c r="H847" s="103"/>
      <c r="I847" s="103"/>
      <c r="J847" s="103"/>
      <c r="K847" s="103"/>
      <c r="L847" s="103"/>
      <c r="M847" s="103"/>
      <c r="N847" s="103"/>
      <c r="O847" s="103"/>
      <c r="P847" s="103"/>
      <c r="Q847" s="103"/>
      <c r="R847" s="103"/>
      <c r="S847" s="103"/>
      <c r="T847" s="103" t="str">
        <f>IF(Final_Report[[#This Row],[Move to Report]]="Yes",VLOOKUP(E847,IssueVariable[],3,0),"N/A")</f>
        <v>N/A</v>
      </c>
      <c r="U847" s="103" t="str">
        <f>IF(Final_Report[[#This Row],[Move to Report]]="Yes",VLOOKUP(E847,IssueVariable[],4,0),"N/A")</f>
        <v>N/A</v>
      </c>
      <c r="V847" s="103" t="str">
        <f>Final_Report[[#This Row],[Issue Description]]</f>
        <v>N/A</v>
      </c>
      <c r="W847" s="103"/>
      <c r="X847" s="103">
        <f>Final_Report[[#This Row],[Code Snippet]]</f>
        <v>0</v>
      </c>
      <c r="Y847" s="103" t="str">
        <f>IF(Final_Report[[#This Row],[Move to Report]]="Yes",VLOOKUP(E847,IssueVariable[],5,0),"N/A")</f>
        <v>N/A</v>
      </c>
      <c r="Z847" s="103" t="str">
        <f>Final_Report[[#This Row],[Expected Result]]</f>
        <v>N/A</v>
      </c>
      <c r="AA847" s="103" t="str">
        <f>IF(Final_Report[[#This Row],[Move to Report]]="Yes",VLOOKUP(E847,IssueVariable[],6,0),"N/A")</f>
        <v>N/A</v>
      </c>
      <c r="AB847" s="103" t="str">
        <f>IF(Final_Report[[#This Row],[Move to Report]]="Yes",VLOOKUP(E847,IssueVariable[],7,0),"N/A")</f>
        <v>N/A</v>
      </c>
      <c r="AC847" s="103" t="str">
        <f>Final_Report[[#This Row],[Recommendation]]</f>
        <v>N/A</v>
      </c>
      <c r="AD847" s="103"/>
      <c r="AE847" s="103" t="str">
        <f>IF(Final_Report[[#This Row],[Move to Report]]="Yes",VLOOKUP(E847,IssueVariable[],8,0),"N/A")</f>
        <v>N/A</v>
      </c>
      <c r="AF847" s="103" t="str">
        <f>Final_Report[[#This Row],[Steps to Reproduce]]</f>
        <v>N/A</v>
      </c>
      <c r="AG847" s="103" t="str">
        <f>IF(Final_Report[[#This Row],[Move to Report]]="Yes",VLOOKUP(E847,IssueVariable[],9,0),"N/A")</f>
        <v>N/A</v>
      </c>
      <c r="AH847" s="103" t="str">
        <f>IF(Final_Report[[#This Row],[Move to Report]]="Yes",VLOOKUP(E847,IssueVariable[],10,0),"N/A")</f>
        <v>N/A</v>
      </c>
      <c r="AI847" s="103"/>
      <c r="AJ847" s="103"/>
      <c r="AK847" s="103" t="str" cm="1">
        <f t="array" ref="AK847">Table95[Tested on]</f>
        <v>Windows: 11
MAC OS: 12
iOS: 15
Android OS: 10</v>
      </c>
      <c r="AL847" s="203" t="str" cm="1">
        <f t="array" ref="AL8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7" s="103" t="e" cm="1">
        <f t="array" ref="AM847">CONCATENATE(LEFT(AH847, SEARCH(" ", AH847) -1),", ",Labels[Labels])</f>
        <v>#VALUE!</v>
      </c>
      <c r="AN847" s="103" t="b">
        <f t="shared" si="14"/>
        <v>0</v>
      </c>
      <c r="AO847" s="103"/>
      <c r="AP847" s="103"/>
      <c r="AQ847" s="103"/>
      <c r="AR847" s="103"/>
      <c r="AS847" s="103"/>
      <c r="AT847" s="103"/>
      <c r="AU847" s="103"/>
      <c r="AV847" s="103"/>
      <c r="AW847" s="103"/>
      <c r="AX847" s="103"/>
      <c r="AY847" s="103"/>
      <c r="AZ847" s="103"/>
      <c r="BA847" s="103"/>
      <c r="BB847" s="103"/>
      <c r="BC847" s="103" t="e">
        <f>VLOOKUP('Final Report'!D847,'Issue Variable'!A:N,11,FALSE)</f>
        <v>#N/A</v>
      </c>
      <c r="BD847" s="103"/>
      <c r="BE847" s="206"/>
    </row>
    <row r="848" spans="1:57" ht="105" hidden="1">
      <c r="A848" s="145"/>
      <c r="B848" s="103" t="e">
        <f>VLOOKUP(A848,URL[],2,0)</f>
        <v>#N/A</v>
      </c>
      <c r="C848" s="205" t="e">
        <f>VLOOKUP(A848,URL[],3,0)</f>
        <v>#N/A</v>
      </c>
      <c r="D848" s="103"/>
      <c r="E848" s="103"/>
      <c r="F848" s="103"/>
      <c r="G848" s="103"/>
      <c r="H848" s="103"/>
      <c r="I848" s="103"/>
      <c r="J848" s="103"/>
      <c r="K848" s="103"/>
      <c r="L848" s="103"/>
      <c r="M848" s="103"/>
      <c r="N848" s="103"/>
      <c r="O848" s="103"/>
      <c r="P848" s="103"/>
      <c r="Q848" s="103"/>
      <c r="R848" s="103"/>
      <c r="S848" s="103"/>
      <c r="T848" s="103" t="str">
        <f>IF(Final_Report[[#This Row],[Move to Report]]="Yes",VLOOKUP(E848,IssueVariable[],3,0),"N/A")</f>
        <v>N/A</v>
      </c>
      <c r="U848" s="103" t="str">
        <f>IF(Final_Report[[#This Row],[Move to Report]]="Yes",VLOOKUP(E848,IssueVariable[],4,0),"N/A")</f>
        <v>N/A</v>
      </c>
      <c r="V848" s="103" t="str">
        <f>Final_Report[[#This Row],[Issue Description]]</f>
        <v>N/A</v>
      </c>
      <c r="W848" s="103"/>
      <c r="X848" s="103">
        <f>Final_Report[[#This Row],[Code Snippet]]</f>
        <v>0</v>
      </c>
      <c r="Y848" s="103" t="str">
        <f>IF(Final_Report[[#This Row],[Move to Report]]="Yes",VLOOKUP(E848,IssueVariable[],5,0),"N/A")</f>
        <v>N/A</v>
      </c>
      <c r="Z848" s="103" t="str">
        <f>Final_Report[[#This Row],[Expected Result]]</f>
        <v>N/A</v>
      </c>
      <c r="AA848" s="103" t="str">
        <f>IF(Final_Report[[#This Row],[Move to Report]]="Yes",VLOOKUP(E848,IssueVariable[],6,0),"N/A")</f>
        <v>N/A</v>
      </c>
      <c r="AB848" s="103" t="str">
        <f>IF(Final_Report[[#This Row],[Move to Report]]="Yes",VLOOKUP(E848,IssueVariable[],7,0),"N/A")</f>
        <v>N/A</v>
      </c>
      <c r="AC848" s="103" t="str">
        <f>Final_Report[[#This Row],[Recommendation]]</f>
        <v>N/A</v>
      </c>
      <c r="AD848" s="103"/>
      <c r="AE848" s="103" t="str">
        <f>IF(Final_Report[[#This Row],[Move to Report]]="Yes",VLOOKUP(E848,IssueVariable[],8,0),"N/A")</f>
        <v>N/A</v>
      </c>
      <c r="AF848" s="103" t="str">
        <f>Final_Report[[#This Row],[Steps to Reproduce]]</f>
        <v>N/A</v>
      </c>
      <c r="AG848" s="103" t="str">
        <f>IF(Final_Report[[#This Row],[Move to Report]]="Yes",VLOOKUP(E848,IssueVariable[],9,0),"N/A")</f>
        <v>N/A</v>
      </c>
      <c r="AH848" s="103" t="str">
        <f>IF(Final_Report[[#This Row],[Move to Report]]="Yes",VLOOKUP(E848,IssueVariable[],10,0),"N/A")</f>
        <v>N/A</v>
      </c>
      <c r="AI848" s="103"/>
      <c r="AJ848" s="103"/>
      <c r="AK848" s="103" t="str" cm="1">
        <f t="array" ref="AK848">Table95[Tested on]</f>
        <v>Windows: 11
MAC OS: 12
iOS: 15
Android OS: 10</v>
      </c>
      <c r="AL848" s="203" t="str" cm="1">
        <f t="array" ref="AL8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8" s="103" t="e" cm="1">
        <f t="array" ref="AM848">CONCATENATE(LEFT(AH848, SEARCH(" ", AH848) -1),", ",Labels[Labels])</f>
        <v>#VALUE!</v>
      </c>
      <c r="AN848" s="103" t="b">
        <f t="shared" si="14"/>
        <v>0</v>
      </c>
      <c r="AO848" s="103"/>
      <c r="AP848" s="103"/>
      <c r="AQ848" s="103"/>
      <c r="AR848" s="103"/>
      <c r="AS848" s="103"/>
      <c r="AT848" s="103"/>
      <c r="AU848" s="103"/>
      <c r="AV848" s="103"/>
      <c r="AW848" s="103"/>
      <c r="AX848" s="103"/>
      <c r="AY848" s="103"/>
      <c r="AZ848" s="103"/>
      <c r="BA848" s="103"/>
      <c r="BB848" s="103"/>
      <c r="BC848" s="103" t="e">
        <f>VLOOKUP('Final Report'!D848,'Issue Variable'!A:N,11,FALSE)</f>
        <v>#N/A</v>
      </c>
      <c r="BD848" s="103"/>
      <c r="BE848" s="206"/>
    </row>
    <row r="849" spans="1:57" ht="105" hidden="1">
      <c r="A849" s="145"/>
      <c r="B849" s="103" t="e">
        <f>VLOOKUP(A849,URL[],2,0)</f>
        <v>#N/A</v>
      </c>
      <c r="C849" s="205" t="e">
        <f>VLOOKUP(A849,URL[],3,0)</f>
        <v>#N/A</v>
      </c>
      <c r="D849" s="103"/>
      <c r="E849" s="103"/>
      <c r="F849" s="103"/>
      <c r="G849" s="103"/>
      <c r="H849" s="103"/>
      <c r="I849" s="103"/>
      <c r="J849" s="103"/>
      <c r="K849" s="103"/>
      <c r="L849" s="103"/>
      <c r="M849" s="103"/>
      <c r="N849" s="103"/>
      <c r="O849" s="103"/>
      <c r="P849" s="103"/>
      <c r="Q849" s="103"/>
      <c r="R849" s="103"/>
      <c r="S849" s="103"/>
      <c r="T849" s="103" t="str">
        <f>IF(Final_Report[[#This Row],[Move to Report]]="Yes",VLOOKUP(E849,IssueVariable[],3,0),"N/A")</f>
        <v>N/A</v>
      </c>
      <c r="U849" s="103" t="str">
        <f>IF(Final_Report[[#This Row],[Move to Report]]="Yes",VLOOKUP(E849,IssueVariable[],4,0),"N/A")</f>
        <v>N/A</v>
      </c>
      <c r="V849" s="103" t="str">
        <f>Final_Report[[#This Row],[Issue Description]]</f>
        <v>N/A</v>
      </c>
      <c r="W849" s="103"/>
      <c r="X849" s="103">
        <f>Final_Report[[#This Row],[Code Snippet]]</f>
        <v>0</v>
      </c>
      <c r="Y849" s="103" t="str">
        <f>IF(Final_Report[[#This Row],[Move to Report]]="Yes",VLOOKUP(E849,IssueVariable[],5,0),"N/A")</f>
        <v>N/A</v>
      </c>
      <c r="Z849" s="103" t="str">
        <f>Final_Report[[#This Row],[Expected Result]]</f>
        <v>N/A</v>
      </c>
      <c r="AA849" s="103" t="str">
        <f>IF(Final_Report[[#This Row],[Move to Report]]="Yes",VLOOKUP(E849,IssueVariable[],6,0),"N/A")</f>
        <v>N/A</v>
      </c>
      <c r="AB849" s="103" t="str">
        <f>IF(Final_Report[[#This Row],[Move to Report]]="Yes",VLOOKUP(E849,IssueVariable[],7,0),"N/A")</f>
        <v>N/A</v>
      </c>
      <c r="AC849" s="103" t="str">
        <f>Final_Report[[#This Row],[Recommendation]]</f>
        <v>N/A</v>
      </c>
      <c r="AD849" s="103"/>
      <c r="AE849" s="103" t="str">
        <f>IF(Final_Report[[#This Row],[Move to Report]]="Yes",VLOOKUP(E849,IssueVariable[],8,0),"N/A")</f>
        <v>N/A</v>
      </c>
      <c r="AF849" s="103" t="str">
        <f>Final_Report[[#This Row],[Steps to Reproduce]]</f>
        <v>N/A</v>
      </c>
      <c r="AG849" s="103" t="str">
        <f>IF(Final_Report[[#This Row],[Move to Report]]="Yes",VLOOKUP(E849,IssueVariable[],9,0),"N/A")</f>
        <v>N/A</v>
      </c>
      <c r="AH849" s="103" t="str">
        <f>IF(Final_Report[[#This Row],[Move to Report]]="Yes",VLOOKUP(E849,IssueVariable[],10,0),"N/A")</f>
        <v>N/A</v>
      </c>
      <c r="AI849" s="103"/>
      <c r="AJ849" s="103"/>
      <c r="AK849" s="103" t="str" cm="1">
        <f t="array" ref="AK849">Table95[Tested on]</f>
        <v>Windows: 11
MAC OS: 12
iOS: 15
Android OS: 10</v>
      </c>
      <c r="AL849" s="203" t="str" cm="1">
        <f t="array" ref="AL8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49" s="103" t="e" cm="1">
        <f t="array" ref="AM849">CONCATENATE(LEFT(AH849, SEARCH(" ", AH849) -1),", ",Labels[Labels])</f>
        <v>#VALUE!</v>
      </c>
      <c r="AN849" s="103" t="b">
        <f t="shared" si="14"/>
        <v>0</v>
      </c>
      <c r="AO849" s="103"/>
      <c r="AP849" s="103"/>
      <c r="AQ849" s="103"/>
      <c r="AR849" s="103"/>
      <c r="AS849" s="103"/>
      <c r="AT849" s="103"/>
      <c r="AU849" s="103"/>
      <c r="AV849" s="103"/>
      <c r="AW849" s="103"/>
      <c r="AX849" s="103"/>
      <c r="AY849" s="103"/>
      <c r="AZ849" s="103"/>
      <c r="BA849" s="103"/>
      <c r="BB849" s="103"/>
      <c r="BC849" s="103" t="e">
        <f>VLOOKUP('Final Report'!D849,'Issue Variable'!A:N,11,FALSE)</f>
        <v>#N/A</v>
      </c>
      <c r="BD849" s="103"/>
      <c r="BE849" s="206"/>
    </row>
    <row r="850" spans="1:57" ht="105" hidden="1">
      <c r="A850" s="145"/>
      <c r="B850" s="103" t="e">
        <f>VLOOKUP(A850,URL[],2,0)</f>
        <v>#N/A</v>
      </c>
      <c r="C850" s="205" t="e">
        <f>VLOOKUP(A850,URL[],3,0)</f>
        <v>#N/A</v>
      </c>
      <c r="D850" s="103"/>
      <c r="E850" s="103"/>
      <c r="F850" s="103"/>
      <c r="G850" s="103"/>
      <c r="H850" s="103"/>
      <c r="I850" s="103"/>
      <c r="J850" s="103"/>
      <c r="K850" s="103"/>
      <c r="L850" s="103"/>
      <c r="M850" s="103"/>
      <c r="N850" s="103"/>
      <c r="O850" s="103"/>
      <c r="P850" s="103"/>
      <c r="Q850" s="103"/>
      <c r="R850" s="103"/>
      <c r="S850" s="103"/>
      <c r="T850" s="103" t="str">
        <f>IF(Final_Report[[#This Row],[Move to Report]]="Yes",VLOOKUP(E850,IssueVariable[],3,0),"N/A")</f>
        <v>N/A</v>
      </c>
      <c r="U850" s="103" t="str">
        <f>IF(Final_Report[[#This Row],[Move to Report]]="Yes",VLOOKUP(E850,IssueVariable[],4,0),"N/A")</f>
        <v>N/A</v>
      </c>
      <c r="V850" s="103" t="str">
        <f>Final_Report[[#This Row],[Issue Description]]</f>
        <v>N/A</v>
      </c>
      <c r="W850" s="103"/>
      <c r="X850" s="103">
        <f>Final_Report[[#This Row],[Code Snippet]]</f>
        <v>0</v>
      </c>
      <c r="Y850" s="103" t="str">
        <f>IF(Final_Report[[#This Row],[Move to Report]]="Yes",VLOOKUP(E850,IssueVariable[],5,0),"N/A")</f>
        <v>N/A</v>
      </c>
      <c r="Z850" s="103" t="str">
        <f>Final_Report[[#This Row],[Expected Result]]</f>
        <v>N/A</v>
      </c>
      <c r="AA850" s="103" t="str">
        <f>IF(Final_Report[[#This Row],[Move to Report]]="Yes",VLOOKUP(E850,IssueVariable[],6,0),"N/A")</f>
        <v>N/A</v>
      </c>
      <c r="AB850" s="103" t="str">
        <f>IF(Final_Report[[#This Row],[Move to Report]]="Yes",VLOOKUP(E850,IssueVariable[],7,0),"N/A")</f>
        <v>N/A</v>
      </c>
      <c r="AC850" s="103" t="str">
        <f>Final_Report[[#This Row],[Recommendation]]</f>
        <v>N/A</v>
      </c>
      <c r="AD850" s="103"/>
      <c r="AE850" s="103" t="str">
        <f>IF(Final_Report[[#This Row],[Move to Report]]="Yes",VLOOKUP(E850,IssueVariable[],8,0),"N/A")</f>
        <v>N/A</v>
      </c>
      <c r="AF850" s="103" t="str">
        <f>Final_Report[[#This Row],[Steps to Reproduce]]</f>
        <v>N/A</v>
      </c>
      <c r="AG850" s="103" t="str">
        <f>IF(Final_Report[[#This Row],[Move to Report]]="Yes",VLOOKUP(E850,IssueVariable[],9,0),"N/A")</f>
        <v>N/A</v>
      </c>
      <c r="AH850" s="103" t="str">
        <f>IF(Final_Report[[#This Row],[Move to Report]]="Yes",VLOOKUP(E850,IssueVariable[],10,0),"N/A")</f>
        <v>N/A</v>
      </c>
      <c r="AI850" s="103"/>
      <c r="AJ850" s="103"/>
      <c r="AK850" s="103" t="str" cm="1">
        <f t="array" ref="AK850">Table95[Tested on]</f>
        <v>Windows: 11
MAC OS: 12
iOS: 15
Android OS: 10</v>
      </c>
      <c r="AL850" s="203" t="str" cm="1">
        <f t="array" ref="AL8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0" s="103" t="e" cm="1">
        <f t="array" ref="AM850">CONCATENATE(LEFT(AH850, SEARCH(" ", AH850) -1),", ",Labels[Labels])</f>
        <v>#VALUE!</v>
      </c>
      <c r="AN850" s="103" t="b">
        <f t="shared" si="14"/>
        <v>0</v>
      </c>
      <c r="AO850" s="103"/>
      <c r="AP850" s="103"/>
      <c r="AQ850" s="103"/>
      <c r="AR850" s="103"/>
      <c r="AS850" s="103"/>
      <c r="AT850" s="103"/>
      <c r="AU850" s="103"/>
      <c r="AV850" s="103"/>
      <c r="AW850" s="103"/>
      <c r="AX850" s="103"/>
      <c r="AY850" s="103"/>
      <c r="AZ850" s="103"/>
      <c r="BA850" s="103"/>
      <c r="BB850" s="103"/>
      <c r="BC850" s="103" t="e">
        <f>VLOOKUP('Final Report'!D850,'Issue Variable'!A:N,11,FALSE)</f>
        <v>#N/A</v>
      </c>
      <c r="BD850" s="103"/>
      <c r="BE850" s="206"/>
    </row>
    <row r="851" spans="1:57" ht="105" hidden="1">
      <c r="A851" s="145"/>
      <c r="B851" s="103" t="e">
        <f>VLOOKUP(A851,URL[],2,0)</f>
        <v>#N/A</v>
      </c>
      <c r="C851" s="205" t="e">
        <f>VLOOKUP(A851,URL[],3,0)</f>
        <v>#N/A</v>
      </c>
      <c r="D851" s="103"/>
      <c r="E851" s="103"/>
      <c r="F851" s="103"/>
      <c r="G851" s="103"/>
      <c r="H851" s="103"/>
      <c r="I851" s="103"/>
      <c r="J851" s="103"/>
      <c r="K851" s="103"/>
      <c r="L851" s="103"/>
      <c r="M851" s="103"/>
      <c r="N851" s="103"/>
      <c r="O851" s="103"/>
      <c r="P851" s="103"/>
      <c r="Q851" s="103"/>
      <c r="R851" s="103"/>
      <c r="S851" s="103"/>
      <c r="T851" s="103" t="str">
        <f>IF(Final_Report[[#This Row],[Move to Report]]="Yes",VLOOKUP(E851,IssueVariable[],3,0),"N/A")</f>
        <v>N/A</v>
      </c>
      <c r="U851" s="103" t="str">
        <f>IF(Final_Report[[#This Row],[Move to Report]]="Yes",VLOOKUP(E851,IssueVariable[],4,0),"N/A")</f>
        <v>N/A</v>
      </c>
      <c r="V851" s="103" t="str">
        <f>Final_Report[[#This Row],[Issue Description]]</f>
        <v>N/A</v>
      </c>
      <c r="W851" s="103"/>
      <c r="X851" s="103">
        <f>Final_Report[[#This Row],[Code Snippet]]</f>
        <v>0</v>
      </c>
      <c r="Y851" s="103" t="str">
        <f>IF(Final_Report[[#This Row],[Move to Report]]="Yes",VLOOKUP(E851,IssueVariable[],5,0),"N/A")</f>
        <v>N/A</v>
      </c>
      <c r="Z851" s="103" t="str">
        <f>Final_Report[[#This Row],[Expected Result]]</f>
        <v>N/A</v>
      </c>
      <c r="AA851" s="103" t="str">
        <f>IF(Final_Report[[#This Row],[Move to Report]]="Yes",VLOOKUP(E851,IssueVariable[],6,0),"N/A")</f>
        <v>N/A</v>
      </c>
      <c r="AB851" s="103" t="str">
        <f>IF(Final_Report[[#This Row],[Move to Report]]="Yes",VLOOKUP(E851,IssueVariable[],7,0),"N/A")</f>
        <v>N/A</v>
      </c>
      <c r="AC851" s="103" t="str">
        <f>Final_Report[[#This Row],[Recommendation]]</f>
        <v>N/A</v>
      </c>
      <c r="AD851" s="103"/>
      <c r="AE851" s="103" t="str">
        <f>IF(Final_Report[[#This Row],[Move to Report]]="Yes",VLOOKUP(E851,IssueVariable[],8,0),"N/A")</f>
        <v>N/A</v>
      </c>
      <c r="AF851" s="103" t="str">
        <f>Final_Report[[#This Row],[Steps to Reproduce]]</f>
        <v>N/A</v>
      </c>
      <c r="AG851" s="103" t="str">
        <f>IF(Final_Report[[#This Row],[Move to Report]]="Yes",VLOOKUP(E851,IssueVariable[],9,0),"N/A")</f>
        <v>N/A</v>
      </c>
      <c r="AH851" s="103" t="str">
        <f>IF(Final_Report[[#This Row],[Move to Report]]="Yes",VLOOKUP(E851,IssueVariable[],10,0),"N/A")</f>
        <v>N/A</v>
      </c>
      <c r="AI851" s="103"/>
      <c r="AJ851" s="103"/>
      <c r="AK851" s="103" t="str" cm="1">
        <f t="array" ref="AK851">Table95[Tested on]</f>
        <v>Windows: 11
MAC OS: 12
iOS: 15
Android OS: 10</v>
      </c>
      <c r="AL851" s="203" t="str" cm="1">
        <f t="array" ref="AL8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1" s="103" t="e" cm="1">
        <f t="array" ref="AM851">CONCATENATE(LEFT(AH851, SEARCH(" ", AH851) -1),", ",Labels[Labels])</f>
        <v>#VALUE!</v>
      </c>
      <c r="AN851" s="103" t="b">
        <f t="shared" si="14"/>
        <v>0</v>
      </c>
      <c r="AO851" s="103"/>
      <c r="AP851" s="103"/>
      <c r="AQ851" s="103"/>
      <c r="AR851" s="103"/>
      <c r="AS851" s="103"/>
      <c r="AT851" s="103"/>
      <c r="AU851" s="103"/>
      <c r="AV851" s="103"/>
      <c r="AW851" s="103"/>
      <c r="AX851" s="103"/>
      <c r="AY851" s="103"/>
      <c r="AZ851" s="103"/>
      <c r="BA851" s="103"/>
      <c r="BB851" s="103"/>
      <c r="BC851" s="103" t="e">
        <f>VLOOKUP('Final Report'!D851,'Issue Variable'!A:N,11,FALSE)</f>
        <v>#N/A</v>
      </c>
      <c r="BD851" s="103"/>
      <c r="BE851" s="206"/>
    </row>
    <row r="852" spans="1:57" ht="105" hidden="1">
      <c r="A852" s="145"/>
      <c r="B852" s="103" t="e">
        <f>VLOOKUP(A852,URL[],2,0)</f>
        <v>#N/A</v>
      </c>
      <c r="C852" s="205" t="e">
        <f>VLOOKUP(A852,URL[],3,0)</f>
        <v>#N/A</v>
      </c>
      <c r="D852" s="103"/>
      <c r="E852" s="103"/>
      <c r="F852" s="103"/>
      <c r="G852" s="103"/>
      <c r="H852" s="103"/>
      <c r="I852" s="103"/>
      <c r="J852" s="103"/>
      <c r="K852" s="103"/>
      <c r="L852" s="103"/>
      <c r="M852" s="103"/>
      <c r="N852" s="103"/>
      <c r="O852" s="103"/>
      <c r="P852" s="103"/>
      <c r="Q852" s="103"/>
      <c r="R852" s="103"/>
      <c r="S852" s="103"/>
      <c r="T852" s="103" t="str">
        <f>IF(Final_Report[[#This Row],[Move to Report]]="Yes",VLOOKUP(E852,IssueVariable[],3,0),"N/A")</f>
        <v>N/A</v>
      </c>
      <c r="U852" s="103" t="str">
        <f>IF(Final_Report[[#This Row],[Move to Report]]="Yes",VLOOKUP(E852,IssueVariable[],4,0),"N/A")</f>
        <v>N/A</v>
      </c>
      <c r="V852" s="103" t="str">
        <f>Final_Report[[#This Row],[Issue Description]]</f>
        <v>N/A</v>
      </c>
      <c r="W852" s="103"/>
      <c r="X852" s="103">
        <f>Final_Report[[#This Row],[Code Snippet]]</f>
        <v>0</v>
      </c>
      <c r="Y852" s="103" t="str">
        <f>IF(Final_Report[[#This Row],[Move to Report]]="Yes",VLOOKUP(E852,IssueVariable[],5,0),"N/A")</f>
        <v>N/A</v>
      </c>
      <c r="Z852" s="103" t="str">
        <f>Final_Report[[#This Row],[Expected Result]]</f>
        <v>N/A</v>
      </c>
      <c r="AA852" s="103" t="str">
        <f>IF(Final_Report[[#This Row],[Move to Report]]="Yes",VLOOKUP(E852,IssueVariable[],6,0),"N/A")</f>
        <v>N/A</v>
      </c>
      <c r="AB852" s="103" t="str">
        <f>IF(Final_Report[[#This Row],[Move to Report]]="Yes",VLOOKUP(E852,IssueVariable[],7,0),"N/A")</f>
        <v>N/A</v>
      </c>
      <c r="AC852" s="103" t="str">
        <f>Final_Report[[#This Row],[Recommendation]]</f>
        <v>N/A</v>
      </c>
      <c r="AD852" s="103"/>
      <c r="AE852" s="103" t="str">
        <f>IF(Final_Report[[#This Row],[Move to Report]]="Yes",VLOOKUP(E852,IssueVariable[],8,0),"N/A")</f>
        <v>N/A</v>
      </c>
      <c r="AF852" s="103" t="str">
        <f>Final_Report[[#This Row],[Steps to Reproduce]]</f>
        <v>N/A</v>
      </c>
      <c r="AG852" s="103" t="str">
        <f>IF(Final_Report[[#This Row],[Move to Report]]="Yes",VLOOKUP(E852,IssueVariable[],9,0),"N/A")</f>
        <v>N/A</v>
      </c>
      <c r="AH852" s="103" t="str">
        <f>IF(Final_Report[[#This Row],[Move to Report]]="Yes",VLOOKUP(E852,IssueVariable[],10,0),"N/A")</f>
        <v>N/A</v>
      </c>
      <c r="AI852" s="103"/>
      <c r="AJ852" s="103"/>
      <c r="AK852" s="103" t="str" cm="1">
        <f t="array" ref="AK852">Table95[Tested on]</f>
        <v>Windows: 11
MAC OS: 12
iOS: 15
Android OS: 10</v>
      </c>
      <c r="AL852" s="203" t="str" cm="1">
        <f t="array" ref="AL8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2" s="103" t="e" cm="1">
        <f t="array" ref="AM852">CONCATENATE(LEFT(AH852, SEARCH(" ", AH852) -1),", ",Labels[Labels])</f>
        <v>#VALUE!</v>
      </c>
      <c r="AN852" s="103" t="b">
        <f t="shared" si="14"/>
        <v>0</v>
      </c>
      <c r="AO852" s="103"/>
      <c r="AP852" s="103"/>
      <c r="AQ852" s="103"/>
      <c r="AR852" s="103"/>
      <c r="AS852" s="103"/>
      <c r="AT852" s="103"/>
      <c r="AU852" s="103"/>
      <c r="AV852" s="103"/>
      <c r="AW852" s="103"/>
      <c r="AX852" s="103"/>
      <c r="AY852" s="103"/>
      <c r="AZ852" s="103"/>
      <c r="BA852" s="103"/>
      <c r="BB852" s="103"/>
      <c r="BC852" s="103" t="e">
        <f>VLOOKUP('Final Report'!D852,'Issue Variable'!A:N,11,FALSE)</f>
        <v>#N/A</v>
      </c>
      <c r="BD852" s="103"/>
      <c r="BE852" s="206"/>
    </row>
    <row r="853" spans="1:57" ht="105" hidden="1">
      <c r="A853" s="145"/>
      <c r="B853" s="103" t="e">
        <f>VLOOKUP(A853,URL[],2,0)</f>
        <v>#N/A</v>
      </c>
      <c r="C853" s="205" t="e">
        <f>VLOOKUP(A853,URL[],3,0)</f>
        <v>#N/A</v>
      </c>
      <c r="D853" s="103"/>
      <c r="E853" s="103"/>
      <c r="F853" s="103"/>
      <c r="G853" s="103"/>
      <c r="H853" s="103"/>
      <c r="I853" s="103"/>
      <c r="J853" s="103"/>
      <c r="K853" s="103"/>
      <c r="L853" s="103"/>
      <c r="M853" s="103"/>
      <c r="N853" s="103"/>
      <c r="O853" s="103"/>
      <c r="P853" s="103"/>
      <c r="Q853" s="103"/>
      <c r="R853" s="103"/>
      <c r="S853" s="103"/>
      <c r="T853" s="103" t="str">
        <f>IF(Final_Report[[#This Row],[Move to Report]]="Yes",VLOOKUP(E853,IssueVariable[],3,0),"N/A")</f>
        <v>N/A</v>
      </c>
      <c r="U853" s="103" t="str">
        <f>IF(Final_Report[[#This Row],[Move to Report]]="Yes",VLOOKUP(E853,IssueVariable[],4,0),"N/A")</f>
        <v>N/A</v>
      </c>
      <c r="V853" s="103" t="str">
        <f>Final_Report[[#This Row],[Issue Description]]</f>
        <v>N/A</v>
      </c>
      <c r="W853" s="103"/>
      <c r="X853" s="103">
        <f>Final_Report[[#This Row],[Code Snippet]]</f>
        <v>0</v>
      </c>
      <c r="Y853" s="103" t="str">
        <f>IF(Final_Report[[#This Row],[Move to Report]]="Yes",VLOOKUP(E853,IssueVariable[],5,0),"N/A")</f>
        <v>N/A</v>
      </c>
      <c r="Z853" s="103" t="str">
        <f>Final_Report[[#This Row],[Expected Result]]</f>
        <v>N/A</v>
      </c>
      <c r="AA853" s="103" t="str">
        <f>IF(Final_Report[[#This Row],[Move to Report]]="Yes",VLOOKUP(E853,IssueVariable[],6,0),"N/A")</f>
        <v>N/A</v>
      </c>
      <c r="AB853" s="103" t="str">
        <f>IF(Final_Report[[#This Row],[Move to Report]]="Yes",VLOOKUP(E853,IssueVariable[],7,0),"N/A")</f>
        <v>N/A</v>
      </c>
      <c r="AC853" s="103" t="str">
        <f>Final_Report[[#This Row],[Recommendation]]</f>
        <v>N/A</v>
      </c>
      <c r="AD853" s="103"/>
      <c r="AE853" s="103" t="str">
        <f>IF(Final_Report[[#This Row],[Move to Report]]="Yes",VLOOKUP(E853,IssueVariable[],8,0),"N/A")</f>
        <v>N/A</v>
      </c>
      <c r="AF853" s="103" t="str">
        <f>Final_Report[[#This Row],[Steps to Reproduce]]</f>
        <v>N/A</v>
      </c>
      <c r="AG853" s="103" t="str">
        <f>IF(Final_Report[[#This Row],[Move to Report]]="Yes",VLOOKUP(E853,IssueVariable[],9,0),"N/A")</f>
        <v>N/A</v>
      </c>
      <c r="AH853" s="103" t="str">
        <f>IF(Final_Report[[#This Row],[Move to Report]]="Yes",VLOOKUP(E853,IssueVariable[],10,0),"N/A")</f>
        <v>N/A</v>
      </c>
      <c r="AI853" s="103"/>
      <c r="AJ853" s="103"/>
      <c r="AK853" s="103" t="str" cm="1">
        <f t="array" ref="AK853">Table95[Tested on]</f>
        <v>Windows: 11
MAC OS: 12
iOS: 15
Android OS: 10</v>
      </c>
      <c r="AL853" s="203" t="str" cm="1">
        <f t="array" ref="AL8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3" s="103" t="e" cm="1">
        <f t="array" ref="AM853">CONCATENATE(LEFT(AH853, SEARCH(" ", AH853) -1),", ",Labels[Labels])</f>
        <v>#VALUE!</v>
      </c>
      <c r="AN853" s="103" t="b">
        <f t="shared" si="14"/>
        <v>0</v>
      </c>
      <c r="AO853" s="103"/>
      <c r="AP853" s="103"/>
      <c r="AQ853" s="103"/>
      <c r="AR853" s="103"/>
      <c r="AS853" s="103"/>
      <c r="AT853" s="103"/>
      <c r="AU853" s="103"/>
      <c r="AV853" s="103"/>
      <c r="AW853" s="103"/>
      <c r="AX853" s="103"/>
      <c r="AY853" s="103"/>
      <c r="AZ853" s="103"/>
      <c r="BA853" s="103"/>
      <c r="BB853" s="103"/>
      <c r="BC853" s="103" t="e">
        <f>VLOOKUP('Final Report'!D853,'Issue Variable'!A:N,11,FALSE)</f>
        <v>#N/A</v>
      </c>
      <c r="BD853" s="103"/>
      <c r="BE853" s="206"/>
    </row>
    <row r="854" spans="1:57" ht="105" hidden="1">
      <c r="A854" s="145"/>
      <c r="B854" s="103" t="e">
        <f>VLOOKUP(A854,URL[],2,0)</f>
        <v>#N/A</v>
      </c>
      <c r="C854" s="205" t="e">
        <f>VLOOKUP(A854,URL[],3,0)</f>
        <v>#N/A</v>
      </c>
      <c r="D854" s="103"/>
      <c r="E854" s="103"/>
      <c r="F854" s="103"/>
      <c r="G854" s="103"/>
      <c r="H854" s="103"/>
      <c r="I854" s="103"/>
      <c r="J854" s="103"/>
      <c r="K854" s="103"/>
      <c r="L854" s="103"/>
      <c r="M854" s="103"/>
      <c r="N854" s="103"/>
      <c r="O854" s="103"/>
      <c r="P854" s="103"/>
      <c r="Q854" s="103"/>
      <c r="R854" s="103"/>
      <c r="S854" s="103"/>
      <c r="T854" s="103" t="str">
        <f>IF(Final_Report[[#This Row],[Move to Report]]="Yes",VLOOKUP(E854,IssueVariable[],3,0),"N/A")</f>
        <v>N/A</v>
      </c>
      <c r="U854" s="103" t="str">
        <f>IF(Final_Report[[#This Row],[Move to Report]]="Yes",VLOOKUP(E854,IssueVariable[],4,0),"N/A")</f>
        <v>N/A</v>
      </c>
      <c r="V854" s="103" t="str">
        <f>Final_Report[[#This Row],[Issue Description]]</f>
        <v>N/A</v>
      </c>
      <c r="W854" s="103"/>
      <c r="X854" s="103">
        <f>Final_Report[[#This Row],[Code Snippet]]</f>
        <v>0</v>
      </c>
      <c r="Y854" s="103" t="str">
        <f>IF(Final_Report[[#This Row],[Move to Report]]="Yes",VLOOKUP(E854,IssueVariable[],5,0),"N/A")</f>
        <v>N/A</v>
      </c>
      <c r="Z854" s="103" t="str">
        <f>Final_Report[[#This Row],[Expected Result]]</f>
        <v>N/A</v>
      </c>
      <c r="AA854" s="103" t="str">
        <f>IF(Final_Report[[#This Row],[Move to Report]]="Yes",VLOOKUP(E854,IssueVariable[],6,0),"N/A")</f>
        <v>N/A</v>
      </c>
      <c r="AB854" s="103" t="str">
        <f>IF(Final_Report[[#This Row],[Move to Report]]="Yes",VLOOKUP(E854,IssueVariable[],7,0),"N/A")</f>
        <v>N/A</v>
      </c>
      <c r="AC854" s="103" t="str">
        <f>Final_Report[[#This Row],[Recommendation]]</f>
        <v>N/A</v>
      </c>
      <c r="AD854" s="103"/>
      <c r="AE854" s="103" t="str">
        <f>IF(Final_Report[[#This Row],[Move to Report]]="Yes",VLOOKUP(E854,IssueVariable[],8,0),"N/A")</f>
        <v>N/A</v>
      </c>
      <c r="AF854" s="103" t="str">
        <f>Final_Report[[#This Row],[Steps to Reproduce]]</f>
        <v>N/A</v>
      </c>
      <c r="AG854" s="103" t="str">
        <f>IF(Final_Report[[#This Row],[Move to Report]]="Yes",VLOOKUP(E854,IssueVariable[],9,0),"N/A")</f>
        <v>N/A</v>
      </c>
      <c r="AH854" s="103" t="str">
        <f>IF(Final_Report[[#This Row],[Move to Report]]="Yes",VLOOKUP(E854,IssueVariable[],10,0),"N/A")</f>
        <v>N/A</v>
      </c>
      <c r="AI854" s="103"/>
      <c r="AJ854" s="103"/>
      <c r="AK854" s="103" t="str" cm="1">
        <f t="array" ref="AK854">Table95[Tested on]</f>
        <v>Windows: 11
MAC OS: 12
iOS: 15
Android OS: 10</v>
      </c>
      <c r="AL854" s="203" t="str" cm="1">
        <f t="array" ref="AL8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4" s="103" t="e" cm="1">
        <f t="array" ref="AM854">CONCATENATE(LEFT(AH854, SEARCH(" ", AH854) -1),", ",Labels[Labels])</f>
        <v>#VALUE!</v>
      </c>
      <c r="AN854" s="103" t="b">
        <f t="shared" si="14"/>
        <v>0</v>
      </c>
      <c r="AO854" s="103"/>
      <c r="AP854" s="103"/>
      <c r="AQ854" s="103"/>
      <c r="AR854" s="103"/>
      <c r="AS854" s="103"/>
      <c r="AT854" s="103"/>
      <c r="AU854" s="103"/>
      <c r="AV854" s="103"/>
      <c r="AW854" s="103"/>
      <c r="AX854" s="103"/>
      <c r="AY854" s="103"/>
      <c r="AZ854" s="103"/>
      <c r="BA854" s="103"/>
      <c r="BB854" s="103"/>
      <c r="BC854" s="103" t="e">
        <f>VLOOKUP('Final Report'!D854,'Issue Variable'!A:N,11,FALSE)</f>
        <v>#N/A</v>
      </c>
      <c r="BD854" s="103"/>
      <c r="BE854" s="206"/>
    </row>
    <row r="855" spans="1:57" ht="105" hidden="1">
      <c r="A855" s="145"/>
      <c r="B855" s="103" t="e">
        <f>VLOOKUP(A855,URL[],2,0)</f>
        <v>#N/A</v>
      </c>
      <c r="C855" s="205" t="e">
        <f>VLOOKUP(A855,URL[],3,0)</f>
        <v>#N/A</v>
      </c>
      <c r="D855" s="103"/>
      <c r="E855" s="103"/>
      <c r="F855" s="103"/>
      <c r="G855" s="103"/>
      <c r="H855" s="103"/>
      <c r="I855" s="103"/>
      <c r="J855" s="103"/>
      <c r="K855" s="103"/>
      <c r="L855" s="103"/>
      <c r="M855" s="103"/>
      <c r="N855" s="103"/>
      <c r="O855" s="103"/>
      <c r="P855" s="103"/>
      <c r="Q855" s="103"/>
      <c r="R855" s="103"/>
      <c r="S855" s="103"/>
      <c r="T855" s="103" t="str">
        <f>IF(Final_Report[[#This Row],[Move to Report]]="Yes",VLOOKUP(E855,IssueVariable[],3,0),"N/A")</f>
        <v>N/A</v>
      </c>
      <c r="U855" s="103" t="str">
        <f>IF(Final_Report[[#This Row],[Move to Report]]="Yes",VLOOKUP(E855,IssueVariable[],4,0),"N/A")</f>
        <v>N/A</v>
      </c>
      <c r="V855" s="103" t="str">
        <f>Final_Report[[#This Row],[Issue Description]]</f>
        <v>N/A</v>
      </c>
      <c r="W855" s="103"/>
      <c r="X855" s="103">
        <f>Final_Report[[#This Row],[Code Snippet]]</f>
        <v>0</v>
      </c>
      <c r="Y855" s="103" t="str">
        <f>IF(Final_Report[[#This Row],[Move to Report]]="Yes",VLOOKUP(E855,IssueVariable[],5,0),"N/A")</f>
        <v>N/A</v>
      </c>
      <c r="Z855" s="103" t="str">
        <f>Final_Report[[#This Row],[Expected Result]]</f>
        <v>N/A</v>
      </c>
      <c r="AA855" s="103" t="str">
        <f>IF(Final_Report[[#This Row],[Move to Report]]="Yes",VLOOKUP(E855,IssueVariable[],6,0),"N/A")</f>
        <v>N/A</v>
      </c>
      <c r="AB855" s="103" t="str">
        <f>IF(Final_Report[[#This Row],[Move to Report]]="Yes",VLOOKUP(E855,IssueVariable[],7,0),"N/A")</f>
        <v>N/A</v>
      </c>
      <c r="AC855" s="103" t="str">
        <f>Final_Report[[#This Row],[Recommendation]]</f>
        <v>N/A</v>
      </c>
      <c r="AD855" s="103"/>
      <c r="AE855" s="103" t="str">
        <f>IF(Final_Report[[#This Row],[Move to Report]]="Yes",VLOOKUP(E855,IssueVariable[],8,0),"N/A")</f>
        <v>N/A</v>
      </c>
      <c r="AF855" s="103" t="str">
        <f>Final_Report[[#This Row],[Steps to Reproduce]]</f>
        <v>N/A</v>
      </c>
      <c r="AG855" s="103" t="str">
        <f>IF(Final_Report[[#This Row],[Move to Report]]="Yes",VLOOKUP(E855,IssueVariable[],9,0),"N/A")</f>
        <v>N/A</v>
      </c>
      <c r="AH855" s="103" t="str">
        <f>IF(Final_Report[[#This Row],[Move to Report]]="Yes",VLOOKUP(E855,IssueVariable[],10,0),"N/A")</f>
        <v>N/A</v>
      </c>
      <c r="AI855" s="103"/>
      <c r="AJ855" s="103"/>
      <c r="AK855" s="103" t="str" cm="1">
        <f t="array" ref="AK855">Table95[Tested on]</f>
        <v>Windows: 11
MAC OS: 12
iOS: 15
Android OS: 10</v>
      </c>
      <c r="AL855" s="203" t="str" cm="1">
        <f t="array" ref="AL8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5" s="103" t="e" cm="1">
        <f t="array" ref="AM855">CONCATENATE(LEFT(AH855, SEARCH(" ", AH855) -1),", ",Labels[Labels])</f>
        <v>#VALUE!</v>
      </c>
      <c r="AN855" s="103" t="b">
        <f t="shared" si="14"/>
        <v>0</v>
      </c>
      <c r="AO855" s="103"/>
      <c r="AP855" s="103"/>
      <c r="AQ855" s="103"/>
      <c r="AR855" s="103"/>
      <c r="AS855" s="103"/>
      <c r="AT855" s="103"/>
      <c r="AU855" s="103"/>
      <c r="AV855" s="103"/>
      <c r="AW855" s="103"/>
      <c r="AX855" s="103"/>
      <c r="AY855" s="103"/>
      <c r="AZ855" s="103"/>
      <c r="BA855" s="103"/>
      <c r="BB855" s="103"/>
      <c r="BC855" s="103" t="e">
        <f>VLOOKUP('Final Report'!D855,'Issue Variable'!A:N,11,FALSE)</f>
        <v>#N/A</v>
      </c>
      <c r="BD855" s="103"/>
      <c r="BE855" s="206"/>
    </row>
    <row r="856" spans="1:57" ht="105" hidden="1">
      <c r="A856" s="145"/>
      <c r="B856" s="103" t="e">
        <f>VLOOKUP(A856,URL[],2,0)</f>
        <v>#N/A</v>
      </c>
      <c r="C856" s="205" t="e">
        <f>VLOOKUP(A856,URL[],3,0)</f>
        <v>#N/A</v>
      </c>
      <c r="D856" s="103"/>
      <c r="E856" s="103"/>
      <c r="F856" s="103"/>
      <c r="G856" s="103"/>
      <c r="H856" s="103"/>
      <c r="I856" s="103"/>
      <c r="J856" s="103"/>
      <c r="K856" s="103"/>
      <c r="L856" s="103"/>
      <c r="M856" s="103"/>
      <c r="N856" s="103"/>
      <c r="O856" s="103"/>
      <c r="P856" s="103"/>
      <c r="Q856" s="103"/>
      <c r="R856" s="103"/>
      <c r="S856" s="103"/>
      <c r="T856" s="103" t="str">
        <f>IF(Final_Report[[#This Row],[Move to Report]]="Yes",VLOOKUP(E856,IssueVariable[],3,0),"N/A")</f>
        <v>N/A</v>
      </c>
      <c r="U856" s="103" t="str">
        <f>IF(Final_Report[[#This Row],[Move to Report]]="Yes",VLOOKUP(E856,IssueVariable[],4,0),"N/A")</f>
        <v>N/A</v>
      </c>
      <c r="V856" s="103" t="str">
        <f>Final_Report[[#This Row],[Issue Description]]</f>
        <v>N/A</v>
      </c>
      <c r="W856" s="103"/>
      <c r="X856" s="103">
        <f>Final_Report[[#This Row],[Code Snippet]]</f>
        <v>0</v>
      </c>
      <c r="Y856" s="103" t="str">
        <f>IF(Final_Report[[#This Row],[Move to Report]]="Yes",VLOOKUP(E856,IssueVariable[],5,0),"N/A")</f>
        <v>N/A</v>
      </c>
      <c r="Z856" s="103" t="str">
        <f>Final_Report[[#This Row],[Expected Result]]</f>
        <v>N/A</v>
      </c>
      <c r="AA856" s="103" t="str">
        <f>IF(Final_Report[[#This Row],[Move to Report]]="Yes",VLOOKUP(E856,IssueVariable[],6,0),"N/A")</f>
        <v>N/A</v>
      </c>
      <c r="AB856" s="103" t="str">
        <f>IF(Final_Report[[#This Row],[Move to Report]]="Yes",VLOOKUP(E856,IssueVariable[],7,0),"N/A")</f>
        <v>N/A</v>
      </c>
      <c r="AC856" s="103" t="str">
        <f>Final_Report[[#This Row],[Recommendation]]</f>
        <v>N/A</v>
      </c>
      <c r="AD856" s="103"/>
      <c r="AE856" s="103" t="str">
        <f>IF(Final_Report[[#This Row],[Move to Report]]="Yes",VLOOKUP(E856,IssueVariable[],8,0),"N/A")</f>
        <v>N/A</v>
      </c>
      <c r="AF856" s="103" t="str">
        <f>Final_Report[[#This Row],[Steps to Reproduce]]</f>
        <v>N/A</v>
      </c>
      <c r="AG856" s="103" t="str">
        <f>IF(Final_Report[[#This Row],[Move to Report]]="Yes",VLOOKUP(E856,IssueVariable[],9,0),"N/A")</f>
        <v>N/A</v>
      </c>
      <c r="AH856" s="103" t="str">
        <f>IF(Final_Report[[#This Row],[Move to Report]]="Yes",VLOOKUP(E856,IssueVariable[],10,0),"N/A")</f>
        <v>N/A</v>
      </c>
      <c r="AI856" s="103"/>
      <c r="AJ856" s="103"/>
      <c r="AK856" s="103" t="str" cm="1">
        <f t="array" ref="AK856">Table95[Tested on]</f>
        <v>Windows: 11
MAC OS: 12
iOS: 15
Android OS: 10</v>
      </c>
      <c r="AL856" s="203" t="str" cm="1">
        <f t="array" ref="AL8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6" s="103" t="e" cm="1">
        <f t="array" ref="AM856">CONCATENATE(LEFT(AH856, SEARCH(" ", AH856) -1),", ",Labels[Labels])</f>
        <v>#VALUE!</v>
      </c>
      <c r="AN856" s="103" t="b">
        <f t="shared" si="14"/>
        <v>0</v>
      </c>
      <c r="AO856" s="103"/>
      <c r="AP856" s="103"/>
      <c r="AQ856" s="103"/>
      <c r="AR856" s="103"/>
      <c r="AS856" s="103"/>
      <c r="AT856" s="103"/>
      <c r="AU856" s="103"/>
      <c r="AV856" s="103"/>
      <c r="AW856" s="103"/>
      <c r="AX856" s="103"/>
      <c r="AY856" s="103"/>
      <c r="AZ856" s="103"/>
      <c r="BA856" s="103"/>
      <c r="BB856" s="103"/>
      <c r="BC856" s="103" t="e">
        <f>VLOOKUP('Final Report'!D856,'Issue Variable'!A:N,11,FALSE)</f>
        <v>#N/A</v>
      </c>
      <c r="BD856" s="103"/>
      <c r="BE856" s="206"/>
    </row>
    <row r="857" spans="1:57" ht="105" hidden="1">
      <c r="A857" s="145"/>
      <c r="B857" s="103" t="e">
        <f>VLOOKUP(A857,URL[],2,0)</f>
        <v>#N/A</v>
      </c>
      <c r="C857" s="205" t="e">
        <f>VLOOKUP(A857,URL[],3,0)</f>
        <v>#N/A</v>
      </c>
      <c r="D857" s="103"/>
      <c r="E857" s="103"/>
      <c r="F857" s="103"/>
      <c r="G857" s="103"/>
      <c r="H857" s="103"/>
      <c r="I857" s="103"/>
      <c r="J857" s="103"/>
      <c r="K857" s="103"/>
      <c r="L857" s="103"/>
      <c r="M857" s="103"/>
      <c r="N857" s="103"/>
      <c r="O857" s="103"/>
      <c r="P857" s="103"/>
      <c r="Q857" s="103"/>
      <c r="R857" s="103"/>
      <c r="S857" s="103"/>
      <c r="T857" s="103" t="str">
        <f>IF(Final_Report[[#This Row],[Move to Report]]="Yes",VLOOKUP(E857,IssueVariable[],3,0),"N/A")</f>
        <v>N/A</v>
      </c>
      <c r="U857" s="103" t="str">
        <f>IF(Final_Report[[#This Row],[Move to Report]]="Yes",VLOOKUP(E857,IssueVariable[],4,0),"N/A")</f>
        <v>N/A</v>
      </c>
      <c r="V857" s="103" t="str">
        <f>Final_Report[[#This Row],[Issue Description]]</f>
        <v>N/A</v>
      </c>
      <c r="W857" s="103"/>
      <c r="X857" s="103">
        <f>Final_Report[[#This Row],[Code Snippet]]</f>
        <v>0</v>
      </c>
      <c r="Y857" s="103" t="str">
        <f>IF(Final_Report[[#This Row],[Move to Report]]="Yes",VLOOKUP(E857,IssueVariable[],5,0),"N/A")</f>
        <v>N/A</v>
      </c>
      <c r="Z857" s="103" t="str">
        <f>Final_Report[[#This Row],[Expected Result]]</f>
        <v>N/A</v>
      </c>
      <c r="AA857" s="103" t="str">
        <f>IF(Final_Report[[#This Row],[Move to Report]]="Yes",VLOOKUP(E857,IssueVariable[],6,0),"N/A")</f>
        <v>N/A</v>
      </c>
      <c r="AB857" s="103" t="str">
        <f>IF(Final_Report[[#This Row],[Move to Report]]="Yes",VLOOKUP(E857,IssueVariable[],7,0),"N/A")</f>
        <v>N/A</v>
      </c>
      <c r="AC857" s="103" t="str">
        <f>Final_Report[[#This Row],[Recommendation]]</f>
        <v>N/A</v>
      </c>
      <c r="AD857" s="103"/>
      <c r="AE857" s="103" t="str">
        <f>IF(Final_Report[[#This Row],[Move to Report]]="Yes",VLOOKUP(E857,IssueVariable[],8,0),"N/A")</f>
        <v>N/A</v>
      </c>
      <c r="AF857" s="103" t="str">
        <f>Final_Report[[#This Row],[Steps to Reproduce]]</f>
        <v>N/A</v>
      </c>
      <c r="AG857" s="103" t="str">
        <f>IF(Final_Report[[#This Row],[Move to Report]]="Yes",VLOOKUP(E857,IssueVariable[],9,0),"N/A")</f>
        <v>N/A</v>
      </c>
      <c r="AH857" s="103" t="str">
        <f>IF(Final_Report[[#This Row],[Move to Report]]="Yes",VLOOKUP(E857,IssueVariable[],10,0),"N/A")</f>
        <v>N/A</v>
      </c>
      <c r="AI857" s="103"/>
      <c r="AJ857" s="103"/>
      <c r="AK857" s="103" t="str" cm="1">
        <f t="array" ref="AK857">Table95[Tested on]</f>
        <v>Windows: 11
MAC OS: 12
iOS: 15
Android OS: 10</v>
      </c>
      <c r="AL857" s="203" t="str" cm="1">
        <f t="array" ref="AL8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7" s="103" t="e" cm="1">
        <f t="array" ref="AM857">CONCATENATE(LEFT(AH857, SEARCH(" ", AH857) -1),", ",Labels[Labels])</f>
        <v>#VALUE!</v>
      </c>
      <c r="AN857" s="103" t="b">
        <f t="shared" si="14"/>
        <v>0</v>
      </c>
      <c r="AO857" s="103"/>
      <c r="AP857" s="103"/>
      <c r="AQ857" s="103"/>
      <c r="AR857" s="103"/>
      <c r="AS857" s="103"/>
      <c r="AT857" s="103"/>
      <c r="AU857" s="103"/>
      <c r="AV857" s="103"/>
      <c r="AW857" s="103"/>
      <c r="AX857" s="103"/>
      <c r="AY857" s="103"/>
      <c r="AZ857" s="103"/>
      <c r="BA857" s="103"/>
      <c r="BB857" s="103"/>
      <c r="BC857" s="103" t="e">
        <f>VLOOKUP('Final Report'!D857,'Issue Variable'!A:N,11,FALSE)</f>
        <v>#N/A</v>
      </c>
      <c r="BD857" s="103"/>
      <c r="BE857" s="206"/>
    </row>
    <row r="858" spans="1:57" ht="105" hidden="1">
      <c r="A858" s="145"/>
      <c r="B858" s="103" t="e">
        <f>VLOOKUP(A858,URL[],2,0)</f>
        <v>#N/A</v>
      </c>
      <c r="C858" s="205" t="e">
        <f>VLOOKUP(A858,URL[],3,0)</f>
        <v>#N/A</v>
      </c>
      <c r="D858" s="103"/>
      <c r="E858" s="103"/>
      <c r="F858" s="103"/>
      <c r="G858" s="103"/>
      <c r="H858" s="103"/>
      <c r="I858" s="103"/>
      <c r="J858" s="103"/>
      <c r="K858" s="103"/>
      <c r="L858" s="103"/>
      <c r="M858" s="103"/>
      <c r="N858" s="103"/>
      <c r="O858" s="103"/>
      <c r="P858" s="103"/>
      <c r="Q858" s="103"/>
      <c r="R858" s="103"/>
      <c r="S858" s="103"/>
      <c r="T858" s="103" t="str">
        <f>IF(Final_Report[[#This Row],[Move to Report]]="Yes",VLOOKUP(E858,IssueVariable[],3,0),"N/A")</f>
        <v>N/A</v>
      </c>
      <c r="U858" s="103" t="str">
        <f>IF(Final_Report[[#This Row],[Move to Report]]="Yes",VLOOKUP(E858,IssueVariable[],4,0),"N/A")</f>
        <v>N/A</v>
      </c>
      <c r="V858" s="103" t="str">
        <f>Final_Report[[#This Row],[Issue Description]]</f>
        <v>N/A</v>
      </c>
      <c r="W858" s="103"/>
      <c r="X858" s="103">
        <f>Final_Report[[#This Row],[Code Snippet]]</f>
        <v>0</v>
      </c>
      <c r="Y858" s="103" t="str">
        <f>IF(Final_Report[[#This Row],[Move to Report]]="Yes",VLOOKUP(E858,IssueVariable[],5,0),"N/A")</f>
        <v>N/A</v>
      </c>
      <c r="Z858" s="103" t="str">
        <f>Final_Report[[#This Row],[Expected Result]]</f>
        <v>N/A</v>
      </c>
      <c r="AA858" s="103" t="str">
        <f>IF(Final_Report[[#This Row],[Move to Report]]="Yes",VLOOKUP(E858,IssueVariable[],6,0),"N/A")</f>
        <v>N/A</v>
      </c>
      <c r="AB858" s="103" t="str">
        <f>IF(Final_Report[[#This Row],[Move to Report]]="Yes",VLOOKUP(E858,IssueVariable[],7,0),"N/A")</f>
        <v>N/A</v>
      </c>
      <c r="AC858" s="103" t="str">
        <f>Final_Report[[#This Row],[Recommendation]]</f>
        <v>N/A</v>
      </c>
      <c r="AD858" s="103"/>
      <c r="AE858" s="103" t="str">
        <f>IF(Final_Report[[#This Row],[Move to Report]]="Yes",VLOOKUP(E858,IssueVariable[],8,0),"N/A")</f>
        <v>N/A</v>
      </c>
      <c r="AF858" s="103" t="str">
        <f>Final_Report[[#This Row],[Steps to Reproduce]]</f>
        <v>N/A</v>
      </c>
      <c r="AG858" s="103" t="str">
        <f>IF(Final_Report[[#This Row],[Move to Report]]="Yes",VLOOKUP(E858,IssueVariable[],9,0),"N/A")</f>
        <v>N/A</v>
      </c>
      <c r="AH858" s="103" t="str">
        <f>IF(Final_Report[[#This Row],[Move to Report]]="Yes",VLOOKUP(E858,IssueVariable[],10,0),"N/A")</f>
        <v>N/A</v>
      </c>
      <c r="AI858" s="103"/>
      <c r="AJ858" s="103"/>
      <c r="AK858" s="103" t="str" cm="1">
        <f t="array" ref="AK858">Table95[Tested on]</f>
        <v>Windows: 11
MAC OS: 12
iOS: 15
Android OS: 10</v>
      </c>
      <c r="AL858" s="203" t="str" cm="1">
        <f t="array" ref="AL8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8" s="103" t="e" cm="1">
        <f t="array" ref="AM858">CONCATENATE(LEFT(AH858, SEARCH(" ", AH858) -1),", ",Labels[Labels])</f>
        <v>#VALUE!</v>
      </c>
      <c r="AN858" s="103" t="b">
        <f t="shared" si="14"/>
        <v>0</v>
      </c>
      <c r="AO858" s="103"/>
      <c r="AP858" s="103"/>
      <c r="AQ858" s="103"/>
      <c r="AR858" s="103"/>
      <c r="AS858" s="103"/>
      <c r="AT858" s="103"/>
      <c r="AU858" s="103"/>
      <c r="AV858" s="103"/>
      <c r="AW858" s="103"/>
      <c r="AX858" s="103"/>
      <c r="AY858" s="103"/>
      <c r="AZ858" s="103"/>
      <c r="BA858" s="103"/>
      <c r="BB858" s="103"/>
      <c r="BC858" s="103" t="e">
        <f>VLOOKUP('Final Report'!D858,'Issue Variable'!A:N,11,FALSE)</f>
        <v>#N/A</v>
      </c>
      <c r="BD858" s="103"/>
      <c r="BE858" s="206"/>
    </row>
    <row r="859" spans="1:57" ht="105" hidden="1">
      <c r="A859" s="145"/>
      <c r="B859" s="103" t="e">
        <f>VLOOKUP(A859,URL[],2,0)</f>
        <v>#N/A</v>
      </c>
      <c r="C859" s="205" t="e">
        <f>VLOOKUP(A859,URL[],3,0)</f>
        <v>#N/A</v>
      </c>
      <c r="D859" s="103"/>
      <c r="E859" s="103"/>
      <c r="F859" s="103"/>
      <c r="G859" s="103"/>
      <c r="H859" s="103"/>
      <c r="I859" s="103"/>
      <c r="J859" s="103"/>
      <c r="K859" s="103"/>
      <c r="L859" s="103"/>
      <c r="M859" s="103"/>
      <c r="N859" s="103"/>
      <c r="O859" s="103"/>
      <c r="P859" s="103"/>
      <c r="Q859" s="103"/>
      <c r="R859" s="103"/>
      <c r="S859" s="103"/>
      <c r="T859" s="103" t="str">
        <f>IF(Final_Report[[#This Row],[Move to Report]]="Yes",VLOOKUP(E859,IssueVariable[],3,0),"N/A")</f>
        <v>N/A</v>
      </c>
      <c r="U859" s="103" t="str">
        <f>IF(Final_Report[[#This Row],[Move to Report]]="Yes",VLOOKUP(E859,IssueVariable[],4,0),"N/A")</f>
        <v>N/A</v>
      </c>
      <c r="V859" s="103" t="str">
        <f>Final_Report[[#This Row],[Issue Description]]</f>
        <v>N/A</v>
      </c>
      <c r="W859" s="103"/>
      <c r="X859" s="103">
        <f>Final_Report[[#This Row],[Code Snippet]]</f>
        <v>0</v>
      </c>
      <c r="Y859" s="103" t="str">
        <f>IF(Final_Report[[#This Row],[Move to Report]]="Yes",VLOOKUP(E859,IssueVariable[],5,0),"N/A")</f>
        <v>N/A</v>
      </c>
      <c r="Z859" s="103" t="str">
        <f>Final_Report[[#This Row],[Expected Result]]</f>
        <v>N/A</v>
      </c>
      <c r="AA859" s="103" t="str">
        <f>IF(Final_Report[[#This Row],[Move to Report]]="Yes",VLOOKUP(E859,IssueVariable[],6,0),"N/A")</f>
        <v>N/A</v>
      </c>
      <c r="AB859" s="103" t="str">
        <f>IF(Final_Report[[#This Row],[Move to Report]]="Yes",VLOOKUP(E859,IssueVariable[],7,0),"N/A")</f>
        <v>N/A</v>
      </c>
      <c r="AC859" s="103" t="str">
        <f>Final_Report[[#This Row],[Recommendation]]</f>
        <v>N/A</v>
      </c>
      <c r="AD859" s="103"/>
      <c r="AE859" s="103" t="str">
        <f>IF(Final_Report[[#This Row],[Move to Report]]="Yes",VLOOKUP(E859,IssueVariable[],8,0),"N/A")</f>
        <v>N/A</v>
      </c>
      <c r="AF859" s="103" t="str">
        <f>Final_Report[[#This Row],[Steps to Reproduce]]</f>
        <v>N/A</v>
      </c>
      <c r="AG859" s="103" t="str">
        <f>IF(Final_Report[[#This Row],[Move to Report]]="Yes",VLOOKUP(E859,IssueVariable[],9,0),"N/A")</f>
        <v>N/A</v>
      </c>
      <c r="AH859" s="103" t="str">
        <f>IF(Final_Report[[#This Row],[Move to Report]]="Yes",VLOOKUP(E859,IssueVariable[],10,0),"N/A")</f>
        <v>N/A</v>
      </c>
      <c r="AI859" s="103"/>
      <c r="AJ859" s="103"/>
      <c r="AK859" s="103" t="str" cm="1">
        <f t="array" ref="AK859">Table95[Tested on]</f>
        <v>Windows: 11
MAC OS: 12
iOS: 15
Android OS: 10</v>
      </c>
      <c r="AL859" s="203" t="str" cm="1">
        <f t="array" ref="AL8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59" s="103" t="e" cm="1">
        <f t="array" ref="AM859">CONCATENATE(LEFT(AH859, SEARCH(" ", AH859) -1),", ",Labels[Labels])</f>
        <v>#VALUE!</v>
      </c>
      <c r="AN859" s="103" t="b">
        <f t="shared" si="14"/>
        <v>0</v>
      </c>
      <c r="AO859" s="103"/>
      <c r="AP859" s="103"/>
      <c r="AQ859" s="103"/>
      <c r="AR859" s="103"/>
      <c r="AS859" s="103"/>
      <c r="AT859" s="103"/>
      <c r="AU859" s="103"/>
      <c r="AV859" s="103"/>
      <c r="AW859" s="103"/>
      <c r="AX859" s="103"/>
      <c r="AY859" s="103"/>
      <c r="AZ859" s="103"/>
      <c r="BA859" s="103"/>
      <c r="BB859" s="103"/>
      <c r="BC859" s="103" t="e">
        <f>VLOOKUP('Final Report'!D859,'Issue Variable'!A:N,11,FALSE)</f>
        <v>#N/A</v>
      </c>
      <c r="BD859" s="103"/>
      <c r="BE859" s="206"/>
    </row>
    <row r="860" spans="1:57" ht="105" hidden="1">
      <c r="A860" s="145"/>
      <c r="B860" s="103" t="e">
        <f>VLOOKUP(A860,URL[],2,0)</f>
        <v>#N/A</v>
      </c>
      <c r="C860" s="205" t="e">
        <f>VLOOKUP(A860,URL[],3,0)</f>
        <v>#N/A</v>
      </c>
      <c r="D860" s="103"/>
      <c r="E860" s="103"/>
      <c r="F860" s="103"/>
      <c r="G860" s="103"/>
      <c r="H860" s="103"/>
      <c r="I860" s="103"/>
      <c r="J860" s="103"/>
      <c r="K860" s="103"/>
      <c r="L860" s="103"/>
      <c r="M860" s="103"/>
      <c r="N860" s="103"/>
      <c r="O860" s="103"/>
      <c r="P860" s="103"/>
      <c r="Q860" s="103"/>
      <c r="R860" s="103"/>
      <c r="S860" s="103"/>
      <c r="T860" s="103" t="str">
        <f>IF(Final_Report[[#This Row],[Move to Report]]="Yes",VLOOKUP(E860,IssueVariable[],3,0),"N/A")</f>
        <v>N/A</v>
      </c>
      <c r="U860" s="103" t="str">
        <f>IF(Final_Report[[#This Row],[Move to Report]]="Yes",VLOOKUP(E860,IssueVariable[],4,0),"N/A")</f>
        <v>N/A</v>
      </c>
      <c r="V860" s="103" t="str">
        <f>Final_Report[[#This Row],[Issue Description]]</f>
        <v>N/A</v>
      </c>
      <c r="W860" s="103"/>
      <c r="X860" s="103">
        <f>Final_Report[[#This Row],[Code Snippet]]</f>
        <v>0</v>
      </c>
      <c r="Y860" s="103" t="str">
        <f>IF(Final_Report[[#This Row],[Move to Report]]="Yes",VLOOKUP(E860,IssueVariable[],5,0),"N/A")</f>
        <v>N/A</v>
      </c>
      <c r="Z860" s="103" t="str">
        <f>Final_Report[[#This Row],[Expected Result]]</f>
        <v>N/A</v>
      </c>
      <c r="AA860" s="103" t="str">
        <f>IF(Final_Report[[#This Row],[Move to Report]]="Yes",VLOOKUP(E860,IssueVariable[],6,0),"N/A")</f>
        <v>N/A</v>
      </c>
      <c r="AB860" s="103" t="str">
        <f>IF(Final_Report[[#This Row],[Move to Report]]="Yes",VLOOKUP(E860,IssueVariable[],7,0),"N/A")</f>
        <v>N/A</v>
      </c>
      <c r="AC860" s="103" t="str">
        <f>Final_Report[[#This Row],[Recommendation]]</f>
        <v>N/A</v>
      </c>
      <c r="AD860" s="103"/>
      <c r="AE860" s="103" t="str">
        <f>IF(Final_Report[[#This Row],[Move to Report]]="Yes",VLOOKUP(E860,IssueVariable[],8,0),"N/A")</f>
        <v>N/A</v>
      </c>
      <c r="AF860" s="103" t="str">
        <f>Final_Report[[#This Row],[Steps to Reproduce]]</f>
        <v>N/A</v>
      </c>
      <c r="AG860" s="103" t="str">
        <f>IF(Final_Report[[#This Row],[Move to Report]]="Yes",VLOOKUP(E860,IssueVariable[],9,0),"N/A")</f>
        <v>N/A</v>
      </c>
      <c r="AH860" s="103" t="str">
        <f>IF(Final_Report[[#This Row],[Move to Report]]="Yes",VLOOKUP(E860,IssueVariable[],10,0),"N/A")</f>
        <v>N/A</v>
      </c>
      <c r="AI860" s="103"/>
      <c r="AJ860" s="103"/>
      <c r="AK860" s="103" t="str" cm="1">
        <f t="array" ref="AK860">Table95[Tested on]</f>
        <v>Windows: 11
MAC OS: 12
iOS: 15
Android OS: 10</v>
      </c>
      <c r="AL860" s="203" t="str" cm="1">
        <f t="array" ref="AL8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0" s="103" t="e" cm="1">
        <f t="array" ref="AM860">CONCATENATE(LEFT(AH860, SEARCH(" ", AH860) -1),", ",Labels[Labels])</f>
        <v>#VALUE!</v>
      </c>
      <c r="AN860" s="103" t="b">
        <f t="shared" si="14"/>
        <v>0</v>
      </c>
      <c r="AO860" s="103"/>
      <c r="AP860" s="103"/>
      <c r="AQ860" s="103"/>
      <c r="AR860" s="103"/>
      <c r="AS860" s="103"/>
      <c r="AT860" s="103"/>
      <c r="AU860" s="103"/>
      <c r="AV860" s="103"/>
      <c r="AW860" s="103"/>
      <c r="AX860" s="103"/>
      <c r="AY860" s="103"/>
      <c r="AZ860" s="103"/>
      <c r="BA860" s="103"/>
      <c r="BB860" s="103"/>
      <c r="BC860" s="103" t="e">
        <f>VLOOKUP('Final Report'!D860,'Issue Variable'!A:N,11,FALSE)</f>
        <v>#N/A</v>
      </c>
      <c r="BD860" s="103"/>
      <c r="BE860" s="206"/>
    </row>
    <row r="861" spans="1:57" ht="105" hidden="1">
      <c r="A861" s="145"/>
      <c r="B861" s="103" t="e">
        <f>VLOOKUP(A861,URL[],2,0)</f>
        <v>#N/A</v>
      </c>
      <c r="C861" s="205" t="e">
        <f>VLOOKUP(A861,URL[],3,0)</f>
        <v>#N/A</v>
      </c>
      <c r="D861" s="103"/>
      <c r="E861" s="103"/>
      <c r="F861" s="103"/>
      <c r="G861" s="103"/>
      <c r="H861" s="103"/>
      <c r="I861" s="103"/>
      <c r="J861" s="103"/>
      <c r="K861" s="103"/>
      <c r="L861" s="103"/>
      <c r="M861" s="103"/>
      <c r="N861" s="103"/>
      <c r="O861" s="103"/>
      <c r="P861" s="103"/>
      <c r="Q861" s="103"/>
      <c r="R861" s="103"/>
      <c r="S861" s="103"/>
      <c r="T861" s="103" t="str">
        <f>IF(Final_Report[[#This Row],[Move to Report]]="Yes",VLOOKUP(E861,IssueVariable[],3,0),"N/A")</f>
        <v>N/A</v>
      </c>
      <c r="U861" s="103" t="str">
        <f>IF(Final_Report[[#This Row],[Move to Report]]="Yes",VLOOKUP(E861,IssueVariable[],4,0),"N/A")</f>
        <v>N/A</v>
      </c>
      <c r="V861" s="103" t="str">
        <f>Final_Report[[#This Row],[Issue Description]]</f>
        <v>N/A</v>
      </c>
      <c r="W861" s="103"/>
      <c r="X861" s="103">
        <f>Final_Report[[#This Row],[Code Snippet]]</f>
        <v>0</v>
      </c>
      <c r="Y861" s="103" t="str">
        <f>IF(Final_Report[[#This Row],[Move to Report]]="Yes",VLOOKUP(E861,IssueVariable[],5,0),"N/A")</f>
        <v>N/A</v>
      </c>
      <c r="Z861" s="103" t="str">
        <f>Final_Report[[#This Row],[Expected Result]]</f>
        <v>N/A</v>
      </c>
      <c r="AA861" s="103" t="str">
        <f>IF(Final_Report[[#This Row],[Move to Report]]="Yes",VLOOKUP(E861,IssueVariable[],6,0),"N/A")</f>
        <v>N/A</v>
      </c>
      <c r="AB861" s="103" t="str">
        <f>IF(Final_Report[[#This Row],[Move to Report]]="Yes",VLOOKUP(E861,IssueVariable[],7,0),"N/A")</f>
        <v>N/A</v>
      </c>
      <c r="AC861" s="103" t="str">
        <f>Final_Report[[#This Row],[Recommendation]]</f>
        <v>N/A</v>
      </c>
      <c r="AD861" s="103"/>
      <c r="AE861" s="103" t="str">
        <f>IF(Final_Report[[#This Row],[Move to Report]]="Yes",VLOOKUP(E861,IssueVariable[],8,0),"N/A")</f>
        <v>N/A</v>
      </c>
      <c r="AF861" s="103" t="str">
        <f>Final_Report[[#This Row],[Steps to Reproduce]]</f>
        <v>N/A</v>
      </c>
      <c r="AG861" s="103" t="str">
        <f>IF(Final_Report[[#This Row],[Move to Report]]="Yes",VLOOKUP(E861,IssueVariable[],9,0),"N/A")</f>
        <v>N/A</v>
      </c>
      <c r="AH861" s="103" t="str">
        <f>IF(Final_Report[[#This Row],[Move to Report]]="Yes",VLOOKUP(E861,IssueVariable[],10,0),"N/A")</f>
        <v>N/A</v>
      </c>
      <c r="AI861" s="103"/>
      <c r="AJ861" s="103"/>
      <c r="AK861" s="103" t="str" cm="1">
        <f t="array" ref="AK861">Table95[Tested on]</f>
        <v>Windows: 11
MAC OS: 12
iOS: 15
Android OS: 10</v>
      </c>
      <c r="AL861" s="203" t="str" cm="1">
        <f t="array" ref="AL8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1" s="103" t="e" cm="1">
        <f t="array" ref="AM861">CONCATENATE(LEFT(AH861, SEARCH(" ", AH861) -1),", ",Labels[Labels])</f>
        <v>#VALUE!</v>
      </c>
      <c r="AN861" s="103" t="b">
        <f t="shared" si="14"/>
        <v>0</v>
      </c>
      <c r="AO861" s="103"/>
      <c r="AP861" s="103"/>
      <c r="AQ861" s="103"/>
      <c r="AR861" s="103"/>
      <c r="AS861" s="103"/>
      <c r="AT861" s="103"/>
      <c r="AU861" s="103"/>
      <c r="AV861" s="103"/>
      <c r="AW861" s="103"/>
      <c r="AX861" s="103"/>
      <c r="AY861" s="103"/>
      <c r="AZ861" s="103"/>
      <c r="BA861" s="103"/>
      <c r="BB861" s="103"/>
      <c r="BC861" s="103" t="e">
        <f>VLOOKUP('Final Report'!D861,'Issue Variable'!A:N,11,FALSE)</f>
        <v>#N/A</v>
      </c>
      <c r="BD861" s="103"/>
      <c r="BE861" s="206"/>
    </row>
    <row r="862" spans="1:57" ht="105" hidden="1">
      <c r="A862" s="145"/>
      <c r="B862" s="103" t="e">
        <f>VLOOKUP(A862,URL[],2,0)</f>
        <v>#N/A</v>
      </c>
      <c r="C862" s="205" t="e">
        <f>VLOOKUP(A862,URL[],3,0)</f>
        <v>#N/A</v>
      </c>
      <c r="D862" s="103"/>
      <c r="E862" s="103"/>
      <c r="F862" s="103"/>
      <c r="G862" s="103"/>
      <c r="H862" s="103"/>
      <c r="I862" s="103"/>
      <c r="J862" s="103"/>
      <c r="K862" s="103"/>
      <c r="L862" s="103"/>
      <c r="M862" s="103"/>
      <c r="N862" s="103"/>
      <c r="O862" s="103"/>
      <c r="P862" s="103"/>
      <c r="Q862" s="103"/>
      <c r="R862" s="103"/>
      <c r="S862" s="103"/>
      <c r="T862" s="103" t="str">
        <f>IF(Final_Report[[#This Row],[Move to Report]]="Yes",VLOOKUP(E862,IssueVariable[],3,0),"N/A")</f>
        <v>N/A</v>
      </c>
      <c r="U862" s="103" t="str">
        <f>IF(Final_Report[[#This Row],[Move to Report]]="Yes",VLOOKUP(E862,IssueVariable[],4,0),"N/A")</f>
        <v>N/A</v>
      </c>
      <c r="V862" s="103" t="str">
        <f>Final_Report[[#This Row],[Issue Description]]</f>
        <v>N/A</v>
      </c>
      <c r="W862" s="103"/>
      <c r="X862" s="103">
        <f>Final_Report[[#This Row],[Code Snippet]]</f>
        <v>0</v>
      </c>
      <c r="Y862" s="103" t="str">
        <f>IF(Final_Report[[#This Row],[Move to Report]]="Yes",VLOOKUP(E862,IssueVariable[],5,0),"N/A")</f>
        <v>N/A</v>
      </c>
      <c r="Z862" s="103" t="str">
        <f>Final_Report[[#This Row],[Expected Result]]</f>
        <v>N/A</v>
      </c>
      <c r="AA862" s="103" t="str">
        <f>IF(Final_Report[[#This Row],[Move to Report]]="Yes",VLOOKUP(E862,IssueVariable[],6,0),"N/A")</f>
        <v>N/A</v>
      </c>
      <c r="AB862" s="103" t="str">
        <f>IF(Final_Report[[#This Row],[Move to Report]]="Yes",VLOOKUP(E862,IssueVariable[],7,0),"N/A")</f>
        <v>N/A</v>
      </c>
      <c r="AC862" s="103" t="str">
        <f>Final_Report[[#This Row],[Recommendation]]</f>
        <v>N/A</v>
      </c>
      <c r="AD862" s="103"/>
      <c r="AE862" s="103" t="str">
        <f>IF(Final_Report[[#This Row],[Move to Report]]="Yes",VLOOKUP(E862,IssueVariable[],8,0),"N/A")</f>
        <v>N/A</v>
      </c>
      <c r="AF862" s="103" t="str">
        <f>Final_Report[[#This Row],[Steps to Reproduce]]</f>
        <v>N/A</v>
      </c>
      <c r="AG862" s="103" t="str">
        <f>IF(Final_Report[[#This Row],[Move to Report]]="Yes",VLOOKUP(E862,IssueVariable[],9,0),"N/A")</f>
        <v>N/A</v>
      </c>
      <c r="AH862" s="103" t="str">
        <f>IF(Final_Report[[#This Row],[Move to Report]]="Yes",VLOOKUP(E862,IssueVariable[],10,0),"N/A")</f>
        <v>N/A</v>
      </c>
      <c r="AI862" s="103"/>
      <c r="AJ862" s="103"/>
      <c r="AK862" s="103" t="str" cm="1">
        <f t="array" ref="AK862">Table95[Tested on]</f>
        <v>Windows: 11
MAC OS: 12
iOS: 15
Android OS: 10</v>
      </c>
      <c r="AL862" s="203" t="str" cm="1">
        <f t="array" ref="AL8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2" s="103" t="e" cm="1">
        <f t="array" ref="AM862">CONCATENATE(LEFT(AH862, SEARCH(" ", AH862) -1),", ",Labels[Labels])</f>
        <v>#VALUE!</v>
      </c>
      <c r="AN862" s="103" t="b">
        <f t="shared" si="14"/>
        <v>0</v>
      </c>
      <c r="AO862" s="103"/>
      <c r="AP862" s="103"/>
      <c r="AQ862" s="103"/>
      <c r="AR862" s="103"/>
      <c r="AS862" s="103"/>
      <c r="AT862" s="103"/>
      <c r="AU862" s="103"/>
      <c r="AV862" s="103"/>
      <c r="AW862" s="103"/>
      <c r="AX862" s="103"/>
      <c r="AY862" s="103"/>
      <c r="AZ862" s="103"/>
      <c r="BA862" s="103"/>
      <c r="BB862" s="103"/>
      <c r="BC862" s="103" t="e">
        <f>VLOOKUP('Final Report'!D862,'Issue Variable'!A:N,11,FALSE)</f>
        <v>#N/A</v>
      </c>
      <c r="BD862" s="103"/>
      <c r="BE862" s="206"/>
    </row>
    <row r="863" spans="1:57" ht="105" hidden="1">
      <c r="A863" s="145"/>
      <c r="B863" s="103" t="e">
        <f>VLOOKUP(A863,URL[],2,0)</f>
        <v>#N/A</v>
      </c>
      <c r="C863" s="205" t="e">
        <f>VLOOKUP(A863,URL[],3,0)</f>
        <v>#N/A</v>
      </c>
      <c r="D863" s="103"/>
      <c r="E863" s="103"/>
      <c r="F863" s="103"/>
      <c r="G863" s="103"/>
      <c r="H863" s="103"/>
      <c r="I863" s="103"/>
      <c r="J863" s="103"/>
      <c r="K863" s="103"/>
      <c r="L863" s="103"/>
      <c r="M863" s="103"/>
      <c r="N863" s="103"/>
      <c r="O863" s="103"/>
      <c r="P863" s="103"/>
      <c r="Q863" s="103"/>
      <c r="R863" s="103"/>
      <c r="S863" s="103"/>
      <c r="T863" s="103" t="str">
        <f>IF(Final_Report[[#This Row],[Move to Report]]="Yes",VLOOKUP(E863,IssueVariable[],3,0),"N/A")</f>
        <v>N/A</v>
      </c>
      <c r="U863" s="103" t="str">
        <f>IF(Final_Report[[#This Row],[Move to Report]]="Yes",VLOOKUP(E863,IssueVariable[],4,0),"N/A")</f>
        <v>N/A</v>
      </c>
      <c r="V863" s="103" t="str">
        <f>Final_Report[[#This Row],[Issue Description]]</f>
        <v>N/A</v>
      </c>
      <c r="W863" s="103"/>
      <c r="X863" s="103">
        <f>Final_Report[[#This Row],[Code Snippet]]</f>
        <v>0</v>
      </c>
      <c r="Y863" s="103" t="str">
        <f>IF(Final_Report[[#This Row],[Move to Report]]="Yes",VLOOKUP(E863,IssueVariable[],5,0),"N/A")</f>
        <v>N/A</v>
      </c>
      <c r="Z863" s="103" t="str">
        <f>Final_Report[[#This Row],[Expected Result]]</f>
        <v>N/A</v>
      </c>
      <c r="AA863" s="103" t="str">
        <f>IF(Final_Report[[#This Row],[Move to Report]]="Yes",VLOOKUP(E863,IssueVariable[],6,0),"N/A")</f>
        <v>N/A</v>
      </c>
      <c r="AB863" s="103" t="str">
        <f>IF(Final_Report[[#This Row],[Move to Report]]="Yes",VLOOKUP(E863,IssueVariable[],7,0),"N/A")</f>
        <v>N/A</v>
      </c>
      <c r="AC863" s="103" t="str">
        <f>Final_Report[[#This Row],[Recommendation]]</f>
        <v>N/A</v>
      </c>
      <c r="AD863" s="103"/>
      <c r="AE863" s="103" t="str">
        <f>IF(Final_Report[[#This Row],[Move to Report]]="Yes",VLOOKUP(E863,IssueVariable[],8,0),"N/A")</f>
        <v>N/A</v>
      </c>
      <c r="AF863" s="103" t="str">
        <f>Final_Report[[#This Row],[Steps to Reproduce]]</f>
        <v>N/A</v>
      </c>
      <c r="AG863" s="103" t="str">
        <f>IF(Final_Report[[#This Row],[Move to Report]]="Yes",VLOOKUP(E863,IssueVariable[],9,0),"N/A")</f>
        <v>N/A</v>
      </c>
      <c r="AH863" s="103" t="str">
        <f>IF(Final_Report[[#This Row],[Move to Report]]="Yes",VLOOKUP(E863,IssueVariable[],10,0),"N/A")</f>
        <v>N/A</v>
      </c>
      <c r="AI863" s="103"/>
      <c r="AJ863" s="103"/>
      <c r="AK863" s="103" t="str" cm="1">
        <f t="array" ref="AK863">Table95[Tested on]</f>
        <v>Windows: 11
MAC OS: 12
iOS: 15
Android OS: 10</v>
      </c>
      <c r="AL863" s="203" t="str" cm="1">
        <f t="array" ref="AL8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3" s="103" t="e" cm="1">
        <f t="array" ref="AM863">CONCATENATE(LEFT(AH863, SEARCH(" ", AH863) -1),", ",Labels[Labels])</f>
        <v>#VALUE!</v>
      </c>
      <c r="AN863" s="103" t="b">
        <f t="shared" si="14"/>
        <v>0</v>
      </c>
      <c r="AO863" s="103"/>
      <c r="AP863" s="103"/>
      <c r="AQ863" s="103"/>
      <c r="AR863" s="103"/>
      <c r="AS863" s="103"/>
      <c r="AT863" s="103"/>
      <c r="AU863" s="103"/>
      <c r="AV863" s="103"/>
      <c r="AW863" s="103"/>
      <c r="AX863" s="103"/>
      <c r="AY863" s="103"/>
      <c r="AZ863" s="103"/>
      <c r="BA863" s="103"/>
      <c r="BB863" s="103"/>
      <c r="BC863" s="103" t="e">
        <f>VLOOKUP('Final Report'!D863,'Issue Variable'!A:N,11,FALSE)</f>
        <v>#N/A</v>
      </c>
      <c r="BD863" s="103"/>
      <c r="BE863" s="206"/>
    </row>
    <row r="864" spans="1:57" ht="105" hidden="1">
      <c r="A864" s="145"/>
      <c r="B864" s="103" t="e">
        <f>VLOOKUP(A864,URL[],2,0)</f>
        <v>#N/A</v>
      </c>
      <c r="C864" s="205" t="e">
        <f>VLOOKUP(A864,URL[],3,0)</f>
        <v>#N/A</v>
      </c>
      <c r="D864" s="103"/>
      <c r="E864" s="103"/>
      <c r="F864" s="103"/>
      <c r="G864" s="103"/>
      <c r="H864" s="103"/>
      <c r="I864" s="103"/>
      <c r="J864" s="103"/>
      <c r="K864" s="103"/>
      <c r="L864" s="103"/>
      <c r="M864" s="103"/>
      <c r="N864" s="103"/>
      <c r="O864" s="103"/>
      <c r="P864" s="103"/>
      <c r="Q864" s="103"/>
      <c r="R864" s="103"/>
      <c r="S864" s="103"/>
      <c r="T864" s="103" t="str">
        <f>IF(Final_Report[[#This Row],[Move to Report]]="Yes",VLOOKUP(E864,IssueVariable[],3,0),"N/A")</f>
        <v>N/A</v>
      </c>
      <c r="U864" s="103" t="str">
        <f>IF(Final_Report[[#This Row],[Move to Report]]="Yes",VLOOKUP(E864,IssueVariable[],4,0),"N/A")</f>
        <v>N/A</v>
      </c>
      <c r="V864" s="103" t="str">
        <f>Final_Report[[#This Row],[Issue Description]]</f>
        <v>N/A</v>
      </c>
      <c r="W864" s="103"/>
      <c r="X864" s="103">
        <f>Final_Report[[#This Row],[Code Snippet]]</f>
        <v>0</v>
      </c>
      <c r="Y864" s="103" t="str">
        <f>IF(Final_Report[[#This Row],[Move to Report]]="Yes",VLOOKUP(E864,IssueVariable[],5,0),"N/A")</f>
        <v>N/A</v>
      </c>
      <c r="Z864" s="103" t="str">
        <f>Final_Report[[#This Row],[Expected Result]]</f>
        <v>N/A</v>
      </c>
      <c r="AA864" s="103" t="str">
        <f>IF(Final_Report[[#This Row],[Move to Report]]="Yes",VLOOKUP(E864,IssueVariable[],6,0),"N/A")</f>
        <v>N/A</v>
      </c>
      <c r="AB864" s="103" t="str">
        <f>IF(Final_Report[[#This Row],[Move to Report]]="Yes",VLOOKUP(E864,IssueVariable[],7,0),"N/A")</f>
        <v>N/A</v>
      </c>
      <c r="AC864" s="103" t="str">
        <f>Final_Report[[#This Row],[Recommendation]]</f>
        <v>N/A</v>
      </c>
      <c r="AD864" s="103"/>
      <c r="AE864" s="103" t="str">
        <f>IF(Final_Report[[#This Row],[Move to Report]]="Yes",VLOOKUP(E864,IssueVariable[],8,0),"N/A")</f>
        <v>N/A</v>
      </c>
      <c r="AF864" s="103" t="str">
        <f>Final_Report[[#This Row],[Steps to Reproduce]]</f>
        <v>N/A</v>
      </c>
      <c r="AG864" s="103" t="str">
        <f>IF(Final_Report[[#This Row],[Move to Report]]="Yes",VLOOKUP(E864,IssueVariable[],9,0),"N/A")</f>
        <v>N/A</v>
      </c>
      <c r="AH864" s="103" t="str">
        <f>IF(Final_Report[[#This Row],[Move to Report]]="Yes",VLOOKUP(E864,IssueVariable[],10,0),"N/A")</f>
        <v>N/A</v>
      </c>
      <c r="AI864" s="103"/>
      <c r="AJ864" s="103"/>
      <c r="AK864" s="103" t="str" cm="1">
        <f t="array" ref="AK864">Table95[Tested on]</f>
        <v>Windows: 11
MAC OS: 12
iOS: 15
Android OS: 10</v>
      </c>
      <c r="AL864" s="203" t="str" cm="1">
        <f t="array" ref="AL8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4" s="103" t="e" cm="1">
        <f t="array" ref="AM864">CONCATENATE(LEFT(AH864, SEARCH(" ", AH864) -1),", ",Labels[Labels])</f>
        <v>#VALUE!</v>
      </c>
      <c r="AN864" s="103" t="b">
        <f t="shared" si="14"/>
        <v>0</v>
      </c>
      <c r="AO864" s="103"/>
      <c r="AP864" s="103"/>
      <c r="AQ864" s="103"/>
      <c r="AR864" s="103"/>
      <c r="AS864" s="103"/>
      <c r="AT864" s="103"/>
      <c r="AU864" s="103"/>
      <c r="AV864" s="103"/>
      <c r="AW864" s="103"/>
      <c r="AX864" s="103"/>
      <c r="AY864" s="103"/>
      <c r="AZ864" s="103"/>
      <c r="BA864" s="103"/>
      <c r="BB864" s="103"/>
      <c r="BC864" s="103" t="e">
        <f>VLOOKUP('Final Report'!D864,'Issue Variable'!A:N,11,FALSE)</f>
        <v>#N/A</v>
      </c>
      <c r="BD864" s="103"/>
      <c r="BE864" s="206"/>
    </row>
    <row r="865" spans="1:57" ht="105" hidden="1">
      <c r="A865" s="145"/>
      <c r="B865" s="103" t="e">
        <f>VLOOKUP(A865,URL[],2,0)</f>
        <v>#N/A</v>
      </c>
      <c r="C865" s="205" t="e">
        <f>VLOOKUP(A865,URL[],3,0)</f>
        <v>#N/A</v>
      </c>
      <c r="D865" s="103"/>
      <c r="E865" s="103"/>
      <c r="F865" s="103"/>
      <c r="G865" s="103"/>
      <c r="H865" s="103"/>
      <c r="I865" s="103"/>
      <c r="J865" s="103"/>
      <c r="K865" s="103"/>
      <c r="L865" s="103"/>
      <c r="M865" s="103"/>
      <c r="N865" s="103"/>
      <c r="O865" s="103"/>
      <c r="P865" s="103"/>
      <c r="Q865" s="103"/>
      <c r="R865" s="103"/>
      <c r="S865" s="103"/>
      <c r="T865" s="103" t="str">
        <f>IF(Final_Report[[#This Row],[Move to Report]]="Yes",VLOOKUP(E865,IssueVariable[],3,0),"N/A")</f>
        <v>N/A</v>
      </c>
      <c r="U865" s="103" t="str">
        <f>IF(Final_Report[[#This Row],[Move to Report]]="Yes",VLOOKUP(E865,IssueVariable[],4,0),"N/A")</f>
        <v>N/A</v>
      </c>
      <c r="V865" s="103" t="str">
        <f>Final_Report[[#This Row],[Issue Description]]</f>
        <v>N/A</v>
      </c>
      <c r="W865" s="103"/>
      <c r="X865" s="103">
        <f>Final_Report[[#This Row],[Code Snippet]]</f>
        <v>0</v>
      </c>
      <c r="Y865" s="103" t="str">
        <f>IF(Final_Report[[#This Row],[Move to Report]]="Yes",VLOOKUP(E865,IssueVariable[],5,0),"N/A")</f>
        <v>N/A</v>
      </c>
      <c r="Z865" s="103" t="str">
        <f>Final_Report[[#This Row],[Expected Result]]</f>
        <v>N/A</v>
      </c>
      <c r="AA865" s="103" t="str">
        <f>IF(Final_Report[[#This Row],[Move to Report]]="Yes",VLOOKUP(E865,IssueVariable[],6,0),"N/A")</f>
        <v>N/A</v>
      </c>
      <c r="AB865" s="103" t="str">
        <f>IF(Final_Report[[#This Row],[Move to Report]]="Yes",VLOOKUP(E865,IssueVariable[],7,0),"N/A")</f>
        <v>N/A</v>
      </c>
      <c r="AC865" s="103" t="str">
        <f>Final_Report[[#This Row],[Recommendation]]</f>
        <v>N/A</v>
      </c>
      <c r="AD865" s="103"/>
      <c r="AE865" s="103" t="str">
        <f>IF(Final_Report[[#This Row],[Move to Report]]="Yes",VLOOKUP(E865,IssueVariable[],8,0),"N/A")</f>
        <v>N/A</v>
      </c>
      <c r="AF865" s="103" t="str">
        <f>Final_Report[[#This Row],[Steps to Reproduce]]</f>
        <v>N/A</v>
      </c>
      <c r="AG865" s="103" t="str">
        <f>IF(Final_Report[[#This Row],[Move to Report]]="Yes",VLOOKUP(E865,IssueVariable[],9,0),"N/A")</f>
        <v>N/A</v>
      </c>
      <c r="AH865" s="103" t="str">
        <f>IF(Final_Report[[#This Row],[Move to Report]]="Yes",VLOOKUP(E865,IssueVariable[],10,0),"N/A")</f>
        <v>N/A</v>
      </c>
      <c r="AI865" s="103"/>
      <c r="AJ865" s="103"/>
      <c r="AK865" s="103" t="str" cm="1">
        <f t="array" ref="AK865">Table95[Tested on]</f>
        <v>Windows: 11
MAC OS: 12
iOS: 15
Android OS: 10</v>
      </c>
      <c r="AL865" s="203" t="str" cm="1">
        <f t="array" ref="AL8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5" s="103" t="e" cm="1">
        <f t="array" ref="AM865">CONCATENATE(LEFT(AH865, SEARCH(" ", AH865) -1),", ",Labels[Labels])</f>
        <v>#VALUE!</v>
      </c>
      <c r="AN865" s="103" t="b">
        <f t="shared" si="14"/>
        <v>0</v>
      </c>
      <c r="AO865" s="103"/>
      <c r="AP865" s="103"/>
      <c r="AQ865" s="103"/>
      <c r="AR865" s="103"/>
      <c r="AS865" s="103"/>
      <c r="AT865" s="103"/>
      <c r="AU865" s="103"/>
      <c r="AV865" s="103"/>
      <c r="AW865" s="103"/>
      <c r="AX865" s="103"/>
      <c r="AY865" s="103"/>
      <c r="AZ865" s="103"/>
      <c r="BA865" s="103"/>
      <c r="BB865" s="103"/>
      <c r="BC865" s="103" t="e">
        <f>VLOOKUP('Final Report'!D865,'Issue Variable'!A:N,11,FALSE)</f>
        <v>#N/A</v>
      </c>
      <c r="BD865" s="103"/>
      <c r="BE865" s="206"/>
    </row>
    <row r="866" spans="1:57" ht="105" hidden="1">
      <c r="A866" s="145"/>
      <c r="B866" s="103" t="e">
        <f>VLOOKUP(A866,URL[],2,0)</f>
        <v>#N/A</v>
      </c>
      <c r="C866" s="205" t="e">
        <f>VLOOKUP(A866,URL[],3,0)</f>
        <v>#N/A</v>
      </c>
      <c r="D866" s="103"/>
      <c r="E866" s="103"/>
      <c r="F866" s="103"/>
      <c r="G866" s="103"/>
      <c r="H866" s="103"/>
      <c r="I866" s="103"/>
      <c r="J866" s="103"/>
      <c r="K866" s="103"/>
      <c r="L866" s="103"/>
      <c r="M866" s="103"/>
      <c r="N866" s="103"/>
      <c r="O866" s="103"/>
      <c r="P866" s="103"/>
      <c r="Q866" s="103"/>
      <c r="R866" s="103"/>
      <c r="S866" s="103"/>
      <c r="T866" s="103" t="str">
        <f>IF(Final_Report[[#This Row],[Move to Report]]="Yes",VLOOKUP(E866,IssueVariable[],3,0),"N/A")</f>
        <v>N/A</v>
      </c>
      <c r="U866" s="103" t="str">
        <f>IF(Final_Report[[#This Row],[Move to Report]]="Yes",VLOOKUP(E866,IssueVariable[],4,0),"N/A")</f>
        <v>N/A</v>
      </c>
      <c r="V866" s="103" t="str">
        <f>Final_Report[[#This Row],[Issue Description]]</f>
        <v>N/A</v>
      </c>
      <c r="W866" s="103"/>
      <c r="X866" s="103">
        <f>Final_Report[[#This Row],[Code Snippet]]</f>
        <v>0</v>
      </c>
      <c r="Y866" s="103" t="str">
        <f>IF(Final_Report[[#This Row],[Move to Report]]="Yes",VLOOKUP(E866,IssueVariable[],5,0),"N/A")</f>
        <v>N/A</v>
      </c>
      <c r="Z866" s="103" t="str">
        <f>Final_Report[[#This Row],[Expected Result]]</f>
        <v>N/A</v>
      </c>
      <c r="AA866" s="103" t="str">
        <f>IF(Final_Report[[#This Row],[Move to Report]]="Yes",VLOOKUP(E866,IssueVariable[],6,0),"N/A")</f>
        <v>N/A</v>
      </c>
      <c r="AB866" s="103" t="str">
        <f>IF(Final_Report[[#This Row],[Move to Report]]="Yes",VLOOKUP(E866,IssueVariable[],7,0),"N/A")</f>
        <v>N/A</v>
      </c>
      <c r="AC866" s="103" t="str">
        <f>Final_Report[[#This Row],[Recommendation]]</f>
        <v>N/A</v>
      </c>
      <c r="AD866" s="103"/>
      <c r="AE866" s="103" t="str">
        <f>IF(Final_Report[[#This Row],[Move to Report]]="Yes",VLOOKUP(E866,IssueVariable[],8,0),"N/A")</f>
        <v>N/A</v>
      </c>
      <c r="AF866" s="103" t="str">
        <f>Final_Report[[#This Row],[Steps to Reproduce]]</f>
        <v>N/A</v>
      </c>
      <c r="AG866" s="103" t="str">
        <f>IF(Final_Report[[#This Row],[Move to Report]]="Yes",VLOOKUP(E866,IssueVariable[],9,0),"N/A")</f>
        <v>N/A</v>
      </c>
      <c r="AH866" s="103" t="str">
        <f>IF(Final_Report[[#This Row],[Move to Report]]="Yes",VLOOKUP(E866,IssueVariable[],10,0),"N/A")</f>
        <v>N/A</v>
      </c>
      <c r="AI866" s="103"/>
      <c r="AJ866" s="103"/>
      <c r="AK866" s="103" t="str" cm="1">
        <f t="array" ref="AK866">Table95[Tested on]</f>
        <v>Windows: 11
MAC OS: 12
iOS: 15
Android OS: 10</v>
      </c>
      <c r="AL866" s="203" t="str" cm="1">
        <f t="array" ref="AL8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6" s="103" t="e" cm="1">
        <f t="array" ref="AM866">CONCATENATE(LEFT(AH866, SEARCH(" ", AH866) -1),", ",Labels[Labels])</f>
        <v>#VALUE!</v>
      </c>
      <c r="AN866" s="103" t="b">
        <f t="shared" si="14"/>
        <v>0</v>
      </c>
      <c r="AO866" s="103"/>
      <c r="AP866" s="103"/>
      <c r="AQ866" s="103"/>
      <c r="AR866" s="103"/>
      <c r="AS866" s="103"/>
      <c r="AT866" s="103"/>
      <c r="AU866" s="103"/>
      <c r="AV866" s="103"/>
      <c r="AW866" s="103"/>
      <c r="AX866" s="103"/>
      <c r="AY866" s="103"/>
      <c r="AZ866" s="103"/>
      <c r="BA866" s="103"/>
      <c r="BB866" s="103"/>
      <c r="BC866" s="103" t="e">
        <f>VLOOKUP('Final Report'!D866,'Issue Variable'!A:N,11,FALSE)</f>
        <v>#N/A</v>
      </c>
      <c r="BD866" s="103"/>
      <c r="BE866" s="206"/>
    </row>
    <row r="867" spans="1:57" ht="105" hidden="1">
      <c r="A867" s="145"/>
      <c r="B867" s="103" t="e">
        <f>VLOOKUP(A867,URL[],2,0)</f>
        <v>#N/A</v>
      </c>
      <c r="C867" s="205" t="e">
        <f>VLOOKUP(A867,URL[],3,0)</f>
        <v>#N/A</v>
      </c>
      <c r="D867" s="103"/>
      <c r="E867" s="103"/>
      <c r="F867" s="103"/>
      <c r="G867" s="103"/>
      <c r="H867" s="103"/>
      <c r="I867" s="103"/>
      <c r="J867" s="103"/>
      <c r="K867" s="103"/>
      <c r="L867" s="103"/>
      <c r="M867" s="103"/>
      <c r="N867" s="103"/>
      <c r="O867" s="103"/>
      <c r="P867" s="103"/>
      <c r="Q867" s="103"/>
      <c r="R867" s="103"/>
      <c r="S867" s="103"/>
      <c r="T867" s="103" t="str">
        <f>IF(Final_Report[[#This Row],[Move to Report]]="Yes",VLOOKUP(E867,IssueVariable[],3,0),"N/A")</f>
        <v>N/A</v>
      </c>
      <c r="U867" s="103" t="str">
        <f>IF(Final_Report[[#This Row],[Move to Report]]="Yes",VLOOKUP(E867,IssueVariable[],4,0),"N/A")</f>
        <v>N/A</v>
      </c>
      <c r="V867" s="103" t="str">
        <f>Final_Report[[#This Row],[Issue Description]]</f>
        <v>N/A</v>
      </c>
      <c r="W867" s="103"/>
      <c r="X867" s="103">
        <f>Final_Report[[#This Row],[Code Snippet]]</f>
        <v>0</v>
      </c>
      <c r="Y867" s="103" t="str">
        <f>IF(Final_Report[[#This Row],[Move to Report]]="Yes",VLOOKUP(E867,IssueVariable[],5,0),"N/A")</f>
        <v>N/A</v>
      </c>
      <c r="Z867" s="103" t="str">
        <f>Final_Report[[#This Row],[Expected Result]]</f>
        <v>N/A</v>
      </c>
      <c r="AA867" s="103" t="str">
        <f>IF(Final_Report[[#This Row],[Move to Report]]="Yes",VLOOKUP(E867,IssueVariable[],6,0),"N/A")</f>
        <v>N/A</v>
      </c>
      <c r="AB867" s="103" t="str">
        <f>IF(Final_Report[[#This Row],[Move to Report]]="Yes",VLOOKUP(E867,IssueVariable[],7,0),"N/A")</f>
        <v>N/A</v>
      </c>
      <c r="AC867" s="103" t="str">
        <f>Final_Report[[#This Row],[Recommendation]]</f>
        <v>N/A</v>
      </c>
      <c r="AD867" s="103"/>
      <c r="AE867" s="103" t="str">
        <f>IF(Final_Report[[#This Row],[Move to Report]]="Yes",VLOOKUP(E867,IssueVariable[],8,0),"N/A")</f>
        <v>N/A</v>
      </c>
      <c r="AF867" s="103" t="str">
        <f>Final_Report[[#This Row],[Steps to Reproduce]]</f>
        <v>N/A</v>
      </c>
      <c r="AG867" s="103" t="str">
        <f>IF(Final_Report[[#This Row],[Move to Report]]="Yes",VLOOKUP(E867,IssueVariable[],9,0),"N/A")</f>
        <v>N/A</v>
      </c>
      <c r="AH867" s="103" t="str">
        <f>IF(Final_Report[[#This Row],[Move to Report]]="Yes",VLOOKUP(E867,IssueVariable[],10,0),"N/A")</f>
        <v>N/A</v>
      </c>
      <c r="AI867" s="103"/>
      <c r="AJ867" s="103"/>
      <c r="AK867" s="103" t="str" cm="1">
        <f t="array" ref="AK867">Table95[Tested on]</f>
        <v>Windows: 11
MAC OS: 12
iOS: 15
Android OS: 10</v>
      </c>
      <c r="AL867" s="203" t="str" cm="1">
        <f t="array" ref="AL8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7" s="103" t="e" cm="1">
        <f t="array" ref="AM867">CONCATENATE(LEFT(AH867, SEARCH(" ", AH867) -1),", ",Labels[Labels])</f>
        <v>#VALUE!</v>
      </c>
      <c r="AN867" s="103" t="b">
        <f t="shared" si="14"/>
        <v>0</v>
      </c>
      <c r="AO867" s="103"/>
      <c r="AP867" s="103"/>
      <c r="AQ867" s="103"/>
      <c r="AR867" s="103"/>
      <c r="AS867" s="103"/>
      <c r="AT867" s="103"/>
      <c r="AU867" s="103"/>
      <c r="AV867" s="103"/>
      <c r="AW867" s="103"/>
      <c r="AX867" s="103"/>
      <c r="AY867" s="103"/>
      <c r="AZ867" s="103"/>
      <c r="BA867" s="103"/>
      <c r="BB867" s="103"/>
      <c r="BC867" s="103" t="e">
        <f>VLOOKUP('Final Report'!D867,'Issue Variable'!A:N,11,FALSE)</f>
        <v>#N/A</v>
      </c>
      <c r="BD867" s="103"/>
      <c r="BE867" s="206"/>
    </row>
    <row r="868" spans="1:57" ht="105" hidden="1">
      <c r="A868" s="145"/>
      <c r="B868" s="103" t="e">
        <f>VLOOKUP(A868,URL[],2,0)</f>
        <v>#N/A</v>
      </c>
      <c r="C868" s="205" t="e">
        <f>VLOOKUP(A868,URL[],3,0)</f>
        <v>#N/A</v>
      </c>
      <c r="D868" s="103"/>
      <c r="E868" s="103"/>
      <c r="F868" s="103"/>
      <c r="G868" s="103"/>
      <c r="H868" s="103"/>
      <c r="I868" s="103"/>
      <c r="J868" s="103"/>
      <c r="K868" s="103"/>
      <c r="L868" s="103"/>
      <c r="M868" s="103"/>
      <c r="N868" s="103"/>
      <c r="O868" s="103"/>
      <c r="P868" s="103"/>
      <c r="Q868" s="103"/>
      <c r="R868" s="103"/>
      <c r="S868" s="103"/>
      <c r="T868" s="103" t="str">
        <f>IF(Final_Report[[#This Row],[Move to Report]]="Yes",VLOOKUP(E868,IssueVariable[],3,0),"N/A")</f>
        <v>N/A</v>
      </c>
      <c r="U868" s="103" t="str">
        <f>IF(Final_Report[[#This Row],[Move to Report]]="Yes",VLOOKUP(E868,IssueVariable[],4,0),"N/A")</f>
        <v>N/A</v>
      </c>
      <c r="V868" s="103" t="str">
        <f>Final_Report[[#This Row],[Issue Description]]</f>
        <v>N/A</v>
      </c>
      <c r="W868" s="103"/>
      <c r="X868" s="103">
        <f>Final_Report[[#This Row],[Code Snippet]]</f>
        <v>0</v>
      </c>
      <c r="Y868" s="103" t="str">
        <f>IF(Final_Report[[#This Row],[Move to Report]]="Yes",VLOOKUP(E868,IssueVariable[],5,0),"N/A")</f>
        <v>N/A</v>
      </c>
      <c r="Z868" s="103" t="str">
        <f>Final_Report[[#This Row],[Expected Result]]</f>
        <v>N/A</v>
      </c>
      <c r="AA868" s="103" t="str">
        <f>IF(Final_Report[[#This Row],[Move to Report]]="Yes",VLOOKUP(E868,IssueVariable[],6,0),"N/A")</f>
        <v>N/A</v>
      </c>
      <c r="AB868" s="103" t="str">
        <f>IF(Final_Report[[#This Row],[Move to Report]]="Yes",VLOOKUP(E868,IssueVariable[],7,0),"N/A")</f>
        <v>N/A</v>
      </c>
      <c r="AC868" s="103" t="str">
        <f>Final_Report[[#This Row],[Recommendation]]</f>
        <v>N/A</v>
      </c>
      <c r="AD868" s="103"/>
      <c r="AE868" s="103" t="str">
        <f>IF(Final_Report[[#This Row],[Move to Report]]="Yes",VLOOKUP(E868,IssueVariable[],8,0),"N/A")</f>
        <v>N/A</v>
      </c>
      <c r="AF868" s="103" t="str">
        <f>Final_Report[[#This Row],[Steps to Reproduce]]</f>
        <v>N/A</v>
      </c>
      <c r="AG868" s="103" t="str">
        <f>IF(Final_Report[[#This Row],[Move to Report]]="Yes",VLOOKUP(E868,IssueVariable[],9,0),"N/A")</f>
        <v>N/A</v>
      </c>
      <c r="AH868" s="103" t="str">
        <f>IF(Final_Report[[#This Row],[Move to Report]]="Yes",VLOOKUP(E868,IssueVariable[],10,0),"N/A")</f>
        <v>N/A</v>
      </c>
      <c r="AI868" s="103"/>
      <c r="AJ868" s="103"/>
      <c r="AK868" s="103" t="str" cm="1">
        <f t="array" ref="AK868">Table95[Tested on]</f>
        <v>Windows: 11
MAC OS: 12
iOS: 15
Android OS: 10</v>
      </c>
      <c r="AL868" s="203" t="str" cm="1">
        <f t="array" ref="AL8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8" s="103" t="e" cm="1">
        <f t="array" ref="AM868">CONCATENATE(LEFT(AH868, SEARCH(" ", AH868) -1),", ",Labels[Labels])</f>
        <v>#VALUE!</v>
      </c>
      <c r="AN868" s="103" t="b">
        <f t="shared" si="14"/>
        <v>0</v>
      </c>
      <c r="AO868" s="103"/>
      <c r="AP868" s="103"/>
      <c r="AQ868" s="103"/>
      <c r="AR868" s="103"/>
      <c r="AS868" s="103"/>
      <c r="AT868" s="103"/>
      <c r="AU868" s="103"/>
      <c r="AV868" s="103"/>
      <c r="AW868" s="103"/>
      <c r="AX868" s="103"/>
      <c r="AY868" s="103"/>
      <c r="AZ868" s="103"/>
      <c r="BA868" s="103"/>
      <c r="BB868" s="103"/>
      <c r="BC868" s="103" t="e">
        <f>VLOOKUP('Final Report'!D868,'Issue Variable'!A:N,11,FALSE)</f>
        <v>#N/A</v>
      </c>
      <c r="BD868" s="103"/>
      <c r="BE868" s="206"/>
    </row>
    <row r="869" spans="1:57" ht="105" hidden="1">
      <c r="A869" s="145"/>
      <c r="B869" s="103" t="e">
        <f>VLOOKUP(A869,URL[],2,0)</f>
        <v>#N/A</v>
      </c>
      <c r="C869" s="205" t="e">
        <f>VLOOKUP(A869,URL[],3,0)</f>
        <v>#N/A</v>
      </c>
      <c r="D869" s="103"/>
      <c r="E869" s="103"/>
      <c r="F869" s="103"/>
      <c r="G869" s="103"/>
      <c r="H869" s="103"/>
      <c r="I869" s="103"/>
      <c r="J869" s="103"/>
      <c r="K869" s="103"/>
      <c r="L869" s="103"/>
      <c r="M869" s="103"/>
      <c r="N869" s="103"/>
      <c r="O869" s="103"/>
      <c r="P869" s="103"/>
      <c r="Q869" s="103"/>
      <c r="R869" s="103"/>
      <c r="S869" s="103"/>
      <c r="T869" s="103" t="str">
        <f>IF(Final_Report[[#This Row],[Move to Report]]="Yes",VLOOKUP(E869,IssueVariable[],3,0),"N/A")</f>
        <v>N/A</v>
      </c>
      <c r="U869" s="103" t="str">
        <f>IF(Final_Report[[#This Row],[Move to Report]]="Yes",VLOOKUP(E869,IssueVariable[],4,0),"N/A")</f>
        <v>N/A</v>
      </c>
      <c r="V869" s="103" t="str">
        <f>Final_Report[[#This Row],[Issue Description]]</f>
        <v>N/A</v>
      </c>
      <c r="W869" s="103"/>
      <c r="X869" s="103">
        <f>Final_Report[[#This Row],[Code Snippet]]</f>
        <v>0</v>
      </c>
      <c r="Y869" s="103" t="str">
        <f>IF(Final_Report[[#This Row],[Move to Report]]="Yes",VLOOKUP(E869,IssueVariable[],5,0),"N/A")</f>
        <v>N/A</v>
      </c>
      <c r="Z869" s="103" t="str">
        <f>Final_Report[[#This Row],[Expected Result]]</f>
        <v>N/A</v>
      </c>
      <c r="AA869" s="103" t="str">
        <f>IF(Final_Report[[#This Row],[Move to Report]]="Yes",VLOOKUP(E869,IssueVariable[],6,0),"N/A")</f>
        <v>N/A</v>
      </c>
      <c r="AB869" s="103" t="str">
        <f>IF(Final_Report[[#This Row],[Move to Report]]="Yes",VLOOKUP(E869,IssueVariable[],7,0),"N/A")</f>
        <v>N/A</v>
      </c>
      <c r="AC869" s="103" t="str">
        <f>Final_Report[[#This Row],[Recommendation]]</f>
        <v>N/A</v>
      </c>
      <c r="AD869" s="103"/>
      <c r="AE869" s="103" t="str">
        <f>IF(Final_Report[[#This Row],[Move to Report]]="Yes",VLOOKUP(E869,IssueVariable[],8,0),"N/A")</f>
        <v>N/A</v>
      </c>
      <c r="AF869" s="103" t="str">
        <f>Final_Report[[#This Row],[Steps to Reproduce]]</f>
        <v>N/A</v>
      </c>
      <c r="AG869" s="103" t="str">
        <f>IF(Final_Report[[#This Row],[Move to Report]]="Yes",VLOOKUP(E869,IssueVariable[],9,0),"N/A")</f>
        <v>N/A</v>
      </c>
      <c r="AH869" s="103" t="str">
        <f>IF(Final_Report[[#This Row],[Move to Report]]="Yes",VLOOKUP(E869,IssueVariable[],10,0),"N/A")</f>
        <v>N/A</v>
      </c>
      <c r="AI869" s="103"/>
      <c r="AJ869" s="103"/>
      <c r="AK869" s="103" t="str" cm="1">
        <f t="array" ref="AK869">Table95[Tested on]</f>
        <v>Windows: 11
MAC OS: 12
iOS: 15
Android OS: 10</v>
      </c>
      <c r="AL869" s="203" t="str" cm="1">
        <f t="array" ref="AL8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69" s="103" t="e" cm="1">
        <f t="array" ref="AM869">CONCATENATE(LEFT(AH869, SEARCH(" ", AH869) -1),", ",Labels[Labels])</f>
        <v>#VALUE!</v>
      </c>
      <c r="AN869" s="103" t="b">
        <f t="shared" si="14"/>
        <v>0</v>
      </c>
      <c r="AO869" s="103"/>
      <c r="AP869" s="103"/>
      <c r="AQ869" s="103"/>
      <c r="AR869" s="103"/>
      <c r="AS869" s="103"/>
      <c r="AT869" s="103"/>
      <c r="AU869" s="103"/>
      <c r="AV869" s="103"/>
      <c r="AW869" s="103"/>
      <c r="AX869" s="103"/>
      <c r="AY869" s="103"/>
      <c r="AZ869" s="103"/>
      <c r="BA869" s="103"/>
      <c r="BB869" s="103"/>
      <c r="BC869" s="103" t="e">
        <f>VLOOKUP('Final Report'!D869,'Issue Variable'!A:N,11,FALSE)</f>
        <v>#N/A</v>
      </c>
      <c r="BD869" s="103"/>
      <c r="BE869" s="206"/>
    </row>
    <row r="870" spans="1:57" ht="105" hidden="1">
      <c r="A870" s="145"/>
      <c r="B870" s="103" t="e">
        <f>VLOOKUP(A870,URL[],2,0)</f>
        <v>#N/A</v>
      </c>
      <c r="C870" s="205" t="e">
        <f>VLOOKUP(A870,URL[],3,0)</f>
        <v>#N/A</v>
      </c>
      <c r="D870" s="103"/>
      <c r="E870" s="103"/>
      <c r="F870" s="103"/>
      <c r="G870" s="103"/>
      <c r="H870" s="103"/>
      <c r="I870" s="103"/>
      <c r="J870" s="103"/>
      <c r="K870" s="103"/>
      <c r="L870" s="103"/>
      <c r="M870" s="103"/>
      <c r="N870" s="103"/>
      <c r="O870" s="103"/>
      <c r="P870" s="103"/>
      <c r="Q870" s="103"/>
      <c r="R870" s="103"/>
      <c r="S870" s="103"/>
      <c r="T870" s="103" t="str">
        <f>IF(Final_Report[[#This Row],[Move to Report]]="Yes",VLOOKUP(E870,IssueVariable[],3,0),"N/A")</f>
        <v>N/A</v>
      </c>
      <c r="U870" s="103" t="str">
        <f>IF(Final_Report[[#This Row],[Move to Report]]="Yes",VLOOKUP(E870,IssueVariable[],4,0),"N/A")</f>
        <v>N/A</v>
      </c>
      <c r="V870" s="103" t="str">
        <f>Final_Report[[#This Row],[Issue Description]]</f>
        <v>N/A</v>
      </c>
      <c r="W870" s="103"/>
      <c r="X870" s="103">
        <f>Final_Report[[#This Row],[Code Snippet]]</f>
        <v>0</v>
      </c>
      <c r="Y870" s="103" t="str">
        <f>IF(Final_Report[[#This Row],[Move to Report]]="Yes",VLOOKUP(E870,IssueVariable[],5,0),"N/A")</f>
        <v>N/A</v>
      </c>
      <c r="Z870" s="103" t="str">
        <f>Final_Report[[#This Row],[Expected Result]]</f>
        <v>N/A</v>
      </c>
      <c r="AA870" s="103" t="str">
        <f>IF(Final_Report[[#This Row],[Move to Report]]="Yes",VLOOKUP(E870,IssueVariable[],6,0),"N/A")</f>
        <v>N/A</v>
      </c>
      <c r="AB870" s="103" t="str">
        <f>IF(Final_Report[[#This Row],[Move to Report]]="Yes",VLOOKUP(E870,IssueVariable[],7,0),"N/A")</f>
        <v>N/A</v>
      </c>
      <c r="AC870" s="103" t="str">
        <f>Final_Report[[#This Row],[Recommendation]]</f>
        <v>N/A</v>
      </c>
      <c r="AD870" s="103"/>
      <c r="AE870" s="103" t="str">
        <f>IF(Final_Report[[#This Row],[Move to Report]]="Yes",VLOOKUP(E870,IssueVariable[],8,0),"N/A")</f>
        <v>N/A</v>
      </c>
      <c r="AF870" s="103" t="str">
        <f>Final_Report[[#This Row],[Steps to Reproduce]]</f>
        <v>N/A</v>
      </c>
      <c r="AG870" s="103" t="str">
        <f>IF(Final_Report[[#This Row],[Move to Report]]="Yes",VLOOKUP(E870,IssueVariable[],9,0),"N/A")</f>
        <v>N/A</v>
      </c>
      <c r="AH870" s="103" t="str">
        <f>IF(Final_Report[[#This Row],[Move to Report]]="Yes",VLOOKUP(E870,IssueVariable[],10,0),"N/A")</f>
        <v>N/A</v>
      </c>
      <c r="AI870" s="103"/>
      <c r="AJ870" s="103"/>
      <c r="AK870" s="103" t="str" cm="1">
        <f t="array" ref="AK870">Table95[Tested on]</f>
        <v>Windows: 11
MAC OS: 12
iOS: 15
Android OS: 10</v>
      </c>
      <c r="AL870" s="203" t="str" cm="1">
        <f t="array" ref="AL8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0" s="103" t="e" cm="1">
        <f t="array" ref="AM870">CONCATENATE(LEFT(AH870, SEARCH(" ", AH870) -1),", ",Labels[Labels])</f>
        <v>#VALUE!</v>
      </c>
      <c r="AN870" s="103" t="b">
        <f t="shared" si="14"/>
        <v>0</v>
      </c>
      <c r="AO870" s="103"/>
      <c r="AP870" s="103"/>
      <c r="AQ870" s="103"/>
      <c r="AR870" s="103"/>
      <c r="AS870" s="103"/>
      <c r="AT870" s="103"/>
      <c r="AU870" s="103"/>
      <c r="AV870" s="103"/>
      <c r="AW870" s="103"/>
      <c r="AX870" s="103"/>
      <c r="AY870" s="103"/>
      <c r="AZ870" s="103"/>
      <c r="BA870" s="103"/>
      <c r="BB870" s="103"/>
      <c r="BC870" s="103" t="e">
        <f>VLOOKUP('Final Report'!D870,'Issue Variable'!A:N,11,FALSE)</f>
        <v>#N/A</v>
      </c>
      <c r="BD870" s="103"/>
      <c r="BE870" s="206"/>
    </row>
    <row r="871" spans="1:57" ht="105" hidden="1">
      <c r="A871" s="145"/>
      <c r="B871" s="103" t="e">
        <f>VLOOKUP(A871,URL[],2,0)</f>
        <v>#N/A</v>
      </c>
      <c r="C871" s="205" t="e">
        <f>VLOOKUP(A871,URL[],3,0)</f>
        <v>#N/A</v>
      </c>
      <c r="D871" s="103"/>
      <c r="E871" s="103"/>
      <c r="F871" s="103"/>
      <c r="G871" s="103"/>
      <c r="H871" s="103"/>
      <c r="I871" s="103"/>
      <c r="J871" s="103"/>
      <c r="K871" s="103"/>
      <c r="L871" s="103"/>
      <c r="M871" s="103"/>
      <c r="N871" s="103"/>
      <c r="O871" s="103"/>
      <c r="P871" s="103"/>
      <c r="Q871" s="103"/>
      <c r="R871" s="103"/>
      <c r="S871" s="103"/>
      <c r="T871" s="103" t="str">
        <f>IF(Final_Report[[#This Row],[Move to Report]]="Yes",VLOOKUP(E871,IssueVariable[],3,0),"N/A")</f>
        <v>N/A</v>
      </c>
      <c r="U871" s="103" t="str">
        <f>IF(Final_Report[[#This Row],[Move to Report]]="Yes",VLOOKUP(E871,IssueVariable[],4,0),"N/A")</f>
        <v>N/A</v>
      </c>
      <c r="V871" s="103" t="str">
        <f>Final_Report[[#This Row],[Issue Description]]</f>
        <v>N/A</v>
      </c>
      <c r="W871" s="103"/>
      <c r="X871" s="103">
        <f>Final_Report[[#This Row],[Code Snippet]]</f>
        <v>0</v>
      </c>
      <c r="Y871" s="103" t="str">
        <f>IF(Final_Report[[#This Row],[Move to Report]]="Yes",VLOOKUP(E871,IssueVariable[],5,0),"N/A")</f>
        <v>N/A</v>
      </c>
      <c r="Z871" s="103" t="str">
        <f>Final_Report[[#This Row],[Expected Result]]</f>
        <v>N/A</v>
      </c>
      <c r="AA871" s="103" t="str">
        <f>IF(Final_Report[[#This Row],[Move to Report]]="Yes",VLOOKUP(E871,IssueVariable[],6,0),"N/A")</f>
        <v>N/A</v>
      </c>
      <c r="AB871" s="103" t="str">
        <f>IF(Final_Report[[#This Row],[Move to Report]]="Yes",VLOOKUP(E871,IssueVariable[],7,0),"N/A")</f>
        <v>N/A</v>
      </c>
      <c r="AC871" s="103" t="str">
        <f>Final_Report[[#This Row],[Recommendation]]</f>
        <v>N/A</v>
      </c>
      <c r="AD871" s="103"/>
      <c r="AE871" s="103" t="str">
        <f>IF(Final_Report[[#This Row],[Move to Report]]="Yes",VLOOKUP(E871,IssueVariable[],8,0),"N/A")</f>
        <v>N/A</v>
      </c>
      <c r="AF871" s="103" t="str">
        <f>Final_Report[[#This Row],[Steps to Reproduce]]</f>
        <v>N/A</v>
      </c>
      <c r="AG871" s="103" t="str">
        <f>IF(Final_Report[[#This Row],[Move to Report]]="Yes",VLOOKUP(E871,IssueVariable[],9,0),"N/A")</f>
        <v>N/A</v>
      </c>
      <c r="AH871" s="103" t="str">
        <f>IF(Final_Report[[#This Row],[Move to Report]]="Yes",VLOOKUP(E871,IssueVariable[],10,0),"N/A")</f>
        <v>N/A</v>
      </c>
      <c r="AI871" s="103"/>
      <c r="AJ871" s="103"/>
      <c r="AK871" s="103" t="str" cm="1">
        <f t="array" ref="AK871">Table95[Tested on]</f>
        <v>Windows: 11
MAC OS: 12
iOS: 15
Android OS: 10</v>
      </c>
      <c r="AL871" s="203" t="str" cm="1">
        <f t="array" ref="AL8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1" s="103" t="e" cm="1">
        <f t="array" ref="AM871">CONCATENATE(LEFT(AH871, SEARCH(" ", AH871) -1),", ",Labels[Labels])</f>
        <v>#VALUE!</v>
      </c>
      <c r="AN871" s="103" t="b">
        <f t="shared" si="14"/>
        <v>0</v>
      </c>
      <c r="AO871" s="103"/>
      <c r="AP871" s="103"/>
      <c r="AQ871" s="103"/>
      <c r="AR871" s="103"/>
      <c r="AS871" s="103"/>
      <c r="AT871" s="103"/>
      <c r="AU871" s="103"/>
      <c r="AV871" s="103"/>
      <c r="AW871" s="103"/>
      <c r="AX871" s="103"/>
      <c r="AY871" s="103"/>
      <c r="AZ871" s="103"/>
      <c r="BA871" s="103"/>
      <c r="BB871" s="103"/>
      <c r="BC871" s="103" t="e">
        <f>VLOOKUP('Final Report'!D871,'Issue Variable'!A:N,11,FALSE)</f>
        <v>#N/A</v>
      </c>
      <c r="BD871" s="103"/>
      <c r="BE871" s="206"/>
    </row>
    <row r="872" spans="1:57" ht="105" hidden="1">
      <c r="A872" s="145"/>
      <c r="B872" s="103" t="e">
        <f>VLOOKUP(A872,URL[],2,0)</f>
        <v>#N/A</v>
      </c>
      <c r="C872" s="205" t="e">
        <f>VLOOKUP(A872,URL[],3,0)</f>
        <v>#N/A</v>
      </c>
      <c r="D872" s="103"/>
      <c r="E872" s="103"/>
      <c r="F872" s="103"/>
      <c r="G872" s="103"/>
      <c r="H872" s="103"/>
      <c r="I872" s="103"/>
      <c r="J872" s="103"/>
      <c r="K872" s="103"/>
      <c r="L872" s="103"/>
      <c r="M872" s="103"/>
      <c r="N872" s="103"/>
      <c r="O872" s="103"/>
      <c r="P872" s="103"/>
      <c r="Q872" s="103"/>
      <c r="R872" s="103"/>
      <c r="S872" s="103"/>
      <c r="T872" s="103" t="str">
        <f>IF(Final_Report[[#This Row],[Move to Report]]="Yes",VLOOKUP(E872,IssueVariable[],3,0),"N/A")</f>
        <v>N/A</v>
      </c>
      <c r="U872" s="103" t="str">
        <f>IF(Final_Report[[#This Row],[Move to Report]]="Yes",VLOOKUP(E872,IssueVariable[],4,0),"N/A")</f>
        <v>N/A</v>
      </c>
      <c r="V872" s="103" t="str">
        <f>Final_Report[[#This Row],[Issue Description]]</f>
        <v>N/A</v>
      </c>
      <c r="W872" s="103"/>
      <c r="X872" s="103">
        <f>Final_Report[[#This Row],[Code Snippet]]</f>
        <v>0</v>
      </c>
      <c r="Y872" s="103" t="str">
        <f>IF(Final_Report[[#This Row],[Move to Report]]="Yes",VLOOKUP(E872,IssueVariable[],5,0),"N/A")</f>
        <v>N/A</v>
      </c>
      <c r="Z872" s="103" t="str">
        <f>Final_Report[[#This Row],[Expected Result]]</f>
        <v>N/A</v>
      </c>
      <c r="AA872" s="103" t="str">
        <f>IF(Final_Report[[#This Row],[Move to Report]]="Yes",VLOOKUP(E872,IssueVariable[],6,0),"N/A")</f>
        <v>N/A</v>
      </c>
      <c r="AB872" s="103" t="str">
        <f>IF(Final_Report[[#This Row],[Move to Report]]="Yes",VLOOKUP(E872,IssueVariable[],7,0),"N/A")</f>
        <v>N/A</v>
      </c>
      <c r="AC872" s="103" t="str">
        <f>Final_Report[[#This Row],[Recommendation]]</f>
        <v>N/A</v>
      </c>
      <c r="AD872" s="103"/>
      <c r="AE872" s="103" t="str">
        <f>IF(Final_Report[[#This Row],[Move to Report]]="Yes",VLOOKUP(E872,IssueVariable[],8,0),"N/A")</f>
        <v>N/A</v>
      </c>
      <c r="AF872" s="103" t="str">
        <f>Final_Report[[#This Row],[Steps to Reproduce]]</f>
        <v>N/A</v>
      </c>
      <c r="AG872" s="103" t="str">
        <f>IF(Final_Report[[#This Row],[Move to Report]]="Yes",VLOOKUP(E872,IssueVariable[],9,0),"N/A")</f>
        <v>N/A</v>
      </c>
      <c r="AH872" s="103" t="str">
        <f>IF(Final_Report[[#This Row],[Move to Report]]="Yes",VLOOKUP(E872,IssueVariable[],10,0),"N/A")</f>
        <v>N/A</v>
      </c>
      <c r="AI872" s="103"/>
      <c r="AJ872" s="103"/>
      <c r="AK872" s="103" t="str" cm="1">
        <f t="array" ref="AK872">Table95[Tested on]</f>
        <v>Windows: 11
MAC OS: 12
iOS: 15
Android OS: 10</v>
      </c>
      <c r="AL872" s="203" t="str" cm="1">
        <f t="array" ref="AL8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2" s="103" t="e" cm="1">
        <f t="array" ref="AM872">CONCATENATE(LEFT(AH872, SEARCH(" ", AH872) -1),", ",Labels[Labels])</f>
        <v>#VALUE!</v>
      </c>
      <c r="AN872" s="103" t="b">
        <f t="shared" si="14"/>
        <v>0</v>
      </c>
      <c r="AO872" s="103"/>
      <c r="AP872" s="103"/>
      <c r="AQ872" s="103"/>
      <c r="AR872" s="103"/>
      <c r="AS872" s="103"/>
      <c r="AT872" s="103"/>
      <c r="AU872" s="103"/>
      <c r="AV872" s="103"/>
      <c r="AW872" s="103"/>
      <c r="AX872" s="103"/>
      <c r="AY872" s="103"/>
      <c r="AZ872" s="103"/>
      <c r="BA872" s="103"/>
      <c r="BB872" s="103"/>
      <c r="BC872" s="103" t="e">
        <f>VLOOKUP('Final Report'!D872,'Issue Variable'!A:N,11,FALSE)</f>
        <v>#N/A</v>
      </c>
      <c r="BD872" s="103"/>
      <c r="BE872" s="206"/>
    </row>
    <row r="873" spans="1:57" ht="105" hidden="1">
      <c r="A873" s="145"/>
      <c r="B873" s="103" t="e">
        <f>VLOOKUP(A873,URL[],2,0)</f>
        <v>#N/A</v>
      </c>
      <c r="C873" s="205" t="e">
        <f>VLOOKUP(A873,URL[],3,0)</f>
        <v>#N/A</v>
      </c>
      <c r="D873" s="103"/>
      <c r="E873" s="103"/>
      <c r="F873" s="103"/>
      <c r="G873" s="103"/>
      <c r="H873" s="103"/>
      <c r="I873" s="103"/>
      <c r="J873" s="103"/>
      <c r="K873" s="103"/>
      <c r="L873" s="103"/>
      <c r="M873" s="103"/>
      <c r="N873" s="103"/>
      <c r="O873" s="103"/>
      <c r="P873" s="103"/>
      <c r="Q873" s="103"/>
      <c r="R873" s="103"/>
      <c r="S873" s="103"/>
      <c r="T873" s="103" t="str">
        <f>IF(Final_Report[[#This Row],[Move to Report]]="Yes",VLOOKUP(E873,IssueVariable[],3,0),"N/A")</f>
        <v>N/A</v>
      </c>
      <c r="U873" s="103" t="str">
        <f>IF(Final_Report[[#This Row],[Move to Report]]="Yes",VLOOKUP(E873,IssueVariable[],4,0),"N/A")</f>
        <v>N/A</v>
      </c>
      <c r="V873" s="103" t="str">
        <f>Final_Report[[#This Row],[Issue Description]]</f>
        <v>N/A</v>
      </c>
      <c r="W873" s="103"/>
      <c r="X873" s="103">
        <f>Final_Report[[#This Row],[Code Snippet]]</f>
        <v>0</v>
      </c>
      <c r="Y873" s="103" t="str">
        <f>IF(Final_Report[[#This Row],[Move to Report]]="Yes",VLOOKUP(E873,IssueVariable[],5,0),"N/A")</f>
        <v>N/A</v>
      </c>
      <c r="Z873" s="103" t="str">
        <f>Final_Report[[#This Row],[Expected Result]]</f>
        <v>N/A</v>
      </c>
      <c r="AA873" s="103" t="str">
        <f>IF(Final_Report[[#This Row],[Move to Report]]="Yes",VLOOKUP(E873,IssueVariable[],6,0),"N/A")</f>
        <v>N/A</v>
      </c>
      <c r="AB873" s="103" t="str">
        <f>IF(Final_Report[[#This Row],[Move to Report]]="Yes",VLOOKUP(E873,IssueVariable[],7,0),"N/A")</f>
        <v>N/A</v>
      </c>
      <c r="AC873" s="103" t="str">
        <f>Final_Report[[#This Row],[Recommendation]]</f>
        <v>N/A</v>
      </c>
      <c r="AD873" s="103"/>
      <c r="AE873" s="103" t="str">
        <f>IF(Final_Report[[#This Row],[Move to Report]]="Yes",VLOOKUP(E873,IssueVariable[],8,0),"N/A")</f>
        <v>N/A</v>
      </c>
      <c r="AF873" s="103" t="str">
        <f>Final_Report[[#This Row],[Steps to Reproduce]]</f>
        <v>N/A</v>
      </c>
      <c r="AG873" s="103" t="str">
        <f>IF(Final_Report[[#This Row],[Move to Report]]="Yes",VLOOKUP(E873,IssueVariable[],9,0),"N/A")</f>
        <v>N/A</v>
      </c>
      <c r="AH873" s="103" t="str">
        <f>IF(Final_Report[[#This Row],[Move to Report]]="Yes",VLOOKUP(E873,IssueVariable[],10,0),"N/A")</f>
        <v>N/A</v>
      </c>
      <c r="AI873" s="103"/>
      <c r="AJ873" s="103"/>
      <c r="AK873" s="103" t="str" cm="1">
        <f t="array" ref="AK873">Table95[Tested on]</f>
        <v>Windows: 11
MAC OS: 12
iOS: 15
Android OS: 10</v>
      </c>
      <c r="AL873" s="203" t="str" cm="1">
        <f t="array" ref="AL8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3" s="103" t="e" cm="1">
        <f t="array" ref="AM873">CONCATENATE(LEFT(AH873, SEARCH(" ", AH873) -1),", ",Labels[Labels])</f>
        <v>#VALUE!</v>
      </c>
      <c r="AN873" s="103" t="b">
        <f t="shared" si="14"/>
        <v>0</v>
      </c>
      <c r="AO873" s="103"/>
      <c r="AP873" s="103"/>
      <c r="AQ873" s="103"/>
      <c r="AR873" s="103"/>
      <c r="AS873" s="103"/>
      <c r="AT873" s="103"/>
      <c r="AU873" s="103"/>
      <c r="AV873" s="103"/>
      <c r="AW873" s="103"/>
      <c r="AX873" s="103"/>
      <c r="AY873" s="103"/>
      <c r="AZ873" s="103"/>
      <c r="BA873" s="103"/>
      <c r="BB873" s="103"/>
      <c r="BC873" s="103" t="e">
        <f>VLOOKUP('Final Report'!D873,'Issue Variable'!A:N,11,FALSE)</f>
        <v>#N/A</v>
      </c>
      <c r="BD873" s="103"/>
      <c r="BE873" s="206"/>
    </row>
    <row r="874" spans="1:57" ht="105" hidden="1">
      <c r="A874" s="145"/>
      <c r="B874" s="103" t="e">
        <f>VLOOKUP(A874,URL[],2,0)</f>
        <v>#N/A</v>
      </c>
      <c r="C874" s="205" t="e">
        <f>VLOOKUP(A874,URL[],3,0)</f>
        <v>#N/A</v>
      </c>
      <c r="D874" s="103"/>
      <c r="E874" s="103"/>
      <c r="F874" s="103"/>
      <c r="G874" s="103"/>
      <c r="H874" s="103"/>
      <c r="I874" s="103"/>
      <c r="J874" s="103"/>
      <c r="K874" s="103"/>
      <c r="L874" s="103"/>
      <c r="M874" s="103"/>
      <c r="N874" s="103"/>
      <c r="O874" s="103"/>
      <c r="P874" s="103"/>
      <c r="Q874" s="103"/>
      <c r="R874" s="103"/>
      <c r="S874" s="103"/>
      <c r="T874" s="103" t="str">
        <f>IF(Final_Report[[#This Row],[Move to Report]]="Yes",VLOOKUP(E874,IssueVariable[],3,0),"N/A")</f>
        <v>N/A</v>
      </c>
      <c r="U874" s="103" t="str">
        <f>IF(Final_Report[[#This Row],[Move to Report]]="Yes",VLOOKUP(E874,IssueVariable[],4,0),"N/A")</f>
        <v>N/A</v>
      </c>
      <c r="V874" s="103" t="str">
        <f>Final_Report[[#This Row],[Issue Description]]</f>
        <v>N/A</v>
      </c>
      <c r="W874" s="103"/>
      <c r="X874" s="103">
        <f>Final_Report[[#This Row],[Code Snippet]]</f>
        <v>0</v>
      </c>
      <c r="Y874" s="103" t="str">
        <f>IF(Final_Report[[#This Row],[Move to Report]]="Yes",VLOOKUP(E874,IssueVariable[],5,0),"N/A")</f>
        <v>N/A</v>
      </c>
      <c r="Z874" s="103" t="str">
        <f>Final_Report[[#This Row],[Expected Result]]</f>
        <v>N/A</v>
      </c>
      <c r="AA874" s="103" t="str">
        <f>IF(Final_Report[[#This Row],[Move to Report]]="Yes",VLOOKUP(E874,IssueVariable[],6,0),"N/A")</f>
        <v>N/A</v>
      </c>
      <c r="AB874" s="103" t="str">
        <f>IF(Final_Report[[#This Row],[Move to Report]]="Yes",VLOOKUP(E874,IssueVariable[],7,0),"N/A")</f>
        <v>N/A</v>
      </c>
      <c r="AC874" s="103" t="str">
        <f>Final_Report[[#This Row],[Recommendation]]</f>
        <v>N/A</v>
      </c>
      <c r="AD874" s="103"/>
      <c r="AE874" s="103" t="str">
        <f>IF(Final_Report[[#This Row],[Move to Report]]="Yes",VLOOKUP(E874,IssueVariable[],8,0),"N/A")</f>
        <v>N/A</v>
      </c>
      <c r="AF874" s="103" t="str">
        <f>Final_Report[[#This Row],[Steps to Reproduce]]</f>
        <v>N/A</v>
      </c>
      <c r="AG874" s="103" t="str">
        <f>IF(Final_Report[[#This Row],[Move to Report]]="Yes",VLOOKUP(E874,IssueVariable[],9,0),"N/A")</f>
        <v>N/A</v>
      </c>
      <c r="AH874" s="103" t="str">
        <f>IF(Final_Report[[#This Row],[Move to Report]]="Yes",VLOOKUP(E874,IssueVariable[],10,0),"N/A")</f>
        <v>N/A</v>
      </c>
      <c r="AI874" s="103"/>
      <c r="AJ874" s="103"/>
      <c r="AK874" s="103" t="str" cm="1">
        <f t="array" ref="AK874">Table95[Tested on]</f>
        <v>Windows: 11
MAC OS: 12
iOS: 15
Android OS: 10</v>
      </c>
      <c r="AL874" s="203" t="str" cm="1">
        <f t="array" ref="AL8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4" s="103" t="e" cm="1">
        <f t="array" ref="AM874">CONCATENATE(LEFT(AH874, SEARCH(" ", AH874) -1),", ",Labels[Labels])</f>
        <v>#VALUE!</v>
      </c>
      <c r="AN874" s="103" t="b">
        <f t="shared" si="14"/>
        <v>0</v>
      </c>
      <c r="AO874" s="103"/>
      <c r="AP874" s="103"/>
      <c r="AQ874" s="103"/>
      <c r="AR874" s="103"/>
      <c r="AS874" s="103"/>
      <c r="AT874" s="103"/>
      <c r="AU874" s="103"/>
      <c r="AV874" s="103"/>
      <c r="AW874" s="103"/>
      <c r="AX874" s="103"/>
      <c r="AY874" s="103"/>
      <c r="AZ874" s="103"/>
      <c r="BA874" s="103"/>
      <c r="BB874" s="103"/>
      <c r="BC874" s="103" t="e">
        <f>VLOOKUP('Final Report'!D874,'Issue Variable'!A:N,11,FALSE)</f>
        <v>#N/A</v>
      </c>
      <c r="BD874" s="103"/>
      <c r="BE874" s="206"/>
    </row>
    <row r="875" spans="1:57" ht="105" hidden="1">
      <c r="A875" s="145"/>
      <c r="B875" s="103" t="e">
        <f>VLOOKUP(A875,URL[],2,0)</f>
        <v>#N/A</v>
      </c>
      <c r="C875" s="205" t="e">
        <f>VLOOKUP(A875,URL[],3,0)</f>
        <v>#N/A</v>
      </c>
      <c r="D875" s="103"/>
      <c r="E875" s="103"/>
      <c r="F875" s="103"/>
      <c r="G875" s="103"/>
      <c r="H875" s="103"/>
      <c r="I875" s="103"/>
      <c r="J875" s="103"/>
      <c r="K875" s="103"/>
      <c r="L875" s="103"/>
      <c r="M875" s="103"/>
      <c r="N875" s="103"/>
      <c r="O875" s="103"/>
      <c r="P875" s="103"/>
      <c r="Q875" s="103"/>
      <c r="R875" s="103"/>
      <c r="S875" s="103"/>
      <c r="T875" s="103" t="str">
        <f>IF(Final_Report[[#This Row],[Move to Report]]="Yes",VLOOKUP(E875,IssueVariable[],3,0),"N/A")</f>
        <v>N/A</v>
      </c>
      <c r="U875" s="103" t="str">
        <f>IF(Final_Report[[#This Row],[Move to Report]]="Yes",VLOOKUP(E875,IssueVariable[],4,0),"N/A")</f>
        <v>N/A</v>
      </c>
      <c r="V875" s="103" t="str">
        <f>Final_Report[[#This Row],[Issue Description]]</f>
        <v>N/A</v>
      </c>
      <c r="W875" s="103"/>
      <c r="X875" s="103">
        <f>Final_Report[[#This Row],[Code Snippet]]</f>
        <v>0</v>
      </c>
      <c r="Y875" s="103" t="str">
        <f>IF(Final_Report[[#This Row],[Move to Report]]="Yes",VLOOKUP(E875,IssueVariable[],5,0),"N/A")</f>
        <v>N/A</v>
      </c>
      <c r="Z875" s="103" t="str">
        <f>Final_Report[[#This Row],[Expected Result]]</f>
        <v>N/A</v>
      </c>
      <c r="AA875" s="103" t="str">
        <f>IF(Final_Report[[#This Row],[Move to Report]]="Yes",VLOOKUP(E875,IssueVariable[],6,0),"N/A")</f>
        <v>N/A</v>
      </c>
      <c r="AB875" s="103" t="str">
        <f>IF(Final_Report[[#This Row],[Move to Report]]="Yes",VLOOKUP(E875,IssueVariable[],7,0),"N/A")</f>
        <v>N/A</v>
      </c>
      <c r="AC875" s="103" t="str">
        <f>Final_Report[[#This Row],[Recommendation]]</f>
        <v>N/A</v>
      </c>
      <c r="AD875" s="103"/>
      <c r="AE875" s="103" t="str">
        <f>IF(Final_Report[[#This Row],[Move to Report]]="Yes",VLOOKUP(E875,IssueVariable[],8,0),"N/A")</f>
        <v>N/A</v>
      </c>
      <c r="AF875" s="103" t="str">
        <f>Final_Report[[#This Row],[Steps to Reproduce]]</f>
        <v>N/A</v>
      </c>
      <c r="AG875" s="103" t="str">
        <f>IF(Final_Report[[#This Row],[Move to Report]]="Yes",VLOOKUP(E875,IssueVariable[],9,0),"N/A")</f>
        <v>N/A</v>
      </c>
      <c r="AH875" s="103" t="str">
        <f>IF(Final_Report[[#This Row],[Move to Report]]="Yes",VLOOKUP(E875,IssueVariable[],10,0),"N/A")</f>
        <v>N/A</v>
      </c>
      <c r="AI875" s="103"/>
      <c r="AJ875" s="103"/>
      <c r="AK875" s="103" t="str" cm="1">
        <f t="array" ref="AK875">Table95[Tested on]</f>
        <v>Windows: 11
MAC OS: 12
iOS: 15
Android OS: 10</v>
      </c>
      <c r="AL875" s="203" t="str" cm="1">
        <f t="array" ref="AL8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5" s="103" t="e" cm="1">
        <f t="array" ref="AM875">CONCATENATE(LEFT(AH875, SEARCH(" ", AH875) -1),", ",Labels[Labels])</f>
        <v>#VALUE!</v>
      </c>
      <c r="AN875" s="103" t="b">
        <f t="shared" si="14"/>
        <v>0</v>
      </c>
      <c r="AO875" s="103"/>
      <c r="AP875" s="103"/>
      <c r="AQ875" s="103"/>
      <c r="AR875" s="103"/>
      <c r="AS875" s="103"/>
      <c r="AT875" s="103"/>
      <c r="AU875" s="103"/>
      <c r="AV875" s="103"/>
      <c r="AW875" s="103"/>
      <c r="AX875" s="103"/>
      <c r="AY875" s="103"/>
      <c r="AZ875" s="103"/>
      <c r="BA875" s="103"/>
      <c r="BB875" s="103"/>
      <c r="BC875" s="103" t="e">
        <f>VLOOKUP('Final Report'!D875,'Issue Variable'!A:N,11,FALSE)</f>
        <v>#N/A</v>
      </c>
      <c r="BD875" s="103"/>
      <c r="BE875" s="206"/>
    </row>
    <row r="876" spans="1:57" ht="105" hidden="1">
      <c r="A876" s="145"/>
      <c r="B876" s="103" t="e">
        <f>VLOOKUP(A876,URL[],2,0)</f>
        <v>#N/A</v>
      </c>
      <c r="C876" s="205" t="e">
        <f>VLOOKUP(A876,URL[],3,0)</f>
        <v>#N/A</v>
      </c>
      <c r="D876" s="103"/>
      <c r="E876" s="103"/>
      <c r="F876" s="103"/>
      <c r="G876" s="103"/>
      <c r="H876" s="103"/>
      <c r="I876" s="103"/>
      <c r="J876" s="103"/>
      <c r="K876" s="103"/>
      <c r="L876" s="103"/>
      <c r="M876" s="103"/>
      <c r="N876" s="103"/>
      <c r="O876" s="103"/>
      <c r="P876" s="103"/>
      <c r="Q876" s="103"/>
      <c r="R876" s="103"/>
      <c r="S876" s="103"/>
      <c r="T876" s="103" t="str">
        <f>IF(Final_Report[[#This Row],[Move to Report]]="Yes",VLOOKUP(E876,IssueVariable[],3,0),"N/A")</f>
        <v>N/A</v>
      </c>
      <c r="U876" s="103" t="str">
        <f>IF(Final_Report[[#This Row],[Move to Report]]="Yes",VLOOKUP(E876,IssueVariable[],4,0),"N/A")</f>
        <v>N/A</v>
      </c>
      <c r="V876" s="103" t="str">
        <f>Final_Report[[#This Row],[Issue Description]]</f>
        <v>N/A</v>
      </c>
      <c r="W876" s="103"/>
      <c r="X876" s="103">
        <f>Final_Report[[#This Row],[Code Snippet]]</f>
        <v>0</v>
      </c>
      <c r="Y876" s="103" t="str">
        <f>IF(Final_Report[[#This Row],[Move to Report]]="Yes",VLOOKUP(E876,IssueVariable[],5,0),"N/A")</f>
        <v>N/A</v>
      </c>
      <c r="Z876" s="103" t="str">
        <f>Final_Report[[#This Row],[Expected Result]]</f>
        <v>N/A</v>
      </c>
      <c r="AA876" s="103" t="str">
        <f>IF(Final_Report[[#This Row],[Move to Report]]="Yes",VLOOKUP(E876,IssueVariable[],6,0),"N/A")</f>
        <v>N/A</v>
      </c>
      <c r="AB876" s="103" t="str">
        <f>IF(Final_Report[[#This Row],[Move to Report]]="Yes",VLOOKUP(E876,IssueVariable[],7,0),"N/A")</f>
        <v>N/A</v>
      </c>
      <c r="AC876" s="103" t="str">
        <f>Final_Report[[#This Row],[Recommendation]]</f>
        <v>N/A</v>
      </c>
      <c r="AD876" s="103"/>
      <c r="AE876" s="103" t="str">
        <f>IF(Final_Report[[#This Row],[Move to Report]]="Yes",VLOOKUP(E876,IssueVariable[],8,0),"N/A")</f>
        <v>N/A</v>
      </c>
      <c r="AF876" s="103" t="str">
        <f>Final_Report[[#This Row],[Steps to Reproduce]]</f>
        <v>N/A</v>
      </c>
      <c r="AG876" s="103" t="str">
        <f>IF(Final_Report[[#This Row],[Move to Report]]="Yes",VLOOKUP(E876,IssueVariable[],9,0),"N/A")</f>
        <v>N/A</v>
      </c>
      <c r="AH876" s="103" t="str">
        <f>IF(Final_Report[[#This Row],[Move to Report]]="Yes",VLOOKUP(E876,IssueVariable[],10,0),"N/A")</f>
        <v>N/A</v>
      </c>
      <c r="AI876" s="103"/>
      <c r="AJ876" s="103"/>
      <c r="AK876" s="103" t="str" cm="1">
        <f t="array" ref="AK876">Table95[Tested on]</f>
        <v>Windows: 11
MAC OS: 12
iOS: 15
Android OS: 10</v>
      </c>
      <c r="AL876" s="203" t="str" cm="1">
        <f t="array" ref="AL8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6" s="103" t="e" cm="1">
        <f t="array" ref="AM876">CONCATENATE(LEFT(AH876, SEARCH(" ", AH876) -1),", ",Labels[Labels])</f>
        <v>#VALUE!</v>
      </c>
      <c r="AN876" s="103" t="b">
        <f t="shared" si="14"/>
        <v>0</v>
      </c>
      <c r="AO876" s="103"/>
      <c r="AP876" s="103"/>
      <c r="AQ876" s="103"/>
      <c r="AR876" s="103"/>
      <c r="AS876" s="103"/>
      <c r="AT876" s="103"/>
      <c r="AU876" s="103"/>
      <c r="AV876" s="103"/>
      <c r="AW876" s="103"/>
      <c r="AX876" s="103"/>
      <c r="AY876" s="103"/>
      <c r="AZ876" s="103"/>
      <c r="BA876" s="103"/>
      <c r="BB876" s="103"/>
      <c r="BC876" s="103" t="e">
        <f>VLOOKUP('Final Report'!D876,'Issue Variable'!A:N,11,FALSE)</f>
        <v>#N/A</v>
      </c>
      <c r="BD876" s="103"/>
      <c r="BE876" s="206"/>
    </row>
    <row r="877" spans="1:57" ht="105" hidden="1">
      <c r="A877" s="145"/>
      <c r="B877" s="103" t="e">
        <f>VLOOKUP(A877,URL[],2,0)</f>
        <v>#N/A</v>
      </c>
      <c r="C877" s="205" t="e">
        <f>VLOOKUP(A877,URL[],3,0)</f>
        <v>#N/A</v>
      </c>
      <c r="D877" s="103"/>
      <c r="E877" s="103"/>
      <c r="F877" s="103"/>
      <c r="G877" s="103"/>
      <c r="H877" s="103"/>
      <c r="I877" s="103"/>
      <c r="J877" s="103"/>
      <c r="K877" s="103"/>
      <c r="L877" s="103"/>
      <c r="M877" s="103"/>
      <c r="N877" s="103"/>
      <c r="O877" s="103"/>
      <c r="P877" s="103"/>
      <c r="Q877" s="103"/>
      <c r="R877" s="103"/>
      <c r="S877" s="103"/>
      <c r="T877" s="103" t="str">
        <f>IF(Final_Report[[#This Row],[Move to Report]]="Yes",VLOOKUP(E877,IssueVariable[],3,0),"N/A")</f>
        <v>N/A</v>
      </c>
      <c r="U877" s="103" t="str">
        <f>IF(Final_Report[[#This Row],[Move to Report]]="Yes",VLOOKUP(E877,IssueVariable[],4,0),"N/A")</f>
        <v>N/A</v>
      </c>
      <c r="V877" s="103" t="str">
        <f>Final_Report[[#This Row],[Issue Description]]</f>
        <v>N/A</v>
      </c>
      <c r="W877" s="103"/>
      <c r="X877" s="103">
        <f>Final_Report[[#This Row],[Code Snippet]]</f>
        <v>0</v>
      </c>
      <c r="Y877" s="103" t="str">
        <f>IF(Final_Report[[#This Row],[Move to Report]]="Yes",VLOOKUP(E877,IssueVariable[],5,0),"N/A")</f>
        <v>N/A</v>
      </c>
      <c r="Z877" s="103" t="str">
        <f>Final_Report[[#This Row],[Expected Result]]</f>
        <v>N/A</v>
      </c>
      <c r="AA877" s="103" t="str">
        <f>IF(Final_Report[[#This Row],[Move to Report]]="Yes",VLOOKUP(E877,IssueVariable[],6,0),"N/A")</f>
        <v>N/A</v>
      </c>
      <c r="AB877" s="103" t="str">
        <f>IF(Final_Report[[#This Row],[Move to Report]]="Yes",VLOOKUP(E877,IssueVariable[],7,0),"N/A")</f>
        <v>N/A</v>
      </c>
      <c r="AC877" s="103" t="str">
        <f>Final_Report[[#This Row],[Recommendation]]</f>
        <v>N/A</v>
      </c>
      <c r="AD877" s="103"/>
      <c r="AE877" s="103" t="str">
        <f>IF(Final_Report[[#This Row],[Move to Report]]="Yes",VLOOKUP(E877,IssueVariable[],8,0),"N/A")</f>
        <v>N/A</v>
      </c>
      <c r="AF877" s="103" t="str">
        <f>Final_Report[[#This Row],[Steps to Reproduce]]</f>
        <v>N/A</v>
      </c>
      <c r="AG877" s="103" t="str">
        <f>IF(Final_Report[[#This Row],[Move to Report]]="Yes",VLOOKUP(E877,IssueVariable[],9,0),"N/A")</f>
        <v>N/A</v>
      </c>
      <c r="AH877" s="103" t="str">
        <f>IF(Final_Report[[#This Row],[Move to Report]]="Yes",VLOOKUP(E877,IssueVariable[],10,0),"N/A")</f>
        <v>N/A</v>
      </c>
      <c r="AI877" s="103"/>
      <c r="AJ877" s="103"/>
      <c r="AK877" s="103" t="str" cm="1">
        <f t="array" ref="AK877">Table95[Tested on]</f>
        <v>Windows: 11
MAC OS: 12
iOS: 15
Android OS: 10</v>
      </c>
      <c r="AL877" s="203" t="str" cm="1">
        <f t="array" ref="AL8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7" s="103" t="e" cm="1">
        <f t="array" ref="AM877">CONCATENATE(LEFT(AH877, SEARCH(" ", AH877) -1),", ",Labels[Labels])</f>
        <v>#VALUE!</v>
      </c>
      <c r="AN877" s="103" t="b">
        <f t="shared" si="14"/>
        <v>0</v>
      </c>
      <c r="AO877" s="103"/>
      <c r="AP877" s="103"/>
      <c r="AQ877" s="103"/>
      <c r="AR877" s="103"/>
      <c r="AS877" s="103"/>
      <c r="AT877" s="103"/>
      <c r="AU877" s="103"/>
      <c r="AV877" s="103"/>
      <c r="AW877" s="103"/>
      <c r="AX877" s="103"/>
      <c r="AY877" s="103"/>
      <c r="AZ877" s="103"/>
      <c r="BA877" s="103"/>
      <c r="BB877" s="103"/>
      <c r="BC877" s="103" t="e">
        <f>VLOOKUP('Final Report'!D877,'Issue Variable'!A:N,11,FALSE)</f>
        <v>#N/A</v>
      </c>
      <c r="BD877" s="103"/>
      <c r="BE877" s="206"/>
    </row>
    <row r="878" spans="1:57" ht="105" hidden="1">
      <c r="A878" s="145"/>
      <c r="B878" s="103" t="e">
        <f>VLOOKUP(A878,URL[],2,0)</f>
        <v>#N/A</v>
      </c>
      <c r="C878" s="205" t="e">
        <f>VLOOKUP(A878,URL[],3,0)</f>
        <v>#N/A</v>
      </c>
      <c r="D878" s="103"/>
      <c r="E878" s="103"/>
      <c r="F878" s="103"/>
      <c r="G878" s="103"/>
      <c r="H878" s="103"/>
      <c r="I878" s="103"/>
      <c r="J878" s="103"/>
      <c r="K878" s="103"/>
      <c r="L878" s="103"/>
      <c r="M878" s="103"/>
      <c r="N878" s="103"/>
      <c r="O878" s="103"/>
      <c r="P878" s="103"/>
      <c r="Q878" s="103"/>
      <c r="R878" s="103"/>
      <c r="S878" s="103"/>
      <c r="T878" s="103" t="str">
        <f>IF(Final_Report[[#This Row],[Move to Report]]="Yes",VLOOKUP(E878,IssueVariable[],3,0),"N/A")</f>
        <v>N/A</v>
      </c>
      <c r="U878" s="103" t="str">
        <f>IF(Final_Report[[#This Row],[Move to Report]]="Yes",VLOOKUP(E878,IssueVariable[],4,0),"N/A")</f>
        <v>N/A</v>
      </c>
      <c r="V878" s="103" t="str">
        <f>Final_Report[[#This Row],[Issue Description]]</f>
        <v>N/A</v>
      </c>
      <c r="W878" s="103"/>
      <c r="X878" s="103">
        <f>Final_Report[[#This Row],[Code Snippet]]</f>
        <v>0</v>
      </c>
      <c r="Y878" s="103" t="str">
        <f>IF(Final_Report[[#This Row],[Move to Report]]="Yes",VLOOKUP(E878,IssueVariable[],5,0),"N/A")</f>
        <v>N/A</v>
      </c>
      <c r="Z878" s="103" t="str">
        <f>Final_Report[[#This Row],[Expected Result]]</f>
        <v>N/A</v>
      </c>
      <c r="AA878" s="103" t="str">
        <f>IF(Final_Report[[#This Row],[Move to Report]]="Yes",VLOOKUP(E878,IssueVariable[],6,0),"N/A")</f>
        <v>N/A</v>
      </c>
      <c r="AB878" s="103" t="str">
        <f>IF(Final_Report[[#This Row],[Move to Report]]="Yes",VLOOKUP(E878,IssueVariable[],7,0),"N/A")</f>
        <v>N/A</v>
      </c>
      <c r="AC878" s="103" t="str">
        <f>Final_Report[[#This Row],[Recommendation]]</f>
        <v>N/A</v>
      </c>
      <c r="AD878" s="103"/>
      <c r="AE878" s="103" t="str">
        <f>IF(Final_Report[[#This Row],[Move to Report]]="Yes",VLOOKUP(E878,IssueVariable[],8,0),"N/A")</f>
        <v>N/A</v>
      </c>
      <c r="AF878" s="103" t="str">
        <f>Final_Report[[#This Row],[Steps to Reproduce]]</f>
        <v>N/A</v>
      </c>
      <c r="AG878" s="103" t="str">
        <f>IF(Final_Report[[#This Row],[Move to Report]]="Yes",VLOOKUP(E878,IssueVariable[],9,0),"N/A")</f>
        <v>N/A</v>
      </c>
      <c r="AH878" s="103" t="str">
        <f>IF(Final_Report[[#This Row],[Move to Report]]="Yes",VLOOKUP(E878,IssueVariable[],10,0),"N/A")</f>
        <v>N/A</v>
      </c>
      <c r="AI878" s="103"/>
      <c r="AJ878" s="103"/>
      <c r="AK878" s="103" t="str" cm="1">
        <f t="array" ref="AK878">Table95[Tested on]</f>
        <v>Windows: 11
MAC OS: 12
iOS: 15
Android OS: 10</v>
      </c>
      <c r="AL878" s="203" t="str" cm="1">
        <f t="array" ref="AL8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8" s="103" t="e" cm="1">
        <f t="array" ref="AM878">CONCATENATE(LEFT(AH878, SEARCH(" ", AH878) -1),", ",Labels[Labels])</f>
        <v>#VALUE!</v>
      </c>
      <c r="AN878" s="103" t="b">
        <f t="shared" si="14"/>
        <v>0</v>
      </c>
      <c r="AO878" s="103"/>
      <c r="AP878" s="103"/>
      <c r="AQ878" s="103"/>
      <c r="AR878" s="103"/>
      <c r="AS878" s="103"/>
      <c r="AT878" s="103"/>
      <c r="AU878" s="103"/>
      <c r="AV878" s="103"/>
      <c r="AW878" s="103"/>
      <c r="AX878" s="103"/>
      <c r="AY878" s="103"/>
      <c r="AZ878" s="103"/>
      <c r="BA878" s="103"/>
      <c r="BB878" s="103"/>
      <c r="BC878" s="103" t="e">
        <f>VLOOKUP('Final Report'!D878,'Issue Variable'!A:N,11,FALSE)</f>
        <v>#N/A</v>
      </c>
      <c r="BD878" s="103"/>
      <c r="BE878" s="206"/>
    </row>
    <row r="879" spans="1:57" ht="105" hidden="1">
      <c r="A879" s="145"/>
      <c r="B879" s="103" t="e">
        <f>VLOOKUP(A879,URL[],2,0)</f>
        <v>#N/A</v>
      </c>
      <c r="C879" s="205" t="e">
        <f>VLOOKUP(A879,URL[],3,0)</f>
        <v>#N/A</v>
      </c>
      <c r="D879" s="103"/>
      <c r="E879" s="103"/>
      <c r="F879" s="103"/>
      <c r="G879" s="103"/>
      <c r="H879" s="103"/>
      <c r="I879" s="103"/>
      <c r="J879" s="103"/>
      <c r="K879" s="103"/>
      <c r="L879" s="103"/>
      <c r="M879" s="103"/>
      <c r="N879" s="103"/>
      <c r="O879" s="103"/>
      <c r="P879" s="103"/>
      <c r="Q879" s="103"/>
      <c r="R879" s="103"/>
      <c r="S879" s="103"/>
      <c r="T879" s="103" t="str">
        <f>IF(Final_Report[[#This Row],[Move to Report]]="Yes",VLOOKUP(E879,IssueVariable[],3,0),"N/A")</f>
        <v>N/A</v>
      </c>
      <c r="U879" s="103" t="str">
        <f>IF(Final_Report[[#This Row],[Move to Report]]="Yes",VLOOKUP(E879,IssueVariable[],4,0),"N/A")</f>
        <v>N/A</v>
      </c>
      <c r="V879" s="103" t="str">
        <f>Final_Report[[#This Row],[Issue Description]]</f>
        <v>N/A</v>
      </c>
      <c r="W879" s="103"/>
      <c r="X879" s="103">
        <f>Final_Report[[#This Row],[Code Snippet]]</f>
        <v>0</v>
      </c>
      <c r="Y879" s="103" t="str">
        <f>IF(Final_Report[[#This Row],[Move to Report]]="Yes",VLOOKUP(E879,IssueVariable[],5,0),"N/A")</f>
        <v>N/A</v>
      </c>
      <c r="Z879" s="103" t="str">
        <f>Final_Report[[#This Row],[Expected Result]]</f>
        <v>N/A</v>
      </c>
      <c r="AA879" s="103" t="str">
        <f>IF(Final_Report[[#This Row],[Move to Report]]="Yes",VLOOKUP(E879,IssueVariable[],6,0),"N/A")</f>
        <v>N/A</v>
      </c>
      <c r="AB879" s="103" t="str">
        <f>IF(Final_Report[[#This Row],[Move to Report]]="Yes",VLOOKUP(E879,IssueVariable[],7,0),"N/A")</f>
        <v>N/A</v>
      </c>
      <c r="AC879" s="103" t="str">
        <f>Final_Report[[#This Row],[Recommendation]]</f>
        <v>N/A</v>
      </c>
      <c r="AD879" s="103"/>
      <c r="AE879" s="103" t="str">
        <f>IF(Final_Report[[#This Row],[Move to Report]]="Yes",VLOOKUP(E879,IssueVariable[],8,0),"N/A")</f>
        <v>N/A</v>
      </c>
      <c r="AF879" s="103" t="str">
        <f>Final_Report[[#This Row],[Steps to Reproduce]]</f>
        <v>N/A</v>
      </c>
      <c r="AG879" s="103" t="str">
        <f>IF(Final_Report[[#This Row],[Move to Report]]="Yes",VLOOKUP(E879,IssueVariable[],9,0),"N/A")</f>
        <v>N/A</v>
      </c>
      <c r="AH879" s="103" t="str">
        <f>IF(Final_Report[[#This Row],[Move to Report]]="Yes",VLOOKUP(E879,IssueVariable[],10,0),"N/A")</f>
        <v>N/A</v>
      </c>
      <c r="AI879" s="103"/>
      <c r="AJ879" s="103"/>
      <c r="AK879" s="103" t="str" cm="1">
        <f t="array" ref="AK879">Table95[Tested on]</f>
        <v>Windows: 11
MAC OS: 12
iOS: 15
Android OS: 10</v>
      </c>
      <c r="AL879" s="203" t="str" cm="1">
        <f t="array" ref="AL8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79" s="103" t="e" cm="1">
        <f t="array" ref="AM879">CONCATENATE(LEFT(AH879, SEARCH(" ", AH879) -1),", ",Labels[Labels])</f>
        <v>#VALUE!</v>
      </c>
      <c r="AN879" s="103" t="b">
        <f t="shared" si="14"/>
        <v>0</v>
      </c>
      <c r="AO879" s="103"/>
      <c r="AP879" s="103"/>
      <c r="AQ879" s="103"/>
      <c r="AR879" s="103"/>
      <c r="AS879" s="103"/>
      <c r="AT879" s="103"/>
      <c r="AU879" s="103"/>
      <c r="AV879" s="103"/>
      <c r="AW879" s="103"/>
      <c r="AX879" s="103"/>
      <c r="AY879" s="103"/>
      <c r="AZ879" s="103"/>
      <c r="BA879" s="103"/>
      <c r="BB879" s="103"/>
      <c r="BC879" s="103" t="e">
        <f>VLOOKUP('Final Report'!D879,'Issue Variable'!A:N,11,FALSE)</f>
        <v>#N/A</v>
      </c>
      <c r="BD879" s="103"/>
      <c r="BE879" s="206"/>
    </row>
    <row r="880" spans="1:57" ht="105" hidden="1">
      <c r="A880" s="145"/>
      <c r="B880" s="103" t="e">
        <f>VLOOKUP(A880,URL[],2,0)</f>
        <v>#N/A</v>
      </c>
      <c r="C880" s="205" t="e">
        <f>VLOOKUP(A880,URL[],3,0)</f>
        <v>#N/A</v>
      </c>
      <c r="D880" s="103"/>
      <c r="E880" s="103"/>
      <c r="F880" s="103"/>
      <c r="G880" s="103"/>
      <c r="H880" s="103"/>
      <c r="I880" s="103"/>
      <c r="J880" s="103"/>
      <c r="K880" s="103"/>
      <c r="L880" s="103"/>
      <c r="M880" s="103"/>
      <c r="N880" s="103"/>
      <c r="O880" s="103"/>
      <c r="P880" s="103"/>
      <c r="Q880" s="103"/>
      <c r="R880" s="103"/>
      <c r="S880" s="103"/>
      <c r="T880" s="103" t="str">
        <f>IF(Final_Report[[#This Row],[Move to Report]]="Yes",VLOOKUP(E880,IssueVariable[],3,0),"N/A")</f>
        <v>N/A</v>
      </c>
      <c r="U880" s="103" t="str">
        <f>IF(Final_Report[[#This Row],[Move to Report]]="Yes",VLOOKUP(E880,IssueVariable[],4,0),"N/A")</f>
        <v>N/A</v>
      </c>
      <c r="V880" s="103" t="str">
        <f>Final_Report[[#This Row],[Issue Description]]</f>
        <v>N/A</v>
      </c>
      <c r="W880" s="103"/>
      <c r="X880" s="103">
        <f>Final_Report[[#This Row],[Code Snippet]]</f>
        <v>0</v>
      </c>
      <c r="Y880" s="103" t="str">
        <f>IF(Final_Report[[#This Row],[Move to Report]]="Yes",VLOOKUP(E880,IssueVariable[],5,0),"N/A")</f>
        <v>N/A</v>
      </c>
      <c r="Z880" s="103" t="str">
        <f>Final_Report[[#This Row],[Expected Result]]</f>
        <v>N/A</v>
      </c>
      <c r="AA880" s="103" t="str">
        <f>IF(Final_Report[[#This Row],[Move to Report]]="Yes",VLOOKUP(E880,IssueVariable[],6,0),"N/A")</f>
        <v>N/A</v>
      </c>
      <c r="AB880" s="103" t="str">
        <f>IF(Final_Report[[#This Row],[Move to Report]]="Yes",VLOOKUP(E880,IssueVariable[],7,0),"N/A")</f>
        <v>N/A</v>
      </c>
      <c r="AC880" s="103" t="str">
        <f>Final_Report[[#This Row],[Recommendation]]</f>
        <v>N/A</v>
      </c>
      <c r="AD880" s="103"/>
      <c r="AE880" s="103" t="str">
        <f>IF(Final_Report[[#This Row],[Move to Report]]="Yes",VLOOKUP(E880,IssueVariable[],8,0),"N/A")</f>
        <v>N/A</v>
      </c>
      <c r="AF880" s="103" t="str">
        <f>Final_Report[[#This Row],[Steps to Reproduce]]</f>
        <v>N/A</v>
      </c>
      <c r="AG880" s="103" t="str">
        <f>IF(Final_Report[[#This Row],[Move to Report]]="Yes",VLOOKUP(E880,IssueVariable[],9,0),"N/A")</f>
        <v>N/A</v>
      </c>
      <c r="AH880" s="103" t="str">
        <f>IF(Final_Report[[#This Row],[Move to Report]]="Yes",VLOOKUP(E880,IssueVariable[],10,0),"N/A")</f>
        <v>N/A</v>
      </c>
      <c r="AI880" s="103"/>
      <c r="AJ880" s="103"/>
      <c r="AK880" s="103" t="str" cm="1">
        <f t="array" ref="AK880">Table95[Tested on]</f>
        <v>Windows: 11
MAC OS: 12
iOS: 15
Android OS: 10</v>
      </c>
      <c r="AL880" s="203" t="str" cm="1">
        <f t="array" ref="AL8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0" s="103" t="e" cm="1">
        <f t="array" ref="AM880">CONCATENATE(LEFT(AH880, SEARCH(" ", AH880) -1),", ",Labels[Labels])</f>
        <v>#VALUE!</v>
      </c>
      <c r="AN880" s="103" t="b">
        <f t="shared" si="14"/>
        <v>0</v>
      </c>
      <c r="AO880" s="103"/>
      <c r="AP880" s="103"/>
      <c r="AQ880" s="103"/>
      <c r="AR880" s="103"/>
      <c r="AS880" s="103"/>
      <c r="AT880" s="103"/>
      <c r="AU880" s="103"/>
      <c r="AV880" s="103"/>
      <c r="AW880" s="103"/>
      <c r="AX880" s="103"/>
      <c r="AY880" s="103"/>
      <c r="AZ880" s="103"/>
      <c r="BA880" s="103"/>
      <c r="BB880" s="103"/>
      <c r="BC880" s="103" t="e">
        <f>VLOOKUP('Final Report'!D880,'Issue Variable'!A:N,11,FALSE)</f>
        <v>#N/A</v>
      </c>
      <c r="BD880" s="103"/>
      <c r="BE880" s="206"/>
    </row>
    <row r="881" spans="1:57" ht="105" hidden="1">
      <c r="A881" s="145"/>
      <c r="B881" s="103" t="e">
        <f>VLOOKUP(A881,URL[],2,0)</f>
        <v>#N/A</v>
      </c>
      <c r="C881" s="205" t="e">
        <f>VLOOKUP(A881,URL[],3,0)</f>
        <v>#N/A</v>
      </c>
      <c r="D881" s="103"/>
      <c r="E881" s="103"/>
      <c r="F881" s="103"/>
      <c r="G881" s="103"/>
      <c r="H881" s="103"/>
      <c r="I881" s="103"/>
      <c r="J881" s="103"/>
      <c r="K881" s="103"/>
      <c r="L881" s="103"/>
      <c r="M881" s="103"/>
      <c r="N881" s="103"/>
      <c r="O881" s="103"/>
      <c r="P881" s="103"/>
      <c r="Q881" s="103"/>
      <c r="R881" s="103"/>
      <c r="S881" s="103"/>
      <c r="T881" s="103" t="str">
        <f>IF(Final_Report[[#This Row],[Move to Report]]="Yes",VLOOKUP(E881,IssueVariable[],3,0),"N/A")</f>
        <v>N/A</v>
      </c>
      <c r="U881" s="103" t="str">
        <f>IF(Final_Report[[#This Row],[Move to Report]]="Yes",VLOOKUP(E881,IssueVariable[],4,0),"N/A")</f>
        <v>N/A</v>
      </c>
      <c r="V881" s="103" t="str">
        <f>Final_Report[[#This Row],[Issue Description]]</f>
        <v>N/A</v>
      </c>
      <c r="W881" s="103"/>
      <c r="X881" s="103">
        <f>Final_Report[[#This Row],[Code Snippet]]</f>
        <v>0</v>
      </c>
      <c r="Y881" s="103" t="str">
        <f>IF(Final_Report[[#This Row],[Move to Report]]="Yes",VLOOKUP(E881,IssueVariable[],5,0),"N/A")</f>
        <v>N/A</v>
      </c>
      <c r="Z881" s="103" t="str">
        <f>Final_Report[[#This Row],[Expected Result]]</f>
        <v>N/A</v>
      </c>
      <c r="AA881" s="103" t="str">
        <f>IF(Final_Report[[#This Row],[Move to Report]]="Yes",VLOOKUP(E881,IssueVariable[],6,0),"N/A")</f>
        <v>N/A</v>
      </c>
      <c r="AB881" s="103" t="str">
        <f>IF(Final_Report[[#This Row],[Move to Report]]="Yes",VLOOKUP(E881,IssueVariable[],7,0),"N/A")</f>
        <v>N/A</v>
      </c>
      <c r="AC881" s="103" t="str">
        <f>Final_Report[[#This Row],[Recommendation]]</f>
        <v>N/A</v>
      </c>
      <c r="AD881" s="103"/>
      <c r="AE881" s="103" t="str">
        <f>IF(Final_Report[[#This Row],[Move to Report]]="Yes",VLOOKUP(E881,IssueVariable[],8,0),"N/A")</f>
        <v>N/A</v>
      </c>
      <c r="AF881" s="103" t="str">
        <f>Final_Report[[#This Row],[Steps to Reproduce]]</f>
        <v>N/A</v>
      </c>
      <c r="AG881" s="103" t="str">
        <f>IF(Final_Report[[#This Row],[Move to Report]]="Yes",VLOOKUP(E881,IssueVariable[],9,0),"N/A")</f>
        <v>N/A</v>
      </c>
      <c r="AH881" s="103" t="str">
        <f>IF(Final_Report[[#This Row],[Move to Report]]="Yes",VLOOKUP(E881,IssueVariable[],10,0),"N/A")</f>
        <v>N/A</v>
      </c>
      <c r="AI881" s="103"/>
      <c r="AJ881" s="103"/>
      <c r="AK881" s="103" t="str" cm="1">
        <f t="array" ref="AK881">Table95[Tested on]</f>
        <v>Windows: 11
MAC OS: 12
iOS: 15
Android OS: 10</v>
      </c>
      <c r="AL881" s="203" t="str" cm="1">
        <f t="array" ref="AL8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1" s="103" t="e" cm="1">
        <f t="array" ref="AM881">CONCATENATE(LEFT(AH881, SEARCH(" ", AH881) -1),", ",Labels[Labels])</f>
        <v>#VALUE!</v>
      </c>
      <c r="AN881" s="103" t="b">
        <f t="shared" si="14"/>
        <v>0</v>
      </c>
      <c r="AO881" s="103"/>
      <c r="AP881" s="103"/>
      <c r="AQ881" s="103"/>
      <c r="AR881" s="103"/>
      <c r="AS881" s="103"/>
      <c r="AT881" s="103"/>
      <c r="AU881" s="103"/>
      <c r="AV881" s="103"/>
      <c r="AW881" s="103"/>
      <c r="AX881" s="103"/>
      <c r="AY881" s="103"/>
      <c r="AZ881" s="103"/>
      <c r="BA881" s="103"/>
      <c r="BB881" s="103"/>
      <c r="BC881" s="103" t="e">
        <f>VLOOKUP('Final Report'!D881,'Issue Variable'!A:N,11,FALSE)</f>
        <v>#N/A</v>
      </c>
      <c r="BD881" s="103"/>
      <c r="BE881" s="206"/>
    </row>
    <row r="882" spans="1:57" ht="105" hidden="1">
      <c r="A882" s="145"/>
      <c r="B882" s="103" t="e">
        <f>VLOOKUP(A882,URL[],2,0)</f>
        <v>#N/A</v>
      </c>
      <c r="C882" s="205" t="e">
        <f>VLOOKUP(A882,URL[],3,0)</f>
        <v>#N/A</v>
      </c>
      <c r="D882" s="103"/>
      <c r="E882" s="103"/>
      <c r="F882" s="103"/>
      <c r="G882" s="103"/>
      <c r="H882" s="103"/>
      <c r="I882" s="103"/>
      <c r="J882" s="103"/>
      <c r="K882" s="103"/>
      <c r="L882" s="103"/>
      <c r="M882" s="103"/>
      <c r="N882" s="103"/>
      <c r="O882" s="103"/>
      <c r="P882" s="103"/>
      <c r="Q882" s="103"/>
      <c r="R882" s="103"/>
      <c r="S882" s="103"/>
      <c r="T882" s="103" t="str">
        <f>IF(Final_Report[[#This Row],[Move to Report]]="Yes",VLOOKUP(E882,IssueVariable[],3,0),"N/A")</f>
        <v>N/A</v>
      </c>
      <c r="U882" s="103" t="str">
        <f>IF(Final_Report[[#This Row],[Move to Report]]="Yes",VLOOKUP(E882,IssueVariable[],4,0),"N/A")</f>
        <v>N/A</v>
      </c>
      <c r="V882" s="103" t="str">
        <f>Final_Report[[#This Row],[Issue Description]]</f>
        <v>N/A</v>
      </c>
      <c r="W882" s="103"/>
      <c r="X882" s="103">
        <f>Final_Report[[#This Row],[Code Snippet]]</f>
        <v>0</v>
      </c>
      <c r="Y882" s="103" t="str">
        <f>IF(Final_Report[[#This Row],[Move to Report]]="Yes",VLOOKUP(E882,IssueVariable[],5,0),"N/A")</f>
        <v>N/A</v>
      </c>
      <c r="Z882" s="103" t="str">
        <f>Final_Report[[#This Row],[Expected Result]]</f>
        <v>N/A</v>
      </c>
      <c r="AA882" s="103" t="str">
        <f>IF(Final_Report[[#This Row],[Move to Report]]="Yes",VLOOKUP(E882,IssueVariable[],6,0),"N/A")</f>
        <v>N/A</v>
      </c>
      <c r="AB882" s="103" t="str">
        <f>IF(Final_Report[[#This Row],[Move to Report]]="Yes",VLOOKUP(E882,IssueVariable[],7,0),"N/A")</f>
        <v>N/A</v>
      </c>
      <c r="AC882" s="103" t="str">
        <f>Final_Report[[#This Row],[Recommendation]]</f>
        <v>N/A</v>
      </c>
      <c r="AD882" s="103"/>
      <c r="AE882" s="103" t="str">
        <f>IF(Final_Report[[#This Row],[Move to Report]]="Yes",VLOOKUP(E882,IssueVariable[],8,0),"N/A")</f>
        <v>N/A</v>
      </c>
      <c r="AF882" s="103" t="str">
        <f>Final_Report[[#This Row],[Steps to Reproduce]]</f>
        <v>N/A</v>
      </c>
      <c r="AG882" s="103" t="str">
        <f>IF(Final_Report[[#This Row],[Move to Report]]="Yes",VLOOKUP(E882,IssueVariable[],9,0),"N/A")</f>
        <v>N/A</v>
      </c>
      <c r="AH882" s="103" t="str">
        <f>IF(Final_Report[[#This Row],[Move to Report]]="Yes",VLOOKUP(E882,IssueVariable[],10,0),"N/A")</f>
        <v>N/A</v>
      </c>
      <c r="AI882" s="103"/>
      <c r="AJ882" s="103"/>
      <c r="AK882" s="103" t="str" cm="1">
        <f t="array" ref="AK882">Table95[Tested on]</f>
        <v>Windows: 11
MAC OS: 12
iOS: 15
Android OS: 10</v>
      </c>
      <c r="AL882" s="203" t="str" cm="1">
        <f t="array" ref="AL8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2" s="103" t="e" cm="1">
        <f t="array" ref="AM882">CONCATENATE(LEFT(AH882, SEARCH(" ", AH882) -1),", ",Labels[Labels])</f>
        <v>#VALUE!</v>
      </c>
      <c r="AN882" s="103" t="b">
        <f t="shared" si="14"/>
        <v>0</v>
      </c>
      <c r="AO882" s="103"/>
      <c r="AP882" s="103"/>
      <c r="AQ882" s="103"/>
      <c r="AR882" s="103"/>
      <c r="AS882" s="103"/>
      <c r="AT882" s="103"/>
      <c r="AU882" s="103"/>
      <c r="AV882" s="103"/>
      <c r="AW882" s="103"/>
      <c r="AX882" s="103"/>
      <c r="AY882" s="103"/>
      <c r="AZ882" s="103"/>
      <c r="BA882" s="103"/>
      <c r="BB882" s="103"/>
      <c r="BC882" s="103" t="e">
        <f>VLOOKUP('Final Report'!D882,'Issue Variable'!A:N,11,FALSE)</f>
        <v>#N/A</v>
      </c>
      <c r="BD882" s="103"/>
      <c r="BE882" s="206"/>
    </row>
    <row r="883" spans="1:57" ht="105" hidden="1">
      <c r="A883" s="145"/>
      <c r="B883" s="103" t="e">
        <f>VLOOKUP(A883,URL[],2,0)</f>
        <v>#N/A</v>
      </c>
      <c r="C883" s="205" t="e">
        <f>VLOOKUP(A883,URL[],3,0)</f>
        <v>#N/A</v>
      </c>
      <c r="D883" s="103"/>
      <c r="E883" s="103"/>
      <c r="F883" s="103"/>
      <c r="G883" s="103"/>
      <c r="H883" s="103"/>
      <c r="I883" s="103"/>
      <c r="J883" s="103"/>
      <c r="K883" s="103"/>
      <c r="L883" s="103"/>
      <c r="M883" s="103"/>
      <c r="N883" s="103"/>
      <c r="O883" s="103"/>
      <c r="P883" s="103"/>
      <c r="Q883" s="103"/>
      <c r="R883" s="103"/>
      <c r="S883" s="103"/>
      <c r="T883" s="103" t="str">
        <f>IF(Final_Report[[#This Row],[Move to Report]]="Yes",VLOOKUP(E883,IssueVariable[],3,0),"N/A")</f>
        <v>N/A</v>
      </c>
      <c r="U883" s="103" t="str">
        <f>IF(Final_Report[[#This Row],[Move to Report]]="Yes",VLOOKUP(E883,IssueVariable[],4,0),"N/A")</f>
        <v>N/A</v>
      </c>
      <c r="V883" s="103" t="str">
        <f>Final_Report[[#This Row],[Issue Description]]</f>
        <v>N/A</v>
      </c>
      <c r="W883" s="103"/>
      <c r="X883" s="103">
        <f>Final_Report[[#This Row],[Code Snippet]]</f>
        <v>0</v>
      </c>
      <c r="Y883" s="103" t="str">
        <f>IF(Final_Report[[#This Row],[Move to Report]]="Yes",VLOOKUP(E883,IssueVariable[],5,0),"N/A")</f>
        <v>N/A</v>
      </c>
      <c r="Z883" s="103" t="str">
        <f>Final_Report[[#This Row],[Expected Result]]</f>
        <v>N/A</v>
      </c>
      <c r="AA883" s="103" t="str">
        <f>IF(Final_Report[[#This Row],[Move to Report]]="Yes",VLOOKUP(E883,IssueVariable[],6,0),"N/A")</f>
        <v>N/A</v>
      </c>
      <c r="AB883" s="103" t="str">
        <f>IF(Final_Report[[#This Row],[Move to Report]]="Yes",VLOOKUP(E883,IssueVariable[],7,0),"N/A")</f>
        <v>N/A</v>
      </c>
      <c r="AC883" s="103" t="str">
        <f>Final_Report[[#This Row],[Recommendation]]</f>
        <v>N/A</v>
      </c>
      <c r="AD883" s="103"/>
      <c r="AE883" s="103" t="str">
        <f>IF(Final_Report[[#This Row],[Move to Report]]="Yes",VLOOKUP(E883,IssueVariable[],8,0),"N/A")</f>
        <v>N/A</v>
      </c>
      <c r="AF883" s="103" t="str">
        <f>Final_Report[[#This Row],[Steps to Reproduce]]</f>
        <v>N/A</v>
      </c>
      <c r="AG883" s="103" t="str">
        <f>IF(Final_Report[[#This Row],[Move to Report]]="Yes",VLOOKUP(E883,IssueVariable[],9,0),"N/A")</f>
        <v>N/A</v>
      </c>
      <c r="AH883" s="103" t="str">
        <f>IF(Final_Report[[#This Row],[Move to Report]]="Yes",VLOOKUP(E883,IssueVariable[],10,0),"N/A")</f>
        <v>N/A</v>
      </c>
      <c r="AI883" s="103"/>
      <c r="AJ883" s="103"/>
      <c r="AK883" s="103" t="str" cm="1">
        <f t="array" ref="AK883">Table95[Tested on]</f>
        <v>Windows: 11
MAC OS: 12
iOS: 15
Android OS: 10</v>
      </c>
      <c r="AL883" s="203" t="str" cm="1">
        <f t="array" ref="AL8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3" s="103" t="e" cm="1">
        <f t="array" ref="AM883">CONCATENATE(LEFT(AH883, SEARCH(" ", AH883) -1),", ",Labels[Labels])</f>
        <v>#VALUE!</v>
      </c>
      <c r="AN883" s="103" t="b">
        <f t="shared" si="14"/>
        <v>0</v>
      </c>
      <c r="AO883" s="103"/>
      <c r="AP883" s="103"/>
      <c r="AQ883" s="103"/>
      <c r="AR883" s="103"/>
      <c r="AS883" s="103"/>
      <c r="AT883" s="103"/>
      <c r="AU883" s="103"/>
      <c r="AV883" s="103"/>
      <c r="AW883" s="103"/>
      <c r="AX883" s="103"/>
      <c r="AY883" s="103"/>
      <c r="AZ883" s="103"/>
      <c r="BA883" s="103"/>
      <c r="BB883" s="103"/>
      <c r="BC883" s="103" t="e">
        <f>VLOOKUP('Final Report'!D883,'Issue Variable'!A:N,11,FALSE)</f>
        <v>#N/A</v>
      </c>
      <c r="BD883" s="103"/>
      <c r="BE883" s="206"/>
    </row>
    <row r="884" spans="1:57" ht="105" hidden="1">
      <c r="A884" s="145"/>
      <c r="B884" s="103" t="e">
        <f>VLOOKUP(A884,URL[],2,0)</f>
        <v>#N/A</v>
      </c>
      <c r="C884" s="205" t="e">
        <f>VLOOKUP(A884,URL[],3,0)</f>
        <v>#N/A</v>
      </c>
      <c r="D884" s="103"/>
      <c r="E884" s="103"/>
      <c r="F884" s="103"/>
      <c r="G884" s="103"/>
      <c r="H884" s="103"/>
      <c r="I884" s="103"/>
      <c r="J884" s="103"/>
      <c r="K884" s="103"/>
      <c r="L884" s="103"/>
      <c r="M884" s="103"/>
      <c r="N884" s="103"/>
      <c r="O884" s="103"/>
      <c r="P884" s="103"/>
      <c r="Q884" s="103"/>
      <c r="R884" s="103"/>
      <c r="S884" s="103"/>
      <c r="T884" s="103" t="str">
        <f>IF(Final_Report[[#This Row],[Move to Report]]="Yes",VLOOKUP(E884,IssueVariable[],3,0),"N/A")</f>
        <v>N/A</v>
      </c>
      <c r="U884" s="103" t="str">
        <f>IF(Final_Report[[#This Row],[Move to Report]]="Yes",VLOOKUP(E884,IssueVariable[],4,0),"N/A")</f>
        <v>N/A</v>
      </c>
      <c r="V884" s="103" t="str">
        <f>Final_Report[[#This Row],[Issue Description]]</f>
        <v>N/A</v>
      </c>
      <c r="W884" s="103"/>
      <c r="X884" s="103">
        <f>Final_Report[[#This Row],[Code Snippet]]</f>
        <v>0</v>
      </c>
      <c r="Y884" s="103" t="str">
        <f>IF(Final_Report[[#This Row],[Move to Report]]="Yes",VLOOKUP(E884,IssueVariable[],5,0),"N/A")</f>
        <v>N/A</v>
      </c>
      <c r="Z884" s="103" t="str">
        <f>Final_Report[[#This Row],[Expected Result]]</f>
        <v>N/A</v>
      </c>
      <c r="AA884" s="103" t="str">
        <f>IF(Final_Report[[#This Row],[Move to Report]]="Yes",VLOOKUP(E884,IssueVariable[],6,0),"N/A")</f>
        <v>N/A</v>
      </c>
      <c r="AB884" s="103" t="str">
        <f>IF(Final_Report[[#This Row],[Move to Report]]="Yes",VLOOKUP(E884,IssueVariable[],7,0),"N/A")</f>
        <v>N/A</v>
      </c>
      <c r="AC884" s="103" t="str">
        <f>Final_Report[[#This Row],[Recommendation]]</f>
        <v>N/A</v>
      </c>
      <c r="AD884" s="103"/>
      <c r="AE884" s="103" t="str">
        <f>IF(Final_Report[[#This Row],[Move to Report]]="Yes",VLOOKUP(E884,IssueVariable[],8,0),"N/A")</f>
        <v>N/A</v>
      </c>
      <c r="AF884" s="103" t="str">
        <f>Final_Report[[#This Row],[Steps to Reproduce]]</f>
        <v>N/A</v>
      </c>
      <c r="AG884" s="103" t="str">
        <f>IF(Final_Report[[#This Row],[Move to Report]]="Yes",VLOOKUP(E884,IssueVariable[],9,0),"N/A")</f>
        <v>N/A</v>
      </c>
      <c r="AH884" s="103" t="str">
        <f>IF(Final_Report[[#This Row],[Move to Report]]="Yes",VLOOKUP(E884,IssueVariable[],10,0),"N/A")</f>
        <v>N/A</v>
      </c>
      <c r="AI884" s="103"/>
      <c r="AJ884" s="103"/>
      <c r="AK884" s="103" t="str" cm="1">
        <f t="array" ref="AK884">Table95[Tested on]</f>
        <v>Windows: 11
MAC OS: 12
iOS: 15
Android OS: 10</v>
      </c>
      <c r="AL884" s="203" t="str" cm="1">
        <f t="array" ref="AL8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4" s="103" t="e" cm="1">
        <f t="array" ref="AM884">CONCATENATE(LEFT(AH884, SEARCH(" ", AH884) -1),", ",Labels[Labels])</f>
        <v>#VALUE!</v>
      </c>
      <c r="AN884" s="103" t="b">
        <f t="shared" si="14"/>
        <v>0</v>
      </c>
      <c r="AO884" s="103"/>
      <c r="AP884" s="103"/>
      <c r="AQ884" s="103"/>
      <c r="AR884" s="103"/>
      <c r="AS884" s="103"/>
      <c r="AT884" s="103"/>
      <c r="AU884" s="103"/>
      <c r="AV884" s="103"/>
      <c r="AW884" s="103"/>
      <c r="AX884" s="103"/>
      <c r="AY884" s="103"/>
      <c r="AZ884" s="103"/>
      <c r="BA884" s="103"/>
      <c r="BB884" s="103"/>
      <c r="BC884" s="103" t="e">
        <f>VLOOKUP('Final Report'!D884,'Issue Variable'!A:N,11,FALSE)</f>
        <v>#N/A</v>
      </c>
      <c r="BD884" s="103"/>
      <c r="BE884" s="206"/>
    </row>
    <row r="885" spans="1:57" ht="105" hidden="1">
      <c r="A885" s="145"/>
      <c r="B885" s="103" t="e">
        <f>VLOOKUP(A885,URL[],2,0)</f>
        <v>#N/A</v>
      </c>
      <c r="C885" s="205" t="e">
        <f>VLOOKUP(A885,URL[],3,0)</f>
        <v>#N/A</v>
      </c>
      <c r="D885" s="103"/>
      <c r="E885" s="103"/>
      <c r="F885" s="103"/>
      <c r="G885" s="103"/>
      <c r="H885" s="103"/>
      <c r="I885" s="103"/>
      <c r="J885" s="103"/>
      <c r="K885" s="103"/>
      <c r="L885" s="103"/>
      <c r="M885" s="103"/>
      <c r="N885" s="103"/>
      <c r="O885" s="103"/>
      <c r="P885" s="103"/>
      <c r="Q885" s="103"/>
      <c r="R885" s="103"/>
      <c r="S885" s="103"/>
      <c r="T885" s="103" t="str">
        <f>IF(Final_Report[[#This Row],[Move to Report]]="Yes",VLOOKUP(E885,IssueVariable[],3,0),"N/A")</f>
        <v>N/A</v>
      </c>
      <c r="U885" s="103" t="str">
        <f>IF(Final_Report[[#This Row],[Move to Report]]="Yes",VLOOKUP(E885,IssueVariable[],4,0),"N/A")</f>
        <v>N/A</v>
      </c>
      <c r="V885" s="103" t="str">
        <f>Final_Report[[#This Row],[Issue Description]]</f>
        <v>N/A</v>
      </c>
      <c r="W885" s="103"/>
      <c r="X885" s="103">
        <f>Final_Report[[#This Row],[Code Snippet]]</f>
        <v>0</v>
      </c>
      <c r="Y885" s="103" t="str">
        <f>IF(Final_Report[[#This Row],[Move to Report]]="Yes",VLOOKUP(E885,IssueVariable[],5,0),"N/A")</f>
        <v>N/A</v>
      </c>
      <c r="Z885" s="103" t="str">
        <f>Final_Report[[#This Row],[Expected Result]]</f>
        <v>N/A</v>
      </c>
      <c r="AA885" s="103" t="str">
        <f>IF(Final_Report[[#This Row],[Move to Report]]="Yes",VLOOKUP(E885,IssueVariable[],6,0),"N/A")</f>
        <v>N/A</v>
      </c>
      <c r="AB885" s="103" t="str">
        <f>IF(Final_Report[[#This Row],[Move to Report]]="Yes",VLOOKUP(E885,IssueVariable[],7,0),"N/A")</f>
        <v>N/A</v>
      </c>
      <c r="AC885" s="103" t="str">
        <f>Final_Report[[#This Row],[Recommendation]]</f>
        <v>N/A</v>
      </c>
      <c r="AD885" s="103"/>
      <c r="AE885" s="103" t="str">
        <f>IF(Final_Report[[#This Row],[Move to Report]]="Yes",VLOOKUP(E885,IssueVariable[],8,0),"N/A")</f>
        <v>N/A</v>
      </c>
      <c r="AF885" s="103" t="str">
        <f>Final_Report[[#This Row],[Steps to Reproduce]]</f>
        <v>N/A</v>
      </c>
      <c r="AG885" s="103" t="str">
        <f>IF(Final_Report[[#This Row],[Move to Report]]="Yes",VLOOKUP(E885,IssueVariable[],9,0),"N/A")</f>
        <v>N/A</v>
      </c>
      <c r="AH885" s="103" t="str">
        <f>IF(Final_Report[[#This Row],[Move to Report]]="Yes",VLOOKUP(E885,IssueVariable[],10,0),"N/A")</f>
        <v>N/A</v>
      </c>
      <c r="AI885" s="103"/>
      <c r="AJ885" s="103"/>
      <c r="AK885" s="103" t="str" cm="1">
        <f t="array" ref="AK885">Table95[Tested on]</f>
        <v>Windows: 11
MAC OS: 12
iOS: 15
Android OS: 10</v>
      </c>
      <c r="AL885" s="203" t="str" cm="1">
        <f t="array" ref="AL8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5" s="103" t="e" cm="1">
        <f t="array" ref="AM885">CONCATENATE(LEFT(AH885, SEARCH(" ", AH885) -1),", ",Labels[Labels])</f>
        <v>#VALUE!</v>
      </c>
      <c r="AN885" s="103" t="b">
        <f t="shared" si="14"/>
        <v>0</v>
      </c>
      <c r="AO885" s="103"/>
      <c r="AP885" s="103"/>
      <c r="AQ885" s="103"/>
      <c r="AR885" s="103"/>
      <c r="AS885" s="103"/>
      <c r="AT885" s="103"/>
      <c r="AU885" s="103"/>
      <c r="AV885" s="103"/>
      <c r="AW885" s="103"/>
      <c r="AX885" s="103"/>
      <c r="AY885" s="103"/>
      <c r="AZ885" s="103"/>
      <c r="BA885" s="103"/>
      <c r="BB885" s="103"/>
      <c r="BC885" s="103" t="e">
        <f>VLOOKUP('Final Report'!D885,'Issue Variable'!A:N,11,FALSE)</f>
        <v>#N/A</v>
      </c>
      <c r="BD885" s="103"/>
      <c r="BE885" s="206"/>
    </row>
    <row r="886" spans="1:57" ht="105" hidden="1">
      <c r="A886" s="145"/>
      <c r="B886" s="103" t="e">
        <f>VLOOKUP(A886,URL[],2,0)</f>
        <v>#N/A</v>
      </c>
      <c r="C886" s="205" t="e">
        <f>VLOOKUP(A886,URL[],3,0)</f>
        <v>#N/A</v>
      </c>
      <c r="D886" s="103"/>
      <c r="E886" s="103"/>
      <c r="F886" s="103"/>
      <c r="G886" s="103"/>
      <c r="H886" s="103"/>
      <c r="I886" s="103"/>
      <c r="J886" s="103"/>
      <c r="K886" s="103"/>
      <c r="L886" s="103"/>
      <c r="M886" s="103"/>
      <c r="N886" s="103"/>
      <c r="O886" s="103"/>
      <c r="P886" s="103"/>
      <c r="Q886" s="103"/>
      <c r="R886" s="103"/>
      <c r="S886" s="103"/>
      <c r="T886" s="103" t="str">
        <f>IF(Final_Report[[#This Row],[Move to Report]]="Yes",VLOOKUP(E886,IssueVariable[],3,0),"N/A")</f>
        <v>N/A</v>
      </c>
      <c r="U886" s="103" t="str">
        <f>IF(Final_Report[[#This Row],[Move to Report]]="Yes",VLOOKUP(E886,IssueVariable[],4,0),"N/A")</f>
        <v>N/A</v>
      </c>
      <c r="V886" s="103" t="str">
        <f>Final_Report[[#This Row],[Issue Description]]</f>
        <v>N/A</v>
      </c>
      <c r="W886" s="103"/>
      <c r="X886" s="103">
        <f>Final_Report[[#This Row],[Code Snippet]]</f>
        <v>0</v>
      </c>
      <c r="Y886" s="103" t="str">
        <f>IF(Final_Report[[#This Row],[Move to Report]]="Yes",VLOOKUP(E886,IssueVariable[],5,0),"N/A")</f>
        <v>N/A</v>
      </c>
      <c r="Z886" s="103" t="str">
        <f>Final_Report[[#This Row],[Expected Result]]</f>
        <v>N/A</v>
      </c>
      <c r="AA886" s="103" t="str">
        <f>IF(Final_Report[[#This Row],[Move to Report]]="Yes",VLOOKUP(E886,IssueVariable[],6,0),"N/A")</f>
        <v>N/A</v>
      </c>
      <c r="AB886" s="103" t="str">
        <f>IF(Final_Report[[#This Row],[Move to Report]]="Yes",VLOOKUP(E886,IssueVariable[],7,0),"N/A")</f>
        <v>N/A</v>
      </c>
      <c r="AC886" s="103" t="str">
        <f>Final_Report[[#This Row],[Recommendation]]</f>
        <v>N/A</v>
      </c>
      <c r="AD886" s="103"/>
      <c r="AE886" s="103" t="str">
        <f>IF(Final_Report[[#This Row],[Move to Report]]="Yes",VLOOKUP(E886,IssueVariable[],8,0),"N/A")</f>
        <v>N/A</v>
      </c>
      <c r="AF886" s="103" t="str">
        <f>Final_Report[[#This Row],[Steps to Reproduce]]</f>
        <v>N/A</v>
      </c>
      <c r="AG886" s="103" t="str">
        <f>IF(Final_Report[[#This Row],[Move to Report]]="Yes",VLOOKUP(E886,IssueVariable[],9,0),"N/A")</f>
        <v>N/A</v>
      </c>
      <c r="AH886" s="103" t="str">
        <f>IF(Final_Report[[#This Row],[Move to Report]]="Yes",VLOOKUP(E886,IssueVariable[],10,0),"N/A")</f>
        <v>N/A</v>
      </c>
      <c r="AI886" s="103"/>
      <c r="AJ886" s="103"/>
      <c r="AK886" s="103" t="str" cm="1">
        <f t="array" ref="AK886">Table95[Tested on]</f>
        <v>Windows: 11
MAC OS: 12
iOS: 15
Android OS: 10</v>
      </c>
      <c r="AL886" s="203" t="str" cm="1">
        <f t="array" ref="AL8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6" s="103" t="e" cm="1">
        <f t="array" ref="AM886">CONCATENATE(LEFT(AH886, SEARCH(" ", AH886) -1),", ",Labels[Labels])</f>
        <v>#VALUE!</v>
      </c>
      <c r="AN886" s="103" t="b">
        <f t="shared" si="14"/>
        <v>0</v>
      </c>
      <c r="AO886" s="103"/>
      <c r="AP886" s="103"/>
      <c r="AQ886" s="103"/>
      <c r="AR886" s="103"/>
      <c r="AS886" s="103"/>
      <c r="AT886" s="103"/>
      <c r="AU886" s="103"/>
      <c r="AV886" s="103"/>
      <c r="AW886" s="103"/>
      <c r="AX886" s="103"/>
      <c r="AY886" s="103"/>
      <c r="AZ886" s="103"/>
      <c r="BA886" s="103"/>
      <c r="BB886" s="103"/>
      <c r="BC886" s="103" t="e">
        <f>VLOOKUP('Final Report'!D886,'Issue Variable'!A:N,11,FALSE)</f>
        <v>#N/A</v>
      </c>
      <c r="BD886" s="103"/>
      <c r="BE886" s="206"/>
    </row>
    <row r="887" spans="1:57" ht="105" hidden="1">
      <c r="A887" s="145"/>
      <c r="B887" s="103" t="e">
        <f>VLOOKUP(A887,URL[],2,0)</f>
        <v>#N/A</v>
      </c>
      <c r="C887" s="205" t="e">
        <f>VLOOKUP(A887,URL[],3,0)</f>
        <v>#N/A</v>
      </c>
      <c r="D887" s="103"/>
      <c r="E887" s="103"/>
      <c r="F887" s="103"/>
      <c r="G887" s="103"/>
      <c r="H887" s="103"/>
      <c r="I887" s="103"/>
      <c r="J887" s="103"/>
      <c r="K887" s="103"/>
      <c r="L887" s="103"/>
      <c r="M887" s="103"/>
      <c r="N887" s="103"/>
      <c r="O887" s="103"/>
      <c r="P887" s="103"/>
      <c r="Q887" s="103"/>
      <c r="R887" s="103"/>
      <c r="S887" s="103"/>
      <c r="T887" s="103" t="str">
        <f>IF(Final_Report[[#This Row],[Move to Report]]="Yes",VLOOKUP(E887,IssueVariable[],3,0),"N/A")</f>
        <v>N/A</v>
      </c>
      <c r="U887" s="103" t="str">
        <f>IF(Final_Report[[#This Row],[Move to Report]]="Yes",VLOOKUP(E887,IssueVariable[],4,0),"N/A")</f>
        <v>N/A</v>
      </c>
      <c r="V887" s="103" t="str">
        <f>Final_Report[[#This Row],[Issue Description]]</f>
        <v>N/A</v>
      </c>
      <c r="W887" s="103"/>
      <c r="X887" s="103">
        <f>Final_Report[[#This Row],[Code Snippet]]</f>
        <v>0</v>
      </c>
      <c r="Y887" s="103" t="str">
        <f>IF(Final_Report[[#This Row],[Move to Report]]="Yes",VLOOKUP(E887,IssueVariable[],5,0),"N/A")</f>
        <v>N/A</v>
      </c>
      <c r="Z887" s="103" t="str">
        <f>Final_Report[[#This Row],[Expected Result]]</f>
        <v>N/A</v>
      </c>
      <c r="AA887" s="103" t="str">
        <f>IF(Final_Report[[#This Row],[Move to Report]]="Yes",VLOOKUP(E887,IssueVariable[],6,0),"N/A")</f>
        <v>N/A</v>
      </c>
      <c r="AB887" s="103" t="str">
        <f>IF(Final_Report[[#This Row],[Move to Report]]="Yes",VLOOKUP(E887,IssueVariable[],7,0),"N/A")</f>
        <v>N/A</v>
      </c>
      <c r="AC887" s="103" t="str">
        <f>Final_Report[[#This Row],[Recommendation]]</f>
        <v>N/A</v>
      </c>
      <c r="AD887" s="103"/>
      <c r="AE887" s="103" t="str">
        <f>IF(Final_Report[[#This Row],[Move to Report]]="Yes",VLOOKUP(E887,IssueVariable[],8,0),"N/A")</f>
        <v>N/A</v>
      </c>
      <c r="AF887" s="103" t="str">
        <f>Final_Report[[#This Row],[Steps to Reproduce]]</f>
        <v>N/A</v>
      </c>
      <c r="AG887" s="103" t="str">
        <f>IF(Final_Report[[#This Row],[Move to Report]]="Yes",VLOOKUP(E887,IssueVariable[],9,0),"N/A")</f>
        <v>N/A</v>
      </c>
      <c r="AH887" s="103" t="str">
        <f>IF(Final_Report[[#This Row],[Move to Report]]="Yes",VLOOKUP(E887,IssueVariable[],10,0),"N/A")</f>
        <v>N/A</v>
      </c>
      <c r="AI887" s="103"/>
      <c r="AJ887" s="103"/>
      <c r="AK887" s="103" t="str" cm="1">
        <f t="array" ref="AK887">Table95[Tested on]</f>
        <v>Windows: 11
MAC OS: 12
iOS: 15
Android OS: 10</v>
      </c>
      <c r="AL887" s="203" t="str" cm="1">
        <f t="array" ref="AL8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7" s="103" t="e" cm="1">
        <f t="array" ref="AM887">CONCATENATE(LEFT(AH887, SEARCH(" ", AH887) -1),", ",Labels[Labels])</f>
        <v>#VALUE!</v>
      </c>
      <c r="AN887" s="103" t="b">
        <f t="shared" si="14"/>
        <v>0</v>
      </c>
      <c r="AO887" s="103"/>
      <c r="AP887" s="103"/>
      <c r="AQ887" s="103"/>
      <c r="AR887" s="103"/>
      <c r="AS887" s="103"/>
      <c r="AT887" s="103"/>
      <c r="AU887" s="103"/>
      <c r="AV887" s="103"/>
      <c r="AW887" s="103"/>
      <c r="AX887" s="103"/>
      <c r="AY887" s="103"/>
      <c r="AZ887" s="103"/>
      <c r="BA887" s="103"/>
      <c r="BB887" s="103"/>
      <c r="BC887" s="103" t="e">
        <f>VLOOKUP('Final Report'!D887,'Issue Variable'!A:N,11,FALSE)</f>
        <v>#N/A</v>
      </c>
      <c r="BD887" s="103"/>
      <c r="BE887" s="206"/>
    </row>
    <row r="888" spans="1:57" ht="105" hidden="1">
      <c r="A888" s="145"/>
      <c r="B888" s="103" t="e">
        <f>VLOOKUP(A888,URL[],2,0)</f>
        <v>#N/A</v>
      </c>
      <c r="C888" s="205" t="e">
        <f>VLOOKUP(A888,URL[],3,0)</f>
        <v>#N/A</v>
      </c>
      <c r="D888" s="103"/>
      <c r="E888" s="103"/>
      <c r="F888" s="103"/>
      <c r="G888" s="103"/>
      <c r="H888" s="103"/>
      <c r="I888" s="103"/>
      <c r="J888" s="103"/>
      <c r="K888" s="103"/>
      <c r="L888" s="103"/>
      <c r="M888" s="103"/>
      <c r="N888" s="103"/>
      <c r="O888" s="103"/>
      <c r="P888" s="103"/>
      <c r="Q888" s="103"/>
      <c r="R888" s="103"/>
      <c r="S888" s="103"/>
      <c r="T888" s="103" t="str">
        <f>IF(Final_Report[[#This Row],[Move to Report]]="Yes",VLOOKUP(E888,IssueVariable[],3,0),"N/A")</f>
        <v>N/A</v>
      </c>
      <c r="U888" s="103" t="str">
        <f>IF(Final_Report[[#This Row],[Move to Report]]="Yes",VLOOKUP(E888,IssueVariable[],4,0),"N/A")</f>
        <v>N/A</v>
      </c>
      <c r="V888" s="103" t="str">
        <f>Final_Report[[#This Row],[Issue Description]]</f>
        <v>N/A</v>
      </c>
      <c r="W888" s="103"/>
      <c r="X888" s="103">
        <f>Final_Report[[#This Row],[Code Snippet]]</f>
        <v>0</v>
      </c>
      <c r="Y888" s="103" t="str">
        <f>IF(Final_Report[[#This Row],[Move to Report]]="Yes",VLOOKUP(E888,IssueVariable[],5,0),"N/A")</f>
        <v>N/A</v>
      </c>
      <c r="Z888" s="103" t="str">
        <f>Final_Report[[#This Row],[Expected Result]]</f>
        <v>N/A</v>
      </c>
      <c r="AA888" s="103" t="str">
        <f>IF(Final_Report[[#This Row],[Move to Report]]="Yes",VLOOKUP(E888,IssueVariable[],6,0),"N/A")</f>
        <v>N/A</v>
      </c>
      <c r="AB888" s="103" t="str">
        <f>IF(Final_Report[[#This Row],[Move to Report]]="Yes",VLOOKUP(E888,IssueVariable[],7,0),"N/A")</f>
        <v>N/A</v>
      </c>
      <c r="AC888" s="103" t="str">
        <f>Final_Report[[#This Row],[Recommendation]]</f>
        <v>N/A</v>
      </c>
      <c r="AD888" s="103"/>
      <c r="AE888" s="103" t="str">
        <f>IF(Final_Report[[#This Row],[Move to Report]]="Yes",VLOOKUP(E888,IssueVariable[],8,0),"N/A")</f>
        <v>N/A</v>
      </c>
      <c r="AF888" s="103" t="str">
        <f>Final_Report[[#This Row],[Steps to Reproduce]]</f>
        <v>N/A</v>
      </c>
      <c r="AG888" s="103" t="str">
        <f>IF(Final_Report[[#This Row],[Move to Report]]="Yes",VLOOKUP(E888,IssueVariable[],9,0),"N/A")</f>
        <v>N/A</v>
      </c>
      <c r="AH888" s="103" t="str">
        <f>IF(Final_Report[[#This Row],[Move to Report]]="Yes",VLOOKUP(E888,IssueVariable[],10,0),"N/A")</f>
        <v>N/A</v>
      </c>
      <c r="AI888" s="103"/>
      <c r="AJ888" s="103"/>
      <c r="AK888" s="103" t="str" cm="1">
        <f t="array" ref="AK888">Table95[Tested on]</f>
        <v>Windows: 11
MAC OS: 12
iOS: 15
Android OS: 10</v>
      </c>
      <c r="AL888" s="203" t="str" cm="1">
        <f t="array" ref="AL8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8" s="103" t="e" cm="1">
        <f t="array" ref="AM888">CONCATENATE(LEFT(AH888, SEARCH(" ", AH888) -1),", ",Labels[Labels])</f>
        <v>#VALUE!</v>
      </c>
      <c r="AN888" s="103" t="b">
        <f t="shared" si="14"/>
        <v>0</v>
      </c>
      <c r="AO888" s="103"/>
      <c r="AP888" s="103"/>
      <c r="AQ888" s="103"/>
      <c r="AR888" s="103"/>
      <c r="AS888" s="103"/>
      <c r="AT888" s="103"/>
      <c r="AU888" s="103"/>
      <c r="AV888" s="103"/>
      <c r="AW888" s="103"/>
      <c r="AX888" s="103"/>
      <c r="AY888" s="103"/>
      <c r="AZ888" s="103"/>
      <c r="BA888" s="103"/>
      <c r="BB888" s="103"/>
      <c r="BC888" s="103" t="e">
        <f>VLOOKUP('Final Report'!D888,'Issue Variable'!A:N,11,FALSE)</f>
        <v>#N/A</v>
      </c>
      <c r="BD888" s="103"/>
      <c r="BE888" s="206"/>
    </row>
    <row r="889" spans="1:57" ht="105" hidden="1">
      <c r="A889" s="145"/>
      <c r="B889" s="103" t="e">
        <f>VLOOKUP(A889,URL[],2,0)</f>
        <v>#N/A</v>
      </c>
      <c r="C889" s="205" t="e">
        <f>VLOOKUP(A889,URL[],3,0)</f>
        <v>#N/A</v>
      </c>
      <c r="D889" s="103"/>
      <c r="E889" s="103"/>
      <c r="F889" s="103"/>
      <c r="G889" s="103"/>
      <c r="H889" s="103"/>
      <c r="I889" s="103"/>
      <c r="J889" s="103"/>
      <c r="K889" s="103"/>
      <c r="L889" s="103"/>
      <c r="M889" s="103"/>
      <c r="N889" s="103"/>
      <c r="O889" s="103"/>
      <c r="P889" s="103"/>
      <c r="Q889" s="103"/>
      <c r="R889" s="103"/>
      <c r="S889" s="103"/>
      <c r="T889" s="103" t="str">
        <f>IF(Final_Report[[#This Row],[Move to Report]]="Yes",VLOOKUP(E889,IssueVariable[],3,0),"N/A")</f>
        <v>N/A</v>
      </c>
      <c r="U889" s="103" t="str">
        <f>IF(Final_Report[[#This Row],[Move to Report]]="Yes",VLOOKUP(E889,IssueVariable[],4,0),"N/A")</f>
        <v>N/A</v>
      </c>
      <c r="V889" s="103" t="str">
        <f>Final_Report[[#This Row],[Issue Description]]</f>
        <v>N/A</v>
      </c>
      <c r="W889" s="103"/>
      <c r="X889" s="103">
        <f>Final_Report[[#This Row],[Code Snippet]]</f>
        <v>0</v>
      </c>
      <c r="Y889" s="103" t="str">
        <f>IF(Final_Report[[#This Row],[Move to Report]]="Yes",VLOOKUP(E889,IssueVariable[],5,0),"N/A")</f>
        <v>N/A</v>
      </c>
      <c r="Z889" s="103" t="str">
        <f>Final_Report[[#This Row],[Expected Result]]</f>
        <v>N/A</v>
      </c>
      <c r="AA889" s="103" t="str">
        <f>IF(Final_Report[[#This Row],[Move to Report]]="Yes",VLOOKUP(E889,IssueVariable[],6,0),"N/A")</f>
        <v>N/A</v>
      </c>
      <c r="AB889" s="103" t="str">
        <f>IF(Final_Report[[#This Row],[Move to Report]]="Yes",VLOOKUP(E889,IssueVariable[],7,0),"N/A")</f>
        <v>N/A</v>
      </c>
      <c r="AC889" s="103" t="str">
        <f>Final_Report[[#This Row],[Recommendation]]</f>
        <v>N/A</v>
      </c>
      <c r="AD889" s="103"/>
      <c r="AE889" s="103" t="str">
        <f>IF(Final_Report[[#This Row],[Move to Report]]="Yes",VLOOKUP(E889,IssueVariable[],8,0),"N/A")</f>
        <v>N/A</v>
      </c>
      <c r="AF889" s="103" t="str">
        <f>Final_Report[[#This Row],[Steps to Reproduce]]</f>
        <v>N/A</v>
      </c>
      <c r="AG889" s="103" t="str">
        <f>IF(Final_Report[[#This Row],[Move to Report]]="Yes",VLOOKUP(E889,IssueVariable[],9,0),"N/A")</f>
        <v>N/A</v>
      </c>
      <c r="AH889" s="103" t="str">
        <f>IF(Final_Report[[#This Row],[Move to Report]]="Yes",VLOOKUP(E889,IssueVariable[],10,0),"N/A")</f>
        <v>N/A</v>
      </c>
      <c r="AI889" s="103"/>
      <c r="AJ889" s="103"/>
      <c r="AK889" s="103" t="str" cm="1">
        <f t="array" ref="AK889">Table95[Tested on]</f>
        <v>Windows: 11
MAC OS: 12
iOS: 15
Android OS: 10</v>
      </c>
      <c r="AL889" s="203" t="str" cm="1">
        <f t="array" ref="AL8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89" s="103" t="e" cm="1">
        <f t="array" ref="AM889">CONCATENATE(LEFT(AH889, SEARCH(" ", AH889) -1),", ",Labels[Labels])</f>
        <v>#VALUE!</v>
      </c>
      <c r="AN889" s="103" t="b">
        <f t="shared" si="14"/>
        <v>0</v>
      </c>
      <c r="AO889" s="103"/>
      <c r="AP889" s="103"/>
      <c r="AQ889" s="103"/>
      <c r="AR889" s="103"/>
      <c r="AS889" s="103"/>
      <c r="AT889" s="103"/>
      <c r="AU889" s="103"/>
      <c r="AV889" s="103"/>
      <c r="AW889" s="103"/>
      <c r="AX889" s="103"/>
      <c r="AY889" s="103"/>
      <c r="AZ889" s="103"/>
      <c r="BA889" s="103"/>
      <c r="BB889" s="103"/>
      <c r="BC889" s="103" t="e">
        <f>VLOOKUP('Final Report'!D889,'Issue Variable'!A:N,11,FALSE)</f>
        <v>#N/A</v>
      </c>
      <c r="BD889" s="103"/>
      <c r="BE889" s="206"/>
    </row>
    <row r="890" spans="1:57" ht="105" hidden="1">
      <c r="A890" s="145"/>
      <c r="B890" s="103" t="e">
        <f>VLOOKUP(A890,URL[],2,0)</f>
        <v>#N/A</v>
      </c>
      <c r="C890" s="205" t="e">
        <f>VLOOKUP(A890,URL[],3,0)</f>
        <v>#N/A</v>
      </c>
      <c r="D890" s="103"/>
      <c r="E890" s="103"/>
      <c r="F890" s="103"/>
      <c r="G890" s="103"/>
      <c r="H890" s="103"/>
      <c r="I890" s="103"/>
      <c r="J890" s="103"/>
      <c r="K890" s="103"/>
      <c r="L890" s="103"/>
      <c r="M890" s="103"/>
      <c r="N890" s="103"/>
      <c r="O890" s="103"/>
      <c r="P890" s="103"/>
      <c r="Q890" s="103"/>
      <c r="R890" s="103"/>
      <c r="S890" s="103"/>
      <c r="T890" s="103" t="str">
        <f>IF(Final_Report[[#This Row],[Move to Report]]="Yes",VLOOKUP(E890,IssueVariable[],3,0),"N/A")</f>
        <v>N/A</v>
      </c>
      <c r="U890" s="103" t="str">
        <f>IF(Final_Report[[#This Row],[Move to Report]]="Yes",VLOOKUP(E890,IssueVariable[],4,0),"N/A")</f>
        <v>N/A</v>
      </c>
      <c r="V890" s="103" t="str">
        <f>Final_Report[[#This Row],[Issue Description]]</f>
        <v>N/A</v>
      </c>
      <c r="W890" s="103"/>
      <c r="X890" s="103">
        <f>Final_Report[[#This Row],[Code Snippet]]</f>
        <v>0</v>
      </c>
      <c r="Y890" s="103" t="str">
        <f>IF(Final_Report[[#This Row],[Move to Report]]="Yes",VLOOKUP(E890,IssueVariable[],5,0),"N/A")</f>
        <v>N/A</v>
      </c>
      <c r="Z890" s="103" t="str">
        <f>Final_Report[[#This Row],[Expected Result]]</f>
        <v>N/A</v>
      </c>
      <c r="AA890" s="103" t="str">
        <f>IF(Final_Report[[#This Row],[Move to Report]]="Yes",VLOOKUP(E890,IssueVariable[],6,0),"N/A")</f>
        <v>N/A</v>
      </c>
      <c r="AB890" s="103" t="str">
        <f>IF(Final_Report[[#This Row],[Move to Report]]="Yes",VLOOKUP(E890,IssueVariable[],7,0),"N/A")</f>
        <v>N/A</v>
      </c>
      <c r="AC890" s="103" t="str">
        <f>Final_Report[[#This Row],[Recommendation]]</f>
        <v>N/A</v>
      </c>
      <c r="AD890" s="103"/>
      <c r="AE890" s="103" t="str">
        <f>IF(Final_Report[[#This Row],[Move to Report]]="Yes",VLOOKUP(E890,IssueVariable[],8,0),"N/A")</f>
        <v>N/A</v>
      </c>
      <c r="AF890" s="103" t="str">
        <f>Final_Report[[#This Row],[Steps to Reproduce]]</f>
        <v>N/A</v>
      </c>
      <c r="AG890" s="103" t="str">
        <f>IF(Final_Report[[#This Row],[Move to Report]]="Yes",VLOOKUP(E890,IssueVariable[],9,0),"N/A")</f>
        <v>N/A</v>
      </c>
      <c r="AH890" s="103" t="str">
        <f>IF(Final_Report[[#This Row],[Move to Report]]="Yes",VLOOKUP(E890,IssueVariable[],10,0),"N/A")</f>
        <v>N/A</v>
      </c>
      <c r="AI890" s="103"/>
      <c r="AJ890" s="103"/>
      <c r="AK890" s="103" t="str" cm="1">
        <f t="array" ref="AK890">Table95[Tested on]</f>
        <v>Windows: 11
MAC OS: 12
iOS: 15
Android OS: 10</v>
      </c>
      <c r="AL890" s="203" t="str" cm="1">
        <f t="array" ref="AL8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0" s="103" t="e" cm="1">
        <f t="array" ref="AM890">CONCATENATE(LEFT(AH890, SEARCH(" ", AH890) -1),", ",Labels[Labels])</f>
        <v>#VALUE!</v>
      </c>
      <c r="AN890" s="103" t="b">
        <f t="shared" si="14"/>
        <v>0</v>
      </c>
      <c r="AO890" s="103"/>
      <c r="AP890" s="103"/>
      <c r="AQ890" s="103"/>
      <c r="AR890" s="103"/>
      <c r="AS890" s="103"/>
      <c r="AT890" s="103"/>
      <c r="AU890" s="103"/>
      <c r="AV890" s="103"/>
      <c r="AW890" s="103"/>
      <c r="AX890" s="103"/>
      <c r="AY890" s="103"/>
      <c r="AZ890" s="103"/>
      <c r="BA890" s="103"/>
      <c r="BB890" s="103"/>
      <c r="BC890" s="103" t="e">
        <f>VLOOKUP('Final Report'!D890,'Issue Variable'!A:N,11,FALSE)</f>
        <v>#N/A</v>
      </c>
      <c r="BD890" s="103"/>
      <c r="BE890" s="206"/>
    </row>
    <row r="891" spans="1:57" ht="105" hidden="1">
      <c r="A891" s="145"/>
      <c r="B891" s="103" t="e">
        <f>VLOOKUP(A891,URL[],2,0)</f>
        <v>#N/A</v>
      </c>
      <c r="C891" s="205" t="e">
        <f>VLOOKUP(A891,URL[],3,0)</f>
        <v>#N/A</v>
      </c>
      <c r="D891" s="103"/>
      <c r="E891" s="103"/>
      <c r="F891" s="103"/>
      <c r="G891" s="103"/>
      <c r="H891" s="103"/>
      <c r="I891" s="103"/>
      <c r="J891" s="103"/>
      <c r="K891" s="103"/>
      <c r="L891" s="103"/>
      <c r="M891" s="103"/>
      <c r="N891" s="103"/>
      <c r="O891" s="103"/>
      <c r="P891" s="103"/>
      <c r="Q891" s="103"/>
      <c r="R891" s="103"/>
      <c r="S891" s="103"/>
      <c r="T891" s="103" t="str">
        <f>IF(Final_Report[[#This Row],[Move to Report]]="Yes",VLOOKUP(E891,IssueVariable[],3,0),"N/A")</f>
        <v>N/A</v>
      </c>
      <c r="U891" s="103" t="str">
        <f>IF(Final_Report[[#This Row],[Move to Report]]="Yes",VLOOKUP(E891,IssueVariable[],4,0),"N/A")</f>
        <v>N/A</v>
      </c>
      <c r="V891" s="103" t="str">
        <f>Final_Report[[#This Row],[Issue Description]]</f>
        <v>N/A</v>
      </c>
      <c r="W891" s="103"/>
      <c r="X891" s="103">
        <f>Final_Report[[#This Row],[Code Snippet]]</f>
        <v>0</v>
      </c>
      <c r="Y891" s="103" t="str">
        <f>IF(Final_Report[[#This Row],[Move to Report]]="Yes",VLOOKUP(E891,IssueVariable[],5,0),"N/A")</f>
        <v>N/A</v>
      </c>
      <c r="Z891" s="103" t="str">
        <f>Final_Report[[#This Row],[Expected Result]]</f>
        <v>N/A</v>
      </c>
      <c r="AA891" s="103" t="str">
        <f>IF(Final_Report[[#This Row],[Move to Report]]="Yes",VLOOKUP(E891,IssueVariable[],6,0),"N/A")</f>
        <v>N/A</v>
      </c>
      <c r="AB891" s="103" t="str">
        <f>IF(Final_Report[[#This Row],[Move to Report]]="Yes",VLOOKUP(E891,IssueVariable[],7,0),"N/A")</f>
        <v>N/A</v>
      </c>
      <c r="AC891" s="103" t="str">
        <f>Final_Report[[#This Row],[Recommendation]]</f>
        <v>N/A</v>
      </c>
      <c r="AD891" s="103"/>
      <c r="AE891" s="103" t="str">
        <f>IF(Final_Report[[#This Row],[Move to Report]]="Yes",VLOOKUP(E891,IssueVariable[],8,0),"N/A")</f>
        <v>N/A</v>
      </c>
      <c r="AF891" s="103" t="str">
        <f>Final_Report[[#This Row],[Steps to Reproduce]]</f>
        <v>N/A</v>
      </c>
      <c r="AG891" s="103" t="str">
        <f>IF(Final_Report[[#This Row],[Move to Report]]="Yes",VLOOKUP(E891,IssueVariable[],9,0),"N/A")</f>
        <v>N/A</v>
      </c>
      <c r="AH891" s="103" t="str">
        <f>IF(Final_Report[[#This Row],[Move to Report]]="Yes",VLOOKUP(E891,IssueVariable[],10,0),"N/A")</f>
        <v>N/A</v>
      </c>
      <c r="AI891" s="103"/>
      <c r="AJ891" s="103"/>
      <c r="AK891" s="103" t="str" cm="1">
        <f t="array" ref="AK891">Table95[Tested on]</f>
        <v>Windows: 11
MAC OS: 12
iOS: 15
Android OS: 10</v>
      </c>
      <c r="AL891" s="203" t="str" cm="1">
        <f t="array" ref="AL8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1" s="103" t="e" cm="1">
        <f t="array" ref="AM891">CONCATENATE(LEFT(AH891, SEARCH(" ", AH891) -1),", ",Labels[Labels])</f>
        <v>#VALUE!</v>
      </c>
      <c r="AN891" s="103" t="b">
        <f t="shared" si="14"/>
        <v>0</v>
      </c>
      <c r="AO891" s="103"/>
      <c r="AP891" s="103"/>
      <c r="AQ891" s="103"/>
      <c r="AR891" s="103"/>
      <c r="AS891" s="103"/>
      <c r="AT891" s="103"/>
      <c r="AU891" s="103"/>
      <c r="AV891" s="103"/>
      <c r="AW891" s="103"/>
      <c r="AX891" s="103"/>
      <c r="AY891" s="103"/>
      <c r="AZ891" s="103"/>
      <c r="BA891" s="103"/>
      <c r="BB891" s="103"/>
      <c r="BC891" s="103" t="e">
        <f>VLOOKUP('Final Report'!D891,'Issue Variable'!A:N,11,FALSE)</f>
        <v>#N/A</v>
      </c>
      <c r="BD891" s="103"/>
      <c r="BE891" s="206"/>
    </row>
    <row r="892" spans="1:57" ht="105" hidden="1">
      <c r="A892" s="145"/>
      <c r="B892" s="103" t="e">
        <f>VLOOKUP(A892,URL[],2,0)</f>
        <v>#N/A</v>
      </c>
      <c r="C892" s="205" t="e">
        <f>VLOOKUP(A892,URL[],3,0)</f>
        <v>#N/A</v>
      </c>
      <c r="D892" s="103"/>
      <c r="E892" s="103"/>
      <c r="F892" s="103"/>
      <c r="G892" s="103"/>
      <c r="H892" s="103"/>
      <c r="I892" s="103"/>
      <c r="J892" s="103"/>
      <c r="K892" s="103"/>
      <c r="L892" s="103"/>
      <c r="M892" s="103"/>
      <c r="N892" s="103"/>
      <c r="O892" s="103"/>
      <c r="P892" s="103"/>
      <c r="Q892" s="103"/>
      <c r="R892" s="103"/>
      <c r="S892" s="103"/>
      <c r="T892" s="103" t="str">
        <f>IF(Final_Report[[#This Row],[Move to Report]]="Yes",VLOOKUP(E892,IssueVariable[],3,0),"N/A")</f>
        <v>N/A</v>
      </c>
      <c r="U892" s="103" t="str">
        <f>IF(Final_Report[[#This Row],[Move to Report]]="Yes",VLOOKUP(E892,IssueVariable[],4,0),"N/A")</f>
        <v>N/A</v>
      </c>
      <c r="V892" s="103" t="str">
        <f>Final_Report[[#This Row],[Issue Description]]</f>
        <v>N/A</v>
      </c>
      <c r="W892" s="103"/>
      <c r="X892" s="103">
        <f>Final_Report[[#This Row],[Code Snippet]]</f>
        <v>0</v>
      </c>
      <c r="Y892" s="103" t="str">
        <f>IF(Final_Report[[#This Row],[Move to Report]]="Yes",VLOOKUP(E892,IssueVariable[],5,0),"N/A")</f>
        <v>N/A</v>
      </c>
      <c r="Z892" s="103" t="str">
        <f>Final_Report[[#This Row],[Expected Result]]</f>
        <v>N/A</v>
      </c>
      <c r="AA892" s="103" t="str">
        <f>IF(Final_Report[[#This Row],[Move to Report]]="Yes",VLOOKUP(E892,IssueVariable[],6,0),"N/A")</f>
        <v>N/A</v>
      </c>
      <c r="AB892" s="103" t="str">
        <f>IF(Final_Report[[#This Row],[Move to Report]]="Yes",VLOOKUP(E892,IssueVariable[],7,0),"N/A")</f>
        <v>N/A</v>
      </c>
      <c r="AC892" s="103" t="str">
        <f>Final_Report[[#This Row],[Recommendation]]</f>
        <v>N/A</v>
      </c>
      <c r="AD892" s="103"/>
      <c r="AE892" s="103" t="str">
        <f>IF(Final_Report[[#This Row],[Move to Report]]="Yes",VLOOKUP(E892,IssueVariable[],8,0),"N/A")</f>
        <v>N/A</v>
      </c>
      <c r="AF892" s="103" t="str">
        <f>Final_Report[[#This Row],[Steps to Reproduce]]</f>
        <v>N/A</v>
      </c>
      <c r="AG892" s="103" t="str">
        <f>IF(Final_Report[[#This Row],[Move to Report]]="Yes",VLOOKUP(E892,IssueVariable[],9,0),"N/A")</f>
        <v>N/A</v>
      </c>
      <c r="AH892" s="103" t="str">
        <f>IF(Final_Report[[#This Row],[Move to Report]]="Yes",VLOOKUP(E892,IssueVariable[],10,0),"N/A")</f>
        <v>N/A</v>
      </c>
      <c r="AI892" s="103"/>
      <c r="AJ892" s="103"/>
      <c r="AK892" s="103" t="str" cm="1">
        <f t="array" ref="AK892">Table95[Tested on]</f>
        <v>Windows: 11
MAC OS: 12
iOS: 15
Android OS: 10</v>
      </c>
      <c r="AL892" s="203" t="str" cm="1">
        <f t="array" ref="AL8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2" s="103" t="e" cm="1">
        <f t="array" ref="AM892">CONCATENATE(LEFT(AH892, SEARCH(" ", AH892) -1),", ",Labels[Labels])</f>
        <v>#VALUE!</v>
      </c>
      <c r="AN892" s="103" t="b">
        <f t="shared" si="14"/>
        <v>0</v>
      </c>
      <c r="AO892" s="103"/>
      <c r="AP892" s="103"/>
      <c r="AQ892" s="103"/>
      <c r="AR892" s="103"/>
      <c r="AS892" s="103"/>
      <c r="AT892" s="103"/>
      <c r="AU892" s="103"/>
      <c r="AV892" s="103"/>
      <c r="AW892" s="103"/>
      <c r="AX892" s="103"/>
      <c r="AY892" s="103"/>
      <c r="AZ892" s="103"/>
      <c r="BA892" s="103"/>
      <c r="BB892" s="103"/>
      <c r="BC892" s="103" t="e">
        <f>VLOOKUP('Final Report'!D892,'Issue Variable'!A:N,11,FALSE)</f>
        <v>#N/A</v>
      </c>
      <c r="BD892" s="103"/>
      <c r="BE892" s="206"/>
    </row>
    <row r="893" spans="1:57" ht="105" hidden="1">
      <c r="A893" s="145"/>
      <c r="B893" s="103" t="e">
        <f>VLOOKUP(A893,URL[],2,0)</f>
        <v>#N/A</v>
      </c>
      <c r="C893" s="205" t="e">
        <f>VLOOKUP(A893,URL[],3,0)</f>
        <v>#N/A</v>
      </c>
      <c r="D893" s="103"/>
      <c r="E893" s="103"/>
      <c r="F893" s="103"/>
      <c r="G893" s="103"/>
      <c r="H893" s="103"/>
      <c r="I893" s="103"/>
      <c r="J893" s="103"/>
      <c r="K893" s="103"/>
      <c r="L893" s="103"/>
      <c r="M893" s="103"/>
      <c r="N893" s="103"/>
      <c r="O893" s="103"/>
      <c r="P893" s="103"/>
      <c r="Q893" s="103"/>
      <c r="R893" s="103"/>
      <c r="S893" s="103"/>
      <c r="T893" s="103" t="str">
        <f>IF(Final_Report[[#This Row],[Move to Report]]="Yes",VLOOKUP(E893,IssueVariable[],3,0),"N/A")</f>
        <v>N/A</v>
      </c>
      <c r="U893" s="103" t="str">
        <f>IF(Final_Report[[#This Row],[Move to Report]]="Yes",VLOOKUP(E893,IssueVariable[],4,0),"N/A")</f>
        <v>N/A</v>
      </c>
      <c r="V893" s="103" t="str">
        <f>Final_Report[[#This Row],[Issue Description]]</f>
        <v>N/A</v>
      </c>
      <c r="W893" s="103"/>
      <c r="X893" s="103">
        <f>Final_Report[[#This Row],[Code Snippet]]</f>
        <v>0</v>
      </c>
      <c r="Y893" s="103" t="str">
        <f>IF(Final_Report[[#This Row],[Move to Report]]="Yes",VLOOKUP(E893,IssueVariable[],5,0),"N/A")</f>
        <v>N/A</v>
      </c>
      <c r="Z893" s="103" t="str">
        <f>Final_Report[[#This Row],[Expected Result]]</f>
        <v>N/A</v>
      </c>
      <c r="AA893" s="103" t="str">
        <f>IF(Final_Report[[#This Row],[Move to Report]]="Yes",VLOOKUP(E893,IssueVariable[],6,0),"N/A")</f>
        <v>N/A</v>
      </c>
      <c r="AB893" s="103" t="str">
        <f>IF(Final_Report[[#This Row],[Move to Report]]="Yes",VLOOKUP(E893,IssueVariable[],7,0),"N/A")</f>
        <v>N/A</v>
      </c>
      <c r="AC893" s="103" t="str">
        <f>Final_Report[[#This Row],[Recommendation]]</f>
        <v>N/A</v>
      </c>
      <c r="AD893" s="103"/>
      <c r="AE893" s="103" t="str">
        <f>IF(Final_Report[[#This Row],[Move to Report]]="Yes",VLOOKUP(E893,IssueVariable[],8,0),"N/A")</f>
        <v>N/A</v>
      </c>
      <c r="AF893" s="103" t="str">
        <f>Final_Report[[#This Row],[Steps to Reproduce]]</f>
        <v>N/A</v>
      </c>
      <c r="AG893" s="103" t="str">
        <f>IF(Final_Report[[#This Row],[Move to Report]]="Yes",VLOOKUP(E893,IssueVariable[],9,0),"N/A")</f>
        <v>N/A</v>
      </c>
      <c r="AH893" s="103" t="str">
        <f>IF(Final_Report[[#This Row],[Move to Report]]="Yes",VLOOKUP(E893,IssueVariable[],10,0),"N/A")</f>
        <v>N/A</v>
      </c>
      <c r="AI893" s="103"/>
      <c r="AJ893" s="103"/>
      <c r="AK893" s="103" t="str" cm="1">
        <f t="array" ref="AK893">Table95[Tested on]</f>
        <v>Windows: 11
MAC OS: 12
iOS: 15
Android OS: 10</v>
      </c>
      <c r="AL893" s="203" t="str" cm="1">
        <f t="array" ref="AL8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3" s="103" t="e" cm="1">
        <f t="array" ref="AM893">CONCATENATE(LEFT(AH893, SEARCH(" ", AH893) -1),", ",Labels[Labels])</f>
        <v>#VALUE!</v>
      </c>
      <c r="AN893" s="103" t="b">
        <f t="shared" ref="AN893:AN956" si="15">IF(AJ893="Blocker","1 - Critical - showstopper",IF(AJ893="Critical","1 - Critical - showstopper",IF(AJ893="Major","1 - Critical - showstopper",IF(AJ893="Minor","3 - Medium - minor functionality broken",IF(AJ893="Trivial","4 - Low - cosmetic or usability")))))</f>
        <v>0</v>
      </c>
      <c r="AO893" s="103"/>
      <c r="AP893" s="103"/>
      <c r="AQ893" s="103"/>
      <c r="AR893" s="103"/>
      <c r="AS893" s="103"/>
      <c r="AT893" s="103"/>
      <c r="AU893" s="103"/>
      <c r="AV893" s="103"/>
      <c r="AW893" s="103"/>
      <c r="AX893" s="103"/>
      <c r="AY893" s="103"/>
      <c r="AZ893" s="103"/>
      <c r="BA893" s="103"/>
      <c r="BB893" s="103"/>
      <c r="BC893" s="103" t="e">
        <f>VLOOKUP('Final Report'!D893,'Issue Variable'!A:N,11,FALSE)</f>
        <v>#N/A</v>
      </c>
      <c r="BD893" s="103"/>
      <c r="BE893" s="206"/>
    </row>
    <row r="894" spans="1:57" ht="105" hidden="1">
      <c r="A894" s="145"/>
      <c r="B894" s="103" t="e">
        <f>VLOOKUP(A894,URL[],2,0)</f>
        <v>#N/A</v>
      </c>
      <c r="C894" s="205" t="e">
        <f>VLOOKUP(A894,URL[],3,0)</f>
        <v>#N/A</v>
      </c>
      <c r="D894" s="103"/>
      <c r="E894" s="103"/>
      <c r="F894" s="103"/>
      <c r="G894" s="103"/>
      <c r="H894" s="103"/>
      <c r="I894" s="103"/>
      <c r="J894" s="103"/>
      <c r="K894" s="103"/>
      <c r="L894" s="103"/>
      <c r="M894" s="103"/>
      <c r="N894" s="103"/>
      <c r="O894" s="103"/>
      <c r="P894" s="103"/>
      <c r="Q894" s="103"/>
      <c r="R894" s="103"/>
      <c r="S894" s="103"/>
      <c r="T894" s="103" t="str">
        <f>IF(Final_Report[[#This Row],[Move to Report]]="Yes",VLOOKUP(E894,IssueVariable[],3,0),"N/A")</f>
        <v>N/A</v>
      </c>
      <c r="U894" s="103" t="str">
        <f>IF(Final_Report[[#This Row],[Move to Report]]="Yes",VLOOKUP(E894,IssueVariable[],4,0),"N/A")</f>
        <v>N/A</v>
      </c>
      <c r="V894" s="103" t="str">
        <f>Final_Report[[#This Row],[Issue Description]]</f>
        <v>N/A</v>
      </c>
      <c r="W894" s="103"/>
      <c r="X894" s="103">
        <f>Final_Report[[#This Row],[Code Snippet]]</f>
        <v>0</v>
      </c>
      <c r="Y894" s="103" t="str">
        <f>IF(Final_Report[[#This Row],[Move to Report]]="Yes",VLOOKUP(E894,IssueVariable[],5,0),"N/A")</f>
        <v>N/A</v>
      </c>
      <c r="Z894" s="103" t="str">
        <f>Final_Report[[#This Row],[Expected Result]]</f>
        <v>N/A</v>
      </c>
      <c r="AA894" s="103" t="str">
        <f>IF(Final_Report[[#This Row],[Move to Report]]="Yes",VLOOKUP(E894,IssueVariable[],6,0),"N/A")</f>
        <v>N/A</v>
      </c>
      <c r="AB894" s="103" t="str">
        <f>IF(Final_Report[[#This Row],[Move to Report]]="Yes",VLOOKUP(E894,IssueVariable[],7,0),"N/A")</f>
        <v>N/A</v>
      </c>
      <c r="AC894" s="103" t="str">
        <f>Final_Report[[#This Row],[Recommendation]]</f>
        <v>N/A</v>
      </c>
      <c r="AD894" s="103"/>
      <c r="AE894" s="103" t="str">
        <f>IF(Final_Report[[#This Row],[Move to Report]]="Yes",VLOOKUP(E894,IssueVariable[],8,0),"N/A")</f>
        <v>N/A</v>
      </c>
      <c r="AF894" s="103" t="str">
        <f>Final_Report[[#This Row],[Steps to Reproduce]]</f>
        <v>N/A</v>
      </c>
      <c r="AG894" s="103" t="str">
        <f>IF(Final_Report[[#This Row],[Move to Report]]="Yes",VLOOKUP(E894,IssueVariable[],9,0),"N/A")</f>
        <v>N/A</v>
      </c>
      <c r="AH894" s="103" t="str">
        <f>IF(Final_Report[[#This Row],[Move to Report]]="Yes",VLOOKUP(E894,IssueVariable[],10,0),"N/A")</f>
        <v>N/A</v>
      </c>
      <c r="AI894" s="103"/>
      <c r="AJ894" s="103"/>
      <c r="AK894" s="103" t="str" cm="1">
        <f t="array" ref="AK894">Table95[Tested on]</f>
        <v>Windows: 11
MAC OS: 12
iOS: 15
Android OS: 10</v>
      </c>
      <c r="AL894" s="203" t="str" cm="1">
        <f t="array" ref="AL8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4" s="103" t="e" cm="1">
        <f t="array" ref="AM894">CONCATENATE(LEFT(AH894, SEARCH(" ", AH894) -1),", ",Labels[Labels])</f>
        <v>#VALUE!</v>
      </c>
      <c r="AN894" s="103" t="b">
        <f t="shared" si="15"/>
        <v>0</v>
      </c>
      <c r="AO894" s="103"/>
      <c r="AP894" s="103"/>
      <c r="AQ894" s="103"/>
      <c r="AR894" s="103"/>
      <c r="AS894" s="103"/>
      <c r="AT894" s="103"/>
      <c r="AU894" s="103"/>
      <c r="AV894" s="103"/>
      <c r="AW894" s="103"/>
      <c r="AX894" s="103"/>
      <c r="AY894" s="103"/>
      <c r="AZ894" s="103"/>
      <c r="BA894" s="103"/>
      <c r="BB894" s="103"/>
      <c r="BC894" s="103" t="e">
        <f>VLOOKUP('Final Report'!D894,'Issue Variable'!A:N,11,FALSE)</f>
        <v>#N/A</v>
      </c>
      <c r="BD894" s="103"/>
      <c r="BE894" s="206"/>
    </row>
    <row r="895" spans="1:57" ht="105" hidden="1">
      <c r="A895" s="145"/>
      <c r="B895" s="103" t="e">
        <f>VLOOKUP(A895,URL[],2,0)</f>
        <v>#N/A</v>
      </c>
      <c r="C895" s="205" t="e">
        <f>VLOOKUP(A895,URL[],3,0)</f>
        <v>#N/A</v>
      </c>
      <c r="D895" s="103"/>
      <c r="E895" s="103"/>
      <c r="F895" s="103"/>
      <c r="G895" s="103"/>
      <c r="H895" s="103"/>
      <c r="I895" s="103"/>
      <c r="J895" s="103"/>
      <c r="K895" s="103"/>
      <c r="L895" s="103"/>
      <c r="M895" s="103"/>
      <c r="N895" s="103"/>
      <c r="O895" s="103"/>
      <c r="P895" s="103"/>
      <c r="Q895" s="103"/>
      <c r="R895" s="103"/>
      <c r="S895" s="103"/>
      <c r="T895" s="103" t="str">
        <f>IF(Final_Report[[#This Row],[Move to Report]]="Yes",VLOOKUP(E895,IssueVariable[],3,0),"N/A")</f>
        <v>N/A</v>
      </c>
      <c r="U895" s="103" t="str">
        <f>IF(Final_Report[[#This Row],[Move to Report]]="Yes",VLOOKUP(E895,IssueVariable[],4,0),"N/A")</f>
        <v>N/A</v>
      </c>
      <c r="V895" s="103" t="str">
        <f>Final_Report[[#This Row],[Issue Description]]</f>
        <v>N/A</v>
      </c>
      <c r="W895" s="103"/>
      <c r="X895" s="103">
        <f>Final_Report[[#This Row],[Code Snippet]]</f>
        <v>0</v>
      </c>
      <c r="Y895" s="103" t="str">
        <f>IF(Final_Report[[#This Row],[Move to Report]]="Yes",VLOOKUP(E895,IssueVariable[],5,0),"N/A")</f>
        <v>N/A</v>
      </c>
      <c r="Z895" s="103" t="str">
        <f>Final_Report[[#This Row],[Expected Result]]</f>
        <v>N/A</v>
      </c>
      <c r="AA895" s="103" t="str">
        <f>IF(Final_Report[[#This Row],[Move to Report]]="Yes",VLOOKUP(E895,IssueVariable[],6,0),"N/A")</f>
        <v>N/A</v>
      </c>
      <c r="AB895" s="103" t="str">
        <f>IF(Final_Report[[#This Row],[Move to Report]]="Yes",VLOOKUP(E895,IssueVariable[],7,0),"N/A")</f>
        <v>N/A</v>
      </c>
      <c r="AC895" s="103" t="str">
        <f>Final_Report[[#This Row],[Recommendation]]</f>
        <v>N/A</v>
      </c>
      <c r="AD895" s="103"/>
      <c r="AE895" s="103" t="str">
        <f>IF(Final_Report[[#This Row],[Move to Report]]="Yes",VLOOKUP(E895,IssueVariable[],8,0),"N/A")</f>
        <v>N/A</v>
      </c>
      <c r="AF895" s="103" t="str">
        <f>Final_Report[[#This Row],[Steps to Reproduce]]</f>
        <v>N/A</v>
      </c>
      <c r="AG895" s="103" t="str">
        <f>IF(Final_Report[[#This Row],[Move to Report]]="Yes",VLOOKUP(E895,IssueVariable[],9,0),"N/A")</f>
        <v>N/A</v>
      </c>
      <c r="AH895" s="103" t="str">
        <f>IF(Final_Report[[#This Row],[Move to Report]]="Yes",VLOOKUP(E895,IssueVariable[],10,0),"N/A")</f>
        <v>N/A</v>
      </c>
      <c r="AI895" s="103"/>
      <c r="AJ895" s="103"/>
      <c r="AK895" s="103" t="str" cm="1">
        <f t="array" ref="AK895">Table95[Tested on]</f>
        <v>Windows: 11
MAC OS: 12
iOS: 15
Android OS: 10</v>
      </c>
      <c r="AL895" s="203" t="str" cm="1">
        <f t="array" ref="AL8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5" s="103" t="e" cm="1">
        <f t="array" ref="AM895">CONCATENATE(LEFT(AH895, SEARCH(" ", AH895) -1),", ",Labels[Labels])</f>
        <v>#VALUE!</v>
      </c>
      <c r="AN895" s="103" t="b">
        <f t="shared" si="15"/>
        <v>0</v>
      </c>
      <c r="AO895" s="103"/>
      <c r="AP895" s="103"/>
      <c r="AQ895" s="103"/>
      <c r="AR895" s="103"/>
      <c r="AS895" s="103"/>
      <c r="AT895" s="103"/>
      <c r="AU895" s="103"/>
      <c r="AV895" s="103"/>
      <c r="AW895" s="103"/>
      <c r="AX895" s="103"/>
      <c r="AY895" s="103"/>
      <c r="AZ895" s="103"/>
      <c r="BA895" s="103"/>
      <c r="BB895" s="103"/>
      <c r="BC895" s="103" t="e">
        <f>VLOOKUP('Final Report'!D895,'Issue Variable'!A:N,11,FALSE)</f>
        <v>#N/A</v>
      </c>
      <c r="BD895" s="103"/>
      <c r="BE895" s="206"/>
    </row>
    <row r="896" spans="1:57" ht="105" hidden="1">
      <c r="A896" s="145"/>
      <c r="B896" s="103" t="e">
        <f>VLOOKUP(A896,URL[],2,0)</f>
        <v>#N/A</v>
      </c>
      <c r="C896" s="205" t="e">
        <f>VLOOKUP(A896,URL[],3,0)</f>
        <v>#N/A</v>
      </c>
      <c r="D896" s="103"/>
      <c r="E896" s="103"/>
      <c r="F896" s="103"/>
      <c r="G896" s="103"/>
      <c r="H896" s="103"/>
      <c r="I896" s="103"/>
      <c r="J896" s="103"/>
      <c r="K896" s="103"/>
      <c r="L896" s="103"/>
      <c r="M896" s="103"/>
      <c r="N896" s="103"/>
      <c r="O896" s="103"/>
      <c r="P896" s="103"/>
      <c r="Q896" s="103"/>
      <c r="R896" s="103"/>
      <c r="S896" s="103"/>
      <c r="T896" s="103" t="str">
        <f>IF(Final_Report[[#This Row],[Move to Report]]="Yes",VLOOKUP(E896,IssueVariable[],3,0),"N/A")</f>
        <v>N/A</v>
      </c>
      <c r="U896" s="103" t="str">
        <f>IF(Final_Report[[#This Row],[Move to Report]]="Yes",VLOOKUP(E896,IssueVariable[],4,0),"N/A")</f>
        <v>N/A</v>
      </c>
      <c r="V896" s="103" t="str">
        <f>Final_Report[[#This Row],[Issue Description]]</f>
        <v>N/A</v>
      </c>
      <c r="W896" s="103"/>
      <c r="X896" s="103">
        <f>Final_Report[[#This Row],[Code Snippet]]</f>
        <v>0</v>
      </c>
      <c r="Y896" s="103" t="str">
        <f>IF(Final_Report[[#This Row],[Move to Report]]="Yes",VLOOKUP(E896,IssueVariable[],5,0),"N/A")</f>
        <v>N/A</v>
      </c>
      <c r="Z896" s="103" t="str">
        <f>Final_Report[[#This Row],[Expected Result]]</f>
        <v>N/A</v>
      </c>
      <c r="AA896" s="103" t="str">
        <f>IF(Final_Report[[#This Row],[Move to Report]]="Yes",VLOOKUP(E896,IssueVariable[],6,0),"N/A")</f>
        <v>N/A</v>
      </c>
      <c r="AB896" s="103" t="str">
        <f>IF(Final_Report[[#This Row],[Move to Report]]="Yes",VLOOKUP(E896,IssueVariable[],7,0),"N/A")</f>
        <v>N/A</v>
      </c>
      <c r="AC896" s="103" t="str">
        <f>Final_Report[[#This Row],[Recommendation]]</f>
        <v>N/A</v>
      </c>
      <c r="AD896" s="103"/>
      <c r="AE896" s="103" t="str">
        <f>IF(Final_Report[[#This Row],[Move to Report]]="Yes",VLOOKUP(E896,IssueVariable[],8,0),"N/A")</f>
        <v>N/A</v>
      </c>
      <c r="AF896" s="103" t="str">
        <f>Final_Report[[#This Row],[Steps to Reproduce]]</f>
        <v>N/A</v>
      </c>
      <c r="AG896" s="103" t="str">
        <f>IF(Final_Report[[#This Row],[Move to Report]]="Yes",VLOOKUP(E896,IssueVariable[],9,0),"N/A")</f>
        <v>N/A</v>
      </c>
      <c r="AH896" s="103" t="str">
        <f>IF(Final_Report[[#This Row],[Move to Report]]="Yes",VLOOKUP(E896,IssueVariable[],10,0),"N/A")</f>
        <v>N/A</v>
      </c>
      <c r="AI896" s="103"/>
      <c r="AJ896" s="103"/>
      <c r="AK896" s="103" t="str" cm="1">
        <f t="array" ref="AK896">Table95[Tested on]</f>
        <v>Windows: 11
MAC OS: 12
iOS: 15
Android OS: 10</v>
      </c>
      <c r="AL896" s="203" t="str" cm="1">
        <f t="array" ref="AL8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6" s="103" t="e" cm="1">
        <f t="array" ref="AM896">CONCATENATE(LEFT(AH896, SEARCH(" ", AH896) -1),", ",Labels[Labels])</f>
        <v>#VALUE!</v>
      </c>
      <c r="AN896" s="103" t="b">
        <f t="shared" si="15"/>
        <v>0</v>
      </c>
      <c r="AO896" s="103"/>
      <c r="AP896" s="103"/>
      <c r="AQ896" s="103"/>
      <c r="AR896" s="103"/>
      <c r="AS896" s="103"/>
      <c r="AT896" s="103"/>
      <c r="AU896" s="103"/>
      <c r="AV896" s="103"/>
      <c r="AW896" s="103"/>
      <c r="AX896" s="103"/>
      <c r="AY896" s="103"/>
      <c r="AZ896" s="103"/>
      <c r="BA896" s="103"/>
      <c r="BB896" s="103"/>
      <c r="BC896" s="103" t="e">
        <f>VLOOKUP('Final Report'!D896,'Issue Variable'!A:N,11,FALSE)</f>
        <v>#N/A</v>
      </c>
      <c r="BD896" s="103"/>
      <c r="BE896" s="206"/>
    </row>
    <row r="897" spans="1:57" ht="105" hidden="1">
      <c r="A897" s="145"/>
      <c r="B897" s="103" t="e">
        <f>VLOOKUP(A897,URL[],2,0)</f>
        <v>#N/A</v>
      </c>
      <c r="C897" s="205" t="e">
        <f>VLOOKUP(A897,URL[],3,0)</f>
        <v>#N/A</v>
      </c>
      <c r="D897" s="103"/>
      <c r="E897" s="103"/>
      <c r="F897" s="103"/>
      <c r="G897" s="103"/>
      <c r="H897" s="103"/>
      <c r="I897" s="103"/>
      <c r="J897" s="103"/>
      <c r="K897" s="103"/>
      <c r="L897" s="103"/>
      <c r="M897" s="103"/>
      <c r="N897" s="103"/>
      <c r="O897" s="103"/>
      <c r="P897" s="103"/>
      <c r="Q897" s="103"/>
      <c r="R897" s="103"/>
      <c r="S897" s="103"/>
      <c r="T897" s="103" t="str">
        <f>IF(Final_Report[[#This Row],[Move to Report]]="Yes",VLOOKUP(E897,IssueVariable[],3,0),"N/A")</f>
        <v>N/A</v>
      </c>
      <c r="U897" s="103" t="str">
        <f>IF(Final_Report[[#This Row],[Move to Report]]="Yes",VLOOKUP(E897,IssueVariable[],4,0),"N/A")</f>
        <v>N/A</v>
      </c>
      <c r="V897" s="103" t="str">
        <f>Final_Report[[#This Row],[Issue Description]]</f>
        <v>N/A</v>
      </c>
      <c r="W897" s="103"/>
      <c r="X897" s="103">
        <f>Final_Report[[#This Row],[Code Snippet]]</f>
        <v>0</v>
      </c>
      <c r="Y897" s="103" t="str">
        <f>IF(Final_Report[[#This Row],[Move to Report]]="Yes",VLOOKUP(E897,IssueVariable[],5,0),"N/A")</f>
        <v>N/A</v>
      </c>
      <c r="Z897" s="103" t="str">
        <f>Final_Report[[#This Row],[Expected Result]]</f>
        <v>N/A</v>
      </c>
      <c r="AA897" s="103" t="str">
        <f>IF(Final_Report[[#This Row],[Move to Report]]="Yes",VLOOKUP(E897,IssueVariable[],6,0),"N/A")</f>
        <v>N/A</v>
      </c>
      <c r="AB897" s="103" t="str">
        <f>IF(Final_Report[[#This Row],[Move to Report]]="Yes",VLOOKUP(E897,IssueVariable[],7,0),"N/A")</f>
        <v>N/A</v>
      </c>
      <c r="AC897" s="103" t="str">
        <f>Final_Report[[#This Row],[Recommendation]]</f>
        <v>N/A</v>
      </c>
      <c r="AD897" s="103"/>
      <c r="AE897" s="103" t="str">
        <f>IF(Final_Report[[#This Row],[Move to Report]]="Yes",VLOOKUP(E897,IssueVariable[],8,0),"N/A")</f>
        <v>N/A</v>
      </c>
      <c r="AF897" s="103" t="str">
        <f>Final_Report[[#This Row],[Steps to Reproduce]]</f>
        <v>N/A</v>
      </c>
      <c r="AG897" s="103" t="str">
        <f>IF(Final_Report[[#This Row],[Move to Report]]="Yes",VLOOKUP(E897,IssueVariable[],9,0),"N/A")</f>
        <v>N/A</v>
      </c>
      <c r="AH897" s="103" t="str">
        <f>IF(Final_Report[[#This Row],[Move to Report]]="Yes",VLOOKUP(E897,IssueVariable[],10,0),"N/A")</f>
        <v>N/A</v>
      </c>
      <c r="AI897" s="103"/>
      <c r="AJ897" s="103"/>
      <c r="AK897" s="103" t="str" cm="1">
        <f t="array" ref="AK897">Table95[Tested on]</f>
        <v>Windows: 11
MAC OS: 12
iOS: 15
Android OS: 10</v>
      </c>
      <c r="AL897" s="203" t="str" cm="1">
        <f t="array" ref="AL8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7" s="103" t="e" cm="1">
        <f t="array" ref="AM897">CONCATENATE(LEFT(AH897, SEARCH(" ", AH897) -1),", ",Labels[Labels])</f>
        <v>#VALUE!</v>
      </c>
      <c r="AN897" s="103" t="b">
        <f t="shared" si="15"/>
        <v>0</v>
      </c>
      <c r="AO897" s="103"/>
      <c r="AP897" s="103"/>
      <c r="AQ897" s="103"/>
      <c r="AR897" s="103"/>
      <c r="AS897" s="103"/>
      <c r="AT897" s="103"/>
      <c r="AU897" s="103"/>
      <c r="AV897" s="103"/>
      <c r="AW897" s="103"/>
      <c r="AX897" s="103"/>
      <c r="AY897" s="103"/>
      <c r="AZ897" s="103"/>
      <c r="BA897" s="103"/>
      <c r="BB897" s="103"/>
      <c r="BC897" s="103" t="e">
        <f>VLOOKUP('Final Report'!D897,'Issue Variable'!A:N,11,FALSE)</f>
        <v>#N/A</v>
      </c>
      <c r="BD897" s="103"/>
      <c r="BE897" s="206"/>
    </row>
    <row r="898" spans="1:57" ht="105" hidden="1">
      <c r="A898" s="145"/>
      <c r="B898" s="103" t="e">
        <f>VLOOKUP(A898,URL[],2,0)</f>
        <v>#N/A</v>
      </c>
      <c r="C898" s="205" t="e">
        <f>VLOOKUP(A898,URL[],3,0)</f>
        <v>#N/A</v>
      </c>
      <c r="D898" s="103"/>
      <c r="E898" s="103"/>
      <c r="F898" s="103"/>
      <c r="G898" s="103"/>
      <c r="H898" s="103"/>
      <c r="I898" s="103"/>
      <c r="J898" s="103"/>
      <c r="K898" s="103"/>
      <c r="L898" s="103"/>
      <c r="M898" s="103"/>
      <c r="N898" s="103"/>
      <c r="O898" s="103"/>
      <c r="P898" s="103"/>
      <c r="Q898" s="103"/>
      <c r="R898" s="103"/>
      <c r="S898" s="103"/>
      <c r="T898" s="103" t="str">
        <f>IF(Final_Report[[#This Row],[Move to Report]]="Yes",VLOOKUP(E898,IssueVariable[],3,0),"N/A")</f>
        <v>N/A</v>
      </c>
      <c r="U898" s="103" t="str">
        <f>IF(Final_Report[[#This Row],[Move to Report]]="Yes",VLOOKUP(E898,IssueVariable[],4,0),"N/A")</f>
        <v>N/A</v>
      </c>
      <c r="V898" s="103" t="str">
        <f>Final_Report[[#This Row],[Issue Description]]</f>
        <v>N/A</v>
      </c>
      <c r="W898" s="103"/>
      <c r="X898" s="103">
        <f>Final_Report[[#This Row],[Code Snippet]]</f>
        <v>0</v>
      </c>
      <c r="Y898" s="103" t="str">
        <f>IF(Final_Report[[#This Row],[Move to Report]]="Yes",VLOOKUP(E898,IssueVariable[],5,0),"N/A")</f>
        <v>N/A</v>
      </c>
      <c r="Z898" s="103" t="str">
        <f>Final_Report[[#This Row],[Expected Result]]</f>
        <v>N/A</v>
      </c>
      <c r="AA898" s="103" t="str">
        <f>IF(Final_Report[[#This Row],[Move to Report]]="Yes",VLOOKUP(E898,IssueVariable[],6,0),"N/A")</f>
        <v>N/A</v>
      </c>
      <c r="AB898" s="103" t="str">
        <f>IF(Final_Report[[#This Row],[Move to Report]]="Yes",VLOOKUP(E898,IssueVariable[],7,0),"N/A")</f>
        <v>N/A</v>
      </c>
      <c r="AC898" s="103" t="str">
        <f>Final_Report[[#This Row],[Recommendation]]</f>
        <v>N/A</v>
      </c>
      <c r="AD898" s="103"/>
      <c r="AE898" s="103" t="str">
        <f>IF(Final_Report[[#This Row],[Move to Report]]="Yes",VLOOKUP(E898,IssueVariable[],8,0),"N/A")</f>
        <v>N/A</v>
      </c>
      <c r="AF898" s="103" t="str">
        <f>Final_Report[[#This Row],[Steps to Reproduce]]</f>
        <v>N/A</v>
      </c>
      <c r="AG898" s="103" t="str">
        <f>IF(Final_Report[[#This Row],[Move to Report]]="Yes",VLOOKUP(E898,IssueVariable[],9,0),"N/A")</f>
        <v>N/A</v>
      </c>
      <c r="AH898" s="103" t="str">
        <f>IF(Final_Report[[#This Row],[Move to Report]]="Yes",VLOOKUP(E898,IssueVariable[],10,0),"N/A")</f>
        <v>N/A</v>
      </c>
      <c r="AI898" s="103"/>
      <c r="AJ898" s="103"/>
      <c r="AK898" s="103" t="str" cm="1">
        <f t="array" ref="AK898">Table95[Tested on]</f>
        <v>Windows: 11
MAC OS: 12
iOS: 15
Android OS: 10</v>
      </c>
      <c r="AL898" s="203" t="str" cm="1">
        <f t="array" ref="AL8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8" s="103" t="e" cm="1">
        <f t="array" ref="AM898">CONCATENATE(LEFT(AH898, SEARCH(" ", AH898) -1),", ",Labels[Labels])</f>
        <v>#VALUE!</v>
      </c>
      <c r="AN898" s="103" t="b">
        <f t="shared" si="15"/>
        <v>0</v>
      </c>
      <c r="AO898" s="103"/>
      <c r="AP898" s="103"/>
      <c r="AQ898" s="103"/>
      <c r="AR898" s="103"/>
      <c r="AS898" s="103"/>
      <c r="AT898" s="103"/>
      <c r="AU898" s="103"/>
      <c r="AV898" s="103"/>
      <c r="AW898" s="103"/>
      <c r="AX898" s="103"/>
      <c r="AY898" s="103"/>
      <c r="AZ898" s="103"/>
      <c r="BA898" s="103"/>
      <c r="BB898" s="103"/>
      <c r="BC898" s="103" t="e">
        <f>VLOOKUP('Final Report'!D898,'Issue Variable'!A:N,11,FALSE)</f>
        <v>#N/A</v>
      </c>
      <c r="BD898" s="103"/>
      <c r="BE898" s="206"/>
    </row>
    <row r="899" spans="1:57" ht="105" hidden="1">
      <c r="A899" s="145"/>
      <c r="B899" s="103" t="e">
        <f>VLOOKUP(A899,URL[],2,0)</f>
        <v>#N/A</v>
      </c>
      <c r="C899" s="205" t="e">
        <f>VLOOKUP(A899,URL[],3,0)</f>
        <v>#N/A</v>
      </c>
      <c r="D899" s="103"/>
      <c r="E899" s="103"/>
      <c r="F899" s="103"/>
      <c r="G899" s="103"/>
      <c r="H899" s="103"/>
      <c r="I899" s="103"/>
      <c r="J899" s="103"/>
      <c r="K899" s="103"/>
      <c r="L899" s="103"/>
      <c r="M899" s="103"/>
      <c r="N899" s="103"/>
      <c r="O899" s="103"/>
      <c r="P899" s="103"/>
      <c r="Q899" s="103"/>
      <c r="R899" s="103"/>
      <c r="S899" s="103"/>
      <c r="T899" s="103" t="str">
        <f>IF(Final_Report[[#This Row],[Move to Report]]="Yes",VLOOKUP(E899,IssueVariable[],3,0),"N/A")</f>
        <v>N/A</v>
      </c>
      <c r="U899" s="103" t="str">
        <f>IF(Final_Report[[#This Row],[Move to Report]]="Yes",VLOOKUP(E899,IssueVariable[],4,0),"N/A")</f>
        <v>N/A</v>
      </c>
      <c r="V899" s="103" t="str">
        <f>Final_Report[[#This Row],[Issue Description]]</f>
        <v>N/A</v>
      </c>
      <c r="W899" s="103"/>
      <c r="X899" s="103">
        <f>Final_Report[[#This Row],[Code Snippet]]</f>
        <v>0</v>
      </c>
      <c r="Y899" s="103" t="str">
        <f>IF(Final_Report[[#This Row],[Move to Report]]="Yes",VLOOKUP(E899,IssueVariable[],5,0),"N/A")</f>
        <v>N/A</v>
      </c>
      <c r="Z899" s="103" t="str">
        <f>Final_Report[[#This Row],[Expected Result]]</f>
        <v>N/A</v>
      </c>
      <c r="AA899" s="103" t="str">
        <f>IF(Final_Report[[#This Row],[Move to Report]]="Yes",VLOOKUP(E899,IssueVariable[],6,0),"N/A")</f>
        <v>N/A</v>
      </c>
      <c r="AB899" s="103" t="str">
        <f>IF(Final_Report[[#This Row],[Move to Report]]="Yes",VLOOKUP(E899,IssueVariable[],7,0),"N/A")</f>
        <v>N/A</v>
      </c>
      <c r="AC899" s="103" t="str">
        <f>Final_Report[[#This Row],[Recommendation]]</f>
        <v>N/A</v>
      </c>
      <c r="AD899" s="103"/>
      <c r="AE899" s="103" t="str">
        <f>IF(Final_Report[[#This Row],[Move to Report]]="Yes",VLOOKUP(E899,IssueVariable[],8,0),"N/A")</f>
        <v>N/A</v>
      </c>
      <c r="AF899" s="103" t="str">
        <f>Final_Report[[#This Row],[Steps to Reproduce]]</f>
        <v>N/A</v>
      </c>
      <c r="AG899" s="103" t="str">
        <f>IF(Final_Report[[#This Row],[Move to Report]]="Yes",VLOOKUP(E899,IssueVariable[],9,0),"N/A")</f>
        <v>N/A</v>
      </c>
      <c r="AH899" s="103" t="str">
        <f>IF(Final_Report[[#This Row],[Move to Report]]="Yes",VLOOKUP(E899,IssueVariable[],10,0),"N/A")</f>
        <v>N/A</v>
      </c>
      <c r="AI899" s="103"/>
      <c r="AJ899" s="103"/>
      <c r="AK899" s="103" t="str" cm="1">
        <f t="array" ref="AK899">Table95[Tested on]</f>
        <v>Windows: 11
MAC OS: 12
iOS: 15
Android OS: 10</v>
      </c>
      <c r="AL899" s="203" t="str" cm="1">
        <f t="array" ref="AL8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899" s="103" t="e" cm="1">
        <f t="array" ref="AM899">CONCATENATE(LEFT(AH899, SEARCH(" ", AH899) -1),", ",Labels[Labels])</f>
        <v>#VALUE!</v>
      </c>
      <c r="AN899" s="103" t="b">
        <f t="shared" si="15"/>
        <v>0</v>
      </c>
      <c r="AO899" s="103"/>
      <c r="AP899" s="103"/>
      <c r="AQ899" s="103"/>
      <c r="AR899" s="103"/>
      <c r="AS899" s="103"/>
      <c r="AT899" s="103"/>
      <c r="AU899" s="103"/>
      <c r="AV899" s="103"/>
      <c r="AW899" s="103"/>
      <c r="AX899" s="103"/>
      <c r="AY899" s="103"/>
      <c r="AZ899" s="103"/>
      <c r="BA899" s="103"/>
      <c r="BB899" s="103"/>
      <c r="BC899" s="103" t="e">
        <f>VLOOKUP('Final Report'!D899,'Issue Variable'!A:N,11,FALSE)</f>
        <v>#N/A</v>
      </c>
      <c r="BD899" s="103"/>
      <c r="BE899" s="206"/>
    </row>
    <row r="900" spans="1:57" ht="105" hidden="1">
      <c r="A900" s="145"/>
      <c r="B900" s="103" t="e">
        <f>VLOOKUP(A900,URL[],2,0)</f>
        <v>#N/A</v>
      </c>
      <c r="C900" s="205" t="e">
        <f>VLOOKUP(A900,URL[],3,0)</f>
        <v>#N/A</v>
      </c>
      <c r="D900" s="103"/>
      <c r="E900" s="103"/>
      <c r="F900" s="103"/>
      <c r="G900" s="103"/>
      <c r="H900" s="103"/>
      <c r="I900" s="103"/>
      <c r="J900" s="103"/>
      <c r="K900" s="103"/>
      <c r="L900" s="103"/>
      <c r="M900" s="103"/>
      <c r="N900" s="103"/>
      <c r="O900" s="103"/>
      <c r="P900" s="103"/>
      <c r="Q900" s="103"/>
      <c r="R900" s="103"/>
      <c r="S900" s="103"/>
      <c r="T900" s="103" t="str">
        <f>IF(Final_Report[[#This Row],[Move to Report]]="Yes",VLOOKUP(E900,IssueVariable[],3,0),"N/A")</f>
        <v>N/A</v>
      </c>
      <c r="U900" s="103" t="str">
        <f>IF(Final_Report[[#This Row],[Move to Report]]="Yes",VLOOKUP(E900,IssueVariable[],4,0),"N/A")</f>
        <v>N/A</v>
      </c>
      <c r="V900" s="103" t="str">
        <f>Final_Report[[#This Row],[Issue Description]]</f>
        <v>N/A</v>
      </c>
      <c r="W900" s="103"/>
      <c r="X900" s="103">
        <f>Final_Report[[#This Row],[Code Snippet]]</f>
        <v>0</v>
      </c>
      <c r="Y900" s="103" t="str">
        <f>IF(Final_Report[[#This Row],[Move to Report]]="Yes",VLOOKUP(E900,IssueVariable[],5,0),"N/A")</f>
        <v>N/A</v>
      </c>
      <c r="Z900" s="103" t="str">
        <f>Final_Report[[#This Row],[Expected Result]]</f>
        <v>N/A</v>
      </c>
      <c r="AA900" s="103" t="str">
        <f>IF(Final_Report[[#This Row],[Move to Report]]="Yes",VLOOKUP(E900,IssueVariable[],6,0),"N/A")</f>
        <v>N/A</v>
      </c>
      <c r="AB900" s="103" t="str">
        <f>IF(Final_Report[[#This Row],[Move to Report]]="Yes",VLOOKUP(E900,IssueVariable[],7,0),"N/A")</f>
        <v>N/A</v>
      </c>
      <c r="AC900" s="103" t="str">
        <f>Final_Report[[#This Row],[Recommendation]]</f>
        <v>N/A</v>
      </c>
      <c r="AD900" s="103"/>
      <c r="AE900" s="103" t="str">
        <f>IF(Final_Report[[#This Row],[Move to Report]]="Yes",VLOOKUP(E900,IssueVariable[],8,0),"N/A")</f>
        <v>N/A</v>
      </c>
      <c r="AF900" s="103" t="str">
        <f>Final_Report[[#This Row],[Steps to Reproduce]]</f>
        <v>N/A</v>
      </c>
      <c r="AG900" s="103" t="str">
        <f>IF(Final_Report[[#This Row],[Move to Report]]="Yes",VLOOKUP(E900,IssueVariable[],9,0),"N/A")</f>
        <v>N/A</v>
      </c>
      <c r="AH900" s="103" t="str">
        <f>IF(Final_Report[[#This Row],[Move to Report]]="Yes",VLOOKUP(E900,IssueVariable[],10,0),"N/A")</f>
        <v>N/A</v>
      </c>
      <c r="AI900" s="103"/>
      <c r="AJ900" s="103"/>
      <c r="AK900" s="103" t="str" cm="1">
        <f t="array" ref="AK900">Table95[Tested on]</f>
        <v>Windows: 11
MAC OS: 12
iOS: 15
Android OS: 10</v>
      </c>
      <c r="AL900" s="203" t="str" cm="1">
        <f t="array" ref="AL9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0" s="103" t="e" cm="1">
        <f t="array" ref="AM900">CONCATENATE(LEFT(AH900, SEARCH(" ", AH900) -1),", ",Labels[Labels])</f>
        <v>#VALUE!</v>
      </c>
      <c r="AN900" s="103" t="b">
        <f t="shared" si="15"/>
        <v>0</v>
      </c>
      <c r="AO900" s="103"/>
      <c r="AP900" s="103"/>
      <c r="AQ900" s="103"/>
      <c r="AR900" s="103"/>
      <c r="AS900" s="103"/>
      <c r="AT900" s="103"/>
      <c r="AU900" s="103"/>
      <c r="AV900" s="103"/>
      <c r="AW900" s="103"/>
      <c r="AX900" s="103"/>
      <c r="AY900" s="103"/>
      <c r="AZ900" s="103"/>
      <c r="BA900" s="103"/>
      <c r="BB900" s="103"/>
      <c r="BC900" s="103" t="e">
        <f>VLOOKUP('Final Report'!D900,'Issue Variable'!A:N,11,FALSE)</f>
        <v>#N/A</v>
      </c>
      <c r="BD900" s="103"/>
      <c r="BE900" s="206"/>
    </row>
    <row r="901" spans="1:57" ht="105" hidden="1">
      <c r="A901" s="145"/>
      <c r="B901" s="103" t="e">
        <f>VLOOKUP(A901,URL[],2,0)</f>
        <v>#N/A</v>
      </c>
      <c r="C901" s="205" t="e">
        <f>VLOOKUP(A901,URL[],3,0)</f>
        <v>#N/A</v>
      </c>
      <c r="D901" s="103"/>
      <c r="E901" s="103"/>
      <c r="F901" s="103"/>
      <c r="G901" s="103"/>
      <c r="H901" s="103"/>
      <c r="I901" s="103"/>
      <c r="J901" s="103"/>
      <c r="K901" s="103"/>
      <c r="L901" s="103"/>
      <c r="M901" s="103"/>
      <c r="N901" s="103"/>
      <c r="O901" s="103"/>
      <c r="P901" s="103"/>
      <c r="Q901" s="103"/>
      <c r="R901" s="103"/>
      <c r="S901" s="103"/>
      <c r="T901" s="103" t="str">
        <f>IF(Final_Report[[#This Row],[Move to Report]]="Yes",VLOOKUP(E901,IssueVariable[],3,0),"N/A")</f>
        <v>N/A</v>
      </c>
      <c r="U901" s="103" t="str">
        <f>IF(Final_Report[[#This Row],[Move to Report]]="Yes",VLOOKUP(E901,IssueVariable[],4,0),"N/A")</f>
        <v>N/A</v>
      </c>
      <c r="V901" s="103" t="str">
        <f>Final_Report[[#This Row],[Issue Description]]</f>
        <v>N/A</v>
      </c>
      <c r="W901" s="103"/>
      <c r="X901" s="103">
        <f>Final_Report[[#This Row],[Code Snippet]]</f>
        <v>0</v>
      </c>
      <c r="Y901" s="103" t="str">
        <f>IF(Final_Report[[#This Row],[Move to Report]]="Yes",VLOOKUP(E901,IssueVariable[],5,0),"N/A")</f>
        <v>N/A</v>
      </c>
      <c r="Z901" s="103" t="str">
        <f>Final_Report[[#This Row],[Expected Result]]</f>
        <v>N/A</v>
      </c>
      <c r="AA901" s="103" t="str">
        <f>IF(Final_Report[[#This Row],[Move to Report]]="Yes",VLOOKUP(E901,IssueVariable[],6,0),"N/A")</f>
        <v>N/A</v>
      </c>
      <c r="AB901" s="103" t="str">
        <f>IF(Final_Report[[#This Row],[Move to Report]]="Yes",VLOOKUP(E901,IssueVariable[],7,0),"N/A")</f>
        <v>N/A</v>
      </c>
      <c r="AC901" s="103" t="str">
        <f>Final_Report[[#This Row],[Recommendation]]</f>
        <v>N/A</v>
      </c>
      <c r="AD901" s="103"/>
      <c r="AE901" s="103" t="str">
        <f>IF(Final_Report[[#This Row],[Move to Report]]="Yes",VLOOKUP(E901,IssueVariable[],8,0),"N/A")</f>
        <v>N/A</v>
      </c>
      <c r="AF901" s="103" t="str">
        <f>Final_Report[[#This Row],[Steps to Reproduce]]</f>
        <v>N/A</v>
      </c>
      <c r="AG901" s="103" t="str">
        <f>IF(Final_Report[[#This Row],[Move to Report]]="Yes",VLOOKUP(E901,IssueVariable[],9,0),"N/A")</f>
        <v>N/A</v>
      </c>
      <c r="AH901" s="103" t="str">
        <f>IF(Final_Report[[#This Row],[Move to Report]]="Yes",VLOOKUP(E901,IssueVariable[],10,0),"N/A")</f>
        <v>N/A</v>
      </c>
      <c r="AI901" s="103"/>
      <c r="AJ901" s="103"/>
      <c r="AK901" s="103" t="str" cm="1">
        <f t="array" ref="AK901">Table95[Tested on]</f>
        <v>Windows: 11
MAC OS: 12
iOS: 15
Android OS: 10</v>
      </c>
      <c r="AL901" s="203" t="str" cm="1">
        <f t="array" ref="AL90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1" s="103" t="e" cm="1">
        <f t="array" ref="AM901">CONCATENATE(LEFT(AH901, SEARCH(" ", AH901) -1),", ",Labels[Labels])</f>
        <v>#VALUE!</v>
      </c>
      <c r="AN901" s="103" t="b">
        <f t="shared" si="15"/>
        <v>0</v>
      </c>
      <c r="AO901" s="103"/>
      <c r="AP901" s="103"/>
      <c r="AQ901" s="103"/>
      <c r="AR901" s="103"/>
      <c r="AS901" s="103"/>
      <c r="AT901" s="103"/>
      <c r="AU901" s="103"/>
      <c r="AV901" s="103"/>
      <c r="AW901" s="103"/>
      <c r="AX901" s="103"/>
      <c r="AY901" s="103"/>
      <c r="AZ901" s="103"/>
      <c r="BA901" s="103"/>
      <c r="BB901" s="103"/>
      <c r="BC901" s="103" t="e">
        <f>VLOOKUP('Final Report'!D901,'Issue Variable'!A:N,11,FALSE)</f>
        <v>#N/A</v>
      </c>
      <c r="BD901" s="103"/>
      <c r="BE901" s="206"/>
    </row>
    <row r="902" spans="1:57" ht="105" hidden="1">
      <c r="A902" s="145"/>
      <c r="B902" s="103" t="e">
        <f>VLOOKUP(A902,URL[],2,0)</f>
        <v>#N/A</v>
      </c>
      <c r="C902" s="205" t="e">
        <f>VLOOKUP(A902,URL[],3,0)</f>
        <v>#N/A</v>
      </c>
      <c r="D902" s="103"/>
      <c r="E902" s="103"/>
      <c r="F902" s="103"/>
      <c r="G902" s="103"/>
      <c r="H902" s="103"/>
      <c r="I902" s="103"/>
      <c r="J902" s="103"/>
      <c r="K902" s="103"/>
      <c r="L902" s="103"/>
      <c r="M902" s="103"/>
      <c r="N902" s="103"/>
      <c r="O902" s="103"/>
      <c r="P902" s="103"/>
      <c r="Q902" s="103"/>
      <c r="R902" s="103"/>
      <c r="S902" s="103"/>
      <c r="T902" s="103" t="str">
        <f>IF(Final_Report[[#This Row],[Move to Report]]="Yes",VLOOKUP(E902,IssueVariable[],3,0),"N/A")</f>
        <v>N/A</v>
      </c>
      <c r="U902" s="103" t="str">
        <f>IF(Final_Report[[#This Row],[Move to Report]]="Yes",VLOOKUP(E902,IssueVariable[],4,0),"N/A")</f>
        <v>N/A</v>
      </c>
      <c r="V902" s="103" t="str">
        <f>Final_Report[[#This Row],[Issue Description]]</f>
        <v>N/A</v>
      </c>
      <c r="W902" s="103"/>
      <c r="X902" s="103">
        <f>Final_Report[[#This Row],[Code Snippet]]</f>
        <v>0</v>
      </c>
      <c r="Y902" s="103" t="str">
        <f>IF(Final_Report[[#This Row],[Move to Report]]="Yes",VLOOKUP(E902,IssueVariable[],5,0),"N/A")</f>
        <v>N/A</v>
      </c>
      <c r="Z902" s="103" t="str">
        <f>Final_Report[[#This Row],[Expected Result]]</f>
        <v>N/A</v>
      </c>
      <c r="AA902" s="103" t="str">
        <f>IF(Final_Report[[#This Row],[Move to Report]]="Yes",VLOOKUP(E902,IssueVariable[],6,0),"N/A")</f>
        <v>N/A</v>
      </c>
      <c r="AB902" s="103" t="str">
        <f>IF(Final_Report[[#This Row],[Move to Report]]="Yes",VLOOKUP(E902,IssueVariable[],7,0),"N/A")</f>
        <v>N/A</v>
      </c>
      <c r="AC902" s="103" t="str">
        <f>Final_Report[[#This Row],[Recommendation]]</f>
        <v>N/A</v>
      </c>
      <c r="AD902" s="103"/>
      <c r="AE902" s="103" t="str">
        <f>IF(Final_Report[[#This Row],[Move to Report]]="Yes",VLOOKUP(E902,IssueVariable[],8,0),"N/A")</f>
        <v>N/A</v>
      </c>
      <c r="AF902" s="103" t="str">
        <f>Final_Report[[#This Row],[Steps to Reproduce]]</f>
        <v>N/A</v>
      </c>
      <c r="AG902" s="103" t="str">
        <f>IF(Final_Report[[#This Row],[Move to Report]]="Yes",VLOOKUP(E902,IssueVariable[],9,0),"N/A")</f>
        <v>N/A</v>
      </c>
      <c r="AH902" s="103" t="str">
        <f>IF(Final_Report[[#This Row],[Move to Report]]="Yes",VLOOKUP(E902,IssueVariable[],10,0),"N/A")</f>
        <v>N/A</v>
      </c>
      <c r="AI902" s="103"/>
      <c r="AJ902" s="103"/>
      <c r="AK902" s="103" t="str" cm="1">
        <f t="array" ref="AK902">Table95[Tested on]</f>
        <v>Windows: 11
MAC OS: 12
iOS: 15
Android OS: 10</v>
      </c>
      <c r="AL902" s="203" t="str" cm="1">
        <f t="array" ref="AL90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2" s="103" t="e" cm="1">
        <f t="array" ref="AM902">CONCATENATE(LEFT(AH902, SEARCH(" ", AH902) -1),", ",Labels[Labels])</f>
        <v>#VALUE!</v>
      </c>
      <c r="AN902" s="103" t="b">
        <f t="shared" si="15"/>
        <v>0</v>
      </c>
      <c r="AO902" s="103"/>
      <c r="AP902" s="103"/>
      <c r="AQ902" s="103"/>
      <c r="AR902" s="103"/>
      <c r="AS902" s="103"/>
      <c r="AT902" s="103"/>
      <c r="AU902" s="103"/>
      <c r="AV902" s="103"/>
      <c r="AW902" s="103"/>
      <c r="AX902" s="103"/>
      <c r="AY902" s="103"/>
      <c r="AZ902" s="103"/>
      <c r="BA902" s="103"/>
      <c r="BB902" s="103"/>
      <c r="BC902" s="103" t="e">
        <f>VLOOKUP('Final Report'!D902,'Issue Variable'!A:N,11,FALSE)</f>
        <v>#N/A</v>
      </c>
      <c r="BD902" s="103"/>
      <c r="BE902" s="206"/>
    </row>
    <row r="903" spans="1:57" ht="105" hidden="1">
      <c r="A903" s="145"/>
      <c r="B903" s="103" t="e">
        <f>VLOOKUP(A903,URL[],2,0)</f>
        <v>#N/A</v>
      </c>
      <c r="C903" s="205" t="e">
        <f>VLOOKUP(A903,URL[],3,0)</f>
        <v>#N/A</v>
      </c>
      <c r="D903" s="103"/>
      <c r="E903" s="103"/>
      <c r="F903" s="103"/>
      <c r="G903" s="103"/>
      <c r="H903" s="103"/>
      <c r="I903" s="103"/>
      <c r="J903" s="103"/>
      <c r="K903" s="103"/>
      <c r="L903" s="103"/>
      <c r="M903" s="103"/>
      <c r="N903" s="103"/>
      <c r="O903" s="103"/>
      <c r="P903" s="103"/>
      <c r="Q903" s="103"/>
      <c r="R903" s="103"/>
      <c r="S903" s="103"/>
      <c r="T903" s="103" t="str">
        <f>IF(Final_Report[[#This Row],[Move to Report]]="Yes",VLOOKUP(E903,IssueVariable[],3,0),"N/A")</f>
        <v>N/A</v>
      </c>
      <c r="U903" s="103" t="str">
        <f>IF(Final_Report[[#This Row],[Move to Report]]="Yes",VLOOKUP(E903,IssueVariable[],4,0),"N/A")</f>
        <v>N/A</v>
      </c>
      <c r="V903" s="103" t="str">
        <f>Final_Report[[#This Row],[Issue Description]]</f>
        <v>N/A</v>
      </c>
      <c r="W903" s="103"/>
      <c r="X903" s="103">
        <f>Final_Report[[#This Row],[Code Snippet]]</f>
        <v>0</v>
      </c>
      <c r="Y903" s="103" t="str">
        <f>IF(Final_Report[[#This Row],[Move to Report]]="Yes",VLOOKUP(E903,IssueVariable[],5,0),"N/A")</f>
        <v>N/A</v>
      </c>
      <c r="Z903" s="103" t="str">
        <f>Final_Report[[#This Row],[Expected Result]]</f>
        <v>N/A</v>
      </c>
      <c r="AA903" s="103" t="str">
        <f>IF(Final_Report[[#This Row],[Move to Report]]="Yes",VLOOKUP(E903,IssueVariable[],6,0),"N/A")</f>
        <v>N/A</v>
      </c>
      <c r="AB903" s="103" t="str">
        <f>IF(Final_Report[[#This Row],[Move to Report]]="Yes",VLOOKUP(E903,IssueVariable[],7,0),"N/A")</f>
        <v>N/A</v>
      </c>
      <c r="AC903" s="103" t="str">
        <f>Final_Report[[#This Row],[Recommendation]]</f>
        <v>N/A</v>
      </c>
      <c r="AD903" s="103"/>
      <c r="AE903" s="103" t="str">
        <f>IF(Final_Report[[#This Row],[Move to Report]]="Yes",VLOOKUP(E903,IssueVariable[],8,0),"N/A")</f>
        <v>N/A</v>
      </c>
      <c r="AF903" s="103" t="str">
        <f>Final_Report[[#This Row],[Steps to Reproduce]]</f>
        <v>N/A</v>
      </c>
      <c r="AG903" s="103" t="str">
        <f>IF(Final_Report[[#This Row],[Move to Report]]="Yes",VLOOKUP(E903,IssueVariable[],9,0),"N/A")</f>
        <v>N/A</v>
      </c>
      <c r="AH903" s="103" t="str">
        <f>IF(Final_Report[[#This Row],[Move to Report]]="Yes",VLOOKUP(E903,IssueVariable[],10,0),"N/A")</f>
        <v>N/A</v>
      </c>
      <c r="AI903" s="103"/>
      <c r="AJ903" s="103"/>
      <c r="AK903" s="103" t="str" cm="1">
        <f t="array" ref="AK903">Table95[Tested on]</f>
        <v>Windows: 11
MAC OS: 12
iOS: 15
Android OS: 10</v>
      </c>
      <c r="AL903" s="203" t="str" cm="1">
        <f t="array" ref="AL90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3" s="103" t="e" cm="1">
        <f t="array" ref="AM903">CONCATENATE(LEFT(AH903, SEARCH(" ", AH903) -1),", ",Labels[Labels])</f>
        <v>#VALUE!</v>
      </c>
      <c r="AN903" s="103" t="b">
        <f t="shared" si="15"/>
        <v>0</v>
      </c>
      <c r="AO903" s="103"/>
      <c r="AP903" s="103"/>
      <c r="AQ903" s="103"/>
      <c r="AR903" s="103"/>
      <c r="AS903" s="103"/>
      <c r="AT903" s="103"/>
      <c r="AU903" s="103"/>
      <c r="AV903" s="103"/>
      <c r="AW903" s="103"/>
      <c r="AX903" s="103"/>
      <c r="AY903" s="103"/>
      <c r="AZ903" s="103"/>
      <c r="BA903" s="103"/>
      <c r="BB903" s="103"/>
      <c r="BC903" s="103" t="e">
        <f>VLOOKUP('Final Report'!D903,'Issue Variable'!A:N,11,FALSE)</f>
        <v>#N/A</v>
      </c>
      <c r="BD903" s="103"/>
      <c r="BE903" s="206"/>
    </row>
    <row r="904" spans="1:57" ht="105" hidden="1">
      <c r="A904" s="145"/>
      <c r="B904" s="103" t="e">
        <f>VLOOKUP(A904,URL[],2,0)</f>
        <v>#N/A</v>
      </c>
      <c r="C904" s="205" t="e">
        <f>VLOOKUP(A904,URL[],3,0)</f>
        <v>#N/A</v>
      </c>
      <c r="D904" s="103"/>
      <c r="E904" s="103"/>
      <c r="F904" s="103"/>
      <c r="G904" s="103"/>
      <c r="H904" s="103"/>
      <c r="I904" s="103"/>
      <c r="J904" s="103"/>
      <c r="K904" s="103"/>
      <c r="L904" s="103"/>
      <c r="M904" s="103"/>
      <c r="N904" s="103"/>
      <c r="O904" s="103"/>
      <c r="P904" s="103"/>
      <c r="Q904" s="103"/>
      <c r="R904" s="103"/>
      <c r="S904" s="103"/>
      <c r="T904" s="103" t="str">
        <f>IF(Final_Report[[#This Row],[Move to Report]]="Yes",VLOOKUP(E904,IssueVariable[],3,0),"N/A")</f>
        <v>N/A</v>
      </c>
      <c r="U904" s="103" t="str">
        <f>IF(Final_Report[[#This Row],[Move to Report]]="Yes",VLOOKUP(E904,IssueVariable[],4,0),"N/A")</f>
        <v>N/A</v>
      </c>
      <c r="V904" s="103" t="str">
        <f>Final_Report[[#This Row],[Issue Description]]</f>
        <v>N/A</v>
      </c>
      <c r="W904" s="103"/>
      <c r="X904" s="103">
        <f>Final_Report[[#This Row],[Code Snippet]]</f>
        <v>0</v>
      </c>
      <c r="Y904" s="103" t="str">
        <f>IF(Final_Report[[#This Row],[Move to Report]]="Yes",VLOOKUP(E904,IssueVariable[],5,0),"N/A")</f>
        <v>N/A</v>
      </c>
      <c r="Z904" s="103" t="str">
        <f>Final_Report[[#This Row],[Expected Result]]</f>
        <v>N/A</v>
      </c>
      <c r="AA904" s="103" t="str">
        <f>IF(Final_Report[[#This Row],[Move to Report]]="Yes",VLOOKUP(E904,IssueVariable[],6,0),"N/A")</f>
        <v>N/A</v>
      </c>
      <c r="AB904" s="103" t="str">
        <f>IF(Final_Report[[#This Row],[Move to Report]]="Yes",VLOOKUP(E904,IssueVariable[],7,0),"N/A")</f>
        <v>N/A</v>
      </c>
      <c r="AC904" s="103" t="str">
        <f>Final_Report[[#This Row],[Recommendation]]</f>
        <v>N/A</v>
      </c>
      <c r="AD904" s="103"/>
      <c r="AE904" s="103" t="str">
        <f>IF(Final_Report[[#This Row],[Move to Report]]="Yes",VLOOKUP(E904,IssueVariable[],8,0),"N/A")</f>
        <v>N/A</v>
      </c>
      <c r="AF904" s="103" t="str">
        <f>Final_Report[[#This Row],[Steps to Reproduce]]</f>
        <v>N/A</v>
      </c>
      <c r="AG904" s="103" t="str">
        <f>IF(Final_Report[[#This Row],[Move to Report]]="Yes",VLOOKUP(E904,IssueVariable[],9,0),"N/A")</f>
        <v>N/A</v>
      </c>
      <c r="AH904" s="103" t="str">
        <f>IF(Final_Report[[#This Row],[Move to Report]]="Yes",VLOOKUP(E904,IssueVariable[],10,0),"N/A")</f>
        <v>N/A</v>
      </c>
      <c r="AI904" s="103"/>
      <c r="AJ904" s="103"/>
      <c r="AK904" s="103" t="str" cm="1">
        <f t="array" ref="AK904">Table95[Tested on]</f>
        <v>Windows: 11
MAC OS: 12
iOS: 15
Android OS: 10</v>
      </c>
      <c r="AL904" s="203" t="str" cm="1">
        <f t="array" ref="AL90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4" s="103" t="e" cm="1">
        <f t="array" ref="AM904">CONCATENATE(LEFT(AH904, SEARCH(" ", AH904) -1),", ",Labels[Labels])</f>
        <v>#VALUE!</v>
      </c>
      <c r="AN904" s="103" t="b">
        <f t="shared" si="15"/>
        <v>0</v>
      </c>
      <c r="AO904" s="103"/>
      <c r="AP904" s="103"/>
      <c r="AQ904" s="103"/>
      <c r="AR904" s="103"/>
      <c r="AS904" s="103"/>
      <c r="AT904" s="103"/>
      <c r="AU904" s="103"/>
      <c r="AV904" s="103"/>
      <c r="AW904" s="103"/>
      <c r="AX904" s="103"/>
      <c r="AY904" s="103"/>
      <c r="AZ904" s="103"/>
      <c r="BA904" s="103"/>
      <c r="BB904" s="103"/>
      <c r="BC904" s="103" t="e">
        <f>VLOOKUP('Final Report'!D904,'Issue Variable'!A:N,11,FALSE)</f>
        <v>#N/A</v>
      </c>
      <c r="BD904" s="103"/>
      <c r="BE904" s="206"/>
    </row>
    <row r="905" spans="1:57" ht="105" hidden="1">
      <c r="A905" s="145"/>
      <c r="B905" s="103" t="e">
        <f>VLOOKUP(A905,URL[],2,0)</f>
        <v>#N/A</v>
      </c>
      <c r="C905" s="205" t="e">
        <f>VLOOKUP(A905,URL[],3,0)</f>
        <v>#N/A</v>
      </c>
      <c r="D905" s="103"/>
      <c r="E905" s="103"/>
      <c r="F905" s="103"/>
      <c r="G905" s="103"/>
      <c r="H905" s="103"/>
      <c r="I905" s="103"/>
      <c r="J905" s="103"/>
      <c r="K905" s="103"/>
      <c r="L905" s="103"/>
      <c r="M905" s="103"/>
      <c r="N905" s="103"/>
      <c r="O905" s="103"/>
      <c r="P905" s="103"/>
      <c r="Q905" s="103"/>
      <c r="R905" s="103"/>
      <c r="S905" s="103"/>
      <c r="T905" s="103" t="str">
        <f>IF(Final_Report[[#This Row],[Move to Report]]="Yes",VLOOKUP(E905,IssueVariable[],3,0),"N/A")</f>
        <v>N/A</v>
      </c>
      <c r="U905" s="103" t="str">
        <f>IF(Final_Report[[#This Row],[Move to Report]]="Yes",VLOOKUP(E905,IssueVariable[],4,0),"N/A")</f>
        <v>N/A</v>
      </c>
      <c r="V905" s="103" t="str">
        <f>Final_Report[[#This Row],[Issue Description]]</f>
        <v>N/A</v>
      </c>
      <c r="W905" s="103"/>
      <c r="X905" s="103">
        <f>Final_Report[[#This Row],[Code Snippet]]</f>
        <v>0</v>
      </c>
      <c r="Y905" s="103" t="str">
        <f>IF(Final_Report[[#This Row],[Move to Report]]="Yes",VLOOKUP(E905,IssueVariable[],5,0),"N/A")</f>
        <v>N/A</v>
      </c>
      <c r="Z905" s="103" t="str">
        <f>Final_Report[[#This Row],[Expected Result]]</f>
        <v>N/A</v>
      </c>
      <c r="AA905" s="103" t="str">
        <f>IF(Final_Report[[#This Row],[Move to Report]]="Yes",VLOOKUP(E905,IssueVariable[],6,0),"N/A")</f>
        <v>N/A</v>
      </c>
      <c r="AB905" s="103" t="str">
        <f>IF(Final_Report[[#This Row],[Move to Report]]="Yes",VLOOKUP(E905,IssueVariable[],7,0),"N/A")</f>
        <v>N/A</v>
      </c>
      <c r="AC905" s="103" t="str">
        <f>Final_Report[[#This Row],[Recommendation]]</f>
        <v>N/A</v>
      </c>
      <c r="AD905" s="103"/>
      <c r="AE905" s="103" t="str">
        <f>IF(Final_Report[[#This Row],[Move to Report]]="Yes",VLOOKUP(E905,IssueVariable[],8,0),"N/A")</f>
        <v>N/A</v>
      </c>
      <c r="AF905" s="103" t="str">
        <f>Final_Report[[#This Row],[Steps to Reproduce]]</f>
        <v>N/A</v>
      </c>
      <c r="AG905" s="103" t="str">
        <f>IF(Final_Report[[#This Row],[Move to Report]]="Yes",VLOOKUP(E905,IssueVariable[],9,0),"N/A")</f>
        <v>N/A</v>
      </c>
      <c r="AH905" s="103" t="str">
        <f>IF(Final_Report[[#This Row],[Move to Report]]="Yes",VLOOKUP(E905,IssueVariable[],10,0),"N/A")</f>
        <v>N/A</v>
      </c>
      <c r="AI905" s="103"/>
      <c r="AJ905" s="103"/>
      <c r="AK905" s="103" t="str" cm="1">
        <f t="array" ref="AK905">Table95[Tested on]</f>
        <v>Windows: 11
MAC OS: 12
iOS: 15
Android OS: 10</v>
      </c>
      <c r="AL905" s="203" t="str" cm="1">
        <f t="array" ref="AL90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5" s="103" t="e" cm="1">
        <f t="array" ref="AM905">CONCATENATE(LEFT(AH905, SEARCH(" ", AH905) -1),", ",Labels[Labels])</f>
        <v>#VALUE!</v>
      </c>
      <c r="AN905" s="103" t="b">
        <f t="shared" si="15"/>
        <v>0</v>
      </c>
      <c r="AO905" s="103"/>
      <c r="AP905" s="103"/>
      <c r="AQ905" s="103"/>
      <c r="AR905" s="103"/>
      <c r="AS905" s="103"/>
      <c r="AT905" s="103"/>
      <c r="AU905" s="103"/>
      <c r="AV905" s="103"/>
      <c r="AW905" s="103"/>
      <c r="AX905" s="103"/>
      <c r="AY905" s="103"/>
      <c r="AZ905" s="103"/>
      <c r="BA905" s="103"/>
      <c r="BB905" s="103"/>
      <c r="BC905" s="103" t="e">
        <f>VLOOKUP('Final Report'!D905,'Issue Variable'!A:N,11,FALSE)</f>
        <v>#N/A</v>
      </c>
      <c r="BD905" s="103"/>
      <c r="BE905" s="206"/>
    </row>
    <row r="906" spans="1:57" ht="105" hidden="1">
      <c r="A906" s="145"/>
      <c r="B906" s="103" t="e">
        <f>VLOOKUP(A906,URL[],2,0)</f>
        <v>#N/A</v>
      </c>
      <c r="C906" s="205" t="e">
        <f>VLOOKUP(A906,URL[],3,0)</f>
        <v>#N/A</v>
      </c>
      <c r="D906" s="103"/>
      <c r="E906" s="103"/>
      <c r="F906" s="103"/>
      <c r="G906" s="103"/>
      <c r="H906" s="103"/>
      <c r="I906" s="103"/>
      <c r="J906" s="103"/>
      <c r="K906" s="103"/>
      <c r="L906" s="103"/>
      <c r="M906" s="103"/>
      <c r="N906" s="103"/>
      <c r="O906" s="103"/>
      <c r="P906" s="103"/>
      <c r="Q906" s="103"/>
      <c r="R906" s="103"/>
      <c r="S906" s="103"/>
      <c r="T906" s="103" t="str">
        <f>IF(Final_Report[[#This Row],[Move to Report]]="Yes",VLOOKUP(E906,IssueVariable[],3,0),"N/A")</f>
        <v>N/A</v>
      </c>
      <c r="U906" s="103" t="str">
        <f>IF(Final_Report[[#This Row],[Move to Report]]="Yes",VLOOKUP(E906,IssueVariable[],4,0),"N/A")</f>
        <v>N/A</v>
      </c>
      <c r="V906" s="103" t="str">
        <f>Final_Report[[#This Row],[Issue Description]]</f>
        <v>N/A</v>
      </c>
      <c r="W906" s="103"/>
      <c r="X906" s="103">
        <f>Final_Report[[#This Row],[Code Snippet]]</f>
        <v>0</v>
      </c>
      <c r="Y906" s="103" t="str">
        <f>IF(Final_Report[[#This Row],[Move to Report]]="Yes",VLOOKUP(E906,IssueVariable[],5,0),"N/A")</f>
        <v>N/A</v>
      </c>
      <c r="Z906" s="103" t="str">
        <f>Final_Report[[#This Row],[Expected Result]]</f>
        <v>N/A</v>
      </c>
      <c r="AA906" s="103" t="str">
        <f>IF(Final_Report[[#This Row],[Move to Report]]="Yes",VLOOKUP(E906,IssueVariable[],6,0),"N/A")</f>
        <v>N/A</v>
      </c>
      <c r="AB906" s="103" t="str">
        <f>IF(Final_Report[[#This Row],[Move to Report]]="Yes",VLOOKUP(E906,IssueVariable[],7,0),"N/A")</f>
        <v>N/A</v>
      </c>
      <c r="AC906" s="103" t="str">
        <f>Final_Report[[#This Row],[Recommendation]]</f>
        <v>N/A</v>
      </c>
      <c r="AD906" s="103"/>
      <c r="AE906" s="103" t="str">
        <f>IF(Final_Report[[#This Row],[Move to Report]]="Yes",VLOOKUP(E906,IssueVariable[],8,0),"N/A")</f>
        <v>N/A</v>
      </c>
      <c r="AF906" s="103" t="str">
        <f>Final_Report[[#This Row],[Steps to Reproduce]]</f>
        <v>N/A</v>
      </c>
      <c r="AG906" s="103" t="str">
        <f>IF(Final_Report[[#This Row],[Move to Report]]="Yes",VLOOKUP(E906,IssueVariable[],9,0),"N/A")</f>
        <v>N/A</v>
      </c>
      <c r="AH906" s="103" t="str">
        <f>IF(Final_Report[[#This Row],[Move to Report]]="Yes",VLOOKUP(E906,IssueVariable[],10,0),"N/A")</f>
        <v>N/A</v>
      </c>
      <c r="AI906" s="103"/>
      <c r="AJ906" s="103"/>
      <c r="AK906" s="103" t="str" cm="1">
        <f t="array" ref="AK906">Table95[Tested on]</f>
        <v>Windows: 11
MAC OS: 12
iOS: 15
Android OS: 10</v>
      </c>
      <c r="AL906" s="203" t="str" cm="1">
        <f t="array" ref="AL90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6" s="103" t="e" cm="1">
        <f t="array" ref="AM906">CONCATENATE(LEFT(AH906, SEARCH(" ", AH906) -1),", ",Labels[Labels])</f>
        <v>#VALUE!</v>
      </c>
      <c r="AN906" s="103" t="b">
        <f t="shared" si="15"/>
        <v>0</v>
      </c>
      <c r="AO906" s="103"/>
      <c r="AP906" s="103"/>
      <c r="AQ906" s="103"/>
      <c r="AR906" s="103"/>
      <c r="AS906" s="103"/>
      <c r="AT906" s="103"/>
      <c r="AU906" s="103"/>
      <c r="AV906" s="103"/>
      <c r="AW906" s="103"/>
      <c r="AX906" s="103"/>
      <c r="AY906" s="103"/>
      <c r="AZ906" s="103"/>
      <c r="BA906" s="103"/>
      <c r="BB906" s="103"/>
      <c r="BC906" s="103" t="e">
        <f>VLOOKUP('Final Report'!D906,'Issue Variable'!A:N,11,FALSE)</f>
        <v>#N/A</v>
      </c>
      <c r="BD906" s="103"/>
      <c r="BE906" s="206"/>
    </row>
    <row r="907" spans="1:57" ht="105" hidden="1">
      <c r="A907" s="145"/>
      <c r="B907" s="103" t="e">
        <f>VLOOKUP(A907,URL[],2,0)</f>
        <v>#N/A</v>
      </c>
      <c r="C907" s="205" t="e">
        <f>VLOOKUP(A907,URL[],3,0)</f>
        <v>#N/A</v>
      </c>
      <c r="D907" s="103"/>
      <c r="E907" s="103"/>
      <c r="F907" s="103"/>
      <c r="G907" s="103"/>
      <c r="H907" s="103"/>
      <c r="I907" s="103"/>
      <c r="J907" s="103"/>
      <c r="K907" s="103"/>
      <c r="L907" s="103"/>
      <c r="M907" s="103"/>
      <c r="N907" s="103"/>
      <c r="O907" s="103"/>
      <c r="P907" s="103"/>
      <c r="Q907" s="103"/>
      <c r="R907" s="103"/>
      <c r="S907" s="103"/>
      <c r="T907" s="103" t="str">
        <f>IF(Final_Report[[#This Row],[Move to Report]]="Yes",VLOOKUP(E907,IssueVariable[],3,0),"N/A")</f>
        <v>N/A</v>
      </c>
      <c r="U907" s="103" t="str">
        <f>IF(Final_Report[[#This Row],[Move to Report]]="Yes",VLOOKUP(E907,IssueVariable[],4,0),"N/A")</f>
        <v>N/A</v>
      </c>
      <c r="V907" s="103" t="str">
        <f>Final_Report[[#This Row],[Issue Description]]</f>
        <v>N/A</v>
      </c>
      <c r="W907" s="103"/>
      <c r="X907" s="103">
        <f>Final_Report[[#This Row],[Code Snippet]]</f>
        <v>0</v>
      </c>
      <c r="Y907" s="103" t="str">
        <f>IF(Final_Report[[#This Row],[Move to Report]]="Yes",VLOOKUP(E907,IssueVariable[],5,0),"N/A")</f>
        <v>N/A</v>
      </c>
      <c r="Z907" s="103" t="str">
        <f>Final_Report[[#This Row],[Expected Result]]</f>
        <v>N/A</v>
      </c>
      <c r="AA907" s="103" t="str">
        <f>IF(Final_Report[[#This Row],[Move to Report]]="Yes",VLOOKUP(E907,IssueVariable[],6,0),"N/A")</f>
        <v>N/A</v>
      </c>
      <c r="AB907" s="103" t="str">
        <f>IF(Final_Report[[#This Row],[Move to Report]]="Yes",VLOOKUP(E907,IssueVariable[],7,0),"N/A")</f>
        <v>N/A</v>
      </c>
      <c r="AC907" s="103" t="str">
        <f>Final_Report[[#This Row],[Recommendation]]</f>
        <v>N/A</v>
      </c>
      <c r="AD907" s="103"/>
      <c r="AE907" s="103" t="str">
        <f>IF(Final_Report[[#This Row],[Move to Report]]="Yes",VLOOKUP(E907,IssueVariable[],8,0),"N/A")</f>
        <v>N/A</v>
      </c>
      <c r="AF907" s="103" t="str">
        <f>Final_Report[[#This Row],[Steps to Reproduce]]</f>
        <v>N/A</v>
      </c>
      <c r="AG907" s="103" t="str">
        <f>IF(Final_Report[[#This Row],[Move to Report]]="Yes",VLOOKUP(E907,IssueVariable[],9,0),"N/A")</f>
        <v>N/A</v>
      </c>
      <c r="AH907" s="103" t="str">
        <f>IF(Final_Report[[#This Row],[Move to Report]]="Yes",VLOOKUP(E907,IssueVariable[],10,0),"N/A")</f>
        <v>N/A</v>
      </c>
      <c r="AI907" s="103"/>
      <c r="AJ907" s="103"/>
      <c r="AK907" s="103" t="str" cm="1">
        <f t="array" ref="AK907">Table95[Tested on]</f>
        <v>Windows: 11
MAC OS: 12
iOS: 15
Android OS: 10</v>
      </c>
      <c r="AL907" s="203" t="str" cm="1">
        <f t="array" ref="AL90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7" s="103" t="e" cm="1">
        <f t="array" ref="AM907">CONCATENATE(LEFT(AH907, SEARCH(" ", AH907) -1),", ",Labels[Labels])</f>
        <v>#VALUE!</v>
      </c>
      <c r="AN907" s="103" t="b">
        <f t="shared" si="15"/>
        <v>0</v>
      </c>
      <c r="AO907" s="103"/>
      <c r="AP907" s="103"/>
      <c r="AQ907" s="103"/>
      <c r="AR907" s="103"/>
      <c r="AS907" s="103"/>
      <c r="AT907" s="103"/>
      <c r="AU907" s="103"/>
      <c r="AV907" s="103"/>
      <c r="AW907" s="103"/>
      <c r="AX907" s="103"/>
      <c r="AY907" s="103"/>
      <c r="AZ907" s="103"/>
      <c r="BA907" s="103"/>
      <c r="BB907" s="103"/>
      <c r="BC907" s="103" t="e">
        <f>VLOOKUP('Final Report'!D907,'Issue Variable'!A:N,11,FALSE)</f>
        <v>#N/A</v>
      </c>
      <c r="BD907" s="103"/>
      <c r="BE907" s="206"/>
    </row>
    <row r="908" spans="1:57" ht="105" hidden="1">
      <c r="A908" s="145"/>
      <c r="B908" s="103" t="e">
        <f>VLOOKUP(A908,URL[],2,0)</f>
        <v>#N/A</v>
      </c>
      <c r="C908" s="205" t="e">
        <f>VLOOKUP(A908,URL[],3,0)</f>
        <v>#N/A</v>
      </c>
      <c r="D908" s="103"/>
      <c r="E908" s="103"/>
      <c r="F908" s="103"/>
      <c r="G908" s="103"/>
      <c r="H908" s="103"/>
      <c r="I908" s="103"/>
      <c r="J908" s="103"/>
      <c r="K908" s="103"/>
      <c r="L908" s="103"/>
      <c r="M908" s="103"/>
      <c r="N908" s="103"/>
      <c r="O908" s="103"/>
      <c r="P908" s="103"/>
      <c r="Q908" s="103"/>
      <c r="R908" s="103"/>
      <c r="S908" s="103"/>
      <c r="T908" s="103" t="str">
        <f>IF(Final_Report[[#This Row],[Move to Report]]="Yes",VLOOKUP(E908,IssueVariable[],3,0),"N/A")</f>
        <v>N/A</v>
      </c>
      <c r="U908" s="103" t="str">
        <f>IF(Final_Report[[#This Row],[Move to Report]]="Yes",VLOOKUP(E908,IssueVariable[],4,0),"N/A")</f>
        <v>N/A</v>
      </c>
      <c r="V908" s="103" t="str">
        <f>Final_Report[[#This Row],[Issue Description]]</f>
        <v>N/A</v>
      </c>
      <c r="W908" s="103"/>
      <c r="X908" s="103">
        <f>Final_Report[[#This Row],[Code Snippet]]</f>
        <v>0</v>
      </c>
      <c r="Y908" s="103" t="str">
        <f>IF(Final_Report[[#This Row],[Move to Report]]="Yes",VLOOKUP(E908,IssueVariable[],5,0),"N/A")</f>
        <v>N/A</v>
      </c>
      <c r="Z908" s="103" t="str">
        <f>Final_Report[[#This Row],[Expected Result]]</f>
        <v>N/A</v>
      </c>
      <c r="AA908" s="103" t="str">
        <f>IF(Final_Report[[#This Row],[Move to Report]]="Yes",VLOOKUP(E908,IssueVariable[],6,0),"N/A")</f>
        <v>N/A</v>
      </c>
      <c r="AB908" s="103" t="str">
        <f>IF(Final_Report[[#This Row],[Move to Report]]="Yes",VLOOKUP(E908,IssueVariable[],7,0),"N/A")</f>
        <v>N/A</v>
      </c>
      <c r="AC908" s="103" t="str">
        <f>Final_Report[[#This Row],[Recommendation]]</f>
        <v>N/A</v>
      </c>
      <c r="AD908" s="103"/>
      <c r="AE908" s="103" t="str">
        <f>IF(Final_Report[[#This Row],[Move to Report]]="Yes",VLOOKUP(E908,IssueVariable[],8,0),"N/A")</f>
        <v>N/A</v>
      </c>
      <c r="AF908" s="103" t="str">
        <f>Final_Report[[#This Row],[Steps to Reproduce]]</f>
        <v>N/A</v>
      </c>
      <c r="AG908" s="103" t="str">
        <f>IF(Final_Report[[#This Row],[Move to Report]]="Yes",VLOOKUP(E908,IssueVariable[],9,0),"N/A")</f>
        <v>N/A</v>
      </c>
      <c r="AH908" s="103" t="str">
        <f>IF(Final_Report[[#This Row],[Move to Report]]="Yes",VLOOKUP(E908,IssueVariable[],10,0),"N/A")</f>
        <v>N/A</v>
      </c>
      <c r="AI908" s="103"/>
      <c r="AJ908" s="103"/>
      <c r="AK908" s="103" t="str" cm="1">
        <f t="array" ref="AK908">Table95[Tested on]</f>
        <v>Windows: 11
MAC OS: 12
iOS: 15
Android OS: 10</v>
      </c>
      <c r="AL908" s="203" t="str" cm="1">
        <f t="array" ref="AL90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8" s="103" t="e" cm="1">
        <f t="array" ref="AM908">CONCATENATE(LEFT(AH908, SEARCH(" ", AH908) -1),", ",Labels[Labels])</f>
        <v>#VALUE!</v>
      </c>
      <c r="AN908" s="103" t="b">
        <f t="shared" si="15"/>
        <v>0</v>
      </c>
      <c r="AO908" s="103"/>
      <c r="AP908" s="103"/>
      <c r="AQ908" s="103"/>
      <c r="AR908" s="103"/>
      <c r="AS908" s="103"/>
      <c r="AT908" s="103"/>
      <c r="AU908" s="103"/>
      <c r="AV908" s="103"/>
      <c r="AW908" s="103"/>
      <c r="AX908" s="103"/>
      <c r="AY908" s="103"/>
      <c r="AZ908" s="103"/>
      <c r="BA908" s="103"/>
      <c r="BB908" s="103"/>
      <c r="BC908" s="103" t="e">
        <f>VLOOKUP('Final Report'!D908,'Issue Variable'!A:N,11,FALSE)</f>
        <v>#N/A</v>
      </c>
      <c r="BD908" s="103"/>
      <c r="BE908" s="206"/>
    </row>
    <row r="909" spans="1:57" ht="105" hidden="1">
      <c r="A909" s="145"/>
      <c r="B909" s="103" t="e">
        <f>VLOOKUP(A909,URL[],2,0)</f>
        <v>#N/A</v>
      </c>
      <c r="C909" s="205" t="e">
        <f>VLOOKUP(A909,URL[],3,0)</f>
        <v>#N/A</v>
      </c>
      <c r="D909" s="103"/>
      <c r="E909" s="103"/>
      <c r="F909" s="103"/>
      <c r="G909" s="103"/>
      <c r="H909" s="103"/>
      <c r="I909" s="103"/>
      <c r="J909" s="103"/>
      <c r="K909" s="103"/>
      <c r="L909" s="103"/>
      <c r="M909" s="103"/>
      <c r="N909" s="103"/>
      <c r="O909" s="103"/>
      <c r="P909" s="103"/>
      <c r="Q909" s="103"/>
      <c r="R909" s="103"/>
      <c r="S909" s="103"/>
      <c r="T909" s="103" t="str">
        <f>IF(Final_Report[[#This Row],[Move to Report]]="Yes",VLOOKUP(E909,IssueVariable[],3,0),"N/A")</f>
        <v>N/A</v>
      </c>
      <c r="U909" s="103" t="str">
        <f>IF(Final_Report[[#This Row],[Move to Report]]="Yes",VLOOKUP(E909,IssueVariable[],4,0),"N/A")</f>
        <v>N/A</v>
      </c>
      <c r="V909" s="103" t="str">
        <f>Final_Report[[#This Row],[Issue Description]]</f>
        <v>N/A</v>
      </c>
      <c r="W909" s="103"/>
      <c r="X909" s="103">
        <f>Final_Report[[#This Row],[Code Snippet]]</f>
        <v>0</v>
      </c>
      <c r="Y909" s="103" t="str">
        <f>IF(Final_Report[[#This Row],[Move to Report]]="Yes",VLOOKUP(E909,IssueVariable[],5,0),"N/A")</f>
        <v>N/A</v>
      </c>
      <c r="Z909" s="103" t="str">
        <f>Final_Report[[#This Row],[Expected Result]]</f>
        <v>N/A</v>
      </c>
      <c r="AA909" s="103" t="str">
        <f>IF(Final_Report[[#This Row],[Move to Report]]="Yes",VLOOKUP(E909,IssueVariable[],6,0),"N/A")</f>
        <v>N/A</v>
      </c>
      <c r="AB909" s="103" t="str">
        <f>IF(Final_Report[[#This Row],[Move to Report]]="Yes",VLOOKUP(E909,IssueVariable[],7,0),"N/A")</f>
        <v>N/A</v>
      </c>
      <c r="AC909" s="103" t="str">
        <f>Final_Report[[#This Row],[Recommendation]]</f>
        <v>N/A</v>
      </c>
      <c r="AD909" s="103"/>
      <c r="AE909" s="103" t="str">
        <f>IF(Final_Report[[#This Row],[Move to Report]]="Yes",VLOOKUP(E909,IssueVariable[],8,0),"N/A")</f>
        <v>N/A</v>
      </c>
      <c r="AF909" s="103" t="str">
        <f>Final_Report[[#This Row],[Steps to Reproduce]]</f>
        <v>N/A</v>
      </c>
      <c r="AG909" s="103" t="str">
        <f>IF(Final_Report[[#This Row],[Move to Report]]="Yes",VLOOKUP(E909,IssueVariable[],9,0),"N/A")</f>
        <v>N/A</v>
      </c>
      <c r="AH909" s="103" t="str">
        <f>IF(Final_Report[[#This Row],[Move to Report]]="Yes",VLOOKUP(E909,IssueVariable[],10,0),"N/A")</f>
        <v>N/A</v>
      </c>
      <c r="AI909" s="103"/>
      <c r="AJ909" s="103"/>
      <c r="AK909" s="103" t="str" cm="1">
        <f t="array" ref="AK909">Table95[Tested on]</f>
        <v>Windows: 11
MAC OS: 12
iOS: 15
Android OS: 10</v>
      </c>
      <c r="AL909" s="203" t="str" cm="1">
        <f t="array" ref="AL90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09" s="103" t="e" cm="1">
        <f t="array" ref="AM909">CONCATENATE(LEFT(AH909, SEARCH(" ", AH909) -1),", ",Labels[Labels])</f>
        <v>#VALUE!</v>
      </c>
      <c r="AN909" s="103" t="b">
        <f t="shared" si="15"/>
        <v>0</v>
      </c>
      <c r="AO909" s="103"/>
      <c r="AP909" s="103"/>
      <c r="AQ909" s="103"/>
      <c r="AR909" s="103"/>
      <c r="AS909" s="103"/>
      <c r="AT909" s="103"/>
      <c r="AU909" s="103"/>
      <c r="AV909" s="103"/>
      <c r="AW909" s="103"/>
      <c r="AX909" s="103"/>
      <c r="AY909" s="103"/>
      <c r="AZ909" s="103"/>
      <c r="BA909" s="103"/>
      <c r="BB909" s="103"/>
      <c r="BC909" s="103" t="e">
        <f>VLOOKUP('Final Report'!D909,'Issue Variable'!A:N,11,FALSE)</f>
        <v>#N/A</v>
      </c>
      <c r="BD909" s="103"/>
      <c r="BE909" s="206"/>
    </row>
    <row r="910" spans="1:57" ht="105" hidden="1">
      <c r="A910" s="145"/>
      <c r="B910" s="103" t="e">
        <f>VLOOKUP(A910,URL[],2,0)</f>
        <v>#N/A</v>
      </c>
      <c r="C910" s="205" t="e">
        <f>VLOOKUP(A910,URL[],3,0)</f>
        <v>#N/A</v>
      </c>
      <c r="D910" s="103"/>
      <c r="E910" s="103"/>
      <c r="F910" s="103"/>
      <c r="G910" s="103"/>
      <c r="H910" s="103"/>
      <c r="I910" s="103"/>
      <c r="J910" s="103"/>
      <c r="K910" s="103"/>
      <c r="L910" s="103"/>
      <c r="M910" s="103"/>
      <c r="N910" s="103"/>
      <c r="O910" s="103"/>
      <c r="P910" s="103"/>
      <c r="Q910" s="103"/>
      <c r="R910" s="103"/>
      <c r="S910" s="103"/>
      <c r="T910" s="103" t="str">
        <f>IF(Final_Report[[#This Row],[Move to Report]]="Yes",VLOOKUP(E910,IssueVariable[],3,0),"N/A")</f>
        <v>N/A</v>
      </c>
      <c r="U910" s="103" t="str">
        <f>IF(Final_Report[[#This Row],[Move to Report]]="Yes",VLOOKUP(E910,IssueVariable[],4,0),"N/A")</f>
        <v>N/A</v>
      </c>
      <c r="V910" s="103" t="str">
        <f>Final_Report[[#This Row],[Issue Description]]</f>
        <v>N/A</v>
      </c>
      <c r="W910" s="103"/>
      <c r="X910" s="103">
        <f>Final_Report[[#This Row],[Code Snippet]]</f>
        <v>0</v>
      </c>
      <c r="Y910" s="103" t="str">
        <f>IF(Final_Report[[#This Row],[Move to Report]]="Yes",VLOOKUP(E910,IssueVariable[],5,0),"N/A")</f>
        <v>N/A</v>
      </c>
      <c r="Z910" s="103" t="str">
        <f>Final_Report[[#This Row],[Expected Result]]</f>
        <v>N/A</v>
      </c>
      <c r="AA910" s="103" t="str">
        <f>IF(Final_Report[[#This Row],[Move to Report]]="Yes",VLOOKUP(E910,IssueVariable[],6,0),"N/A")</f>
        <v>N/A</v>
      </c>
      <c r="AB910" s="103" t="str">
        <f>IF(Final_Report[[#This Row],[Move to Report]]="Yes",VLOOKUP(E910,IssueVariable[],7,0),"N/A")</f>
        <v>N/A</v>
      </c>
      <c r="AC910" s="103" t="str">
        <f>Final_Report[[#This Row],[Recommendation]]</f>
        <v>N/A</v>
      </c>
      <c r="AD910" s="103"/>
      <c r="AE910" s="103" t="str">
        <f>IF(Final_Report[[#This Row],[Move to Report]]="Yes",VLOOKUP(E910,IssueVariable[],8,0),"N/A")</f>
        <v>N/A</v>
      </c>
      <c r="AF910" s="103" t="str">
        <f>Final_Report[[#This Row],[Steps to Reproduce]]</f>
        <v>N/A</v>
      </c>
      <c r="AG910" s="103" t="str">
        <f>IF(Final_Report[[#This Row],[Move to Report]]="Yes",VLOOKUP(E910,IssueVariable[],9,0),"N/A")</f>
        <v>N/A</v>
      </c>
      <c r="AH910" s="103" t="str">
        <f>IF(Final_Report[[#This Row],[Move to Report]]="Yes",VLOOKUP(E910,IssueVariable[],10,0),"N/A")</f>
        <v>N/A</v>
      </c>
      <c r="AI910" s="103"/>
      <c r="AJ910" s="103"/>
      <c r="AK910" s="103" t="str" cm="1">
        <f t="array" ref="AK910">Table95[Tested on]</f>
        <v>Windows: 11
MAC OS: 12
iOS: 15
Android OS: 10</v>
      </c>
      <c r="AL910" s="203" t="str" cm="1">
        <f t="array" ref="AL91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0" s="103" t="e" cm="1">
        <f t="array" ref="AM910">CONCATENATE(LEFT(AH910, SEARCH(" ", AH910) -1),", ",Labels[Labels])</f>
        <v>#VALUE!</v>
      </c>
      <c r="AN910" s="103" t="b">
        <f t="shared" si="15"/>
        <v>0</v>
      </c>
      <c r="AO910" s="103"/>
      <c r="AP910" s="103"/>
      <c r="AQ910" s="103"/>
      <c r="AR910" s="103"/>
      <c r="AS910" s="103"/>
      <c r="AT910" s="103"/>
      <c r="AU910" s="103"/>
      <c r="AV910" s="103"/>
      <c r="AW910" s="103"/>
      <c r="AX910" s="103"/>
      <c r="AY910" s="103"/>
      <c r="AZ910" s="103"/>
      <c r="BA910" s="103"/>
      <c r="BB910" s="103"/>
      <c r="BC910" s="103" t="e">
        <f>VLOOKUP('Final Report'!D910,'Issue Variable'!A:N,11,FALSE)</f>
        <v>#N/A</v>
      </c>
      <c r="BD910" s="103"/>
      <c r="BE910" s="206"/>
    </row>
    <row r="911" spans="1:57" ht="105" hidden="1">
      <c r="A911" s="145"/>
      <c r="B911" s="103" t="e">
        <f>VLOOKUP(A911,URL[],2,0)</f>
        <v>#N/A</v>
      </c>
      <c r="C911" s="205" t="e">
        <f>VLOOKUP(A911,URL[],3,0)</f>
        <v>#N/A</v>
      </c>
      <c r="D911" s="103"/>
      <c r="E911" s="103"/>
      <c r="F911" s="103"/>
      <c r="G911" s="103"/>
      <c r="H911" s="103"/>
      <c r="I911" s="103"/>
      <c r="J911" s="103"/>
      <c r="K911" s="103"/>
      <c r="L911" s="103"/>
      <c r="M911" s="103"/>
      <c r="N911" s="103"/>
      <c r="O911" s="103"/>
      <c r="P911" s="103"/>
      <c r="Q911" s="103"/>
      <c r="R911" s="103"/>
      <c r="S911" s="103"/>
      <c r="T911" s="103" t="str">
        <f>IF(Final_Report[[#This Row],[Move to Report]]="Yes",VLOOKUP(E911,IssueVariable[],3,0),"N/A")</f>
        <v>N/A</v>
      </c>
      <c r="U911" s="103" t="str">
        <f>IF(Final_Report[[#This Row],[Move to Report]]="Yes",VLOOKUP(E911,IssueVariable[],4,0),"N/A")</f>
        <v>N/A</v>
      </c>
      <c r="V911" s="103" t="str">
        <f>Final_Report[[#This Row],[Issue Description]]</f>
        <v>N/A</v>
      </c>
      <c r="W911" s="103"/>
      <c r="X911" s="103">
        <f>Final_Report[[#This Row],[Code Snippet]]</f>
        <v>0</v>
      </c>
      <c r="Y911" s="103" t="str">
        <f>IF(Final_Report[[#This Row],[Move to Report]]="Yes",VLOOKUP(E911,IssueVariable[],5,0),"N/A")</f>
        <v>N/A</v>
      </c>
      <c r="Z911" s="103" t="str">
        <f>Final_Report[[#This Row],[Expected Result]]</f>
        <v>N/A</v>
      </c>
      <c r="AA911" s="103" t="str">
        <f>IF(Final_Report[[#This Row],[Move to Report]]="Yes",VLOOKUP(E911,IssueVariable[],6,0),"N/A")</f>
        <v>N/A</v>
      </c>
      <c r="AB911" s="103" t="str">
        <f>IF(Final_Report[[#This Row],[Move to Report]]="Yes",VLOOKUP(E911,IssueVariable[],7,0),"N/A")</f>
        <v>N/A</v>
      </c>
      <c r="AC911" s="103" t="str">
        <f>Final_Report[[#This Row],[Recommendation]]</f>
        <v>N/A</v>
      </c>
      <c r="AD911" s="103"/>
      <c r="AE911" s="103" t="str">
        <f>IF(Final_Report[[#This Row],[Move to Report]]="Yes",VLOOKUP(E911,IssueVariable[],8,0),"N/A")</f>
        <v>N/A</v>
      </c>
      <c r="AF911" s="103" t="str">
        <f>Final_Report[[#This Row],[Steps to Reproduce]]</f>
        <v>N/A</v>
      </c>
      <c r="AG911" s="103" t="str">
        <f>IF(Final_Report[[#This Row],[Move to Report]]="Yes",VLOOKUP(E911,IssueVariable[],9,0),"N/A")</f>
        <v>N/A</v>
      </c>
      <c r="AH911" s="103" t="str">
        <f>IF(Final_Report[[#This Row],[Move to Report]]="Yes",VLOOKUP(E911,IssueVariable[],10,0),"N/A")</f>
        <v>N/A</v>
      </c>
      <c r="AI911" s="103"/>
      <c r="AJ911" s="103"/>
      <c r="AK911" s="103" t="str" cm="1">
        <f t="array" ref="AK911">Table95[Tested on]</f>
        <v>Windows: 11
MAC OS: 12
iOS: 15
Android OS: 10</v>
      </c>
      <c r="AL911" s="203" t="str" cm="1">
        <f t="array" ref="AL91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1" s="103" t="e" cm="1">
        <f t="array" ref="AM911">CONCATENATE(LEFT(AH911, SEARCH(" ", AH911) -1),", ",Labels[Labels])</f>
        <v>#VALUE!</v>
      </c>
      <c r="AN911" s="103" t="b">
        <f t="shared" si="15"/>
        <v>0</v>
      </c>
      <c r="AO911" s="103"/>
      <c r="AP911" s="103"/>
      <c r="AQ911" s="103"/>
      <c r="AR911" s="103"/>
      <c r="AS911" s="103"/>
      <c r="AT911" s="103"/>
      <c r="AU911" s="103"/>
      <c r="AV911" s="103"/>
      <c r="AW911" s="103"/>
      <c r="AX911" s="103"/>
      <c r="AY911" s="103"/>
      <c r="AZ911" s="103"/>
      <c r="BA911" s="103"/>
      <c r="BB911" s="103"/>
      <c r="BC911" s="103" t="e">
        <f>VLOOKUP('Final Report'!D911,'Issue Variable'!A:N,11,FALSE)</f>
        <v>#N/A</v>
      </c>
      <c r="BD911" s="103"/>
      <c r="BE911" s="206"/>
    </row>
    <row r="912" spans="1:57" ht="105" hidden="1">
      <c r="A912" s="145"/>
      <c r="B912" s="103" t="e">
        <f>VLOOKUP(A912,URL[],2,0)</f>
        <v>#N/A</v>
      </c>
      <c r="C912" s="205" t="e">
        <f>VLOOKUP(A912,URL[],3,0)</f>
        <v>#N/A</v>
      </c>
      <c r="D912" s="103"/>
      <c r="E912" s="103"/>
      <c r="F912" s="103"/>
      <c r="G912" s="103"/>
      <c r="H912" s="103"/>
      <c r="I912" s="103"/>
      <c r="J912" s="103"/>
      <c r="K912" s="103"/>
      <c r="L912" s="103"/>
      <c r="M912" s="103"/>
      <c r="N912" s="103"/>
      <c r="O912" s="103"/>
      <c r="P912" s="103"/>
      <c r="Q912" s="103"/>
      <c r="R912" s="103"/>
      <c r="S912" s="103"/>
      <c r="T912" s="103" t="str">
        <f>IF(Final_Report[[#This Row],[Move to Report]]="Yes",VLOOKUP(E912,IssueVariable[],3,0),"N/A")</f>
        <v>N/A</v>
      </c>
      <c r="U912" s="103" t="str">
        <f>IF(Final_Report[[#This Row],[Move to Report]]="Yes",VLOOKUP(E912,IssueVariable[],4,0),"N/A")</f>
        <v>N/A</v>
      </c>
      <c r="V912" s="103" t="str">
        <f>Final_Report[[#This Row],[Issue Description]]</f>
        <v>N/A</v>
      </c>
      <c r="W912" s="103"/>
      <c r="X912" s="103">
        <f>Final_Report[[#This Row],[Code Snippet]]</f>
        <v>0</v>
      </c>
      <c r="Y912" s="103" t="str">
        <f>IF(Final_Report[[#This Row],[Move to Report]]="Yes",VLOOKUP(E912,IssueVariable[],5,0),"N/A")</f>
        <v>N/A</v>
      </c>
      <c r="Z912" s="103" t="str">
        <f>Final_Report[[#This Row],[Expected Result]]</f>
        <v>N/A</v>
      </c>
      <c r="AA912" s="103" t="str">
        <f>IF(Final_Report[[#This Row],[Move to Report]]="Yes",VLOOKUP(E912,IssueVariable[],6,0),"N/A")</f>
        <v>N/A</v>
      </c>
      <c r="AB912" s="103" t="str">
        <f>IF(Final_Report[[#This Row],[Move to Report]]="Yes",VLOOKUP(E912,IssueVariable[],7,0),"N/A")</f>
        <v>N/A</v>
      </c>
      <c r="AC912" s="103" t="str">
        <f>Final_Report[[#This Row],[Recommendation]]</f>
        <v>N/A</v>
      </c>
      <c r="AD912" s="103"/>
      <c r="AE912" s="103" t="str">
        <f>IF(Final_Report[[#This Row],[Move to Report]]="Yes",VLOOKUP(E912,IssueVariable[],8,0),"N/A")</f>
        <v>N/A</v>
      </c>
      <c r="AF912" s="103" t="str">
        <f>Final_Report[[#This Row],[Steps to Reproduce]]</f>
        <v>N/A</v>
      </c>
      <c r="AG912" s="103" t="str">
        <f>IF(Final_Report[[#This Row],[Move to Report]]="Yes",VLOOKUP(E912,IssueVariable[],9,0),"N/A")</f>
        <v>N/A</v>
      </c>
      <c r="AH912" s="103" t="str">
        <f>IF(Final_Report[[#This Row],[Move to Report]]="Yes",VLOOKUP(E912,IssueVariable[],10,0),"N/A")</f>
        <v>N/A</v>
      </c>
      <c r="AI912" s="103"/>
      <c r="AJ912" s="103"/>
      <c r="AK912" s="103" t="str" cm="1">
        <f t="array" ref="AK912">Table95[Tested on]</f>
        <v>Windows: 11
MAC OS: 12
iOS: 15
Android OS: 10</v>
      </c>
      <c r="AL912" s="203" t="str" cm="1">
        <f t="array" ref="AL91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2" s="103" t="e" cm="1">
        <f t="array" ref="AM912">CONCATENATE(LEFT(AH912, SEARCH(" ", AH912) -1),", ",Labels[Labels])</f>
        <v>#VALUE!</v>
      </c>
      <c r="AN912" s="103" t="b">
        <f t="shared" si="15"/>
        <v>0</v>
      </c>
      <c r="AO912" s="103"/>
      <c r="AP912" s="103"/>
      <c r="AQ912" s="103"/>
      <c r="AR912" s="103"/>
      <c r="AS912" s="103"/>
      <c r="AT912" s="103"/>
      <c r="AU912" s="103"/>
      <c r="AV912" s="103"/>
      <c r="AW912" s="103"/>
      <c r="AX912" s="103"/>
      <c r="AY912" s="103"/>
      <c r="AZ912" s="103"/>
      <c r="BA912" s="103"/>
      <c r="BB912" s="103"/>
      <c r="BC912" s="103" t="e">
        <f>VLOOKUP('Final Report'!D912,'Issue Variable'!A:N,11,FALSE)</f>
        <v>#N/A</v>
      </c>
      <c r="BD912" s="103"/>
      <c r="BE912" s="206"/>
    </row>
    <row r="913" spans="1:57" ht="105" hidden="1">
      <c r="A913" s="145"/>
      <c r="B913" s="103" t="e">
        <f>VLOOKUP(A913,URL[],2,0)</f>
        <v>#N/A</v>
      </c>
      <c r="C913" s="205" t="e">
        <f>VLOOKUP(A913,URL[],3,0)</f>
        <v>#N/A</v>
      </c>
      <c r="D913" s="103"/>
      <c r="E913" s="103"/>
      <c r="F913" s="103"/>
      <c r="G913" s="103"/>
      <c r="H913" s="103"/>
      <c r="I913" s="103"/>
      <c r="J913" s="103"/>
      <c r="K913" s="103"/>
      <c r="L913" s="103"/>
      <c r="M913" s="103"/>
      <c r="N913" s="103"/>
      <c r="O913" s="103"/>
      <c r="P913" s="103"/>
      <c r="Q913" s="103"/>
      <c r="R913" s="103"/>
      <c r="S913" s="103"/>
      <c r="T913" s="103" t="str">
        <f>IF(Final_Report[[#This Row],[Move to Report]]="Yes",VLOOKUP(E913,IssueVariable[],3,0),"N/A")</f>
        <v>N/A</v>
      </c>
      <c r="U913" s="103" t="str">
        <f>IF(Final_Report[[#This Row],[Move to Report]]="Yes",VLOOKUP(E913,IssueVariable[],4,0),"N/A")</f>
        <v>N/A</v>
      </c>
      <c r="V913" s="103" t="str">
        <f>Final_Report[[#This Row],[Issue Description]]</f>
        <v>N/A</v>
      </c>
      <c r="W913" s="103"/>
      <c r="X913" s="103">
        <f>Final_Report[[#This Row],[Code Snippet]]</f>
        <v>0</v>
      </c>
      <c r="Y913" s="103" t="str">
        <f>IF(Final_Report[[#This Row],[Move to Report]]="Yes",VLOOKUP(E913,IssueVariable[],5,0),"N/A")</f>
        <v>N/A</v>
      </c>
      <c r="Z913" s="103" t="str">
        <f>Final_Report[[#This Row],[Expected Result]]</f>
        <v>N/A</v>
      </c>
      <c r="AA913" s="103" t="str">
        <f>IF(Final_Report[[#This Row],[Move to Report]]="Yes",VLOOKUP(E913,IssueVariable[],6,0),"N/A")</f>
        <v>N/A</v>
      </c>
      <c r="AB913" s="103" t="str">
        <f>IF(Final_Report[[#This Row],[Move to Report]]="Yes",VLOOKUP(E913,IssueVariable[],7,0),"N/A")</f>
        <v>N/A</v>
      </c>
      <c r="AC913" s="103" t="str">
        <f>Final_Report[[#This Row],[Recommendation]]</f>
        <v>N/A</v>
      </c>
      <c r="AD913" s="103"/>
      <c r="AE913" s="103" t="str">
        <f>IF(Final_Report[[#This Row],[Move to Report]]="Yes",VLOOKUP(E913,IssueVariable[],8,0),"N/A")</f>
        <v>N/A</v>
      </c>
      <c r="AF913" s="103" t="str">
        <f>Final_Report[[#This Row],[Steps to Reproduce]]</f>
        <v>N/A</v>
      </c>
      <c r="AG913" s="103" t="str">
        <f>IF(Final_Report[[#This Row],[Move to Report]]="Yes",VLOOKUP(E913,IssueVariable[],9,0),"N/A")</f>
        <v>N/A</v>
      </c>
      <c r="AH913" s="103" t="str">
        <f>IF(Final_Report[[#This Row],[Move to Report]]="Yes",VLOOKUP(E913,IssueVariable[],10,0),"N/A")</f>
        <v>N/A</v>
      </c>
      <c r="AI913" s="103"/>
      <c r="AJ913" s="103"/>
      <c r="AK913" s="103" t="str" cm="1">
        <f t="array" ref="AK913">Table95[Tested on]</f>
        <v>Windows: 11
MAC OS: 12
iOS: 15
Android OS: 10</v>
      </c>
      <c r="AL913" s="203" t="str" cm="1">
        <f t="array" ref="AL91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3" s="103" t="e" cm="1">
        <f t="array" ref="AM913">CONCATENATE(LEFT(AH913, SEARCH(" ", AH913) -1),", ",Labels[Labels])</f>
        <v>#VALUE!</v>
      </c>
      <c r="AN913" s="103" t="b">
        <f t="shared" si="15"/>
        <v>0</v>
      </c>
      <c r="AO913" s="103"/>
      <c r="AP913" s="103"/>
      <c r="AQ913" s="103"/>
      <c r="AR913" s="103"/>
      <c r="AS913" s="103"/>
      <c r="AT913" s="103"/>
      <c r="AU913" s="103"/>
      <c r="AV913" s="103"/>
      <c r="AW913" s="103"/>
      <c r="AX913" s="103"/>
      <c r="AY913" s="103"/>
      <c r="AZ913" s="103"/>
      <c r="BA913" s="103"/>
      <c r="BB913" s="103"/>
      <c r="BC913" s="103" t="e">
        <f>VLOOKUP('Final Report'!D913,'Issue Variable'!A:N,11,FALSE)</f>
        <v>#N/A</v>
      </c>
      <c r="BD913" s="103"/>
      <c r="BE913" s="206"/>
    </row>
    <row r="914" spans="1:57" ht="105" hidden="1">
      <c r="A914" s="145"/>
      <c r="B914" s="103" t="e">
        <f>VLOOKUP(A914,URL[],2,0)</f>
        <v>#N/A</v>
      </c>
      <c r="C914" s="205" t="e">
        <f>VLOOKUP(A914,URL[],3,0)</f>
        <v>#N/A</v>
      </c>
      <c r="D914" s="103"/>
      <c r="E914" s="103"/>
      <c r="F914" s="103"/>
      <c r="G914" s="103"/>
      <c r="H914" s="103"/>
      <c r="I914" s="103"/>
      <c r="J914" s="103"/>
      <c r="K914" s="103"/>
      <c r="L914" s="103"/>
      <c r="M914" s="103"/>
      <c r="N914" s="103"/>
      <c r="O914" s="103"/>
      <c r="P914" s="103"/>
      <c r="Q914" s="103"/>
      <c r="R914" s="103"/>
      <c r="S914" s="103"/>
      <c r="T914" s="103" t="str">
        <f>IF(Final_Report[[#This Row],[Move to Report]]="Yes",VLOOKUP(E914,IssueVariable[],3,0),"N/A")</f>
        <v>N/A</v>
      </c>
      <c r="U914" s="103" t="str">
        <f>IF(Final_Report[[#This Row],[Move to Report]]="Yes",VLOOKUP(E914,IssueVariable[],4,0),"N/A")</f>
        <v>N/A</v>
      </c>
      <c r="V914" s="103" t="str">
        <f>Final_Report[[#This Row],[Issue Description]]</f>
        <v>N/A</v>
      </c>
      <c r="W914" s="103"/>
      <c r="X914" s="103">
        <f>Final_Report[[#This Row],[Code Snippet]]</f>
        <v>0</v>
      </c>
      <c r="Y914" s="103" t="str">
        <f>IF(Final_Report[[#This Row],[Move to Report]]="Yes",VLOOKUP(E914,IssueVariable[],5,0),"N/A")</f>
        <v>N/A</v>
      </c>
      <c r="Z914" s="103" t="str">
        <f>Final_Report[[#This Row],[Expected Result]]</f>
        <v>N/A</v>
      </c>
      <c r="AA914" s="103" t="str">
        <f>IF(Final_Report[[#This Row],[Move to Report]]="Yes",VLOOKUP(E914,IssueVariable[],6,0),"N/A")</f>
        <v>N/A</v>
      </c>
      <c r="AB914" s="103" t="str">
        <f>IF(Final_Report[[#This Row],[Move to Report]]="Yes",VLOOKUP(E914,IssueVariable[],7,0),"N/A")</f>
        <v>N/A</v>
      </c>
      <c r="AC914" s="103" t="str">
        <f>Final_Report[[#This Row],[Recommendation]]</f>
        <v>N/A</v>
      </c>
      <c r="AD914" s="103"/>
      <c r="AE914" s="103" t="str">
        <f>IF(Final_Report[[#This Row],[Move to Report]]="Yes",VLOOKUP(E914,IssueVariable[],8,0),"N/A")</f>
        <v>N/A</v>
      </c>
      <c r="AF914" s="103" t="str">
        <f>Final_Report[[#This Row],[Steps to Reproduce]]</f>
        <v>N/A</v>
      </c>
      <c r="AG914" s="103" t="str">
        <f>IF(Final_Report[[#This Row],[Move to Report]]="Yes",VLOOKUP(E914,IssueVariable[],9,0),"N/A")</f>
        <v>N/A</v>
      </c>
      <c r="AH914" s="103" t="str">
        <f>IF(Final_Report[[#This Row],[Move to Report]]="Yes",VLOOKUP(E914,IssueVariable[],10,0),"N/A")</f>
        <v>N/A</v>
      </c>
      <c r="AI914" s="103"/>
      <c r="AJ914" s="103"/>
      <c r="AK914" s="103" t="str" cm="1">
        <f t="array" ref="AK914">Table95[Tested on]</f>
        <v>Windows: 11
MAC OS: 12
iOS: 15
Android OS: 10</v>
      </c>
      <c r="AL914" s="203" t="str" cm="1">
        <f t="array" ref="AL91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4" s="103" t="e" cm="1">
        <f t="array" ref="AM914">CONCATENATE(LEFT(AH914, SEARCH(" ", AH914) -1),", ",Labels[Labels])</f>
        <v>#VALUE!</v>
      </c>
      <c r="AN914" s="103" t="b">
        <f t="shared" si="15"/>
        <v>0</v>
      </c>
      <c r="AO914" s="103"/>
      <c r="AP914" s="103"/>
      <c r="AQ914" s="103"/>
      <c r="AR914" s="103"/>
      <c r="AS914" s="103"/>
      <c r="AT914" s="103"/>
      <c r="AU914" s="103"/>
      <c r="AV914" s="103"/>
      <c r="AW914" s="103"/>
      <c r="AX914" s="103"/>
      <c r="AY914" s="103"/>
      <c r="AZ914" s="103"/>
      <c r="BA914" s="103"/>
      <c r="BB914" s="103"/>
      <c r="BC914" s="103" t="e">
        <f>VLOOKUP('Final Report'!D914,'Issue Variable'!A:N,11,FALSE)</f>
        <v>#N/A</v>
      </c>
      <c r="BD914" s="103"/>
      <c r="BE914" s="206"/>
    </row>
    <row r="915" spans="1:57" ht="105" hidden="1">
      <c r="A915" s="145"/>
      <c r="B915" s="103" t="e">
        <f>VLOOKUP(A915,URL[],2,0)</f>
        <v>#N/A</v>
      </c>
      <c r="C915" s="205" t="e">
        <f>VLOOKUP(A915,URL[],3,0)</f>
        <v>#N/A</v>
      </c>
      <c r="D915" s="103"/>
      <c r="E915" s="103"/>
      <c r="F915" s="103"/>
      <c r="G915" s="103"/>
      <c r="H915" s="103"/>
      <c r="I915" s="103"/>
      <c r="J915" s="103"/>
      <c r="K915" s="103"/>
      <c r="L915" s="103"/>
      <c r="M915" s="103"/>
      <c r="N915" s="103"/>
      <c r="O915" s="103"/>
      <c r="P915" s="103"/>
      <c r="Q915" s="103"/>
      <c r="R915" s="103"/>
      <c r="S915" s="103"/>
      <c r="T915" s="103" t="str">
        <f>IF(Final_Report[[#This Row],[Move to Report]]="Yes",VLOOKUP(E915,IssueVariable[],3,0),"N/A")</f>
        <v>N/A</v>
      </c>
      <c r="U915" s="103" t="str">
        <f>IF(Final_Report[[#This Row],[Move to Report]]="Yes",VLOOKUP(E915,IssueVariable[],4,0),"N/A")</f>
        <v>N/A</v>
      </c>
      <c r="V915" s="103" t="str">
        <f>Final_Report[[#This Row],[Issue Description]]</f>
        <v>N/A</v>
      </c>
      <c r="W915" s="103"/>
      <c r="X915" s="103">
        <f>Final_Report[[#This Row],[Code Snippet]]</f>
        <v>0</v>
      </c>
      <c r="Y915" s="103" t="str">
        <f>IF(Final_Report[[#This Row],[Move to Report]]="Yes",VLOOKUP(E915,IssueVariable[],5,0),"N/A")</f>
        <v>N/A</v>
      </c>
      <c r="Z915" s="103" t="str">
        <f>Final_Report[[#This Row],[Expected Result]]</f>
        <v>N/A</v>
      </c>
      <c r="AA915" s="103" t="str">
        <f>IF(Final_Report[[#This Row],[Move to Report]]="Yes",VLOOKUP(E915,IssueVariable[],6,0),"N/A")</f>
        <v>N/A</v>
      </c>
      <c r="AB915" s="103" t="str">
        <f>IF(Final_Report[[#This Row],[Move to Report]]="Yes",VLOOKUP(E915,IssueVariable[],7,0),"N/A")</f>
        <v>N/A</v>
      </c>
      <c r="AC915" s="103" t="str">
        <f>Final_Report[[#This Row],[Recommendation]]</f>
        <v>N/A</v>
      </c>
      <c r="AD915" s="103"/>
      <c r="AE915" s="103" t="str">
        <f>IF(Final_Report[[#This Row],[Move to Report]]="Yes",VLOOKUP(E915,IssueVariable[],8,0),"N/A")</f>
        <v>N/A</v>
      </c>
      <c r="AF915" s="103" t="str">
        <f>Final_Report[[#This Row],[Steps to Reproduce]]</f>
        <v>N/A</v>
      </c>
      <c r="AG915" s="103" t="str">
        <f>IF(Final_Report[[#This Row],[Move to Report]]="Yes",VLOOKUP(E915,IssueVariable[],9,0),"N/A")</f>
        <v>N/A</v>
      </c>
      <c r="AH915" s="103" t="str">
        <f>IF(Final_Report[[#This Row],[Move to Report]]="Yes",VLOOKUP(E915,IssueVariable[],10,0),"N/A")</f>
        <v>N/A</v>
      </c>
      <c r="AI915" s="103"/>
      <c r="AJ915" s="103"/>
      <c r="AK915" s="103" t="str" cm="1">
        <f t="array" ref="AK915">Table95[Tested on]</f>
        <v>Windows: 11
MAC OS: 12
iOS: 15
Android OS: 10</v>
      </c>
      <c r="AL915" s="203" t="str" cm="1">
        <f t="array" ref="AL91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5" s="103" t="e" cm="1">
        <f t="array" ref="AM915">CONCATENATE(LEFT(AH915, SEARCH(" ", AH915) -1),", ",Labels[Labels])</f>
        <v>#VALUE!</v>
      </c>
      <c r="AN915" s="103" t="b">
        <f t="shared" si="15"/>
        <v>0</v>
      </c>
      <c r="AO915" s="103"/>
      <c r="AP915" s="103"/>
      <c r="AQ915" s="103"/>
      <c r="AR915" s="103"/>
      <c r="AS915" s="103"/>
      <c r="AT915" s="103"/>
      <c r="AU915" s="103"/>
      <c r="AV915" s="103"/>
      <c r="AW915" s="103"/>
      <c r="AX915" s="103"/>
      <c r="AY915" s="103"/>
      <c r="AZ915" s="103"/>
      <c r="BA915" s="103"/>
      <c r="BB915" s="103"/>
      <c r="BC915" s="103" t="e">
        <f>VLOOKUP('Final Report'!D915,'Issue Variable'!A:N,11,FALSE)</f>
        <v>#N/A</v>
      </c>
      <c r="BD915" s="103"/>
      <c r="BE915" s="206"/>
    </row>
    <row r="916" spans="1:57" ht="105" hidden="1">
      <c r="A916" s="145"/>
      <c r="B916" s="103" t="e">
        <f>VLOOKUP(A916,URL[],2,0)</f>
        <v>#N/A</v>
      </c>
      <c r="C916" s="205" t="e">
        <f>VLOOKUP(A916,URL[],3,0)</f>
        <v>#N/A</v>
      </c>
      <c r="D916" s="103"/>
      <c r="E916" s="103"/>
      <c r="F916" s="103"/>
      <c r="G916" s="103"/>
      <c r="H916" s="103"/>
      <c r="I916" s="103"/>
      <c r="J916" s="103"/>
      <c r="K916" s="103"/>
      <c r="L916" s="103"/>
      <c r="M916" s="103"/>
      <c r="N916" s="103"/>
      <c r="O916" s="103"/>
      <c r="P916" s="103"/>
      <c r="Q916" s="103"/>
      <c r="R916" s="103"/>
      <c r="S916" s="103"/>
      <c r="T916" s="103" t="str">
        <f>IF(Final_Report[[#This Row],[Move to Report]]="Yes",VLOOKUP(E916,IssueVariable[],3,0),"N/A")</f>
        <v>N/A</v>
      </c>
      <c r="U916" s="103" t="str">
        <f>IF(Final_Report[[#This Row],[Move to Report]]="Yes",VLOOKUP(E916,IssueVariable[],4,0),"N/A")</f>
        <v>N/A</v>
      </c>
      <c r="V916" s="103" t="str">
        <f>Final_Report[[#This Row],[Issue Description]]</f>
        <v>N/A</v>
      </c>
      <c r="W916" s="103"/>
      <c r="X916" s="103">
        <f>Final_Report[[#This Row],[Code Snippet]]</f>
        <v>0</v>
      </c>
      <c r="Y916" s="103" t="str">
        <f>IF(Final_Report[[#This Row],[Move to Report]]="Yes",VLOOKUP(E916,IssueVariable[],5,0),"N/A")</f>
        <v>N/A</v>
      </c>
      <c r="Z916" s="103" t="str">
        <f>Final_Report[[#This Row],[Expected Result]]</f>
        <v>N/A</v>
      </c>
      <c r="AA916" s="103" t="str">
        <f>IF(Final_Report[[#This Row],[Move to Report]]="Yes",VLOOKUP(E916,IssueVariable[],6,0),"N/A")</f>
        <v>N/A</v>
      </c>
      <c r="AB916" s="103" t="str">
        <f>IF(Final_Report[[#This Row],[Move to Report]]="Yes",VLOOKUP(E916,IssueVariable[],7,0),"N/A")</f>
        <v>N/A</v>
      </c>
      <c r="AC916" s="103" t="str">
        <f>Final_Report[[#This Row],[Recommendation]]</f>
        <v>N/A</v>
      </c>
      <c r="AD916" s="103"/>
      <c r="AE916" s="103" t="str">
        <f>IF(Final_Report[[#This Row],[Move to Report]]="Yes",VLOOKUP(E916,IssueVariable[],8,0),"N/A")</f>
        <v>N/A</v>
      </c>
      <c r="AF916" s="103" t="str">
        <f>Final_Report[[#This Row],[Steps to Reproduce]]</f>
        <v>N/A</v>
      </c>
      <c r="AG916" s="103" t="str">
        <f>IF(Final_Report[[#This Row],[Move to Report]]="Yes",VLOOKUP(E916,IssueVariable[],9,0),"N/A")</f>
        <v>N/A</v>
      </c>
      <c r="AH916" s="103" t="str">
        <f>IF(Final_Report[[#This Row],[Move to Report]]="Yes",VLOOKUP(E916,IssueVariable[],10,0),"N/A")</f>
        <v>N/A</v>
      </c>
      <c r="AI916" s="103"/>
      <c r="AJ916" s="103"/>
      <c r="AK916" s="103" t="str" cm="1">
        <f t="array" ref="AK916">Table95[Tested on]</f>
        <v>Windows: 11
MAC OS: 12
iOS: 15
Android OS: 10</v>
      </c>
      <c r="AL916" s="203" t="str" cm="1">
        <f t="array" ref="AL91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6" s="103" t="e" cm="1">
        <f t="array" ref="AM916">CONCATENATE(LEFT(AH916, SEARCH(" ", AH916) -1),", ",Labels[Labels])</f>
        <v>#VALUE!</v>
      </c>
      <c r="AN916" s="103" t="b">
        <f t="shared" si="15"/>
        <v>0</v>
      </c>
      <c r="AO916" s="103"/>
      <c r="AP916" s="103"/>
      <c r="AQ916" s="103"/>
      <c r="AR916" s="103"/>
      <c r="AS916" s="103"/>
      <c r="AT916" s="103"/>
      <c r="AU916" s="103"/>
      <c r="AV916" s="103"/>
      <c r="AW916" s="103"/>
      <c r="AX916" s="103"/>
      <c r="AY916" s="103"/>
      <c r="AZ916" s="103"/>
      <c r="BA916" s="103"/>
      <c r="BB916" s="103"/>
      <c r="BC916" s="103" t="e">
        <f>VLOOKUP('Final Report'!D916,'Issue Variable'!A:N,11,FALSE)</f>
        <v>#N/A</v>
      </c>
      <c r="BD916" s="103"/>
      <c r="BE916" s="206"/>
    </row>
    <row r="917" spans="1:57" ht="105" hidden="1">
      <c r="A917" s="145"/>
      <c r="B917" s="103" t="e">
        <f>VLOOKUP(A917,URL[],2,0)</f>
        <v>#N/A</v>
      </c>
      <c r="C917" s="205" t="e">
        <f>VLOOKUP(A917,URL[],3,0)</f>
        <v>#N/A</v>
      </c>
      <c r="D917" s="103"/>
      <c r="E917" s="103"/>
      <c r="F917" s="103"/>
      <c r="G917" s="103"/>
      <c r="H917" s="103"/>
      <c r="I917" s="103"/>
      <c r="J917" s="103"/>
      <c r="K917" s="103"/>
      <c r="L917" s="103"/>
      <c r="M917" s="103"/>
      <c r="N917" s="103"/>
      <c r="O917" s="103"/>
      <c r="P917" s="103"/>
      <c r="Q917" s="103"/>
      <c r="R917" s="103"/>
      <c r="S917" s="103"/>
      <c r="T917" s="103" t="str">
        <f>IF(Final_Report[[#This Row],[Move to Report]]="Yes",VLOOKUP(E917,IssueVariable[],3,0),"N/A")</f>
        <v>N/A</v>
      </c>
      <c r="U917" s="103" t="str">
        <f>IF(Final_Report[[#This Row],[Move to Report]]="Yes",VLOOKUP(E917,IssueVariable[],4,0),"N/A")</f>
        <v>N/A</v>
      </c>
      <c r="V917" s="103" t="str">
        <f>Final_Report[[#This Row],[Issue Description]]</f>
        <v>N/A</v>
      </c>
      <c r="W917" s="103"/>
      <c r="X917" s="103">
        <f>Final_Report[[#This Row],[Code Snippet]]</f>
        <v>0</v>
      </c>
      <c r="Y917" s="103" t="str">
        <f>IF(Final_Report[[#This Row],[Move to Report]]="Yes",VLOOKUP(E917,IssueVariable[],5,0),"N/A")</f>
        <v>N/A</v>
      </c>
      <c r="Z917" s="103" t="str">
        <f>Final_Report[[#This Row],[Expected Result]]</f>
        <v>N/A</v>
      </c>
      <c r="AA917" s="103" t="str">
        <f>IF(Final_Report[[#This Row],[Move to Report]]="Yes",VLOOKUP(E917,IssueVariable[],6,0),"N/A")</f>
        <v>N/A</v>
      </c>
      <c r="AB917" s="103" t="str">
        <f>IF(Final_Report[[#This Row],[Move to Report]]="Yes",VLOOKUP(E917,IssueVariable[],7,0),"N/A")</f>
        <v>N/A</v>
      </c>
      <c r="AC917" s="103" t="str">
        <f>Final_Report[[#This Row],[Recommendation]]</f>
        <v>N/A</v>
      </c>
      <c r="AD917" s="103"/>
      <c r="AE917" s="103" t="str">
        <f>IF(Final_Report[[#This Row],[Move to Report]]="Yes",VLOOKUP(E917,IssueVariable[],8,0),"N/A")</f>
        <v>N/A</v>
      </c>
      <c r="AF917" s="103" t="str">
        <f>Final_Report[[#This Row],[Steps to Reproduce]]</f>
        <v>N/A</v>
      </c>
      <c r="AG917" s="103" t="str">
        <f>IF(Final_Report[[#This Row],[Move to Report]]="Yes",VLOOKUP(E917,IssueVariable[],9,0),"N/A")</f>
        <v>N/A</v>
      </c>
      <c r="AH917" s="103" t="str">
        <f>IF(Final_Report[[#This Row],[Move to Report]]="Yes",VLOOKUP(E917,IssueVariable[],10,0),"N/A")</f>
        <v>N/A</v>
      </c>
      <c r="AI917" s="103"/>
      <c r="AJ917" s="103"/>
      <c r="AK917" s="103" t="str" cm="1">
        <f t="array" ref="AK917">Table95[Tested on]</f>
        <v>Windows: 11
MAC OS: 12
iOS: 15
Android OS: 10</v>
      </c>
      <c r="AL917" s="203" t="str" cm="1">
        <f t="array" ref="AL91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7" s="103" t="e" cm="1">
        <f t="array" ref="AM917">CONCATENATE(LEFT(AH917, SEARCH(" ", AH917) -1),", ",Labels[Labels])</f>
        <v>#VALUE!</v>
      </c>
      <c r="AN917" s="103" t="b">
        <f t="shared" si="15"/>
        <v>0</v>
      </c>
      <c r="AO917" s="103"/>
      <c r="AP917" s="103"/>
      <c r="AQ917" s="103"/>
      <c r="AR917" s="103"/>
      <c r="AS917" s="103"/>
      <c r="AT917" s="103"/>
      <c r="AU917" s="103"/>
      <c r="AV917" s="103"/>
      <c r="AW917" s="103"/>
      <c r="AX917" s="103"/>
      <c r="AY917" s="103"/>
      <c r="AZ917" s="103"/>
      <c r="BA917" s="103"/>
      <c r="BB917" s="103"/>
      <c r="BC917" s="103" t="e">
        <f>VLOOKUP('Final Report'!D917,'Issue Variable'!A:N,11,FALSE)</f>
        <v>#N/A</v>
      </c>
      <c r="BD917" s="103"/>
      <c r="BE917" s="206"/>
    </row>
    <row r="918" spans="1:57" ht="105" hidden="1">
      <c r="A918" s="145"/>
      <c r="B918" s="103" t="e">
        <f>VLOOKUP(A918,URL[],2,0)</f>
        <v>#N/A</v>
      </c>
      <c r="C918" s="205" t="e">
        <f>VLOOKUP(A918,URL[],3,0)</f>
        <v>#N/A</v>
      </c>
      <c r="D918" s="103"/>
      <c r="E918" s="103"/>
      <c r="F918" s="103"/>
      <c r="G918" s="103"/>
      <c r="H918" s="103"/>
      <c r="I918" s="103"/>
      <c r="J918" s="103"/>
      <c r="K918" s="103"/>
      <c r="L918" s="103"/>
      <c r="M918" s="103"/>
      <c r="N918" s="103"/>
      <c r="O918" s="103"/>
      <c r="P918" s="103"/>
      <c r="Q918" s="103"/>
      <c r="R918" s="103"/>
      <c r="S918" s="103"/>
      <c r="T918" s="103" t="str">
        <f>IF(Final_Report[[#This Row],[Move to Report]]="Yes",VLOOKUP(E918,IssueVariable[],3,0),"N/A")</f>
        <v>N/A</v>
      </c>
      <c r="U918" s="103" t="str">
        <f>IF(Final_Report[[#This Row],[Move to Report]]="Yes",VLOOKUP(E918,IssueVariable[],4,0),"N/A")</f>
        <v>N/A</v>
      </c>
      <c r="V918" s="103" t="str">
        <f>Final_Report[[#This Row],[Issue Description]]</f>
        <v>N/A</v>
      </c>
      <c r="W918" s="103"/>
      <c r="X918" s="103">
        <f>Final_Report[[#This Row],[Code Snippet]]</f>
        <v>0</v>
      </c>
      <c r="Y918" s="103" t="str">
        <f>IF(Final_Report[[#This Row],[Move to Report]]="Yes",VLOOKUP(E918,IssueVariable[],5,0),"N/A")</f>
        <v>N/A</v>
      </c>
      <c r="Z918" s="103" t="str">
        <f>Final_Report[[#This Row],[Expected Result]]</f>
        <v>N/A</v>
      </c>
      <c r="AA918" s="103" t="str">
        <f>IF(Final_Report[[#This Row],[Move to Report]]="Yes",VLOOKUP(E918,IssueVariable[],6,0),"N/A")</f>
        <v>N/A</v>
      </c>
      <c r="AB918" s="103" t="str">
        <f>IF(Final_Report[[#This Row],[Move to Report]]="Yes",VLOOKUP(E918,IssueVariable[],7,0),"N/A")</f>
        <v>N/A</v>
      </c>
      <c r="AC918" s="103" t="str">
        <f>Final_Report[[#This Row],[Recommendation]]</f>
        <v>N/A</v>
      </c>
      <c r="AD918" s="103"/>
      <c r="AE918" s="103" t="str">
        <f>IF(Final_Report[[#This Row],[Move to Report]]="Yes",VLOOKUP(E918,IssueVariable[],8,0),"N/A")</f>
        <v>N/A</v>
      </c>
      <c r="AF918" s="103" t="str">
        <f>Final_Report[[#This Row],[Steps to Reproduce]]</f>
        <v>N/A</v>
      </c>
      <c r="AG918" s="103" t="str">
        <f>IF(Final_Report[[#This Row],[Move to Report]]="Yes",VLOOKUP(E918,IssueVariable[],9,0),"N/A")</f>
        <v>N/A</v>
      </c>
      <c r="AH918" s="103" t="str">
        <f>IF(Final_Report[[#This Row],[Move to Report]]="Yes",VLOOKUP(E918,IssueVariable[],10,0),"N/A")</f>
        <v>N/A</v>
      </c>
      <c r="AI918" s="103"/>
      <c r="AJ918" s="103"/>
      <c r="AK918" s="103" t="str" cm="1">
        <f t="array" ref="AK918">Table95[Tested on]</f>
        <v>Windows: 11
MAC OS: 12
iOS: 15
Android OS: 10</v>
      </c>
      <c r="AL918" s="203" t="str" cm="1">
        <f t="array" ref="AL91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8" s="103" t="e" cm="1">
        <f t="array" ref="AM918">CONCATENATE(LEFT(AH918, SEARCH(" ", AH918) -1),", ",Labels[Labels])</f>
        <v>#VALUE!</v>
      </c>
      <c r="AN918" s="103" t="b">
        <f t="shared" si="15"/>
        <v>0</v>
      </c>
      <c r="AO918" s="103"/>
      <c r="AP918" s="103"/>
      <c r="AQ918" s="103"/>
      <c r="AR918" s="103"/>
      <c r="AS918" s="103"/>
      <c r="AT918" s="103"/>
      <c r="AU918" s="103"/>
      <c r="AV918" s="103"/>
      <c r="AW918" s="103"/>
      <c r="AX918" s="103"/>
      <c r="AY918" s="103"/>
      <c r="AZ918" s="103"/>
      <c r="BA918" s="103"/>
      <c r="BB918" s="103"/>
      <c r="BC918" s="103" t="e">
        <f>VLOOKUP('Final Report'!D918,'Issue Variable'!A:N,11,FALSE)</f>
        <v>#N/A</v>
      </c>
      <c r="BD918" s="103"/>
      <c r="BE918" s="206"/>
    </row>
    <row r="919" spans="1:57" ht="105" hidden="1">
      <c r="A919" s="145"/>
      <c r="B919" s="103" t="e">
        <f>VLOOKUP(A919,URL[],2,0)</f>
        <v>#N/A</v>
      </c>
      <c r="C919" s="205" t="e">
        <f>VLOOKUP(A919,URL[],3,0)</f>
        <v>#N/A</v>
      </c>
      <c r="D919" s="103"/>
      <c r="E919" s="103"/>
      <c r="F919" s="103"/>
      <c r="G919" s="103"/>
      <c r="H919" s="103"/>
      <c r="I919" s="103"/>
      <c r="J919" s="103"/>
      <c r="K919" s="103"/>
      <c r="L919" s="103"/>
      <c r="M919" s="103"/>
      <c r="N919" s="103"/>
      <c r="O919" s="103"/>
      <c r="P919" s="103"/>
      <c r="Q919" s="103"/>
      <c r="R919" s="103"/>
      <c r="S919" s="103"/>
      <c r="T919" s="103" t="str">
        <f>IF(Final_Report[[#This Row],[Move to Report]]="Yes",VLOOKUP(E919,IssueVariable[],3,0),"N/A")</f>
        <v>N/A</v>
      </c>
      <c r="U919" s="103" t="str">
        <f>IF(Final_Report[[#This Row],[Move to Report]]="Yes",VLOOKUP(E919,IssueVariable[],4,0),"N/A")</f>
        <v>N/A</v>
      </c>
      <c r="V919" s="103" t="str">
        <f>Final_Report[[#This Row],[Issue Description]]</f>
        <v>N/A</v>
      </c>
      <c r="W919" s="103"/>
      <c r="X919" s="103">
        <f>Final_Report[[#This Row],[Code Snippet]]</f>
        <v>0</v>
      </c>
      <c r="Y919" s="103" t="str">
        <f>IF(Final_Report[[#This Row],[Move to Report]]="Yes",VLOOKUP(E919,IssueVariable[],5,0),"N/A")</f>
        <v>N/A</v>
      </c>
      <c r="Z919" s="103" t="str">
        <f>Final_Report[[#This Row],[Expected Result]]</f>
        <v>N/A</v>
      </c>
      <c r="AA919" s="103" t="str">
        <f>IF(Final_Report[[#This Row],[Move to Report]]="Yes",VLOOKUP(E919,IssueVariable[],6,0),"N/A")</f>
        <v>N/A</v>
      </c>
      <c r="AB919" s="103" t="str">
        <f>IF(Final_Report[[#This Row],[Move to Report]]="Yes",VLOOKUP(E919,IssueVariable[],7,0),"N/A")</f>
        <v>N/A</v>
      </c>
      <c r="AC919" s="103" t="str">
        <f>Final_Report[[#This Row],[Recommendation]]</f>
        <v>N/A</v>
      </c>
      <c r="AD919" s="103"/>
      <c r="AE919" s="103" t="str">
        <f>IF(Final_Report[[#This Row],[Move to Report]]="Yes",VLOOKUP(E919,IssueVariable[],8,0),"N/A")</f>
        <v>N/A</v>
      </c>
      <c r="AF919" s="103" t="str">
        <f>Final_Report[[#This Row],[Steps to Reproduce]]</f>
        <v>N/A</v>
      </c>
      <c r="AG919" s="103" t="str">
        <f>IF(Final_Report[[#This Row],[Move to Report]]="Yes",VLOOKUP(E919,IssueVariable[],9,0),"N/A")</f>
        <v>N/A</v>
      </c>
      <c r="AH919" s="103" t="str">
        <f>IF(Final_Report[[#This Row],[Move to Report]]="Yes",VLOOKUP(E919,IssueVariable[],10,0),"N/A")</f>
        <v>N/A</v>
      </c>
      <c r="AI919" s="103"/>
      <c r="AJ919" s="103"/>
      <c r="AK919" s="103" t="str" cm="1">
        <f t="array" ref="AK919">Table95[Tested on]</f>
        <v>Windows: 11
MAC OS: 12
iOS: 15
Android OS: 10</v>
      </c>
      <c r="AL919" s="203" t="str" cm="1">
        <f t="array" ref="AL91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19" s="103" t="e" cm="1">
        <f t="array" ref="AM919">CONCATENATE(LEFT(AH919, SEARCH(" ", AH919) -1),", ",Labels[Labels])</f>
        <v>#VALUE!</v>
      </c>
      <c r="AN919" s="103" t="b">
        <f t="shared" si="15"/>
        <v>0</v>
      </c>
      <c r="AO919" s="103"/>
      <c r="AP919" s="103"/>
      <c r="AQ919" s="103"/>
      <c r="AR919" s="103"/>
      <c r="AS919" s="103"/>
      <c r="AT919" s="103"/>
      <c r="AU919" s="103"/>
      <c r="AV919" s="103"/>
      <c r="AW919" s="103"/>
      <c r="AX919" s="103"/>
      <c r="AY919" s="103"/>
      <c r="AZ919" s="103"/>
      <c r="BA919" s="103"/>
      <c r="BB919" s="103"/>
      <c r="BC919" s="103" t="e">
        <f>VLOOKUP('Final Report'!D919,'Issue Variable'!A:N,11,FALSE)</f>
        <v>#N/A</v>
      </c>
      <c r="BD919" s="103"/>
      <c r="BE919" s="206"/>
    </row>
    <row r="920" spans="1:57" ht="105" hidden="1">
      <c r="A920" s="145"/>
      <c r="B920" s="103" t="e">
        <f>VLOOKUP(A920,URL[],2,0)</f>
        <v>#N/A</v>
      </c>
      <c r="C920" s="205" t="e">
        <f>VLOOKUP(A920,URL[],3,0)</f>
        <v>#N/A</v>
      </c>
      <c r="D920" s="103"/>
      <c r="E920" s="103"/>
      <c r="F920" s="103"/>
      <c r="G920" s="103"/>
      <c r="H920" s="103"/>
      <c r="I920" s="103"/>
      <c r="J920" s="103"/>
      <c r="K920" s="103"/>
      <c r="L920" s="103"/>
      <c r="M920" s="103"/>
      <c r="N920" s="103"/>
      <c r="O920" s="103"/>
      <c r="P920" s="103"/>
      <c r="Q920" s="103"/>
      <c r="R920" s="103"/>
      <c r="S920" s="103"/>
      <c r="T920" s="103" t="str">
        <f>IF(Final_Report[[#This Row],[Move to Report]]="Yes",VLOOKUP(E920,IssueVariable[],3,0),"N/A")</f>
        <v>N/A</v>
      </c>
      <c r="U920" s="103" t="str">
        <f>IF(Final_Report[[#This Row],[Move to Report]]="Yes",VLOOKUP(E920,IssueVariable[],4,0),"N/A")</f>
        <v>N/A</v>
      </c>
      <c r="V920" s="103" t="str">
        <f>Final_Report[[#This Row],[Issue Description]]</f>
        <v>N/A</v>
      </c>
      <c r="W920" s="103"/>
      <c r="X920" s="103">
        <f>Final_Report[[#This Row],[Code Snippet]]</f>
        <v>0</v>
      </c>
      <c r="Y920" s="103" t="str">
        <f>IF(Final_Report[[#This Row],[Move to Report]]="Yes",VLOOKUP(E920,IssueVariable[],5,0),"N/A")</f>
        <v>N/A</v>
      </c>
      <c r="Z920" s="103" t="str">
        <f>Final_Report[[#This Row],[Expected Result]]</f>
        <v>N/A</v>
      </c>
      <c r="AA920" s="103" t="str">
        <f>IF(Final_Report[[#This Row],[Move to Report]]="Yes",VLOOKUP(E920,IssueVariable[],6,0),"N/A")</f>
        <v>N/A</v>
      </c>
      <c r="AB920" s="103" t="str">
        <f>IF(Final_Report[[#This Row],[Move to Report]]="Yes",VLOOKUP(E920,IssueVariable[],7,0),"N/A")</f>
        <v>N/A</v>
      </c>
      <c r="AC920" s="103" t="str">
        <f>Final_Report[[#This Row],[Recommendation]]</f>
        <v>N/A</v>
      </c>
      <c r="AD920" s="103"/>
      <c r="AE920" s="103" t="str">
        <f>IF(Final_Report[[#This Row],[Move to Report]]="Yes",VLOOKUP(E920,IssueVariable[],8,0),"N/A")</f>
        <v>N/A</v>
      </c>
      <c r="AF920" s="103" t="str">
        <f>Final_Report[[#This Row],[Steps to Reproduce]]</f>
        <v>N/A</v>
      </c>
      <c r="AG920" s="103" t="str">
        <f>IF(Final_Report[[#This Row],[Move to Report]]="Yes",VLOOKUP(E920,IssueVariable[],9,0),"N/A")</f>
        <v>N/A</v>
      </c>
      <c r="AH920" s="103" t="str">
        <f>IF(Final_Report[[#This Row],[Move to Report]]="Yes",VLOOKUP(E920,IssueVariable[],10,0),"N/A")</f>
        <v>N/A</v>
      </c>
      <c r="AI920" s="103"/>
      <c r="AJ920" s="103"/>
      <c r="AK920" s="103" t="str" cm="1">
        <f t="array" ref="AK920">Table95[Tested on]</f>
        <v>Windows: 11
MAC OS: 12
iOS: 15
Android OS: 10</v>
      </c>
      <c r="AL920" s="203" t="str" cm="1">
        <f t="array" ref="AL92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0" s="103" t="e" cm="1">
        <f t="array" ref="AM920">CONCATENATE(LEFT(AH920, SEARCH(" ", AH920) -1),", ",Labels[Labels])</f>
        <v>#VALUE!</v>
      </c>
      <c r="AN920" s="103" t="b">
        <f t="shared" si="15"/>
        <v>0</v>
      </c>
      <c r="AO920" s="103"/>
      <c r="AP920" s="103"/>
      <c r="AQ920" s="103"/>
      <c r="AR920" s="103"/>
      <c r="AS920" s="103"/>
      <c r="AT920" s="103"/>
      <c r="AU920" s="103"/>
      <c r="AV920" s="103"/>
      <c r="AW920" s="103"/>
      <c r="AX920" s="103"/>
      <c r="AY920" s="103"/>
      <c r="AZ920" s="103"/>
      <c r="BA920" s="103"/>
      <c r="BB920" s="103"/>
      <c r="BC920" s="103" t="e">
        <f>VLOOKUP('Final Report'!D920,'Issue Variable'!A:N,11,FALSE)</f>
        <v>#N/A</v>
      </c>
      <c r="BD920" s="103"/>
      <c r="BE920" s="206"/>
    </row>
    <row r="921" spans="1:57" ht="105" hidden="1">
      <c r="A921" s="145"/>
      <c r="B921" s="103" t="e">
        <f>VLOOKUP(A921,URL[],2,0)</f>
        <v>#N/A</v>
      </c>
      <c r="C921" s="205" t="e">
        <f>VLOOKUP(A921,URL[],3,0)</f>
        <v>#N/A</v>
      </c>
      <c r="D921" s="103"/>
      <c r="E921" s="103"/>
      <c r="F921" s="103"/>
      <c r="G921" s="103"/>
      <c r="H921" s="103"/>
      <c r="I921" s="103"/>
      <c r="J921" s="103"/>
      <c r="K921" s="103"/>
      <c r="L921" s="103"/>
      <c r="M921" s="103"/>
      <c r="N921" s="103"/>
      <c r="O921" s="103"/>
      <c r="P921" s="103"/>
      <c r="Q921" s="103"/>
      <c r="R921" s="103"/>
      <c r="S921" s="103"/>
      <c r="T921" s="103" t="str">
        <f>IF(Final_Report[[#This Row],[Move to Report]]="Yes",VLOOKUP(E921,IssueVariable[],3,0),"N/A")</f>
        <v>N/A</v>
      </c>
      <c r="U921" s="103" t="str">
        <f>IF(Final_Report[[#This Row],[Move to Report]]="Yes",VLOOKUP(E921,IssueVariable[],4,0),"N/A")</f>
        <v>N/A</v>
      </c>
      <c r="V921" s="103" t="str">
        <f>Final_Report[[#This Row],[Issue Description]]</f>
        <v>N/A</v>
      </c>
      <c r="W921" s="103"/>
      <c r="X921" s="103">
        <f>Final_Report[[#This Row],[Code Snippet]]</f>
        <v>0</v>
      </c>
      <c r="Y921" s="103" t="str">
        <f>IF(Final_Report[[#This Row],[Move to Report]]="Yes",VLOOKUP(E921,IssueVariable[],5,0),"N/A")</f>
        <v>N/A</v>
      </c>
      <c r="Z921" s="103" t="str">
        <f>Final_Report[[#This Row],[Expected Result]]</f>
        <v>N/A</v>
      </c>
      <c r="AA921" s="103" t="str">
        <f>IF(Final_Report[[#This Row],[Move to Report]]="Yes",VLOOKUP(E921,IssueVariable[],6,0),"N/A")</f>
        <v>N/A</v>
      </c>
      <c r="AB921" s="103" t="str">
        <f>IF(Final_Report[[#This Row],[Move to Report]]="Yes",VLOOKUP(E921,IssueVariable[],7,0),"N/A")</f>
        <v>N/A</v>
      </c>
      <c r="AC921" s="103" t="str">
        <f>Final_Report[[#This Row],[Recommendation]]</f>
        <v>N/A</v>
      </c>
      <c r="AD921" s="103"/>
      <c r="AE921" s="103" t="str">
        <f>IF(Final_Report[[#This Row],[Move to Report]]="Yes",VLOOKUP(E921,IssueVariable[],8,0),"N/A")</f>
        <v>N/A</v>
      </c>
      <c r="AF921" s="103" t="str">
        <f>Final_Report[[#This Row],[Steps to Reproduce]]</f>
        <v>N/A</v>
      </c>
      <c r="AG921" s="103" t="str">
        <f>IF(Final_Report[[#This Row],[Move to Report]]="Yes",VLOOKUP(E921,IssueVariable[],9,0),"N/A")</f>
        <v>N/A</v>
      </c>
      <c r="AH921" s="103" t="str">
        <f>IF(Final_Report[[#This Row],[Move to Report]]="Yes",VLOOKUP(E921,IssueVariable[],10,0),"N/A")</f>
        <v>N/A</v>
      </c>
      <c r="AI921" s="103"/>
      <c r="AJ921" s="103"/>
      <c r="AK921" s="103" t="str" cm="1">
        <f t="array" ref="AK921">Table95[Tested on]</f>
        <v>Windows: 11
MAC OS: 12
iOS: 15
Android OS: 10</v>
      </c>
      <c r="AL921" s="203" t="str" cm="1">
        <f t="array" ref="AL92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1" s="103" t="e" cm="1">
        <f t="array" ref="AM921">CONCATENATE(LEFT(AH921, SEARCH(" ", AH921) -1),", ",Labels[Labels])</f>
        <v>#VALUE!</v>
      </c>
      <c r="AN921" s="103" t="b">
        <f t="shared" si="15"/>
        <v>0</v>
      </c>
      <c r="AO921" s="103"/>
      <c r="AP921" s="103"/>
      <c r="AQ921" s="103"/>
      <c r="AR921" s="103"/>
      <c r="AS921" s="103"/>
      <c r="AT921" s="103"/>
      <c r="AU921" s="103"/>
      <c r="AV921" s="103"/>
      <c r="AW921" s="103"/>
      <c r="AX921" s="103"/>
      <c r="AY921" s="103"/>
      <c r="AZ921" s="103"/>
      <c r="BA921" s="103"/>
      <c r="BB921" s="103"/>
      <c r="BC921" s="103" t="e">
        <f>VLOOKUP('Final Report'!D921,'Issue Variable'!A:N,11,FALSE)</f>
        <v>#N/A</v>
      </c>
      <c r="BD921" s="103"/>
      <c r="BE921" s="206"/>
    </row>
    <row r="922" spans="1:57" ht="105" hidden="1">
      <c r="A922" s="145"/>
      <c r="B922" s="103" t="e">
        <f>VLOOKUP(A922,URL[],2,0)</f>
        <v>#N/A</v>
      </c>
      <c r="C922" s="205" t="e">
        <f>VLOOKUP(A922,URL[],3,0)</f>
        <v>#N/A</v>
      </c>
      <c r="D922" s="103"/>
      <c r="E922" s="103"/>
      <c r="F922" s="103"/>
      <c r="G922" s="103"/>
      <c r="H922" s="103"/>
      <c r="I922" s="103"/>
      <c r="J922" s="103"/>
      <c r="K922" s="103"/>
      <c r="L922" s="103"/>
      <c r="M922" s="103"/>
      <c r="N922" s="103"/>
      <c r="O922" s="103"/>
      <c r="P922" s="103"/>
      <c r="Q922" s="103"/>
      <c r="R922" s="103"/>
      <c r="S922" s="103"/>
      <c r="T922" s="103" t="str">
        <f>IF(Final_Report[[#This Row],[Move to Report]]="Yes",VLOOKUP(E922,IssueVariable[],3,0),"N/A")</f>
        <v>N/A</v>
      </c>
      <c r="U922" s="103" t="str">
        <f>IF(Final_Report[[#This Row],[Move to Report]]="Yes",VLOOKUP(E922,IssueVariable[],4,0),"N/A")</f>
        <v>N/A</v>
      </c>
      <c r="V922" s="103" t="str">
        <f>Final_Report[[#This Row],[Issue Description]]</f>
        <v>N/A</v>
      </c>
      <c r="W922" s="103"/>
      <c r="X922" s="103">
        <f>Final_Report[[#This Row],[Code Snippet]]</f>
        <v>0</v>
      </c>
      <c r="Y922" s="103" t="str">
        <f>IF(Final_Report[[#This Row],[Move to Report]]="Yes",VLOOKUP(E922,IssueVariable[],5,0),"N/A")</f>
        <v>N/A</v>
      </c>
      <c r="Z922" s="103" t="str">
        <f>Final_Report[[#This Row],[Expected Result]]</f>
        <v>N/A</v>
      </c>
      <c r="AA922" s="103" t="str">
        <f>IF(Final_Report[[#This Row],[Move to Report]]="Yes",VLOOKUP(E922,IssueVariable[],6,0),"N/A")</f>
        <v>N/A</v>
      </c>
      <c r="AB922" s="103" t="str">
        <f>IF(Final_Report[[#This Row],[Move to Report]]="Yes",VLOOKUP(E922,IssueVariable[],7,0),"N/A")</f>
        <v>N/A</v>
      </c>
      <c r="AC922" s="103" t="str">
        <f>Final_Report[[#This Row],[Recommendation]]</f>
        <v>N/A</v>
      </c>
      <c r="AD922" s="103"/>
      <c r="AE922" s="103" t="str">
        <f>IF(Final_Report[[#This Row],[Move to Report]]="Yes",VLOOKUP(E922,IssueVariable[],8,0),"N/A")</f>
        <v>N/A</v>
      </c>
      <c r="AF922" s="103" t="str">
        <f>Final_Report[[#This Row],[Steps to Reproduce]]</f>
        <v>N/A</v>
      </c>
      <c r="AG922" s="103" t="str">
        <f>IF(Final_Report[[#This Row],[Move to Report]]="Yes",VLOOKUP(E922,IssueVariable[],9,0),"N/A")</f>
        <v>N/A</v>
      </c>
      <c r="AH922" s="103" t="str">
        <f>IF(Final_Report[[#This Row],[Move to Report]]="Yes",VLOOKUP(E922,IssueVariable[],10,0),"N/A")</f>
        <v>N/A</v>
      </c>
      <c r="AI922" s="103"/>
      <c r="AJ922" s="103"/>
      <c r="AK922" s="103" t="str" cm="1">
        <f t="array" ref="AK922">Table95[Tested on]</f>
        <v>Windows: 11
MAC OS: 12
iOS: 15
Android OS: 10</v>
      </c>
      <c r="AL922" s="203" t="str" cm="1">
        <f t="array" ref="AL92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2" s="103" t="e" cm="1">
        <f t="array" ref="AM922">CONCATENATE(LEFT(AH922, SEARCH(" ", AH922) -1),", ",Labels[Labels])</f>
        <v>#VALUE!</v>
      </c>
      <c r="AN922" s="103" t="b">
        <f t="shared" si="15"/>
        <v>0</v>
      </c>
      <c r="AO922" s="103"/>
      <c r="AP922" s="103"/>
      <c r="AQ922" s="103"/>
      <c r="AR922" s="103"/>
      <c r="AS922" s="103"/>
      <c r="AT922" s="103"/>
      <c r="AU922" s="103"/>
      <c r="AV922" s="103"/>
      <c r="AW922" s="103"/>
      <c r="AX922" s="103"/>
      <c r="AY922" s="103"/>
      <c r="AZ922" s="103"/>
      <c r="BA922" s="103"/>
      <c r="BB922" s="103"/>
      <c r="BC922" s="103" t="e">
        <f>VLOOKUP('Final Report'!D922,'Issue Variable'!A:N,11,FALSE)</f>
        <v>#N/A</v>
      </c>
      <c r="BD922" s="103"/>
      <c r="BE922" s="206"/>
    </row>
    <row r="923" spans="1:57" ht="105" hidden="1">
      <c r="A923" s="145"/>
      <c r="B923" s="103" t="e">
        <f>VLOOKUP(A923,URL[],2,0)</f>
        <v>#N/A</v>
      </c>
      <c r="C923" s="205" t="e">
        <f>VLOOKUP(A923,URL[],3,0)</f>
        <v>#N/A</v>
      </c>
      <c r="D923" s="103"/>
      <c r="E923" s="103"/>
      <c r="F923" s="103"/>
      <c r="G923" s="103"/>
      <c r="H923" s="103"/>
      <c r="I923" s="103"/>
      <c r="J923" s="103"/>
      <c r="K923" s="103"/>
      <c r="L923" s="103"/>
      <c r="M923" s="103"/>
      <c r="N923" s="103"/>
      <c r="O923" s="103"/>
      <c r="P923" s="103"/>
      <c r="Q923" s="103"/>
      <c r="R923" s="103"/>
      <c r="S923" s="103"/>
      <c r="T923" s="103" t="str">
        <f>IF(Final_Report[[#This Row],[Move to Report]]="Yes",VLOOKUP(E923,IssueVariable[],3,0),"N/A")</f>
        <v>N/A</v>
      </c>
      <c r="U923" s="103" t="str">
        <f>IF(Final_Report[[#This Row],[Move to Report]]="Yes",VLOOKUP(E923,IssueVariable[],4,0),"N/A")</f>
        <v>N/A</v>
      </c>
      <c r="V923" s="103" t="str">
        <f>Final_Report[[#This Row],[Issue Description]]</f>
        <v>N/A</v>
      </c>
      <c r="W923" s="103"/>
      <c r="X923" s="103">
        <f>Final_Report[[#This Row],[Code Snippet]]</f>
        <v>0</v>
      </c>
      <c r="Y923" s="103" t="str">
        <f>IF(Final_Report[[#This Row],[Move to Report]]="Yes",VLOOKUP(E923,IssueVariable[],5,0),"N/A")</f>
        <v>N/A</v>
      </c>
      <c r="Z923" s="103" t="str">
        <f>Final_Report[[#This Row],[Expected Result]]</f>
        <v>N/A</v>
      </c>
      <c r="AA923" s="103" t="str">
        <f>IF(Final_Report[[#This Row],[Move to Report]]="Yes",VLOOKUP(E923,IssueVariable[],6,0),"N/A")</f>
        <v>N/A</v>
      </c>
      <c r="AB923" s="103" t="str">
        <f>IF(Final_Report[[#This Row],[Move to Report]]="Yes",VLOOKUP(E923,IssueVariable[],7,0),"N/A")</f>
        <v>N/A</v>
      </c>
      <c r="AC923" s="103" t="str">
        <f>Final_Report[[#This Row],[Recommendation]]</f>
        <v>N/A</v>
      </c>
      <c r="AD923" s="103"/>
      <c r="AE923" s="103" t="str">
        <f>IF(Final_Report[[#This Row],[Move to Report]]="Yes",VLOOKUP(E923,IssueVariable[],8,0),"N/A")</f>
        <v>N/A</v>
      </c>
      <c r="AF923" s="103" t="str">
        <f>Final_Report[[#This Row],[Steps to Reproduce]]</f>
        <v>N/A</v>
      </c>
      <c r="AG923" s="103" t="str">
        <f>IF(Final_Report[[#This Row],[Move to Report]]="Yes",VLOOKUP(E923,IssueVariable[],9,0),"N/A")</f>
        <v>N/A</v>
      </c>
      <c r="AH923" s="103" t="str">
        <f>IF(Final_Report[[#This Row],[Move to Report]]="Yes",VLOOKUP(E923,IssueVariable[],10,0),"N/A")</f>
        <v>N/A</v>
      </c>
      <c r="AI923" s="103"/>
      <c r="AJ923" s="103"/>
      <c r="AK923" s="103" t="str" cm="1">
        <f t="array" ref="AK923">Table95[Tested on]</f>
        <v>Windows: 11
MAC OS: 12
iOS: 15
Android OS: 10</v>
      </c>
      <c r="AL923" s="203" t="str" cm="1">
        <f t="array" ref="AL92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3" s="103" t="e" cm="1">
        <f t="array" ref="AM923">CONCATENATE(LEFT(AH923, SEARCH(" ", AH923) -1),", ",Labels[Labels])</f>
        <v>#VALUE!</v>
      </c>
      <c r="AN923" s="103" t="b">
        <f t="shared" si="15"/>
        <v>0</v>
      </c>
      <c r="AO923" s="103"/>
      <c r="AP923" s="103"/>
      <c r="AQ923" s="103"/>
      <c r="AR923" s="103"/>
      <c r="AS923" s="103"/>
      <c r="AT923" s="103"/>
      <c r="AU923" s="103"/>
      <c r="AV923" s="103"/>
      <c r="AW923" s="103"/>
      <c r="AX923" s="103"/>
      <c r="AY923" s="103"/>
      <c r="AZ923" s="103"/>
      <c r="BA923" s="103"/>
      <c r="BB923" s="103"/>
      <c r="BC923" s="103" t="e">
        <f>VLOOKUP('Final Report'!D923,'Issue Variable'!A:N,11,FALSE)</f>
        <v>#N/A</v>
      </c>
      <c r="BD923" s="103"/>
      <c r="BE923" s="206"/>
    </row>
    <row r="924" spans="1:57" ht="105" hidden="1">
      <c r="A924" s="145"/>
      <c r="B924" s="103" t="e">
        <f>VLOOKUP(A924,URL[],2,0)</f>
        <v>#N/A</v>
      </c>
      <c r="C924" s="205" t="e">
        <f>VLOOKUP(A924,URL[],3,0)</f>
        <v>#N/A</v>
      </c>
      <c r="D924" s="103"/>
      <c r="E924" s="103"/>
      <c r="F924" s="103"/>
      <c r="G924" s="103"/>
      <c r="H924" s="103"/>
      <c r="I924" s="103"/>
      <c r="J924" s="103"/>
      <c r="K924" s="103"/>
      <c r="L924" s="103"/>
      <c r="M924" s="103"/>
      <c r="N924" s="103"/>
      <c r="O924" s="103"/>
      <c r="P924" s="103"/>
      <c r="Q924" s="103"/>
      <c r="R924" s="103"/>
      <c r="S924" s="103"/>
      <c r="T924" s="103" t="str">
        <f>IF(Final_Report[[#This Row],[Move to Report]]="Yes",VLOOKUP(E924,IssueVariable[],3,0),"N/A")</f>
        <v>N/A</v>
      </c>
      <c r="U924" s="103" t="str">
        <f>IF(Final_Report[[#This Row],[Move to Report]]="Yes",VLOOKUP(E924,IssueVariable[],4,0),"N/A")</f>
        <v>N/A</v>
      </c>
      <c r="V924" s="103" t="str">
        <f>Final_Report[[#This Row],[Issue Description]]</f>
        <v>N/A</v>
      </c>
      <c r="W924" s="103"/>
      <c r="X924" s="103">
        <f>Final_Report[[#This Row],[Code Snippet]]</f>
        <v>0</v>
      </c>
      <c r="Y924" s="103" t="str">
        <f>IF(Final_Report[[#This Row],[Move to Report]]="Yes",VLOOKUP(E924,IssueVariable[],5,0),"N/A")</f>
        <v>N/A</v>
      </c>
      <c r="Z924" s="103" t="str">
        <f>Final_Report[[#This Row],[Expected Result]]</f>
        <v>N/A</v>
      </c>
      <c r="AA924" s="103" t="str">
        <f>IF(Final_Report[[#This Row],[Move to Report]]="Yes",VLOOKUP(E924,IssueVariable[],6,0),"N/A")</f>
        <v>N/A</v>
      </c>
      <c r="AB924" s="103" t="str">
        <f>IF(Final_Report[[#This Row],[Move to Report]]="Yes",VLOOKUP(E924,IssueVariable[],7,0),"N/A")</f>
        <v>N/A</v>
      </c>
      <c r="AC924" s="103" t="str">
        <f>Final_Report[[#This Row],[Recommendation]]</f>
        <v>N/A</v>
      </c>
      <c r="AD924" s="103"/>
      <c r="AE924" s="103" t="str">
        <f>IF(Final_Report[[#This Row],[Move to Report]]="Yes",VLOOKUP(E924,IssueVariable[],8,0),"N/A")</f>
        <v>N/A</v>
      </c>
      <c r="AF924" s="103" t="str">
        <f>Final_Report[[#This Row],[Steps to Reproduce]]</f>
        <v>N/A</v>
      </c>
      <c r="AG924" s="103" t="str">
        <f>IF(Final_Report[[#This Row],[Move to Report]]="Yes",VLOOKUP(E924,IssueVariable[],9,0),"N/A")</f>
        <v>N/A</v>
      </c>
      <c r="AH924" s="103" t="str">
        <f>IF(Final_Report[[#This Row],[Move to Report]]="Yes",VLOOKUP(E924,IssueVariable[],10,0),"N/A")</f>
        <v>N/A</v>
      </c>
      <c r="AI924" s="103"/>
      <c r="AJ924" s="103"/>
      <c r="AK924" s="103" t="str" cm="1">
        <f t="array" ref="AK924">Table95[Tested on]</f>
        <v>Windows: 11
MAC OS: 12
iOS: 15
Android OS: 10</v>
      </c>
      <c r="AL924" s="203" t="str" cm="1">
        <f t="array" ref="AL92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4" s="103" t="e" cm="1">
        <f t="array" ref="AM924">CONCATENATE(LEFT(AH924, SEARCH(" ", AH924) -1),", ",Labels[Labels])</f>
        <v>#VALUE!</v>
      </c>
      <c r="AN924" s="103" t="b">
        <f t="shared" si="15"/>
        <v>0</v>
      </c>
      <c r="AO924" s="103"/>
      <c r="AP924" s="103"/>
      <c r="AQ924" s="103"/>
      <c r="AR924" s="103"/>
      <c r="AS924" s="103"/>
      <c r="AT924" s="103"/>
      <c r="AU924" s="103"/>
      <c r="AV924" s="103"/>
      <c r="AW924" s="103"/>
      <c r="AX924" s="103"/>
      <c r="AY924" s="103"/>
      <c r="AZ924" s="103"/>
      <c r="BA924" s="103"/>
      <c r="BB924" s="103"/>
      <c r="BC924" s="103" t="e">
        <f>VLOOKUP('Final Report'!D924,'Issue Variable'!A:N,11,FALSE)</f>
        <v>#N/A</v>
      </c>
      <c r="BD924" s="103"/>
      <c r="BE924" s="206"/>
    </row>
    <row r="925" spans="1:57" ht="105" hidden="1">
      <c r="A925" s="145"/>
      <c r="B925" s="103" t="e">
        <f>VLOOKUP(A925,URL[],2,0)</f>
        <v>#N/A</v>
      </c>
      <c r="C925" s="205" t="e">
        <f>VLOOKUP(A925,URL[],3,0)</f>
        <v>#N/A</v>
      </c>
      <c r="D925" s="103"/>
      <c r="E925" s="103"/>
      <c r="F925" s="103"/>
      <c r="G925" s="103"/>
      <c r="H925" s="103"/>
      <c r="I925" s="103"/>
      <c r="J925" s="103"/>
      <c r="K925" s="103"/>
      <c r="L925" s="103"/>
      <c r="M925" s="103"/>
      <c r="N925" s="103"/>
      <c r="O925" s="103"/>
      <c r="P925" s="103"/>
      <c r="Q925" s="103"/>
      <c r="R925" s="103"/>
      <c r="S925" s="103"/>
      <c r="T925" s="103" t="str">
        <f>IF(Final_Report[[#This Row],[Move to Report]]="Yes",VLOOKUP(E925,IssueVariable[],3,0),"N/A")</f>
        <v>N/A</v>
      </c>
      <c r="U925" s="103" t="str">
        <f>IF(Final_Report[[#This Row],[Move to Report]]="Yes",VLOOKUP(E925,IssueVariable[],4,0),"N/A")</f>
        <v>N/A</v>
      </c>
      <c r="V925" s="103" t="str">
        <f>Final_Report[[#This Row],[Issue Description]]</f>
        <v>N/A</v>
      </c>
      <c r="W925" s="103"/>
      <c r="X925" s="103">
        <f>Final_Report[[#This Row],[Code Snippet]]</f>
        <v>0</v>
      </c>
      <c r="Y925" s="103" t="str">
        <f>IF(Final_Report[[#This Row],[Move to Report]]="Yes",VLOOKUP(E925,IssueVariable[],5,0),"N/A")</f>
        <v>N/A</v>
      </c>
      <c r="Z925" s="103" t="str">
        <f>Final_Report[[#This Row],[Expected Result]]</f>
        <v>N/A</v>
      </c>
      <c r="AA925" s="103" t="str">
        <f>IF(Final_Report[[#This Row],[Move to Report]]="Yes",VLOOKUP(E925,IssueVariable[],6,0),"N/A")</f>
        <v>N/A</v>
      </c>
      <c r="AB925" s="103" t="str">
        <f>IF(Final_Report[[#This Row],[Move to Report]]="Yes",VLOOKUP(E925,IssueVariable[],7,0),"N/A")</f>
        <v>N/A</v>
      </c>
      <c r="AC925" s="103" t="str">
        <f>Final_Report[[#This Row],[Recommendation]]</f>
        <v>N/A</v>
      </c>
      <c r="AD925" s="103"/>
      <c r="AE925" s="103" t="str">
        <f>IF(Final_Report[[#This Row],[Move to Report]]="Yes",VLOOKUP(E925,IssueVariable[],8,0),"N/A")</f>
        <v>N/A</v>
      </c>
      <c r="AF925" s="103" t="str">
        <f>Final_Report[[#This Row],[Steps to Reproduce]]</f>
        <v>N/A</v>
      </c>
      <c r="AG925" s="103" t="str">
        <f>IF(Final_Report[[#This Row],[Move to Report]]="Yes",VLOOKUP(E925,IssueVariable[],9,0),"N/A")</f>
        <v>N/A</v>
      </c>
      <c r="AH925" s="103" t="str">
        <f>IF(Final_Report[[#This Row],[Move to Report]]="Yes",VLOOKUP(E925,IssueVariable[],10,0),"N/A")</f>
        <v>N/A</v>
      </c>
      <c r="AI925" s="103"/>
      <c r="AJ925" s="103"/>
      <c r="AK925" s="103" t="str" cm="1">
        <f t="array" ref="AK925">Table95[Tested on]</f>
        <v>Windows: 11
MAC OS: 12
iOS: 15
Android OS: 10</v>
      </c>
      <c r="AL925" s="203" t="str" cm="1">
        <f t="array" ref="AL92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5" s="103" t="e" cm="1">
        <f t="array" ref="AM925">CONCATENATE(LEFT(AH925, SEARCH(" ", AH925) -1),", ",Labels[Labels])</f>
        <v>#VALUE!</v>
      </c>
      <c r="AN925" s="103" t="b">
        <f t="shared" si="15"/>
        <v>0</v>
      </c>
      <c r="AO925" s="103"/>
      <c r="AP925" s="103"/>
      <c r="AQ925" s="103"/>
      <c r="AR925" s="103"/>
      <c r="AS925" s="103"/>
      <c r="AT925" s="103"/>
      <c r="AU925" s="103"/>
      <c r="AV925" s="103"/>
      <c r="AW925" s="103"/>
      <c r="AX925" s="103"/>
      <c r="AY925" s="103"/>
      <c r="AZ925" s="103"/>
      <c r="BA925" s="103"/>
      <c r="BB925" s="103"/>
      <c r="BC925" s="103" t="e">
        <f>VLOOKUP('Final Report'!D925,'Issue Variable'!A:N,11,FALSE)</f>
        <v>#N/A</v>
      </c>
      <c r="BD925" s="103"/>
      <c r="BE925" s="206"/>
    </row>
    <row r="926" spans="1:57" ht="105" hidden="1">
      <c r="A926" s="145"/>
      <c r="B926" s="103" t="e">
        <f>VLOOKUP(A926,URL[],2,0)</f>
        <v>#N/A</v>
      </c>
      <c r="C926" s="205" t="e">
        <f>VLOOKUP(A926,URL[],3,0)</f>
        <v>#N/A</v>
      </c>
      <c r="D926" s="103"/>
      <c r="E926" s="103"/>
      <c r="F926" s="103"/>
      <c r="G926" s="103"/>
      <c r="H926" s="103"/>
      <c r="I926" s="103"/>
      <c r="J926" s="103"/>
      <c r="K926" s="103"/>
      <c r="L926" s="103"/>
      <c r="M926" s="103"/>
      <c r="N926" s="103"/>
      <c r="O926" s="103"/>
      <c r="P926" s="103"/>
      <c r="Q926" s="103"/>
      <c r="R926" s="103"/>
      <c r="S926" s="103"/>
      <c r="T926" s="103" t="str">
        <f>IF(Final_Report[[#This Row],[Move to Report]]="Yes",VLOOKUP(E926,IssueVariable[],3,0),"N/A")</f>
        <v>N/A</v>
      </c>
      <c r="U926" s="103" t="str">
        <f>IF(Final_Report[[#This Row],[Move to Report]]="Yes",VLOOKUP(E926,IssueVariable[],4,0),"N/A")</f>
        <v>N/A</v>
      </c>
      <c r="V926" s="103" t="str">
        <f>Final_Report[[#This Row],[Issue Description]]</f>
        <v>N/A</v>
      </c>
      <c r="W926" s="103"/>
      <c r="X926" s="103">
        <f>Final_Report[[#This Row],[Code Snippet]]</f>
        <v>0</v>
      </c>
      <c r="Y926" s="103" t="str">
        <f>IF(Final_Report[[#This Row],[Move to Report]]="Yes",VLOOKUP(E926,IssueVariable[],5,0),"N/A")</f>
        <v>N/A</v>
      </c>
      <c r="Z926" s="103" t="str">
        <f>Final_Report[[#This Row],[Expected Result]]</f>
        <v>N/A</v>
      </c>
      <c r="AA926" s="103" t="str">
        <f>IF(Final_Report[[#This Row],[Move to Report]]="Yes",VLOOKUP(E926,IssueVariable[],6,0),"N/A")</f>
        <v>N/A</v>
      </c>
      <c r="AB926" s="103" t="str">
        <f>IF(Final_Report[[#This Row],[Move to Report]]="Yes",VLOOKUP(E926,IssueVariable[],7,0),"N/A")</f>
        <v>N/A</v>
      </c>
      <c r="AC926" s="103" t="str">
        <f>Final_Report[[#This Row],[Recommendation]]</f>
        <v>N/A</v>
      </c>
      <c r="AD926" s="103"/>
      <c r="AE926" s="103" t="str">
        <f>IF(Final_Report[[#This Row],[Move to Report]]="Yes",VLOOKUP(E926,IssueVariable[],8,0),"N/A")</f>
        <v>N/A</v>
      </c>
      <c r="AF926" s="103" t="str">
        <f>Final_Report[[#This Row],[Steps to Reproduce]]</f>
        <v>N/A</v>
      </c>
      <c r="AG926" s="103" t="str">
        <f>IF(Final_Report[[#This Row],[Move to Report]]="Yes",VLOOKUP(E926,IssueVariable[],9,0),"N/A")</f>
        <v>N/A</v>
      </c>
      <c r="AH926" s="103" t="str">
        <f>IF(Final_Report[[#This Row],[Move to Report]]="Yes",VLOOKUP(E926,IssueVariable[],10,0),"N/A")</f>
        <v>N/A</v>
      </c>
      <c r="AI926" s="103"/>
      <c r="AJ926" s="103"/>
      <c r="AK926" s="103" t="str" cm="1">
        <f t="array" ref="AK926">Table95[Tested on]</f>
        <v>Windows: 11
MAC OS: 12
iOS: 15
Android OS: 10</v>
      </c>
      <c r="AL926" s="203" t="str" cm="1">
        <f t="array" ref="AL92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6" s="103" t="e" cm="1">
        <f t="array" ref="AM926">CONCATENATE(LEFT(AH926, SEARCH(" ", AH926) -1),", ",Labels[Labels])</f>
        <v>#VALUE!</v>
      </c>
      <c r="AN926" s="103" t="b">
        <f t="shared" si="15"/>
        <v>0</v>
      </c>
      <c r="AO926" s="103"/>
      <c r="AP926" s="103"/>
      <c r="AQ926" s="103"/>
      <c r="AR926" s="103"/>
      <c r="AS926" s="103"/>
      <c r="AT926" s="103"/>
      <c r="AU926" s="103"/>
      <c r="AV926" s="103"/>
      <c r="AW926" s="103"/>
      <c r="AX926" s="103"/>
      <c r="AY926" s="103"/>
      <c r="AZ926" s="103"/>
      <c r="BA926" s="103"/>
      <c r="BB926" s="103"/>
      <c r="BC926" s="103" t="e">
        <f>VLOOKUP('Final Report'!D926,'Issue Variable'!A:N,11,FALSE)</f>
        <v>#N/A</v>
      </c>
      <c r="BD926" s="103"/>
      <c r="BE926" s="206"/>
    </row>
    <row r="927" spans="1:57" ht="105" hidden="1">
      <c r="A927" s="145"/>
      <c r="B927" s="103" t="e">
        <f>VLOOKUP(A927,URL[],2,0)</f>
        <v>#N/A</v>
      </c>
      <c r="C927" s="205" t="e">
        <f>VLOOKUP(A927,URL[],3,0)</f>
        <v>#N/A</v>
      </c>
      <c r="D927" s="103"/>
      <c r="E927" s="103"/>
      <c r="F927" s="103"/>
      <c r="G927" s="103"/>
      <c r="H927" s="103"/>
      <c r="I927" s="103"/>
      <c r="J927" s="103"/>
      <c r="K927" s="103"/>
      <c r="L927" s="103"/>
      <c r="M927" s="103"/>
      <c r="N927" s="103"/>
      <c r="O927" s="103"/>
      <c r="P927" s="103"/>
      <c r="Q927" s="103"/>
      <c r="R927" s="103"/>
      <c r="S927" s="103"/>
      <c r="T927" s="103" t="str">
        <f>IF(Final_Report[[#This Row],[Move to Report]]="Yes",VLOOKUP(E927,IssueVariable[],3,0),"N/A")</f>
        <v>N/A</v>
      </c>
      <c r="U927" s="103" t="str">
        <f>IF(Final_Report[[#This Row],[Move to Report]]="Yes",VLOOKUP(E927,IssueVariable[],4,0),"N/A")</f>
        <v>N/A</v>
      </c>
      <c r="V927" s="103" t="str">
        <f>Final_Report[[#This Row],[Issue Description]]</f>
        <v>N/A</v>
      </c>
      <c r="W927" s="103"/>
      <c r="X927" s="103">
        <f>Final_Report[[#This Row],[Code Snippet]]</f>
        <v>0</v>
      </c>
      <c r="Y927" s="103" t="str">
        <f>IF(Final_Report[[#This Row],[Move to Report]]="Yes",VLOOKUP(E927,IssueVariable[],5,0),"N/A")</f>
        <v>N/A</v>
      </c>
      <c r="Z927" s="103" t="str">
        <f>Final_Report[[#This Row],[Expected Result]]</f>
        <v>N/A</v>
      </c>
      <c r="AA927" s="103" t="str">
        <f>IF(Final_Report[[#This Row],[Move to Report]]="Yes",VLOOKUP(E927,IssueVariable[],6,0),"N/A")</f>
        <v>N/A</v>
      </c>
      <c r="AB927" s="103" t="str">
        <f>IF(Final_Report[[#This Row],[Move to Report]]="Yes",VLOOKUP(E927,IssueVariable[],7,0),"N/A")</f>
        <v>N/A</v>
      </c>
      <c r="AC927" s="103" t="str">
        <f>Final_Report[[#This Row],[Recommendation]]</f>
        <v>N/A</v>
      </c>
      <c r="AD927" s="103"/>
      <c r="AE927" s="103" t="str">
        <f>IF(Final_Report[[#This Row],[Move to Report]]="Yes",VLOOKUP(E927,IssueVariable[],8,0),"N/A")</f>
        <v>N/A</v>
      </c>
      <c r="AF927" s="103" t="str">
        <f>Final_Report[[#This Row],[Steps to Reproduce]]</f>
        <v>N/A</v>
      </c>
      <c r="AG927" s="103" t="str">
        <f>IF(Final_Report[[#This Row],[Move to Report]]="Yes",VLOOKUP(E927,IssueVariable[],9,0),"N/A")</f>
        <v>N/A</v>
      </c>
      <c r="AH927" s="103" t="str">
        <f>IF(Final_Report[[#This Row],[Move to Report]]="Yes",VLOOKUP(E927,IssueVariable[],10,0),"N/A")</f>
        <v>N/A</v>
      </c>
      <c r="AI927" s="103"/>
      <c r="AJ927" s="103"/>
      <c r="AK927" s="103" t="str" cm="1">
        <f t="array" ref="AK927">Table95[Tested on]</f>
        <v>Windows: 11
MAC OS: 12
iOS: 15
Android OS: 10</v>
      </c>
      <c r="AL927" s="203" t="str" cm="1">
        <f t="array" ref="AL92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7" s="103" t="e" cm="1">
        <f t="array" ref="AM927">CONCATENATE(LEFT(AH927, SEARCH(" ", AH927) -1),", ",Labels[Labels])</f>
        <v>#VALUE!</v>
      </c>
      <c r="AN927" s="103" t="b">
        <f t="shared" si="15"/>
        <v>0</v>
      </c>
      <c r="AO927" s="103"/>
      <c r="AP927" s="103"/>
      <c r="AQ927" s="103"/>
      <c r="AR927" s="103"/>
      <c r="AS927" s="103"/>
      <c r="AT927" s="103"/>
      <c r="AU927" s="103"/>
      <c r="AV927" s="103"/>
      <c r="AW927" s="103"/>
      <c r="AX927" s="103"/>
      <c r="AY927" s="103"/>
      <c r="AZ927" s="103"/>
      <c r="BA927" s="103"/>
      <c r="BB927" s="103"/>
      <c r="BC927" s="103" t="e">
        <f>VLOOKUP('Final Report'!D927,'Issue Variable'!A:N,11,FALSE)</f>
        <v>#N/A</v>
      </c>
      <c r="BD927" s="103"/>
      <c r="BE927" s="206"/>
    </row>
    <row r="928" spans="1:57" ht="105" hidden="1">
      <c r="A928" s="145"/>
      <c r="B928" s="103" t="e">
        <f>VLOOKUP(A928,URL[],2,0)</f>
        <v>#N/A</v>
      </c>
      <c r="C928" s="205" t="e">
        <f>VLOOKUP(A928,URL[],3,0)</f>
        <v>#N/A</v>
      </c>
      <c r="D928" s="103"/>
      <c r="E928" s="103"/>
      <c r="F928" s="103"/>
      <c r="G928" s="103"/>
      <c r="H928" s="103"/>
      <c r="I928" s="103"/>
      <c r="J928" s="103"/>
      <c r="K928" s="103"/>
      <c r="L928" s="103"/>
      <c r="M928" s="103"/>
      <c r="N928" s="103"/>
      <c r="O928" s="103"/>
      <c r="P928" s="103"/>
      <c r="Q928" s="103"/>
      <c r="R928" s="103"/>
      <c r="S928" s="103"/>
      <c r="T928" s="103" t="str">
        <f>IF(Final_Report[[#This Row],[Move to Report]]="Yes",VLOOKUP(E928,IssueVariable[],3,0),"N/A")</f>
        <v>N/A</v>
      </c>
      <c r="U928" s="103" t="str">
        <f>IF(Final_Report[[#This Row],[Move to Report]]="Yes",VLOOKUP(E928,IssueVariable[],4,0),"N/A")</f>
        <v>N/A</v>
      </c>
      <c r="V928" s="103" t="str">
        <f>Final_Report[[#This Row],[Issue Description]]</f>
        <v>N/A</v>
      </c>
      <c r="W928" s="103"/>
      <c r="X928" s="103">
        <f>Final_Report[[#This Row],[Code Snippet]]</f>
        <v>0</v>
      </c>
      <c r="Y928" s="103" t="str">
        <f>IF(Final_Report[[#This Row],[Move to Report]]="Yes",VLOOKUP(E928,IssueVariable[],5,0),"N/A")</f>
        <v>N/A</v>
      </c>
      <c r="Z928" s="103" t="str">
        <f>Final_Report[[#This Row],[Expected Result]]</f>
        <v>N/A</v>
      </c>
      <c r="AA928" s="103" t="str">
        <f>IF(Final_Report[[#This Row],[Move to Report]]="Yes",VLOOKUP(E928,IssueVariable[],6,0),"N/A")</f>
        <v>N/A</v>
      </c>
      <c r="AB928" s="103" t="str">
        <f>IF(Final_Report[[#This Row],[Move to Report]]="Yes",VLOOKUP(E928,IssueVariable[],7,0),"N/A")</f>
        <v>N/A</v>
      </c>
      <c r="AC928" s="103" t="str">
        <f>Final_Report[[#This Row],[Recommendation]]</f>
        <v>N/A</v>
      </c>
      <c r="AD928" s="103"/>
      <c r="AE928" s="103" t="str">
        <f>IF(Final_Report[[#This Row],[Move to Report]]="Yes",VLOOKUP(E928,IssueVariable[],8,0),"N/A")</f>
        <v>N/A</v>
      </c>
      <c r="AF928" s="103" t="str">
        <f>Final_Report[[#This Row],[Steps to Reproduce]]</f>
        <v>N/A</v>
      </c>
      <c r="AG928" s="103" t="str">
        <f>IF(Final_Report[[#This Row],[Move to Report]]="Yes",VLOOKUP(E928,IssueVariable[],9,0),"N/A")</f>
        <v>N/A</v>
      </c>
      <c r="AH928" s="103" t="str">
        <f>IF(Final_Report[[#This Row],[Move to Report]]="Yes",VLOOKUP(E928,IssueVariable[],10,0),"N/A")</f>
        <v>N/A</v>
      </c>
      <c r="AI928" s="103"/>
      <c r="AJ928" s="103"/>
      <c r="AK928" s="103" t="str" cm="1">
        <f t="array" ref="AK928">Table95[Tested on]</f>
        <v>Windows: 11
MAC OS: 12
iOS: 15
Android OS: 10</v>
      </c>
      <c r="AL928" s="203" t="str" cm="1">
        <f t="array" ref="AL92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8" s="103" t="e" cm="1">
        <f t="array" ref="AM928">CONCATENATE(LEFT(AH928, SEARCH(" ", AH928) -1),", ",Labels[Labels])</f>
        <v>#VALUE!</v>
      </c>
      <c r="AN928" s="103" t="b">
        <f t="shared" si="15"/>
        <v>0</v>
      </c>
      <c r="AO928" s="103"/>
      <c r="AP928" s="103"/>
      <c r="AQ928" s="103"/>
      <c r="AR928" s="103"/>
      <c r="AS928" s="103"/>
      <c r="AT928" s="103"/>
      <c r="AU928" s="103"/>
      <c r="AV928" s="103"/>
      <c r="AW928" s="103"/>
      <c r="AX928" s="103"/>
      <c r="AY928" s="103"/>
      <c r="AZ928" s="103"/>
      <c r="BA928" s="103"/>
      <c r="BB928" s="103"/>
      <c r="BC928" s="103" t="e">
        <f>VLOOKUP('Final Report'!D928,'Issue Variable'!A:N,11,FALSE)</f>
        <v>#N/A</v>
      </c>
      <c r="BD928" s="103"/>
      <c r="BE928" s="206"/>
    </row>
    <row r="929" spans="1:57" ht="105" hidden="1">
      <c r="A929" s="145"/>
      <c r="B929" s="103" t="e">
        <f>VLOOKUP(A929,URL[],2,0)</f>
        <v>#N/A</v>
      </c>
      <c r="C929" s="205" t="e">
        <f>VLOOKUP(A929,URL[],3,0)</f>
        <v>#N/A</v>
      </c>
      <c r="D929" s="103"/>
      <c r="E929" s="103"/>
      <c r="F929" s="103"/>
      <c r="G929" s="103"/>
      <c r="H929" s="103"/>
      <c r="I929" s="103"/>
      <c r="J929" s="103"/>
      <c r="K929" s="103"/>
      <c r="L929" s="103"/>
      <c r="M929" s="103"/>
      <c r="N929" s="103"/>
      <c r="O929" s="103"/>
      <c r="P929" s="103"/>
      <c r="Q929" s="103"/>
      <c r="R929" s="103"/>
      <c r="S929" s="103"/>
      <c r="T929" s="103" t="str">
        <f>IF(Final_Report[[#This Row],[Move to Report]]="Yes",VLOOKUP(E929,IssueVariable[],3,0),"N/A")</f>
        <v>N/A</v>
      </c>
      <c r="U929" s="103" t="str">
        <f>IF(Final_Report[[#This Row],[Move to Report]]="Yes",VLOOKUP(E929,IssueVariable[],4,0),"N/A")</f>
        <v>N/A</v>
      </c>
      <c r="V929" s="103" t="str">
        <f>Final_Report[[#This Row],[Issue Description]]</f>
        <v>N/A</v>
      </c>
      <c r="W929" s="103"/>
      <c r="X929" s="103">
        <f>Final_Report[[#This Row],[Code Snippet]]</f>
        <v>0</v>
      </c>
      <c r="Y929" s="103" t="str">
        <f>IF(Final_Report[[#This Row],[Move to Report]]="Yes",VLOOKUP(E929,IssueVariable[],5,0),"N/A")</f>
        <v>N/A</v>
      </c>
      <c r="Z929" s="103" t="str">
        <f>Final_Report[[#This Row],[Expected Result]]</f>
        <v>N/A</v>
      </c>
      <c r="AA929" s="103" t="str">
        <f>IF(Final_Report[[#This Row],[Move to Report]]="Yes",VLOOKUP(E929,IssueVariable[],6,0),"N/A")</f>
        <v>N/A</v>
      </c>
      <c r="AB929" s="103" t="str">
        <f>IF(Final_Report[[#This Row],[Move to Report]]="Yes",VLOOKUP(E929,IssueVariable[],7,0),"N/A")</f>
        <v>N/A</v>
      </c>
      <c r="AC929" s="103" t="str">
        <f>Final_Report[[#This Row],[Recommendation]]</f>
        <v>N/A</v>
      </c>
      <c r="AD929" s="103"/>
      <c r="AE929" s="103" t="str">
        <f>IF(Final_Report[[#This Row],[Move to Report]]="Yes",VLOOKUP(E929,IssueVariable[],8,0),"N/A")</f>
        <v>N/A</v>
      </c>
      <c r="AF929" s="103" t="str">
        <f>Final_Report[[#This Row],[Steps to Reproduce]]</f>
        <v>N/A</v>
      </c>
      <c r="AG929" s="103" t="str">
        <f>IF(Final_Report[[#This Row],[Move to Report]]="Yes",VLOOKUP(E929,IssueVariable[],9,0),"N/A")</f>
        <v>N/A</v>
      </c>
      <c r="AH929" s="103" t="str">
        <f>IF(Final_Report[[#This Row],[Move to Report]]="Yes",VLOOKUP(E929,IssueVariable[],10,0),"N/A")</f>
        <v>N/A</v>
      </c>
      <c r="AI929" s="103"/>
      <c r="AJ929" s="103"/>
      <c r="AK929" s="103" t="str" cm="1">
        <f t="array" ref="AK929">Table95[Tested on]</f>
        <v>Windows: 11
MAC OS: 12
iOS: 15
Android OS: 10</v>
      </c>
      <c r="AL929" s="203" t="str" cm="1">
        <f t="array" ref="AL92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29" s="103" t="e" cm="1">
        <f t="array" ref="AM929">CONCATENATE(LEFT(AH929, SEARCH(" ", AH929) -1),", ",Labels[Labels])</f>
        <v>#VALUE!</v>
      </c>
      <c r="AN929" s="103" t="b">
        <f t="shared" si="15"/>
        <v>0</v>
      </c>
      <c r="AO929" s="103"/>
      <c r="AP929" s="103"/>
      <c r="AQ929" s="103"/>
      <c r="AR929" s="103"/>
      <c r="AS929" s="103"/>
      <c r="AT929" s="103"/>
      <c r="AU929" s="103"/>
      <c r="AV929" s="103"/>
      <c r="AW929" s="103"/>
      <c r="AX929" s="103"/>
      <c r="AY929" s="103"/>
      <c r="AZ929" s="103"/>
      <c r="BA929" s="103"/>
      <c r="BB929" s="103"/>
      <c r="BC929" s="103" t="e">
        <f>VLOOKUP('Final Report'!D929,'Issue Variable'!A:N,11,FALSE)</f>
        <v>#N/A</v>
      </c>
      <c r="BD929" s="103"/>
      <c r="BE929" s="206"/>
    </row>
    <row r="930" spans="1:57" ht="105" hidden="1">
      <c r="A930" s="145"/>
      <c r="B930" s="103" t="e">
        <f>VLOOKUP(A930,URL[],2,0)</f>
        <v>#N/A</v>
      </c>
      <c r="C930" s="205" t="e">
        <f>VLOOKUP(A930,URL[],3,0)</f>
        <v>#N/A</v>
      </c>
      <c r="D930" s="103"/>
      <c r="E930" s="103"/>
      <c r="F930" s="103"/>
      <c r="G930" s="103"/>
      <c r="H930" s="103"/>
      <c r="I930" s="103"/>
      <c r="J930" s="103"/>
      <c r="K930" s="103"/>
      <c r="L930" s="103"/>
      <c r="M930" s="103"/>
      <c r="N930" s="103"/>
      <c r="O930" s="103"/>
      <c r="P930" s="103"/>
      <c r="Q930" s="103"/>
      <c r="R930" s="103"/>
      <c r="S930" s="103"/>
      <c r="T930" s="103" t="str">
        <f>IF(Final_Report[[#This Row],[Move to Report]]="Yes",VLOOKUP(E930,IssueVariable[],3,0),"N/A")</f>
        <v>N/A</v>
      </c>
      <c r="U930" s="103" t="str">
        <f>IF(Final_Report[[#This Row],[Move to Report]]="Yes",VLOOKUP(E930,IssueVariable[],4,0),"N/A")</f>
        <v>N/A</v>
      </c>
      <c r="V930" s="103" t="str">
        <f>Final_Report[[#This Row],[Issue Description]]</f>
        <v>N/A</v>
      </c>
      <c r="W930" s="103"/>
      <c r="X930" s="103">
        <f>Final_Report[[#This Row],[Code Snippet]]</f>
        <v>0</v>
      </c>
      <c r="Y930" s="103" t="str">
        <f>IF(Final_Report[[#This Row],[Move to Report]]="Yes",VLOOKUP(E930,IssueVariable[],5,0),"N/A")</f>
        <v>N/A</v>
      </c>
      <c r="Z930" s="103" t="str">
        <f>Final_Report[[#This Row],[Expected Result]]</f>
        <v>N/A</v>
      </c>
      <c r="AA930" s="103" t="str">
        <f>IF(Final_Report[[#This Row],[Move to Report]]="Yes",VLOOKUP(E930,IssueVariable[],6,0),"N/A")</f>
        <v>N/A</v>
      </c>
      <c r="AB930" s="103" t="str">
        <f>IF(Final_Report[[#This Row],[Move to Report]]="Yes",VLOOKUP(E930,IssueVariable[],7,0),"N/A")</f>
        <v>N/A</v>
      </c>
      <c r="AC930" s="103" t="str">
        <f>Final_Report[[#This Row],[Recommendation]]</f>
        <v>N/A</v>
      </c>
      <c r="AD930" s="103"/>
      <c r="AE930" s="103" t="str">
        <f>IF(Final_Report[[#This Row],[Move to Report]]="Yes",VLOOKUP(E930,IssueVariable[],8,0),"N/A")</f>
        <v>N/A</v>
      </c>
      <c r="AF930" s="103" t="str">
        <f>Final_Report[[#This Row],[Steps to Reproduce]]</f>
        <v>N/A</v>
      </c>
      <c r="AG930" s="103" t="str">
        <f>IF(Final_Report[[#This Row],[Move to Report]]="Yes",VLOOKUP(E930,IssueVariable[],9,0),"N/A")</f>
        <v>N/A</v>
      </c>
      <c r="AH930" s="103" t="str">
        <f>IF(Final_Report[[#This Row],[Move to Report]]="Yes",VLOOKUP(E930,IssueVariable[],10,0),"N/A")</f>
        <v>N/A</v>
      </c>
      <c r="AI930" s="103"/>
      <c r="AJ930" s="103"/>
      <c r="AK930" s="103" t="str" cm="1">
        <f t="array" ref="AK930">Table95[Tested on]</f>
        <v>Windows: 11
MAC OS: 12
iOS: 15
Android OS: 10</v>
      </c>
      <c r="AL930" s="203" t="str" cm="1">
        <f t="array" ref="AL93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0" s="103" t="e" cm="1">
        <f t="array" ref="AM930">CONCATENATE(LEFT(AH930, SEARCH(" ", AH930) -1),", ",Labels[Labels])</f>
        <v>#VALUE!</v>
      </c>
      <c r="AN930" s="103" t="b">
        <f t="shared" si="15"/>
        <v>0</v>
      </c>
      <c r="AO930" s="103"/>
      <c r="AP930" s="103"/>
      <c r="AQ930" s="103"/>
      <c r="AR930" s="103"/>
      <c r="AS930" s="103"/>
      <c r="AT930" s="103"/>
      <c r="AU930" s="103"/>
      <c r="AV930" s="103"/>
      <c r="AW930" s="103"/>
      <c r="AX930" s="103"/>
      <c r="AY930" s="103"/>
      <c r="AZ930" s="103"/>
      <c r="BA930" s="103"/>
      <c r="BB930" s="103"/>
      <c r="BC930" s="103" t="e">
        <f>VLOOKUP('Final Report'!D930,'Issue Variable'!A:N,11,FALSE)</f>
        <v>#N/A</v>
      </c>
      <c r="BD930" s="103"/>
      <c r="BE930" s="206"/>
    </row>
    <row r="931" spans="1:57" ht="105" hidden="1">
      <c r="A931" s="145"/>
      <c r="B931" s="103" t="e">
        <f>VLOOKUP(A931,URL[],2,0)</f>
        <v>#N/A</v>
      </c>
      <c r="C931" s="205" t="e">
        <f>VLOOKUP(A931,URL[],3,0)</f>
        <v>#N/A</v>
      </c>
      <c r="D931" s="103"/>
      <c r="E931" s="103"/>
      <c r="F931" s="103"/>
      <c r="G931" s="103"/>
      <c r="H931" s="103"/>
      <c r="I931" s="103"/>
      <c r="J931" s="103"/>
      <c r="K931" s="103"/>
      <c r="L931" s="103"/>
      <c r="M931" s="103"/>
      <c r="N931" s="103"/>
      <c r="O931" s="103"/>
      <c r="P931" s="103"/>
      <c r="Q931" s="103"/>
      <c r="R931" s="103"/>
      <c r="S931" s="103"/>
      <c r="T931" s="103" t="str">
        <f>IF(Final_Report[[#This Row],[Move to Report]]="Yes",VLOOKUP(E931,IssueVariable[],3,0),"N/A")</f>
        <v>N/A</v>
      </c>
      <c r="U931" s="103" t="str">
        <f>IF(Final_Report[[#This Row],[Move to Report]]="Yes",VLOOKUP(E931,IssueVariable[],4,0),"N/A")</f>
        <v>N/A</v>
      </c>
      <c r="V931" s="103" t="str">
        <f>Final_Report[[#This Row],[Issue Description]]</f>
        <v>N/A</v>
      </c>
      <c r="W931" s="103"/>
      <c r="X931" s="103">
        <f>Final_Report[[#This Row],[Code Snippet]]</f>
        <v>0</v>
      </c>
      <c r="Y931" s="103" t="str">
        <f>IF(Final_Report[[#This Row],[Move to Report]]="Yes",VLOOKUP(E931,IssueVariable[],5,0),"N/A")</f>
        <v>N/A</v>
      </c>
      <c r="Z931" s="103" t="str">
        <f>Final_Report[[#This Row],[Expected Result]]</f>
        <v>N/A</v>
      </c>
      <c r="AA931" s="103" t="str">
        <f>IF(Final_Report[[#This Row],[Move to Report]]="Yes",VLOOKUP(E931,IssueVariable[],6,0),"N/A")</f>
        <v>N/A</v>
      </c>
      <c r="AB931" s="103" t="str">
        <f>IF(Final_Report[[#This Row],[Move to Report]]="Yes",VLOOKUP(E931,IssueVariable[],7,0),"N/A")</f>
        <v>N/A</v>
      </c>
      <c r="AC931" s="103" t="str">
        <f>Final_Report[[#This Row],[Recommendation]]</f>
        <v>N/A</v>
      </c>
      <c r="AD931" s="103"/>
      <c r="AE931" s="103" t="str">
        <f>IF(Final_Report[[#This Row],[Move to Report]]="Yes",VLOOKUP(E931,IssueVariable[],8,0),"N/A")</f>
        <v>N/A</v>
      </c>
      <c r="AF931" s="103" t="str">
        <f>Final_Report[[#This Row],[Steps to Reproduce]]</f>
        <v>N/A</v>
      </c>
      <c r="AG931" s="103" t="str">
        <f>IF(Final_Report[[#This Row],[Move to Report]]="Yes",VLOOKUP(E931,IssueVariable[],9,0),"N/A")</f>
        <v>N/A</v>
      </c>
      <c r="AH931" s="103" t="str">
        <f>IF(Final_Report[[#This Row],[Move to Report]]="Yes",VLOOKUP(E931,IssueVariable[],10,0),"N/A")</f>
        <v>N/A</v>
      </c>
      <c r="AI931" s="103"/>
      <c r="AJ931" s="103"/>
      <c r="AK931" s="103" t="str" cm="1">
        <f t="array" ref="AK931">Table95[Tested on]</f>
        <v>Windows: 11
MAC OS: 12
iOS: 15
Android OS: 10</v>
      </c>
      <c r="AL931" s="203" t="str" cm="1">
        <f t="array" ref="AL93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1" s="103" t="e" cm="1">
        <f t="array" ref="AM931">CONCATENATE(LEFT(AH931, SEARCH(" ", AH931) -1),", ",Labels[Labels])</f>
        <v>#VALUE!</v>
      </c>
      <c r="AN931" s="103" t="b">
        <f t="shared" si="15"/>
        <v>0</v>
      </c>
      <c r="AO931" s="103"/>
      <c r="AP931" s="103"/>
      <c r="AQ931" s="103"/>
      <c r="AR931" s="103"/>
      <c r="AS931" s="103"/>
      <c r="AT931" s="103"/>
      <c r="AU931" s="103"/>
      <c r="AV931" s="103"/>
      <c r="AW931" s="103"/>
      <c r="AX931" s="103"/>
      <c r="AY931" s="103"/>
      <c r="AZ931" s="103"/>
      <c r="BA931" s="103"/>
      <c r="BB931" s="103"/>
      <c r="BC931" s="103" t="e">
        <f>VLOOKUP('Final Report'!D931,'Issue Variable'!A:N,11,FALSE)</f>
        <v>#N/A</v>
      </c>
      <c r="BD931" s="103"/>
      <c r="BE931" s="206"/>
    </row>
    <row r="932" spans="1:57" ht="105" hidden="1">
      <c r="A932" s="145"/>
      <c r="B932" s="103" t="e">
        <f>VLOOKUP(A932,URL[],2,0)</f>
        <v>#N/A</v>
      </c>
      <c r="C932" s="205" t="e">
        <f>VLOOKUP(A932,URL[],3,0)</f>
        <v>#N/A</v>
      </c>
      <c r="D932" s="103"/>
      <c r="E932" s="103"/>
      <c r="F932" s="103"/>
      <c r="G932" s="103"/>
      <c r="H932" s="103"/>
      <c r="I932" s="103"/>
      <c r="J932" s="103"/>
      <c r="K932" s="103"/>
      <c r="L932" s="103"/>
      <c r="M932" s="103"/>
      <c r="N932" s="103"/>
      <c r="O932" s="103"/>
      <c r="P932" s="103"/>
      <c r="Q932" s="103"/>
      <c r="R932" s="103"/>
      <c r="S932" s="103"/>
      <c r="T932" s="103" t="str">
        <f>IF(Final_Report[[#This Row],[Move to Report]]="Yes",VLOOKUP(E932,IssueVariable[],3,0),"N/A")</f>
        <v>N/A</v>
      </c>
      <c r="U932" s="103" t="str">
        <f>IF(Final_Report[[#This Row],[Move to Report]]="Yes",VLOOKUP(E932,IssueVariable[],4,0),"N/A")</f>
        <v>N/A</v>
      </c>
      <c r="V932" s="103" t="str">
        <f>Final_Report[[#This Row],[Issue Description]]</f>
        <v>N/A</v>
      </c>
      <c r="W932" s="103"/>
      <c r="X932" s="103">
        <f>Final_Report[[#This Row],[Code Snippet]]</f>
        <v>0</v>
      </c>
      <c r="Y932" s="103" t="str">
        <f>IF(Final_Report[[#This Row],[Move to Report]]="Yes",VLOOKUP(E932,IssueVariable[],5,0),"N/A")</f>
        <v>N/A</v>
      </c>
      <c r="Z932" s="103" t="str">
        <f>Final_Report[[#This Row],[Expected Result]]</f>
        <v>N/A</v>
      </c>
      <c r="AA932" s="103" t="str">
        <f>IF(Final_Report[[#This Row],[Move to Report]]="Yes",VLOOKUP(E932,IssueVariable[],6,0),"N/A")</f>
        <v>N/A</v>
      </c>
      <c r="AB932" s="103" t="str">
        <f>IF(Final_Report[[#This Row],[Move to Report]]="Yes",VLOOKUP(E932,IssueVariable[],7,0),"N/A")</f>
        <v>N/A</v>
      </c>
      <c r="AC932" s="103" t="str">
        <f>Final_Report[[#This Row],[Recommendation]]</f>
        <v>N/A</v>
      </c>
      <c r="AD932" s="103"/>
      <c r="AE932" s="103" t="str">
        <f>IF(Final_Report[[#This Row],[Move to Report]]="Yes",VLOOKUP(E932,IssueVariable[],8,0),"N/A")</f>
        <v>N/A</v>
      </c>
      <c r="AF932" s="103" t="str">
        <f>Final_Report[[#This Row],[Steps to Reproduce]]</f>
        <v>N/A</v>
      </c>
      <c r="AG932" s="103" t="str">
        <f>IF(Final_Report[[#This Row],[Move to Report]]="Yes",VLOOKUP(E932,IssueVariable[],9,0),"N/A")</f>
        <v>N/A</v>
      </c>
      <c r="AH932" s="103" t="str">
        <f>IF(Final_Report[[#This Row],[Move to Report]]="Yes",VLOOKUP(E932,IssueVariable[],10,0),"N/A")</f>
        <v>N/A</v>
      </c>
      <c r="AI932" s="103"/>
      <c r="AJ932" s="103"/>
      <c r="AK932" s="103" t="str" cm="1">
        <f t="array" ref="AK932">Table95[Tested on]</f>
        <v>Windows: 11
MAC OS: 12
iOS: 15
Android OS: 10</v>
      </c>
      <c r="AL932" s="203" t="str" cm="1">
        <f t="array" ref="AL93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2" s="103" t="e" cm="1">
        <f t="array" ref="AM932">CONCATENATE(LEFT(AH932, SEARCH(" ", AH932) -1),", ",Labels[Labels])</f>
        <v>#VALUE!</v>
      </c>
      <c r="AN932" s="103" t="b">
        <f t="shared" si="15"/>
        <v>0</v>
      </c>
      <c r="AO932" s="103"/>
      <c r="AP932" s="103"/>
      <c r="AQ932" s="103"/>
      <c r="AR932" s="103"/>
      <c r="AS932" s="103"/>
      <c r="AT932" s="103"/>
      <c r="AU932" s="103"/>
      <c r="AV932" s="103"/>
      <c r="AW932" s="103"/>
      <c r="AX932" s="103"/>
      <c r="AY932" s="103"/>
      <c r="AZ932" s="103"/>
      <c r="BA932" s="103"/>
      <c r="BB932" s="103"/>
      <c r="BC932" s="103" t="e">
        <f>VLOOKUP('Final Report'!D932,'Issue Variable'!A:N,11,FALSE)</f>
        <v>#N/A</v>
      </c>
      <c r="BD932" s="103"/>
      <c r="BE932" s="206"/>
    </row>
    <row r="933" spans="1:57" ht="105" hidden="1">
      <c r="A933" s="145"/>
      <c r="B933" s="103" t="e">
        <f>VLOOKUP(A933,URL[],2,0)</f>
        <v>#N/A</v>
      </c>
      <c r="C933" s="205" t="e">
        <f>VLOOKUP(A933,URL[],3,0)</f>
        <v>#N/A</v>
      </c>
      <c r="D933" s="103"/>
      <c r="E933" s="103"/>
      <c r="F933" s="103"/>
      <c r="G933" s="103"/>
      <c r="H933" s="103"/>
      <c r="I933" s="103"/>
      <c r="J933" s="103"/>
      <c r="K933" s="103"/>
      <c r="L933" s="103"/>
      <c r="M933" s="103"/>
      <c r="N933" s="103"/>
      <c r="O933" s="103"/>
      <c r="P933" s="103"/>
      <c r="Q933" s="103"/>
      <c r="R933" s="103"/>
      <c r="S933" s="103"/>
      <c r="T933" s="103" t="str">
        <f>IF(Final_Report[[#This Row],[Move to Report]]="Yes",VLOOKUP(E933,IssueVariable[],3,0),"N/A")</f>
        <v>N/A</v>
      </c>
      <c r="U933" s="103" t="str">
        <f>IF(Final_Report[[#This Row],[Move to Report]]="Yes",VLOOKUP(E933,IssueVariable[],4,0),"N/A")</f>
        <v>N/A</v>
      </c>
      <c r="V933" s="103" t="str">
        <f>Final_Report[[#This Row],[Issue Description]]</f>
        <v>N/A</v>
      </c>
      <c r="W933" s="103"/>
      <c r="X933" s="103">
        <f>Final_Report[[#This Row],[Code Snippet]]</f>
        <v>0</v>
      </c>
      <c r="Y933" s="103" t="str">
        <f>IF(Final_Report[[#This Row],[Move to Report]]="Yes",VLOOKUP(E933,IssueVariable[],5,0),"N/A")</f>
        <v>N/A</v>
      </c>
      <c r="Z933" s="103" t="str">
        <f>Final_Report[[#This Row],[Expected Result]]</f>
        <v>N/A</v>
      </c>
      <c r="AA933" s="103" t="str">
        <f>IF(Final_Report[[#This Row],[Move to Report]]="Yes",VLOOKUP(E933,IssueVariable[],6,0),"N/A")</f>
        <v>N/A</v>
      </c>
      <c r="AB933" s="103" t="str">
        <f>IF(Final_Report[[#This Row],[Move to Report]]="Yes",VLOOKUP(E933,IssueVariable[],7,0),"N/A")</f>
        <v>N/A</v>
      </c>
      <c r="AC933" s="103" t="str">
        <f>Final_Report[[#This Row],[Recommendation]]</f>
        <v>N/A</v>
      </c>
      <c r="AD933" s="103"/>
      <c r="AE933" s="103" t="str">
        <f>IF(Final_Report[[#This Row],[Move to Report]]="Yes",VLOOKUP(E933,IssueVariable[],8,0),"N/A")</f>
        <v>N/A</v>
      </c>
      <c r="AF933" s="103" t="str">
        <f>Final_Report[[#This Row],[Steps to Reproduce]]</f>
        <v>N/A</v>
      </c>
      <c r="AG933" s="103" t="str">
        <f>IF(Final_Report[[#This Row],[Move to Report]]="Yes",VLOOKUP(E933,IssueVariable[],9,0),"N/A")</f>
        <v>N/A</v>
      </c>
      <c r="AH933" s="103" t="str">
        <f>IF(Final_Report[[#This Row],[Move to Report]]="Yes",VLOOKUP(E933,IssueVariable[],10,0),"N/A")</f>
        <v>N/A</v>
      </c>
      <c r="AI933" s="103"/>
      <c r="AJ933" s="103"/>
      <c r="AK933" s="103" t="str" cm="1">
        <f t="array" ref="AK933">Table95[Tested on]</f>
        <v>Windows: 11
MAC OS: 12
iOS: 15
Android OS: 10</v>
      </c>
      <c r="AL933" s="203" t="str" cm="1">
        <f t="array" ref="AL93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3" s="103" t="e" cm="1">
        <f t="array" ref="AM933">CONCATENATE(LEFT(AH933, SEARCH(" ", AH933) -1),", ",Labels[Labels])</f>
        <v>#VALUE!</v>
      </c>
      <c r="AN933" s="103" t="b">
        <f t="shared" si="15"/>
        <v>0</v>
      </c>
      <c r="AO933" s="103"/>
      <c r="AP933" s="103"/>
      <c r="AQ933" s="103"/>
      <c r="AR933" s="103"/>
      <c r="AS933" s="103"/>
      <c r="AT933" s="103"/>
      <c r="AU933" s="103"/>
      <c r="AV933" s="103"/>
      <c r="AW933" s="103"/>
      <c r="AX933" s="103"/>
      <c r="AY933" s="103"/>
      <c r="AZ933" s="103"/>
      <c r="BA933" s="103"/>
      <c r="BB933" s="103"/>
      <c r="BC933" s="103" t="e">
        <f>VLOOKUP('Final Report'!D933,'Issue Variable'!A:N,11,FALSE)</f>
        <v>#N/A</v>
      </c>
      <c r="BD933" s="103"/>
      <c r="BE933" s="206"/>
    </row>
    <row r="934" spans="1:57" ht="105" hidden="1">
      <c r="A934" s="145"/>
      <c r="B934" s="103" t="e">
        <f>VLOOKUP(A934,URL[],2,0)</f>
        <v>#N/A</v>
      </c>
      <c r="C934" s="205" t="e">
        <f>VLOOKUP(A934,URL[],3,0)</f>
        <v>#N/A</v>
      </c>
      <c r="D934" s="103"/>
      <c r="E934" s="103"/>
      <c r="F934" s="103"/>
      <c r="G934" s="103"/>
      <c r="H934" s="103"/>
      <c r="I934" s="103"/>
      <c r="J934" s="103"/>
      <c r="K934" s="103"/>
      <c r="L934" s="103"/>
      <c r="M934" s="103"/>
      <c r="N934" s="103"/>
      <c r="O934" s="103"/>
      <c r="P934" s="103"/>
      <c r="Q934" s="103"/>
      <c r="R934" s="103"/>
      <c r="S934" s="103"/>
      <c r="T934" s="103" t="str">
        <f>IF(Final_Report[[#This Row],[Move to Report]]="Yes",VLOOKUP(E934,IssueVariable[],3,0),"N/A")</f>
        <v>N/A</v>
      </c>
      <c r="U934" s="103" t="str">
        <f>IF(Final_Report[[#This Row],[Move to Report]]="Yes",VLOOKUP(E934,IssueVariable[],4,0),"N/A")</f>
        <v>N/A</v>
      </c>
      <c r="V934" s="103" t="str">
        <f>Final_Report[[#This Row],[Issue Description]]</f>
        <v>N/A</v>
      </c>
      <c r="W934" s="103"/>
      <c r="X934" s="103">
        <f>Final_Report[[#This Row],[Code Snippet]]</f>
        <v>0</v>
      </c>
      <c r="Y934" s="103" t="str">
        <f>IF(Final_Report[[#This Row],[Move to Report]]="Yes",VLOOKUP(E934,IssueVariable[],5,0),"N/A")</f>
        <v>N/A</v>
      </c>
      <c r="Z934" s="103" t="str">
        <f>Final_Report[[#This Row],[Expected Result]]</f>
        <v>N/A</v>
      </c>
      <c r="AA934" s="103" t="str">
        <f>IF(Final_Report[[#This Row],[Move to Report]]="Yes",VLOOKUP(E934,IssueVariable[],6,0),"N/A")</f>
        <v>N/A</v>
      </c>
      <c r="AB934" s="103" t="str">
        <f>IF(Final_Report[[#This Row],[Move to Report]]="Yes",VLOOKUP(E934,IssueVariable[],7,0),"N/A")</f>
        <v>N/A</v>
      </c>
      <c r="AC934" s="103" t="str">
        <f>Final_Report[[#This Row],[Recommendation]]</f>
        <v>N/A</v>
      </c>
      <c r="AD934" s="103"/>
      <c r="AE934" s="103" t="str">
        <f>IF(Final_Report[[#This Row],[Move to Report]]="Yes",VLOOKUP(E934,IssueVariable[],8,0),"N/A")</f>
        <v>N/A</v>
      </c>
      <c r="AF934" s="103" t="str">
        <f>Final_Report[[#This Row],[Steps to Reproduce]]</f>
        <v>N/A</v>
      </c>
      <c r="AG934" s="103" t="str">
        <f>IF(Final_Report[[#This Row],[Move to Report]]="Yes",VLOOKUP(E934,IssueVariable[],9,0),"N/A")</f>
        <v>N/A</v>
      </c>
      <c r="AH934" s="103" t="str">
        <f>IF(Final_Report[[#This Row],[Move to Report]]="Yes",VLOOKUP(E934,IssueVariable[],10,0),"N/A")</f>
        <v>N/A</v>
      </c>
      <c r="AI934" s="103"/>
      <c r="AJ934" s="103"/>
      <c r="AK934" s="103" t="str" cm="1">
        <f t="array" ref="AK934">Table95[Tested on]</f>
        <v>Windows: 11
MAC OS: 12
iOS: 15
Android OS: 10</v>
      </c>
      <c r="AL934" s="203" t="str" cm="1">
        <f t="array" ref="AL93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4" s="103" t="e" cm="1">
        <f t="array" ref="AM934">CONCATENATE(LEFT(AH934, SEARCH(" ", AH934) -1),", ",Labels[Labels])</f>
        <v>#VALUE!</v>
      </c>
      <c r="AN934" s="103" t="b">
        <f t="shared" si="15"/>
        <v>0</v>
      </c>
      <c r="AO934" s="103"/>
      <c r="AP934" s="103"/>
      <c r="AQ934" s="103"/>
      <c r="AR934" s="103"/>
      <c r="AS934" s="103"/>
      <c r="AT934" s="103"/>
      <c r="AU934" s="103"/>
      <c r="AV934" s="103"/>
      <c r="AW934" s="103"/>
      <c r="AX934" s="103"/>
      <c r="AY934" s="103"/>
      <c r="AZ934" s="103"/>
      <c r="BA934" s="103"/>
      <c r="BB934" s="103"/>
      <c r="BC934" s="103" t="e">
        <f>VLOOKUP('Final Report'!D934,'Issue Variable'!A:N,11,FALSE)</f>
        <v>#N/A</v>
      </c>
      <c r="BD934" s="103"/>
      <c r="BE934" s="206"/>
    </row>
    <row r="935" spans="1:57" ht="105" hidden="1">
      <c r="A935" s="145"/>
      <c r="B935" s="103" t="e">
        <f>VLOOKUP(A935,URL[],2,0)</f>
        <v>#N/A</v>
      </c>
      <c r="C935" s="205" t="e">
        <f>VLOOKUP(A935,URL[],3,0)</f>
        <v>#N/A</v>
      </c>
      <c r="D935" s="103"/>
      <c r="E935" s="103"/>
      <c r="F935" s="103"/>
      <c r="G935" s="103"/>
      <c r="H935" s="103"/>
      <c r="I935" s="103"/>
      <c r="J935" s="103"/>
      <c r="K935" s="103"/>
      <c r="L935" s="103"/>
      <c r="M935" s="103"/>
      <c r="N935" s="103"/>
      <c r="O935" s="103"/>
      <c r="P935" s="103"/>
      <c r="Q935" s="103"/>
      <c r="R935" s="103"/>
      <c r="S935" s="103"/>
      <c r="T935" s="103" t="str">
        <f>IF(Final_Report[[#This Row],[Move to Report]]="Yes",VLOOKUP(E935,IssueVariable[],3,0),"N/A")</f>
        <v>N/A</v>
      </c>
      <c r="U935" s="103" t="str">
        <f>IF(Final_Report[[#This Row],[Move to Report]]="Yes",VLOOKUP(E935,IssueVariable[],4,0),"N/A")</f>
        <v>N/A</v>
      </c>
      <c r="V935" s="103" t="str">
        <f>Final_Report[[#This Row],[Issue Description]]</f>
        <v>N/A</v>
      </c>
      <c r="W935" s="103"/>
      <c r="X935" s="103">
        <f>Final_Report[[#This Row],[Code Snippet]]</f>
        <v>0</v>
      </c>
      <c r="Y935" s="103" t="str">
        <f>IF(Final_Report[[#This Row],[Move to Report]]="Yes",VLOOKUP(E935,IssueVariable[],5,0),"N/A")</f>
        <v>N/A</v>
      </c>
      <c r="Z935" s="103" t="str">
        <f>Final_Report[[#This Row],[Expected Result]]</f>
        <v>N/A</v>
      </c>
      <c r="AA935" s="103" t="str">
        <f>IF(Final_Report[[#This Row],[Move to Report]]="Yes",VLOOKUP(E935,IssueVariable[],6,0),"N/A")</f>
        <v>N/A</v>
      </c>
      <c r="AB935" s="103" t="str">
        <f>IF(Final_Report[[#This Row],[Move to Report]]="Yes",VLOOKUP(E935,IssueVariable[],7,0),"N/A")</f>
        <v>N/A</v>
      </c>
      <c r="AC935" s="103" t="str">
        <f>Final_Report[[#This Row],[Recommendation]]</f>
        <v>N/A</v>
      </c>
      <c r="AD935" s="103"/>
      <c r="AE935" s="103" t="str">
        <f>IF(Final_Report[[#This Row],[Move to Report]]="Yes",VLOOKUP(E935,IssueVariable[],8,0),"N/A")</f>
        <v>N/A</v>
      </c>
      <c r="AF935" s="103" t="str">
        <f>Final_Report[[#This Row],[Steps to Reproduce]]</f>
        <v>N/A</v>
      </c>
      <c r="AG935" s="103" t="str">
        <f>IF(Final_Report[[#This Row],[Move to Report]]="Yes",VLOOKUP(E935,IssueVariable[],9,0),"N/A")</f>
        <v>N/A</v>
      </c>
      <c r="AH935" s="103" t="str">
        <f>IF(Final_Report[[#This Row],[Move to Report]]="Yes",VLOOKUP(E935,IssueVariable[],10,0),"N/A")</f>
        <v>N/A</v>
      </c>
      <c r="AI935" s="103"/>
      <c r="AJ935" s="103"/>
      <c r="AK935" s="103" t="str" cm="1">
        <f t="array" ref="AK935">Table95[Tested on]</f>
        <v>Windows: 11
MAC OS: 12
iOS: 15
Android OS: 10</v>
      </c>
      <c r="AL935" s="203" t="str" cm="1">
        <f t="array" ref="AL93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5" s="103" t="e" cm="1">
        <f t="array" ref="AM935">CONCATENATE(LEFT(AH935, SEARCH(" ", AH935) -1),", ",Labels[Labels])</f>
        <v>#VALUE!</v>
      </c>
      <c r="AN935" s="103" t="b">
        <f t="shared" si="15"/>
        <v>0</v>
      </c>
      <c r="AO935" s="103"/>
      <c r="AP935" s="103"/>
      <c r="AQ935" s="103"/>
      <c r="AR935" s="103"/>
      <c r="AS935" s="103"/>
      <c r="AT935" s="103"/>
      <c r="AU935" s="103"/>
      <c r="AV935" s="103"/>
      <c r="AW935" s="103"/>
      <c r="AX935" s="103"/>
      <c r="AY935" s="103"/>
      <c r="AZ935" s="103"/>
      <c r="BA935" s="103"/>
      <c r="BB935" s="103"/>
      <c r="BC935" s="103" t="e">
        <f>VLOOKUP('Final Report'!D935,'Issue Variable'!A:N,11,FALSE)</f>
        <v>#N/A</v>
      </c>
      <c r="BD935" s="103"/>
      <c r="BE935" s="206"/>
    </row>
    <row r="936" spans="1:57" ht="105" hidden="1">
      <c r="A936" s="145"/>
      <c r="B936" s="103" t="e">
        <f>VLOOKUP(A936,URL[],2,0)</f>
        <v>#N/A</v>
      </c>
      <c r="C936" s="205" t="e">
        <f>VLOOKUP(A936,URL[],3,0)</f>
        <v>#N/A</v>
      </c>
      <c r="D936" s="103"/>
      <c r="E936" s="103"/>
      <c r="F936" s="103"/>
      <c r="G936" s="103"/>
      <c r="H936" s="103"/>
      <c r="I936" s="103"/>
      <c r="J936" s="103"/>
      <c r="K936" s="103"/>
      <c r="L936" s="103"/>
      <c r="M936" s="103"/>
      <c r="N936" s="103"/>
      <c r="O936" s="103"/>
      <c r="P936" s="103"/>
      <c r="Q936" s="103"/>
      <c r="R936" s="103"/>
      <c r="S936" s="103"/>
      <c r="T936" s="103" t="str">
        <f>IF(Final_Report[[#This Row],[Move to Report]]="Yes",VLOOKUP(E936,IssueVariable[],3,0),"N/A")</f>
        <v>N/A</v>
      </c>
      <c r="U936" s="103" t="str">
        <f>IF(Final_Report[[#This Row],[Move to Report]]="Yes",VLOOKUP(E936,IssueVariable[],4,0),"N/A")</f>
        <v>N/A</v>
      </c>
      <c r="V936" s="103" t="str">
        <f>Final_Report[[#This Row],[Issue Description]]</f>
        <v>N/A</v>
      </c>
      <c r="W936" s="103"/>
      <c r="X936" s="103">
        <f>Final_Report[[#This Row],[Code Snippet]]</f>
        <v>0</v>
      </c>
      <c r="Y936" s="103" t="str">
        <f>IF(Final_Report[[#This Row],[Move to Report]]="Yes",VLOOKUP(E936,IssueVariable[],5,0),"N/A")</f>
        <v>N/A</v>
      </c>
      <c r="Z936" s="103" t="str">
        <f>Final_Report[[#This Row],[Expected Result]]</f>
        <v>N/A</v>
      </c>
      <c r="AA936" s="103" t="str">
        <f>IF(Final_Report[[#This Row],[Move to Report]]="Yes",VLOOKUP(E936,IssueVariable[],6,0),"N/A")</f>
        <v>N/A</v>
      </c>
      <c r="AB936" s="103" t="str">
        <f>IF(Final_Report[[#This Row],[Move to Report]]="Yes",VLOOKUP(E936,IssueVariable[],7,0),"N/A")</f>
        <v>N/A</v>
      </c>
      <c r="AC936" s="103" t="str">
        <f>Final_Report[[#This Row],[Recommendation]]</f>
        <v>N/A</v>
      </c>
      <c r="AD936" s="103"/>
      <c r="AE936" s="103" t="str">
        <f>IF(Final_Report[[#This Row],[Move to Report]]="Yes",VLOOKUP(E936,IssueVariable[],8,0),"N/A")</f>
        <v>N/A</v>
      </c>
      <c r="AF936" s="103" t="str">
        <f>Final_Report[[#This Row],[Steps to Reproduce]]</f>
        <v>N/A</v>
      </c>
      <c r="AG936" s="103" t="str">
        <f>IF(Final_Report[[#This Row],[Move to Report]]="Yes",VLOOKUP(E936,IssueVariable[],9,0),"N/A")</f>
        <v>N/A</v>
      </c>
      <c r="AH936" s="103" t="str">
        <f>IF(Final_Report[[#This Row],[Move to Report]]="Yes",VLOOKUP(E936,IssueVariable[],10,0),"N/A")</f>
        <v>N/A</v>
      </c>
      <c r="AI936" s="103"/>
      <c r="AJ936" s="103"/>
      <c r="AK936" s="103" t="str" cm="1">
        <f t="array" ref="AK936">Table95[Tested on]</f>
        <v>Windows: 11
MAC OS: 12
iOS: 15
Android OS: 10</v>
      </c>
      <c r="AL936" s="203" t="str" cm="1">
        <f t="array" ref="AL93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6" s="103" t="e" cm="1">
        <f t="array" ref="AM936">CONCATENATE(LEFT(AH936, SEARCH(" ", AH936) -1),", ",Labels[Labels])</f>
        <v>#VALUE!</v>
      </c>
      <c r="AN936" s="103" t="b">
        <f t="shared" si="15"/>
        <v>0</v>
      </c>
      <c r="AO936" s="103"/>
      <c r="AP936" s="103"/>
      <c r="AQ936" s="103"/>
      <c r="AR936" s="103"/>
      <c r="AS936" s="103"/>
      <c r="AT936" s="103"/>
      <c r="AU936" s="103"/>
      <c r="AV936" s="103"/>
      <c r="AW936" s="103"/>
      <c r="AX936" s="103"/>
      <c r="AY936" s="103"/>
      <c r="AZ936" s="103"/>
      <c r="BA936" s="103"/>
      <c r="BB936" s="103"/>
      <c r="BC936" s="103" t="e">
        <f>VLOOKUP('Final Report'!D936,'Issue Variable'!A:N,11,FALSE)</f>
        <v>#N/A</v>
      </c>
      <c r="BD936" s="103"/>
      <c r="BE936" s="206"/>
    </row>
    <row r="937" spans="1:57" ht="105" hidden="1">
      <c r="A937" s="145"/>
      <c r="B937" s="103" t="e">
        <f>VLOOKUP(A937,URL[],2,0)</f>
        <v>#N/A</v>
      </c>
      <c r="C937" s="205" t="e">
        <f>VLOOKUP(A937,URL[],3,0)</f>
        <v>#N/A</v>
      </c>
      <c r="D937" s="103"/>
      <c r="E937" s="103"/>
      <c r="F937" s="103"/>
      <c r="G937" s="103"/>
      <c r="H937" s="103"/>
      <c r="I937" s="103"/>
      <c r="J937" s="103"/>
      <c r="K937" s="103"/>
      <c r="L937" s="103"/>
      <c r="M937" s="103"/>
      <c r="N937" s="103"/>
      <c r="O937" s="103"/>
      <c r="P937" s="103"/>
      <c r="Q937" s="103"/>
      <c r="R937" s="103"/>
      <c r="S937" s="103"/>
      <c r="T937" s="103" t="str">
        <f>IF(Final_Report[[#This Row],[Move to Report]]="Yes",VLOOKUP(E937,IssueVariable[],3,0),"N/A")</f>
        <v>N/A</v>
      </c>
      <c r="U937" s="103" t="str">
        <f>IF(Final_Report[[#This Row],[Move to Report]]="Yes",VLOOKUP(E937,IssueVariable[],4,0),"N/A")</f>
        <v>N/A</v>
      </c>
      <c r="V937" s="103" t="str">
        <f>Final_Report[[#This Row],[Issue Description]]</f>
        <v>N/A</v>
      </c>
      <c r="W937" s="103"/>
      <c r="X937" s="103">
        <f>Final_Report[[#This Row],[Code Snippet]]</f>
        <v>0</v>
      </c>
      <c r="Y937" s="103" t="str">
        <f>IF(Final_Report[[#This Row],[Move to Report]]="Yes",VLOOKUP(E937,IssueVariable[],5,0),"N/A")</f>
        <v>N/A</v>
      </c>
      <c r="Z937" s="103" t="str">
        <f>Final_Report[[#This Row],[Expected Result]]</f>
        <v>N/A</v>
      </c>
      <c r="AA937" s="103" t="str">
        <f>IF(Final_Report[[#This Row],[Move to Report]]="Yes",VLOOKUP(E937,IssueVariable[],6,0),"N/A")</f>
        <v>N/A</v>
      </c>
      <c r="AB937" s="103" t="str">
        <f>IF(Final_Report[[#This Row],[Move to Report]]="Yes",VLOOKUP(E937,IssueVariable[],7,0),"N/A")</f>
        <v>N/A</v>
      </c>
      <c r="AC937" s="103" t="str">
        <f>Final_Report[[#This Row],[Recommendation]]</f>
        <v>N/A</v>
      </c>
      <c r="AD937" s="103"/>
      <c r="AE937" s="103" t="str">
        <f>IF(Final_Report[[#This Row],[Move to Report]]="Yes",VLOOKUP(E937,IssueVariable[],8,0),"N/A")</f>
        <v>N/A</v>
      </c>
      <c r="AF937" s="103" t="str">
        <f>Final_Report[[#This Row],[Steps to Reproduce]]</f>
        <v>N/A</v>
      </c>
      <c r="AG937" s="103" t="str">
        <f>IF(Final_Report[[#This Row],[Move to Report]]="Yes",VLOOKUP(E937,IssueVariable[],9,0),"N/A")</f>
        <v>N/A</v>
      </c>
      <c r="AH937" s="103" t="str">
        <f>IF(Final_Report[[#This Row],[Move to Report]]="Yes",VLOOKUP(E937,IssueVariable[],10,0),"N/A")</f>
        <v>N/A</v>
      </c>
      <c r="AI937" s="103"/>
      <c r="AJ937" s="103"/>
      <c r="AK937" s="103" t="str" cm="1">
        <f t="array" ref="AK937">Table95[Tested on]</f>
        <v>Windows: 11
MAC OS: 12
iOS: 15
Android OS: 10</v>
      </c>
      <c r="AL937" s="203" t="str" cm="1">
        <f t="array" ref="AL93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7" s="103" t="e" cm="1">
        <f t="array" ref="AM937">CONCATENATE(LEFT(AH937, SEARCH(" ", AH937) -1),", ",Labels[Labels])</f>
        <v>#VALUE!</v>
      </c>
      <c r="AN937" s="103" t="b">
        <f t="shared" si="15"/>
        <v>0</v>
      </c>
      <c r="AO937" s="103"/>
      <c r="AP937" s="103"/>
      <c r="AQ937" s="103"/>
      <c r="AR937" s="103"/>
      <c r="AS937" s="103"/>
      <c r="AT937" s="103"/>
      <c r="AU937" s="103"/>
      <c r="AV937" s="103"/>
      <c r="AW937" s="103"/>
      <c r="AX937" s="103"/>
      <c r="AY937" s="103"/>
      <c r="AZ937" s="103"/>
      <c r="BA937" s="103"/>
      <c r="BB937" s="103"/>
      <c r="BC937" s="103" t="e">
        <f>VLOOKUP('Final Report'!D937,'Issue Variable'!A:N,11,FALSE)</f>
        <v>#N/A</v>
      </c>
      <c r="BD937" s="103"/>
      <c r="BE937" s="206"/>
    </row>
    <row r="938" spans="1:57" ht="105" hidden="1">
      <c r="A938" s="145"/>
      <c r="B938" s="103" t="e">
        <f>VLOOKUP(A938,URL[],2,0)</f>
        <v>#N/A</v>
      </c>
      <c r="C938" s="205" t="e">
        <f>VLOOKUP(A938,URL[],3,0)</f>
        <v>#N/A</v>
      </c>
      <c r="D938" s="103"/>
      <c r="E938" s="103"/>
      <c r="F938" s="103"/>
      <c r="G938" s="103"/>
      <c r="H938" s="103"/>
      <c r="I938" s="103"/>
      <c r="J938" s="103"/>
      <c r="K938" s="103"/>
      <c r="L938" s="103"/>
      <c r="M938" s="103"/>
      <c r="N938" s="103"/>
      <c r="O938" s="103"/>
      <c r="P938" s="103"/>
      <c r="Q938" s="103"/>
      <c r="R938" s="103"/>
      <c r="S938" s="103"/>
      <c r="T938" s="103" t="str">
        <f>IF(Final_Report[[#This Row],[Move to Report]]="Yes",VLOOKUP(E938,IssueVariable[],3,0),"N/A")</f>
        <v>N/A</v>
      </c>
      <c r="U938" s="103" t="str">
        <f>IF(Final_Report[[#This Row],[Move to Report]]="Yes",VLOOKUP(E938,IssueVariable[],4,0),"N/A")</f>
        <v>N/A</v>
      </c>
      <c r="V938" s="103" t="str">
        <f>Final_Report[[#This Row],[Issue Description]]</f>
        <v>N/A</v>
      </c>
      <c r="W938" s="103"/>
      <c r="X938" s="103">
        <f>Final_Report[[#This Row],[Code Snippet]]</f>
        <v>0</v>
      </c>
      <c r="Y938" s="103" t="str">
        <f>IF(Final_Report[[#This Row],[Move to Report]]="Yes",VLOOKUP(E938,IssueVariable[],5,0),"N/A")</f>
        <v>N/A</v>
      </c>
      <c r="Z938" s="103" t="str">
        <f>Final_Report[[#This Row],[Expected Result]]</f>
        <v>N/A</v>
      </c>
      <c r="AA938" s="103" t="str">
        <f>IF(Final_Report[[#This Row],[Move to Report]]="Yes",VLOOKUP(E938,IssueVariable[],6,0),"N/A")</f>
        <v>N/A</v>
      </c>
      <c r="AB938" s="103" t="str">
        <f>IF(Final_Report[[#This Row],[Move to Report]]="Yes",VLOOKUP(E938,IssueVariable[],7,0),"N/A")</f>
        <v>N/A</v>
      </c>
      <c r="AC938" s="103" t="str">
        <f>Final_Report[[#This Row],[Recommendation]]</f>
        <v>N/A</v>
      </c>
      <c r="AD938" s="103"/>
      <c r="AE938" s="103" t="str">
        <f>IF(Final_Report[[#This Row],[Move to Report]]="Yes",VLOOKUP(E938,IssueVariable[],8,0),"N/A")</f>
        <v>N/A</v>
      </c>
      <c r="AF938" s="103" t="str">
        <f>Final_Report[[#This Row],[Steps to Reproduce]]</f>
        <v>N/A</v>
      </c>
      <c r="AG938" s="103" t="str">
        <f>IF(Final_Report[[#This Row],[Move to Report]]="Yes",VLOOKUP(E938,IssueVariable[],9,0),"N/A")</f>
        <v>N/A</v>
      </c>
      <c r="AH938" s="103" t="str">
        <f>IF(Final_Report[[#This Row],[Move to Report]]="Yes",VLOOKUP(E938,IssueVariable[],10,0),"N/A")</f>
        <v>N/A</v>
      </c>
      <c r="AI938" s="103"/>
      <c r="AJ938" s="103"/>
      <c r="AK938" s="103" t="str" cm="1">
        <f t="array" ref="AK938">Table95[Tested on]</f>
        <v>Windows: 11
MAC OS: 12
iOS: 15
Android OS: 10</v>
      </c>
      <c r="AL938" s="203" t="str" cm="1">
        <f t="array" ref="AL93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8" s="103" t="e" cm="1">
        <f t="array" ref="AM938">CONCATENATE(LEFT(AH938, SEARCH(" ", AH938) -1),", ",Labels[Labels])</f>
        <v>#VALUE!</v>
      </c>
      <c r="AN938" s="103" t="b">
        <f t="shared" si="15"/>
        <v>0</v>
      </c>
      <c r="AO938" s="103"/>
      <c r="AP938" s="103"/>
      <c r="AQ938" s="103"/>
      <c r="AR938" s="103"/>
      <c r="AS938" s="103"/>
      <c r="AT938" s="103"/>
      <c r="AU938" s="103"/>
      <c r="AV938" s="103"/>
      <c r="AW938" s="103"/>
      <c r="AX938" s="103"/>
      <c r="AY938" s="103"/>
      <c r="AZ938" s="103"/>
      <c r="BA938" s="103"/>
      <c r="BB938" s="103"/>
      <c r="BC938" s="103" t="e">
        <f>VLOOKUP('Final Report'!D938,'Issue Variable'!A:N,11,FALSE)</f>
        <v>#N/A</v>
      </c>
      <c r="BD938" s="103"/>
      <c r="BE938" s="206"/>
    </row>
    <row r="939" spans="1:57" ht="105" hidden="1">
      <c r="A939" s="145"/>
      <c r="B939" s="103" t="e">
        <f>VLOOKUP(A939,URL[],2,0)</f>
        <v>#N/A</v>
      </c>
      <c r="C939" s="205" t="e">
        <f>VLOOKUP(A939,URL[],3,0)</f>
        <v>#N/A</v>
      </c>
      <c r="D939" s="103"/>
      <c r="E939" s="103"/>
      <c r="F939" s="103"/>
      <c r="G939" s="103"/>
      <c r="H939" s="103"/>
      <c r="I939" s="103"/>
      <c r="J939" s="103"/>
      <c r="K939" s="103"/>
      <c r="L939" s="103"/>
      <c r="M939" s="103"/>
      <c r="N939" s="103"/>
      <c r="O939" s="103"/>
      <c r="P939" s="103"/>
      <c r="Q939" s="103"/>
      <c r="R939" s="103"/>
      <c r="S939" s="103"/>
      <c r="T939" s="103" t="str">
        <f>IF(Final_Report[[#This Row],[Move to Report]]="Yes",VLOOKUP(E939,IssueVariable[],3,0),"N/A")</f>
        <v>N/A</v>
      </c>
      <c r="U939" s="103" t="str">
        <f>IF(Final_Report[[#This Row],[Move to Report]]="Yes",VLOOKUP(E939,IssueVariable[],4,0),"N/A")</f>
        <v>N/A</v>
      </c>
      <c r="V939" s="103" t="str">
        <f>Final_Report[[#This Row],[Issue Description]]</f>
        <v>N/A</v>
      </c>
      <c r="W939" s="103"/>
      <c r="X939" s="103">
        <f>Final_Report[[#This Row],[Code Snippet]]</f>
        <v>0</v>
      </c>
      <c r="Y939" s="103" t="str">
        <f>IF(Final_Report[[#This Row],[Move to Report]]="Yes",VLOOKUP(E939,IssueVariable[],5,0),"N/A")</f>
        <v>N/A</v>
      </c>
      <c r="Z939" s="103" t="str">
        <f>Final_Report[[#This Row],[Expected Result]]</f>
        <v>N/A</v>
      </c>
      <c r="AA939" s="103" t="str">
        <f>IF(Final_Report[[#This Row],[Move to Report]]="Yes",VLOOKUP(E939,IssueVariable[],6,0),"N/A")</f>
        <v>N/A</v>
      </c>
      <c r="AB939" s="103" t="str">
        <f>IF(Final_Report[[#This Row],[Move to Report]]="Yes",VLOOKUP(E939,IssueVariable[],7,0),"N/A")</f>
        <v>N/A</v>
      </c>
      <c r="AC939" s="103" t="str">
        <f>Final_Report[[#This Row],[Recommendation]]</f>
        <v>N/A</v>
      </c>
      <c r="AD939" s="103"/>
      <c r="AE939" s="103" t="str">
        <f>IF(Final_Report[[#This Row],[Move to Report]]="Yes",VLOOKUP(E939,IssueVariable[],8,0),"N/A")</f>
        <v>N/A</v>
      </c>
      <c r="AF939" s="103" t="str">
        <f>Final_Report[[#This Row],[Steps to Reproduce]]</f>
        <v>N/A</v>
      </c>
      <c r="AG939" s="103" t="str">
        <f>IF(Final_Report[[#This Row],[Move to Report]]="Yes",VLOOKUP(E939,IssueVariable[],9,0),"N/A")</f>
        <v>N/A</v>
      </c>
      <c r="AH939" s="103" t="str">
        <f>IF(Final_Report[[#This Row],[Move to Report]]="Yes",VLOOKUP(E939,IssueVariable[],10,0),"N/A")</f>
        <v>N/A</v>
      </c>
      <c r="AI939" s="103"/>
      <c r="AJ939" s="103"/>
      <c r="AK939" s="103" t="str" cm="1">
        <f t="array" ref="AK939">Table95[Tested on]</f>
        <v>Windows: 11
MAC OS: 12
iOS: 15
Android OS: 10</v>
      </c>
      <c r="AL939" s="203" t="str" cm="1">
        <f t="array" ref="AL93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39" s="103" t="e" cm="1">
        <f t="array" ref="AM939">CONCATENATE(LEFT(AH939, SEARCH(" ", AH939) -1),", ",Labels[Labels])</f>
        <v>#VALUE!</v>
      </c>
      <c r="AN939" s="103" t="b">
        <f t="shared" si="15"/>
        <v>0</v>
      </c>
      <c r="AO939" s="103"/>
      <c r="AP939" s="103"/>
      <c r="AQ939" s="103"/>
      <c r="AR939" s="103"/>
      <c r="AS939" s="103"/>
      <c r="AT939" s="103"/>
      <c r="AU939" s="103"/>
      <c r="AV939" s="103"/>
      <c r="AW939" s="103"/>
      <c r="AX939" s="103"/>
      <c r="AY939" s="103"/>
      <c r="AZ939" s="103"/>
      <c r="BA939" s="103"/>
      <c r="BB939" s="103"/>
      <c r="BC939" s="103" t="e">
        <f>VLOOKUP('Final Report'!D939,'Issue Variable'!A:N,11,FALSE)</f>
        <v>#N/A</v>
      </c>
      <c r="BD939" s="103"/>
      <c r="BE939" s="206"/>
    </row>
    <row r="940" spans="1:57" ht="105" hidden="1">
      <c r="A940" s="145"/>
      <c r="B940" s="103" t="e">
        <f>VLOOKUP(A940,URL[],2,0)</f>
        <v>#N/A</v>
      </c>
      <c r="C940" s="205" t="e">
        <f>VLOOKUP(A940,URL[],3,0)</f>
        <v>#N/A</v>
      </c>
      <c r="D940" s="103"/>
      <c r="E940" s="103"/>
      <c r="F940" s="103"/>
      <c r="G940" s="103"/>
      <c r="H940" s="103"/>
      <c r="I940" s="103"/>
      <c r="J940" s="103"/>
      <c r="K940" s="103"/>
      <c r="L940" s="103"/>
      <c r="M940" s="103"/>
      <c r="N940" s="103"/>
      <c r="O940" s="103"/>
      <c r="P940" s="103"/>
      <c r="Q940" s="103"/>
      <c r="R940" s="103"/>
      <c r="S940" s="103"/>
      <c r="T940" s="103" t="str">
        <f>IF(Final_Report[[#This Row],[Move to Report]]="Yes",VLOOKUP(E940,IssueVariable[],3,0),"N/A")</f>
        <v>N/A</v>
      </c>
      <c r="U940" s="103" t="str">
        <f>IF(Final_Report[[#This Row],[Move to Report]]="Yes",VLOOKUP(E940,IssueVariable[],4,0),"N/A")</f>
        <v>N/A</v>
      </c>
      <c r="V940" s="103" t="str">
        <f>Final_Report[[#This Row],[Issue Description]]</f>
        <v>N/A</v>
      </c>
      <c r="W940" s="103"/>
      <c r="X940" s="103">
        <f>Final_Report[[#This Row],[Code Snippet]]</f>
        <v>0</v>
      </c>
      <c r="Y940" s="103" t="str">
        <f>IF(Final_Report[[#This Row],[Move to Report]]="Yes",VLOOKUP(E940,IssueVariable[],5,0),"N/A")</f>
        <v>N/A</v>
      </c>
      <c r="Z940" s="103" t="str">
        <f>Final_Report[[#This Row],[Expected Result]]</f>
        <v>N/A</v>
      </c>
      <c r="AA940" s="103" t="str">
        <f>IF(Final_Report[[#This Row],[Move to Report]]="Yes",VLOOKUP(E940,IssueVariable[],6,0),"N/A")</f>
        <v>N/A</v>
      </c>
      <c r="AB940" s="103" t="str">
        <f>IF(Final_Report[[#This Row],[Move to Report]]="Yes",VLOOKUP(E940,IssueVariable[],7,0),"N/A")</f>
        <v>N/A</v>
      </c>
      <c r="AC940" s="103" t="str">
        <f>Final_Report[[#This Row],[Recommendation]]</f>
        <v>N/A</v>
      </c>
      <c r="AD940" s="103"/>
      <c r="AE940" s="103" t="str">
        <f>IF(Final_Report[[#This Row],[Move to Report]]="Yes",VLOOKUP(E940,IssueVariable[],8,0),"N/A")</f>
        <v>N/A</v>
      </c>
      <c r="AF940" s="103" t="str">
        <f>Final_Report[[#This Row],[Steps to Reproduce]]</f>
        <v>N/A</v>
      </c>
      <c r="AG940" s="103" t="str">
        <f>IF(Final_Report[[#This Row],[Move to Report]]="Yes",VLOOKUP(E940,IssueVariable[],9,0),"N/A")</f>
        <v>N/A</v>
      </c>
      <c r="AH940" s="103" t="str">
        <f>IF(Final_Report[[#This Row],[Move to Report]]="Yes",VLOOKUP(E940,IssueVariable[],10,0),"N/A")</f>
        <v>N/A</v>
      </c>
      <c r="AI940" s="103"/>
      <c r="AJ940" s="103"/>
      <c r="AK940" s="103" t="str" cm="1">
        <f t="array" ref="AK940">Table95[Tested on]</f>
        <v>Windows: 11
MAC OS: 12
iOS: 15
Android OS: 10</v>
      </c>
      <c r="AL940" s="203" t="str" cm="1">
        <f t="array" ref="AL94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0" s="103" t="e" cm="1">
        <f t="array" ref="AM940">CONCATENATE(LEFT(AH940, SEARCH(" ", AH940) -1),", ",Labels[Labels])</f>
        <v>#VALUE!</v>
      </c>
      <c r="AN940" s="103" t="b">
        <f t="shared" si="15"/>
        <v>0</v>
      </c>
      <c r="AO940" s="103"/>
      <c r="AP940" s="103"/>
      <c r="AQ940" s="103"/>
      <c r="AR940" s="103"/>
      <c r="AS940" s="103"/>
      <c r="AT940" s="103"/>
      <c r="AU940" s="103"/>
      <c r="AV940" s="103"/>
      <c r="AW940" s="103"/>
      <c r="AX940" s="103"/>
      <c r="AY940" s="103"/>
      <c r="AZ940" s="103"/>
      <c r="BA940" s="103"/>
      <c r="BB940" s="103"/>
      <c r="BC940" s="103" t="e">
        <f>VLOOKUP('Final Report'!D940,'Issue Variable'!A:N,11,FALSE)</f>
        <v>#N/A</v>
      </c>
      <c r="BD940" s="103"/>
      <c r="BE940" s="206"/>
    </row>
    <row r="941" spans="1:57" ht="105" hidden="1">
      <c r="A941" s="145"/>
      <c r="B941" s="103" t="e">
        <f>VLOOKUP(A941,URL[],2,0)</f>
        <v>#N/A</v>
      </c>
      <c r="C941" s="205" t="e">
        <f>VLOOKUP(A941,URL[],3,0)</f>
        <v>#N/A</v>
      </c>
      <c r="D941" s="103"/>
      <c r="E941" s="103"/>
      <c r="F941" s="103"/>
      <c r="G941" s="103"/>
      <c r="H941" s="103"/>
      <c r="I941" s="103"/>
      <c r="J941" s="103"/>
      <c r="K941" s="103"/>
      <c r="L941" s="103"/>
      <c r="M941" s="103"/>
      <c r="N941" s="103"/>
      <c r="O941" s="103"/>
      <c r="P941" s="103"/>
      <c r="Q941" s="103"/>
      <c r="R941" s="103"/>
      <c r="S941" s="103"/>
      <c r="T941" s="103" t="str">
        <f>IF(Final_Report[[#This Row],[Move to Report]]="Yes",VLOOKUP(E941,IssueVariable[],3,0),"N/A")</f>
        <v>N/A</v>
      </c>
      <c r="U941" s="103" t="str">
        <f>IF(Final_Report[[#This Row],[Move to Report]]="Yes",VLOOKUP(E941,IssueVariable[],4,0),"N/A")</f>
        <v>N/A</v>
      </c>
      <c r="V941" s="103" t="str">
        <f>Final_Report[[#This Row],[Issue Description]]</f>
        <v>N/A</v>
      </c>
      <c r="W941" s="103"/>
      <c r="X941" s="103">
        <f>Final_Report[[#This Row],[Code Snippet]]</f>
        <v>0</v>
      </c>
      <c r="Y941" s="103" t="str">
        <f>IF(Final_Report[[#This Row],[Move to Report]]="Yes",VLOOKUP(E941,IssueVariable[],5,0),"N/A")</f>
        <v>N/A</v>
      </c>
      <c r="Z941" s="103" t="str">
        <f>Final_Report[[#This Row],[Expected Result]]</f>
        <v>N/A</v>
      </c>
      <c r="AA941" s="103" t="str">
        <f>IF(Final_Report[[#This Row],[Move to Report]]="Yes",VLOOKUP(E941,IssueVariable[],6,0),"N/A")</f>
        <v>N/A</v>
      </c>
      <c r="AB941" s="103" t="str">
        <f>IF(Final_Report[[#This Row],[Move to Report]]="Yes",VLOOKUP(E941,IssueVariable[],7,0),"N/A")</f>
        <v>N/A</v>
      </c>
      <c r="AC941" s="103" t="str">
        <f>Final_Report[[#This Row],[Recommendation]]</f>
        <v>N/A</v>
      </c>
      <c r="AD941" s="103"/>
      <c r="AE941" s="103" t="str">
        <f>IF(Final_Report[[#This Row],[Move to Report]]="Yes",VLOOKUP(E941,IssueVariable[],8,0),"N/A")</f>
        <v>N/A</v>
      </c>
      <c r="AF941" s="103" t="str">
        <f>Final_Report[[#This Row],[Steps to Reproduce]]</f>
        <v>N/A</v>
      </c>
      <c r="AG941" s="103" t="str">
        <f>IF(Final_Report[[#This Row],[Move to Report]]="Yes",VLOOKUP(E941,IssueVariable[],9,0),"N/A")</f>
        <v>N/A</v>
      </c>
      <c r="AH941" s="103" t="str">
        <f>IF(Final_Report[[#This Row],[Move to Report]]="Yes",VLOOKUP(E941,IssueVariable[],10,0),"N/A")</f>
        <v>N/A</v>
      </c>
      <c r="AI941" s="103"/>
      <c r="AJ941" s="103"/>
      <c r="AK941" s="103" t="str" cm="1">
        <f t="array" ref="AK941">Table95[Tested on]</f>
        <v>Windows: 11
MAC OS: 12
iOS: 15
Android OS: 10</v>
      </c>
      <c r="AL941" s="203" t="str" cm="1">
        <f t="array" ref="AL94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1" s="103" t="e" cm="1">
        <f t="array" ref="AM941">CONCATENATE(LEFT(AH941, SEARCH(" ", AH941) -1),", ",Labels[Labels])</f>
        <v>#VALUE!</v>
      </c>
      <c r="AN941" s="103" t="b">
        <f t="shared" si="15"/>
        <v>0</v>
      </c>
      <c r="AO941" s="103"/>
      <c r="AP941" s="103"/>
      <c r="AQ941" s="103"/>
      <c r="AR941" s="103"/>
      <c r="AS941" s="103"/>
      <c r="AT941" s="103"/>
      <c r="AU941" s="103"/>
      <c r="AV941" s="103"/>
      <c r="AW941" s="103"/>
      <c r="AX941" s="103"/>
      <c r="AY941" s="103"/>
      <c r="AZ941" s="103"/>
      <c r="BA941" s="103"/>
      <c r="BB941" s="103"/>
      <c r="BC941" s="103" t="e">
        <f>VLOOKUP('Final Report'!D941,'Issue Variable'!A:N,11,FALSE)</f>
        <v>#N/A</v>
      </c>
      <c r="BD941" s="103"/>
      <c r="BE941" s="206"/>
    </row>
    <row r="942" spans="1:57" ht="105" hidden="1">
      <c r="A942" s="145"/>
      <c r="B942" s="103" t="e">
        <f>VLOOKUP(A942,URL[],2,0)</f>
        <v>#N/A</v>
      </c>
      <c r="C942" s="205" t="e">
        <f>VLOOKUP(A942,URL[],3,0)</f>
        <v>#N/A</v>
      </c>
      <c r="D942" s="103"/>
      <c r="E942" s="103"/>
      <c r="F942" s="103"/>
      <c r="G942" s="103"/>
      <c r="H942" s="103"/>
      <c r="I942" s="103"/>
      <c r="J942" s="103"/>
      <c r="K942" s="103"/>
      <c r="L942" s="103"/>
      <c r="M942" s="103"/>
      <c r="N942" s="103"/>
      <c r="O942" s="103"/>
      <c r="P942" s="103"/>
      <c r="Q942" s="103"/>
      <c r="R942" s="103"/>
      <c r="S942" s="103"/>
      <c r="T942" s="103" t="str">
        <f>IF(Final_Report[[#This Row],[Move to Report]]="Yes",VLOOKUP(E942,IssueVariable[],3,0),"N/A")</f>
        <v>N/A</v>
      </c>
      <c r="U942" s="103" t="str">
        <f>IF(Final_Report[[#This Row],[Move to Report]]="Yes",VLOOKUP(E942,IssueVariable[],4,0),"N/A")</f>
        <v>N/A</v>
      </c>
      <c r="V942" s="103" t="str">
        <f>Final_Report[[#This Row],[Issue Description]]</f>
        <v>N/A</v>
      </c>
      <c r="W942" s="103"/>
      <c r="X942" s="103">
        <f>Final_Report[[#This Row],[Code Snippet]]</f>
        <v>0</v>
      </c>
      <c r="Y942" s="103" t="str">
        <f>IF(Final_Report[[#This Row],[Move to Report]]="Yes",VLOOKUP(E942,IssueVariable[],5,0),"N/A")</f>
        <v>N/A</v>
      </c>
      <c r="Z942" s="103" t="str">
        <f>Final_Report[[#This Row],[Expected Result]]</f>
        <v>N/A</v>
      </c>
      <c r="AA942" s="103" t="str">
        <f>IF(Final_Report[[#This Row],[Move to Report]]="Yes",VLOOKUP(E942,IssueVariable[],6,0),"N/A")</f>
        <v>N/A</v>
      </c>
      <c r="AB942" s="103" t="str">
        <f>IF(Final_Report[[#This Row],[Move to Report]]="Yes",VLOOKUP(E942,IssueVariable[],7,0),"N/A")</f>
        <v>N/A</v>
      </c>
      <c r="AC942" s="103" t="str">
        <f>Final_Report[[#This Row],[Recommendation]]</f>
        <v>N/A</v>
      </c>
      <c r="AD942" s="103"/>
      <c r="AE942" s="103" t="str">
        <f>IF(Final_Report[[#This Row],[Move to Report]]="Yes",VLOOKUP(E942,IssueVariable[],8,0),"N/A")</f>
        <v>N/A</v>
      </c>
      <c r="AF942" s="103" t="str">
        <f>Final_Report[[#This Row],[Steps to Reproduce]]</f>
        <v>N/A</v>
      </c>
      <c r="AG942" s="103" t="str">
        <f>IF(Final_Report[[#This Row],[Move to Report]]="Yes",VLOOKUP(E942,IssueVariable[],9,0),"N/A")</f>
        <v>N/A</v>
      </c>
      <c r="AH942" s="103" t="str">
        <f>IF(Final_Report[[#This Row],[Move to Report]]="Yes",VLOOKUP(E942,IssueVariable[],10,0),"N/A")</f>
        <v>N/A</v>
      </c>
      <c r="AI942" s="103"/>
      <c r="AJ942" s="103"/>
      <c r="AK942" s="103" t="str" cm="1">
        <f t="array" ref="AK942">Table95[Tested on]</f>
        <v>Windows: 11
MAC OS: 12
iOS: 15
Android OS: 10</v>
      </c>
      <c r="AL942" s="203" t="str" cm="1">
        <f t="array" ref="AL94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2" s="103" t="e" cm="1">
        <f t="array" ref="AM942">CONCATENATE(LEFT(AH942, SEARCH(" ", AH942) -1),", ",Labels[Labels])</f>
        <v>#VALUE!</v>
      </c>
      <c r="AN942" s="103" t="b">
        <f t="shared" si="15"/>
        <v>0</v>
      </c>
      <c r="AO942" s="103"/>
      <c r="AP942" s="103"/>
      <c r="AQ942" s="103"/>
      <c r="AR942" s="103"/>
      <c r="AS942" s="103"/>
      <c r="AT942" s="103"/>
      <c r="AU942" s="103"/>
      <c r="AV942" s="103"/>
      <c r="AW942" s="103"/>
      <c r="AX942" s="103"/>
      <c r="AY942" s="103"/>
      <c r="AZ942" s="103"/>
      <c r="BA942" s="103"/>
      <c r="BB942" s="103"/>
      <c r="BC942" s="103" t="e">
        <f>VLOOKUP('Final Report'!D942,'Issue Variable'!A:N,11,FALSE)</f>
        <v>#N/A</v>
      </c>
      <c r="BD942" s="103"/>
      <c r="BE942" s="206"/>
    </row>
    <row r="943" spans="1:57" ht="105" hidden="1">
      <c r="A943" s="145"/>
      <c r="B943" s="103" t="e">
        <f>VLOOKUP(A943,URL[],2,0)</f>
        <v>#N/A</v>
      </c>
      <c r="C943" s="205" t="e">
        <f>VLOOKUP(A943,URL[],3,0)</f>
        <v>#N/A</v>
      </c>
      <c r="D943" s="103"/>
      <c r="E943" s="103"/>
      <c r="F943" s="103"/>
      <c r="G943" s="103"/>
      <c r="H943" s="103"/>
      <c r="I943" s="103"/>
      <c r="J943" s="103"/>
      <c r="K943" s="103"/>
      <c r="L943" s="103"/>
      <c r="M943" s="103"/>
      <c r="N943" s="103"/>
      <c r="O943" s="103"/>
      <c r="P943" s="103"/>
      <c r="Q943" s="103"/>
      <c r="R943" s="103"/>
      <c r="S943" s="103"/>
      <c r="T943" s="103" t="str">
        <f>IF(Final_Report[[#This Row],[Move to Report]]="Yes",VLOOKUP(E943,IssueVariable[],3,0),"N/A")</f>
        <v>N/A</v>
      </c>
      <c r="U943" s="103" t="str">
        <f>IF(Final_Report[[#This Row],[Move to Report]]="Yes",VLOOKUP(E943,IssueVariable[],4,0),"N/A")</f>
        <v>N/A</v>
      </c>
      <c r="V943" s="103" t="str">
        <f>Final_Report[[#This Row],[Issue Description]]</f>
        <v>N/A</v>
      </c>
      <c r="W943" s="103"/>
      <c r="X943" s="103">
        <f>Final_Report[[#This Row],[Code Snippet]]</f>
        <v>0</v>
      </c>
      <c r="Y943" s="103" t="str">
        <f>IF(Final_Report[[#This Row],[Move to Report]]="Yes",VLOOKUP(E943,IssueVariable[],5,0),"N/A")</f>
        <v>N/A</v>
      </c>
      <c r="Z943" s="103" t="str">
        <f>Final_Report[[#This Row],[Expected Result]]</f>
        <v>N/A</v>
      </c>
      <c r="AA943" s="103" t="str">
        <f>IF(Final_Report[[#This Row],[Move to Report]]="Yes",VLOOKUP(E943,IssueVariable[],6,0),"N/A")</f>
        <v>N/A</v>
      </c>
      <c r="AB943" s="103" t="str">
        <f>IF(Final_Report[[#This Row],[Move to Report]]="Yes",VLOOKUP(E943,IssueVariable[],7,0),"N/A")</f>
        <v>N/A</v>
      </c>
      <c r="AC943" s="103" t="str">
        <f>Final_Report[[#This Row],[Recommendation]]</f>
        <v>N/A</v>
      </c>
      <c r="AD943" s="103"/>
      <c r="AE943" s="103" t="str">
        <f>IF(Final_Report[[#This Row],[Move to Report]]="Yes",VLOOKUP(E943,IssueVariable[],8,0),"N/A")</f>
        <v>N/A</v>
      </c>
      <c r="AF943" s="103" t="str">
        <f>Final_Report[[#This Row],[Steps to Reproduce]]</f>
        <v>N/A</v>
      </c>
      <c r="AG943" s="103" t="str">
        <f>IF(Final_Report[[#This Row],[Move to Report]]="Yes",VLOOKUP(E943,IssueVariable[],9,0),"N/A")</f>
        <v>N/A</v>
      </c>
      <c r="AH943" s="103" t="str">
        <f>IF(Final_Report[[#This Row],[Move to Report]]="Yes",VLOOKUP(E943,IssueVariable[],10,0),"N/A")</f>
        <v>N/A</v>
      </c>
      <c r="AI943" s="103"/>
      <c r="AJ943" s="103"/>
      <c r="AK943" s="103" t="str" cm="1">
        <f t="array" ref="AK943">Table95[Tested on]</f>
        <v>Windows: 11
MAC OS: 12
iOS: 15
Android OS: 10</v>
      </c>
      <c r="AL943" s="203" t="str" cm="1">
        <f t="array" ref="AL94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3" s="103" t="e" cm="1">
        <f t="array" ref="AM943">CONCATENATE(LEFT(AH943, SEARCH(" ", AH943) -1),", ",Labels[Labels])</f>
        <v>#VALUE!</v>
      </c>
      <c r="AN943" s="103" t="b">
        <f t="shared" si="15"/>
        <v>0</v>
      </c>
      <c r="AO943" s="103"/>
      <c r="AP943" s="103"/>
      <c r="AQ943" s="103"/>
      <c r="AR943" s="103"/>
      <c r="AS943" s="103"/>
      <c r="AT943" s="103"/>
      <c r="AU943" s="103"/>
      <c r="AV943" s="103"/>
      <c r="AW943" s="103"/>
      <c r="AX943" s="103"/>
      <c r="AY943" s="103"/>
      <c r="AZ943" s="103"/>
      <c r="BA943" s="103"/>
      <c r="BB943" s="103"/>
      <c r="BC943" s="103" t="e">
        <f>VLOOKUP('Final Report'!D943,'Issue Variable'!A:N,11,FALSE)</f>
        <v>#N/A</v>
      </c>
      <c r="BD943" s="103"/>
      <c r="BE943" s="206"/>
    </row>
    <row r="944" spans="1:57" ht="105" hidden="1">
      <c r="A944" s="145"/>
      <c r="B944" s="103" t="e">
        <f>VLOOKUP(A944,URL[],2,0)</f>
        <v>#N/A</v>
      </c>
      <c r="C944" s="205" t="e">
        <f>VLOOKUP(A944,URL[],3,0)</f>
        <v>#N/A</v>
      </c>
      <c r="D944" s="103"/>
      <c r="E944" s="103"/>
      <c r="F944" s="103"/>
      <c r="G944" s="103"/>
      <c r="H944" s="103"/>
      <c r="I944" s="103"/>
      <c r="J944" s="103"/>
      <c r="K944" s="103"/>
      <c r="L944" s="103"/>
      <c r="M944" s="103"/>
      <c r="N944" s="103"/>
      <c r="O944" s="103"/>
      <c r="P944" s="103"/>
      <c r="Q944" s="103"/>
      <c r="R944" s="103"/>
      <c r="S944" s="103"/>
      <c r="T944" s="103" t="str">
        <f>IF(Final_Report[[#This Row],[Move to Report]]="Yes",VLOOKUP(E944,IssueVariable[],3,0),"N/A")</f>
        <v>N/A</v>
      </c>
      <c r="U944" s="103" t="str">
        <f>IF(Final_Report[[#This Row],[Move to Report]]="Yes",VLOOKUP(E944,IssueVariable[],4,0),"N/A")</f>
        <v>N/A</v>
      </c>
      <c r="V944" s="103" t="str">
        <f>Final_Report[[#This Row],[Issue Description]]</f>
        <v>N/A</v>
      </c>
      <c r="W944" s="103"/>
      <c r="X944" s="103">
        <f>Final_Report[[#This Row],[Code Snippet]]</f>
        <v>0</v>
      </c>
      <c r="Y944" s="103" t="str">
        <f>IF(Final_Report[[#This Row],[Move to Report]]="Yes",VLOOKUP(E944,IssueVariable[],5,0),"N/A")</f>
        <v>N/A</v>
      </c>
      <c r="Z944" s="103" t="str">
        <f>Final_Report[[#This Row],[Expected Result]]</f>
        <v>N/A</v>
      </c>
      <c r="AA944" s="103" t="str">
        <f>IF(Final_Report[[#This Row],[Move to Report]]="Yes",VLOOKUP(E944,IssueVariable[],6,0),"N/A")</f>
        <v>N/A</v>
      </c>
      <c r="AB944" s="103" t="str">
        <f>IF(Final_Report[[#This Row],[Move to Report]]="Yes",VLOOKUP(E944,IssueVariable[],7,0),"N/A")</f>
        <v>N/A</v>
      </c>
      <c r="AC944" s="103" t="str">
        <f>Final_Report[[#This Row],[Recommendation]]</f>
        <v>N/A</v>
      </c>
      <c r="AD944" s="103"/>
      <c r="AE944" s="103" t="str">
        <f>IF(Final_Report[[#This Row],[Move to Report]]="Yes",VLOOKUP(E944,IssueVariable[],8,0),"N/A")</f>
        <v>N/A</v>
      </c>
      <c r="AF944" s="103" t="str">
        <f>Final_Report[[#This Row],[Steps to Reproduce]]</f>
        <v>N/A</v>
      </c>
      <c r="AG944" s="103" t="str">
        <f>IF(Final_Report[[#This Row],[Move to Report]]="Yes",VLOOKUP(E944,IssueVariable[],9,0),"N/A")</f>
        <v>N/A</v>
      </c>
      <c r="AH944" s="103" t="str">
        <f>IF(Final_Report[[#This Row],[Move to Report]]="Yes",VLOOKUP(E944,IssueVariable[],10,0),"N/A")</f>
        <v>N/A</v>
      </c>
      <c r="AI944" s="103"/>
      <c r="AJ944" s="103"/>
      <c r="AK944" s="103" t="str" cm="1">
        <f t="array" ref="AK944">Table95[Tested on]</f>
        <v>Windows: 11
MAC OS: 12
iOS: 15
Android OS: 10</v>
      </c>
      <c r="AL944" s="203" t="str" cm="1">
        <f t="array" ref="AL94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4" s="103" t="e" cm="1">
        <f t="array" ref="AM944">CONCATENATE(LEFT(AH944, SEARCH(" ", AH944) -1),", ",Labels[Labels])</f>
        <v>#VALUE!</v>
      </c>
      <c r="AN944" s="103" t="b">
        <f t="shared" si="15"/>
        <v>0</v>
      </c>
      <c r="AO944" s="103"/>
      <c r="AP944" s="103"/>
      <c r="AQ944" s="103"/>
      <c r="AR944" s="103"/>
      <c r="AS944" s="103"/>
      <c r="AT944" s="103"/>
      <c r="AU944" s="103"/>
      <c r="AV944" s="103"/>
      <c r="AW944" s="103"/>
      <c r="AX944" s="103"/>
      <c r="AY944" s="103"/>
      <c r="AZ944" s="103"/>
      <c r="BA944" s="103"/>
      <c r="BB944" s="103"/>
      <c r="BC944" s="103" t="e">
        <f>VLOOKUP('Final Report'!D944,'Issue Variable'!A:N,11,FALSE)</f>
        <v>#N/A</v>
      </c>
      <c r="BD944" s="103"/>
      <c r="BE944" s="206"/>
    </row>
    <row r="945" spans="1:57" ht="105" hidden="1">
      <c r="A945" s="145"/>
      <c r="B945" s="103" t="e">
        <f>VLOOKUP(A945,URL[],2,0)</f>
        <v>#N/A</v>
      </c>
      <c r="C945" s="205" t="e">
        <f>VLOOKUP(A945,URL[],3,0)</f>
        <v>#N/A</v>
      </c>
      <c r="D945" s="103"/>
      <c r="E945" s="103"/>
      <c r="F945" s="103"/>
      <c r="G945" s="103"/>
      <c r="H945" s="103"/>
      <c r="I945" s="103"/>
      <c r="J945" s="103"/>
      <c r="K945" s="103"/>
      <c r="L945" s="103"/>
      <c r="M945" s="103"/>
      <c r="N945" s="103"/>
      <c r="O945" s="103"/>
      <c r="P945" s="103"/>
      <c r="Q945" s="103"/>
      <c r="R945" s="103"/>
      <c r="S945" s="103"/>
      <c r="T945" s="103" t="str">
        <f>IF(Final_Report[[#This Row],[Move to Report]]="Yes",VLOOKUP(E945,IssueVariable[],3,0),"N/A")</f>
        <v>N/A</v>
      </c>
      <c r="U945" s="103" t="str">
        <f>IF(Final_Report[[#This Row],[Move to Report]]="Yes",VLOOKUP(E945,IssueVariable[],4,0),"N/A")</f>
        <v>N/A</v>
      </c>
      <c r="V945" s="103" t="str">
        <f>Final_Report[[#This Row],[Issue Description]]</f>
        <v>N/A</v>
      </c>
      <c r="W945" s="103"/>
      <c r="X945" s="103">
        <f>Final_Report[[#This Row],[Code Snippet]]</f>
        <v>0</v>
      </c>
      <c r="Y945" s="103" t="str">
        <f>IF(Final_Report[[#This Row],[Move to Report]]="Yes",VLOOKUP(E945,IssueVariable[],5,0),"N/A")</f>
        <v>N/A</v>
      </c>
      <c r="Z945" s="103" t="str">
        <f>Final_Report[[#This Row],[Expected Result]]</f>
        <v>N/A</v>
      </c>
      <c r="AA945" s="103" t="str">
        <f>IF(Final_Report[[#This Row],[Move to Report]]="Yes",VLOOKUP(E945,IssueVariable[],6,0),"N/A")</f>
        <v>N/A</v>
      </c>
      <c r="AB945" s="103" t="str">
        <f>IF(Final_Report[[#This Row],[Move to Report]]="Yes",VLOOKUP(E945,IssueVariable[],7,0),"N/A")</f>
        <v>N/A</v>
      </c>
      <c r="AC945" s="103" t="str">
        <f>Final_Report[[#This Row],[Recommendation]]</f>
        <v>N/A</v>
      </c>
      <c r="AD945" s="103"/>
      <c r="AE945" s="103" t="str">
        <f>IF(Final_Report[[#This Row],[Move to Report]]="Yes",VLOOKUP(E945,IssueVariable[],8,0),"N/A")</f>
        <v>N/A</v>
      </c>
      <c r="AF945" s="103" t="str">
        <f>Final_Report[[#This Row],[Steps to Reproduce]]</f>
        <v>N/A</v>
      </c>
      <c r="AG945" s="103" t="str">
        <f>IF(Final_Report[[#This Row],[Move to Report]]="Yes",VLOOKUP(E945,IssueVariable[],9,0),"N/A")</f>
        <v>N/A</v>
      </c>
      <c r="AH945" s="103" t="str">
        <f>IF(Final_Report[[#This Row],[Move to Report]]="Yes",VLOOKUP(E945,IssueVariable[],10,0),"N/A")</f>
        <v>N/A</v>
      </c>
      <c r="AI945" s="103"/>
      <c r="AJ945" s="103"/>
      <c r="AK945" s="103" t="str" cm="1">
        <f t="array" ref="AK945">Table95[Tested on]</f>
        <v>Windows: 11
MAC OS: 12
iOS: 15
Android OS: 10</v>
      </c>
      <c r="AL945" s="203" t="str" cm="1">
        <f t="array" ref="AL94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5" s="103" t="e" cm="1">
        <f t="array" ref="AM945">CONCATENATE(LEFT(AH945, SEARCH(" ", AH945) -1),", ",Labels[Labels])</f>
        <v>#VALUE!</v>
      </c>
      <c r="AN945" s="103" t="b">
        <f t="shared" si="15"/>
        <v>0</v>
      </c>
      <c r="AO945" s="103"/>
      <c r="AP945" s="103"/>
      <c r="AQ945" s="103"/>
      <c r="AR945" s="103"/>
      <c r="AS945" s="103"/>
      <c r="AT945" s="103"/>
      <c r="AU945" s="103"/>
      <c r="AV945" s="103"/>
      <c r="AW945" s="103"/>
      <c r="AX945" s="103"/>
      <c r="AY945" s="103"/>
      <c r="AZ945" s="103"/>
      <c r="BA945" s="103"/>
      <c r="BB945" s="103"/>
      <c r="BC945" s="103" t="e">
        <f>VLOOKUP('Final Report'!D945,'Issue Variable'!A:N,11,FALSE)</f>
        <v>#N/A</v>
      </c>
      <c r="BD945" s="103"/>
      <c r="BE945" s="206"/>
    </row>
    <row r="946" spans="1:57" ht="105" hidden="1">
      <c r="A946" s="145"/>
      <c r="B946" s="103" t="e">
        <f>VLOOKUP(A946,URL[],2,0)</f>
        <v>#N/A</v>
      </c>
      <c r="C946" s="205" t="e">
        <f>VLOOKUP(A946,URL[],3,0)</f>
        <v>#N/A</v>
      </c>
      <c r="D946" s="103"/>
      <c r="E946" s="103"/>
      <c r="F946" s="103"/>
      <c r="G946" s="103"/>
      <c r="H946" s="103"/>
      <c r="I946" s="103"/>
      <c r="J946" s="103"/>
      <c r="K946" s="103"/>
      <c r="L946" s="103"/>
      <c r="M946" s="103"/>
      <c r="N946" s="103"/>
      <c r="O946" s="103"/>
      <c r="P946" s="103"/>
      <c r="Q946" s="103"/>
      <c r="R946" s="103"/>
      <c r="S946" s="103"/>
      <c r="T946" s="103" t="str">
        <f>IF(Final_Report[[#This Row],[Move to Report]]="Yes",VLOOKUP(E946,IssueVariable[],3,0),"N/A")</f>
        <v>N/A</v>
      </c>
      <c r="U946" s="103" t="str">
        <f>IF(Final_Report[[#This Row],[Move to Report]]="Yes",VLOOKUP(E946,IssueVariable[],4,0),"N/A")</f>
        <v>N/A</v>
      </c>
      <c r="V946" s="103" t="str">
        <f>Final_Report[[#This Row],[Issue Description]]</f>
        <v>N/A</v>
      </c>
      <c r="W946" s="103"/>
      <c r="X946" s="103">
        <f>Final_Report[[#This Row],[Code Snippet]]</f>
        <v>0</v>
      </c>
      <c r="Y946" s="103" t="str">
        <f>IF(Final_Report[[#This Row],[Move to Report]]="Yes",VLOOKUP(E946,IssueVariable[],5,0),"N/A")</f>
        <v>N/A</v>
      </c>
      <c r="Z946" s="103" t="str">
        <f>Final_Report[[#This Row],[Expected Result]]</f>
        <v>N/A</v>
      </c>
      <c r="AA946" s="103" t="str">
        <f>IF(Final_Report[[#This Row],[Move to Report]]="Yes",VLOOKUP(E946,IssueVariable[],6,0),"N/A")</f>
        <v>N/A</v>
      </c>
      <c r="AB946" s="103" t="str">
        <f>IF(Final_Report[[#This Row],[Move to Report]]="Yes",VLOOKUP(E946,IssueVariable[],7,0),"N/A")</f>
        <v>N/A</v>
      </c>
      <c r="AC946" s="103" t="str">
        <f>Final_Report[[#This Row],[Recommendation]]</f>
        <v>N/A</v>
      </c>
      <c r="AD946" s="103"/>
      <c r="AE946" s="103" t="str">
        <f>IF(Final_Report[[#This Row],[Move to Report]]="Yes",VLOOKUP(E946,IssueVariable[],8,0),"N/A")</f>
        <v>N/A</v>
      </c>
      <c r="AF946" s="103" t="str">
        <f>Final_Report[[#This Row],[Steps to Reproduce]]</f>
        <v>N/A</v>
      </c>
      <c r="AG946" s="103" t="str">
        <f>IF(Final_Report[[#This Row],[Move to Report]]="Yes",VLOOKUP(E946,IssueVariable[],9,0),"N/A")</f>
        <v>N/A</v>
      </c>
      <c r="AH946" s="103" t="str">
        <f>IF(Final_Report[[#This Row],[Move to Report]]="Yes",VLOOKUP(E946,IssueVariable[],10,0),"N/A")</f>
        <v>N/A</v>
      </c>
      <c r="AI946" s="103"/>
      <c r="AJ946" s="103"/>
      <c r="AK946" s="103" t="str" cm="1">
        <f t="array" ref="AK946">Table95[Tested on]</f>
        <v>Windows: 11
MAC OS: 12
iOS: 15
Android OS: 10</v>
      </c>
      <c r="AL946" s="203" t="str" cm="1">
        <f t="array" ref="AL94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6" s="103" t="e" cm="1">
        <f t="array" ref="AM946">CONCATENATE(LEFT(AH946, SEARCH(" ", AH946) -1),", ",Labels[Labels])</f>
        <v>#VALUE!</v>
      </c>
      <c r="AN946" s="103" t="b">
        <f t="shared" si="15"/>
        <v>0</v>
      </c>
      <c r="AO946" s="103"/>
      <c r="AP946" s="103"/>
      <c r="AQ946" s="103"/>
      <c r="AR946" s="103"/>
      <c r="AS946" s="103"/>
      <c r="AT946" s="103"/>
      <c r="AU946" s="103"/>
      <c r="AV946" s="103"/>
      <c r="AW946" s="103"/>
      <c r="AX946" s="103"/>
      <c r="AY946" s="103"/>
      <c r="AZ946" s="103"/>
      <c r="BA946" s="103"/>
      <c r="BB946" s="103"/>
      <c r="BC946" s="103" t="e">
        <f>VLOOKUP('Final Report'!D946,'Issue Variable'!A:N,11,FALSE)</f>
        <v>#N/A</v>
      </c>
      <c r="BD946" s="103"/>
      <c r="BE946" s="206"/>
    </row>
    <row r="947" spans="1:57" ht="105" hidden="1">
      <c r="A947" s="145"/>
      <c r="B947" s="103" t="e">
        <f>VLOOKUP(A947,URL[],2,0)</f>
        <v>#N/A</v>
      </c>
      <c r="C947" s="205" t="e">
        <f>VLOOKUP(A947,URL[],3,0)</f>
        <v>#N/A</v>
      </c>
      <c r="D947" s="103"/>
      <c r="E947" s="103"/>
      <c r="F947" s="103"/>
      <c r="G947" s="103"/>
      <c r="H947" s="103"/>
      <c r="I947" s="103"/>
      <c r="J947" s="103"/>
      <c r="K947" s="103"/>
      <c r="L947" s="103"/>
      <c r="M947" s="103"/>
      <c r="N947" s="103"/>
      <c r="O947" s="103"/>
      <c r="P947" s="103"/>
      <c r="Q947" s="103"/>
      <c r="R947" s="103"/>
      <c r="S947" s="103"/>
      <c r="T947" s="103" t="str">
        <f>IF(Final_Report[[#This Row],[Move to Report]]="Yes",VLOOKUP(E947,IssueVariable[],3,0),"N/A")</f>
        <v>N/A</v>
      </c>
      <c r="U947" s="103" t="str">
        <f>IF(Final_Report[[#This Row],[Move to Report]]="Yes",VLOOKUP(E947,IssueVariable[],4,0),"N/A")</f>
        <v>N/A</v>
      </c>
      <c r="V947" s="103" t="str">
        <f>Final_Report[[#This Row],[Issue Description]]</f>
        <v>N/A</v>
      </c>
      <c r="W947" s="103"/>
      <c r="X947" s="103">
        <f>Final_Report[[#This Row],[Code Snippet]]</f>
        <v>0</v>
      </c>
      <c r="Y947" s="103" t="str">
        <f>IF(Final_Report[[#This Row],[Move to Report]]="Yes",VLOOKUP(E947,IssueVariable[],5,0),"N/A")</f>
        <v>N/A</v>
      </c>
      <c r="Z947" s="103" t="str">
        <f>Final_Report[[#This Row],[Expected Result]]</f>
        <v>N/A</v>
      </c>
      <c r="AA947" s="103" t="str">
        <f>IF(Final_Report[[#This Row],[Move to Report]]="Yes",VLOOKUP(E947,IssueVariable[],6,0),"N/A")</f>
        <v>N/A</v>
      </c>
      <c r="AB947" s="103" t="str">
        <f>IF(Final_Report[[#This Row],[Move to Report]]="Yes",VLOOKUP(E947,IssueVariable[],7,0),"N/A")</f>
        <v>N/A</v>
      </c>
      <c r="AC947" s="103" t="str">
        <f>Final_Report[[#This Row],[Recommendation]]</f>
        <v>N/A</v>
      </c>
      <c r="AD947" s="103"/>
      <c r="AE947" s="103" t="str">
        <f>IF(Final_Report[[#This Row],[Move to Report]]="Yes",VLOOKUP(E947,IssueVariable[],8,0),"N/A")</f>
        <v>N/A</v>
      </c>
      <c r="AF947" s="103" t="str">
        <f>Final_Report[[#This Row],[Steps to Reproduce]]</f>
        <v>N/A</v>
      </c>
      <c r="AG947" s="103" t="str">
        <f>IF(Final_Report[[#This Row],[Move to Report]]="Yes",VLOOKUP(E947,IssueVariable[],9,0),"N/A")</f>
        <v>N/A</v>
      </c>
      <c r="AH947" s="103" t="str">
        <f>IF(Final_Report[[#This Row],[Move to Report]]="Yes",VLOOKUP(E947,IssueVariable[],10,0),"N/A")</f>
        <v>N/A</v>
      </c>
      <c r="AI947" s="103"/>
      <c r="AJ947" s="103"/>
      <c r="AK947" s="103" t="str" cm="1">
        <f t="array" ref="AK947">Table95[Tested on]</f>
        <v>Windows: 11
MAC OS: 12
iOS: 15
Android OS: 10</v>
      </c>
      <c r="AL947" s="203" t="str" cm="1">
        <f t="array" ref="AL94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7" s="103" t="e" cm="1">
        <f t="array" ref="AM947">CONCATENATE(LEFT(AH947, SEARCH(" ", AH947) -1),", ",Labels[Labels])</f>
        <v>#VALUE!</v>
      </c>
      <c r="AN947" s="103" t="b">
        <f t="shared" si="15"/>
        <v>0</v>
      </c>
      <c r="AO947" s="103"/>
      <c r="AP947" s="103"/>
      <c r="AQ947" s="103"/>
      <c r="AR947" s="103"/>
      <c r="AS947" s="103"/>
      <c r="AT947" s="103"/>
      <c r="AU947" s="103"/>
      <c r="AV947" s="103"/>
      <c r="AW947" s="103"/>
      <c r="AX947" s="103"/>
      <c r="AY947" s="103"/>
      <c r="AZ947" s="103"/>
      <c r="BA947" s="103"/>
      <c r="BB947" s="103"/>
      <c r="BC947" s="103" t="e">
        <f>VLOOKUP('Final Report'!D947,'Issue Variable'!A:N,11,FALSE)</f>
        <v>#N/A</v>
      </c>
      <c r="BD947" s="103"/>
      <c r="BE947" s="206"/>
    </row>
    <row r="948" spans="1:57" ht="105" hidden="1">
      <c r="A948" s="145"/>
      <c r="B948" s="103" t="e">
        <f>VLOOKUP(A948,URL[],2,0)</f>
        <v>#N/A</v>
      </c>
      <c r="C948" s="205" t="e">
        <f>VLOOKUP(A948,URL[],3,0)</f>
        <v>#N/A</v>
      </c>
      <c r="D948" s="103"/>
      <c r="E948" s="103"/>
      <c r="F948" s="103"/>
      <c r="G948" s="103"/>
      <c r="H948" s="103"/>
      <c r="I948" s="103"/>
      <c r="J948" s="103"/>
      <c r="K948" s="103"/>
      <c r="L948" s="103"/>
      <c r="M948" s="103"/>
      <c r="N948" s="103"/>
      <c r="O948" s="103"/>
      <c r="P948" s="103"/>
      <c r="Q948" s="103"/>
      <c r="R948" s="103"/>
      <c r="S948" s="103"/>
      <c r="T948" s="103" t="str">
        <f>IF(Final_Report[[#This Row],[Move to Report]]="Yes",VLOOKUP(E948,IssueVariable[],3,0),"N/A")</f>
        <v>N/A</v>
      </c>
      <c r="U948" s="103" t="str">
        <f>IF(Final_Report[[#This Row],[Move to Report]]="Yes",VLOOKUP(E948,IssueVariable[],4,0),"N/A")</f>
        <v>N/A</v>
      </c>
      <c r="V948" s="103" t="str">
        <f>Final_Report[[#This Row],[Issue Description]]</f>
        <v>N/A</v>
      </c>
      <c r="W948" s="103"/>
      <c r="X948" s="103">
        <f>Final_Report[[#This Row],[Code Snippet]]</f>
        <v>0</v>
      </c>
      <c r="Y948" s="103" t="str">
        <f>IF(Final_Report[[#This Row],[Move to Report]]="Yes",VLOOKUP(E948,IssueVariable[],5,0),"N/A")</f>
        <v>N/A</v>
      </c>
      <c r="Z948" s="103" t="str">
        <f>Final_Report[[#This Row],[Expected Result]]</f>
        <v>N/A</v>
      </c>
      <c r="AA948" s="103" t="str">
        <f>IF(Final_Report[[#This Row],[Move to Report]]="Yes",VLOOKUP(E948,IssueVariable[],6,0),"N/A")</f>
        <v>N/A</v>
      </c>
      <c r="AB948" s="103" t="str">
        <f>IF(Final_Report[[#This Row],[Move to Report]]="Yes",VLOOKUP(E948,IssueVariable[],7,0),"N/A")</f>
        <v>N/A</v>
      </c>
      <c r="AC948" s="103" t="str">
        <f>Final_Report[[#This Row],[Recommendation]]</f>
        <v>N/A</v>
      </c>
      <c r="AD948" s="103"/>
      <c r="AE948" s="103" t="str">
        <f>IF(Final_Report[[#This Row],[Move to Report]]="Yes",VLOOKUP(E948,IssueVariable[],8,0),"N/A")</f>
        <v>N/A</v>
      </c>
      <c r="AF948" s="103" t="str">
        <f>Final_Report[[#This Row],[Steps to Reproduce]]</f>
        <v>N/A</v>
      </c>
      <c r="AG948" s="103" t="str">
        <f>IF(Final_Report[[#This Row],[Move to Report]]="Yes",VLOOKUP(E948,IssueVariable[],9,0),"N/A")</f>
        <v>N/A</v>
      </c>
      <c r="AH948" s="103" t="str">
        <f>IF(Final_Report[[#This Row],[Move to Report]]="Yes",VLOOKUP(E948,IssueVariable[],10,0),"N/A")</f>
        <v>N/A</v>
      </c>
      <c r="AI948" s="103"/>
      <c r="AJ948" s="103"/>
      <c r="AK948" s="103" t="str" cm="1">
        <f t="array" ref="AK948">Table95[Tested on]</f>
        <v>Windows: 11
MAC OS: 12
iOS: 15
Android OS: 10</v>
      </c>
      <c r="AL948" s="203" t="str" cm="1">
        <f t="array" ref="AL94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8" s="103" t="e" cm="1">
        <f t="array" ref="AM948">CONCATENATE(LEFT(AH948, SEARCH(" ", AH948) -1),", ",Labels[Labels])</f>
        <v>#VALUE!</v>
      </c>
      <c r="AN948" s="103" t="b">
        <f t="shared" si="15"/>
        <v>0</v>
      </c>
      <c r="AO948" s="103"/>
      <c r="AP948" s="103"/>
      <c r="AQ948" s="103"/>
      <c r="AR948" s="103"/>
      <c r="AS948" s="103"/>
      <c r="AT948" s="103"/>
      <c r="AU948" s="103"/>
      <c r="AV948" s="103"/>
      <c r="AW948" s="103"/>
      <c r="AX948" s="103"/>
      <c r="AY948" s="103"/>
      <c r="AZ948" s="103"/>
      <c r="BA948" s="103"/>
      <c r="BB948" s="103"/>
      <c r="BC948" s="103" t="e">
        <f>VLOOKUP('Final Report'!D948,'Issue Variable'!A:N,11,FALSE)</f>
        <v>#N/A</v>
      </c>
      <c r="BD948" s="103"/>
      <c r="BE948" s="206"/>
    </row>
    <row r="949" spans="1:57" ht="105" hidden="1">
      <c r="A949" s="145"/>
      <c r="B949" s="103" t="e">
        <f>VLOOKUP(A949,URL[],2,0)</f>
        <v>#N/A</v>
      </c>
      <c r="C949" s="205" t="e">
        <f>VLOOKUP(A949,URL[],3,0)</f>
        <v>#N/A</v>
      </c>
      <c r="D949" s="103"/>
      <c r="E949" s="103"/>
      <c r="F949" s="103"/>
      <c r="G949" s="103"/>
      <c r="H949" s="103"/>
      <c r="I949" s="103"/>
      <c r="J949" s="103"/>
      <c r="K949" s="103"/>
      <c r="L949" s="103"/>
      <c r="M949" s="103"/>
      <c r="N949" s="103"/>
      <c r="O949" s="103"/>
      <c r="P949" s="103"/>
      <c r="Q949" s="103"/>
      <c r="R949" s="103"/>
      <c r="S949" s="103"/>
      <c r="T949" s="103" t="str">
        <f>IF(Final_Report[[#This Row],[Move to Report]]="Yes",VLOOKUP(E949,IssueVariable[],3,0),"N/A")</f>
        <v>N/A</v>
      </c>
      <c r="U949" s="103" t="str">
        <f>IF(Final_Report[[#This Row],[Move to Report]]="Yes",VLOOKUP(E949,IssueVariable[],4,0),"N/A")</f>
        <v>N/A</v>
      </c>
      <c r="V949" s="103" t="str">
        <f>Final_Report[[#This Row],[Issue Description]]</f>
        <v>N/A</v>
      </c>
      <c r="W949" s="103"/>
      <c r="X949" s="103">
        <f>Final_Report[[#This Row],[Code Snippet]]</f>
        <v>0</v>
      </c>
      <c r="Y949" s="103" t="str">
        <f>IF(Final_Report[[#This Row],[Move to Report]]="Yes",VLOOKUP(E949,IssueVariable[],5,0),"N/A")</f>
        <v>N/A</v>
      </c>
      <c r="Z949" s="103" t="str">
        <f>Final_Report[[#This Row],[Expected Result]]</f>
        <v>N/A</v>
      </c>
      <c r="AA949" s="103" t="str">
        <f>IF(Final_Report[[#This Row],[Move to Report]]="Yes",VLOOKUP(E949,IssueVariable[],6,0),"N/A")</f>
        <v>N/A</v>
      </c>
      <c r="AB949" s="103" t="str">
        <f>IF(Final_Report[[#This Row],[Move to Report]]="Yes",VLOOKUP(E949,IssueVariable[],7,0),"N/A")</f>
        <v>N/A</v>
      </c>
      <c r="AC949" s="103" t="str">
        <f>Final_Report[[#This Row],[Recommendation]]</f>
        <v>N/A</v>
      </c>
      <c r="AD949" s="103"/>
      <c r="AE949" s="103" t="str">
        <f>IF(Final_Report[[#This Row],[Move to Report]]="Yes",VLOOKUP(E949,IssueVariable[],8,0),"N/A")</f>
        <v>N/A</v>
      </c>
      <c r="AF949" s="103" t="str">
        <f>Final_Report[[#This Row],[Steps to Reproduce]]</f>
        <v>N/A</v>
      </c>
      <c r="AG949" s="103" t="str">
        <f>IF(Final_Report[[#This Row],[Move to Report]]="Yes",VLOOKUP(E949,IssueVariable[],9,0),"N/A")</f>
        <v>N/A</v>
      </c>
      <c r="AH949" s="103" t="str">
        <f>IF(Final_Report[[#This Row],[Move to Report]]="Yes",VLOOKUP(E949,IssueVariable[],10,0),"N/A")</f>
        <v>N/A</v>
      </c>
      <c r="AI949" s="103"/>
      <c r="AJ949" s="103"/>
      <c r="AK949" s="103" t="str" cm="1">
        <f t="array" ref="AK949">Table95[Tested on]</f>
        <v>Windows: 11
MAC OS: 12
iOS: 15
Android OS: 10</v>
      </c>
      <c r="AL949" s="203" t="str" cm="1">
        <f t="array" ref="AL94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49" s="103" t="e" cm="1">
        <f t="array" ref="AM949">CONCATENATE(LEFT(AH949, SEARCH(" ", AH949) -1),", ",Labels[Labels])</f>
        <v>#VALUE!</v>
      </c>
      <c r="AN949" s="103" t="b">
        <f t="shared" si="15"/>
        <v>0</v>
      </c>
      <c r="AO949" s="103"/>
      <c r="AP949" s="103"/>
      <c r="AQ949" s="103"/>
      <c r="AR949" s="103"/>
      <c r="AS949" s="103"/>
      <c r="AT949" s="103"/>
      <c r="AU949" s="103"/>
      <c r="AV949" s="103"/>
      <c r="AW949" s="103"/>
      <c r="AX949" s="103"/>
      <c r="AY949" s="103"/>
      <c r="AZ949" s="103"/>
      <c r="BA949" s="103"/>
      <c r="BB949" s="103"/>
      <c r="BC949" s="103" t="e">
        <f>VLOOKUP('Final Report'!D949,'Issue Variable'!A:N,11,FALSE)</f>
        <v>#N/A</v>
      </c>
      <c r="BD949" s="103"/>
      <c r="BE949" s="206"/>
    </row>
    <row r="950" spans="1:57" ht="105" hidden="1">
      <c r="A950" s="145"/>
      <c r="B950" s="103" t="e">
        <f>VLOOKUP(A950,URL[],2,0)</f>
        <v>#N/A</v>
      </c>
      <c r="C950" s="205" t="e">
        <f>VLOOKUP(A950,URL[],3,0)</f>
        <v>#N/A</v>
      </c>
      <c r="D950" s="103"/>
      <c r="E950" s="103"/>
      <c r="F950" s="103"/>
      <c r="G950" s="103"/>
      <c r="H950" s="103"/>
      <c r="I950" s="103"/>
      <c r="J950" s="103"/>
      <c r="K950" s="103"/>
      <c r="L950" s="103"/>
      <c r="M950" s="103"/>
      <c r="N950" s="103"/>
      <c r="O950" s="103"/>
      <c r="P950" s="103"/>
      <c r="Q950" s="103"/>
      <c r="R950" s="103"/>
      <c r="S950" s="103"/>
      <c r="T950" s="103" t="str">
        <f>IF(Final_Report[[#This Row],[Move to Report]]="Yes",VLOOKUP(E950,IssueVariable[],3,0),"N/A")</f>
        <v>N/A</v>
      </c>
      <c r="U950" s="103" t="str">
        <f>IF(Final_Report[[#This Row],[Move to Report]]="Yes",VLOOKUP(E950,IssueVariable[],4,0),"N/A")</f>
        <v>N/A</v>
      </c>
      <c r="V950" s="103" t="str">
        <f>Final_Report[[#This Row],[Issue Description]]</f>
        <v>N/A</v>
      </c>
      <c r="W950" s="103"/>
      <c r="X950" s="103">
        <f>Final_Report[[#This Row],[Code Snippet]]</f>
        <v>0</v>
      </c>
      <c r="Y950" s="103" t="str">
        <f>IF(Final_Report[[#This Row],[Move to Report]]="Yes",VLOOKUP(E950,IssueVariable[],5,0),"N/A")</f>
        <v>N/A</v>
      </c>
      <c r="Z950" s="103" t="str">
        <f>Final_Report[[#This Row],[Expected Result]]</f>
        <v>N/A</v>
      </c>
      <c r="AA950" s="103" t="str">
        <f>IF(Final_Report[[#This Row],[Move to Report]]="Yes",VLOOKUP(E950,IssueVariable[],6,0),"N/A")</f>
        <v>N/A</v>
      </c>
      <c r="AB950" s="103" t="str">
        <f>IF(Final_Report[[#This Row],[Move to Report]]="Yes",VLOOKUP(E950,IssueVariable[],7,0),"N/A")</f>
        <v>N/A</v>
      </c>
      <c r="AC950" s="103" t="str">
        <f>Final_Report[[#This Row],[Recommendation]]</f>
        <v>N/A</v>
      </c>
      <c r="AD950" s="103"/>
      <c r="AE950" s="103" t="str">
        <f>IF(Final_Report[[#This Row],[Move to Report]]="Yes",VLOOKUP(E950,IssueVariable[],8,0),"N/A")</f>
        <v>N/A</v>
      </c>
      <c r="AF950" s="103" t="str">
        <f>Final_Report[[#This Row],[Steps to Reproduce]]</f>
        <v>N/A</v>
      </c>
      <c r="AG950" s="103" t="str">
        <f>IF(Final_Report[[#This Row],[Move to Report]]="Yes",VLOOKUP(E950,IssueVariable[],9,0),"N/A")</f>
        <v>N/A</v>
      </c>
      <c r="AH950" s="103" t="str">
        <f>IF(Final_Report[[#This Row],[Move to Report]]="Yes",VLOOKUP(E950,IssueVariable[],10,0),"N/A")</f>
        <v>N/A</v>
      </c>
      <c r="AI950" s="103"/>
      <c r="AJ950" s="103"/>
      <c r="AK950" s="103" t="str" cm="1">
        <f t="array" ref="AK950">Table95[Tested on]</f>
        <v>Windows: 11
MAC OS: 12
iOS: 15
Android OS: 10</v>
      </c>
      <c r="AL950" s="203" t="str" cm="1">
        <f t="array" ref="AL95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0" s="103" t="e" cm="1">
        <f t="array" ref="AM950">CONCATENATE(LEFT(AH950, SEARCH(" ", AH950) -1),", ",Labels[Labels])</f>
        <v>#VALUE!</v>
      </c>
      <c r="AN950" s="103" t="b">
        <f t="shared" si="15"/>
        <v>0</v>
      </c>
      <c r="AO950" s="103"/>
      <c r="AP950" s="103"/>
      <c r="AQ950" s="103"/>
      <c r="AR950" s="103"/>
      <c r="AS950" s="103"/>
      <c r="AT950" s="103"/>
      <c r="AU950" s="103"/>
      <c r="AV950" s="103"/>
      <c r="AW950" s="103"/>
      <c r="AX950" s="103"/>
      <c r="AY950" s="103"/>
      <c r="AZ950" s="103"/>
      <c r="BA950" s="103"/>
      <c r="BB950" s="103"/>
      <c r="BC950" s="103" t="e">
        <f>VLOOKUP('Final Report'!D950,'Issue Variable'!A:N,11,FALSE)</f>
        <v>#N/A</v>
      </c>
      <c r="BD950" s="103"/>
      <c r="BE950" s="206"/>
    </row>
    <row r="951" spans="1:57" ht="105" hidden="1">
      <c r="A951" s="145"/>
      <c r="B951" s="103" t="e">
        <f>VLOOKUP(A951,URL[],2,0)</f>
        <v>#N/A</v>
      </c>
      <c r="C951" s="205" t="e">
        <f>VLOOKUP(A951,URL[],3,0)</f>
        <v>#N/A</v>
      </c>
      <c r="D951" s="103"/>
      <c r="E951" s="103"/>
      <c r="F951" s="103"/>
      <c r="G951" s="103"/>
      <c r="H951" s="103"/>
      <c r="I951" s="103"/>
      <c r="J951" s="103"/>
      <c r="K951" s="103"/>
      <c r="L951" s="103"/>
      <c r="M951" s="103"/>
      <c r="N951" s="103"/>
      <c r="O951" s="103"/>
      <c r="P951" s="103"/>
      <c r="Q951" s="103"/>
      <c r="R951" s="103"/>
      <c r="S951" s="103"/>
      <c r="T951" s="103" t="str">
        <f>IF(Final_Report[[#This Row],[Move to Report]]="Yes",VLOOKUP(E951,IssueVariable[],3,0),"N/A")</f>
        <v>N/A</v>
      </c>
      <c r="U951" s="103" t="str">
        <f>IF(Final_Report[[#This Row],[Move to Report]]="Yes",VLOOKUP(E951,IssueVariable[],4,0),"N/A")</f>
        <v>N/A</v>
      </c>
      <c r="V951" s="103" t="str">
        <f>Final_Report[[#This Row],[Issue Description]]</f>
        <v>N/A</v>
      </c>
      <c r="W951" s="103"/>
      <c r="X951" s="103">
        <f>Final_Report[[#This Row],[Code Snippet]]</f>
        <v>0</v>
      </c>
      <c r="Y951" s="103" t="str">
        <f>IF(Final_Report[[#This Row],[Move to Report]]="Yes",VLOOKUP(E951,IssueVariable[],5,0),"N/A")</f>
        <v>N/A</v>
      </c>
      <c r="Z951" s="103" t="str">
        <f>Final_Report[[#This Row],[Expected Result]]</f>
        <v>N/A</v>
      </c>
      <c r="AA951" s="103" t="str">
        <f>IF(Final_Report[[#This Row],[Move to Report]]="Yes",VLOOKUP(E951,IssueVariable[],6,0),"N/A")</f>
        <v>N/A</v>
      </c>
      <c r="AB951" s="103" t="str">
        <f>IF(Final_Report[[#This Row],[Move to Report]]="Yes",VLOOKUP(E951,IssueVariable[],7,0),"N/A")</f>
        <v>N/A</v>
      </c>
      <c r="AC951" s="103" t="str">
        <f>Final_Report[[#This Row],[Recommendation]]</f>
        <v>N/A</v>
      </c>
      <c r="AD951" s="103"/>
      <c r="AE951" s="103" t="str">
        <f>IF(Final_Report[[#This Row],[Move to Report]]="Yes",VLOOKUP(E951,IssueVariable[],8,0),"N/A")</f>
        <v>N/A</v>
      </c>
      <c r="AF951" s="103" t="str">
        <f>Final_Report[[#This Row],[Steps to Reproduce]]</f>
        <v>N/A</v>
      </c>
      <c r="AG951" s="103" t="str">
        <f>IF(Final_Report[[#This Row],[Move to Report]]="Yes",VLOOKUP(E951,IssueVariable[],9,0),"N/A")</f>
        <v>N/A</v>
      </c>
      <c r="AH951" s="103" t="str">
        <f>IF(Final_Report[[#This Row],[Move to Report]]="Yes",VLOOKUP(E951,IssueVariable[],10,0),"N/A")</f>
        <v>N/A</v>
      </c>
      <c r="AI951" s="103"/>
      <c r="AJ951" s="103"/>
      <c r="AK951" s="103" t="str" cm="1">
        <f t="array" ref="AK951">Table95[Tested on]</f>
        <v>Windows: 11
MAC OS: 12
iOS: 15
Android OS: 10</v>
      </c>
      <c r="AL951" s="203" t="str" cm="1">
        <f t="array" ref="AL95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1" s="103" t="e" cm="1">
        <f t="array" ref="AM951">CONCATENATE(LEFT(AH951, SEARCH(" ", AH951) -1),", ",Labels[Labels])</f>
        <v>#VALUE!</v>
      </c>
      <c r="AN951" s="103" t="b">
        <f t="shared" si="15"/>
        <v>0</v>
      </c>
      <c r="AO951" s="103"/>
      <c r="AP951" s="103"/>
      <c r="AQ951" s="103"/>
      <c r="AR951" s="103"/>
      <c r="AS951" s="103"/>
      <c r="AT951" s="103"/>
      <c r="AU951" s="103"/>
      <c r="AV951" s="103"/>
      <c r="AW951" s="103"/>
      <c r="AX951" s="103"/>
      <c r="AY951" s="103"/>
      <c r="AZ951" s="103"/>
      <c r="BA951" s="103"/>
      <c r="BB951" s="103"/>
      <c r="BC951" s="103" t="e">
        <f>VLOOKUP('Final Report'!D951,'Issue Variable'!A:N,11,FALSE)</f>
        <v>#N/A</v>
      </c>
      <c r="BD951" s="103"/>
      <c r="BE951" s="206"/>
    </row>
    <row r="952" spans="1:57" ht="105" hidden="1">
      <c r="A952" s="145"/>
      <c r="B952" s="103" t="e">
        <f>VLOOKUP(A952,URL[],2,0)</f>
        <v>#N/A</v>
      </c>
      <c r="C952" s="205" t="e">
        <f>VLOOKUP(A952,URL[],3,0)</f>
        <v>#N/A</v>
      </c>
      <c r="D952" s="103"/>
      <c r="E952" s="103"/>
      <c r="F952" s="103"/>
      <c r="G952" s="103"/>
      <c r="H952" s="103"/>
      <c r="I952" s="103"/>
      <c r="J952" s="103"/>
      <c r="K952" s="103"/>
      <c r="L952" s="103"/>
      <c r="M952" s="103"/>
      <c r="N952" s="103"/>
      <c r="O952" s="103"/>
      <c r="P952" s="103"/>
      <c r="Q952" s="103"/>
      <c r="R952" s="103"/>
      <c r="S952" s="103"/>
      <c r="T952" s="103" t="str">
        <f>IF(Final_Report[[#This Row],[Move to Report]]="Yes",VLOOKUP(E952,IssueVariable[],3,0),"N/A")</f>
        <v>N/A</v>
      </c>
      <c r="U952" s="103" t="str">
        <f>IF(Final_Report[[#This Row],[Move to Report]]="Yes",VLOOKUP(E952,IssueVariable[],4,0),"N/A")</f>
        <v>N/A</v>
      </c>
      <c r="V952" s="103" t="str">
        <f>Final_Report[[#This Row],[Issue Description]]</f>
        <v>N/A</v>
      </c>
      <c r="W952" s="103"/>
      <c r="X952" s="103">
        <f>Final_Report[[#This Row],[Code Snippet]]</f>
        <v>0</v>
      </c>
      <c r="Y952" s="103" t="str">
        <f>IF(Final_Report[[#This Row],[Move to Report]]="Yes",VLOOKUP(E952,IssueVariable[],5,0),"N/A")</f>
        <v>N/A</v>
      </c>
      <c r="Z952" s="103" t="str">
        <f>Final_Report[[#This Row],[Expected Result]]</f>
        <v>N/A</v>
      </c>
      <c r="AA952" s="103" t="str">
        <f>IF(Final_Report[[#This Row],[Move to Report]]="Yes",VLOOKUP(E952,IssueVariable[],6,0),"N/A")</f>
        <v>N/A</v>
      </c>
      <c r="AB952" s="103" t="str">
        <f>IF(Final_Report[[#This Row],[Move to Report]]="Yes",VLOOKUP(E952,IssueVariable[],7,0),"N/A")</f>
        <v>N/A</v>
      </c>
      <c r="AC952" s="103" t="str">
        <f>Final_Report[[#This Row],[Recommendation]]</f>
        <v>N/A</v>
      </c>
      <c r="AD952" s="103"/>
      <c r="AE952" s="103" t="str">
        <f>IF(Final_Report[[#This Row],[Move to Report]]="Yes",VLOOKUP(E952,IssueVariable[],8,0),"N/A")</f>
        <v>N/A</v>
      </c>
      <c r="AF952" s="103" t="str">
        <f>Final_Report[[#This Row],[Steps to Reproduce]]</f>
        <v>N/A</v>
      </c>
      <c r="AG952" s="103" t="str">
        <f>IF(Final_Report[[#This Row],[Move to Report]]="Yes",VLOOKUP(E952,IssueVariable[],9,0),"N/A")</f>
        <v>N/A</v>
      </c>
      <c r="AH952" s="103" t="str">
        <f>IF(Final_Report[[#This Row],[Move to Report]]="Yes",VLOOKUP(E952,IssueVariable[],10,0),"N/A")</f>
        <v>N/A</v>
      </c>
      <c r="AI952" s="103"/>
      <c r="AJ952" s="103"/>
      <c r="AK952" s="103" t="str" cm="1">
        <f t="array" ref="AK952">Table95[Tested on]</f>
        <v>Windows: 11
MAC OS: 12
iOS: 15
Android OS: 10</v>
      </c>
      <c r="AL952" s="203" t="str" cm="1">
        <f t="array" ref="AL95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2" s="103" t="e" cm="1">
        <f t="array" ref="AM952">CONCATENATE(LEFT(AH952, SEARCH(" ", AH952) -1),", ",Labels[Labels])</f>
        <v>#VALUE!</v>
      </c>
      <c r="AN952" s="103" t="b">
        <f t="shared" si="15"/>
        <v>0</v>
      </c>
      <c r="AO952" s="103"/>
      <c r="AP952" s="103"/>
      <c r="AQ952" s="103"/>
      <c r="AR952" s="103"/>
      <c r="AS952" s="103"/>
      <c r="AT952" s="103"/>
      <c r="AU952" s="103"/>
      <c r="AV952" s="103"/>
      <c r="AW952" s="103"/>
      <c r="AX952" s="103"/>
      <c r="AY952" s="103"/>
      <c r="AZ952" s="103"/>
      <c r="BA952" s="103"/>
      <c r="BB952" s="103"/>
      <c r="BC952" s="103" t="e">
        <f>VLOOKUP('Final Report'!D952,'Issue Variable'!A:N,11,FALSE)</f>
        <v>#N/A</v>
      </c>
      <c r="BD952" s="103"/>
      <c r="BE952" s="206"/>
    </row>
    <row r="953" spans="1:57" ht="105" hidden="1">
      <c r="A953" s="145"/>
      <c r="B953" s="103" t="e">
        <f>VLOOKUP(A953,URL[],2,0)</f>
        <v>#N/A</v>
      </c>
      <c r="C953" s="205" t="e">
        <f>VLOOKUP(A953,URL[],3,0)</f>
        <v>#N/A</v>
      </c>
      <c r="D953" s="103"/>
      <c r="E953" s="103"/>
      <c r="F953" s="103"/>
      <c r="G953" s="103"/>
      <c r="H953" s="103"/>
      <c r="I953" s="103"/>
      <c r="J953" s="103"/>
      <c r="K953" s="103"/>
      <c r="L953" s="103"/>
      <c r="M953" s="103"/>
      <c r="N953" s="103"/>
      <c r="O953" s="103"/>
      <c r="P953" s="103"/>
      <c r="Q953" s="103"/>
      <c r="R953" s="103"/>
      <c r="S953" s="103"/>
      <c r="T953" s="103" t="str">
        <f>IF(Final_Report[[#This Row],[Move to Report]]="Yes",VLOOKUP(E953,IssueVariable[],3,0),"N/A")</f>
        <v>N/A</v>
      </c>
      <c r="U953" s="103" t="str">
        <f>IF(Final_Report[[#This Row],[Move to Report]]="Yes",VLOOKUP(E953,IssueVariable[],4,0),"N/A")</f>
        <v>N/A</v>
      </c>
      <c r="V953" s="103" t="str">
        <f>Final_Report[[#This Row],[Issue Description]]</f>
        <v>N/A</v>
      </c>
      <c r="W953" s="103"/>
      <c r="X953" s="103">
        <f>Final_Report[[#This Row],[Code Snippet]]</f>
        <v>0</v>
      </c>
      <c r="Y953" s="103" t="str">
        <f>IF(Final_Report[[#This Row],[Move to Report]]="Yes",VLOOKUP(E953,IssueVariable[],5,0),"N/A")</f>
        <v>N/A</v>
      </c>
      <c r="Z953" s="103" t="str">
        <f>Final_Report[[#This Row],[Expected Result]]</f>
        <v>N/A</v>
      </c>
      <c r="AA953" s="103" t="str">
        <f>IF(Final_Report[[#This Row],[Move to Report]]="Yes",VLOOKUP(E953,IssueVariable[],6,0),"N/A")</f>
        <v>N/A</v>
      </c>
      <c r="AB953" s="103" t="str">
        <f>IF(Final_Report[[#This Row],[Move to Report]]="Yes",VLOOKUP(E953,IssueVariable[],7,0),"N/A")</f>
        <v>N/A</v>
      </c>
      <c r="AC953" s="103" t="str">
        <f>Final_Report[[#This Row],[Recommendation]]</f>
        <v>N/A</v>
      </c>
      <c r="AD953" s="103"/>
      <c r="AE953" s="103" t="str">
        <f>IF(Final_Report[[#This Row],[Move to Report]]="Yes",VLOOKUP(E953,IssueVariable[],8,0),"N/A")</f>
        <v>N/A</v>
      </c>
      <c r="AF953" s="103" t="str">
        <f>Final_Report[[#This Row],[Steps to Reproduce]]</f>
        <v>N/A</v>
      </c>
      <c r="AG953" s="103" t="str">
        <f>IF(Final_Report[[#This Row],[Move to Report]]="Yes",VLOOKUP(E953,IssueVariable[],9,0),"N/A")</f>
        <v>N/A</v>
      </c>
      <c r="AH953" s="103" t="str">
        <f>IF(Final_Report[[#This Row],[Move to Report]]="Yes",VLOOKUP(E953,IssueVariable[],10,0),"N/A")</f>
        <v>N/A</v>
      </c>
      <c r="AI953" s="103"/>
      <c r="AJ953" s="103"/>
      <c r="AK953" s="103" t="str" cm="1">
        <f t="array" ref="AK953">Table95[Tested on]</f>
        <v>Windows: 11
MAC OS: 12
iOS: 15
Android OS: 10</v>
      </c>
      <c r="AL953" s="203" t="str" cm="1">
        <f t="array" ref="AL95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3" s="103" t="e" cm="1">
        <f t="array" ref="AM953">CONCATENATE(LEFT(AH953, SEARCH(" ", AH953) -1),", ",Labels[Labels])</f>
        <v>#VALUE!</v>
      </c>
      <c r="AN953" s="103" t="b">
        <f t="shared" si="15"/>
        <v>0</v>
      </c>
      <c r="AO953" s="103"/>
      <c r="AP953" s="103"/>
      <c r="AQ953" s="103"/>
      <c r="AR953" s="103"/>
      <c r="AS953" s="103"/>
      <c r="AT953" s="103"/>
      <c r="AU953" s="103"/>
      <c r="AV953" s="103"/>
      <c r="AW953" s="103"/>
      <c r="AX953" s="103"/>
      <c r="AY953" s="103"/>
      <c r="AZ953" s="103"/>
      <c r="BA953" s="103"/>
      <c r="BB953" s="103"/>
      <c r="BC953" s="103" t="e">
        <f>VLOOKUP('Final Report'!D953,'Issue Variable'!A:N,11,FALSE)</f>
        <v>#N/A</v>
      </c>
      <c r="BD953" s="103"/>
      <c r="BE953" s="206"/>
    </row>
    <row r="954" spans="1:57" ht="105" hidden="1">
      <c r="A954" s="145"/>
      <c r="B954" s="103" t="e">
        <f>VLOOKUP(A954,URL[],2,0)</f>
        <v>#N/A</v>
      </c>
      <c r="C954" s="205" t="e">
        <f>VLOOKUP(A954,URL[],3,0)</f>
        <v>#N/A</v>
      </c>
      <c r="D954" s="103"/>
      <c r="E954" s="103"/>
      <c r="F954" s="103"/>
      <c r="G954" s="103"/>
      <c r="H954" s="103"/>
      <c r="I954" s="103"/>
      <c r="J954" s="103"/>
      <c r="K954" s="103"/>
      <c r="L954" s="103"/>
      <c r="M954" s="103"/>
      <c r="N954" s="103"/>
      <c r="O954" s="103"/>
      <c r="P954" s="103"/>
      <c r="Q954" s="103"/>
      <c r="R954" s="103"/>
      <c r="S954" s="103"/>
      <c r="T954" s="103" t="str">
        <f>IF(Final_Report[[#This Row],[Move to Report]]="Yes",VLOOKUP(E954,IssueVariable[],3,0),"N/A")</f>
        <v>N/A</v>
      </c>
      <c r="U954" s="103" t="str">
        <f>IF(Final_Report[[#This Row],[Move to Report]]="Yes",VLOOKUP(E954,IssueVariable[],4,0),"N/A")</f>
        <v>N/A</v>
      </c>
      <c r="V954" s="103" t="str">
        <f>Final_Report[[#This Row],[Issue Description]]</f>
        <v>N/A</v>
      </c>
      <c r="W954" s="103"/>
      <c r="X954" s="103">
        <f>Final_Report[[#This Row],[Code Snippet]]</f>
        <v>0</v>
      </c>
      <c r="Y954" s="103" t="str">
        <f>IF(Final_Report[[#This Row],[Move to Report]]="Yes",VLOOKUP(E954,IssueVariable[],5,0),"N/A")</f>
        <v>N/A</v>
      </c>
      <c r="Z954" s="103" t="str">
        <f>Final_Report[[#This Row],[Expected Result]]</f>
        <v>N/A</v>
      </c>
      <c r="AA954" s="103" t="str">
        <f>IF(Final_Report[[#This Row],[Move to Report]]="Yes",VLOOKUP(E954,IssueVariable[],6,0),"N/A")</f>
        <v>N/A</v>
      </c>
      <c r="AB954" s="103" t="str">
        <f>IF(Final_Report[[#This Row],[Move to Report]]="Yes",VLOOKUP(E954,IssueVariable[],7,0),"N/A")</f>
        <v>N/A</v>
      </c>
      <c r="AC954" s="103" t="str">
        <f>Final_Report[[#This Row],[Recommendation]]</f>
        <v>N/A</v>
      </c>
      <c r="AD954" s="103"/>
      <c r="AE954" s="103" t="str">
        <f>IF(Final_Report[[#This Row],[Move to Report]]="Yes",VLOOKUP(E954,IssueVariable[],8,0),"N/A")</f>
        <v>N/A</v>
      </c>
      <c r="AF954" s="103" t="str">
        <f>Final_Report[[#This Row],[Steps to Reproduce]]</f>
        <v>N/A</v>
      </c>
      <c r="AG954" s="103" t="str">
        <f>IF(Final_Report[[#This Row],[Move to Report]]="Yes",VLOOKUP(E954,IssueVariable[],9,0),"N/A")</f>
        <v>N/A</v>
      </c>
      <c r="AH954" s="103" t="str">
        <f>IF(Final_Report[[#This Row],[Move to Report]]="Yes",VLOOKUP(E954,IssueVariable[],10,0),"N/A")</f>
        <v>N/A</v>
      </c>
      <c r="AI954" s="103"/>
      <c r="AJ954" s="103"/>
      <c r="AK954" s="103" t="str" cm="1">
        <f t="array" ref="AK954">Table95[Tested on]</f>
        <v>Windows: 11
MAC OS: 12
iOS: 15
Android OS: 10</v>
      </c>
      <c r="AL954" s="203" t="str" cm="1">
        <f t="array" ref="AL95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4" s="103" t="e" cm="1">
        <f t="array" ref="AM954">CONCATENATE(LEFT(AH954, SEARCH(" ", AH954) -1),", ",Labels[Labels])</f>
        <v>#VALUE!</v>
      </c>
      <c r="AN954" s="103" t="b">
        <f t="shared" si="15"/>
        <v>0</v>
      </c>
      <c r="AO954" s="103"/>
      <c r="AP954" s="103"/>
      <c r="AQ954" s="103"/>
      <c r="AR954" s="103"/>
      <c r="AS954" s="103"/>
      <c r="AT954" s="103"/>
      <c r="AU954" s="103"/>
      <c r="AV954" s="103"/>
      <c r="AW954" s="103"/>
      <c r="AX954" s="103"/>
      <c r="AY954" s="103"/>
      <c r="AZ954" s="103"/>
      <c r="BA954" s="103"/>
      <c r="BB954" s="103"/>
      <c r="BC954" s="103" t="e">
        <f>VLOOKUP('Final Report'!D954,'Issue Variable'!A:N,11,FALSE)</f>
        <v>#N/A</v>
      </c>
      <c r="BD954" s="103"/>
      <c r="BE954" s="206"/>
    </row>
    <row r="955" spans="1:57" ht="105" hidden="1">
      <c r="A955" s="145"/>
      <c r="B955" s="103" t="e">
        <f>VLOOKUP(A955,URL[],2,0)</f>
        <v>#N/A</v>
      </c>
      <c r="C955" s="205" t="e">
        <f>VLOOKUP(A955,URL[],3,0)</f>
        <v>#N/A</v>
      </c>
      <c r="D955" s="103"/>
      <c r="E955" s="103"/>
      <c r="F955" s="103"/>
      <c r="G955" s="103"/>
      <c r="H955" s="103"/>
      <c r="I955" s="103"/>
      <c r="J955" s="103"/>
      <c r="K955" s="103"/>
      <c r="L955" s="103"/>
      <c r="M955" s="103"/>
      <c r="N955" s="103"/>
      <c r="O955" s="103"/>
      <c r="P955" s="103"/>
      <c r="Q955" s="103"/>
      <c r="R955" s="103"/>
      <c r="S955" s="103"/>
      <c r="T955" s="103" t="str">
        <f>IF(Final_Report[[#This Row],[Move to Report]]="Yes",VLOOKUP(E955,IssueVariable[],3,0),"N/A")</f>
        <v>N/A</v>
      </c>
      <c r="U955" s="103" t="str">
        <f>IF(Final_Report[[#This Row],[Move to Report]]="Yes",VLOOKUP(E955,IssueVariable[],4,0),"N/A")</f>
        <v>N/A</v>
      </c>
      <c r="V955" s="103" t="str">
        <f>Final_Report[[#This Row],[Issue Description]]</f>
        <v>N/A</v>
      </c>
      <c r="W955" s="103"/>
      <c r="X955" s="103">
        <f>Final_Report[[#This Row],[Code Snippet]]</f>
        <v>0</v>
      </c>
      <c r="Y955" s="103" t="str">
        <f>IF(Final_Report[[#This Row],[Move to Report]]="Yes",VLOOKUP(E955,IssueVariable[],5,0),"N/A")</f>
        <v>N/A</v>
      </c>
      <c r="Z955" s="103" t="str">
        <f>Final_Report[[#This Row],[Expected Result]]</f>
        <v>N/A</v>
      </c>
      <c r="AA955" s="103" t="str">
        <f>IF(Final_Report[[#This Row],[Move to Report]]="Yes",VLOOKUP(E955,IssueVariable[],6,0),"N/A")</f>
        <v>N/A</v>
      </c>
      <c r="AB955" s="103" t="str">
        <f>IF(Final_Report[[#This Row],[Move to Report]]="Yes",VLOOKUP(E955,IssueVariable[],7,0),"N/A")</f>
        <v>N/A</v>
      </c>
      <c r="AC955" s="103" t="str">
        <f>Final_Report[[#This Row],[Recommendation]]</f>
        <v>N/A</v>
      </c>
      <c r="AD955" s="103"/>
      <c r="AE955" s="103" t="str">
        <f>IF(Final_Report[[#This Row],[Move to Report]]="Yes",VLOOKUP(E955,IssueVariable[],8,0),"N/A")</f>
        <v>N/A</v>
      </c>
      <c r="AF955" s="103" t="str">
        <f>Final_Report[[#This Row],[Steps to Reproduce]]</f>
        <v>N/A</v>
      </c>
      <c r="AG955" s="103" t="str">
        <f>IF(Final_Report[[#This Row],[Move to Report]]="Yes",VLOOKUP(E955,IssueVariable[],9,0),"N/A")</f>
        <v>N/A</v>
      </c>
      <c r="AH955" s="103" t="str">
        <f>IF(Final_Report[[#This Row],[Move to Report]]="Yes",VLOOKUP(E955,IssueVariable[],10,0),"N/A")</f>
        <v>N/A</v>
      </c>
      <c r="AI955" s="103"/>
      <c r="AJ955" s="103"/>
      <c r="AK955" s="103" t="str" cm="1">
        <f t="array" ref="AK955">Table95[Tested on]</f>
        <v>Windows: 11
MAC OS: 12
iOS: 15
Android OS: 10</v>
      </c>
      <c r="AL955" s="203" t="str" cm="1">
        <f t="array" ref="AL95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5" s="103" t="e" cm="1">
        <f t="array" ref="AM955">CONCATENATE(LEFT(AH955, SEARCH(" ", AH955) -1),", ",Labels[Labels])</f>
        <v>#VALUE!</v>
      </c>
      <c r="AN955" s="103" t="b">
        <f t="shared" si="15"/>
        <v>0</v>
      </c>
      <c r="AO955" s="103"/>
      <c r="AP955" s="103"/>
      <c r="AQ955" s="103"/>
      <c r="AR955" s="103"/>
      <c r="AS955" s="103"/>
      <c r="AT955" s="103"/>
      <c r="AU955" s="103"/>
      <c r="AV955" s="103"/>
      <c r="AW955" s="103"/>
      <c r="AX955" s="103"/>
      <c r="AY955" s="103"/>
      <c r="AZ955" s="103"/>
      <c r="BA955" s="103"/>
      <c r="BB955" s="103"/>
      <c r="BC955" s="103" t="e">
        <f>VLOOKUP('Final Report'!D955,'Issue Variable'!A:N,11,FALSE)</f>
        <v>#N/A</v>
      </c>
      <c r="BD955" s="103"/>
      <c r="BE955" s="206"/>
    </row>
    <row r="956" spans="1:57" ht="105" hidden="1">
      <c r="A956" s="145"/>
      <c r="B956" s="103" t="e">
        <f>VLOOKUP(A956,URL[],2,0)</f>
        <v>#N/A</v>
      </c>
      <c r="C956" s="205" t="e">
        <f>VLOOKUP(A956,URL[],3,0)</f>
        <v>#N/A</v>
      </c>
      <c r="D956" s="103"/>
      <c r="E956" s="103"/>
      <c r="F956" s="103"/>
      <c r="G956" s="103"/>
      <c r="H956" s="103"/>
      <c r="I956" s="103"/>
      <c r="J956" s="103"/>
      <c r="K956" s="103"/>
      <c r="L956" s="103"/>
      <c r="M956" s="103"/>
      <c r="N956" s="103"/>
      <c r="O956" s="103"/>
      <c r="P956" s="103"/>
      <c r="Q956" s="103"/>
      <c r="R956" s="103"/>
      <c r="S956" s="103"/>
      <c r="T956" s="103" t="str">
        <f>IF(Final_Report[[#This Row],[Move to Report]]="Yes",VLOOKUP(E956,IssueVariable[],3,0),"N/A")</f>
        <v>N/A</v>
      </c>
      <c r="U956" s="103" t="str">
        <f>IF(Final_Report[[#This Row],[Move to Report]]="Yes",VLOOKUP(E956,IssueVariable[],4,0),"N/A")</f>
        <v>N/A</v>
      </c>
      <c r="V956" s="103" t="str">
        <f>Final_Report[[#This Row],[Issue Description]]</f>
        <v>N/A</v>
      </c>
      <c r="W956" s="103"/>
      <c r="X956" s="103">
        <f>Final_Report[[#This Row],[Code Snippet]]</f>
        <v>0</v>
      </c>
      <c r="Y956" s="103" t="str">
        <f>IF(Final_Report[[#This Row],[Move to Report]]="Yes",VLOOKUP(E956,IssueVariable[],5,0),"N/A")</f>
        <v>N/A</v>
      </c>
      <c r="Z956" s="103" t="str">
        <f>Final_Report[[#This Row],[Expected Result]]</f>
        <v>N/A</v>
      </c>
      <c r="AA956" s="103" t="str">
        <f>IF(Final_Report[[#This Row],[Move to Report]]="Yes",VLOOKUP(E956,IssueVariable[],6,0),"N/A")</f>
        <v>N/A</v>
      </c>
      <c r="AB956" s="103" t="str">
        <f>IF(Final_Report[[#This Row],[Move to Report]]="Yes",VLOOKUP(E956,IssueVariable[],7,0),"N/A")</f>
        <v>N/A</v>
      </c>
      <c r="AC956" s="103" t="str">
        <f>Final_Report[[#This Row],[Recommendation]]</f>
        <v>N/A</v>
      </c>
      <c r="AD956" s="103"/>
      <c r="AE956" s="103" t="str">
        <f>IF(Final_Report[[#This Row],[Move to Report]]="Yes",VLOOKUP(E956,IssueVariable[],8,0),"N/A")</f>
        <v>N/A</v>
      </c>
      <c r="AF956" s="103" t="str">
        <f>Final_Report[[#This Row],[Steps to Reproduce]]</f>
        <v>N/A</v>
      </c>
      <c r="AG956" s="103" t="str">
        <f>IF(Final_Report[[#This Row],[Move to Report]]="Yes",VLOOKUP(E956,IssueVariable[],9,0),"N/A")</f>
        <v>N/A</v>
      </c>
      <c r="AH956" s="103" t="str">
        <f>IF(Final_Report[[#This Row],[Move to Report]]="Yes",VLOOKUP(E956,IssueVariable[],10,0),"N/A")</f>
        <v>N/A</v>
      </c>
      <c r="AI956" s="103"/>
      <c r="AJ956" s="103"/>
      <c r="AK956" s="103" t="str" cm="1">
        <f t="array" ref="AK956">Table95[Tested on]</f>
        <v>Windows: 11
MAC OS: 12
iOS: 15
Android OS: 10</v>
      </c>
      <c r="AL956" s="203" t="str" cm="1">
        <f t="array" ref="AL95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6" s="103" t="e" cm="1">
        <f t="array" ref="AM956">CONCATENATE(LEFT(AH956, SEARCH(" ", AH956) -1),", ",Labels[Labels])</f>
        <v>#VALUE!</v>
      </c>
      <c r="AN956" s="103" t="b">
        <f t="shared" si="15"/>
        <v>0</v>
      </c>
      <c r="AO956" s="103"/>
      <c r="AP956" s="103"/>
      <c r="AQ956" s="103"/>
      <c r="AR956" s="103"/>
      <c r="AS956" s="103"/>
      <c r="AT956" s="103"/>
      <c r="AU956" s="103"/>
      <c r="AV956" s="103"/>
      <c r="AW956" s="103"/>
      <c r="AX956" s="103"/>
      <c r="AY956" s="103"/>
      <c r="AZ956" s="103"/>
      <c r="BA956" s="103"/>
      <c r="BB956" s="103"/>
      <c r="BC956" s="103" t="e">
        <f>VLOOKUP('Final Report'!D956,'Issue Variable'!A:N,11,FALSE)</f>
        <v>#N/A</v>
      </c>
      <c r="BD956" s="103"/>
      <c r="BE956" s="206"/>
    </row>
    <row r="957" spans="1:57" ht="105" hidden="1">
      <c r="A957" s="145"/>
      <c r="B957" s="103" t="e">
        <f>VLOOKUP(A957,URL[],2,0)</f>
        <v>#N/A</v>
      </c>
      <c r="C957" s="205" t="e">
        <f>VLOOKUP(A957,URL[],3,0)</f>
        <v>#N/A</v>
      </c>
      <c r="D957" s="103"/>
      <c r="E957" s="103"/>
      <c r="F957" s="103"/>
      <c r="G957" s="103"/>
      <c r="H957" s="103"/>
      <c r="I957" s="103"/>
      <c r="J957" s="103"/>
      <c r="K957" s="103"/>
      <c r="L957" s="103"/>
      <c r="M957" s="103"/>
      <c r="N957" s="103"/>
      <c r="O957" s="103"/>
      <c r="P957" s="103"/>
      <c r="Q957" s="103"/>
      <c r="R957" s="103"/>
      <c r="S957" s="103"/>
      <c r="T957" s="103" t="str">
        <f>IF(Final_Report[[#This Row],[Move to Report]]="Yes",VLOOKUP(E957,IssueVariable[],3,0),"N/A")</f>
        <v>N/A</v>
      </c>
      <c r="U957" s="103" t="str">
        <f>IF(Final_Report[[#This Row],[Move to Report]]="Yes",VLOOKUP(E957,IssueVariable[],4,0),"N/A")</f>
        <v>N/A</v>
      </c>
      <c r="V957" s="103" t="str">
        <f>Final_Report[[#This Row],[Issue Description]]</f>
        <v>N/A</v>
      </c>
      <c r="W957" s="103"/>
      <c r="X957" s="103">
        <f>Final_Report[[#This Row],[Code Snippet]]</f>
        <v>0</v>
      </c>
      <c r="Y957" s="103" t="str">
        <f>IF(Final_Report[[#This Row],[Move to Report]]="Yes",VLOOKUP(E957,IssueVariable[],5,0),"N/A")</f>
        <v>N/A</v>
      </c>
      <c r="Z957" s="103" t="str">
        <f>Final_Report[[#This Row],[Expected Result]]</f>
        <v>N/A</v>
      </c>
      <c r="AA957" s="103" t="str">
        <f>IF(Final_Report[[#This Row],[Move to Report]]="Yes",VLOOKUP(E957,IssueVariable[],6,0),"N/A")</f>
        <v>N/A</v>
      </c>
      <c r="AB957" s="103" t="str">
        <f>IF(Final_Report[[#This Row],[Move to Report]]="Yes",VLOOKUP(E957,IssueVariable[],7,0),"N/A")</f>
        <v>N/A</v>
      </c>
      <c r="AC957" s="103" t="str">
        <f>Final_Report[[#This Row],[Recommendation]]</f>
        <v>N/A</v>
      </c>
      <c r="AD957" s="103"/>
      <c r="AE957" s="103" t="str">
        <f>IF(Final_Report[[#This Row],[Move to Report]]="Yes",VLOOKUP(E957,IssueVariable[],8,0),"N/A")</f>
        <v>N/A</v>
      </c>
      <c r="AF957" s="103" t="str">
        <f>Final_Report[[#This Row],[Steps to Reproduce]]</f>
        <v>N/A</v>
      </c>
      <c r="AG957" s="103" t="str">
        <f>IF(Final_Report[[#This Row],[Move to Report]]="Yes",VLOOKUP(E957,IssueVariable[],9,0),"N/A")</f>
        <v>N/A</v>
      </c>
      <c r="AH957" s="103" t="str">
        <f>IF(Final_Report[[#This Row],[Move to Report]]="Yes",VLOOKUP(E957,IssueVariable[],10,0),"N/A")</f>
        <v>N/A</v>
      </c>
      <c r="AI957" s="103"/>
      <c r="AJ957" s="103"/>
      <c r="AK957" s="103" t="str" cm="1">
        <f t="array" ref="AK957">Table95[Tested on]</f>
        <v>Windows: 11
MAC OS: 12
iOS: 15
Android OS: 10</v>
      </c>
      <c r="AL957" s="203" t="str" cm="1">
        <f t="array" ref="AL95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7" s="103" t="e" cm="1">
        <f t="array" ref="AM957">CONCATENATE(LEFT(AH957, SEARCH(" ", AH957) -1),", ",Labels[Labels])</f>
        <v>#VALUE!</v>
      </c>
      <c r="AN957" s="103" t="b">
        <f t="shared" ref="AN957:AN1000" si="16">IF(AJ957="Blocker","1 - Critical - showstopper",IF(AJ957="Critical","1 - Critical - showstopper",IF(AJ957="Major","1 - Critical - showstopper",IF(AJ957="Minor","3 - Medium - minor functionality broken",IF(AJ957="Trivial","4 - Low - cosmetic or usability")))))</f>
        <v>0</v>
      </c>
      <c r="AO957" s="103"/>
      <c r="AP957" s="103"/>
      <c r="AQ957" s="103"/>
      <c r="AR957" s="103"/>
      <c r="AS957" s="103"/>
      <c r="AT957" s="103"/>
      <c r="AU957" s="103"/>
      <c r="AV957" s="103"/>
      <c r="AW957" s="103"/>
      <c r="AX957" s="103"/>
      <c r="AY957" s="103"/>
      <c r="AZ957" s="103"/>
      <c r="BA957" s="103"/>
      <c r="BB957" s="103"/>
      <c r="BC957" s="103" t="e">
        <f>VLOOKUP('Final Report'!D957,'Issue Variable'!A:N,11,FALSE)</f>
        <v>#N/A</v>
      </c>
      <c r="BD957" s="103"/>
      <c r="BE957" s="206"/>
    </row>
    <row r="958" spans="1:57" ht="105" hidden="1">
      <c r="A958" s="145"/>
      <c r="B958" s="103" t="e">
        <f>VLOOKUP(A958,URL[],2,0)</f>
        <v>#N/A</v>
      </c>
      <c r="C958" s="205" t="e">
        <f>VLOOKUP(A958,URL[],3,0)</f>
        <v>#N/A</v>
      </c>
      <c r="D958" s="103"/>
      <c r="E958" s="103"/>
      <c r="F958" s="103"/>
      <c r="G958" s="103"/>
      <c r="H958" s="103"/>
      <c r="I958" s="103"/>
      <c r="J958" s="103"/>
      <c r="K958" s="103"/>
      <c r="L958" s="103"/>
      <c r="M958" s="103"/>
      <c r="N958" s="103"/>
      <c r="O958" s="103"/>
      <c r="P958" s="103"/>
      <c r="Q958" s="103"/>
      <c r="R958" s="103"/>
      <c r="S958" s="103"/>
      <c r="T958" s="103" t="str">
        <f>IF(Final_Report[[#This Row],[Move to Report]]="Yes",VLOOKUP(E958,IssueVariable[],3,0),"N/A")</f>
        <v>N/A</v>
      </c>
      <c r="U958" s="103" t="str">
        <f>IF(Final_Report[[#This Row],[Move to Report]]="Yes",VLOOKUP(E958,IssueVariable[],4,0),"N/A")</f>
        <v>N/A</v>
      </c>
      <c r="V958" s="103" t="str">
        <f>Final_Report[[#This Row],[Issue Description]]</f>
        <v>N/A</v>
      </c>
      <c r="W958" s="103"/>
      <c r="X958" s="103">
        <f>Final_Report[[#This Row],[Code Snippet]]</f>
        <v>0</v>
      </c>
      <c r="Y958" s="103" t="str">
        <f>IF(Final_Report[[#This Row],[Move to Report]]="Yes",VLOOKUP(E958,IssueVariable[],5,0),"N/A")</f>
        <v>N/A</v>
      </c>
      <c r="Z958" s="103" t="str">
        <f>Final_Report[[#This Row],[Expected Result]]</f>
        <v>N/A</v>
      </c>
      <c r="AA958" s="103" t="str">
        <f>IF(Final_Report[[#This Row],[Move to Report]]="Yes",VLOOKUP(E958,IssueVariable[],6,0),"N/A")</f>
        <v>N/A</v>
      </c>
      <c r="AB958" s="103" t="str">
        <f>IF(Final_Report[[#This Row],[Move to Report]]="Yes",VLOOKUP(E958,IssueVariable[],7,0),"N/A")</f>
        <v>N/A</v>
      </c>
      <c r="AC958" s="103" t="str">
        <f>Final_Report[[#This Row],[Recommendation]]</f>
        <v>N/A</v>
      </c>
      <c r="AD958" s="103"/>
      <c r="AE958" s="103" t="str">
        <f>IF(Final_Report[[#This Row],[Move to Report]]="Yes",VLOOKUP(E958,IssueVariable[],8,0),"N/A")</f>
        <v>N/A</v>
      </c>
      <c r="AF958" s="103" t="str">
        <f>Final_Report[[#This Row],[Steps to Reproduce]]</f>
        <v>N/A</v>
      </c>
      <c r="AG958" s="103" t="str">
        <f>IF(Final_Report[[#This Row],[Move to Report]]="Yes",VLOOKUP(E958,IssueVariable[],9,0),"N/A")</f>
        <v>N/A</v>
      </c>
      <c r="AH958" s="103" t="str">
        <f>IF(Final_Report[[#This Row],[Move to Report]]="Yes",VLOOKUP(E958,IssueVariable[],10,0),"N/A")</f>
        <v>N/A</v>
      </c>
      <c r="AI958" s="103"/>
      <c r="AJ958" s="103"/>
      <c r="AK958" s="103" t="str" cm="1">
        <f t="array" ref="AK958">Table95[Tested on]</f>
        <v>Windows: 11
MAC OS: 12
iOS: 15
Android OS: 10</v>
      </c>
      <c r="AL958" s="203" t="str" cm="1">
        <f t="array" ref="AL95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8" s="103" t="e" cm="1">
        <f t="array" ref="AM958">CONCATENATE(LEFT(AH958, SEARCH(" ", AH958) -1),", ",Labels[Labels])</f>
        <v>#VALUE!</v>
      </c>
      <c r="AN958" s="103" t="b">
        <f t="shared" si="16"/>
        <v>0</v>
      </c>
      <c r="AO958" s="103"/>
      <c r="AP958" s="103"/>
      <c r="AQ958" s="103"/>
      <c r="AR958" s="103"/>
      <c r="AS958" s="103"/>
      <c r="AT958" s="103"/>
      <c r="AU958" s="103"/>
      <c r="AV958" s="103"/>
      <c r="AW958" s="103"/>
      <c r="AX958" s="103"/>
      <c r="AY958" s="103"/>
      <c r="AZ958" s="103"/>
      <c r="BA958" s="103"/>
      <c r="BB958" s="103"/>
      <c r="BC958" s="103" t="e">
        <f>VLOOKUP('Final Report'!D958,'Issue Variable'!A:N,11,FALSE)</f>
        <v>#N/A</v>
      </c>
      <c r="BD958" s="103"/>
      <c r="BE958" s="206"/>
    </row>
    <row r="959" spans="1:57" ht="105" hidden="1">
      <c r="A959" s="145"/>
      <c r="B959" s="103" t="e">
        <f>VLOOKUP(A959,URL[],2,0)</f>
        <v>#N/A</v>
      </c>
      <c r="C959" s="205" t="e">
        <f>VLOOKUP(A959,URL[],3,0)</f>
        <v>#N/A</v>
      </c>
      <c r="D959" s="103"/>
      <c r="E959" s="103"/>
      <c r="F959" s="103"/>
      <c r="G959" s="103"/>
      <c r="H959" s="103"/>
      <c r="I959" s="103"/>
      <c r="J959" s="103"/>
      <c r="K959" s="103"/>
      <c r="L959" s="103"/>
      <c r="M959" s="103"/>
      <c r="N959" s="103"/>
      <c r="O959" s="103"/>
      <c r="P959" s="103"/>
      <c r="Q959" s="103"/>
      <c r="R959" s="103"/>
      <c r="S959" s="103"/>
      <c r="T959" s="103" t="str">
        <f>IF(Final_Report[[#This Row],[Move to Report]]="Yes",VLOOKUP(E959,IssueVariable[],3,0),"N/A")</f>
        <v>N/A</v>
      </c>
      <c r="U959" s="103" t="str">
        <f>IF(Final_Report[[#This Row],[Move to Report]]="Yes",VLOOKUP(E959,IssueVariable[],4,0),"N/A")</f>
        <v>N/A</v>
      </c>
      <c r="V959" s="103" t="str">
        <f>Final_Report[[#This Row],[Issue Description]]</f>
        <v>N/A</v>
      </c>
      <c r="W959" s="103"/>
      <c r="X959" s="103">
        <f>Final_Report[[#This Row],[Code Snippet]]</f>
        <v>0</v>
      </c>
      <c r="Y959" s="103" t="str">
        <f>IF(Final_Report[[#This Row],[Move to Report]]="Yes",VLOOKUP(E959,IssueVariable[],5,0),"N/A")</f>
        <v>N/A</v>
      </c>
      <c r="Z959" s="103" t="str">
        <f>Final_Report[[#This Row],[Expected Result]]</f>
        <v>N/A</v>
      </c>
      <c r="AA959" s="103" t="str">
        <f>IF(Final_Report[[#This Row],[Move to Report]]="Yes",VLOOKUP(E959,IssueVariable[],6,0),"N/A")</f>
        <v>N/A</v>
      </c>
      <c r="AB959" s="103" t="str">
        <f>IF(Final_Report[[#This Row],[Move to Report]]="Yes",VLOOKUP(E959,IssueVariable[],7,0),"N/A")</f>
        <v>N/A</v>
      </c>
      <c r="AC959" s="103" t="str">
        <f>Final_Report[[#This Row],[Recommendation]]</f>
        <v>N/A</v>
      </c>
      <c r="AD959" s="103"/>
      <c r="AE959" s="103" t="str">
        <f>IF(Final_Report[[#This Row],[Move to Report]]="Yes",VLOOKUP(E959,IssueVariable[],8,0),"N/A")</f>
        <v>N/A</v>
      </c>
      <c r="AF959" s="103" t="str">
        <f>Final_Report[[#This Row],[Steps to Reproduce]]</f>
        <v>N/A</v>
      </c>
      <c r="AG959" s="103" t="str">
        <f>IF(Final_Report[[#This Row],[Move to Report]]="Yes",VLOOKUP(E959,IssueVariable[],9,0),"N/A")</f>
        <v>N/A</v>
      </c>
      <c r="AH959" s="103" t="str">
        <f>IF(Final_Report[[#This Row],[Move to Report]]="Yes",VLOOKUP(E959,IssueVariable[],10,0),"N/A")</f>
        <v>N/A</v>
      </c>
      <c r="AI959" s="103"/>
      <c r="AJ959" s="103"/>
      <c r="AK959" s="103" t="str" cm="1">
        <f t="array" ref="AK959">Table95[Tested on]</f>
        <v>Windows: 11
MAC OS: 12
iOS: 15
Android OS: 10</v>
      </c>
      <c r="AL959" s="203" t="str" cm="1">
        <f t="array" ref="AL95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59" s="103" t="e" cm="1">
        <f t="array" ref="AM959">CONCATENATE(LEFT(AH959, SEARCH(" ", AH959) -1),", ",Labels[Labels])</f>
        <v>#VALUE!</v>
      </c>
      <c r="AN959" s="103" t="b">
        <f t="shared" si="16"/>
        <v>0</v>
      </c>
      <c r="AO959" s="103"/>
      <c r="AP959" s="103"/>
      <c r="AQ959" s="103"/>
      <c r="AR959" s="103"/>
      <c r="AS959" s="103"/>
      <c r="AT959" s="103"/>
      <c r="AU959" s="103"/>
      <c r="AV959" s="103"/>
      <c r="AW959" s="103"/>
      <c r="AX959" s="103"/>
      <c r="AY959" s="103"/>
      <c r="AZ959" s="103"/>
      <c r="BA959" s="103"/>
      <c r="BB959" s="103"/>
      <c r="BC959" s="103" t="e">
        <f>VLOOKUP('Final Report'!D959,'Issue Variable'!A:N,11,FALSE)</f>
        <v>#N/A</v>
      </c>
      <c r="BD959" s="103"/>
      <c r="BE959" s="206"/>
    </row>
    <row r="960" spans="1:57" ht="105" hidden="1">
      <c r="A960" s="145"/>
      <c r="B960" s="103" t="e">
        <f>VLOOKUP(A960,URL[],2,0)</f>
        <v>#N/A</v>
      </c>
      <c r="C960" s="205" t="e">
        <f>VLOOKUP(A960,URL[],3,0)</f>
        <v>#N/A</v>
      </c>
      <c r="D960" s="103"/>
      <c r="E960" s="103"/>
      <c r="F960" s="103"/>
      <c r="G960" s="103"/>
      <c r="H960" s="103"/>
      <c r="I960" s="103"/>
      <c r="J960" s="103"/>
      <c r="K960" s="103"/>
      <c r="L960" s="103"/>
      <c r="M960" s="103"/>
      <c r="N960" s="103"/>
      <c r="O960" s="103"/>
      <c r="P960" s="103"/>
      <c r="Q960" s="103"/>
      <c r="R960" s="103"/>
      <c r="S960" s="103"/>
      <c r="T960" s="103" t="str">
        <f>IF(Final_Report[[#This Row],[Move to Report]]="Yes",VLOOKUP(E960,IssueVariable[],3,0),"N/A")</f>
        <v>N/A</v>
      </c>
      <c r="U960" s="103" t="str">
        <f>IF(Final_Report[[#This Row],[Move to Report]]="Yes",VLOOKUP(E960,IssueVariable[],4,0),"N/A")</f>
        <v>N/A</v>
      </c>
      <c r="V960" s="103" t="str">
        <f>Final_Report[[#This Row],[Issue Description]]</f>
        <v>N/A</v>
      </c>
      <c r="W960" s="103"/>
      <c r="X960" s="103">
        <f>Final_Report[[#This Row],[Code Snippet]]</f>
        <v>0</v>
      </c>
      <c r="Y960" s="103" t="str">
        <f>IF(Final_Report[[#This Row],[Move to Report]]="Yes",VLOOKUP(E960,IssueVariable[],5,0),"N/A")</f>
        <v>N/A</v>
      </c>
      <c r="Z960" s="103" t="str">
        <f>Final_Report[[#This Row],[Expected Result]]</f>
        <v>N/A</v>
      </c>
      <c r="AA960" s="103" t="str">
        <f>IF(Final_Report[[#This Row],[Move to Report]]="Yes",VLOOKUP(E960,IssueVariable[],6,0),"N/A")</f>
        <v>N/A</v>
      </c>
      <c r="AB960" s="103" t="str">
        <f>IF(Final_Report[[#This Row],[Move to Report]]="Yes",VLOOKUP(E960,IssueVariable[],7,0),"N/A")</f>
        <v>N/A</v>
      </c>
      <c r="AC960" s="103" t="str">
        <f>Final_Report[[#This Row],[Recommendation]]</f>
        <v>N/A</v>
      </c>
      <c r="AD960" s="103"/>
      <c r="AE960" s="103" t="str">
        <f>IF(Final_Report[[#This Row],[Move to Report]]="Yes",VLOOKUP(E960,IssueVariable[],8,0),"N/A")</f>
        <v>N/A</v>
      </c>
      <c r="AF960" s="103" t="str">
        <f>Final_Report[[#This Row],[Steps to Reproduce]]</f>
        <v>N/A</v>
      </c>
      <c r="AG960" s="103" t="str">
        <f>IF(Final_Report[[#This Row],[Move to Report]]="Yes",VLOOKUP(E960,IssueVariable[],9,0),"N/A")</f>
        <v>N/A</v>
      </c>
      <c r="AH960" s="103" t="str">
        <f>IF(Final_Report[[#This Row],[Move to Report]]="Yes",VLOOKUP(E960,IssueVariable[],10,0),"N/A")</f>
        <v>N/A</v>
      </c>
      <c r="AI960" s="103"/>
      <c r="AJ960" s="103"/>
      <c r="AK960" s="103" t="str" cm="1">
        <f t="array" ref="AK960">Table95[Tested on]</f>
        <v>Windows: 11
MAC OS: 12
iOS: 15
Android OS: 10</v>
      </c>
      <c r="AL960" s="203" t="str" cm="1">
        <f t="array" ref="AL96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0" s="103" t="e" cm="1">
        <f t="array" ref="AM960">CONCATENATE(LEFT(AH960, SEARCH(" ", AH960) -1),", ",Labels[Labels])</f>
        <v>#VALUE!</v>
      </c>
      <c r="AN960" s="103" t="b">
        <f t="shared" si="16"/>
        <v>0</v>
      </c>
      <c r="AO960" s="103"/>
      <c r="AP960" s="103"/>
      <c r="AQ960" s="103"/>
      <c r="AR960" s="103"/>
      <c r="AS960" s="103"/>
      <c r="AT960" s="103"/>
      <c r="AU960" s="103"/>
      <c r="AV960" s="103"/>
      <c r="AW960" s="103"/>
      <c r="AX960" s="103"/>
      <c r="AY960" s="103"/>
      <c r="AZ960" s="103"/>
      <c r="BA960" s="103"/>
      <c r="BB960" s="103"/>
      <c r="BC960" s="103" t="e">
        <f>VLOOKUP('Final Report'!D960,'Issue Variable'!A:N,11,FALSE)</f>
        <v>#N/A</v>
      </c>
      <c r="BD960" s="103"/>
      <c r="BE960" s="206"/>
    </row>
    <row r="961" spans="1:57" ht="105" hidden="1">
      <c r="A961" s="145"/>
      <c r="B961" s="103" t="e">
        <f>VLOOKUP(A961,URL[],2,0)</f>
        <v>#N/A</v>
      </c>
      <c r="C961" s="205" t="e">
        <f>VLOOKUP(A961,URL[],3,0)</f>
        <v>#N/A</v>
      </c>
      <c r="D961" s="103"/>
      <c r="E961" s="103"/>
      <c r="F961" s="103"/>
      <c r="G961" s="103"/>
      <c r="H961" s="103"/>
      <c r="I961" s="103"/>
      <c r="J961" s="103"/>
      <c r="K961" s="103"/>
      <c r="L961" s="103"/>
      <c r="M961" s="103"/>
      <c r="N961" s="103"/>
      <c r="O961" s="103"/>
      <c r="P961" s="103"/>
      <c r="Q961" s="103"/>
      <c r="R961" s="103"/>
      <c r="S961" s="103"/>
      <c r="T961" s="103" t="str">
        <f>IF(Final_Report[[#This Row],[Move to Report]]="Yes",VLOOKUP(E961,IssueVariable[],3,0),"N/A")</f>
        <v>N/A</v>
      </c>
      <c r="U961" s="103" t="str">
        <f>IF(Final_Report[[#This Row],[Move to Report]]="Yes",VLOOKUP(E961,IssueVariable[],4,0),"N/A")</f>
        <v>N/A</v>
      </c>
      <c r="V961" s="103" t="str">
        <f>Final_Report[[#This Row],[Issue Description]]</f>
        <v>N/A</v>
      </c>
      <c r="W961" s="103"/>
      <c r="X961" s="103">
        <f>Final_Report[[#This Row],[Code Snippet]]</f>
        <v>0</v>
      </c>
      <c r="Y961" s="103" t="str">
        <f>IF(Final_Report[[#This Row],[Move to Report]]="Yes",VLOOKUP(E961,IssueVariable[],5,0),"N/A")</f>
        <v>N/A</v>
      </c>
      <c r="Z961" s="103" t="str">
        <f>Final_Report[[#This Row],[Expected Result]]</f>
        <v>N/A</v>
      </c>
      <c r="AA961" s="103" t="str">
        <f>IF(Final_Report[[#This Row],[Move to Report]]="Yes",VLOOKUP(E961,IssueVariable[],6,0),"N/A")</f>
        <v>N/A</v>
      </c>
      <c r="AB961" s="103" t="str">
        <f>IF(Final_Report[[#This Row],[Move to Report]]="Yes",VLOOKUP(E961,IssueVariable[],7,0),"N/A")</f>
        <v>N/A</v>
      </c>
      <c r="AC961" s="103" t="str">
        <f>Final_Report[[#This Row],[Recommendation]]</f>
        <v>N/A</v>
      </c>
      <c r="AD961" s="103"/>
      <c r="AE961" s="103" t="str">
        <f>IF(Final_Report[[#This Row],[Move to Report]]="Yes",VLOOKUP(E961,IssueVariable[],8,0),"N/A")</f>
        <v>N/A</v>
      </c>
      <c r="AF961" s="103" t="str">
        <f>Final_Report[[#This Row],[Steps to Reproduce]]</f>
        <v>N/A</v>
      </c>
      <c r="AG961" s="103" t="str">
        <f>IF(Final_Report[[#This Row],[Move to Report]]="Yes",VLOOKUP(E961,IssueVariable[],9,0),"N/A")</f>
        <v>N/A</v>
      </c>
      <c r="AH961" s="103" t="str">
        <f>IF(Final_Report[[#This Row],[Move to Report]]="Yes",VLOOKUP(E961,IssueVariable[],10,0),"N/A")</f>
        <v>N/A</v>
      </c>
      <c r="AI961" s="103"/>
      <c r="AJ961" s="103"/>
      <c r="AK961" s="103" t="str" cm="1">
        <f t="array" ref="AK961">Table95[Tested on]</f>
        <v>Windows: 11
MAC OS: 12
iOS: 15
Android OS: 10</v>
      </c>
      <c r="AL961" s="203" t="str" cm="1">
        <f t="array" ref="AL96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1" s="103" t="e" cm="1">
        <f t="array" ref="AM961">CONCATENATE(LEFT(AH961, SEARCH(" ", AH961) -1),", ",Labels[Labels])</f>
        <v>#VALUE!</v>
      </c>
      <c r="AN961" s="103" t="b">
        <f t="shared" si="16"/>
        <v>0</v>
      </c>
      <c r="AO961" s="103"/>
      <c r="AP961" s="103"/>
      <c r="AQ961" s="103"/>
      <c r="AR961" s="103"/>
      <c r="AS961" s="103"/>
      <c r="AT961" s="103"/>
      <c r="AU961" s="103"/>
      <c r="AV961" s="103"/>
      <c r="AW961" s="103"/>
      <c r="AX961" s="103"/>
      <c r="AY961" s="103"/>
      <c r="AZ961" s="103"/>
      <c r="BA961" s="103"/>
      <c r="BB961" s="103"/>
      <c r="BC961" s="103" t="e">
        <f>VLOOKUP('Final Report'!D961,'Issue Variable'!A:N,11,FALSE)</f>
        <v>#N/A</v>
      </c>
      <c r="BD961" s="103"/>
      <c r="BE961" s="206"/>
    </row>
    <row r="962" spans="1:57" ht="105" hidden="1">
      <c r="A962" s="145"/>
      <c r="B962" s="103" t="e">
        <f>VLOOKUP(A962,URL[],2,0)</f>
        <v>#N/A</v>
      </c>
      <c r="C962" s="205" t="e">
        <f>VLOOKUP(A962,URL[],3,0)</f>
        <v>#N/A</v>
      </c>
      <c r="D962" s="103"/>
      <c r="E962" s="103"/>
      <c r="F962" s="103"/>
      <c r="G962" s="103"/>
      <c r="H962" s="103"/>
      <c r="I962" s="103"/>
      <c r="J962" s="103"/>
      <c r="K962" s="103"/>
      <c r="L962" s="103"/>
      <c r="M962" s="103"/>
      <c r="N962" s="103"/>
      <c r="O962" s="103"/>
      <c r="P962" s="103"/>
      <c r="Q962" s="103"/>
      <c r="R962" s="103"/>
      <c r="S962" s="103"/>
      <c r="T962" s="103" t="str">
        <f>IF(Final_Report[[#This Row],[Move to Report]]="Yes",VLOOKUP(E962,IssueVariable[],3,0),"N/A")</f>
        <v>N/A</v>
      </c>
      <c r="U962" s="103" t="str">
        <f>IF(Final_Report[[#This Row],[Move to Report]]="Yes",VLOOKUP(E962,IssueVariable[],4,0),"N/A")</f>
        <v>N/A</v>
      </c>
      <c r="V962" s="103" t="str">
        <f>Final_Report[[#This Row],[Issue Description]]</f>
        <v>N/A</v>
      </c>
      <c r="W962" s="103"/>
      <c r="X962" s="103">
        <f>Final_Report[[#This Row],[Code Snippet]]</f>
        <v>0</v>
      </c>
      <c r="Y962" s="103" t="str">
        <f>IF(Final_Report[[#This Row],[Move to Report]]="Yes",VLOOKUP(E962,IssueVariable[],5,0),"N/A")</f>
        <v>N/A</v>
      </c>
      <c r="Z962" s="103" t="str">
        <f>Final_Report[[#This Row],[Expected Result]]</f>
        <v>N/A</v>
      </c>
      <c r="AA962" s="103" t="str">
        <f>IF(Final_Report[[#This Row],[Move to Report]]="Yes",VLOOKUP(E962,IssueVariable[],6,0),"N/A")</f>
        <v>N/A</v>
      </c>
      <c r="AB962" s="103" t="str">
        <f>IF(Final_Report[[#This Row],[Move to Report]]="Yes",VLOOKUP(E962,IssueVariable[],7,0),"N/A")</f>
        <v>N/A</v>
      </c>
      <c r="AC962" s="103" t="str">
        <f>Final_Report[[#This Row],[Recommendation]]</f>
        <v>N/A</v>
      </c>
      <c r="AD962" s="103"/>
      <c r="AE962" s="103" t="str">
        <f>IF(Final_Report[[#This Row],[Move to Report]]="Yes",VLOOKUP(E962,IssueVariable[],8,0),"N/A")</f>
        <v>N/A</v>
      </c>
      <c r="AF962" s="103" t="str">
        <f>Final_Report[[#This Row],[Steps to Reproduce]]</f>
        <v>N/A</v>
      </c>
      <c r="AG962" s="103" t="str">
        <f>IF(Final_Report[[#This Row],[Move to Report]]="Yes",VLOOKUP(E962,IssueVariable[],9,0),"N/A")</f>
        <v>N/A</v>
      </c>
      <c r="AH962" s="103" t="str">
        <f>IF(Final_Report[[#This Row],[Move to Report]]="Yes",VLOOKUP(E962,IssueVariable[],10,0),"N/A")</f>
        <v>N/A</v>
      </c>
      <c r="AI962" s="103"/>
      <c r="AJ962" s="103"/>
      <c r="AK962" s="103" t="str" cm="1">
        <f t="array" ref="AK962">Table95[Tested on]</f>
        <v>Windows: 11
MAC OS: 12
iOS: 15
Android OS: 10</v>
      </c>
      <c r="AL962" s="203" t="str" cm="1">
        <f t="array" ref="AL96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2" s="103" t="e" cm="1">
        <f t="array" ref="AM962">CONCATENATE(LEFT(AH962, SEARCH(" ", AH962) -1),", ",Labels[Labels])</f>
        <v>#VALUE!</v>
      </c>
      <c r="AN962" s="103" t="b">
        <f t="shared" si="16"/>
        <v>0</v>
      </c>
      <c r="AO962" s="103"/>
      <c r="AP962" s="103"/>
      <c r="AQ962" s="103"/>
      <c r="AR962" s="103"/>
      <c r="AS962" s="103"/>
      <c r="AT962" s="103"/>
      <c r="AU962" s="103"/>
      <c r="AV962" s="103"/>
      <c r="AW962" s="103"/>
      <c r="AX962" s="103"/>
      <c r="AY962" s="103"/>
      <c r="AZ962" s="103"/>
      <c r="BA962" s="103"/>
      <c r="BB962" s="103"/>
      <c r="BC962" s="103" t="e">
        <f>VLOOKUP('Final Report'!D962,'Issue Variable'!A:N,11,FALSE)</f>
        <v>#N/A</v>
      </c>
      <c r="BD962" s="103"/>
      <c r="BE962" s="206"/>
    </row>
    <row r="963" spans="1:57" ht="105" hidden="1">
      <c r="A963" s="145"/>
      <c r="B963" s="103" t="e">
        <f>VLOOKUP(A963,URL[],2,0)</f>
        <v>#N/A</v>
      </c>
      <c r="C963" s="205" t="e">
        <f>VLOOKUP(A963,URL[],3,0)</f>
        <v>#N/A</v>
      </c>
      <c r="D963" s="103"/>
      <c r="E963" s="103"/>
      <c r="F963" s="103"/>
      <c r="G963" s="103"/>
      <c r="H963" s="103"/>
      <c r="I963" s="103"/>
      <c r="J963" s="103"/>
      <c r="K963" s="103"/>
      <c r="L963" s="103"/>
      <c r="M963" s="103"/>
      <c r="N963" s="103"/>
      <c r="O963" s="103"/>
      <c r="P963" s="103"/>
      <c r="Q963" s="103"/>
      <c r="R963" s="103"/>
      <c r="S963" s="103"/>
      <c r="T963" s="103" t="str">
        <f>IF(Final_Report[[#This Row],[Move to Report]]="Yes",VLOOKUP(E963,IssueVariable[],3,0),"N/A")</f>
        <v>N/A</v>
      </c>
      <c r="U963" s="103" t="str">
        <f>IF(Final_Report[[#This Row],[Move to Report]]="Yes",VLOOKUP(E963,IssueVariable[],4,0),"N/A")</f>
        <v>N/A</v>
      </c>
      <c r="V963" s="103" t="str">
        <f>Final_Report[[#This Row],[Issue Description]]</f>
        <v>N/A</v>
      </c>
      <c r="W963" s="103"/>
      <c r="X963" s="103">
        <f>Final_Report[[#This Row],[Code Snippet]]</f>
        <v>0</v>
      </c>
      <c r="Y963" s="103" t="str">
        <f>IF(Final_Report[[#This Row],[Move to Report]]="Yes",VLOOKUP(E963,IssueVariable[],5,0),"N/A")</f>
        <v>N/A</v>
      </c>
      <c r="Z963" s="103" t="str">
        <f>Final_Report[[#This Row],[Expected Result]]</f>
        <v>N/A</v>
      </c>
      <c r="AA963" s="103" t="str">
        <f>IF(Final_Report[[#This Row],[Move to Report]]="Yes",VLOOKUP(E963,IssueVariable[],6,0),"N/A")</f>
        <v>N/A</v>
      </c>
      <c r="AB963" s="103" t="str">
        <f>IF(Final_Report[[#This Row],[Move to Report]]="Yes",VLOOKUP(E963,IssueVariable[],7,0),"N/A")</f>
        <v>N/A</v>
      </c>
      <c r="AC963" s="103" t="str">
        <f>Final_Report[[#This Row],[Recommendation]]</f>
        <v>N/A</v>
      </c>
      <c r="AD963" s="103"/>
      <c r="AE963" s="103" t="str">
        <f>IF(Final_Report[[#This Row],[Move to Report]]="Yes",VLOOKUP(E963,IssueVariable[],8,0),"N/A")</f>
        <v>N/A</v>
      </c>
      <c r="AF963" s="103" t="str">
        <f>Final_Report[[#This Row],[Steps to Reproduce]]</f>
        <v>N/A</v>
      </c>
      <c r="AG963" s="103" t="str">
        <f>IF(Final_Report[[#This Row],[Move to Report]]="Yes",VLOOKUP(E963,IssueVariable[],9,0),"N/A")</f>
        <v>N/A</v>
      </c>
      <c r="AH963" s="103" t="str">
        <f>IF(Final_Report[[#This Row],[Move to Report]]="Yes",VLOOKUP(E963,IssueVariable[],10,0),"N/A")</f>
        <v>N/A</v>
      </c>
      <c r="AI963" s="103"/>
      <c r="AJ963" s="103"/>
      <c r="AK963" s="103" t="str" cm="1">
        <f t="array" ref="AK963">Table95[Tested on]</f>
        <v>Windows: 11
MAC OS: 12
iOS: 15
Android OS: 10</v>
      </c>
      <c r="AL963" s="203" t="str" cm="1">
        <f t="array" ref="AL96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3" s="103" t="e" cm="1">
        <f t="array" ref="AM963">CONCATENATE(LEFT(AH963, SEARCH(" ", AH963) -1),", ",Labels[Labels])</f>
        <v>#VALUE!</v>
      </c>
      <c r="AN963" s="103" t="b">
        <f t="shared" si="16"/>
        <v>0</v>
      </c>
      <c r="AO963" s="103"/>
      <c r="AP963" s="103"/>
      <c r="AQ963" s="103"/>
      <c r="AR963" s="103"/>
      <c r="AS963" s="103"/>
      <c r="AT963" s="103"/>
      <c r="AU963" s="103"/>
      <c r="AV963" s="103"/>
      <c r="AW963" s="103"/>
      <c r="AX963" s="103"/>
      <c r="AY963" s="103"/>
      <c r="AZ963" s="103"/>
      <c r="BA963" s="103"/>
      <c r="BB963" s="103"/>
      <c r="BC963" s="103" t="e">
        <f>VLOOKUP('Final Report'!D963,'Issue Variable'!A:N,11,FALSE)</f>
        <v>#N/A</v>
      </c>
      <c r="BD963" s="103"/>
      <c r="BE963" s="206"/>
    </row>
    <row r="964" spans="1:57" ht="105" hidden="1">
      <c r="A964" s="145"/>
      <c r="B964" s="103" t="e">
        <f>VLOOKUP(A964,URL[],2,0)</f>
        <v>#N/A</v>
      </c>
      <c r="C964" s="205" t="e">
        <f>VLOOKUP(A964,URL[],3,0)</f>
        <v>#N/A</v>
      </c>
      <c r="D964" s="103"/>
      <c r="E964" s="103"/>
      <c r="F964" s="103"/>
      <c r="G964" s="103"/>
      <c r="H964" s="103"/>
      <c r="I964" s="103"/>
      <c r="J964" s="103"/>
      <c r="K964" s="103"/>
      <c r="L964" s="103"/>
      <c r="M964" s="103"/>
      <c r="N964" s="103"/>
      <c r="O964" s="103"/>
      <c r="P964" s="103"/>
      <c r="Q964" s="103"/>
      <c r="R964" s="103"/>
      <c r="S964" s="103"/>
      <c r="T964" s="103" t="str">
        <f>IF(Final_Report[[#This Row],[Move to Report]]="Yes",VLOOKUP(E964,IssueVariable[],3,0),"N/A")</f>
        <v>N/A</v>
      </c>
      <c r="U964" s="103" t="str">
        <f>IF(Final_Report[[#This Row],[Move to Report]]="Yes",VLOOKUP(E964,IssueVariable[],4,0),"N/A")</f>
        <v>N/A</v>
      </c>
      <c r="V964" s="103" t="str">
        <f>Final_Report[[#This Row],[Issue Description]]</f>
        <v>N/A</v>
      </c>
      <c r="W964" s="103"/>
      <c r="X964" s="103">
        <f>Final_Report[[#This Row],[Code Snippet]]</f>
        <v>0</v>
      </c>
      <c r="Y964" s="103" t="str">
        <f>IF(Final_Report[[#This Row],[Move to Report]]="Yes",VLOOKUP(E964,IssueVariable[],5,0),"N/A")</f>
        <v>N/A</v>
      </c>
      <c r="Z964" s="103" t="str">
        <f>Final_Report[[#This Row],[Expected Result]]</f>
        <v>N/A</v>
      </c>
      <c r="AA964" s="103" t="str">
        <f>IF(Final_Report[[#This Row],[Move to Report]]="Yes",VLOOKUP(E964,IssueVariable[],6,0),"N/A")</f>
        <v>N/A</v>
      </c>
      <c r="AB964" s="103" t="str">
        <f>IF(Final_Report[[#This Row],[Move to Report]]="Yes",VLOOKUP(E964,IssueVariable[],7,0),"N/A")</f>
        <v>N/A</v>
      </c>
      <c r="AC964" s="103" t="str">
        <f>Final_Report[[#This Row],[Recommendation]]</f>
        <v>N/A</v>
      </c>
      <c r="AD964" s="103"/>
      <c r="AE964" s="103" t="str">
        <f>IF(Final_Report[[#This Row],[Move to Report]]="Yes",VLOOKUP(E964,IssueVariable[],8,0),"N/A")</f>
        <v>N/A</v>
      </c>
      <c r="AF964" s="103" t="str">
        <f>Final_Report[[#This Row],[Steps to Reproduce]]</f>
        <v>N/A</v>
      </c>
      <c r="AG964" s="103" t="str">
        <f>IF(Final_Report[[#This Row],[Move to Report]]="Yes",VLOOKUP(E964,IssueVariable[],9,0),"N/A")</f>
        <v>N/A</v>
      </c>
      <c r="AH964" s="103" t="str">
        <f>IF(Final_Report[[#This Row],[Move to Report]]="Yes",VLOOKUP(E964,IssueVariable[],10,0),"N/A")</f>
        <v>N/A</v>
      </c>
      <c r="AI964" s="103"/>
      <c r="AJ964" s="103"/>
      <c r="AK964" s="103" t="str" cm="1">
        <f t="array" ref="AK964">Table95[Tested on]</f>
        <v>Windows: 11
MAC OS: 12
iOS: 15
Android OS: 10</v>
      </c>
      <c r="AL964" s="203" t="str" cm="1">
        <f t="array" ref="AL96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4" s="103" t="e" cm="1">
        <f t="array" ref="AM964">CONCATENATE(LEFT(AH964, SEARCH(" ", AH964) -1),", ",Labels[Labels])</f>
        <v>#VALUE!</v>
      </c>
      <c r="AN964" s="103" t="b">
        <f t="shared" si="16"/>
        <v>0</v>
      </c>
      <c r="AO964" s="103"/>
      <c r="AP964" s="103"/>
      <c r="AQ964" s="103"/>
      <c r="AR964" s="103"/>
      <c r="AS964" s="103"/>
      <c r="AT964" s="103"/>
      <c r="AU964" s="103"/>
      <c r="AV964" s="103"/>
      <c r="AW964" s="103"/>
      <c r="AX964" s="103"/>
      <c r="AY964" s="103"/>
      <c r="AZ964" s="103"/>
      <c r="BA964" s="103"/>
      <c r="BB964" s="103"/>
      <c r="BC964" s="103" t="e">
        <f>VLOOKUP('Final Report'!D964,'Issue Variable'!A:N,11,FALSE)</f>
        <v>#N/A</v>
      </c>
      <c r="BD964" s="103"/>
      <c r="BE964" s="206"/>
    </row>
    <row r="965" spans="1:57" ht="105" hidden="1">
      <c r="A965" s="145"/>
      <c r="B965" s="103" t="e">
        <f>VLOOKUP(A965,URL[],2,0)</f>
        <v>#N/A</v>
      </c>
      <c r="C965" s="205" t="e">
        <f>VLOOKUP(A965,URL[],3,0)</f>
        <v>#N/A</v>
      </c>
      <c r="D965" s="103"/>
      <c r="E965" s="103"/>
      <c r="F965" s="103"/>
      <c r="G965" s="103"/>
      <c r="H965" s="103"/>
      <c r="I965" s="103"/>
      <c r="J965" s="103"/>
      <c r="K965" s="103"/>
      <c r="L965" s="103"/>
      <c r="M965" s="103"/>
      <c r="N965" s="103"/>
      <c r="O965" s="103"/>
      <c r="P965" s="103"/>
      <c r="Q965" s="103"/>
      <c r="R965" s="103"/>
      <c r="S965" s="103"/>
      <c r="T965" s="103" t="str">
        <f>IF(Final_Report[[#This Row],[Move to Report]]="Yes",VLOOKUP(E965,IssueVariable[],3,0),"N/A")</f>
        <v>N/A</v>
      </c>
      <c r="U965" s="103" t="str">
        <f>IF(Final_Report[[#This Row],[Move to Report]]="Yes",VLOOKUP(E965,IssueVariable[],4,0),"N/A")</f>
        <v>N/A</v>
      </c>
      <c r="V965" s="103" t="str">
        <f>Final_Report[[#This Row],[Issue Description]]</f>
        <v>N/A</v>
      </c>
      <c r="W965" s="103"/>
      <c r="X965" s="103">
        <f>Final_Report[[#This Row],[Code Snippet]]</f>
        <v>0</v>
      </c>
      <c r="Y965" s="103" t="str">
        <f>IF(Final_Report[[#This Row],[Move to Report]]="Yes",VLOOKUP(E965,IssueVariable[],5,0),"N/A")</f>
        <v>N/A</v>
      </c>
      <c r="Z965" s="103" t="str">
        <f>Final_Report[[#This Row],[Expected Result]]</f>
        <v>N/A</v>
      </c>
      <c r="AA965" s="103" t="str">
        <f>IF(Final_Report[[#This Row],[Move to Report]]="Yes",VLOOKUP(E965,IssueVariable[],6,0),"N/A")</f>
        <v>N/A</v>
      </c>
      <c r="AB965" s="103" t="str">
        <f>IF(Final_Report[[#This Row],[Move to Report]]="Yes",VLOOKUP(E965,IssueVariable[],7,0),"N/A")</f>
        <v>N/A</v>
      </c>
      <c r="AC965" s="103" t="str">
        <f>Final_Report[[#This Row],[Recommendation]]</f>
        <v>N/A</v>
      </c>
      <c r="AD965" s="103"/>
      <c r="AE965" s="103" t="str">
        <f>IF(Final_Report[[#This Row],[Move to Report]]="Yes",VLOOKUP(E965,IssueVariable[],8,0),"N/A")</f>
        <v>N/A</v>
      </c>
      <c r="AF965" s="103" t="str">
        <f>Final_Report[[#This Row],[Steps to Reproduce]]</f>
        <v>N/A</v>
      </c>
      <c r="AG965" s="103" t="str">
        <f>IF(Final_Report[[#This Row],[Move to Report]]="Yes",VLOOKUP(E965,IssueVariable[],9,0),"N/A")</f>
        <v>N/A</v>
      </c>
      <c r="AH965" s="103" t="str">
        <f>IF(Final_Report[[#This Row],[Move to Report]]="Yes",VLOOKUP(E965,IssueVariable[],10,0),"N/A")</f>
        <v>N/A</v>
      </c>
      <c r="AI965" s="103"/>
      <c r="AJ965" s="103"/>
      <c r="AK965" s="103" t="str" cm="1">
        <f t="array" ref="AK965">Table95[Tested on]</f>
        <v>Windows: 11
MAC OS: 12
iOS: 15
Android OS: 10</v>
      </c>
      <c r="AL965" s="203" t="str" cm="1">
        <f t="array" ref="AL96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5" s="103" t="e" cm="1">
        <f t="array" ref="AM965">CONCATENATE(LEFT(AH965, SEARCH(" ", AH965) -1),", ",Labels[Labels])</f>
        <v>#VALUE!</v>
      </c>
      <c r="AN965" s="103" t="b">
        <f t="shared" si="16"/>
        <v>0</v>
      </c>
      <c r="AO965" s="103"/>
      <c r="AP965" s="103"/>
      <c r="AQ965" s="103"/>
      <c r="AR965" s="103"/>
      <c r="AS965" s="103"/>
      <c r="AT965" s="103"/>
      <c r="AU965" s="103"/>
      <c r="AV965" s="103"/>
      <c r="AW965" s="103"/>
      <c r="AX965" s="103"/>
      <c r="AY965" s="103"/>
      <c r="AZ965" s="103"/>
      <c r="BA965" s="103"/>
      <c r="BB965" s="103"/>
      <c r="BC965" s="103" t="e">
        <f>VLOOKUP('Final Report'!D965,'Issue Variable'!A:N,11,FALSE)</f>
        <v>#N/A</v>
      </c>
      <c r="BD965" s="103"/>
      <c r="BE965" s="206"/>
    </row>
    <row r="966" spans="1:57" ht="105" hidden="1">
      <c r="A966" s="145"/>
      <c r="B966" s="103" t="e">
        <f>VLOOKUP(A966,URL[],2,0)</f>
        <v>#N/A</v>
      </c>
      <c r="C966" s="205" t="e">
        <f>VLOOKUP(A966,URL[],3,0)</f>
        <v>#N/A</v>
      </c>
      <c r="D966" s="103"/>
      <c r="E966" s="103"/>
      <c r="F966" s="103"/>
      <c r="G966" s="103"/>
      <c r="H966" s="103"/>
      <c r="I966" s="103"/>
      <c r="J966" s="103"/>
      <c r="K966" s="103"/>
      <c r="L966" s="103"/>
      <c r="M966" s="103"/>
      <c r="N966" s="103"/>
      <c r="O966" s="103"/>
      <c r="P966" s="103"/>
      <c r="Q966" s="103"/>
      <c r="R966" s="103"/>
      <c r="S966" s="103"/>
      <c r="T966" s="103" t="str">
        <f>IF(Final_Report[[#This Row],[Move to Report]]="Yes",VLOOKUP(E966,IssueVariable[],3,0),"N/A")</f>
        <v>N/A</v>
      </c>
      <c r="U966" s="103" t="str">
        <f>IF(Final_Report[[#This Row],[Move to Report]]="Yes",VLOOKUP(E966,IssueVariable[],4,0),"N/A")</f>
        <v>N/A</v>
      </c>
      <c r="V966" s="103" t="str">
        <f>Final_Report[[#This Row],[Issue Description]]</f>
        <v>N/A</v>
      </c>
      <c r="W966" s="103"/>
      <c r="X966" s="103">
        <f>Final_Report[[#This Row],[Code Snippet]]</f>
        <v>0</v>
      </c>
      <c r="Y966" s="103" t="str">
        <f>IF(Final_Report[[#This Row],[Move to Report]]="Yes",VLOOKUP(E966,IssueVariable[],5,0),"N/A")</f>
        <v>N/A</v>
      </c>
      <c r="Z966" s="103" t="str">
        <f>Final_Report[[#This Row],[Expected Result]]</f>
        <v>N/A</v>
      </c>
      <c r="AA966" s="103" t="str">
        <f>IF(Final_Report[[#This Row],[Move to Report]]="Yes",VLOOKUP(E966,IssueVariable[],6,0),"N/A")</f>
        <v>N/A</v>
      </c>
      <c r="AB966" s="103" t="str">
        <f>IF(Final_Report[[#This Row],[Move to Report]]="Yes",VLOOKUP(E966,IssueVariable[],7,0),"N/A")</f>
        <v>N/A</v>
      </c>
      <c r="AC966" s="103" t="str">
        <f>Final_Report[[#This Row],[Recommendation]]</f>
        <v>N/A</v>
      </c>
      <c r="AD966" s="103"/>
      <c r="AE966" s="103" t="str">
        <f>IF(Final_Report[[#This Row],[Move to Report]]="Yes",VLOOKUP(E966,IssueVariable[],8,0),"N/A")</f>
        <v>N/A</v>
      </c>
      <c r="AF966" s="103" t="str">
        <f>Final_Report[[#This Row],[Steps to Reproduce]]</f>
        <v>N/A</v>
      </c>
      <c r="AG966" s="103" t="str">
        <f>IF(Final_Report[[#This Row],[Move to Report]]="Yes",VLOOKUP(E966,IssueVariable[],9,0),"N/A")</f>
        <v>N/A</v>
      </c>
      <c r="AH966" s="103" t="str">
        <f>IF(Final_Report[[#This Row],[Move to Report]]="Yes",VLOOKUP(E966,IssueVariable[],10,0),"N/A")</f>
        <v>N/A</v>
      </c>
      <c r="AI966" s="103"/>
      <c r="AJ966" s="103"/>
      <c r="AK966" s="103" t="str" cm="1">
        <f t="array" ref="AK966">Table95[Tested on]</f>
        <v>Windows: 11
MAC OS: 12
iOS: 15
Android OS: 10</v>
      </c>
      <c r="AL966" s="203" t="str" cm="1">
        <f t="array" ref="AL96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6" s="103" t="e" cm="1">
        <f t="array" ref="AM966">CONCATENATE(LEFT(AH966, SEARCH(" ", AH966) -1),", ",Labels[Labels])</f>
        <v>#VALUE!</v>
      </c>
      <c r="AN966" s="103" t="b">
        <f t="shared" si="16"/>
        <v>0</v>
      </c>
      <c r="AO966" s="103"/>
      <c r="AP966" s="103"/>
      <c r="AQ966" s="103"/>
      <c r="AR966" s="103"/>
      <c r="AS966" s="103"/>
      <c r="AT966" s="103"/>
      <c r="AU966" s="103"/>
      <c r="AV966" s="103"/>
      <c r="AW966" s="103"/>
      <c r="AX966" s="103"/>
      <c r="AY966" s="103"/>
      <c r="AZ966" s="103"/>
      <c r="BA966" s="103"/>
      <c r="BB966" s="103"/>
      <c r="BC966" s="103" t="e">
        <f>VLOOKUP('Final Report'!D966,'Issue Variable'!A:N,11,FALSE)</f>
        <v>#N/A</v>
      </c>
      <c r="BD966" s="103"/>
      <c r="BE966" s="206"/>
    </row>
    <row r="967" spans="1:57" ht="105" hidden="1">
      <c r="A967" s="145"/>
      <c r="B967" s="103" t="e">
        <f>VLOOKUP(A967,URL[],2,0)</f>
        <v>#N/A</v>
      </c>
      <c r="C967" s="205" t="e">
        <f>VLOOKUP(A967,URL[],3,0)</f>
        <v>#N/A</v>
      </c>
      <c r="D967" s="103"/>
      <c r="E967" s="103"/>
      <c r="F967" s="103"/>
      <c r="G967" s="103"/>
      <c r="H967" s="103"/>
      <c r="I967" s="103"/>
      <c r="J967" s="103"/>
      <c r="K967" s="103"/>
      <c r="L967" s="103"/>
      <c r="M967" s="103"/>
      <c r="N967" s="103"/>
      <c r="O967" s="103"/>
      <c r="P967" s="103"/>
      <c r="Q967" s="103"/>
      <c r="R967" s="103"/>
      <c r="S967" s="103"/>
      <c r="T967" s="103" t="str">
        <f>IF(Final_Report[[#This Row],[Move to Report]]="Yes",VLOOKUP(E967,IssueVariable[],3,0),"N/A")</f>
        <v>N/A</v>
      </c>
      <c r="U967" s="103" t="str">
        <f>IF(Final_Report[[#This Row],[Move to Report]]="Yes",VLOOKUP(E967,IssueVariable[],4,0),"N/A")</f>
        <v>N/A</v>
      </c>
      <c r="V967" s="103" t="str">
        <f>Final_Report[[#This Row],[Issue Description]]</f>
        <v>N/A</v>
      </c>
      <c r="W967" s="103"/>
      <c r="X967" s="103">
        <f>Final_Report[[#This Row],[Code Snippet]]</f>
        <v>0</v>
      </c>
      <c r="Y967" s="103" t="str">
        <f>IF(Final_Report[[#This Row],[Move to Report]]="Yes",VLOOKUP(E967,IssueVariable[],5,0),"N/A")</f>
        <v>N/A</v>
      </c>
      <c r="Z967" s="103" t="str">
        <f>Final_Report[[#This Row],[Expected Result]]</f>
        <v>N/A</v>
      </c>
      <c r="AA967" s="103" t="str">
        <f>IF(Final_Report[[#This Row],[Move to Report]]="Yes",VLOOKUP(E967,IssueVariable[],6,0),"N/A")</f>
        <v>N/A</v>
      </c>
      <c r="AB967" s="103" t="str">
        <f>IF(Final_Report[[#This Row],[Move to Report]]="Yes",VLOOKUP(E967,IssueVariable[],7,0),"N/A")</f>
        <v>N/A</v>
      </c>
      <c r="AC967" s="103" t="str">
        <f>Final_Report[[#This Row],[Recommendation]]</f>
        <v>N/A</v>
      </c>
      <c r="AD967" s="103"/>
      <c r="AE967" s="103" t="str">
        <f>IF(Final_Report[[#This Row],[Move to Report]]="Yes",VLOOKUP(E967,IssueVariable[],8,0),"N/A")</f>
        <v>N/A</v>
      </c>
      <c r="AF967" s="103" t="str">
        <f>Final_Report[[#This Row],[Steps to Reproduce]]</f>
        <v>N/A</v>
      </c>
      <c r="AG967" s="103" t="str">
        <f>IF(Final_Report[[#This Row],[Move to Report]]="Yes",VLOOKUP(E967,IssueVariable[],9,0),"N/A")</f>
        <v>N/A</v>
      </c>
      <c r="AH967" s="103" t="str">
        <f>IF(Final_Report[[#This Row],[Move to Report]]="Yes",VLOOKUP(E967,IssueVariable[],10,0),"N/A")</f>
        <v>N/A</v>
      </c>
      <c r="AI967" s="103"/>
      <c r="AJ967" s="103"/>
      <c r="AK967" s="103" t="str" cm="1">
        <f t="array" ref="AK967">Table95[Tested on]</f>
        <v>Windows: 11
MAC OS: 12
iOS: 15
Android OS: 10</v>
      </c>
      <c r="AL967" s="203" t="str" cm="1">
        <f t="array" ref="AL96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7" s="103" t="e" cm="1">
        <f t="array" ref="AM967">CONCATENATE(LEFT(AH967, SEARCH(" ", AH967) -1),", ",Labels[Labels])</f>
        <v>#VALUE!</v>
      </c>
      <c r="AN967" s="103" t="b">
        <f t="shared" si="16"/>
        <v>0</v>
      </c>
      <c r="AO967" s="103"/>
      <c r="AP967" s="103"/>
      <c r="AQ967" s="103"/>
      <c r="AR967" s="103"/>
      <c r="AS967" s="103"/>
      <c r="AT967" s="103"/>
      <c r="AU967" s="103"/>
      <c r="AV967" s="103"/>
      <c r="AW967" s="103"/>
      <c r="AX967" s="103"/>
      <c r="AY967" s="103"/>
      <c r="AZ967" s="103"/>
      <c r="BA967" s="103"/>
      <c r="BB967" s="103"/>
      <c r="BC967" s="103" t="e">
        <f>VLOOKUP('Final Report'!D967,'Issue Variable'!A:N,11,FALSE)</f>
        <v>#N/A</v>
      </c>
      <c r="BD967" s="103"/>
      <c r="BE967" s="206"/>
    </row>
    <row r="968" spans="1:57" ht="105" hidden="1">
      <c r="A968" s="145"/>
      <c r="B968" s="103" t="e">
        <f>VLOOKUP(A968,URL[],2,0)</f>
        <v>#N/A</v>
      </c>
      <c r="C968" s="205" t="e">
        <f>VLOOKUP(A968,URL[],3,0)</f>
        <v>#N/A</v>
      </c>
      <c r="D968" s="103"/>
      <c r="E968" s="103"/>
      <c r="F968" s="103"/>
      <c r="G968" s="103"/>
      <c r="H968" s="103"/>
      <c r="I968" s="103"/>
      <c r="J968" s="103"/>
      <c r="K968" s="103"/>
      <c r="L968" s="103"/>
      <c r="M968" s="103"/>
      <c r="N968" s="103"/>
      <c r="O968" s="103"/>
      <c r="P968" s="103"/>
      <c r="Q968" s="103"/>
      <c r="R968" s="103"/>
      <c r="S968" s="103"/>
      <c r="T968" s="103" t="str">
        <f>IF(Final_Report[[#This Row],[Move to Report]]="Yes",VLOOKUP(E968,IssueVariable[],3,0),"N/A")</f>
        <v>N/A</v>
      </c>
      <c r="U968" s="103" t="str">
        <f>IF(Final_Report[[#This Row],[Move to Report]]="Yes",VLOOKUP(E968,IssueVariable[],4,0),"N/A")</f>
        <v>N/A</v>
      </c>
      <c r="V968" s="103" t="str">
        <f>Final_Report[[#This Row],[Issue Description]]</f>
        <v>N/A</v>
      </c>
      <c r="W968" s="103"/>
      <c r="X968" s="103">
        <f>Final_Report[[#This Row],[Code Snippet]]</f>
        <v>0</v>
      </c>
      <c r="Y968" s="103" t="str">
        <f>IF(Final_Report[[#This Row],[Move to Report]]="Yes",VLOOKUP(E968,IssueVariable[],5,0),"N/A")</f>
        <v>N/A</v>
      </c>
      <c r="Z968" s="103" t="str">
        <f>Final_Report[[#This Row],[Expected Result]]</f>
        <v>N/A</v>
      </c>
      <c r="AA968" s="103" t="str">
        <f>IF(Final_Report[[#This Row],[Move to Report]]="Yes",VLOOKUP(E968,IssueVariable[],6,0),"N/A")</f>
        <v>N/A</v>
      </c>
      <c r="AB968" s="103" t="str">
        <f>IF(Final_Report[[#This Row],[Move to Report]]="Yes",VLOOKUP(E968,IssueVariable[],7,0),"N/A")</f>
        <v>N/A</v>
      </c>
      <c r="AC968" s="103" t="str">
        <f>Final_Report[[#This Row],[Recommendation]]</f>
        <v>N/A</v>
      </c>
      <c r="AD968" s="103"/>
      <c r="AE968" s="103" t="str">
        <f>IF(Final_Report[[#This Row],[Move to Report]]="Yes",VLOOKUP(E968,IssueVariable[],8,0),"N/A")</f>
        <v>N/A</v>
      </c>
      <c r="AF968" s="103" t="str">
        <f>Final_Report[[#This Row],[Steps to Reproduce]]</f>
        <v>N/A</v>
      </c>
      <c r="AG968" s="103" t="str">
        <f>IF(Final_Report[[#This Row],[Move to Report]]="Yes",VLOOKUP(E968,IssueVariable[],9,0),"N/A")</f>
        <v>N/A</v>
      </c>
      <c r="AH968" s="103" t="str">
        <f>IF(Final_Report[[#This Row],[Move to Report]]="Yes",VLOOKUP(E968,IssueVariable[],10,0),"N/A")</f>
        <v>N/A</v>
      </c>
      <c r="AI968" s="103"/>
      <c r="AJ968" s="103"/>
      <c r="AK968" s="103" t="str" cm="1">
        <f t="array" ref="AK968">Table95[Tested on]</f>
        <v>Windows: 11
MAC OS: 12
iOS: 15
Android OS: 10</v>
      </c>
      <c r="AL968" s="203" t="str" cm="1">
        <f t="array" ref="AL96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8" s="103" t="e" cm="1">
        <f t="array" ref="AM968">CONCATENATE(LEFT(AH968, SEARCH(" ", AH968) -1),", ",Labels[Labels])</f>
        <v>#VALUE!</v>
      </c>
      <c r="AN968" s="103" t="b">
        <f t="shared" si="16"/>
        <v>0</v>
      </c>
      <c r="AO968" s="103"/>
      <c r="AP968" s="103"/>
      <c r="AQ968" s="103"/>
      <c r="AR968" s="103"/>
      <c r="AS968" s="103"/>
      <c r="AT968" s="103"/>
      <c r="AU968" s="103"/>
      <c r="AV968" s="103"/>
      <c r="AW968" s="103"/>
      <c r="AX968" s="103"/>
      <c r="AY968" s="103"/>
      <c r="AZ968" s="103"/>
      <c r="BA968" s="103"/>
      <c r="BB968" s="103"/>
      <c r="BC968" s="103" t="e">
        <f>VLOOKUP('Final Report'!D968,'Issue Variable'!A:N,11,FALSE)</f>
        <v>#N/A</v>
      </c>
      <c r="BD968" s="103"/>
      <c r="BE968" s="206"/>
    </row>
    <row r="969" spans="1:57" ht="105" hidden="1">
      <c r="A969" s="145"/>
      <c r="B969" s="103" t="e">
        <f>VLOOKUP(A969,URL[],2,0)</f>
        <v>#N/A</v>
      </c>
      <c r="C969" s="205" t="e">
        <f>VLOOKUP(A969,URL[],3,0)</f>
        <v>#N/A</v>
      </c>
      <c r="D969" s="103"/>
      <c r="E969" s="103"/>
      <c r="F969" s="103"/>
      <c r="G969" s="103"/>
      <c r="H969" s="103"/>
      <c r="I969" s="103"/>
      <c r="J969" s="103"/>
      <c r="K969" s="103"/>
      <c r="L969" s="103"/>
      <c r="M969" s="103"/>
      <c r="N969" s="103"/>
      <c r="O969" s="103"/>
      <c r="P969" s="103"/>
      <c r="Q969" s="103"/>
      <c r="R969" s="103"/>
      <c r="S969" s="103"/>
      <c r="T969" s="103" t="str">
        <f>IF(Final_Report[[#This Row],[Move to Report]]="Yes",VLOOKUP(E969,IssueVariable[],3,0),"N/A")</f>
        <v>N/A</v>
      </c>
      <c r="U969" s="103" t="str">
        <f>IF(Final_Report[[#This Row],[Move to Report]]="Yes",VLOOKUP(E969,IssueVariable[],4,0),"N/A")</f>
        <v>N/A</v>
      </c>
      <c r="V969" s="103" t="str">
        <f>Final_Report[[#This Row],[Issue Description]]</f>
        <v>N/A</v>
      </c>
      <c r="W969" s="103"/>
      <c r="X969" s="103">
        <f>Final_Report[[#This Row],[Code Snippet]]</f>
        <v>0</v>
      </c>
      <c r="Y969" s="103" t="str">
        <f>IF(Final_Report[[#This Row],[Move to Report]]="Yes",VLOOKUP(E969,IssueVariable[],5,0),"N/A")</f>
        <v>N/A</v>
      </c>
      <c r="Z969" s="103" t="str">
        <f>Final_Report[[#This Row],[Expected Result]]</f>
        <v>N/A</v>
      </c>
      <c r="AA969" s="103" t="str">
        <f>IF(Final_Report[[#This Row],[Move to Report]]="Yes",VLOOKUP(E969,IssueVariable[],6,0),"N/A")</f>
        <v>N/A</v>
      </c>
      <c r="AB969" s="103" t="str">
        <f>IF(Final_Report[[#This Row],[Move to Report]]="Yes",VLOOKUP(E969,IssueVariable[],7,0),"N/A")</f>
        <v>N/A</v>
      </c>
      <c r="AC969" s="103" t="str">
        <f>Final_Report[[#This Row],[Recommendation]]</f>
        <v>N/A</v>
      </c>
      <c r="AD969" s="103"/>
      <c r="AE969" s="103" t="str">
        <f>IF(Final_Report[[#This Row],[Move to Report]]="Yes",VLOOKUP(E969,IssueVariable[],8,0),"N/A")</f>
        <v>N/A</v>
      </c>
      <c r="AF969" s="103" t="str">
        <f>Final_Report[[#This Row],[Steps to Reproduce]]</f>
        <v>N/A</v>
      </c>
      <c r="AG969" s="103" t="str">
        <f>IF(Final_Report[[#This Row],[Move to Report]]="Yes",VLOOKUP(E969,IssueVariable[],9,0),"N/A")</f>
        <v>N/A</v>
      </c>
      <c r="AH969" s="103" t="str">
        <f>IF(Final_Report[[#This Row],[Move to Report]]="Yes",VLOOKUP(E969,IssueVariable[],10,0),"N/A")</f>
        <v>N/A</v>
      </c>
      <c r="AI969" s="103"/>
      <c r="AJ969" s="103"/>
      <c r="AK969" s="103" t="str" cm="1">
        <f t="array" ref="AK969">Table95[Tested on]</f>
        <v>Windows: 11
MAC OS: 12
iOS: 15
Android OS: 10</v>
      </c>
      <c r="AL969" s="203" t="str" cm="1">
        <f t="array" ref="AL96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69" s="103" t="e" cm="1">
        <f t="array" ref="AM969">CONCATENATE(LEFT(AH969, SEARCH(" ", AH969) -1),", ",Labels[Labels])</f>
        <v>#VALUE!</v>
      </c>
      <c r="AN969" s="103" t="b">
        <f t="shared" si="16"/>
        <v>0</v>
      </c>
      <c r="AO969" s="103"/>
      <c r="AP969" s="103"/>
      <c r="AQ969" s="103"/>
      <c r="AR969" s="103"/>
      <c r="AS969" s="103"/>
      <c r="AT969" s="103"/>
      <c r="AU969" s="103"/>
      <c r="AV969" s="103"/>
      <c r="AW969" s="103"/>
      <c r="AX969" s="103"/>
      <c r="AY969" s="103"/>
      <c r="AZ969" s="103"/>
      <c r="BA969" s="103"/>
      <c r="BB969" s="103"/>
      <c r="BC969" s="103" t="e">
        <f>VLOOKUP('Final Report'!D969,'Issue Variable'!A:N,11,FALSE)</f>
        <v>#N/A</v>
      </c>
      <c r="BD969" s="103"/>
      <c r="BE969" s="206"/>
    </row>
    <row r="970" spans="1:57" ht="105" hidden="1">
      <c r="A970" s="145"/>
      <c r="B970" s="103" t="e">
        <f>VLOOKUP(A970,URL[],2,0)</f>
        <v>#N/A</v>
      </c>
      <c r="C970" s="205" t="e">
        <f>VLOOKUP(A970,URL[],3,0)</f>
        <v>#N/A</v>
      </c>
      <c r="D970" s="103"/>
      <c r="E970" s="103"/>
      <c r="F970" s="103"/>
      <c r="G970" s="103"/>
      <c r="H970" s="103"/>
      <c r="I970" s="103"/>
      <c r="J970" s="103"/>
      <c r="K970" s="103"/>
      <c r="L970" s="103"/>
      <c r="M970" s="103"/>
      <c r="N970" s="103"/>
      <c r="O970" s="103"/>
      <c r="P970" s="103"/>
      <c r="Q970" s="103"/>
      <c r="R970" s="103"/>
      <c r="S970" s="103"/>
      <c r="T970" s="103" t="str">
        <f>IF(Final_Report[[#This Row],[Move to Report]]="Yes",VLOOKUP(E970,IssueVariable[],3,0),"N/A")</f>
        <v>N/A</v>
      </c>
      <c r="U970" s="103" t="str">
        <f>IF(Final_Report[[#This Row],[Move to Report]]="Yes",VLOOKUP(E970,IssueVariable[],4,0),"N/A")</f>
        <v>N/A</v>
      </c>
      <c r="V970" s="103" t="str">
        <f>Final_Report[[#This Row],[Issue Description]]</f>
        <v>N/A</v>
      </c>
      <c r="W970" s="103"/>
      <c r="X970" s="103">
        <f>Final_Report[[#This Row],[Code Snippet]]</f>
        <v>0</v>
      </c>
      <c r="Y970" s="103" t="str">
        <f>IF(Final_Report[[#This Row],[Move to Report]]="Yes",VLOOKUP(E970,IssueVariable[],5,0),"N/A")</f>
        <v>N/A</v>
      </c>
      <c r="Z970" s="103" t="str">
        <f>Final_Report[[#This Row],[Expected Result]]</f>
        <v>N/A</v>
      </c>
      <c r="AA970" s="103" t="str">
        <f>IF(Final_Report[[#This Row],[Move to Report]]="Yes",VLOOKUP(E970,IssueVariable[],6,0),"N/A")</f>
        <v>N/A</v>
      </c>
      <c r="AB970" s="103" t="str">
        <f>IF(Final_Report[[#This Row],[Move to Report]]="Yes",VLOOKUP(E970,IssueVariable[],7,0),"N/A")</f>
        <v>N/A</v>
      </c>
      <c r="AC970" s="103" t="str">
        <f>Final_Report[[#This Row],[Recommendation]]</f>
        <v>N/A</v>
      </c>
      <c r="AD970" s="103"/>
      <c r="AE970" s="103" t="str">
        <f>IF(Final_Report[[#This Row],[Move to Report]]="Yes",VLOOKUP(E970,IssueVariable[],8,0),"N/A")</f>
        <v>N/A</v>
      </c>
      <c r="AF970" s="103" t="str">
        <f>Final_Report[[#This Row],[Steps to Reproduce]]</f>
        <v>N/A</v>
      </c>
      <c r="AG970" s="103" t="str">
        <f>IF(Final_Report[[#This Row],[Move to Report]]="Yes",VLOOKUP(E970,IssueVariable[],9,0),"N/A")</f>
        <v>N/A</v>
      </c>
      <c r="AH970" s="103" t="str">
        <f>IF(Final_Report[[#This Row],[Move to Report]]="Yes",VLOOKUP(E970,IssueVariable[],10,0),"N/A")</f>
        <v>N/A</v>
      </c>
      <c r="AI970" s="103"/>
      <c r="AJ970" s="103"/>
      <c r="AK970" s="103" t="str" cm="1">
        <f t="array" ref="AK970">Table95[Tested on]</f>
        <v>Windows: 11
MAC OS: 12
iOS: 15
Android OS: 10</v>
      </c>
      <c r="AL970" s="203" t="str" cm="1">
        <f t="array" ref="AL97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0" s="103" t="e" cm="1">
        <f t="array" ref="AM970">CONCATENATE(LEFT(AH970, SEARCH(" ", AH970) -1),", ",Labels[Labels])</f>
        <v>#VALUE!</v>
      </c>
      <c r="AN970" s="103" t="b">
        <f t="shared" si="16"/>
        <v>0</v>
      </c>
      <c r="AO970" s="103"/>
      <c r="AP970" s="103"/>
      <c r="AQ970" s="103"/>
      <c r="AR970" s="103"/>
      <c r="AS970" s="103"/>
      <c r="AT970" s="103"/>
      <c r="AU970" s="103"/>
      <c r="AV970" s="103"/>
      <c r="AW970" s="103"/>
      <c r="AX970" s="103"/>
      <c r="AY970" s="103"/>
      <c r="AZ970" s="103"/>
      <c r="BA970" s="103"/>
      <c r="BB970" s="103"/>
      <c r="BC970" s="103" t="e">
        <f>VLOOKUP('Final Report'!D970,'Issue Variable'!A:N,11,FALSE)</f>
        <v>#N/A</v>
      </c>
      <c r="BD970" s="103"/>
      <c r="BE970" s="206"/>
    </row>
    <row r="971" spans="1:57" ht="105" hidden="1">
      <c r="A971" s="145"/>
      <c r="B971" s="103" t="e">
        <f>VLOOKUP(A971,URL[],2,0)</f>
        <v>#N/A</v>
      </c>
      <c r="C971" s="205" t="e">
        <f>VLOOKUP(A971,URL[],3,0)</f>
        <v>#N/A</v>
      </c>
      <c r="D971" s="103"/>
      <c r="E971" s="103"/>
      <c r="F971" s="103"/>
      <c r="G971" s="103"/>
      <c r="H971" s="103"/>
      <c r="I971" s="103"/>
      <c r="J971" s="103"/>
      <c r="K971" s="103"/>
      <c r="L971" s="103"/>
      <c r="M971" s="103"/>
      <c r="N971" s="103"/>
      <c r="O971" s="103"/>
      <c r="P971" s="103"/>
      <c r="Q971" s="103"/>
      <c r="R971" s="103"/>
      <c r="S971" s="103"/>
      <c r="T971" s="103" t="str">
        <f>IF(Final_Report[[#This Row],[Move to Report]]="Yes",VLOOKUP(E971,IssueVariable[],3,0),"N/A")</f>
        <v>N/A</v>
      </c>
      <c r="U971" s="103" t="str">
        <f>IF(Final_Report[[#This Row],[Move to Report]]="Yes",VLOOKUP(E971,IssueVariable[],4,0),"N/A")</f>
        <v>N/A</v>
      </c>
      <c r="V971" s="103" t="str">
        <f>Final_Report[[#This Row],[Issue Description]]</f>
        <v>N/A</v>
      </c>
      <c r="W971" s="103"/>
      <c r="X971" s="103">
        <f>Final_Report[[#This Row],[Code Snippet]]</f>
        <v>0</v>
      </c>
      <c r="Y971" s="103" t="str">
        <f>IF(Final_Report[[#This Row],[Move to Report]]="Yes",VLOOKUP(E971,IssueVariable[],5,0),"N/A")</f>
        <v>N/A</v>
      </c>
      <c r="Z971" s="103" t="str">
        <f>Final_Report[[#This Row],[Expected Result]]</f>
        <v>N/A</v>
      </c>
      <c r="AA971" s="103" t="str">
        <f>IF(Final_Report[[#This Row],[Move to Report]]="Yes",VLOOKUP(E971,IssueVariable[],6,0),"N/A")</f>
        <v>N/A</v>
      </c>
      <c r="AB971" s="103" t="str">
        <f>IF(Final_Report[[#This Row],[Move to Report]]="Yes",VLOOKUP(E971,IssueVariable[],7,0),"N/A")</f>
        <v>N/A</v>
      </c>
      <c r="AC971" s="103" t="str">
        <f>Final_Report[[#This Row],[Recommendation]]</f>
        <v>N/A</v>
      </c>
      <c r="AD971" s="103"/>
      <c r="AE971" s="103" t="str">
        <f>IF(Final_Report[[#This Row],[Move to Report]]="Yes",VLOOKUP(E971,IssueVariable[],8,0),"N/A")</f>
        <v>N/A</v>
      </c>
      <c r="AF971" s="103" t="str">
        <f>Final_Report[[#This Row],[Steps to Reproduce]]</f>
        <v>N/A</v>
      </c>
      <c r="AG971" s="103" t="str">
        <f>IF(Final_Report[[#This Row],[Move to Report]]="Yes",VLOOKUP(E971,IssueVariable[],9,0),"N/A")</f>
        <v>N/A</v>
      </c>
      <c r="AH971" s="103" t="str">
        <f>IF(Final_Report[[#This Row],[Move to Report]]="Yes",VLOOKUP(E971,IssueVariable[],10,0),"N/A")</f>
        <v>N/A</v>
      </c>
      <c r="AI971" s="103"/>
      <c r="AJ971" s="103"/>
      <c r="AK971" s="103" t="str" cm="1">
        <f t="array" ref="AK971">Table95[Tested on]</f>
        <v>Windows: 11
MAC OS: 12
iOS: 15
Android OS: 10</v>
      </c>
      <c r="AL971" s="203" t="str" cm="1">
        <f t="array" ref="AL97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1" s="103" t="e" cm="1">
        <f t="array" ref="AM971">CONCATENATE(LEFT(AH971, SEARCH(" ", AH971) -1),", ",Labels[Labels])</f>
        <v>#VALUE!</v>
      </c>
      <c r="AN971" s="103" t="b">
        <f t="shared" si="16"/>
        <v>0</v>
      </c>
      <c r="AO971" s="103"/>
      <c r="AP971" s="103"/>
      <c r="AQ971" s="103"/>
      <c r="AR971" s="103"/>
      <c r="AS971" s="103"/>
      <c r="AT971" s="103"/>
      <c r="AU971" s="103"/>
      <c r="AV971" s="103"/>
      <c r="AW971" s="103"/>
      <c r="AX971" s="103"/>
      <c r="AY971" s="103"/>
      <c r="AZ971" s="103"/>
      <c r="BA971" s="103"/>
      <c r="BB971" s="103"/>
      <c r="BC971" s="103" t="e">
        <f>VLOOKUP('Final Report'!D971,'Issue Variable'!A:N,11,FALSE)</f>
        <v>#N/A</v>
      </c>
      <c r="BD971" s="103"/>
      <c r="BE971" s="206"/>
    </row>
    <row r="972" spans="1:57" ht="105" hidden="1">
      <c r="A972" s="145"/>
      <c r="B972" s="103" t="e">
        <f>VLOOKUP(A972,URL[],2,0)</f>
        <v>#N/A</v>
      </c>
      <c r="C972" s="205" t="e">
        <f>VLOOKUP(A972,URL[],3,0)</f>
        <v>#N/A</v>
      </c>
      <c r="D972" s="103"/>
      <c r="E972" s="103"/>
      <c r="F972" s="103"/>
      <c r="G972" s="103"/>
      <c r="H972" s="103"/>
      <c r="I972" s="103"/>
      <c r="J972" s="103"/>
      <c r="K972" s="103"/>
      <c r="L972" s="103"/>
      <c r="M972" s="103"/>
      <c r="N972" s="103"/>
      <c r="O972" s="103"/>
      <c r="P972" s="103"/>
      <c r="Q972" s="103"/>
      <c r="R972" s="103"/>
      <c r="S972" s="103"/>
      <c r="T972" s="103" t="str">
        <f>IF(Final_Report[[#This Row],[Move to Report]]="Yes",VLOOKUP(E972,IssueVariable[],3,0),"N/A")</f>
        <v>N/A</v>
      </c>
      <c r="U972" s="103" t="str">
        <f>IF(Final_Report[[#This Row],[Move to Report]]="Yes",VLOOKUP(E972,IssueVariable[],4,0),"N/A")</f>
        <v>N/A</v>
      </c>
      <c r="V972" s="103" t="str">
        <f>Final_Report[[#This Row],[Issue Description]]</f>
        <v>N/A</v>
      </c>
      <c r="W972" s="103"/>
      <c r="X972" s="103">
        <f>Final_Report[[#This Row],[Code Snippet]]</f>
        <v>0</v>
      </c>
      <c r="Y972" s="103" t="str">
        <f>IF(Final_Report[[#This Row],[Move to Report]]="Yes",VLOOKUP(E972,IssueVariable[],5,0),"N/A")</f>
        <v>N/A</v>
      </c>
      <c r="Z972" s="103" t="str">
        <f>Final_Report[[#This Row],[Expected Result]]</f>
        <v>N/A</v>
      </c>
      <c r="AA972" s="103" t="str">
        <f>IF(Final_Report[[#This Row],[Move to Report]]="Yes",VLOOKUP(E972,IssueVariable[],6,0),"N/A")</f>
        <v>N/A</v>
      </c>
      <c r="AB972" s="103" t="str">
        <f>IF(Final_Report[[#This Row],[Move to Report]]="Yes",VLOOKUP(E972,IssueVariable[],7,0),"N/A")</f>
        <v>N/A</v>
      </c>
      <c r="AC972" s="103" t="str">
        <f>Final_Report[[#This Row],[Recommendation]]</f>
        <v>N/A</v>
      </c>
      <c r="AD972" s="103"/>
      <c r="AE972" s="103" t="str">
        <f>IF(Final_Report[[#This Row],[Move to Report]]="Yes",VLOOKUP(E972,IssueVariable[],8,0),"N/A")</f>
        <v>N/A</v>
      </c>
      <c r="AF972" s="103" t="str">
        <f>Final_Report[[#This Row],[Steps to Reproduce]]</f>
        <v>N/A</v>
      </c>
      <c r="AG972" s="103" t="str">
        <f>IF(Final_Report[[#This Row],[Move to Report]]="Yes",VLOOKUP(E972,IssueVariable[],9,0),"N/A")</f>
        <v>N/A</v>
      </c>
      <c r="AH972" s="103" t="str">
        <f>IF(Final_Report[[#This Row],[Move to Report]]="Yes",VLOOKUP(E972,IssueVariable[],10,0),"N/A")</f>
        <v>N/A</v>
      </c>
      <c r="AI972" s="103"/>
      <c r="AJ972" s="103"/>
      <c r="AK972" s="103" t="str" cm="1">
        <f t="array" ref="AK972">Table95[Tested on]</f>
        <v>Windows: 11
MAC OS: 12
iOS: 15
Android OS: 10</v>
      </c>
      <c r="AL972" s="203" t="str" cm="1">
        <f t="array" ref="AL97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2" s="103" t="e" cm="1">
        <f t="array" ref="AM972">CONCATENATE(LEFT(AH972, SEARCH(" ", AH972) -1),", ",Labels[Labels])</f>
        <v>#VALUE!</v>
      </c>
      <c r="AN972" s="103" t="b">
        <f t="shared" si="16"/>
        <v>0</v>
      </c>
      <c r="AO972" s="103"/>
      <c r="AP972" s="103"/>
      <c r="AQ972" s="103"/>
      <c r="AR972" s="103"/>
      <c r="AS972" s="103"/>
      <c r="AT972" s="103"/>
      <c r="AU972" s="103"/>
      <c r="AV972" s="103"/>
      <c r="AW972" s="103"/>
      <c r="AX972" s="103"/>
      <c r="AY972" s="103"/>
      <c r="AZ972" s="103"/>
      <c r="BA972" s="103"/>
      <c r="BB972" s="103"/>
      <c r="BC972" s="103" t="e">
        <f>VLOOKUP('Final Report'!D972,'Issue Variable'!A:N,11,FALSE)</f>
        <v>#N/A</v>
      </c>
      <c r="BD972" s="103"/>
      <c r="BE972" s="206"/>
    </row>
    <row r="973" spans="1:57" ht="105" hidden="1">
      <c r="A973" s="145"/>
      <c r="B973" s="103" t="e">
        <f>VLOOKUP(A973,URL[],2,0)</f>
        <v>#N/A</v>
      </c>
      <c r="C973" s="205" t="e">
        <f>VLOOKUP(A973,URL[],3,0)</f>
        <v>#N/A</v>
      </c>
      <c r="D973" s="103"/>
      <c r="E973" s="103"/>
      <c r="F973" s="103"/>
      <c r="G973" s="103"/>
      <c r="H973" s="103"/>
      <c r="I973" s="103"/>
      <c r="J973" s="103"/>
      <c r="K973" s="103"/>
      <c r="L973" s="103"/>
      <c r="M973" s="103"/>
      <c r="N973" s="103"/>
      <c r="O973" s="103"/>
      <c r="P973" s="103"/>
      <c r="Q973" s="103"/>
      <c r="R973" s="103"/>
      <c r="S973" s="103"/>
      <c r="T973" s="103" t="str">
        <f>IF(Final_Report[[#This Row],[Move to Report]]="Yes",VLOOKUP(E973,IssueVariable[],3,0),"N/A")</f>
        <v>N/A</v>
      </c>
      <c r="U973" s="103" t="str">
        <f>IF(Final_Report[[#This Row],[Move to Report]]="Yes",VLOOKUP(E973,IssueVariable[],4,0),"N/A")</f>
        <v>N/A</v>
      </c>
      <c r="V973" s="103" t="str">
        <f>Final_Report[[#This Row],[Issue Description]]</f>
        <v>N/A</v>
      </c>
      <c r="W973" s="103"/>
      <c r="X973" s="103">
        <f>Final_Report[[#This Row],[Code Snippet]]</f>
        <v>0</v>
      </c>
      <c r="Y973" s="103" t="str">
        <f>IF(Final_Report[[#This Row],[Move to Report]]="Yes",VLOOKUP(E973,IssueVariable[],5,0),"N/A")</f>
        <v>N/A</v>
      </c>
      <c r="Z973" s="103" t="str">
        <f>Final_Report[[#This Row],[Expected Result]]</f>
        <v>N/A</v>
      </c>
      <c r="AA973" s="103" t="str">
        <f>IF(Final_Report[[#This Row],[Move to Report]]="Yes",VLOOKUP(E973,IssueVariable[],6,0),"N/A")</f>
        <v>N/A</v>
      </c>
      <c r="AB973" s="103" t="str">
        <f>IF(Final_Report[[#This Row],[Move to Report]]="Yes",VLOOKUP(E973,IssueVariable[],7,0),"N/A")</f>
        <v>N/A</v>
      </c>
      <c r="AC973" s="103" t="str">
        <f>Final_Report[[#This Row],[Recommendation]]</f>
        <v>N/A</v>
      </c>
      <c r="AD973" s="103"/>
      <c r="AE973" s="103" t="str">
        <f>IF(Final_Report[[#This Row],[Move to Report]]="Yes",VLOOKUP(E973,IssueVariable[],8,0),"N/A")</f>
        <v>N/A</v>
      </c>
      <c r="AF973" s="103" t="str">
        <f>Final_Report[[#This Row],[Steps to Reproduce]]</f>
        <v>N/A</v>
      </c>
      <c r="AG973" s="103" t="str">
        <f>IF(Final_Report[[#This Row],[Move to Report]]="Yes",VLOOKUP(E973,IssueVariable[],9,0),"N/A")</f>
        <v>N/A</v>
      </c>
      <c r="AH973" s="103" t="str">
        <f>IF(Final_Report[[#This Row],[Move to Report]]="Yes",VLOOKUP(E973,IssueVariable[],10,0),"N/A")</f>
        <v>N/A</v>
      </c>
      <c r="AI973" s="103"/>
      <c r="AJ973" s="103"/>
      <c r="AK973" s="103" t="str" cm="1">
        <f t="array" ref="AK973">Table95[Tested on]</f>
        <v>Windows: 11
MAC OS: 12
iOS: 15
Android OS: 10</v>
      </c>
      <c r="AL973" s="203" t="str" cm="1">
        <f t="array" ref="AL97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3" s="103" t="e" cm="1">
        <f t="array" ref="AM973">CONCATENATE(LEFT(AH973, SEARCH(" ", AH973) -1),", ",Labels[Labels])</f>
        <v>#VALUE!</v>
      </c>
      <c r="AN973" s="103" t="b">
        <f t="shared" si="16"/>
        <v>0</v>
      </c>
      <c r="AO973" s="103"/>
      <c r="AP973" s="103"/>
      <c r="AQ973" s="103"/>
      <c r="AR973" s="103"/>
      <c r="AS973" s="103"/>
      <c r="AT973" s="103"/>
      <c r="AU973" s="103"/>
      <c r="AV973" s="103"/>
      <c r="AW973" s="103"/>
      <c r="AX973" s="103"/>
      <c r="AY973" s="103"/>
      <c r="AZ973" s="103"/>
      <c r="BA973" s="103"/>
      <c r="BB973" s="103"/>
      <c r="BC973" s="103" t="e">
        <f>VLOOKUP('Final Report'!D973,'Issue Variable'!A:N,11,FALSE)</f>
        <v>#N/A</v>
      </c>
      <c r="BD973" s="103"/>
      <c r="BE973" s="206"/>
    </row>
    <row r="974" spans="1:57" ht="105" hidden="1">
      <c r="A974" s="145"/>
      <c r="B974" s="103" t="e">
        <f>VLOOKUP(A974,URL[],2,0)</f>
        <v>#N/A</v>
      </c>
      <c r="C974" s="205" t="e">
        <f>VLOOKUP(A974,URL[],3,0)</f>
        <v>#N/A</v>
      </c>
      <c r="D974" s="103"/>
      <c r="E974" s="103"/>
      <c r="F974" s="103"/>
      <c r="G974" s="103"/>
      <c r="H974" s="103"/>
      <c r="I974" s="103"/>
      <c r="J974" s="103"/>
      <c r="K974" s="103"/>
      <c r="L974" s="103"/>
      <c r="M974" s="103"/>
      <c r="N974" s="103"/>
      <c r="O974" s="103"/>
      <c r="P974" s="103"/>
      <c r="Q974" s="103"/>
      <c r="R974" s="103"/>
      <c r="S974" s="103"/>
      <c r="T974" s="103" t="str">
        <f>IF(Final_Report[[#This Row],[Move to Report]]="Yes",VLOOKUP(E974,IssueVariable[],3,0),"N/A")</f>
        <v>N/A</v>
      </c>
      <c r="U974" s="103" t="str">
        <f>IF(Final_Report[[#This Row],[Move to Report]]="Yes",VLOOKUP(E974,IssueVariable[],4,0),"N/A")</f>
        <v>N/A</v>
      </c>
      <c r="V974" s="103" t="str">
        <f>Final_Report[[#This Row],[Issue Description]]</f>
        <v>N/A</v>
      </c>
      <c r="W974" s="103"/>
      <c r="X974" s="103">
        <f>Final_Report[[#This Row],[Code Snippet]]</f>
        <v>0</v>
      </c>
      <c r="Y974" s="103" t="str">
        <f>IF(Final_Report[[#This Row],[Move to Report]]="Yes",VLOOKUP(E974,IssueVariable[],5,0),"N/A")</f>
        <v>N/A</v>
      </c>
      <c r="Z974" s="103" t="str">
        <f>Final_Report[[#This Row],[Expected Result]]</f>
        <v>N/A</v>
      </c>
      <c r="AA974" s="103" t="str">
        <f>IF(Final_Report[[#This Row],[Move to Report]]="Yes",VLOOKUP(E974,IssueVariable[],6,0),"N/A")</f>
        <v>N/A</v>
      </c>
      <c r="AB974" s="103" t="str">
        <f>IF(Final_Report[[#This Row],[Move to Report]]="Yes",VLOOKUP(E974,IssueVariable[],7,0),"N/A")</f>
        <v>N/A</v>
      </c>
      <c r="AC974" s="103" t="str">
        <f>Final_Report[[#This Row],[Recommendation]]</f>
        <v>N/A</v>
      </c>
      <c r="AD974" s="103"/>
      <c r="AE974" s="103" t="str">
        <f>IF(Final_Report[[#This Row],[Move to Report]]="Yes",VLOOKUP(E974,IssueVariable[],8,0),"N/A")</f>
        <v>N/A</v>
      </c>
      <c r="AF974" s="103" t="str">
        <f>Final_Report[[#This Row],[Steps to Reproduce]]</f>
        <v>N/A</v>
      </c>
      <c r="AG974" s="103" t="str">
        <f>IF(Final_Report[[#This Row],[Move to Report]]="Yes",VLOOKUP(E974,IssueVariable[],9,0),"N/A")</f>
        <v>N/A</v>
      </c>
      <c r="AH974" s="103" t="str">
        <f>IF(Final_Report[[#This Row],[Move to Report]]="Yes",VLOOKUP(E974,IssueVariable[],10,0),"N/A")</f>
        <v>N/A</v>
      </c>
      <c r="AI974" s="103"/>
      <c r="AJ974" s="103"/>
      <c r="AK974" s="103" t="str" cm="1">
        <f t="array" ref="AK974">Table95[Tested on]</f>
        <v>Windows: 11
MAC OS: 12
iOS: 15
Android OS: 10</v>
      </c>
      <c r="AL974" s="203" t="str" cm="1">
        <f t="array" ref="AL97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4" s="103" t="e" cm="1">
        <f t="array" ref="AM974">CONCATENATE(LEFT(AH974, SEARCH(" ", AH974) -1),", ",Labels[Labels])</f>
        <v>#VALUE!</v>
      </c>
      <c r="AN974" s="103" t="b">
        <f t="shared" si="16"/>
        <v>0</v>
      </c>
      <c r="AO974" s="103"/>
      <c r="AP974" s="103"/>
      <c r="AQ974" s="103"/>
      <c r="AR974" s="103"/>
      <c r="AS974" s="103"/>
      <c r="AT974" s="103"/>
      <c r="AU974" s="103"/>
      <c r="AV974" s="103"/>
      <c r="AW974" s="103"/>
      <c r="AX974" s="103"/>
      <c r="AY974" s="103"/>
      <c r="AZ974" s="103"/>
      <c r="BA974" s="103"/>
      <c r="BB974" s="103"/>
      <c r="BC974" s="103" t="e">
        <f>VLOOKUP('Final Report'!D974,'Issue Variable'!A:N,11,FALSE)</f>
        <v>#N/A</v>
      </c>
      <c r="BD974" s="103"/>
      <c r="BE974" s="206"/>
    </row>
    <row r="975" spans="1:57" ht="105" hidden="1">
      <c r="A975" s="145"/>
      <c r="B975" s="103" t="e">
        <f>VLOOKUP(A975,URL[],2,0)</f>
        <v>#N/A</v>
      </c>
      <c r="C975" s="205" t="e">
        <f>VLOOKUP(A975,URL[],3,0)</f>
        <v>#N/A</v>
      </c>
      <c r="D975" s="103"/>
      <c r="E975" s="103"/>
      <c r="F975" s="103"/>
      <c r="G975" s="103"/>
      <c r="H975" s="103"/>
      <c r="I975" s="103"/>
      <c r="J975" s="103"/>
      <c r="K975" s="103"/>
      <c r="L975" s="103"/>
      <c r="M975" s="103"/>
      <c r="N975" s="103"/>
      <c r="O975" s="103"/>
      <c r="P975" s="103"/>
      <c r="Q975" s="103"/>
      <c r="R975" s="103"/>
      <c r="S975" s="103"/>
      <c r="T975" s="103" t="str">
        <f>IF(Final_Report[[#This Row],[Move to Report]]="Yes",VLOOKUP(E975,IssueVariable[],3,0),"N/A")</f>
        <v>N/A</v>
      </c>
      <c r="U975" s="103" t="str">
        <f>IF(Final_Report[[#This Row],[Move to Report]]="Yes",VLOOKUP(E975,IssueVariable[],4,0),"N/A")</f>
        <v>N/A</v>
      </c>
      <c r="V975" s="103" t="str">
        <f>Final_Report[[#This Row],[Issue Description]]</f>
        <v>N/A</v>
      </c>
      <c r="W975" s="103"/>
      <c r="X975" s="103">
        <f>Final_Report[[#This Row],[Code Snippet]]</f>
        <v>0</v>
      </c>
      <c r="Y975" s="103" t="str">
        <f>IF(Final_Report[[#This Row],[Move to Report]]="Yes",VLOOKUP(E975,IssueVariable[],5,0),"N/A")</f>
        <v>N/A</v>
      </c>
      <c r="Z975" s="103" t="str">
        <f>Final_Report[[#This Row],[Expected Result]]</f>
        <v>N/A</v>
      </c>
      <c r="AA975" s="103" t="str">
        <f>IF(Final_Report[[#This Row],[Move to Report]]="Yes",VLOOKUP(E975,IssueVariable[],6,0),"N/A")</f>
        <v>N/A</v>
      </c>
      <c r="AB975" s="103" t="str">
        <f>IF(Final_Report[[#This Row],[Move to Report]]="Yes",VLOOKUP(E975,IssueVariable[],7,0),"N/A")</f>
        <v>N/A</v>
      </c>
      <c r="AC975" s="103" t="str">
        <f>Final_Report[[#This Row],[Recommendation]]</f>
        <v>N/A</v>
      </c>
      <c r="AD975" s="103"/>
      <c r="AE975" s="103" t="str">
        <f>IF(Final_Report[[#This Row],[Move to Report]]="Yes",VLOOKUP(E975,IssueVariable[],8,0),"N/A")</f>
        <v>N/A</v>
      </c>
      <c r="AF975" s="103" t="str">
        <f>Final_Report[[#This Row],[Steps to Reproduce]]</f>
        <v>N/A</v>
      </c>
      <c r="AG975" s="103" t="str">
        <f>IF(Final_Report[[#This Row],[Move to Report]]="Yes",VLOOKUP(E975,IssueVariable[],9,0),"N/A")</f>
        <v>N/A</v>
      </c>
      <c r="AH975" s="103" t="str">
        <f>IF(Final_Report[[#This Row],[Move to Report]]="Yes",VLOOKUP(E975,IssueVariable[],10,0),"N/A")</f>
        <v>N/A</v>
      </c>
      <c r="AI975" s="103"/>
      <c r="AJ975" s="103"/>
      <c r="AK975" s="103" t="str" cm="1">
        <f t="array" ref="AK975">Table95[Tested on]</f>
        <v>Windows: 11
MAC OS: 12
iOS: 15
Android OS: 10</v>
      </c>
      <c r="AL975" s="203" t="str" cm="1">
        <f t="array" ref="AL97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5" s="103" t="e" cm="1">
        <f t="array" ref="AM975">CONCATENATE(LEFT(AH975, SEARCH(" ", AH975) -1),", ",Labels[Labels])</f>
        <v>#VALUE!</v>
      </c>
      <c r="AN975" s="103" t="b">
        <f t="shared" si="16"/>
        <v>0</v>
      </c>
      <c r="AO975" s="103"/>
      <c r="AP975" s="103"/>
      <c r="AQ975" s="103"/>
      <c r="AR975" s="103"/>
      <c r="AS975" s="103"/>
      <c r="AT975" s="103"/>
      <c r="AU975" s="103"/>
      <c r="AV975" s="103"/>
      <c r="AW975" s="103"/>
      <c r="AX975" s="103"/>
      <c r="AY975" s="103"/>
      <c r="AZ975" s="103"/>
      <c r="BA975" s="103"/>
      <c r="BB975" s="103"/>
      <c r="BC975" s="103" t="e">
        <f>VLOOKUP('Final Report'!D975,'Issue Variable'!A:N,11,FALSE)</f>
        <v>#N/A</v>
      </c>
      <c r="BD975" s="103"/>
      <c r="BE975" s="206"/>
    </row>
    <row r="976" spans="1:57" ht="105" hidden="1">
      <c r="A976" s="145"/>
      <c r="B976" s="103" t="e">
        <f>VLOOKUP(A976,URL[],2,0)</f>
        <v>#N/A</v>
      </c>
      <c r="C976" s="205" t="e">
        <f>VLOOKUP(A976,URL[],3,0)</f>
        <v>#N/A</v>
      </c>
      <c r="D976" s="103"/>
      <c r="E976" s="103"/>
      <c r="F976" s="103"/>
      <c r="G976" s="103"/>
      <c r="H976" s="103"/>
      <c r="I976" s="103"/>
      <c r="J976" s="103"/>
      <c r="K976" s="103"/>
      <c r="L976" s="103"/>
      <c r="M976" s="103"/>
      <c r="N976" s="103"/>
      <c r="O976" s="103"/>
      <c r="P976" s="103"/>
      <c r="Q976" s="103"/>
      <c r="R976" s="103"/>
      <c r="S976" s="103"/>
      <c r="T976" s="103" t="str">
        <f>IF(Final_Report[[#This Row],[Move to Report]]="Yes",VLOOKUP(E976,IssueVariable[],3,0),"N/A")</f>
        <v>N/A</v>
      </c>
      <c r="U976" s="103" t="str">
        <f>IF(Final_Report[[#This Row],[Move to Report]]="Yes",VLOOKUP(E976,IssueVariable[],4,0),"N/A")</f>
        <v>N/A</v>
      </c>
      <c r="V976" s="103" t="str">
        <f>Final_Report[[#This Row],[Issue Description]]</f>
        <v>N/A</v>
      </c>
      <c r="W976" s="103"/>
      <c r="X976" s="103">
        <f>Final_Report[[#This Row],[Code Snippet]]</f>
        <v>0</v>
      </c>
      <c r="Y976" s="103" t="str">
        <f>IF(Final_Report[[#This Row],[Move to Report]]="Yes",VLOOKUP(E976,IssueVariable[],5,0),"N/A")</f>
        <v>N/A</v>
      </c>
      <c r="Z976" s="103" t="str">
        <f>Final_Report[[#This Row],[Expected Result]]</f>
        <v>N/A</v>
      </c>
      <c r="AA976" s="103" t="str">
        <f>IF(Final_Report[[#This Row],[Move to Report]]="Yes",VLOOKUP(E976,IssueVariable[],6,0),"N/A")</f>
        <v>N/A</v>
      </c>
      <c r="AB976" s="103" t="str">
        <f>IF(Final_Report[[#This Row],[Move to Report]]="Yes",VLOOKUP(E976,IssueVariable[],7,0),"N/A")</f>
        <v>N/A</v>
      </c>
      <c r="AC976" s="103" t="str">
        <f>Final_Report[[#This Row],[Recommendation]]</f>
        <v>N/A</v>
      </c>
      <c r="AD976" s="103"/>
      <c r="AE976" s="103" t="str">
        <f>IF(Final_Report[[#This Row],[Move to Report]]="Yes",VLOOKUP(E976,IssueVariable[],8,0),"N/A")</f>
        <v>N/A</v>
      </c>
      <c r="AF976" s="103" t="str">
        <f>Final_Report[[#This Row],[Steps to Reproduce]]</f>
        <v>N/A</v>
      </c>
      <c r="AG976" s="103" t="str">
        <f>IF(Final_Report[[#This Row],[Move to Report]]="Yes",VLOOKUP(E976,IssueVariable[],9,0),"N/A")</f>
        <v>N/A</v>
      </c>
      <c r="AH976" s="103" t="str">
        <f>IF(Final_Report[[#This Row],[Move to Report]]="Yes",VLOOKUP(E976,IssueVariable[],10,0),"N/A")</f>
        <v>N/A</v>
      </c>
      <c r="AI976" s="103"/>
      <c r="AJ976" s="103"/>
      <c r="AK976" s="103" t="str" cm="1">
        <f t="array" ref="AK976">Table95[Tested on]</f>
        <v>Windows: 11
MAC OS: 12
iOS: 15
Android OS: 10</v>
      </c>
      <c r="AL976" s="203" t="str" cm="1">
        <f t="array" ref="AL97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6" s="103" t="e" cm="1">
        <f t="array" ref="AM976">CONCATENATE(LEFT(AH976, SEARCH(" ", AH976) -1),", ",Labels[Labels])</f>
        <v>#VALUE!</v>
      </c>
      <c r="AN976" s="103" t="b">
        <f t="shared" si="16"/>
        <v>0</v>
      </c>
      <c r="AO976" s="103"/>
      <c r="AP976" s="103"/>
      <c r="AQ976" s="103"/>
      <c r="AR976" s="103"/>
      <c r="AS976" s="103"/>
      <c r="AT976" s="103"/>
      <c r="AU976" s="103"/>
      <c r="AV976" s="103"/>
      <c r="AW976" s="103"/>
      <c r="AX976" s="103"/>
      <c r="AY976" s="103"/>
      <c r="AZ976" s="103"/>
      <c r="BA976" s="103"/>
      <c r="BB976" s="103"/>
      <c r="BC976" s="103" t="e">
        <f>VLOOKUP('Final Report'!D976,'Issue Variable'!A:N,11,FALSE)</f>
        <v>#N/A</v>
      </c>
      <c r="BD976" s="103"/>
      <c r="BE976" s="206"/>
    </row>
    <row r="977" spans="1:57" ht="105" hidden="1">
      <c r="A977" s="145"/>
      <c r="B977" s="103" t="e">
        <f>VLOOKUP(A977,URL[],2,0)</f>
        <v>#N/A</v>
      </c>
      <c r="C977" s="205" t="e">
        <f>VLOOKUP(A977,URL[],3,0)</f>
        <v>#N/A</v>
      </c>
      <c r="D977" s="103"/>
      <c r="E977" s="103"/>
      <c r="F977" s="103"/>
      <c r="G977" s="103"/>
      <c r="H977" s="103"/>
      <c r="I977" s="103"/>
      <c r="J977" s="103"/>
      <c r="K977" s="103"/>
      <c r="L977" s="103"/>
      <c r="M977" s="103"/>
      <c r="N977" s="103"/>
      <c r="O977" s="103"/>
      <c r="P977" s="103"/>
      <c r="Q977" s="103"/>
      <c r="R977" s="103"/>
      <c r="S977" s="103"/>
      <c r="T977" s="103" t="str">
        <f>IF(Final_Report[[#This Row],[Move to Report]]="Yes",VLOOKUP(E977,IssueVariable[],3,0),"N/A")</f>
        <v>N/A</v>
      </c>
      <c r="U977" s="103" t="str">
        <f>IF(Final_Report[[#This Row],[Move to Report]]="Yes",VLOOKUP(E977,IssueVariable[],4,0),"N/A")</f>
        <v>N/A</v>
      </c>
      <c r="V977" s="103" t="str">
        <f>Final_Report[[#This Row],[Issue Description]]</f>
        <v>N/A</v>
      </c>
      <c r="W977" s="103"/>
      <c r="X977" s="103">
        <f>Final_Report[[#This Row],[Code Snippet]]</f>
        <v>0</v>
      </c>
      <c r="Y977" s="103" t="str">
        <f>IF(Final_Report[[#This Row],[Move to Report]]="Yes",VLOOKUP(E977,IssueVariable[],5,0),"N/A")</f>
        <v>N/A</v>
      </c>
      <c r="Z977" s="103" t="str">
        <f>Final_Report[[#This Row],[Expected Result]]</f>
        <v>N/A</v>
      </c>
      <c r="AA977" s="103" t="str">
        <f>IF(Final_Report[[#This Row],[Move to Report]]="Yes",VLOOKUP(E977,IssueVariable[],6,0),"N/A")</f>
        <v>N/A</v>
      </c>
      <c r="AB977" s="103" t="str">
        <f>IF(Final_Report[[#This Row],[Move to Report]]="Yes",VLOOKUP(E977,IssueVariable[],7,0),"N/A")</f>
        <v>N/A</v>
      </c>
      <c r="AC977" s="103" t="str">
        <f>Final_Report[[#This Row],[Recommendation]]</f>
        <v>N/A</v>
      </c>
      <c r="AD977" s="103"/>
      <c r="AE977" s="103" t="str">
        <f>IF(Final_Report[[#This Row],[Move to Report]]="Yes",VLOOKUP(E977,IssueVariable[],8,0),"N/A")</f>
        <v>N/A</v>
      </c>
      <c r="AF977" s="103" t="str">
        <f>Final_Report[[#This Row],[Steps to Reproduce]]</f>
        <v>N/A</v>
      </c>
      <c r="AG977" s="103" t="str">
        <f>IF(Final_Report[[#This Row],[Move to Report]]="Yes",VLOOKUP(E977,IssueVariable[],9,0),"N/A")</f>
        <v>N/A</v>
      </c>
      <c r="AH977" s="103" t="str">
        <f>IF(Final_Report[[#This Row],[Move to Report]]="Yes",VLOOKUP(E977,IssueVariable[],10,0),"N/A")</f>
        <v>N/A</v>
      </c>
      <c r="AI977" s="103"/>
      <c r="AJ977" s="103"/>
      <c r="AK977" s="103" t="str" cm="1">
        <f t="array" ref="AK977">Table95[Tested on]</f>
        <v>Windows: 11
MAC OS: 12
iOS: 15
Android OS: 10</v>
      </c>
      <c r="AL977" s="203" t="str" cm="1">
        <f t="array" ref="AL97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7" s="103" t="e" cm="1">
        <f t="array" ref="AM977">CONCATENATE(LEFT(AH977, SEARCH(" ", AH977) -1),", ",Labels[Labels])</f>
        <v>#VALUE!</v>
      </c>
      <c r="AN977" s="103" t="b">
        <f t="shared" si="16"/>
        <v>0</v>
      </c>
      <c r="AO977" s="103"/>
      <c r="AP977" s="103"/>
      <c r="AQ977" s="103"/>
      <c r="AR977" s="103"/>
      <c r="AS977" s="103"/>
      <c r="AT977" s="103"/>
      <c r="AU977" s="103"/>
      <c r="AV977" s="103"/>
      <c r="AW977" s="103"/>
      <c r="AX977" s="103"/>
      <c r="AY977" s="103"/>
      <c r="AZ977" s="103"/>
      <c r="BA977" s="103"/>
      <c r="BB977" s="103"/>
      <c r="BC977" s="103" t="e">
        <f>VLOOKUP('Final Report'!D977,'Issue Variable'!A:N,11,FALSE)</f>
        <v>#N/A</v>
      </c>
      <c r="BD977" s="103"/>
      <c r="BE977" s="206"/>
    </row>
    <row r="978" spans="1:57" ht="105" hidden="1">
      <c r="A978" s="145"/>
      <c r="B978" s="103" t="e">
        <f>VLOOKUP(A978,URL[],2,0)</f>
        <v>#N/A</v>
      </c>
      <c r="C978" s="205" t="e">
        <f>VLOOKUP(A978,URL[],3,0)</f>
        <v>#N/A</v>
      </c>
      <c r="D978" s="103"/>
      <c r="E978" s="103"/>
      <c r="F978" s="103"/>
      <c r="G978" s="103"/>
      <c r="H978" s="103"/>
      <c r="I978" s="103"/>
      <c r="J978" s="103"/>
      <c r="K978" s="103"/>
      <c r="L978" s="103"/>
      <c r="M978" s="103"/>
      <c r="N978" s="103"/>
      <c r="O978" s="103"/>
      <c r="P978" s="103"/>
      <c r="Q978" s="103"/>
      <c r="R978" s="103"/>
      <c r="S978" s="103"/>
      <c r="T978" s="103" t="str">
        <f>IF(Final_Report[[#This Row],[Move to Report]]="Yes",VLOOKUP(E978,IssueVariable[],3,0),"N/A")</f>
        <v>N/A</v>
      </c>
      <c r="U978" s="103" t="str">
        <f>IF(Final_Report[[#This Row],[Move to Report]]="Yes",VLOOKUP(E978,IssueVariable[],4,0),"N/A")</f>
        <v>N/A</v>
      </c>
      <c r="V978" s="103" t="str">
        <f>Final_Report[[#This Row],[Issue Description]]</f>
        <v>N/A</v>
      </c>
      <c r="W978" s="103"/>
      <c r="X978" s="103">
        <f>Final_Report[[#This Row],[Code Snippet]]</f>
        <v>0</v>
      </c>
      <c r="Y978" s="103" t="str">
        <f>IF(Final_Report[[#This Row],[Move to Report]]="Yes",VLOOKUP(E978,IssueVariable[],5,0),"N/A")</f>
        <v>N/A</v>
      </c>
      <c r="Z978" s="103" t="str">
        <f>Final_Report[[#This Row],[Expected Result]]</f>
        <v>N/A</v>
      </c>
      <c r="AA978" s="103" t="str">
        <f>IF(Final_Report[[#This Row],[Move to Report]]="Yes",VLOOKUP(E978,IssueVariable[],6,0),"N/A")</f>
        <v>N/A</v>
      </c>
      <c r="AB978" s="103" t="str">
        <f>IF(Final_Report[[#This Row],[Move to Report]]="Yes",VLOOKUP(E978,IssueVariable[],7,0),"N/A")</f>
        <v>N/A</v>
      </c>
      <c r="AC978" s="103" t="str">
        <f>Final_Report[[#This Row],[Recommendation]]</f>
        <v>N/A</v>
      </c>
      <c r="AD978" s="103"/>
      <c r="AE978" s="103" t="str">
        <f>IF(Final_Report[[#This Row],[Move to Report]]="Yes",VLOOKUP(E978,IssueVariable[],8,0),"N/A")</f>
        <v>N/A</v>
      </c>
      <c r="AF978" s="103" t="str">
        <f>Final_Report[[#This Row],[Steps to Reproduce]]</f>
        <v>N/A</v>
      </c>
      <c r="AG978" s="103" t="str">
        <f>IF(Final_Report[[#This Row],[Move to Report]]="Yes",VLOOKUP(E978,IssueVariable[],9,0),"N/A")</f>
        <v>N/A</v>
      </c>
      <c r="AH978" s="103" t="str">
        <f>IF(Final_Report[[#This Row],[Move to Report]]="Yes",VLOOKUP(E978,IssueVariable[],10,0),"N/A")</f>
        <v>N/A</v>
      </c>
      <c r="AI978" s="103"/>
      <c r="AJ978" s="103"/>
      <c r="AK978" s="103" t="str" cm="1">
        <f t="array" ref="AK978">Table95[Tested on]</f>
        <v>Windows: 11
MAC OS: 12
iOS: 15
Android OS: 10</v>
      </c>
      <c r="AL978" s="203" t="str" cm="1">
        <f t="array" ref="AL97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8" s="103" t="e" cm="1">
        <f t="array" ref="AM978">CONCATENATE(LEFT(AH978, SEARCH(" ", AH978) -1),", ",Labels[Labels])</f>
        <v>#VALUE!</v>
      </c>
      <c r="AN978" s="103" t="b">
        <f t="shared" si="16"/>
        <v>0</v>
      </c>
      <c r="AO978" s="103"/>
      <c r="AP978" s="103"/>
      <c r="AQ978" s="103"/>
      <c r="AR978" s="103"/>
      <c r="AS978" s="103"/>
      <c r="AT978" s="103"/>
      <c r="AU978" s="103"/>
      <c r="AV978" s="103"/>
      <c r="AW978" s="103"/>
      <c r="AX978" s="103"/>
      <c r="AY978" s="103"/>
      <c r="AZ978" s="103"/>
      <c r="BA978" s="103"/>
      <c r="BB978" s="103"/>
      <c r="BC978" s="103" t="e">
        <f>VLOOKUP('Final Report'!D978,'Issue Variable'!A:N,11,FALSE)</f>
        <v>#N/A</v>
      </c>
      <c r="BD978" s="103"/>
      <c r="BE978" s="206"/>
    </row>
    <row r="979" spans="1:57" ht="105" hidden="1">
      <c r="A979" s="145"/>
      <c r="B979" s="103" t="e">
        <f>VLOOKUP(A979,URL[],2,0)</f>
        <v>#N/A</v>
      </c>
      <c r="C979" s="205" t="e">
        <f>VLOOKUP(A979,URL[],3,0)</f>
        <v>#N/A</v>
      </c>
      <c r="D979" s="103"/>
      <c r="E979" s="103"/>
      <c r="F979" s="103"/>
      <c r="G979" s="103"/>
      <c r="H979" s="103"/>
      <c r="I979" s="103"/>
      <c r="J979" s="103"/>
      <c r="K979" s="103"/>
      <c r="L979" s="103"/>
      <c r="M979" s="103"/>
      <c r="N979" s="103"/>
      <c r="O979" s="103"/>
      <c r="P979" s="103"/>
      <c r="Q979" s="103"/>
      <c r="R979" s="103"/>
      <c r="S979" s="103"/>
      <c r="T979" s="103" t="str">
        <f>IF(Final_Report[[#This Row],[Move to Report]]="Yes",VLOOKUP(E979,IssueVariable[],3,0),"N/A")</f>
        <v>N/A</v>
      </c>
      <c r="U979" s="103" t="str">
        <f>IF(Final_Report[[#This Row],[Move to Report]]="Yes",VLOOKUP(E979,IssueVariable[],4,0),"N/A")</f>
        <v>N/A</v>
      </c>
      <c r="V979" s="103" t="str">
        <f>Final_Report[[#This Row],[Issue Description]]</f>
        <v>N/A</v>
      </c>
      <c r="W979" s="103"/>
      <c r="X979" s="103">
        <f>Final_Report[[#This Row],[Code Snippet]]</f>
        <v>0</v>
      </c>
      <c r="Y979" s="103" t="str">
        <f>IF(Final_Report[[#This Row],[Move to Report]]="Yes",VLOOKUP(E979,IssueVariable[],5,0),"N/A")</f>
        <v>N/A</v>
      </c>
      <c r="Z979" s="103" t="str">
        <f>Final_Report[[#This Row],[Expected Result]]</f>
        <v>N/A</v>
      </c>
      <c r="AA979" s="103" t="str">
        <f>IF(Final_Report[[#This Row],[Move to Report]]="Yes",VLOOKUP(E979,IssueVariable[],6,0),"N/A")</f>
        <v>N/A</v>
      </c>
      <c r="AB979" s="103" t="str">
        <f>IF(Final_Report[[#This Row],[Move to Report]]="Yes",VLOOKUP(E979,IssueVariable[],7,0),"N/A")</f>
        <v>N/A</v>
      </c>
      <c r="AC979" s="103" t="str">
        <f>Final_Report[[#This Row],[Recommendation]]</f>
        <v>N/A</v>
      </c>
      <c r="AD979" s="103"/>
      <c r="AE979" s="103" t="str">
        <f>IF(Final_Report[[#This Row],[Move to Report]]="Yes",VLOOKUP(E979,IssueVariable[],8,0),"N/A")</f>
        <v>N/A</v>
      </c>
      <c r="AF979" s="103" t="str">
        <f>Final_Report[[#This Row],[Steps to Reproduce]]</f>
        <v>N/A</v>
      </c>
      <c r="AG979" s="103" t="str">
        <f>IF(Final_Report[[#This Row],[Move to Report]]="Yes",VLOOKUP(E979,IssueVariable[],9,0),"N/A")</f>
        <v>N/A</v>
      </c>
      <c r="AH979" s="103" t="str">
        <f>IF(Final_Report[[#This Row],[Move to Report]]="Yes",VLOOKUP(E979,IssueVariable[],10,0),"N/A")</f>
        <v>N/A</v>
      </c>
      <c r="AI979" s="103"/>
      <c r="AJ979" s="103"/>
      <c r="AK979" s="103" t="str" cm="1">
        <f t="array" ref="AK979">Table95[Tested on]</f>
        <v>Windows: 11
MAC OS: 12
iOS: 15
Android OS: 10</v>
      </c>
      <c r="AL979" s="203" t="str" cm="1">
        <f t="array" ref="AL97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79" s="103" t="e" cm="1">
        <f t="array" ref="AM979">CONCATENATE(LEFT(AH979, SEARCH(" ", AH979) -1),", ",Labels[Labels])</f>
        <v>#VALUE!</v>
      </c>
      <c r="AN979" s="103" t="b">
        <f t="shared" si="16"/>
        <v>0</v>
      </c>
      <c r="AO979" s="103"/>
      <c r="AP979" s="103"/>
      <c r="AQ979" s="103"/>
      <c r="AR979" s="103"/>
      <c r="AS979" s="103"/>
      <c r="AT979" s="103"/>
      <c r="AU979" s="103"/>
      <c r="AV979" s="103"/>
      <c r="AW979" s="103"/>
      <c r="AX979" s="103"/>
      <c r="AY979" s="103"/>
      <c r="AZ979" s="103"/>
      <c r="BA979" s="103"/>
      <c r="BB979" s="103"/>
      <c r="BC979" s="103" t="e">
        <f>VLOOKUP('Final Report'!D979,'Issue Variable'!A:N,11,FALSE)</f>
        <v>#N/A</v>
      </c>
      <c r="BD979" s="103"/>
      <c r="BE979" s="206"/>
    </row>
    <row r="980" spans="1:57" ht="105" hidden="1">
      <c r="A980" s="145"/>
      <c r="B980" s="103" t="e">
        <f>VLOOKUP(A980,URL[],2,0)</f>
        <v>#N/A</v>
      </c>
      <c r="C980" s="205" t="e">
        <f>VLOOKUP(A980,URL[],3,0)</f>
        <v>#N/A</v>
      </c>
      <c r="D980" s="103"/>
      <c r="E980" s="103"/>
      <c r="F980" s="103"/>
      <c r="G980" s="103"/>
      <c r="H980" s="103"/>
      <c r="I980" s="103"/>
      <c r="J980" s="103"/>
      <c r="K980" s="103"/>
      <c r="L980" s="103"/>
      <c r="M980" s="103"/>
      <c r="N980" s="103"/>
      <c r="O980" s="103"/>
      <c r="P980" s="103"/>
      <c r="Q980" s="103"/>
      <c r="R980" s="103"/>
      <c r="S980" s="103"/>
      <c r="T980" s="103" t="str">
        <f>IF(Final_Report[[#This Row],[Move to Report]]="Yes",VLOOKUP(E980,IssueVariable[],3,0),"N/A")</f>
        <v>N/A</v>
      </c>
      <c r="U980" s="103" t="str">
        <f>IF(Final_Report[[#This Row],[Move to Report]]="Yes",VLOOKUP(E980,IssueVariable[],4,0),"N/A")</f>
        <v>N/A</v>
      </c>
      <c r="V980" s="103" t="str">
        <f>Final_Report[[#This Row],[Issue Description]]</f>
        <v>N/A</v>
      </c>
      <c r="W980" s="103"/>
      <c r="X980" s="103">
        <f>Final_Report[[#This Row],[Code Snippet]]</f>
        <v>0</v>
      </c>
      <c r="Y980" s="103" t="str">
        <f>IF(Final_Report[[#This Row],[Move to Report]]="Yes",VLOOKUP(E980,IssueVariable[],5,0),"N/A")</f>
        <v>N/A</v>
      </c>
      <c r="Z980" s="103" t="str">
        <f>Final_Report[[#This Row],[Expected Result]]</f>
        <v>N/A</v>
      </c>
      <c r="AA980" s="103" t="str">
        <f>IF(Final_Report[[#This Row],[Move to Report]]="Yes",VLOOKUP(E980,IssueVariable[],6,0),"N/A")</f>
        <v>N/A</v>
      </c>
      <c r="AB980" s="103" t="str">
        <f>IF(Final_Report[[#This Row],[Move to Report]]="Yes",VLOOKUP(E980,IssueVariable[],7,0),"N/A")</f>
        <v>N/A</v>
      </c>
      <c r="AC980" s="103" t="str">
        <f>Final_Report[[#This Row],[Recommendation]]</f>
        <v>N/A</v>
      </c>
      <c r="AD980" s="103"/>
      <c r="AE980" s="103" t="str">
        <f>IF(Final_Report[[#This Row],[Move to Report]]="Yes",VLOOKUP(E980,IssueVariable[],8,0),"N/A")</f>
        <v>N/A</v>
      </c>
      <c r="AF980" s="103" t="str">
        <f>Final_Report[[#This Row],[Steps to Reproduce]]</f>
        <v>N/A</v>
      </c>
      <c r="AG980" s="103" t="str">
        <f>IF(Final_Report[[#This Row],[Move to Report]]="Yes",VLOOKUP(E980,IssueVariable[],9,0),"N/A")</f>
        <v>N/A</v>
      </c>
      <c r="AH980" s="103" t="str">
        <f>IF(Final_Report[[#This Row],[Move to Report]]="Yes",VLOOKUP(E980,IssueVariable[],10,0),"N/A")</f>
        <v>N/A</v>
      </c>
      <c r="AI980" s="103"/>
      <c r="AJ980" s="103"/>
      <c r="AK980" s="103" t="str" cm="1">
        <f t="array" ref="AK980">Table95[Tested on]</f>
        <v>Windows: 11
MAC OS: 12
iOS: 15
Android OS: 10</v>
      </c>
      <c r="AL980" s="203" t="str" cm="1">
        <f t="array" ref="AL98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0" s="103" t="e" cm="1">
        <f t="array" ref="AM980">CONCATENATE(LEFT(AH980, SEARCH(" ", AH980) -1),", ",Labels[Labels])</f>
        <v>#VALUE!</v>
      </c>
      <c r="AN980" s="103" t="b">
        <f t="shared" si="16"/>
        <v>0</v>
      </c>
      <c r="AO980" s="103"/>
      <c r="AP980" s="103"/>
      <c r="AQ980" s="103"/>
      <c r="AR980" s="103"/>
      <c r="AS980" s="103"/>
      <c r="AT980" s="103"/>
      <c r="AU980" s="103"/>
      <c r="AV980" s="103"/>
      <c r="AW980" s="103"/>
      <c r="AX980" s="103"/>
      <c r="AY980" s="103"/>
      <c r="AZ980" s="103"/>
      <c r="BA980" s="103"/>
      <c r="BB980" s="103"/>
      <c r="BC980" s="103" t="e">
        <f>VLOOKUP('Final Report'!D980,'Issue Variable'!A:N,11,FALSE)</f>
        <v>#N/A</v>
      </c>
      <c r="BD980" s="103"/>
      <c r="BE980" s="206"/>
    </row>
    <row r="981" spans="1:57" ht="105" hidden="1">
      <c r="A981" s="145"/>
      <c r="B981" s="103" t="e">
        <f>VLOOKUP(A981,URL[],2,0)</f>
        <v>#N/A</v>
      </c>
      <c r="C981" s="205" t="e">
        <f>VLOOKUP(A981,URL[],3,0)</f>
        <v>#N/A</v>
      </c>
      <c r="D981" s="103"/>
      <c r="E981" s="103"/>
      <c r="F981" s="103"/>
      <c r="G981" s="103"/>
      <c r="H981" s="103"/>
      <c r="I981" s="103"/>
      <c r="J981" s="103"/>
      <c r="K981" s="103"/>
      <c r="L981" s="103"/>
      <c r="M981" s="103"/>
      <c r="N981" s="103"/>
      <c r="O981" s="103"/>
      <c r="P981" s="103"/>
      <c r="Q981" s="103"/>
      <c r="R981" s="103"/>
      <c r="S981" s="103"/>
      <c r="T981" s="103" t="str">
        <f>IF(Final_Report[[#This Row],[Move to Report]]="Yes",VLOOKUP(E981,IssueVariable[],3,0),"N/A")</f>
        <v>N/A</v>
      </c>
      <c r="U981" s="103" t="str">
        <f>IF(Final_Report[[#This Row],[Move to Report]]="Yes",VLOOKUP(E981,IssueVariable[],4,0),"N/A")</f>
        <v>N/A</v>
      </c>
      <c r="V981" s="103" t="str">
        <f>Final_Report[[#This Row],[Issue Description]]</f>
        <v>N/A</v>
      </c>
      <c r="W981" s="103"/>
      <c r="X981" s="103">
        <f>Final_Report[[#This Row],[Code Snippet]]</f>
        <v>0</v>
      </c>
      <c r="Y981" s="103" t="str">
        <f>IF(Final_Report[[#This Row],[Move to Report]]="Yes",VLOOKUP(E981,IssueVariable[],5,0),"N/A")</f>
        <v>N/A</v>
      </c>
      <c r="Z981" s="103" t="str">
        <f>Final_Report[[#This Row],[Expected Result]]</f>
        <v>N/A</v>
      </c>
      <c r="AA981" s="103" t="str">
        <f>IF(Final_Report[[#This Row],[Move to Report]]="Yes",VLOOKUP(E981,IssueVariable[],6,0),"N/A")</f>
        <v>N/A</v>
      </c>
      <c r="AB981" s="103" t="str">
        <f>IF(Final_Report[[#This Row],[Move to Report]]="Yes",VLOOKUP(E981,IssueVariable[],7,0),"N/A")</f>
        <v>N/A</v>
      </c>
      <c r="AC981" s="103" t="str">
        <f>Final_Report[[#This Row],[Recommendation]]</f>
        <v>N/A</v>
      </c>
      <c r="AD981" s="103"/>
      <c r="AE981" s="103" t="str">
        <f>IF(Final_Report[[#This Row],[Move to Report]]="Yes",VLOOKUP(E981,IssueVariable[],8,0),"N/A")</f>
        <v>N/A</v>
      </c>
      <c r="AF981" s="103" t="str">
        <f>Final_Report[[#This Row],[Steps to Reproduce]]</f>
        <v>N/A</v>
      </c>
      <c r="AG981" s="103" t="str">
        <f>IF(Final_Report[[#This Row],[Move to Report]]="Yes",VLOOKUP(E981,IssueVariable[],9,0),"N/A")</f>
        <v>N/A</v>
      </c>
      <c r="AH981" s="103" t="str">
        <f>IF(Final_Report[[#This Row],[Move to Report]]="Yes",VLOOKUP(E981,IssueVariable[],10,0),"N/A")</f>
        <v>N/A</v>
      </c>
      <c r="AI981" s="103"/>
      <c r="AJ981" s="103"/>
      <c r="AK981" s="103" t="str" cm="1">
        <f t="array" ref="AK981">Table95[Tested on]</f>
        <v>Windows: 11
MAC OS: 12
iOS: 15
Android OS: 10</v>
      </c>
      <c r="AL981" s="203" t="str" cm="1">
        <f t="array" ref="AL98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1" s="103" t="e" cm="1">
        <f t="array" ref="AM981">CONCATENATE(LEFT(AH981, SEARCH(" ", AH981) -1),", ",Labels[Labels])</f>
        <v>#VALUE!</v>
      </c>
      <c r="AN981" s="103" t="b">
        <f t="shared" si="16"/>
        <v>0</v>
      </c>
      <c r="AO981" s="103"/>
      <c r="AP981" s="103"/>
      <c r="AQ981" s="103"/>
      <c r="AR981" s="103"/>
      <c r="AS981" s="103"/>
      <c r="AT981" s="103"/>
      <c r="AU981" s="103"/>
      <c r="AV981" s="103"/>
      <c r="AW981" s="103"/>
      <c r="AX981" s="103"/>
      <c r="AY981" s="103"/>
      <c r="AZ981" s="103"/>
      <c r="BA981" s="103"/>
      <c r="BB981" s="103"/>
      <c r="BC981" s="103" t="e">
        <f>VLOOKUP('Final Report'!D981,'Issue Variable'!A:N,11,FALSE)</f>
        <v>#N/A</v>
      </c>
      <c r="BD981" s="103"/>
      <c r="BE981" s="206"/>
    </row>
    <row r="982" spans="1:57" ht="105" hidden="1">
      <c r="A982" s="145"/>
      <c r="B982" s="103" t="e">
        <f>VLOOKUP(A982,URL[],2,0)</f>
        <v>#N/A</v>
      </c>
      <c r="C982" s="205" t="e">
        <f>VLOOKUP(A982,URL[],3,0)</f>
        <v>#N/A</v>
      </c>
      <c r="D982" s="103"/>
      <c r="E982" s="103"/>
      <c r="F982" s="103"/>
      <c r="G982" s="103"/>
      <c r="H982" s="103"/>
      <c r="I982" s="103"/>
      <c r="J982" s="103"/>
      <c r="K982" s="103"/>
      <c r="L982" s="103"/>
      <c r="M982" s="103"/>
      <c r="N982" s="103"/>
      <c r="O982" s="103"/>
      <c r="P982" s="103"/>
      <c r="Q982" s="103"/>
      <c r="R982" s="103"/>
      <c r="S982" s="103"/>
      <c r="T982" s="103" t="str">
        <f>IF(Final_Report[[#This Row],[Move to Report]]="Yes",VLOOKUP(E982,IssueVariable[],3,0),"N/A")</f>
        <v>N/A</v>
      </c>
      <c r="U982" s="103" t="str">
        <f>IF(Final_Report[[#This Row],[Move to Report]]="Yes",VLOOKUP(E982,IssueVariable[],4,0),"N/A")</f>
        <v>N/A</v>
      </c>
      <c r="V982" s="103" t="str">
        <f>Final_Report[[#This Row],[Issue Description]]</f>
        <v>N/A</v>
      </c>
      <c r="W982" s="103"/>
      <c r="X982" s="103">
        <f>Final_Report[[#This Row],[Code Snippet]]</f>
        <v>0</v>
      </c>
      <c r="Y982" s="103" t="str">
        <f>IF(Final_Report[[#This Row],[Move to Report]]="Yes",VLOOKUP(E982,IssueVariable[],5,0),"N/A")</f>
        <v>N/A</v>
      </c>
      <c r="Z982" s="103" t="str">
        <f>Final_Report[[#This Row],[Expected Result]]</f>
        <v>N/A</v>
      </c>
      <c r="AA982" s="103" t="str">
        <f>IF(Final_Report[[#This Row],[Move to Report]]="Yes",VLOOKUP(E982,IssueVariable[],6,0),"N/A")</f>
        <v>N/A</v>
      </c>
      <c r="AB982" s="103" t="str">
        <f>IF(Final_Report[[#This Row],[Move to Report]]="Yes",VLOOKUP(E982,IssueVariable[],7,0),"N/A")</f>
        <v>N/A</v>
      </c>
      <c r="AC982" s="103" t="str">
        <f>Final_Report[[#This Row],[Recommendation]]</f>
        <v>N/A</v>
      </c>
      <c r="AD982" s="103"/>
      <c r="AE982" s="103" t="str">
        <f>IF(Final_Report[[#This Row],[Move to Report]]="Yes",VLOOKUP(E982,IssueVariable[],8,0),"N/A")</f>
        <v>N/A</v>
      </c>
      <c r="AF982" s="103" t="str">
        <f>Final_Report[[#This Row],[Steps to Reproduce]]</f>
        <v>N/A</v>
      </c>
      <c r="AG982" s="103" t="str">
        <f>IF(Final_Report[[#This Row],[Move to Report]]="Yes",VLOOKUP(E982,IssueVariable[],9,0),"N/A")</f>
        <v>N/A</v>
      </c>
      <c r="AH982" s="103" t="str">
        <f>IF(Final_Report[[#This Row],[Move to Report]]="Yes",VLOOKUP(E982,IssueVariable[],10,0),"N/A")</f>
        <v>N/A</v>
      </c>
      <c r="AI982" s="103"/>
      <c r="AJ982" s="103"/>
      <c r="AK982" s="103" t="str" cm="1">
        <f t="array" ref="AK982">Table95[Tested on]</f>
        <v>Windows: 11
MAC OS: 12
iOS: 15
Android OS: 10</v>
      </c>
      <c r="AL982" s="203" t="str" cm="1">
        <f t="array" ref="AL98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2" s="103" t="e" cm="1">
        <f t="array" ref="AM982">CONCATENATE(LEFT(AH982, SEARCH(" ", AH982) -1),", ",Labels[Labels])</f>
        <v>#VALUE!</v>
      </c>
      <c r="AN982" s="103" t="b">
        <f t="shared" si="16"/>
        <v>0</v>
      </c>
      <c r="AO982" s="103"/>
      <c r="AP982" s="103"/>
      <c r="AQ982" s="103"/>
      <c r="AR982" s="103"/>
      <c r="AS982" s="103"/>
      <c r="AT982" s="103"/>
      <c r="AU982" s="103"/>
      <c r="AV982" s="103"/>
      <c r="AW982" s="103"/>
      <c r="AX982" s="103"/>
      <c r="AY982" s="103"/>
      <c r="AZ982" s="103"/>
      <c r="BA982" s="103"/>
      <c r="BB982" s="103"/>
      <c r="BC982" s="103" t="e">
        <f>VLOOKUP('Final Report'!D982,'Issue Variable'!A:N,11,FALSE)</f>
        <v>#N/A</v>
      </c>
      <c r="BD982" s="103"/>
      <c r="BE982" s="206"/>
    </row>
    <row r="983" spans="1:57" ht="105" hidden="1">
      <c r="A983" s="145"/>
      <c r="B983" s="103" t="e">
        <f>VLOOKUP(A983,URL[],2,0)</f>
        <v>#N/A</v>
      </c>
      <c r="C983" s="205" t="e">
        <f>VLOOKUP(A983,URL[],3,0)</f>
        <v>#N/A</v>
      </c>
      <c r="D983" s="103"/>
      <c r="E983" s="103"/>
      <c r="F983" s="103"/>
      <c r="G983" s="103"/>
      <c r="H983" s="103"/>
      <c r="I983" s="103"/>
      <c r="J983" s="103"/>
      <c r="K983" s="103"/>
      <c r="L983" s="103"/>
      <c r="M983" s="103"/>
      <c r="N983" s="103"/>
      <c r="O983" s="103"/>
      <c r="P983" s="103"/>
      <c r="Q983" s="103"/>
      <c r="R983" s="103"/>
      <c r="S983" s="103"/>
      <c r="T983" s="103" t="str">
        <f>IF(Final_Report[[#This Row],[Move to Report]]="Yes",VLOOKUP(E983,IssueVariable[],3,0),"N/A")</f>
        <v>N/A</v>
      </c>
      <c r="U983" s="103" t="str">
        <f>IF(Final_Report[[#This Row],[Move to Report]]="Yes",VLOOKUP(E983,IssueVariable[],4,0),"N/A")</f>
        <v>N/A</v>
      </c>
      <c r="V983" s="103" t="str">
        <f>Final_Report[[#This Row],[Issue Description]]</f>
        <v>N/A</v>
      </c>
      <c r="W983" s="103"/>
      <c r="X983" s="103">
        <f>Final_Report[[#This Row],[Code Snippet]]</f>
        <v>0</v>
      </c>
      <c r="Y983" s="103" t="str">
        <f>IF(Final_Report[[#This Row],[Move to Report]]="Yes",VLOOKUP(E983,IssueVariable[],5,0),"N/A")</f>
        <v>N/A</v>
      </c>
      <c r="Z983" s="103" t="str">
        <f>Final_Report[[#This Row],[Expected Result]]</f>
        <v>N/A</v>
      </c>
      <c r="AA983" s="103" t="str">
        <f>IF(Final_Report[[#This Row],[Move to Report]]="Yes",VLOOKUP(E983,IssueVariable[],6,0),"N/A")</f>
        <v>N/A</v>
      </c>
      <c r="AB983" s="103" t="str">
        <f>IF(Final_Report[[#This Row],[Move to Report]]="Yes",VLOOKUP(E983,IssueVariable[],7,0),"N/A")</f>
        <v>N/A</v>
      </c>
      <c r="AC983" s="103" t="str">
        <f>Final_Report[[#This Row],[Recommendation]]</f>
        <v>N/A</v>
      </c>
      <c r="AD983" s="103"/>
      <c r="AE983" s="103" t="str">
        <f>IF(Final_Report[[#This Row],[Move to Report]]="Yes",VLOOKUP(E983,IssueVariable[],8,0),"N/A")</f>
        <v>N/A</v>
      </c>
      <c r="AF983" s="103" t="str">
        <f>Final_Report[[#This Row],[Steps to Reproduce]]</f>
        <v>N/A</v>
      </c>
      <c r="AG983" s="103" t="str">
        <f>IF(Final_Report[[#This Row],[Move to Report]]="Yes",VLOOKUP(E983,IssueVariable[],9,0),"N/A")</f>
        <v>N/A</v>
      </c>
      <c r="AH983" s="103" t="str">
        <f>IF(Final_Report[[#This Row],[Move to Report]]="Yes",VLOOKUP(E983,IssueVariable[],10,0),"N/A")</f>
        <v>N/A</v>
      </c>
      <c r="AI983" s="103"/>
      <c r="AJ983" s="103"/>
      <c r="AK983" s="103" t="str" cm="1">
        <f t="array" ref="AK983">Table95[Tested on]</f>
        <v>Windows: 11
MAC OS: 12
iOS: 15
Android OS: 10</v>
      </c>
      <c r="AL983" s="203" t="str" cm="1">
        <f t="array" ref="AL98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3" s="103" t="e" cm="1">
        <f t="array" ref="AM983">CONCATENATE(LEFT(AH983, SEARCH(" ", AH983) -1),", ",Labels[Labels])</f>
        <v>#VALUE!</v>
      </c>
      <c r="AN983" s="103" t="b">
        <f t="shared" si="16"/>
        <v>0</v>
      </c>
      <c r="AO983" s="103"/>
      <c r="AP983" s="103"/>
      <c r="AQ983" s="103"/>
      <c r="AR983" s="103"/>
      <c r="AS983" s="103"/>
      <c r="AT983" s="103"/>
      <c r="AU983" s="103"/>
      <c r="AV983" s="103"/>
      <c r="AW983" s="103"/>
      <c r="AX983" s="103"/>
      <c r="AY983" s="103"/>
      <c r="AZ983" s="103"/>
      <c r="BA983" s="103"/>
      <c r="BB983" s="103"/>
      <c r="BC983" s="103" t="e">
        <f>VLOOKUP('Final Report'!D983,'Issue Variable'!A:N,11,FALSE)</f>
        <v>#N/A</v>
      </c>
      <c r="BD983" s="103"/>
      <c r="BE983" s="206"/>
    </row>
    <row r="984" spans="1:57" ht="105" hidden="1">
      <c r="A984" s="145"/>
      <c r="B984" s="103" t="e">
        <f>VLOOKUP(A984,URL[],2,0)</f>
        <v>#N/A</v>
      </c>
      <c r="C984" s="205" t="e">
        <f>VLOOKUP(A984,URL[],3,0)</f>
        <v>#N/A</v>
      </c>
      <c r="D984" s="103"/>
      <c r="E984" s="103"/>
      <c r="F984" s="103"/>
      <c r="G984" s="103"/>
      <c r="H984" s="103"/>
      <c r="I984" s="103"/>
      <c r="J984" s="103"/>
      <c r="K984" s="103"/>
      <c r="L984" s="103"/>
      <c r="M984" s="103"/>
      <c r="N984" s="103"/>
      <c r="O984" s="103"/>
      <c r="P984" s="103"/>
      <c r="Q984" s="103"/>
      <c r="R984" s="103"/>
      <c r="S984" s="103"/>
      <c r="T984" s="103" t="str">
        <f>IF(Final_Report[[#This Row],[Move to Report]]="Yes",VLOOKUP(E984,IssueVariable[],3,0),"N/A")</f>
        <v>N/A</v>
      </c>
      <c r="U984" s="103" t="str">
        <f>IF(Final_Report[[#This Row],[Move to Report]]="Yes",VLOOKUP(E984,IssueVariable[],4,0),"N/A")</f>
        <v>N/A</v>
      </c>
      <c r="V984" s="103" t="str">
        <f>Final_Report[[#This Row],[Issue Description]]</f>
        <v>N/A</v>
      </c>
      <c r="W984" s="103"/>
      <c r="X984" s="103">
        <f>Final_Report[[#This Row],[Code Snippet]]</f>
        <v>0</v>
      </c>
      <c r="Y984" s="103" t="str">
        <f>IF(Final_Report[[#This Row],[Move to Report]]="Yes",VLOOKUP(E984,IssueVariable[],5,0),"N/A")</f>
        <v>N/A</v>
      </c>
      <c r="Z984" s="103" t="str">
        <f>Final_Report[[#This Row],[Expected Result]]</f>
        <v>N/A</v>
      </c>
      <c r="AA984" s="103" t="str">
        <f>IF(Final_Report[[#This Row],[Move to Report]]="Yes",VLOOKUP(E984,IssueVariable[],6,0),"N/A")</f>
        <v>N/A</v>
      </c>
      <c r="AB984" s="103" t="str">
        <f>IF(Final_Report[[#This Row],[Move to Report]]="Yes",VLOOKUP(E984,IssueVariable[],7,0),"N/A")</f>
        <v>N/A</v>
      </c>
      <c r="AC984" s="103" t="str">
        <f>Final_Report[[#This Row],[Recommendation]]</f>
        <v>N/A</v>
      </c>
      <c r="AD984" s="103"/>
      <c r="AE984" s="103" t="str">
        <f>IF(Final_Report[[#This Row],[Move to Report]]="Yes",VLOOKUP(E984,IssueVariable[],8,0),"N/A")</f>
        <v>N/A</v>
      </c>
      <c r="AF984" s="103" t="str">
        <f>Final_Report[[#This Row],[Steps to Reproduce]]</f>
        <v>N/A</v>
      </c>
      <c r="AG984" s="103" t="str">
        <f>IF(Final_Report[[#This Row],[Move to Report]]="Yes",VLOOKUP(E984,IssueVariable[],9,0),"N/A")</f>
        <v>N/A</v>
      </c>
      <c r="AH984" s="103" t="str">
        <f>IF(Final_Report[[#This Row],[Move to Report]]="Yes",VLOOKUP(E984,IssueVariable[],10,0),"N/A")</f>
        <v>N/A</v>
      </c>
      <c r="AI984" s="103"/>
      <c r="AJ984" s="103"/>
      <c r="AK984" s="103" t="str" cm="1">
        <f t="array" ref="AK984">Table95[Tested on]</f>
        <v>Windows: 11
MAC OS: 12
iOS: 15
Android OS: 10</v>
      </c>
      <c r="AL984" s="203" t="str" cm="1">
        <f t="array" ref="AL98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4" s="103" t="e" cm="1">
        <f t="array" ref="AM984">CONCATENATE(LEFT(AH984, SEARCH(" ", AH984) -1),", ",Labels[Labels])</f>
        <v>#VALUE!</v>
      </c>
      <c r="AN984" s="103" t="b">
        <f t="shared" si="16"/>
        <v>0</v>
      </c>
      <c r="AO984" s="103"/>
      <c r="AP984" s="103"/>
      <c r="AQ984" s="103"/>
      <c r="AR984" s="103"/>
      <c r="AS984" s="103"/>
      <c r="AT984" s="103"/>
      <c r="AU984" s="103"/>
      <c r="AV984" s="103"/>
      <c r="AW984" s="103"/>
      <c r="AX984" s="103"/>
      <c r="AY984" s="103"/>
      <c r="AZ984" s="103"/>
      <c r="BA984" s="103"/>
      <c r="BB984" s="103"/>
      <c r="BC984" s="103" t="e">
        <f>VLOOKUP('Final Report'!D984,'Issue Variable'!A:N,11,FALSE)</f>
        <v>#N/A</v>
      </c>
      <c r="BD984" s="103"/>
      <c r="BE984" s="206"/>
    </row>
    <row r="985" spans="1:57" ht="105" hidden="1">
      <c r="A985" s="145"/>
      <c r="B985" s="103" t="e">
        <f>VLOOKUP(A985,URL[],2,0)</f>
        <v>#N/A</v>
      </c>
      <c r="C985" s="205" t="e">
        <f>VLOOKUP(A985,URL[],3,0)</f>
        <v>#N/A</v>
      </c>
      <c r="D985" s="103"/>
      <c r="E985" s="103"/>
      <c r="F985" s="103"/>
      <c r="G985" s="103"/>
      <c r="H985" s="103"/>
      <c r="I985" s="103"/>
      <c r="J985" s="103"/>
      <c r="K985" s="103"/>
      <c r="L985" s="103"/>
      <c r="M985" s="103"/>
      <c r="N985" s="103"/>
      <c r="O985" s="103"/>
      <c r="P985" s="103"/>
      <c r="Q985" s="103"/>
      <c r="R985" s="103"/>
      <c r="S985" s="103"/>
      <c r="T985" s="103" t="str">
        <f>IF(Final_Report[[#This Row],[Move to Report]]="Yes",VLOOKUP(E985,IssueVariable[],3,0),"N/A")</f>
        <v>N/A</v>
      </c>
      <c r="U985" s="103" t="str">
        <f>IF(Final_Report[[#This Row],[Move to Report]]="Yes",VLOOKUP(E985,IssueVariable[],4,0),"N/A")</f>
        <v>N/A</v>
      </c>
      <c r="V985" s="103" t="str">
        <f>Final_Report[[#This Row],[Issue Description]]</f>
        <v>N/A</v>
      </c>
      <c r="W985" s="103"/>
      <c r="X985" s="103">
        <f>Final_Report[[#This Row],[Code Snippet]]</f>
        <v>0</v>
      </c>
      <c r="Y985" s="103" t="str">
        <f>IF(Final_Report[[#This Row],[Move to Report]]="Yes",VLOOKUP(E985,IssueVariable[],5,0),"N/A")</f>
        <v>N/A</v>
      </c>
      <c r="Z985" s="103" t="str">
        <f>Final_Report[[#This Row],[Expected Result]]</f>
        <v>N/A</v>
      </c>
      <c r="AA985" s="103" t="str">
        <f>IF(Final_Report[[#This Row],[Move to Report]]="Yes",VLOOKUP(E985,IssueVariable[],6,0),"N/A")</f>
        <v>N/A</v>
      </c>
      <c r="AB985" s="103" t="str">
        <f>IF(Final_Report[[#This Row],[Move to Report]]="Yes",VLOOKUP(E985,IssueVariable[],7,0),"N/A")</f>
        <v>N/A</v>
      </c>
      <c r="AC985" s="103" t="str">
        <f>Final_Report[[#This Row],[Recommendation]]</f>
        <v>N/A</v>
      </c>
      <c r="AD985" s="103"/>
      <c r="AE985" s="103" t="str">
        <f>IF(Final_Report[[#This Row],[Move to Report]]="Yes",VLOOKUP(E985,IssueVariable[],8,0),"N/A")</f>
        <v>N/A</v>
      </c>
      <c r="AF985" s="103" t="str">
        <f>Final_Report[[#This Row],[Steps to Reproduce]]</f>
        <v>N/A</v>
      </c>
      <c r="AG985" s="103" t="str">
        <f>IF(Final_Report[[#This Row],[Move to Report]]="Yes",VLOOKUP(E985,IssueVariable[],9,0),"N/A")</f>
        <v>N/A</v>
      </c>
      <c r="AH985" s="103" t="str">
        <f>IF(Final_Report[[#This Row],[Move to Report]]="Yes",VLOOKUP(E985,IssueVariable[],10,0),"N/A")</f>
        <v>N/A</v>
      </c>
      <c r="AI985" s="103"/>
      <c r="AJ985" s="103"/>
      <c r="AK985" s="103" t="str" cm="1">
        <f t="array" ref="AK985">Table95[Tested on]</f>
        <v>Windows: 11
MAC OS: 12
iOS: 15
Android OS: 10</v>
      </c>
      <c r="AL985" s="203" t="str" cm="1">
        <f t="array" ref="AL98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5" s="103" t="e" cm="1">
        <f t="array" ref="AM985">CONCATENATE(LEFT(AH985, SEARCH(" ", AH985) -1),", ",Labels[Labels])</f>
        <v>#VALUE!</v>
      </c>
      <c r="AN985" s="103" t="b">
        <f t="shared" si="16"/>
        <v>0</v>
      </c>
      <c r="AO985" s="103"/>
      <c r="AP985" s="103"/>
      <c r="AQ985" s="103"/>
      <c r="AR985" s="103"/>
      <c r="AS985" s="103"/>
      <c r="AT985" s="103"/>
      <c r="AU985" s="103"/>
      <c r="AV985" s="103"/>
      <c r="AW985" s="103"/>
      <c r="AX985" s="103"/>
      <c r="AY985" s="103"/>
      <c r="AZ985" s="103"/>
      <c r="BA985" s="103"/>
      <c r="BB985" s="103"/>
      <c r="BC985" s="103" t="e">
        <f>VLOOKUP('Final Report'!D985,'Issue Variable'!A:N,11,FALSE)</f>
        <v>#N/A</v>
      </c>
      <c r="BD985" s="103"/>
      <c r="BE985" s="206"/>
    </row>
    <row r="986" spans="1:57" ht="105" hidden="1">
      <c r="A986" s="145"/>
      <c r="B986" s="103" t="e">
        <f>VLOOKUP(A986,URL[],2,0)</f>
        <v>#N/A</v>
      </c>
      <c r="C986" s="205" t="e">
        <f>VLOOKUP(A986,URL[],3,0)</f>
        <v>#N/A</v>
      </c>
      <c r="D986" s="103"/>
      <c r="E986" s="103"/>
      <c r="F986" s="103"/>
      <c r="G986" s="103"/>
      <c r="H986" s="103"/>
      <c r="I986" s="103"/>
      <c r="J986" s="103"/>
      <c r="K986" s="103"/>
      <c r="L986" s="103"/>
      <c r="M986" s="103"/>
      <c r="N986" s="103"/>
      <c r="O986" s="103"/>
      <c r="P986" s="103"/>
      <c r="Q986" s="103"/>
      <c r="R986" s="103"/>
      <c r="S986" s="103"/>
      <c r="T986" s="103" t="str">
        <f>IF(Final_Report[[#This Row],[Move to Report]]="Yes",VLOOKUP(E986,IssueVariable[],3,0),"N/A")</f>
        <v>N/A</v>
      </c>
      <c r="U986" s="103" t="str">
        <f>IF(Final_Report[[#This Row],[Move to Report]]="Yes",VLOOKUP(E986,IssueVariable[],4,0),"N/A")</f>
        <v>N/A</v>
      </c>
      <c r="V986" s="103" t="str">
        <f>Final_Report[[#This Row],[Issue Description]]</f>
        <v>N/A</v>
      </c>
      <c r="W986" s="103"/>
      <c r="X986" s="103">
        <f>Final_Report[[#This Row],[Code Snippet]]</f>
        <v>0</v>
      </c>
      <c r="Y986" s="103" t="str">
        <f>IF(Final_Report[[#This Row],[Move to Report]]="Yes",VLOOKUP(E986,IssueVariable[],5,0),"N/A")</f>
        <v>N/A</v>
      </c>
      <c r="Z986" s="103" t="str">
        <f>Final_Report[[#This Row],[Expected Result]]</f>
        <v>N/A</v>
      </c>
      <c r="AA986" s="103" t="str">
        <f>IF(Final_Report[[#This Row],[Move to Report]]="Yes",VLOOKUP(E986,IssueVariable[],6,0),"N/A")</f>
        <v>N/A</v>
      </c>
      <c r="AB986" s="103" t="str">
        <f>IF(Final_Report[[#This Row],[Move to Report]]="Yes",VLOOKUP(E986,IssueVariable[],7,0),"N/A")</f>
        <v>N/A</v>
      </c>
      <c r="AC986" s="103" t="str">
        <f>Final_Report[[#This Row],[Recommendation]]</f>
        <v>N/A</v>
      </c>
      <c r="AD986" s="103"/>
      <c r="AE986" s="103" t="str">
        <f>IF(Final_Report[[#This Row],[Move to Report]]="Yes",VLOOKUP(E986,IssueVariable[],8,0),"N/A")</f>
        <v>N/A</v>
      </c>
      <c r="AF986" s="103" t="str">
        <f>Final_Report[[#This Row],[Steps to Reproduce]]</f>
        <v>N/A</v>
      </c>
      <c r="AG986" s="103" t="str">
        <f>IF(Final_Report[[#This Row],[Move to Report]]="Yes",VLOOKUP(E986,IssueVariable[],9,0),"N/A")</f>
        <v>N/A</v>
      </c>
      <c r="AH986" s="103" t="str">
        <f>IF(Final_Report[[#This Row],[Move to Report]]="Yes",VLOOKUP(E986,IssueVariable[],10,0),"N/A")</f>
        <v>N/A</v>
      </c>
      <c r="AI986" s="103"/>
      <c r="AJ986" s="103"/>
      <c r="AK986" s="103" t="str" cm="1">
        <f t="array" ref="AK986">Table95[Tested on]</f>
        <v>Windows: 11
MAC OS: 12
iOS: 15
Android OS: 10</v>
      </c>
      <c r="AL986" s="203" t="str" cm="1">
        <f t="array" ref="AL98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6" s="103" t="e" cm="1">
        <f t="array" ref="AM986">CONCATENATE(LEFT(AH986, SEARCH(" ", AH986) -1),", ",Labels[Labels])</f>
        <v>#VALUE!</v>
      </c>
      <c r="AN986" s="103" t="b">
        <f t="shared" si="16"/>
        <v>0</v>
      </c>
      <c r="AO986" s="103"/>
      <c r="AP986" s="103"/>
      <c r="AQ986" s="103"/>
      <c r="AR986" s="103"/>
      <c r="AS986" s="103"/>
      <c r="AT986" s="103"/>
      <c r="AU986" s="103"/>
      <c r="AV986" s="103"/>
      <c r="AW986" s="103"/>
      <c r="AX986" s="103"/>
      <c r="AY986" s="103"/>
      <c r="AZ986" s="103"/>
      <c r="BA986" s="103"/>
      <c r="BB986" s="103"/>
      <c r="BC986" s="103" t="e">
        <f>VLOOKUP('Final Report'!D986,'Issue Variable'!A:N,11,FALSE)</f>
        <v>#N/A</v>
      </c>
      <c r="BD986" s="103"/>
      <c r="BE986" s="206"/>
    </row>
    <row r="987" spans="1:57" ht="105" hidden="1">
      <c r="A987" s="145"/>
      <c r="B987" s="103" t="e">
        <f>VLOOKUP(A987,URL[],2,0)</f>
        <v>#N/A</v>
      </c>
      <c r="C987" s="205" t="e">
        <f>VLOOKUP(A987,URL[],3,0)</f>
        <v>#N/A</v>
      </c>
      <c r="D987" s="103"/>
      <c r="E987" s="103"/>
      <c r="F987" s="103"/>
      <c r="G987" s="103"/>
      <c r="H987" s="103"/>
      <c r="I987" s="103"/>
      <c r="J987" s="103"/>
      <c r="K987" s="103"/>
      <c r="L987" s="103"/>
      <c r="M987" s="103"/>
      <c r="N987" s="103"/>
      <c r="O987" s="103"/>
      <c r="P987" s="103"/>
      <c r="Q987" s="103"/>
      <c r="R987" s="103"/>
      <c r="S987" s="103"/>
      <c r="T987" s="103" t="str">
        <f>IF(Final_Report[[#This Row],[Move to Report]]="Yes",VLOOKUP(E987,IssueVariable[],3,0),"N/A")</f>
        <v>N/A</v>
      </c>
      <c r="U987" s="103" t="str">
        <f>IF(Final_Report[[#This Row],[Move to Report]]="Yes",VLOOKUP(E987,IssueVariable[],4,0),"N/A")</f>
        <v>N/A</v>
      </c>
      <c r="V987" s="103" t="str">
        <f>Final_Report[[#This Row],[Issue Description]]</f>
        <v>N/A</v>
      </c>
      <c r="W987" s="103"/>
      <c r="X987" s="103">
        <f>Final_Report[[#This Row],[Code Snippet]]</f>
        <v>0</v>
      </c>
      <c r="Y987" s="103" t="str">
        <f>IF(Final_Report[[#This Row],[Move to Report]]="Yes",VLOOKUP(E987,IssueVariable[],5,0),"N/A")</f>
        <v>N/A</v>
      </c>
      <c r="Z987" s="103" t="str">
        <f>Final_Report[[#This Row],[Expected Result]]</f>
        <v>N/A</v>
      </c>
      <c r="AA987" s="103" t="str">
        <f>IF(Final_Report[[#This Row],[Move to Report]]="Yes",VLOOKUP(E987,IssueVariable[],6,0),"N/A")</f>
        <v>N/A</v>
      </c>
      <c r="AB987" s="103" t="str">
        <f>IF(Final_Report[[#This Row],[Move to Report]]="Yes",VLOOKUP(E987,IssueVariable[],7,0),"N/A")</f>
        <v>N/A</v>
      </c>
      <c r="AC987" s="103" t="str">
        <f>Final_Report[[#This Row],[Recommendation]]</f>
        <v>N/A</v>
      </c>
      <c r="AD987" s="103"/>
      <c r="AE987" s="103" t="str">
        <f>IF(Final_Report[[#This Row],[Move to Report]]="Yes",VLOOKUP(E987,IssueVariable[],8,0),"N/A")</f>
        <v>N/A</v>
      </c>
      <c r="AF987" s="103" t="str">
        <f>Final_Report[[#This Row],[Steps to Reproduce]]</f>
        <v>N/A</v>
      </c>
      <c r="AG987" s="103" t="str">
        <f>IF(Final_Report[[#This Row],[Move to Report]]="Yes",VLOOKUP(E987,IssueVariable[],9,0),"N/A")</f>
        <v>N/A</v>
      </c>
      <c r="AH987" s="103" t="str">
        <f>IF(Final_Report[[#This Row],[Move to Report]]="Yes",VLOOKUP(E987,IssueVariable[],10,0),"N/A")</f>
        <v>N/A</v>
      </c>
      <c r="AI987" s="103"/>
      <c r="AJ987" s="103"/>
      <c r="AK987" s="103" t="str" cm="1">
        <f t="array" ref="AK987">Table95[Tested on]</f>
        <v>Windows: 11
MAC OS: 12
iOS: 15
Android OS: 10</v>
      </c>
      <c r="AL987" s="203" t="str" cm="1">
        <f t="array" ref="AL98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7" s="103" t="e" cm="1">
        <f t="array" ref="AM987">CONCATENATE(LEFT(AH987, SEARCH(" ", AH987) -1),", ",Labels[Labels])</f>
        <v>#VALUE!</v>
      </c>
      <c r="AN987" s="103" t="b">
        <f t="shared" si="16"/>
        <v>0</v>
      </c>
      <c r="AO987" s="103"/>
      <c r="AP987" s="103"/>
      <c r="AQ987" s="103"/>
      <c r="AR987" s="103"/>
      <c r="AS987" s="103"/>
      <c r="AT987" s="103"/>
      <c r="AU987" s="103"/>
      <c r="AV987" s="103"/>
      <c r="AW987" s="103"/>
      <c r="AX987" s="103"/>
      <c r="AY987" s="103"/>
      <c r="AZ987" s="103"/>
      <c r="BA987" s="103"/>
      <c r="BB987" s="103"/>
      <c r="BC987" s="103" t="e">
        <f>VLOOKUP('Final Report'!D987,'Issue Variable'!A:N,11,FALSE)</f>
        <v>#N/A</v>
      </c>
      <c r="BD987" s="103"/>
      <c r="BE987" s="206"/>
    </row>
    <row r="988" spans="1:57" ht="105" hidden="1">
      <c r="A988" s="145"/>
      <c r="B988" s="103" t="e">
        <f>VLOOKUP(A988,URL[],2,0)</f>
        <v>#N/A</v>
      </c>
      <c r="C988" s="205" t="e">
        <f>VLOOKUP(A988,URL[],3,0)</f>
        <v>#N/A</v>
      </c>
      <c r="D988" s="103"/>
      <c r="E988" s="103"/>
      <c r="F988" s="103"/>
      <c r="G988" s="103"/>
      <c r="H988" s="103"/>
      <c r="I988" s="103"/>
      <c r="J988" s="103"/>
      <c r="K988" s="103"/>
      <c r="L988" s="103"/>
      <c r="M988" s="103"/>
      <c r="N988" s="103"/>
      <c r="O988" s="103"/>
      <c r="P988" s="103"/>
      <c r="Q988" s="103"/>
      <c r="R988" s="103"/>
      <c r="S988" s="103"/>
      <c r="T988" s="103" t="str">
        <f>IF(Final_Report[[#This Row],[Move to Report]]="Yes",VLOOKUP(E988,IssueVariable[],3,0),"N/A")</f>
        <v>N/A</v>
      </c>
      <c r="U988" s="103" t="str">
        <f>IF(Final_Report[[#This Row],[Move to Report]]="Yes",VLOOKUP(E988,IssueVariable[],4,0),"N/A")</f>
        <v>N/A</v>
      </c>
      <c r="V988" s="103" t="str">
        <f>Final_Report[[#This Row],[Issue Description]]</f>
        <v>N/A</v>
      </c>
      <c r="W988" s="103"/>
      <c r="X988" s="103">
        <f>Final_Report[[#This Row],[Code Snippet]]</f>
        <v>0</v>
      </c>
      <c r="Y988" s="103" t="str">
        <f>IF(Final_Report[[#This Row],[Move to Report]]="Yes",VLOOKUP(E988,IssueVariable[],5,0),"N/A")</f>
        <v>N/A</v>
      </c>
      <c r="Z988" s="103" t="str">
        <f>Final_Report[[#This Row],[Expected Result]]</f>
        <v>N/A</v>
      </c>
      <c r="AA988" s="103" t="str">
        <f>IF(Final_Report[[#This Row],[Move to Report]]="Yes",VLOOKUP(E988,IssueVariable[],6,0),"N/A")</f>
        <v>N/A</v>
      </c>
      <c r="AB988" s="103" t="str">
        <f>IF(Final_Report[[#This Row],[Move to Report]]="Yes",VLOOKUP(E988,IssueVariable[],7,0),"N/A")</f>
        <v>N/A</v>
      </c>
      <c r="AC988" s="103" t="str">
        <f>Final_Report[[#This Row],[Recommendation]]</f>
        <v>N/A</v>
      </c>
      <c r="AD988" s="103"/>
      <c r="AE988" s="103" t="str">
        <f>IF(Final_Report[[#This Row],[Move to Report]]="Yes",VLOOKUP(E988,IssueVariable[],8,0),"N/A")</f>
        <v>N/A</v>
      </c>
      <c r="AF988" s="103" t="str">
        <f>Final_Report[[#This Row],[Steps to Reproduce]]</f>
        <v>N/A</v>
      </c>
      <c r="AG988" s="103" t="str">
        <f>IF(Final_Report[[#This Row],[Move to Report]]="Yes",VLOOKUP(E988,IssueVariable[],9,0),"N/A")</f>
        <v>N/A</v>
      </c>
      <c r="AH988" s="103" t="str">
        <f>IF(Final_Report[[#This Row],[Move to Report]]="Yes",VLOOKUP(E988,IssueVariable[],10,0),"N/A")</f>
        <v>N/A</v>
      </c>
      <c r="AI988" s="103"/>
      <c r="AJ988" s="103"/>
      <c r="AK988" s="103" t="str" cm="1">
        <f t="array" ref="AK988">Table95[Tested on]</f>
        <v>Windows: 11
MAC OS: 12
iOS: 15
Android OS: 10</v>
      </c>
      <c r="AL988" s="203" t="str" cm="1">
        <f t="array" ref="AL98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8" s="103" t="e" cm="1">
        <f t="array" ref="AM988">CONCATENATE(LEFT(AH988, SEARCH(" ", AH988) -1),", ",Labels[Labels])</f>
        <v>#VALUE!</v>
      </c>
      <c r="AN988" s="103" t="b">
        <f t="shared" si="16"/>
        <v>0</v>
      </c>
      <c r="AO988" s="103"/>
      <c r="AP988" s="103"/>
      <c r="AQ988" s="103"/>
      <c r="AR988" s="103"/>
      <c r="AS988" s="103"/>
      <c r="AT988" s="103"/>
      <c r="AU988" s="103"/>
      <c r="AV988" s="103"/>
      <c r="AW988" s="103"/>
      <c r="AX988" s="103"/>
      <c r="AY988" s="103"/>
      <c r="AZ988" s="103"/>
      <c r="BA988" s="103"/>
      <c r="BB988" s="103"/>
      <c r="BC988" s="103" t="e">
        <f>VLOOKUP('Final Report'!D988,'Issue Variable'!A:N,11,FALSE)</f>
        <v>#N/A</v>
      </c>
      <c r="BD988" s="103"/>
      <c r="BE988" s="206"/>
    </row>
    <row r="989" spans="1:57" ht="105" hidden="1">
      <c r="A989" s="145"/>
      <c r="B989" s="103" t="e">
        <f>VLOOKUP(A989,URL[],2,0)</f>
        <v>#N/A</v>
      </c>
      <c r="C989" s="205" t="e">
        <f>VLOOKUP(A989,URL[],3,0)</f>
        <v>#N/A</v>
      </c>
      <c r="D989" s="103"/>
      <c r="E989" s="103"/>
      <c r="F989" s="103"/>
      <c r="G989" s="103"/>
      <c r="H989" s="103"/>
      <c r="I989" s="103"/>
      <c r="J989" s="103"/>
      <c r="K989" s="103"/>
      <c r="L989" s="103"/>
      <c r="M989" s="103"/>
      <c r="N989" s="103"/>
      <c r="O989" s="103"/>
      <c r="P989" s="103"/>
      <c r="Q989" s="103"/>
      <c r="R989" s="103"/>
      <c r="S989" s="103"/>
      <c r="T989" s="103" t="str">
        <f>IF(Final_Report[[#This Row],[Move to Report]]="Yes",VLOOKUP(E989,IssueVariable[],3,0),"N/A")</f>
        <v>N/A</v>
      </c>
      <c r="U989" s="103" t="str">
        <f>IF(Final_Report[[#This Row],[Move to Report]]="Yes",VLOOKUP(E989,IssueVariable[],4,0),"N/A")</f>
        <v>N/A</v>
      </c>
      <c r="V989" s="103" t="str">
        <f>Final_Report[[#This Row],[Issue Description]]</f>
        <v>N/A</v>
      </c>
      <c r="W989" s="103"/>
      <c r="X989" s="103">
        <f>Final_Report[[#This Row],[Code Snippet]]</f>
        <v>0</v>
      </c>
      <c r="Y989" s="103" t="str">
        <f>IF(Final_Report[[#This Row],[Move to Report]]="Yes",VLOOKUP(E989,IssueVariable[],5,0),"N/A")</f>
        <v>N/A</v>
      </c>
      <c r="Z989" s="103" t="str">
        <f>Final_Report[[#This Row],[Expected Result]]</f>
        <v>N/A</v>
      </c>
      <c r="AA989" s="103" t="str">
        <f>IF(Final_Report[[#This Row],[Move to Report]]="Yes",VLOOKUP(E989,IssueVariable[],6,0),"N/A")</f>
        <v>N/A</v>
      </c>
      <c r="AB989" s="103" t="str">
        <f>IF(Final_Report[[#This Row],[Move to Report]]="Yes",VLOOKUP(E989,IssueVariable[],7,0),"N/A")</f>
        <v>N/A</v>
      </c>
      <c r="AC989" s="103" t="str">
        <f>Final_Report[[#This Row],[Recommendation]]</f>
        <v>N/A</v>
      </c>
      <c r="AD989" s="103"/>
      <c r="AE989" s="103" t="str">
        <f>IF(Final_Report[[#This Row],[Move to Report]]="Yes",VLOOKUP(E989,IssueVariable[],8,0),"N/A")</f>
        <v>N/A</v>
      </c>
      <c r="AF989" s="103" t="str">
        <f>Final_Report[[#This Row],[Steps to Reproduce]]</f>
        <v>N/A</v>
      </c>
      <c r="AG989" s="103" t="str">
        <f>IF(Final_Report[[#This Row],[Move to Report]]="Yes",VLOOKUP(E989,IssueVariable[],9,0),"N/A")</f>
        <v>N/A</v>
      </c>
      <c r="AH989" s="103" t="str">
        <f>IF(Final_Report[[#This Row],[Move to Report]]="Yes",VLOOKUP(E989,IssueVariable[],10,0),"N/A")</f>
        <v>N/A</v>
      </c>
      <c r="AI989" s="103"/>
      <c r="AJ989" s="103"/>
      <c r="AK989" s="103" t="str" cm="1">
        <f t="array" ref="AK989">Table95[Tested on]</f>
        <v>Windows: 11
MAC OS: 12
iOS: 15
Android OS: 10</v>
      </c>
      <c r="AL989" s="203" t="str" cm="1">
        <f t="array" ref="AL98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89" s="103" t="e" cm="1">
        <f t="array" ref="AM989">CONCATENATE(LEFT(AH989, SEARCH(" ", AH989) -1),", ",Labels[Labels])</f>
        <v>#VALUE!</v>
      </c>
      <c r="AN989" s="103" t="b">
        <f t="shared" si="16"/>
        <v>0</v>
      </c>
      <c r="AO989" s="103"/>
      <c r="AP989" s="103"/>
      <c r="AQ989" s="103"/>
      <c r="AR989" s="103"/>
      <c r="AS989" s="103"/>
      <c r="AT989" s="103"/>
      <c r="AU989" s="103"/>
      <c r="AV989" s="103"/>
      <c r="AW989" s="103"/>
      <c r="AX989" s="103"/>
      <c r="AY989" s="103"/>
      <c r="AZ989" s="103"/>
      <c r="BA989" s="103"/>
      <c r="BB989" s="103"/>
      <c r="BC989" s="103" t="e">
        <f>VLOOKUP('Final Report'!D989,'Issue Variable'!A:N,11,FALSE)</f>
        <v>#N/A</v>
      </c>
      <c r="BD989" s="103"/>
      <c r="BE989" s="206"/>
    </row>
    <row r="990" spans="1:57" ht="105" hidden="1">
      <c r="A990" s="145"/>
      <c r="B990" s="103" t="e">
        <f>VLOOKUP(A990,URL[],2,0)</f>
        <v>#N/A</v>
      </c>
      <c r="C990" s="205" t="e">
        <f>VLOOKUP(A990,URL[],3,0)</f>
        <v>#N/A</v>
      </c>
      <c r="D990" s="103"/>
      <c r="E990" s="103"/>
      <c r="F990" s="103"/>
      <c r="G990" s="103"/>
      <c r="H990" s="103"/>
      <c r="I990" s="103"/>
      <c r="J990" s="103"/>
      <c r="K990" s="103"/>
      <c r="L990" s="103"/>
      <c r="M990" s="103"/>
      <c r="N990" s="103"/>
      <c r="O990" s="103"/>
      <c r="P990" s="103"/>
      <c r="Q990" s="103"/>
      <c r="R990" s="103"/>
      <c r="S990" s="103"/>
      <c r="T990" s="103" t="str">
        <f>IF(Final_Report[[#This Row],[Move to Report]]="Yes",VLOOKUP(E990,IssueVariable[],3,0),"N/A")</f>
        <v>N/A</v>
      </c>
      <c r="U990" s="103" t="str">
        <f>IF(Final_Report[[#This Row],[Move to Report]]="Yes",VLOOKUP(E990,IssueVariable[],4,0),"N/A")</f>
        <v>N/A</v>
      </c>
      <c r="V990" s="103" t="str">
        <f>Final_Report[[#This Row],[Issue Description]]</f>
        <v>N/A</v>
      </c>
      <c r="W990" s="103"/>
      <c r="X990" s="103">
        <f>Final_Report[[#This Row],[Code Snippet]]</f>
        <v>0</v>
      </c>
      <c r="Y990" s="103" t="str">
        <f>IF(Final_Report[[#This Row],[Move to Report]]="Yes",VLOOKUP(E990,IssueVariable[],5,0),"N/A")</f>
        <v>N/A</v>
      </c>
      <c r="Z990" s="103" t="str">
        <f>Final_Report[[#This Row],[Expected Result]]</f>
        <v>N/A</v>
      </c>
      <c r="AA990" s="103" t="str">
        <f>IF(Final_Report[[#This Row],[Move to Report]]="Yes",VLOOKUP(E990,IssueVariable[],6,0),"N/A")</f>
        <v>N/A</v>
      </c>
      <c r="AB990" s="103" t="str">
        <f>IF(Final_Report[[#This Row],[Move to Report]]="Yes",VLOOKUP(E990,IssueVariable[],7,0),"N/A")</f>
        <v>N/A</v>
      </c>
      <c r="AC990" s="103" t="str">
        <f>Final_Report[[#This Row],[Recommendation]]</f>
        <v>N/A</v>
      </c>
      <c r="AD990" s="103"/>
      <c r="AE990" s="103" t="str">
        <f>IF(Final_Report[[#This Row],[Move to Report]]="Yes",VLOOKUP(E990,IssueVariable[],8,0),"N/A")</f>
        <v>N/A</v>
      </c>
      <c r="AF990" s="103" t="str">
        <f>Final_Report[[#This Row],[Steps to Reproduce]]</f>
        <v>N/A</v>
      </c>
      <c r="AG990" s="103" t="str">
        <f>IF(Final_Report[[#This Row],[Move to Report]]="Yes",VLOOKUP(E990,IssueVariable[],9,0),"N/A")</f>
        <v>N/A</v>
      </c>
      <c r="AH990" s="103" t="str">
        <f>IF(Final_Report[[#This Row],[Move to Report]]="Yes",VLOOKUP(E990,IssueVariable[],10,0),"N/A")</f>
        <v>N/A</v>
      </c>
      <c r="AI990" s="103"/>
      <c r="AJ990" s="103"/>
      <c r="AK990" s="103" t="str" cm="1">
        <f t="array" ref="AK990">Table95[Tested on]</f>
        <v>Windows: 11
MAC OS: 12
iOS: 15
Android OS: 10</v>
      </c>
      <c r="AL990" s="203" t="str" cm="1">
        <f t="array" ref="AL99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0" s="103" t="e" cm="1">
        <f t="array" ref="AM990">CONCATENATE(LEFT(AH990, SEARCH(" ", AH990) -1),", ",Labels[Labels])</f>
        <v>#VALUE!</v>
      </c>
      <c r="AN990" s="103" t="b">
        <f t="shared" si="16"/>
        <v>0</v>
      </c>
      <c r="AO990" s="103"/>
      <c r="AP990" s="103"/>
      <c r="AQ990" s="103"/>
      <c r="AR990" s="103"/>
      <c r="AS990" s="103"/>
      <c r="AT990" s="103"/>
      <c r="AU990" s="103"/>
      <c r="AV990" s="103"/>
      <c r="AW990" s="103"/>
      <c r="AX990" s="103"/>
      <c r="AY990" s="103"/>
      <c r="AZ990" s="103"/>
      <c r="BA990" s="103"/>
      <c r="BB990" s="103"/>
      <c r="BC990" s="103" t="e">
        <f>VLOOKUP('Final Report'!D990,'Issue Variable'!A:N,11,FALSE)</f>
        <v>#N/A</v>
      </c>
      <c r="BD990" s="103"/>
      <c r="BE990" s="206"/>
    </row>
    <row r="991" spans="1:57" ht="105" hidden="1">
      <c r="A991" s="145"/>
      <c r="B991" s="103" t="e">
        <f>VLOOKUP(A991,URL[],2,0)</f>
        <v>#N/A</v>
      </c>
      <c r="C991" s="205" t="e">
        <f>VLOOKUP(A991,URL[],3,0)</f>
        <v>#N/A</v>
      </c>
      <c r="D991" s="103"/>
      <c r="E991" s="103"/>
      <c r="F991" s="103"/>
      <c r="G991" s="103"/>
      <c r="H991" s="103"/>
      <c r="I991" s="103"/>
      <c r="J991" s="103"/>
      <c r="K991" s="103"/>
      <c r="L991" s="103"/>
      <c r="M991" s="103"/>
      <c r="N991" s="103"/>
      <c r="O991" s="103"/>
      <c r="P991" s="103"/>
      <c r="Q991" s="103"/>
      <c r="R991" s="103"/>
      <c r="S991" s="103"/>
      <c r="T991" s="103" t="str">
        <f>IF(Final_Report[[#This Row],[Move to Report]]="Yes",VLOOKUP(E991,IssueVariable[],3,0),"N/A")</f>
        <v>N/A</v>
      </c>
      <c r="U991" s="103" t="str">
        <f>IF(Final_Report[[#This Row],[Move to Report]]="Yes",VLOOKUP(E991,IssueVariable[],4,0),"N/A")</f>
        <v>N/A</v>
      </c>
      <c r="V991" s="103" t="str">
        <f>Final_Report[[#This Row],[Issue Description]]</f>
        <v>N/A</v>
      </c>
      <c r="W991" s="103"/>
      <c r="X991" s="103">
        <f>Final_Report[[#This Row],[Code Snippet]]</f>
        <v>0</v>
      </c>
      <c r="Y991" s="103" t="str">
        <f>IF(Final_Report[[#This Row],[Move to Report]]="Yes",VLOOKUP(E991,IssueVariable[],5,0),"N/A")</f>
        <v>N/A</v>
      </c>
      <c r="Z991" s="103" t="str">
        <f>Final_Report[[#This Row],[Expected Result]]</f>
        <v>N/A</v>
      </c>
      <c r="AA991" s="103" t="str">
        <f>IF(Final_Report[[#This Row],[Move to Report]]="Yes",VLOOKUP(E991,IssueVariable[],6,0),"N/A")</f>
        <v>N/A</v>
      </c>
      <c r="AB991" s="103" t="str">
        <f>IF(Final_Report[[#This Row],[Move to Report]]="Yes",VLOOKUP(E991,IssueVariable[],7,0),"N/A")</f>
        <v>N/A</v>
      </c>
      <c r="AC991" s="103" t="str">
        <f>Final_Report[[#This Row],[Recommendation]]</f>
        <v>N/A</v>
      </c>
      <c r="AD991" s="103"/>
      <c r="AE991" s="103" t="str">
        <f>IF(Final_Report[[#This Row],[Move to Report]]="Yes",VLOOKUP(E991,IssueVariable[],8,0),"N/A")</f>
        <v>N/A</v>
      </c>
      <c r="AF991" s="103" t="str">
        <f>Final_Report[[#This Row],[Steps to Reproduce]]</f>
        <v>N/A</v>
      </c>
      <c r="AG991" s="103" t="str">
        <f>IF(Final_Report[[#This Row],[Move to Report]]="Yes",VLOOKUP(E991,IssueVariable[],9,0),"N/A")</f>
        <v>N/A</v>
      </c>
      <c r="AH991" s="103" t="str">
        <f>IF(Final_Report[[#This Row],[Move to Report]]="Yes",VLOOKUP(E991,IssueVariable[],10,0),"N/A")</f>
        <v>N/A</v>
      </c>
      <c r="AI991" s="103"/>
      <c r="AJ991" s="103"/>
      <c r="AK991" s="103" t="str" cm="1">
        <f t="array" ref="AK991">Table95[Tested on]</f>
        <v>Windows: 11
MAC OS: 12
iOS: 15
Android OS: 10</v>
      </c>
      <c r="AL991" s="203" t="str" cm="1">
        <f t="array" ref="AL991">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1" s="103" t="e" cm="1">
        <f t="array" ref="AM991">CONCATENATE(LEFT(AH991, SEARCH(" ", AH991) -1),", ",Labels[Labels])</f>
        <v>#VALUE!</v>
      </c>
      <c r="AN991" s="103" t="b">
        <f t="shared" si="16"/>
        <v>0</v>
      </c>
      <c r="AO991" s="103"/>
      <c r="AP991" s="103"/>
      <c r="AQ991" s="103"/>
      <c r="AR991" s="103"/>
      <c r="AS991" s="103"/>
      <c r="AT991" s="103"/>
      <c r="AU991" s="103"/>
      <c r="AV991" s="103"/>
      <c r="AW991" s="103"/>
      <c r="AX991" s="103"/>
      <c r="AY991" s="103"/>
      <c r="AZ991" s="103"/>
      <c r="BA991" s="103"/>
      <c r="BB991" s="103"/>
      <c r="BC991" s="103" t="e">
        <f>VLOOKUP('Final Report'!D991,'Issue Variable'!A:N,11,FALSE)</f>
        <v>#N/A</v>
      </c>
      <c r="BD991" s="103"/>
      <c r="BE991" s="206"/>
    </row>
    <row r="992" spans="1:57" ht="105" hidden="1">
      <c r="A992" s="145"/>
      <c r="B992" s="103" t="e">
        <f>VLOOKUP(A992,URL[],2,0)</f>
        <v>#N/A</v>
      </c>
      <c r="C992" s="205" t="e">
        <f>VLOOKUP(A992,URL[],3,0)</f>
        <v>#N/A</v>
      </c>
      <c r="D992" s="103"/>
      <c r="E992" s="103"/>
      <c r="F992" s="103"/>
      <c r="G992" s="103"/>
      <c r="H992" s="103"/>
      <c r="I992" s="103"/>
      <c r="J992" s="103"/>
      <c r="K992" s="103"/>
      <c r="L992" s="103"/>
      <c r="M992" s="103"/>
      <c r="N992" s="103"/>
      <c r="O992" s="103"/>
      <c r="P992" s="103"/>
      <c r="Q992" s="103"/>
      <c r="R992" s="103"/>
      <c r="S992" s="103"/>
      <c r="T992" s="103" t="str">
        <f>IF(Final_Report[[#This Row],[Move to Report]]="Yes",VLOOKUP(E992,IssueVariable[],3,0),"N/A")</f>
        <v>N/A</v>
      </c>
      <c r="U992" s="103" t="str">
        <f>IF(Final_Report[[#This Row],[Move to Report]]="Yes",VLOOKUP(E992,IssueVariable[],4,0),"N/A")</f>
        <v>N/A</v>
      </c>
      <c r="V992" s="103" t="str">
        <f>Final_Report[[#This Row],[Issue Description]]</f>
        <v>N/A</v>
      </c>
      <c r="W992" s="103"/>
      <c r="X992" s="103">
        <f>Final_Report[[#This Row],[Code Snippet]]</f>
        <v>0</v>
      </c>
      <c r="Y992" s="103" t="str">
        <f>IF(Final_Report[[#This Row],[Move to Report]]="Yes",VLOOKUP(E992,IssueVariable[],5,0),"N/A")</f>
        <v>N/A</v>
      </c>
      <c r="Z992" s="103" t="str">
        <f>Final_Report[[#This Row],[Expected Result]]</f>
        <v>N/A</v>
      </c>
      <c r="AA992" s="103" t="str">
        <f>IF(Final_Report[[#This Row],[Move to Report]]="Yes",VLOOKUP(E992,IssueVariable[],6,0),"N/A")</f>
        <v>N/A</v>
      </c>
      <c r="AB992" s="103" t="str">
        <f>IF(Final_Report[[#This Row],[Move to Report]]="Yes",VLOOKUP(E992,IssueVariable[],7,0),"N/A")</f>
        <v>N/A</v>
      </c>
      <c r="AC992" s="103" t="str">
        <f>Final_Report[[#This Row],[Recommendation]]</f>
        <v>N/A</v>
      </c>
      <c r="AD992" s="103"/>
      <c r="AE992" s="103" t="str">
        <f>IF(Final_Report[[#This Row],[Move to Report]]="Yes",VLOOKUP(E992,IssueVariable[],8,0),"N/A")</f>
        <v>N/A</v>
      </c>
      <c r="AF992" s="103" t="str">
        <f>Final_Report[[#This Row],[Steps to Reproduce]]</f>
        <v>N/A</v>
      </c>
      <c r="AG992" s="103" t="str">
        <f>IF(Final_Report[[#This Row],[Move to Report]]="Yes",VLOOKUP(E992,IssueVariable[],9,0),"N/A")</f>
        <v>N/A</v>
      </c>
      <c r="AH992" s="103" t="str">
        <f>IF(Final_Report[[#This Row],[Move to Report]]="Yes",VLOOKUP(E992,IssueVariable[],10,0),"N/A")</f>
        <v>N/A</v>
      </c>
      <c r="AI992" s="103"/>
      <c r="AJ992" s="103"/>
      <c r="AK992" s="103" t="str" cm="1">
        <f t="array" ref="AK992">Table95[Tested on]</f>
        <v>Windows: 11
MAC OS: 12
iOS: 15
Android OS: 10</v>
      </c>
      <c r="AL992" s="203" t="str" cm="1">
        <f t="array" ref="AL992">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2" s="103" t="e" cm="1">
        <f t="array" ref="AM992">CONCATENATE(LEFT(AH992, SEARCH(" ", AH992) -1),", ",Labels[Labels])</f>
        <v>#VALUE!</v>
      </c>
      <c r="AN992" s="103" t="b">
        <f t="shared" si="16"/>
        <v>0</v>
      </c>
      <c r="AO992" s="103"/>
      <c r="AP992" s="103"/>
      <c r="AQ992" s="103"/>
      <c r="AR992" s="103"/>
      <c r="AS992" s="103"/>
      <c r="AT992" s="103"/>
      <c r="AU992" s="103"/>
      <c r="AV992" s="103"/>
      <c r="AW992" s="103"/>
      <c r="AX992" s="103"/>
      <c r="AY992" s="103"/>
      <c r="AZ992" s="103"/>
      <c r="BA992" s="103"/>
      <c r="BB992" s="103"/>
      <c r="BC992" s="103" t="e">
        <f>VLOOKUP('Final Report'!D992,'Issue Variable'!A:N,11,FALSE)</f>
        <v>#N/A</v>
      </c>
      <c r="BD992" s="103"/>
      <c r="BE992" s="206"/>
    </row>
    <row r="993" spans="1:57" ht="105" hidden="1">
      <c r="A993" s="145"/>
      <c r="B993" s="103" t="e">
        <f>VLOOKUP(A993,URL[],2,0)</f>
        <v>#N/A</v>
      </c>
      <c r="C993" s="205" t="e">
        <f>VLOOKUP(A993,URL[],3,0)</f>
        <v>#N/A</v>
      </c>
      <c r="D993" s="103"/>
      <c r="E993" s="103"/>
      <c r="F993" s="103"/>
      <c r="G993" s="103"/>
      <c r="H993" s="103"/>
      <c r="I993" s="103"/>
      <c r="J993" s="103"/>
      <c r="K993" s="103"/>
      <c r="L993" s="103"/>
      <c r="M993" s="103"/>
      <c r="N993" s="103"/>
      <c r="O993" s="103"/>
      <c r="P993" s="103"/>
      <c r="Q993" s="103"/>
      <c r="R993" s="103"/>
      <c r="S993" s="103"/>
      <c r="T993" s="103" t="str">
        <f>IF(Final_Report[[#This Row],[Move to Report]]="Yes",VLOOKUP(E993,IssueVariable[],3,0),"N/A")</f>
        <v>N/A</v>
      </c>
      <c r="U993" s="103" t="str">
        <f>IF(Final_Report[[#This Row],[Move to Report]]="Yes",VLOOKUP(E993,IssueVariable[],4,0),"N/A")</f>
        <v>N/A</v>
      </c>
      <c r="V993" s="103" t="str">
        <f>Final_Report[[#This Row],[Issue Description]]</f>
        <v>N/A</v>
      </c>
      <c r="W993" s="103"/>
      <c r="X993" s="103">
        <f>Final_Report[[#This Row],[Code Snippet]]</f>
        <v>0</v>
      </c>
      <c r="Y993" s="103" t="str">
        <f>IF(Final_Report[[#This Row],[Move to Report]]="Yes",VLOOKUP(E993,IssueVariable[],5,0),"N/A")</f>
        <v>N/A</v>
      </c>
      <c r="Z993" s="103" t="str">
        <f>Final_Report[[#This Row],[Expected Result]]</f>
        <v>N/A</v>
      </c>
      <c r="AA993" s="103" t="str">
        <f>IF(Final_Report[[#This Row],[Move to Report]]="Yes",VLOOKUP(E993,IssueVariable[],6,0),"N/A")</f>
        <v>N/A</v>
      </c>
      <c r="AB993" s="103" t="str">
        <f>IF(Final_Report[[#This Row],[Move to Report]]="Yes",VLOOKUP(E993,IssueVariable[],7,0),"N/A")</f>
        <v>N/A</v>
      </c>
      <c r="AC993" s="103" t="str">
        <f>Final_Report[[#This Row],[Recommendation]]</f>
        <v>N/A</v>
      </c>
      <c r="AD993" s="103"/>
      <c r="AE993" s="103" t="str">
        <f>IF(Final_Report[[#This Row],[Move to Report]]="Yes",VLOOKUP(E993,IssueVariable[],8,0),"N/A")</f>
        <v>N/A</v>
      </c>
      <c r="AF993" s="103" t="str">
        <f>Final_Report[[#This Row],[Steps to Reproduce]]</f>
        <v>N/A</v>
      </c>
      <c r="AG993" s="103" t="str">
        <f>IF(Final_Report[[#This Row],[Move to Report]]="Yes",VLOOKUP(E993,IssueVariable[],9,0),"N/A")</f>
        <v>N/A</v>
      </c>
      <c r="AH993" s="103" t="str">
        <f>IF(Final_Report[[#This Row],[Move to Report]]="Yes",VLOOKUP(E993,IssueVariable[],10,0),"N/A")</f>
        <v>N/A</v>
      </c>
      <c r="AI993" s="103"/>
      <c r="AJ993" s="103"/>
      <c r="AK993" s="103" t="str" cm="1">
        <f t="array" ref="AK993">Table95[Tested on]</f>
        <v>Windows: 11
MAC OS: 12
iOS: 15
Android OS: 10</v>
      </c>
      <c r="AL993" s="203" t="str" cm="1">
        <f t="array" ref="AL993">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3" s="103" t="e" cm="1">
        <f t="array" ref="AM993">CONCATENATE(LEFT(AH993, SEARCH(" ", AH993) -1),", ",Labels[Labels])</f>
        <v>#VALUE!</v>
      </c>
      <c r="AN993" s="103" t="b">
        <f t="shared" si="16"/>
        <v>0</v>
      </c>
      <c r="AO993" s="103"/>
      <c r="AP993" s="103"/>
      <c r="AQ993" s="103"/>
      <c r="AR993" s="103"/>
      <c r="AS993" s="103"/>
      <c r="AT993" s="103"/>
      <c r="AU993" s="103"/>
      <c r="AV993" s="103"/>
      <c r="AW993" s="103"/>
      <c r="AX993" s="103"/>
      <c r="AY993" s="103"/>
      <c r="AZ993" s="103"/>
      <c r="BA993" s="103"/>
      <c r="BB993" s="103"/>
      <c r="BC993" s="103" t="e">
        <f>VLOOKUP('Final Report'!D993,'Issue Variable'!A:N,11,FALSE)</f>
        <v>#N/A</v>
      </c>
      <c r="BD993" s="103"/>
      <c r="BE993" s="206"/>
    </row>
    <row r="994" spans="1:57" ht="105" hidden="1">
      <c r="A994" s="145"/>
      <c r="B994" s="103" t="e">
        <f>VLOOKUP(A994,URL[],2,0)</f>
        <v>#N/A</v>
      </c>
      <c r="C994" s="205" t="e">
        <f>VLOOKUP(A994,URL[],3,0)</f>
        <v>#N/A</v>
      </c>
      <c r="D994" s="103"/>
      <c r="E994" s="103"/>
      <c r="F994" s="103"/>
      <c r="G994" s="103"/>
      <c r="H994" s="103"/>
      <c r="I994" s="103"/>
      <c r="J994" s="103"/>
      <c r="K994" s="103"/>
      <c r="L994" s="103"/>
      <c r="M994" s="103"/>
      <c r="N994" s="103"/>
      <c r="O994" s="103"/>
      <c r="P994" s="103"/>
      <c r="Q994" s="103"/>
      <c r="R994" s="103"/>
      <c r="S994" s="103"/>
      <c r="T994" s="103" t="str">
        <f>IF(Final_Report[[#This Row],[Move to Report]]="Yes",VLOOKUP(E994,IssueVariable[],3,0),"N/A")</f>
        <v>N/A</v>
      </c>
      <c r="U994" s="103" t="str">
        <f>IF(Final_Report[[#This Row],[Move to Report]]="Yes",VLOOKUP(E994,IssueVariable[],4,0),"N/A")</f>
        <v>N/A</v>
      </c>
      <c r="V994" s="103" t="str">
        <f>Final_Report[[#This Row],[Issue Description]]</f>
        <v>N/A</v>
      </c>
      <c r="W994" s="103"/>
      <c r="X994" s="103">
        <f>Final_Report[[#This Row],[Code Snippet]]</f>
        <v>0</v>
      </c>
      <c r="Y994" s="103" t="str">
        <f>IF(Final_Report[[#This Row],[Move to Report]]="Yes",VLOOKUP(E994,IssueVariable[],5,0),"N/A")</f>
        <v>N/A</v>
      </c>
      <c r="Z994" s="103" t="str">
        <f>Final_Report[[#This Row],[Expected Result]]</f>
        <v>N/A</v>
      </c>
      <c r="AA994" s="103" t="str">
        <f>IF(Final_Report[[#This Row],[Move to Report]]="Yes",VLOOKUP(E994,IssueVariable[],6,0),"N/A")</f>
        <v>N/A</v>
      </c>
      <c r="AB994" s="103" t="str">
        <f>IF(Final_Report[[#This Row],[Move to Report]]="Yes",VLOOKUP(E994,IssueVariable[],7,0),"N/A")</f>
        <v>N/A</v>
      </c>
      <c r="AC994" s="103" t="str">
        <f>Final_Report[[#This Row],[Recommendation]]</f>
        <v>N/A</v>
      </c>
      <c r="AD994" s="103"/>
      <c r="AE994" s="103" t="str">
        <f>IF(Final_Report[[#This Row],[Move to Report]]="Yes",VLOOKUP(E994,IssueVariable[],8,0),"N/A")</f>
        <v>N/A</v>
      </c>
      <c r="AF994" s="103" t="str">
        <f>Final_Report[[#This Row],[Steps to Reproduce]]</f>
        <v>N/A</v>
      </c>
      <c r="AG994" s="103" t="str">
        <f>IF(Final_Report[[#This Row],[Move to Report]]="Yes",VLOOKUP(E994,IssueVariable[],9,0),"N/A")</f>
        <v>N/A</v>
      </c>
      <c r="AH994" s="103" t="str">
        <f>IF(Final_Report[[#This Row],[Move to Report]]="Yes",VLOOKUP(E994,IssueVariable[],10,0),"N/A")</f>
        <v>N/A</v>
      </c>
      <c r="AI994" s="103"/>
      <c r="AJ994" s="103"/>
      <c r="AK994" s="103" t="str" cm="1">
        <f t="array" ref="AK994">Table95[Tested on]</f>
        <v>Windows: 11
MAC OS: 12
iOS: 15
Android OS: 10</v>
      </c>
      <c r="AL994" s="203" t="str" cm="1">
        <f t="array" ref="AL994">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4" s="103" t="e" cm="1">
        <f t="array" ref="AM994">CONCATENATE(LEFT(AH994, SEARCH(" ", AH994) -1),", ",Labels[Labels])</f>
        <v>#VALUE!</v>
      </c>
      <c r="AN994" s="103" t="b">
        <f t="shared" si="16"/>
        <v>0</v>
      </c>
      <c r="AO994" s="103"/>
      <c r="AP994" s="103"/>
      <c r="AQ994" s="103"/>
      <c r="AR994" s="103"/>
      <c r="AS994" s="103"/>
      <c r="AT994" s="103"/>
      <c r="AU994" s="103"/>
      <c r="AV994" s="103"/>
      <c r="AW994" s="103"/>
      <c r="AX994" s="103"/>
      <c r="AY994" s="103"/>
      <c r="AZ994" s="103"/>
      <c r="BA994" s="103"/>
      <c r="BB994" s="103"/>
      <c r="BC994" s="103" t="e">
        <f>VLOOKUP('Final Report'!D994,'Issue Variable'!A:N,11,FALSE)</f>
        <v>#N/A</v>
      </c>
      <c r="BD994" s="103"/>
      <c r="BE994" s="206"/>
    </row>
    <row r="995" spans="1:57" ht="105" hidden="1">
      <c r="A995" s="145"/>
      <c r="B995" s="103" t="e">
        <f>VLOOKUP(A995,URL[],2,0)</f>
        <v>#N/A</v>
      </c>
      <c r="C995" s="205" t="e">
        <f>VLOOKUP(A995,URL[],3,0)</f>
        <v>#N/A</v>
      </c>
      <c r="D995" s="103"/>
      <c r="E995" s="103"/>
      <c r="F995" s="103"/>
      <c r="G995" s="103"/>
      <c r="H995" s="103"/>
      <c r="I995" s="103"/>
      <c r="J995" s="103"/>
      <c r="K995" s="103"/>
      <c r="L995" s="103"/>
      <c r="M995" s="103"/>
      <c r="N995" s="103"/>
      <c r="O995" s="103"/>
      <c r="P995" s="103"/>
      <c r="Q995" s="103"/>
      <c r="R995" s="103"/>
      <c r="S995" s="103"/>
      <c r="T995" s="103" t="str">
        <f>IF(Final_Report[[#This Row],[Move to Report]]="Yes",VLOOKUP(E995,IssueVariable[],3,0),"N/A")</f>
        <v>N/A</v>
      </c>
      <c r="U995" s="103" t="str">
        <f>IF(Final_Report[[#This Row],[Move to Report]]="Yes",VLOOKUP(E995,IssueVariable[],4,0),"N/A")</f>
        <v>N/A</v>
      </c>
      <c r="V995" s="103" t="str">
        <f>Final_Report[[#This Row],[Issue Description]]</f>
        <v>N/A</v>
      </c>
      <c r="W995" s="103"/>
      <c r="X995" s="103">
        <f>Final_Report[[#This Row],[Code Snippet]]</f>
        <v>0</v>
      </c>
      <c r="Y995" s="103" t="str">
        <f>IF(Final_Report[[#This Row],[Move to Report]]="Yes",VLOOKUP(E995,IssueVariable[],5,0),"N/A")</f>
        <v>N/A</v>
      </c>
      <c r="Z995" s="103" t="str">
        <f>Final_Report[[#This Row],[Expected Result]]</f>
        <v>N/A</v>
      </c>
      <c r="AA995" s="103" t="str">
        <f>IF(Final_Report[[#This Row],[Move to Report]]="Yes",VLOOKUP(E995,IssueVariable[],6,0),"N/A")</f>
        <v>N/A</v>
      </c>
      <c r="AB995" s="103" t="str">
        <f>IF(Final_Report[[#This Row],[Move to Report]]="Yes",VLOOKUP(E995,IssueVariable[],7,0),"N/A")</f>
        <v>N/A</v>
      </c>
      <c r="AC995" s="103" t="str">
        <f>Final_Report[[#This Row],[Recommendation]]</f>
        <v>N/A</v>
      </c>
      <c r="AD995" s="103"/>
      <c r="AE995" s="103" t="str">
        <f>IF(Final_Report[[#This Row],[Move to Report]]="Yes",VLOOKUP(E995,IssueVariable[],8,0),"N/A")</f>
        <v>N/A</v>
      </c>
      <c r="AF995" s="103" t="str">
        <f>Final_Report[[#This Row],[Steps to Reproduce]]</f>
        <v>N/A</v>
      </c>
      <c r="AG995" s="103" t="str">
        <f>IF(Final_Report[[#This Row],[Move to Report]]="Yes",VLOOKUP(E995,IssueVariable[],9,0),"N/A")</f>
        <v>N/A</v>
      </c>
      <c r="AH995" s="103" t="str">
        <f>IF(Final_Report[[#This Row],[Move to Report]]="Yes",VLOOKUP(E995,IssueVariable[],10,0),"N/A")</f>
        <v>N/A</v>
      </c>
      <c r="AI995" s="103"/>
      <c r="AJ995" s="103"/>
      <c r="AK995" s="103" t="str" cm="1">
        <f t="array" ref="AK995">Table95[Tested on]</f>
        <v>Windows: 11
MAC OS: 12
iOS: 15
Android OS: 10</v>
      </c>
      <c r="AL995" s="203" t="str" cm="1">
        <f t="array" ref="AL995">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5" s="103" t="e" cm="1">
        <f t="array" ref="AM995">CONCATENATE(LEFT(AH995, SEARCH(" ", AH995) -1),", ",Labels[Labels])</f>
        <v>#VALUE!</v>
      </c>
      <c r="AN995" s="103" t="b">
        <f t="shared" si="16"/>
        <v>0</v>
      </c>
      <c r="AO995" s="103"/>
      <c r="AP995" s="103"/>
      <c r="AQ995" s="103"/>
      <c r="AR995" s="103"/>
      <c r="AS995" s="103"/>
      <c r="AT995" s="103"/>
      <c r="AU995" s="103"/>
      <c r="AV995" s="103"/>
      <c r="AW995" s="103"/>
      <c r="AX995" s="103"/>
      <c r="AY995" s="103"/>
      <c r="AZ995" s="103"/>
      <c r="BA995" s="103"/>
      <c r="BB995" s="103"/>
      <c r="BC995" s="103" t="e">
        <f>VLOOKUP('Final Report'!D995,'Issue Variable'!A:N,11,FALSE)</f>
        <v>#N/A</v>
      </c>
      <c r="BD995" s="103"/>
      <c r="BE995" s="206"/>
    </row>
    <row r="996" spans="1:57" ht="105" hidden="1">
      <c r="A996" s="145"/>
      <c r="B996" s="103" t="e">
        <f>VLOOKUP(A996,URL[],2,0)</f>
        <v>#N/A</v>
      </c>
      <c r="C996" s="205" t="e">
        <f>VLOOKUP(A996,URL[],3,0)</f>
        <v>#N/A</v>
      </c>
      <c r="D996" s="103"/>
      <c r="E996" s="103"/>
      <c r="F996" s="103"/>
      <c r="G996" s="103"/>
      <c r="H996" s="103"/>
      <c r="I996" s="103"/>
      <c r="J996" s="103"/>
      <c r="K996" s="103"/>
      <c r="L996" s="103"/>
      <c r="M996" s="103"/>
      <c r="N996" s="103"/>
      <c r="O996" s="103"/>
      <c r="P996" s="103"/>
      <c r="Q996" s="103"/>
      <c r="R996" s="103"/>
      <c r="S996" s="103"/>
      <c r="T996" s="103" t="str">
        <f>IF(Final_Report[[#This Row],[Move to Report]]="Yes",VLOOKUP(E996,IssueVariable[],3,0),"N/A")</f>
        <v>N/A</v>
      </c>
      <c r="U996" s="103" t="str">
        <f>IF(Final_Report[[#This Row],[Move to Report]]="Yes",VLOOKUP(E996,IssueVariable[],4,0),"N/A")</f>
        <v>N/A</v>
      </c>
      <c r="V996" s="103" t="str">
        <f>Final_Report[[#This Row],[Issue Description]]</f>
        <v>N/A</v>
      </c>
      <c r="W996" s="103"/>
      <c r="X996" s="103">
        <f>Final_Report[[#This Row],[Code Snippet]]</f>
        <v>0</v>
      </c>
      <c r="Y996" s="103" t="str">
        <f>IF(Final_Report[[#This Row],[Move to Report]]="Yes",VLOOKUP(E996,IssueVariable[],5,0),"N/A")</f>
        <v>N/A</v>
      </c>
      <c r="Z996" s="103" t="str">
        <f>Final_Report[[#This Row],[Expected Result]]</f>
        <v>N/A</v>
      </c>
      <c r="AA996" s="103" t="str">
        <f>IF(Final_Report[[#This Row],[Move to Report]]="Yes",VLOOKUP(E996,IssueVariable[],6,0),"N/A")</f>
        <v>N/A</v>
      </c>
      <c r="AB996" s="103" t="str">
        <f>IF(Final_Report[[#This Row],[Move to Report]]="Yes",VLOOKUP(E996,IssueVariable[],7,0),"N/A")</f>
        <v>N/A</v>
      </c>
      <c r="AC996" s="103" t="str">
        <f>Final_Report[[#This Row],[Recommendation]]</f>
        <v>N/A</v>
      </c>
      <c r="AD996" s="103"/>
      <c r="AE996" s="103" t="str">
        <f>IF(Final_Report[[#This Row],[Move to Report]]="Yes",VLOOKUP(E996,IssueVariable[],8,0),"N/A")</f>
        <v>N/A</v>
      </c>
      <c r="AF996" s="103" t="str">
        <f>Final_Report[[#This Row],[Steps to Reproduce]]</f>
        <v>N/A</v>
      </c>
      <c r="AG996" s="103" t="str">
        <f>IF(Final_Report[[#This Row],[Move to Report]]="Yes",VLOOKUP(E996,IssueVariable[],9,0),"N/A")</f>
        <v>N/A</v>
      </c>
      <c r="AH996" s="103" t="str">
        <f>IF(Final_Report[[#This Row],[Move to Report]]="Yes",VLOOKUP(E996,IssueVariable[],10,0),"N/A")</f>
        <v>N/A</v>
      </c>
      <c r="AI996" s="103"/>
      <c r="AJ996" s="103"/>
      <c r="AK996" s="103" t="str" cm="1">
        <f t="array" ref="AK996">Table95[Tested on]</f>
        <v>Windows: 11
MAC OS: 12
iOS: 15
Android OS: 10</v>
      </c>
      <c r="AL996" s="203" t="str" cm="1">
        <f t="array" ref="AL996">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6" s="103" t="e" cm="1">
        <f t="array" ref="AM996">CONCATENATE(LEFT(AH996, SEARCH(" ", AH996) -1),", ",Labels[Labels])</f>
        <v>#VALUE!</v>
      </c>
      <c r="AN996" s="103" t="b">
        <f t="shared" si="16"/>
        <v>0</v>
      </c>
      <c r="AO996" s="103"/>
      <c r="AP996" s="103"/>
      <c r="AQ996" s="103"/>
      <c r="AR996" s="103"/>
      <c r="AS996" s="103"/>
      <c r="AT996" s="103"/>
      <c r="AU996" s="103"/>
      <c r="AV996" s="103"/>
      <c r="AW996" s="103"/>
      <c r="AX996" s="103"/>
      <c r="AY996" s="103"/>
      <c r="AZ996" s="103"/>
      <c r="BA996" s="103"/>
      <c r="BB996" s="103"/>
      <c r="BC996" s="103" t="e">
        <f>VLOOKUP('Final Report'!D996,'Issue Variable'!A:N,11,FALSE)</f>
        <v>#N/A</v>
      </c>
      <c r="BD996" s="103"/>
      <c r="BE996" s="206"/>
    </row>
    <row r="997" spans="1:57" ht="105" hidden="1">
      <c r="A997" s="145"/>
      <c r="B997" s="103" t="e">
        <f>VLOOKUP(A997,URL[],2,0)</f>
        <v>#N/A</v>
      </c>
      <c r="C997" s="205" t="e">
        <f>VLOOKUP(A997,URL[],3,0)</f>
        <v>#N/A</v>
      </c>
      <c r="D997" s="103"/>
      <c r="E997" s="103"/>
      <c r="F997" s="103"/>
      <c r="G997" s="103"/>
      <c r="H997" s="103"/>
      <c r="I997" s="103"/>
      <c r="J997" s="103"/>
      <c r="K997" s="103"/>
      <c r="L997" s="103"/>
      <c r="M997" s="103"/>
      <c r="N997" s="103"/>
      <c r="O997" s="103"/>
      <c r="P997" s="103"/>
      <c r="Q997" s="103"/>
      <c r="R997" s="103"/>
      <c r="S997" s="103"/>
      <c r="T997" s="103" t="str">
        <f>IF(Final_Report[[#This Row],[Move to Report]]="Yes",VLOOKUP(E997,IssueVariable[],3,0),"N/A")</f>
        <v>N/A</v>
      </c>
      <c r="U997" s="103" t="str">
        <f>IF(Final_Report[[#This Row],[Move to Report]]="Yes",VLOOKUP(E997,IssueVariable[],4,0),"N/A")</f>
        <v>N/A</v>
      </c>
      <c r="V997" s="103" t="str">
        <f>Final_Report[[#This Row],[Issue Description]]</f>
        <v>N/A</v>
      </c>
      <c r="W997" s="103"/>
      <c r="X997" s="103">
        <f>Final_Report[[#This Row],[Code Snippet]]</f>
        <v>0</v>
      </c>
      <c r="Y997" s="103" t="str">
        <f>IF(Final_Report[[#This Row],[Move to Report]]="Yes",VLOOKUP(E997,IssueVariable[],5,0),"N/A")</f>
        <v>N/A</v>
      </c>
      <c r="Z997" s="103" t="str">
        <f>Final_Report[[#This Row],[Expected Result]]</f>
        <v>N/A</v>
      </c>
      <c r="AA997" s="103" t="str">
        <f>IF(Final_Report[[#This Row],[Move to Report]]="Yes",VLOOKUP(E997,IssueVariable[],6,0),"N/A")</f>
        <v>N/A</v>
      </c>
      <c r="AB997" s="103" t="str">
        <f>IF(Final_Report[[#This Row],[Move to Report]]="Yes",VLOOKUP(E997,IssueVariable[],7,0),"N/A")</f>
        <v>N/A</v>
      </c>
      <c r="AC997" s="103" t="str">
        <f>Final_Report[[#This Row],[Recommendation]]</f>
        <v>N/A</v>
      </c>
      <c r="AD997" s="103"/>
      <c r="AE997" s="103" t="str">
        <f>IF(Final_Report[[#This Row],[Move to Report]]="Yes",VLOOKUP(E997,IssueVariable[],8,0),"N/A")</f>
        <v>N/A</v>
      </c>
      <c r="AF997" s="103" t="str">
        <f>Final_Report[[#This Row],[Steps to Reproduce]]</f>
        <v>N/A</v>
      </c>
      <c r="AG997" s="103" t="str">
        <f>IF(Final_Report[[#This Row],[Move to Report]]="Yes",VLOOKUP(E997,IssueVariable[],9,0),"N/A")</f>
        <v>N/A</v>
      </c>
      <c r="AH997" s="103" t="str">
        <f>IF(Final_Report[[#This Row],[Move to Report]]="Yes",VLOOKUP(E997,IssueVariable[],10,0),"N/A")</f>
        <v>N/A</v>
      </c>
      <c r="AI997" s="103"/>
      <c r="AJ997" s="103"/>
      <c r="AK997" s="103" t="str" cm="1">
        <f t="array" ref="AK997">Table95[Tested on]</f>
        <v>Windows: 11
MAC OS: 12
iOS: 15
Android OS: 10</v>
      </c>
      <c r="AL997" s="203" t="str" cm="1">
        <f t="array" ref="AL997">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7" s="103" t="e" cm="1">
        <f t="array" ref="AM997">CONCATENATE(LEFT(AH997, SEARCH(" ", AH997) -1),", ",Labels[Labels])</f>
        <v>#VALUE!</v>
      </c>
      <c r="AN997" s="103" t="b">
        <f t="shared" si="16"/>
        <v>0</v>
      </c>
      <c r="AO997" s="103"/>
      <c r="AP997" s="103"/>
      <c r="AQ997" s="103"/>
      <c r="AR997" s="103"/>
      <c r="AS997" s="103"/>
      <c r="AT997" s="103"/>
      <c r="AU997" s="103"/>
      <c r="AV997" s="103"/>
      <c r="AW997" s="103"/>
      <c r="AX997" s="103"/>
      <c r="AY997" s="103"/>
      <c r="AZ997" s="103"/>
      <c r="BA997" s="103"/>
      <c r="BB997" s="103"/>
      <c r="BC997" s="103" t="e">
        <f>VLOOKUP('Final Report'!D997,'Issue Variable'!A:N,11,FALSE)</f>
        <v>#N/A</v>
      </c>
      <c r="BD997" s="103"/>
      <c r="BE997" s="206"/>
    </row>
    <row r="998" spans="1:57" ht="105" hidden="1">
      <c r="A998" s="145"/>
      <c r="B998" s="103" t="e">
        <f>VLOOKUP(A998,URL[],2,0)</f>
        <v>#N/A</v>
      </c>
      <c r="C998" s="205" t="e">
        <f>VLOOKUP(A998,URL[],3,0)</f>
        <v>#N/A</v>
      </c>
      <c r="D998" s="103"/>
      <c r="E998" s="103"/>
      <c r="F998" s="103"/>
      <c r="G998" s="103"/>
      <c r="H998" s="103"/>
      <c r="I998" s="103"/>
      <c r="J998" s="103"/>
      <c r="K998" s="103"/>
      <c r="L998" s="103"/>
      <c r="M998" s="103"/>
      <c r="N998" s="103"/>
      <c r="O998" s="103"/>
      <c r="P998" s="103"/>
      <c r="Q998" s="103"/>
      <c r="R998" s="103"/>
      <c r="S998" s="103"/>
      <c r="T998" s="103" t="str">
        <f>IF(Final_Report[[#This Row],[Move to Report]]="Yes",VLOOKUP(E998,IssueVariable[],3,0),"N/A")</f>
        <v>N/A</v>
      </c>
      <c r="U998" s="103" t="str">
        <f>IF(Final_Report[[#This Row],[Move to Report]]="Yes",VLOOKUP(E998,IssueVariable[],4,0),"N/A")</f>
        <v>N/A</v>
      </c>
      <c r="V998" s="103" t="str">
        <f>Final_Report[[#This Row],[Issue Description]]</f>
        <v>N/A</v>
      </c>
      <c r="W998" s="103"/>
      <c r="X998" s="103">
        <f>Final_Report[[#This Row],[Code Snippet]]</f>
        <v>0</v>
      </c>
      <c r="Y998" s="103" t="str">
        <f>IF(Final_Report[[#This Row],[Move to Report]]="Yes",VLOOKUP(E998,IssueVariable[],5,0),"N/A")</f>
        <v>N/A</v>
      </c>
      <c r="Z998" s="103" t="str">
        <f>Final_Report[[#This Row],[Expected Result]]</f>
        <v>N/A</v>
      </c>
      <c r="AA998" s="103" t="str">
        <f>IF(Final_Report[[#This Row],[Move to Report]]="Yes",VLOOKUP(E998,IssueVariable[],6,0),"N/A")</f>
        <v>N/A</v>
      </c>
      <c r="AB998" s="103" t="str">
        <f>IF(Final_Report[[#This Row],[Move to Report]]="Yes",VLOOKUP(E998,IssueVariable[],7,0),"N/A")</f>
        <v>N/A</v>
      </c>
      <c r="AC998" s="103" t="str">
        <f>Final_Report[[#This Row],[Recommendation]]</f>
        <v>N/A</v>
      </c>
      <c r="AD998" s="103"/>
      <c r="AE998" s="103" t="str">
        <f>IF(Final_Report[[#This Row],[Move to Report]]="Yes",VLOOKUP(E998,IssueVariable[],8,0),"N/A")</f>
        <v>N/A</v>
      </c>
      <c r="AF998" s="103" t="str">
        <f>Final_Report[[#This Row],[Steps to Reproduce]]</f>
        <v>N/A</v>
      </c>
      <c r="AG998" s="103" t="str">
        <f>IF(Final_Report[[#This Row],[Move to Report]]="Yes",VLOOKUP(E998,IssueVariable[],9,0),"N/A")</f>
        <v>N/A</v>
      </c>
      <c r="AH998" s="103" t="str">
        <f>IF(Final_Report[[#This Row],[Move to Report]]="Yes",VLOOKUP(E998,IssueVariable[],10,0),"N/A")</f>
        <v>N/A</v>
      </c>
      <c r="AI998" s="103"/>
      <c r="AJ998" s="103"/>
      <c r="AK998" s="103" t="str" cm="1">
        <f t="array" ref="AK998">Table95[Tested on]</f>
        <v>Windows: 11
MAC OS: 12
iOS: 15
Android OS: 10</v>
      </c>
      <c r="AL998" s="203" t="str" cm="1">
        <f t="array" ref="AL998">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8" s="103" t="e" cm="1">
        <f t="array" ref="AM998">CONCATENATE(LEFT(AH998, SEARCH(" ", AH998) -1),", ",Labels[Labels])</f>
        <v>#VALUE!</v>
      </c>
      <c r="AN998" s="103" t="b">
        <f t="shared" si="16"/>
        <v>0</v>
      </c>
      <c r="AO998" s="103"/>
      <c r="AP998" s="103"/>
      <c r="AQ998" s="103"/>
      <c r="AR998" s="103"/>
      <c r="AS998" s="103"/>
      <c r="AT998" s="103"/>
      <c r="AU998" s="103"/>
      <c r="AV998" s="103"/>
      <c r="AW998" s="103"/>
      <c r="AX998" s="103"/>
      <c r="AY998" s="103"/>
      <c r="AZ998" s="103"/>
      <c r="BA998" s="103"/>
      <c r="BB998" s="103"/>
      <c r="BC998" s="103" t="e">
        <f>VLOOKUP('Final Report'!D998,'Issue Variable'!A:N,11,FALSE)</f>
        <v>#N/A</v>
      </c>
      <c r="BD998" s="103"/>
      <c r="BE998" s="206"/>
    </row>
    <row r="999" spans="1:57" ht="105" hidden="1">
      <c r="A999" s="145"/>
      <c r="B999" s="103" t="e">
        <f>VLOOKUP(A999,URL[],2,0)</f>
        <v>#N/A</v>
      </c>
      <c r="C999" s="205" t="e">
        <f>VLOOKUP(A999,URL[],3,0)</f>
        <v>#N/A</v>
      </c>
      <c r="D999" s="103"/>
      <c r="E999" s="103"/>
      <c r="F999" s="103"/>
      <c r="G999" s="103"/>
      <c r="H999" s="103"/>
      <c r="I999" s="103"/>
      <c r="J999" s="103"/>
      <c r="K999" s="103"/>
      <c r="L999" s="103"/>
      <c r="M999" s="103"/>
      <c r="N999" s="103"/>
      <c r="O999" s="103"/>
      <c r="P999" s="103"/>
      <c r="Q999" s="103"/>
      <c r="R999" s="103"/>
      <c r="S999" s="103"/>
      <c r="T999" s="103" t="str">
        <f>IF(Final_Report[[#This Row],[Move to Report]]="Yes",VLOOKUP(E999,IssueVariable[],3,0),"N/A")</f>
        <v>N/A</v>
      </c>
      <c r="U999" s="103" t="str">
        <f>IF(Final_Report[[#This Row],[Move to Report]]="Yes",VLOOKUP(E999,IssueVariable[],4,0),"N/A")</f>
        <v>N/A</v>
      </c>
      <c r="V999" s="103" t="str">
        <f>Final_Report[[#This Row],[Issue Description]]</f>
        <v>N/A</v>
      </c>
      <c r="W999" s="103"/>
      <c r="X999" s="103">
        <f>Final_Report[[#This Row],[Code Snippet]]</f>
        <v>0</v>
      </c>
      <c r="Y999" s="103" t="str">
        <f>IF(Final_Report[[#This Row],[Move to Report]]="Yes",VLOOKUP(E999,IssueVariable[],5,0),"N/A")</f>
        <v>N/A</v>
      </c>
      <c r="Z999" s="103" t="str">
        <f>Final_Report[[#This Row],[Expected Result]]</f>
        <v>N/A</v>
      </c>
      <c r="AA999" s="103" t="str">
        <f>IF(Final_Report[[#This Row],[Move to Report]]="Yes",VLOOKUP(E999,IssueVariable[],6,0),"N/A")</f>
        <v>N/A</v>
      </c>
      <c r="AB999" s="103" t="str">
        <f>IF(Final_Report[[#This Row],[Move to Report]]="Yes",VLOOKUP(E999,IssueVariable[],7,0),"N/A")</f>
        <v>N/A</v>
      </c>
      <c r="AC999" s="103" t="str">
        <f>Final_Report[[#This Row],[Recommendation]]</f>
        <v>N/A</v>
      </c>
      <c r="AD999" s="103"/>
      <c r="AE999" s="103" t="str">
        <f>IF(Final_Report[[#This Row],[Move to Report]]="Yes",VLOOKUP(E999,IssueVariable[],8,0),"N/A")</f>
        <v>N/A</v>
      </c>
      <c r="AF999" s="103" t="str">
        <f>Final_Report[[#This Row],[Steps to Reproduce]]</f>
        <v>N/A</v>
      </c>
      <c r="AG999" s="103" t="str">
        <f>IF(Final_Report[[#This Row],[Move to Report]]="Yes",VLOOKUP(E999,IssueVariable[],9,0),"N/A")</f>
        <v>N/A</v>
      </c>
      <c r="AH999" s="103" t="str">
        <f>IF(Final_Report[[#This Row],[Move to Report]]="Yes",VLOOKUP(E999,IssueVariable[],10,0),"N/A")</f>
        <v>N/A</v>
      </c>
      <c r="AI999" s="103"/>
      <c r="AJ999" s="103"/>
      <c r="AK999" s="103" t="str" cm="1">
        <f t="array" ref="AK999">Table95[Tested on]</f>
        <v>Windows: 11
MAC OS: 12
iOS: 15
Android OS: 10</v>
      </c>
      <c r="AL999" s="203" t="str" cm="1">
        <f t="array" ref="AL999">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999" s="103" t="e" cm="1">
        <f t="array" ref="AM999">CONCATENATE(LEFT(AH999, SEARCH(" ", AH999) -1),", ",Labels[Labels])</f>
        <v>#VALUE!</v>
      </c>
      <c r="AN999" s="103" t="b">
        <f t="shared" si="16"/>
        <v>0</v>
      </c>
      <c r="AO999" s="103"/>
      <c r="AP999" s="103"/>
      <c r="AQ999" s="103"/>
      <c r="AR999" s="103"/>
      <c r="AS999" s="103"/>
      <c r="AT999" s="103"/>
      <c r="AU999" s="103"/>
      <c r="AV999" s="103"/>
      <c r="AW999" s="103"/>
      <c r="AX999" s="103"/>
      <c r="AY999" s="103"/>
      <c r="AZ999" s="103"/>
      <c r="BA999" s="103"/>
      <c r="BB999" s="103"/>
      <c r="BC999" s="103" t="e">
        <f>VLOOKUP('Final Report'!D999,'Issue Variable'!A:N,11,FALSE)</f>
        <v>#N/A</v>
      </c>
      <c r="BD999" s="103"/>
      <c r="BE999" s="206"/>
    </row>
    <row r="1000" spans="1:57" ht="105.75" hidden="1" thickBot="1">
      <c r="A1000" s="207"/>
      <c r="B1000" s="208" t="e">
        <f>VLOOKUP(A1000,URL[],2,0)</f>
        <v>#N/A</v>
      </c>
      <c r="C1000" s="209" t="e">
        <f>VLOOKUP(A1000,URL[],3,0)</f>
        <v>#N/A</v>
      </c>
      <c r="D1000" s="208"/>
      <c r="E1000" s="208"/>
      <c r="F1000" s="208"/>
      <c r="G1000" s="208"/>
      <c r="H1000" s="208"/>
      <c r="I1000" s="208"/>
      <c r="J1000" s="208"/>
      <c r="K1000" s="208"/>
      <c r="L1000" s="208"/>
      <c r="M1000" s="208"/>
      <c r="N1000" s="208"/>
      <c r="O1000" s="208"/>
      <c r="P1000" s="208"/>
      <c r="Q1000" s="208"/>
      <c r="R1000" s="208"/>
      <c r="S1000" s="208"/>
      <c r="T1000" s="208" t="str">
        <f>IF(Final_Report[[#This Row],[Move to Report]]="Yes",VLOOKUP(E1000,IssueVariable[],3,0),"N/A")</f>
        <v>N/A</v>
      </c>
      <c r="U1000" s="208" t="str">
        <f>IF(Final_Report[[#This Row],[Move to Report]]="Yes",VLOOKUP(E1000,IssueVariable[],4,0),"N/A")</f>
        <v>N/A</v>
      </c>
      <c r="V1000" s="208" t="str">
        <f>Final_Report[[#This Row],[Issue Description]]</f>
        <v>N/A</v>
      </c>
      <c r="W1000" s="208"/>
      <c r="X1000" s="208">
        <f>Final_Report[[#This Row],[Code Snippet]]</f>
        <v>0</v>
      </c>
      <c r="Y1000" s="208" t="str">
        <f>IF(Final_Report[[#This Row],[Move to Report]]="Yes",VLOOKUP(E1000,IssueVariable[],5,0),"N/A")</f>
        <v>N/A</v>
      </c>
      <c r="Z1000" s="208" t="str">
        <f>Final_Report[[#This Row],[Expected Result]]</f>
        <v>N/A</v>
      </c>
      <c r="AA1000" s="208" t="str">
        <f>IF(Final_Report[[#This Row],[Move to Report]]="Yes",VLOOKUP(E1000,IssueVariable[],6,0),"N/A")</f>
        <v>N/A</v>
      </c>
      <c r="AB1000" s="208" t="str">
        <f>IF(Final_Report[[#This Row],[Move to Report]]="Yes",VLOOKUP(E1000,IssueVariable[],7,0),"N/A")</f>
        <v>N/A</v>
      </c>
      <c r="AC1000" s="208" t="str">
        <f>Final_Report[[#This Row],[Recommendation]]</f>
        <v>N/A</v>
      </c>
      <c r="AD1000" s="208"/>
      <c r="AE1000" s="208" t="str">
        <f>IF(Final_Report[[#This Row],[Move to Report]]="Yes",VLOOKUP(E1000,IssueVariable[],8,0),"N/A")</f>
        <v>N/A</v>
      </c>
      <c r="AF1000" s="208" t="str">
        <f>Final_Report[[#This Row],[Steps to Reproduce]]</f>
        <v>N/A</v>
      </c>
      <c r="AG1000" s="208" t="str">
        <f>IF(Final_Report[[#This Row],[Move to Report]]="Yes",VLOOKUP(E1000,IssueVariable[],9,0),"N/A")</f>
        <v>N/A</v>
      </c>
      <c r="AH1000" s="208" t="str">
        <f>IF(Final_Report[[#This Row],[Move to Report]]="Yes",VLOOKUP(E1000,IssueVariable[],10,0),"N/A")</f>
        <v>N/A</v>
      </c>
      <c r="AI1000" s="208"/>
      <c r="AJ1000" s="208"/>
      <c r="AK1000" s="208" t="str" cm="1">
        <f t="array" ref="AK1000">Table95[Tested on]</f>
        <v>Windows: 11
MAC OS: 12
iOS: 15
Android OS: 10</v>
      </c>
      <c r="AL1000" s="203" t="str" cm="1">
        <f t="array" ref="AL1000">_xlfn.TEXTJOIN(", ",TRUE,_xlfn.UNIQUE(TRIM(MID(SUBSTITUTE((Final_Report[[#This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13","iOS")),",",REPT(" ",999)),(ROW($AAN$1:INDEX($AAX:$AAX,LEN((Final_Report[[#This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13","iOS")))-LEN(SUBSTITUTE((Final_Report[[#This Row],[WCAG 2.1 Success Criteria]] &amp;_xlfn.CONCAT(" (Level ") &amp;Final_Report[[#This Row],[WCAG 2.1 Conformance Level]] &amp;_xlfn.CONCAT("), ") &amp;IF(Final_Report[[#This Row],[Chrome/JAWS]]="Applicable","Windows_11, Chrome, JAWS, ", " ")  &amp;IF(Final_Report[[#This Row],[FF/NVDA]]="Applicable", "Windows_11, Firefox, NVDA, ", " ") &amp;IF(Final_Report[[#This Row],[Chrome/NVDA]]="Applicable", "Windows_11, Chrome, NVDA, ", " ") &amp;IF(Final_Report[[#This Row],[iOS/VO]]="Applicable", "iOS Tablet, VoiceOver, ", " ") &amp;IF(Final_Report[[#This Row],[Mac/Safari/VO]]="Applicable", "macOS_12, Safari, VoiceOver, ", " ") &amp;IF(Final_Report[[#This Row],[Mac/Chrome/VO]]="Applicable", "macOS_12, Chrome, VoiceOver, ", " ") &amp;IF(Final_Report[[#This Row],[Android/Talkback]]="Applicable", "TalkBack,  Android Tablet", " ") )  &amp;", " &amp;IF(ISERROR(FIND("iOS 13",INDEX(Keyword[Component Keyword],MATCH(TRUE,INDEX((Keyword[Component Keyword]&lt;&gt;0),0),0)))=FALSE),INDEX(Keyword[Component Keyword],MATCH(TRUE,INDEX((Keyword[Component Keyword]&lt;&gt;0),0),0)),SUBSTITUTE(INDEX(Keyword[Component Keyword],MATCH(TRUE,INDEX((Keyword[Component Keyword]&lt;&gt;0),0),0)),"iOS 13","iOS")),",",""))+1))-1)*999+1,999))))</f>
        <v>N/A (Level N/A), Accessibility, Audit, Marketing, MLM-XL, MLVISION, MyLab, US, VPAT</v>
      </c>
      <c r="AM1000" s="208" t="e" cm="1">
        <f t="array" ref="AM1000">CONCATENATE(LEFT(AH1000, SEARCH(" ", AH1000) -1),", ",Labels[Labels])</f>
        <v>#VALUE!</v>
      </c>
      <c r="AN1000" s="208" t="b">
        <f t="shared" si="16"/>
        <v>0</v>
      </c>
      <c r="AO1000" s="208"/>
      <c r="AP1000" s="208"/>
      <c r="AQ1000" s="208"/>
      <c r="AR1000" s="208"/>
      <c r="AS1000" s="208"/>
      <c r="AT1000" s="208"/>
      <c r="AU1000" s="208"/>
      <c r="AV1000" s="208"/>
      <c r="AW1000" s="208"/>
      <c r="AX1000" s="208"/>
      <c r="AY1000" s="208"/>
      <c r="AZ1000" s="208"/>
      <c r="BA1000" s="208"/>
      <c r="BB1000" s="208"/>
      <c r="BC1000" s="208" t="e">
        <f>VLOOKUP('Final Report'!D1000,'Issue Variable'!A:N,11,FALSE)</f>
        <v>#N/A</v>
      </c>
      <c r="BD1000" s="208"/>
      <c r="BE1000" s="210"/>
    </row>
  </sheetData>
  <phoneticPr fontId="11" type="noConversion"/>
  <conditionalFormatting sqref="B2:P2 B2:B18 B3:F253 I104:P104 G104 P15:Q16 P18:Q21 P23:Q26 P30:Q33 P35:Q200 P207:Q213 P215:Q253 R38:U38 W38:AY38 R111:Y111 AB111:AY111 G105:P253 R39:AY93 R94:Y94 AB94:AY94 G2:P103 R95:AY103 R2:AY37 R112:AY124 R126:AY1000 R125:T125 V125:X125 Z125:AY125 B260:Q1000 R105:AY110 R104:U104 W104:Y104 AB104 AD104:AY104">
    <cfRule type="notContainsBlanks" priority="40" stopIfTrue="1">
      <formula>LEN(TRIM(B2))&gt;0</formula>
    </cfRule>
  </conditionalFormatting>
  <conditionalFormatting sqref="AS3:AY700">
    <cfRule type="expression" dxfId="324" priority="128">
      <formula>IF($AT3&lt;&gt;"",OR($AS3="",$AU3="",$AV3="",$AW3="",$AX3="",#REF!=""),"")</formula>
    </cfRule>
  </conditionalFormatting>
  <conditionalFormatting sqref="AS2:AY2">
    <cfRule type="expression" dxfId="323" priority="28">
      <formula>IF($AT2&lt;&gt;"",OR($AS2="",$AU2="",$AV2="",$AW2="",$AX2="",#REF!=""),"")</formula>
    </cfRule>
  </conditionalFormatting>
  <conditionalFormatting sqref="AZ2:AZ1000">
    <cfRule type="notContainsBlanks" priority="25" stopIfTrue="1">
      <formula>LEN(TRIM(AZ2))&gt;0</formula>
    </cfRule>
  </conditionalFormatting>
  <conditionalFormatting sqref="D2">
    <cfRule type="notContainsBlanks" priority="24" stopIfTrue="1">
      <formula>LEN(TRIM(D2))&gt;0</formula>
    </cfRule>
  </conditionalFormatting>
  <conditionalFormatting sqref="Q2:Q14">
    <cfRule type="notContainsBlanks" priority="23" stopIfTrue="1">
      <formula>LEN(TRIM(Q2))&gt;0</formula>
    </cfRule>
  </conditionalFormatting>
  <conditionalFormatting sqref="P2:P13">
    <cfRule type="notContainsBlanks" priority="21" stopIfTrue="1">
      <formula>LEN(TRIM(P2))&gt;0</formula>
    </cfRule>
  </conditionalFormatting>
  <conditionalFormatting sqref="BC2">
    <cfRule type="notContainsBlanks" priority="19" stopIfTrue="1">
      <formula>LEN(TRIM(BC2))&gt;0</formula>
    </cfRule>
  </conditionalFormatting>
  <conditionalFormatting sqref="BC2">
    <cfRule type="notContainsBlanks" priority="17" stopIfTrue="1">
      <formula>LEN(TRIM(BC2))&gt;0</formula>
    </cfRule>
  </conditionalFormatting>
  <conditionalFormatting sqref="G105:P253 G2:P103 G260:P1000">
    <cfRule type="expression" dxfId="322" priority="179">
      <formula>IF($E2&lt;&gt;0,OR($G2="",$H2="",$J2="",$L2="",$M2=""),"")</formula>
    </cfRule>
  </conditionalFormatting>
  <conditionalFormatting sqref="AZ2:AZ103 AZ105:AZ1000">
    <cfRule type="expression" dxfId="321" priority="180">
      <formula>IF(#REF!&lt;&gt;"",OR($G2="",$H2="",$J2=""),"")</formula>
    </cfRule>
  </conditionalFormatting>
  <conditionalFormatting sqref="BC2">
    <cfRule type="expression" dxfId="320" priority="188">
      <formula>IF($G2&lt;&gt;"",OR($H2="",$I2="",$K2=""),"")</formula>
    </cfRule>
  </conditionalFormatting>
  <conditionalFormatting sqref="BC2 P2:P13">
    <cfRule type="expression" dxfId="319" priority="194">
      <formula>IF($D2&lt;&gt;0,OR($B2="",$C2="",$S2="",$T2="",$W2="",$Y2="",$AA2="",$AB2="",$AD2="",$AE2="",$F2=""),"")</formula>
    </cfRule>
  </conditionalFormatting>
  <conditionalFormatting sqref="R2:AK2 B2:O2 I3:I13 AJ3:AK103 B2:B103 AK2:AK103 B255:B1000 AS2:AS103 AS105:AS124 AJ105:AK124 B105:B124 AS126:AS1000 AJ126:AK1000 B126:B253">
    <cfRule type="expression" dxfId="318" priority="196">
      <formula>IF($E2&lt;&gt;0,OR($B2="",$C2="",$T2="",$U2="",$W1="",$Y2="",$AA2="",$AB2="",$AE2="",$AG2="",$AH2="",#REF!="",$AK2="",$G2="",$H2="",$J2="",#REF!="",$L2="",$M2="",$D2="",$AI2="",$AL2="",$AO2="",#REF!=""),"")</formula>
    </cfRule>
  </conditionalFormatting>
  <conditionalFormatting sqref="G104 I104:P104">
    <cfRule type="expression" dxfId="317" priority="200">
      <formula>IF($E104&lt;&gt;0,OR(#REF!="",$G104="",$J104="",$L104="",$M104=""),"")</formula>
    </cfRule>
  </conditionalFormatting>
  <conditionalFormatting sqref="AZ104">
    <cfRule type="expression" dxfId="316" priority="203">
      <formula>IF(#REF!&lt;&gt;"",OR(#REF!="",$G104="",$J104=""),"")</formula>
    </cfRule>
  </conditionalFormatting>
  <conditionalFormatting sqref="AS104 AJ104:AK104 B104">
    <cfRule type="expression" dxfId="315" priority="205">
      <formula>IF($E104&lt;&gt;0,OR($B104="",$C104="",$T104="",$U104="",$W103="",$Y104="",$AA104="",$AB104="",$AE104="",$AG104="",$AH104="",#REF!="",$AK104="",#REF!="",$G104="",$J104="",#REF!="",$L104="",$M104="",$D104="",$AI104="",$AL104="",$AO104="",#REF!=""),"")</formula>
    </cfRule>
  </conditionalFormatting>
  <conditionalFormatting sqref="Q17">
    <cfRule type="notContainsBlanks" priority="16" stopIfTrue="1">
      <formula>LEN(TRIM(Q17))&gt;0</formula>
    </cfRule>
  </conditionalFormatting>
  <conditionalFormatting sqref="Q22">
    <cfRule type="notContainsBlanks" priority="15" stopIfTrue="1">
      <formula>LEN(TRIM(Q22))&gt;0</formula>
    </cfRule>
  </conditionalFormatting>
  <conditionalFormatting sqref="Q27">
    <cfRule type="notContainsBlanks" priority="14" stopIfTrue="1">
      <formula>LEN(TRIM(Q27))&gt;0</formula>
    </cfRule>
  </conditionalFormatting>
  <conditionalFormatting sqref="Q28">
    <cfRule type="notContainsBlanks" priority="13" stopIfTrue="1">
      <formula>LEN(TRIM(Q28))&gt;0</formula>
    </cfRule>
  </conditionalFormatting>
  <conditionalFormatting sqref="Q29">
    <cfRule type="notContainsBlanks" priority="12" stopIfTrue="1">
      <formula>LEN(TRIM(Q29))&gt;0</formula>
    </cfRule>
  </conditionalFormatting>
  <conditionalFormatting sqref="Q34">
    <cfRule type="notContainsBlanks" priority="11" stopIfTrue="1">
      <formula>LEN(TRIM(Q34))&gt;0</formula>
    </cfRule>
  </conditionalFormatting>
  <conditionalFormatting sqref="Q201">
    <cfRule type="notContainsBlanks" priority="10" stopIfTrue="1">
      <formula>LEN(TRIM(Q201))&gt;0</formula>
    </cfRule>
  </conditionalFormatting>
  <conditionalFormatting sqref="Q202">
    <cfRule type="notContainsBlanks" priority="9" stopIfTrue="1">
      <formula>LEN(TRIM(Q202))&gt;0</formula>
    </cfRule>
  </conditionalFormatting>
  <conditionalFormatting sqref="Q203">
    <cfRule type="notContainsBlanks" priority="8" stopIfTrue="1">
      <formula>LEN(TRIM(Q203))&gt;0</formula>
    </cfRule>
  </conditionalFormatting>
  <conditionalFormatting sqref="Q204">
    <cfRule type="notContainsBlanks" priority="7" stopIfTrue="1">
      <formula>LEN(TRIM(Q204))&gt;0</formula>
    </cfRule>
  </conditionalFormatting>
  <conditionalFormatting sqref="Q205">
    <cfRule type="notContainsBlanks" priority="6" stopIfTrue="1">
      <formula>LEN(TRIM(Q205))&gt;0</formula>
    </cfRule>
  </conditionalFormatting>
  <conditionalFormatting sqref="Q206">
    <cfRule type="notContainsBlanks" priority="5" stopIfTrue="1">
      <formula>LEN(TRIM(Q206))&gt;0</formula>
    </cfRule>
  </conditionalFormatting>
  <conditionalFormatting sqref="Q214">
    <cfRule type="notContainsBlanks" priority="4" stopIfTrue="1">
      <formula>LEN(TRIM(Q214))&gt;0</formula>
    </cfRule>
  </conditionalFormatting>
  <conditionalFormatting sqref="B255:Q259">
    <cfRule type="notContainsBlanks" priority="1" stopIfTrue="1">
      <formula>LEN(TRIM(B255))&gt;0</formula>
    </cfRule>
  </conditionalFormatting>
  <conditionalFormatting sqref="G255:P259">
    <cfRule type="expression" dxfId="314" priority="2">
      <formula>IF($E255&lt;&gt;0,OR($G255="",$H255="",$J255="",$L255="",$M255=""),"")</formula>
    </cfRule>
  </conditionalFormatting>
  <conditionalFormatting sqref="AS125 AJ125:AK125 B125">
    <cfRule type="expression" dxfId="313" priority="215">
      <formula>IF($E125&lt;&gt;0,OR($B125="",$C125="",$T125="",$V125="",$W124="",$Z125="",$AA125="",$AB125="",$AE125="",$AG125="",$AH125="",#REF!="",$AK125="",$G125="",$H125="",$J125="",#REF!="",$L125="",$M125="",$D125="",$AI125="",$AL125="",$AO125="",#REF!=""),"")</formula>
    </cfRule>
  </conditionalFormatting>
  <dataValidations count="6">
    <dataValidation type="list" allowBlank="1" showInputMessage="1" showErrorMessage="1" sqref="AO2:AO700 P2:P13 AT2:AT700" xr:uid="{BDE37109-FFE9-E04D-8430-11651CBB5EC1}">
      <formula1>INDIRECT("Team[Name]")</formula1>
    </dataValidation>
    <dataValidation type="list" allowBlank="1" showInputMessage="1" showErrorMessage="1" sqref="AY701:AZ701 AX2:AY700" xr:uid="{A59A280A-413A-5F4D-98EE-B0B04F7E4DA2}">
      <formula1>INDIRECT("Finalized[Finalized]")</formula1>
    </dataValidation>
    <dataValidation type="list" allowBlank="1" showInputMessage="1" showErrorMessage="1" sqref="AY2:AY700 AP2:AQ700 AW2:AW700 AS2:AS700" xr:uid="{12F7DE56-A4D7-4563-9789-3DD88C99F698}">
      <formula1>INDIRECT("QC[QC]")</formula1>
    </dataValidation>
    <dataValidation type="list" allowBlank="1" showInputMessage="1" showErrorMessage="1" sqref="AZ2:AZ700" xr:uid="{E8A5CC5C-C7D4-42BC-8E1F-A9CAE3D87703}">
      <formula1>INDIRECT("Regression[Regression]")</formula1>
    </dataValidation>
    <dataValidation type="list" allowBlank="1" showInputMessage="1" showErrorMessage="1" sqref="E2:E253 E260:E1000" xr:uid="{AD5231BF-82C2-4FB5-9C4C-B386684D9350}">
      <formula1>INDIRECT(D2)</formula1>
    </dataValidation>
    <dataValidation type="list" allowBlank="1" showInputMessage="1" showErrorMessage="1" sqref="P2:Q13 Q14 Q17 Q22 Q27:Q29 Q34 Q201:Q206 Q214" xr:uid="{F9B735F8-1A99-2B48-B91C-1516AC6F63BB}">
      <formula1>INDIRECT("Status[Status]")</formula1>
    </dataValidation>
  </dataValidations>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1000000}">
          <x14:formula1>
            <xm:f>Variables!$H$2:$H$10</xm:f>
          </x14:formula1>
          <xm:sqref>AX701:AZ701 AV2:AV700</xm:sqref>
        </x14:dataValidation>
        <x14:dataValidation type="list" allowBlank="1" showInputMessage="1" showErrorMessage="1" xr:uid="{E321AFCE-FA03-48FF-AB36-6C402AD81422}">
          <x14:formula1>
            <xm:f>Variables!$W$2:$W$6</xm:f>
          </x14:formula1>
          <xm:sqref>AJ2:AJ1000</xm:sqref>
        </x14:dataValidation>
        <x14:dataValidation type="list" allowBlank="1" showInputMessage="1" showErrorMessage="1" xr:uid="{ECAE662F-A84C-4278-9E40-655A4C6A44D9}">
          <x14:formula1>
            <xm:f>List!$B$2:$B$32</xm:f>
          </x14:formula1>
          <xm:sqref>D2:D253 D260:D1000</xm:sqref>
        </x14:dataValidation>
        <x14:dataValidation type="list" allowBlank="1" showInputMessage="1" showErrorMessage="1" xr:uid="{ED0D333D-69B5-4D98-B5DD-CEBBC139E2D3}">
          <x14:formula1>
            <xm:f>Variables!$G$2:$G$3</xm:f>
          </x14:formula1>
          <xm:sqref>G2:O103 G104 I104:O104 G105:O253 G260:O1000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0F310-37F9-41EE-9B81-8ED8E168BAA3}">
  <dimension ref="B2:BF72"/>
  <sheetViews>
    <sheetView topLeftCell="BF1" workbookViewId="0">
      <selection activeCell="BF4" sqref="BF4"/>
    </sheetView>
  </sheetViews>
  <sheetFormatPr defaultRowHeight="15"/>
  <cols>
    <col min="2" max="2" width="19.7109375" bestFit="1" customWidth="1"/>
    <col min="4" max="4" width="74.7109375" bestFit="1" customWidth="1"/>
    <col min="6" max="6" width="61.28515625" bestFit="1" customWidth="1"/>
    <col min="8" max="8" width="45.28515625" bestFit="1" customWidth="1"/>
    <col min="10" max="10" width="14.28515625" bestFit="1" customWidth="1"/>
    <col min="12" max="12" width="47.7109375" bestFit="1" customWidth="1"/>
    <col min="14" max="14" width="38.42578125" bestFit="1" customWidth="1"/>
    <col min="16" max="16" width="61.7109375" bestFit="1" customWidth="1"/>
    <col min="18" max="18" width="59.28515625" bestFit="1" customWidth="1"/>
    <col min="20" max="20" width="46" bestFit="1" customWidth="1"/>
    <col min="22" max="22" width="21.7109375" bestFit="1" customWidth="1"/>
    <col min="24" max="24" width="39.7109375" bestFit="1" customWidth="1"/>
    <col min="26" max="26" width="51.7109375" bestFit="1" customWidth="1"/>
    <col min="28" max="28" width="39.7109375" bestFit="1" customWidth="1"/>
    <col min="30" max="30" width="43.28515625" bestFit="1" customWidth="1"/>
    <col min="32" max="32" width="35.28515625" bestFit="1" customWidth="1"/>
    <col min="34" max="34" width="44.7109375" bestFit="1" customWidth="1"/>
    <col min="36" max="36" width="52.28515625" bestFit="1" customWidth="1"/>
    <col min="38" max="38" width="25.5703125" bestFit="1" customWidth="1"/>
    <col min="40" max="40" width="38.42578125" bestFit="1" customWidth="1"/>
    <col min="42" max="42" width="43.28515625" bestFit="1" customWidth="1"/>
    <col min="44" max="44" width="52" bestFit="1" customWidth="1"/>
    <col min="46" max="46" width="71.5703125" bestFit="1" customWidth="1"/>
    <col min="48" max="48" width="18.42578125" bestFit="1" customWidth="1"/>
    <col min="50" max="50" width="25.7109375" bestFit="1" customWidth="1"/>
    <col min="52" max="52" width="31.7109375" bestFit="1" customWidth="1"/>
    <col min="54" max="54" width="41.5703125" bestFit="1" customWidth="1"/>
    <col min="56" max="56" width="33.28515625" bestFit="1" customWidth="1"/>
    <col min="58" max="58" width="30.28515625" bestFit="1" customWidth="1"/>
  </cols>
  <sheetData>
    <row r="2" spans="2:58">
      <c r="B2" t="s">
        <v>648</v>
      </c>
      <c r="D2" t="s">
        <v>649</v>
      </c>
      <c r="F2" t="s">
        <v>650</v>
      </c>
      <c r="H2" t="s">
        <v>651</v>
      </c>
      <c r="J2" t="s">
        <v>652</v>
      </c>
      <c r="L2" t="s">
        <v>653</v>
      </c>
      <c r="N2" t="s">
        <v>654</v>
      </c>
      <c r="P2" t="s">
        <v>655</v>
      </c>
      <c r="R2" s="7" t="s">
        <v>656</v>
      </c>
      <c r="T2" s="7" t="s">
        <v>657</v>
      </c>
      <c r="V2" t="s">
        <v>658</v>
      </c>
      <c r="X2" s="5" t="s">
        <v>659</v>
      </c>
      <c r="Z2" t="s">
        <v>660</v>
      </c>
      <c r="AB2" s="5" t="s">
        <v>661</v>
      </c>
      <c r="AD2" s="5" t="s">
        <v>662</v>
      </c>
      <c r="AF2" s="5" t="s">
        <v>663</v>
      </c>
      <c r="AH2" s="5" t="s">
        <v>664</v>
      </c>
      <c r="AJ2" s="5" t="s">
        <v>665</v>
      </c>
      <c r="AL2" s="5" t="s">
        <v>666</v>
      </c>
      <c r="AN2" t="s">
        <v>667</v>
      </c>
      <c r="AP2" t="s">
        <v>668</v>
      </c>
      <c r="AR2" s="5" t="s">
        <v>669</v>
      </c>
      <c r="AT2" s="5" t="s">
        <v>670</v>
      </c>
      <c r="AV2" t="s">
        <v>671</v>
      </c>
      <c r="AX2" t="s">
        <v>672</v>
      </c>
      <c r="AZ2" t="s">
        <v>673</v>
      </c>
      <c r="BB2" t="s">
        <v>674</v>
      </c>
      <c r="BD2" t="s">
        <v>675</v>
      </c>
      <c r="BF2" t="s">
        <v>676</v>
      </c>
    </row>
    <row r="3" spans="2:58" ht="30">
      <c r="B3" t="s">
        <v>408</v>
      </c>
      <c r="D3" t="s">
        <v>409</v>
      </c>
      <c r="F3" t="s">
        <v>677</v>
      </c>
      <c r="H3" t="s">
        <v>678</v>
      </c>
      <c r="J3" s="169" t="s">
        <v>679</v>
      </c>
      <c r="L3" t="s">
        <v>680</v>
      </c>
      <c r="N3" t="s">
        <v>681</v>
      </c>
      <c r="P3" t="s">
        <v>682</v>
      </c>
      <c r="R3" s="7" t="s">
        <v>683</v>
      </c>
      <c r="T3" s="7" t="s">
        <v>289</v>
      </c>
      <c r="V3" t="s">
        <v>328</v>
      </c>
      <c r="X3" s="5" t="s">
        <v>684</v>
      </c>
      <c r="Z3" s="5" t="s">
        <v>685</v>
      </c>
      <c r="AB3" s="5" t="s">
        <v>686</v>
      </c>
      <c r="AD3" s="5" t="s">
        <v>376</v>
      </c>
      <c r="AF3" s="5" t="s">
        <v>452</v>
      </c>
      <c r="AH3" s="5" t="s">
        <v>352</v>
      </c>
      <c r="AJ3" s="5" t="s">
        <v>319</v>
      </c>
      <c r="AL3" s="5" t="s">
        <v>316</v>
      </c>
      <c r="AN3" t="s">
        <v>687</v>
      </c>
      <c r="AP3" t="s">
        <v>688</v>
      </c>
      <c r="AR3" s="5" t="s">
        <v>689</v>
      </c>
      <c r="AT3" s="5" t="s">
        <v>332</v>
      </c>
      <c r="AV3" t="s">
        <v>690</v>
      </c>
      <c r="AX3" t="s">
        <v>691</v>
      </c>
      <c r="AZ3" t="s">
        <v>692</v>
      </c>
      <c r="BB3" t="s">
        <v>693</v>
      </c>
      <c r="BD3" t="s">
        <v>469</v>
      </c>
      <c r="BF3" t="s">
        <v>694</v>
      </c>
    </row>
    <row r="4" spans="2:58">
      <c r="B4" t="s">
        <v>357</v>
      </c>
      <c r="D4" t="s">
        <v>561</v>
      </c>
      <c r="F4" t="s">
        <v>695</v>
      </c>
      <c r="H4" t="s">
        <v>696</v>
      </c>
      <c r="L4" t="s">
        <v>697</v>
      </c>
      <c r="N4" t="s">
        <v>698</v>
      </c>
      <c r="P4" t="s">
        <v>699</v>
      </c>
      <c r="R4" s="7" t="s">
        <v>700</v>
      </c>
      <c r="T4" s="7" t="s">
        <v>701</v>
      </c>
      <c r="V4" t="s">
        <v>435</v>
      </c>
      <c r="X4" s="5" t="s">
        <v>561</v>
      </c>
      <c r="Z4" s="5" t="s">
        <v>702</v>
      </c>
      <c r="AB4" s="5" t="s">
        <v>703</v>
      </c>
      <c r="AD4" s="5" t="s">
        <v>704</v>
      </c>
      <c r="AF4" s="5" t="s">
        <v>705</v>
      </c>
      <c r="AH4" s="5" t="s">
        <v>706</v>
      </c>
      <c r="AJ4" s="5" t="s">
        <v>295</v>
      </c>
      <c r="AL4" s="5" t="s">
        <v>303</v>
      </c>
      <c r="AN4" t="s">
        <v>707</v>
      </c>
      <c r="AP4" t="s">
        <v>688</v>
      </c>
      <c r="AR4" s="5" t="s">
        <v>708</v>
      </c>
      <c r="AT4" s="5" t="s">
        <v>332</v>
      </c>
      <c r="AV4" t="s">
        <v>709</v>
      </c>
      <c r="AX4" t="s">
        <v>710</v>
      </c>
      <c r="AZ4" t="s">
        <v>711</v>
      </c>
      <c r="BD4" t="s">
        <v>712</v>
      </c>
      <c r="BF4" t="s">
        <v>713</v>
      </c>
    </row>
    <row r="5" spans="2:58">
      <c r="B5" t="s">
        <v>139</v>
      </c>
      <c r="D5" t="s">
        <v>714</v>
      </c>
      <c r="F5" t="s">
        <v>419</v>
      </c>
      <c r="L5" t="s">
        <v>715</v>
      </c>
      <c r="N5" t="s">
        <v>716</v>
      </c>
      <c r="P5" t="s">
        <v>646</v>
      </c>
      <c r="R5" s="7" t="s">
        <v>440</v>
      </c>
      <c r="T5" s="7" t="s">
        <v>717</v>
      </c>
      <c r="X5" s="5" t="s">
        <v>718</v>
      </c>
      <c r="Z5" s="5" t="s">
        <v>719</v>
      </c>
      <c r="AB5" s="5" t="s">
        <v>720</v>
      </c>
      <c r="AD5" s="5" t="s">
        <v>721</v>
      </c>
      <c r="AF5" s="5" t="s">
        <v>705</v>
      </c>
      <c r="AH5" s="5" t="s">
        <v>342</v>
      </c>
      <c r="AJ5" s="5" t="s">
        <v>722</v>
      </c>
      <c r="AL5" s="5" t="s">
        <v>723</v>
      </c>
      <c r="AN5" t="s">
        <v>724</v>
      </c>
      <c r="AP5" t="s">
        <v>725</v>
      </c>
      <c r="AR5" s="5" t="s">
        <v>726</v>
      </c>
      <c r="AT5" s="5" t="s">
        <v>727</v>
      </c>
      <c r="AV5" t="s">
        <v>728</v>
      </c>
      <c r="AZ5" t="s">
        <v>729</v>
      </c>
      <c r="BD5" t="s">
        <v>730</v>
      </c>
      <c r="BF5" t="s">
        <v>731</v>
      </c>
    </row>
    <row r="6" spans="2:58">
      <c r="B6" t="s">
        <v>732</v>
      </c>
      <c r="D6" t="s">
        <v>733</v>
      </c>
      <c r="F6" t="s">
        <v>734</v>
      </c>
      <c r="L6" t="s">
        <v>683</v>
      </c>
      <c r="N6" t="s">
        <v>716</v>
      </c>
      <c r="P6" t="s">
        <v>735</v>
      </c>
      <c r="R6" s="7" t="s">
        <v>292</v>
      </c>
      <c r="T6" s="7" t="s">
        <v>736</v>
      </c>
      <c r="X6" s="5" t="s">
        <v>364</v>
      </c>
      <c r="Z6" s="5" t="s">
        <v>685</v>
      </c>
      <c r="AB6" s="5" t="s">
        <v>737</v>
      </c>
      <c r="AD6" s="5" t="s">
        <v>738</v>
      </c>
      <c r="AF6" s="5" t="s">
        <v>519</v>
      </c>
      <c r="AH6" s="5" t="s">
        <v>342</v>
      </c>
      <c r="AJ6" s="5" t="s">
        <v>422</v>
      </c>
      <c r="AL6" s="5" t="s">
        <v>739</v>
      </c>
      <c r="AR6" s="5" t="s">
        <v>740</v>
      </c>
      <c r="AT6" s="5" t="s">
        <v>741</v>
      </c>
      <c r="AV6" t="s">
        <v>742</v>
      </c>
      <c r="AZ6" t="s">
        <v>627</v>
      </c>
      <c r="BF6" t="s">
        <v>743</v>
      </c>
    </row>
    <row r="7" spans="2:58">
      <c r="B7" t="s">
        <v>744</v>
      </c>
      <c r="D7" t="s">
        <v>745</v>
      </c>
      <c r="F7" t="s">
        <v>746</v>
      </c>
      <c r="L7" t="s">
        <v>747</v>
      </c>
      <c r="P7" t="s">
        <v>748</v>
      </c>
      <c r="R7" s="7" t="s">
        <v>683</v>
      </c>
      <c r="T7" s="7" t="s">
        <v>355</v>
      </c>
      <c r="X7" s="5" t="s">
        <v>364</v>
      </c>
      <c r="Z7" s="5" t="s">
        <v>719</v>
      </c>
      <c r="AB7" s="5" t="s">
        <v>749</v>
      </c>
      <c r="AD7" s="5" t="s">
        <v>638</v>
      </c>
      <c r="AF7" s="5" t="s">
        <v>750</v>
      </c>
      <c r="AH7" s="5" t="s">
        <v>751</v>
      </c>
      <c r="AJ7" s="5" t="s">
        <v>752</v>
      </c>
      <c r="AL7" s="5" t="s">
        <v>753</v>
      </c>
      <c r="AT7" s="5" t="s">
        <v>611</v>
      </c>
    </row>
    <row r="8" spans="2:58">
      <c r="B8" t="s">
        <v>754</v>
      </c>
      <c r="D8" t="s">
        <v>755</v>
      </c>
      <c r="F8" t="s">
        <v>756</v>
      </c>
      <c r="L8" t="s">
        <v>757</v>
      </c>
      <c r="P8" t="s">
        <v>758</v>
      </c>
      <c r="R8" s="7" t="s">
        <v>718</v>
      </c>
      <c r="T8" s="7" t="s">
        <v>759</v>
      </c>
      <c r="X8" s="5" t="s">
        <v>760</v>
      </c>
      <c r="Z8" s="5" t="s">
        <v>761</v>
      </c>
      <c r="AD8" s="5" t="s">
        <v>762</v>
      </c>
      <c r="AF8" s="5" t="s">
        <v>763</v>
      </c>
      <c r="AH8" s="5" t="s">
        <v>349</v>
      </c>
      <c r="AJ8" s="5" t="s">
        <v>319</v>
      </c>
      <c r="AT8" s="5" t="s">
        <v>764</v>
      </c>
    </row>
    <row r="9" spans="2:58">
      <c r="B9" t="s">
        <v>298</v>
      </c>
      <c r="D9" t="s">
        <v>765</v>
      </c>
      <c r="F9" t="s">
        <v>766</v>
      </c>
      <c r="L9" t="s">
        <v>767</v>
      </c>
      <c r="P9" t="s">
        <v>299</v>
      </c>
      <c r="R9" s="7" t="s">
        <v>531</v>
      </c>
      <c r="T9" s="7" t="s">
        <v>768</v>
      </c>
      <c r="X9" s="5" t="s">
        <v>769</v>
      </c>
      <c r="Z9" s="5" t="s">
        <v>770</v>
      </c>
      <c r="AD9" s="5" t="s">
        <v>346</v>
      </c>
      <c r="AF9" s="5" t="s">
        <v>771</v>
      </c>
      <c r="AH9" s="5" t="s">
        <v>352</v>
      </c>
      <c r="AJ9" s="5" t="s">
        <v>752</v>
      </c>
      <c r="AT9" s="5" t="s">
        <v>772</v>
      </c>
    </row>
    <row r="10" spans="2:58">
      <c r="B10" t="s">
        <v>291</v>
      </c>
      <c r="D10" t="s">
        <v>561</v>
      </c>
      <c r="F10" t="s">
        <v>773</v>
      </c>
      <c r="L10" t="s">
        <v>774</v>
      </c>
      <c r="P10" t="s">
        <v>735</v>
      </c>
      <c r="R10" s="7" t="s">
        <v>775</v>
      </c>
      <c r="T10" s="7" t="s">
        <v>776</v>
      </c>
      <c r="X10" s="5" t="s">
        <v>284</v>
      </c>
      <c r="Z10" s="5" t="s">
        <v>777</v>
      </c>
      <c r="AD10" s="5" t="s">
        <v>778</v>
      </c>
      <c r="AF10" s="5" t="s">
        <v>779</v>
      </c>
      <c r="AH10" s="5" t="s">
        <v>641</v>
      </c>
      <c r="AJ10" s="5" t="s">
        <v>780</v>
      </c>
      <c r="AT10" s="5" t="s">
        <v>781</v>
      </c>
    </row>
    <row r="11" spans="2:58">
      <c r="B11" t="s">
        <v>288</v>
      </c>
      <c r="D11" t="s">
        <v>782</v>
      </c>
      <c r="F11" t="s">
        <v>783</v>
      </c>
      <c r="L11" t="s">
        <v>784</v>
      </c>
      <c r="P11" t="s">
        <v>785</v>
      </c>
      <c r="R11" s="7" t="s">
        <v>786</v>
      </c>
      <c r="T11" s="7" t="s">
        <v>289</v>
      </c>
      <c r="X11" s="5" t="s">
        <v>787</v>
      </c>
      <c r="Z11" s="5" t="s">
        <v>788</v>
      </c>
      <c r="AD11" s="5" t="s">
        <v>789</v>
      </c>
      <c r="AF11" s="5" t="s">
        <v>790</v>
      </c>
      <c r="AH11" s="5" t="s">
        <v>398</v>
      </c>
      <c r="AJ11" s="5" t="s">
        <v>791</v>
      </c>
      <c r="AT11" s="5" t="s">
        <v>792</v>
      </c>
    </row>
    <row r="12" spans="2:58">
      <c r="B12" t="s">
        <v>327</v>
      </c>
      <c r="D12" t="s">
        <v>793</v>
      </c>
      <c r="F12" t="s">
        <v>794</v>
      </c>
      <c r="L12" t="s">
        <v>795</v>
      </c>
      <c r="P12" t="s">
        <v>796</v>
      </c>
      <c r="R12" s="7" t="s">
        <v>797</v>
      </c>
      <c r="T12" s="7" t="s">
        <v>798</v>
      </c>
      <c r="X12" s="5" t="s">
        <v>799</v>
      </c>
      <c r="AD12" s="5" t="s">
        <v>800</v>
      </c>
      <c r="AH12" s="5" t="s">
        <v>801</v>
      </c>
      <c r="AJ12" s="5" t="s">
        <v>802</v>
      </c>
      <c r="AT12" s="5" t="s">
        <v>803</v>
      </c>
    </row>
    <row r="13" spans="2:58">
      <c r="B13" t="s">
        <v>283</v>
      </c>
      <c r="D13" t="s">
        <v>804</v>
      </c>
      <c r="F13" t="s">
        <v>805</v>
      </c>
      <c r="L13" t="s">
        <v>806</v>
      </c>
      <c r="P13" t="s">
        <v>745</v>
      </c>
      <c r="R13" s="7" t="s">
        <v>807</v>
      </c>
      <c r="T13" s="7" t="s">
        <v>289</v>
      </c>
      <c r="AD13" s="5" t="s">
        <v>808</v>
      </c>
      <c r="AH13" s="5" t="s">
        <v>809</v>
      </c>
      <c r="AJ13" s="5" t="s">
        <v>810</v>
      </c>
      <c r="AT13" s="5" t="s">
        <v>792</v>
      </c>
    </row>
    <row r="14" spans="2:58">
      <c r="B14" t="s">
        <v>68</v>
      </c>
      <c r="D14" t="s">
        <v>811</v>
      </c>
      <c r="F14" t="s">
        <v>575</v>
      </c>
      <c r="P14" t="s">
        <v>785</v>
      </c>
      <c r="R14" s="7" t="s">
        <v>812</v>
      </c>
      <c r="T14" s="7" t="s">
        <v>813</v>
      </c>
      <c r="AD14" s="5" t="s">
        <v>814</v>
      </c>
      <c r="AH14" s="5" t="s">
        <v>815</v>
      </c>
      <c r="AJ14" s="5" t="s">
        <v>816</v>
      </c>
      <c r="AT14" s="5" t="s">
        <v>817</v>
      </c>
    </row>
    <row r="15" spans="2:58">
      <c r="B15" t="s">
        <v>818</v>
      </c>
      <c r="D15" t="s">
        <v>819</v>
      </c>
      <c r="F15" t="s">
        <v>820</v>
      </c>
      <c r="P15" t="s">
        <v>821</v>
      </c>
      <c r="R15" s="7" t="s">
        <v>822</v>
      </c>
      <c r="T15" s="7" t="s">
        <v>823</v>
      </c>
      <c r="AD15" s="5" t="s">
        <v>824</v>
      </c>
      <c r="AH15" s="5" t="s">
        <v>825</v>
      </c>
    </row>
    <row r="16" spans="2:58">
      <c r="B16" t="s">
        <v>345</v>
      </c>
      <c r="D16" t="s">
        <v>718</v>
      </c>
      <c r="F16" t="s">
        <v>826</v>
      </c>
      <c r="P16" t="s">
        <v>827</v>
      </c>
      <c r="R16" s="7" t="s">
        <v>828</v>
      </c>
      <c r="T16" s="7" t="s">
        <v>829</v>
      </c>
      <c r="AD16" s="5" t="s">
        <v>704</v>
      </c>
      <c r="AH16" s="5" t="s">
        <v>830</v>
      </c>
    </row>
    <row r="17" spans="2:34">
      <c r="B17" t="s">
        <v>451</v>
      </c>
      <c r="D17" t="s">
        <v>831</v>
      </c>
      <c r="F17" t="s">
        <v>832</v>
      </c>
      <c r="P17" t="s">
        <v>833</v>
      </c>
      <c r="R17" s="7" t="s">
        <v>834</v>
      </c>
      <c r="T17" s="7" t="s">
        <v>835</v>
      </c>
      <c r="AD17" s="5" t="s">
        <v>836</v>
      </c>
      <c r="AH17" s="5" t="s">
        <v>837</v>
      </c>
    </row>
    <row r="18" spans="2:34">
      <c r="B18" t="s">
        <v>341</v>
      </c>
      <c r="D18" t="s">
        <v>838</v>
      </c>
      <c r="F18" t="s">
        <v>839</v>
      </c>
      <c r="P18" t="s">
        <v>840</v>
      </c>
      <c r="R18" s="7" t="s">
        <v>841</v>
      </c>
      <c r="T18" s="7" t="s">
        <v>842</v>
      </c>
      <c r="AD18" s="5" t="s">
        <v>843</v>
      </c>
    </row>
    <row r="19" spans="2:34">
      <c r="B19" t="s">
        <v>294</v>
      </c>
      <c r="D19" t="s">
        <v>844</v>
      </c>
      <c r="F19" t="s">
        <v>845</v>
      </c>
      <c r="P19" t="s">
        <v>846</v>
      </c>
      <c r="R19" s="7" t="s">
        <v>847</v>
      </c>
      <c r="T19" s="7" t="s">
        <v>548</v>
      </c>
      <c r="AD19" s="5" t="s">
        <v>848</v>
      </c>
    </row>
    <row r="20" spans="2:34">
      <c r="B20" t="s">
        <v>302</v>
      </c>
      <c r="D20" t="s">
        <v>714</v>
      </c>
      <c r="F20" t="s">
        <v>849</v>
      </c>
      <c r="P20" t="s">
        <v>850</v>
      </c>
      <c r="R20" s="7" t="s">
        <v>851</v>
      </c>
      <c r="T20" s="7" t="s">
        <v>852</v>
      </c>
    </row>
    <row r="21" spans="2:34">
      <c r="B21" t="s">
        <v>853</v>
      </c>
      <c r="D21" t="s">
        <v>854</v>
      </c>
      <c r="F21" t="s">
        <v>855</v>
      </c>
      <c r="P21" t="s">
        <v>856</v>
      </c>
      <c r="T21" s="7" t="s">
        <v>717</v>
      </c>
    </row>
    <row r="22" spans="2:34">
      <c r="B22" t="s">
        <v>857</v>
      </c>
      <c r="D22" t="s">
        <v>604</v>
      </c>
      <c r="F22" t="s">
        <v>746</v>
      </c>
      <c r="P22" t="s">
        <v>590</v>
      </c>
      <c r="T22" s="7" t="s">
        <v>858</v>
      </c>
    </row>
    <row r="23" spans="2:34">
      <c r="B23" t="s">
        <v>859</v>
      </c>
      <c r="D23" t="s">
        <v>766</v>
      </c>
      <c r="F23" t="s">
        <v>575</v>
      </c>
      <c r="P23" t="s">
        <v>860</v>
      </c>
      <c r="T23" s="7" t="s">
        <v>786</v>
      </c>
    </row>
    <row r="24" spans="2:34">
      <c r="B24" t="s">
        <v>331</v>
      </c>
      <c r="D24" t="s">
        <v>733</v>
      </c>
      <c r="F24" t="s">
        <v>861</v>
      </c>
      <c r="P24" t="s">
        <v>862</v>
      </c>
      <c r="T24" s="7" t="s">
        <v>863</v>
      </c>
    </row>
    <row r="25" spans="2:34">
      <c r="B25" t="s">
        <v>864</v>
      </c>
      <c r="D25" t="s">
        <v>865</v>
      </c>
      <c r="F25" t="s">
        <v>866</v>
      </c>
      <c r="P25" t="s">
        <v>867</v>
      </c>
      <c r="T25" s="7" t="s">
        <v>355</v>
      </c>
    </row>
    <row r="26" spans="2:34">
      <c r="B26" t="s">
        <v>868</v>
      </c>
      <c r="D26" t="s">
        <v>869</v>
      </c>
      <c r="F26" t="s">
        <v>870</v>
      </c>
      <c r="P26" t="s">
        <v>871</v>
      </c>
      <c r="T26" s="7" t="s">
        <v>872</v>
      </c>
    </row>
    <row r="27" spans="2:34">
      <c r="B27" t="s">
        <v>626</v>
      </c>
      <c r="D27" t="s">
        <v>597</v>
      </c>
      <c r="F27" t="s">
        <v>873</v>
      </c>
      <c r="P27" t="s">
        <v>874</v>
      </c>
      <c r="T27" s="7" t="s">
        <v>875</v>
      </c>
    </row>
    <row r="28" spans="2:34">
      <c r="B28" t="s">
        <v>876</v>
      </c>
      <c r="D28" t="s">
        <v>877</v>
      </c>
      <c r="F28" t="s">
        <v>559</v>
      </c>
      <c r="P28" t="s">
        <v>748</v>
      </c>
      <c r="T28" s="7" t="s">
        <v>878</v>
      </c>
    </row>
    <row r="29" spans="2:34">
      <c r="B29" t="s">
        <v>139</v>
      </c>
      <c r="D29" t="s">
        <v>879</v>
      </c>
      <c r="F29" t="s">
        <v>880</v>
      </c>
      <c r="P29" t="s">
        <v>735</v>
      </c>
      <c r="T29" s="7" t="s">
        <v>881</v>
      </c>
    </row>
    <row r="30" spans="2:34">
      <c r="B30" t="s">
        <v>882</v>
      </c>
      <c r="D30" t="s">
        <v>883</v>
      </c>
      <c r="F30" t="s">
        <v>884</v>
      </c>
      <c r="P30" t="s">
        <v>885</v>
      </c>
      <c r="T30" s="7" t="s">
        <v>886</v>
      </c>
    </row>
    <row r="31" spans="2:34">
      <c r="B31" t="s">
        <v>887</v>
      </c>
      <c r="D31" t="s">
        <v>888</v>
      </c>
      <c r="F31" t="s">
        <v>889</v>
      </c>
      <c r="P31" t="s">
        <v>890</v>
      </c>
      <c r="T31" s="7" t="s">
        <v>891</v>
      </c>
    </row>
    <row r="32" spans="2:34">
      <c r="B32" t="s">
        <v>74</v>
      </c>
      <c r="D32" t="s">
        <v>892</v>
      </c>
      <c r="F32" t="s">
        <v>893</v>
      </c>
      <c r="P32" t="s">
        <v>383</v>
      </c>
      <c r="T32" s="7" t="s">
        <v>894</v>
      </c>
    </row>
    <row r="33" spans="4:20">
      <c r="D33" t="s">
        <v>895</v>
      </c>
      <c r="F33" t="s">
        <v>358</v>
      </c>
      <c r="P33" t="s">
        <v>896</v>
      </c>
      <c r="T33" s="7" t="s">
        <v>897</v>
      </c>
    </row>
    <row r="34" spans="4:20">
      <c r="D34" t="s">
        <v>898</v>
      </c>
      <c r="F34" t="s">
        <v>899</v>
      </c>
      <c r="P34" t="s">
        <v>379</v>
      </c>
      <c r="T34" s="7" t="s">
        <v>878</v>
      </c>
    </row>
    <row r="35" spans="4:20">
      <c r="D35" t="s">
        <v>900</v>
      </c>
      <c r="F35" t="s">
        <v>901</v>
      </c>
      <c r="P35" t="s">
        <v>821</v>
      </c>
      <c r="T35" s="7" t="s">
        <v>902</v>
      </c>
    </row>
    <row r="36" spans="4:20">
      <c r="D36" t="s">
        <v>903</v>
      </c>
      <c r="F36" t="s">
        <v>870</v>
      </c>
      <c r="P36" t="s">
        <v>827</v>
      </c>
      <c r="T36" s="7" t="s">
        <v>904</v>
      </c>
    </row>
    <row r="37" spans="4:20">
      <c r="D37" t="s">
        <v>905</v>
      </c>
      <c r="F37" t="s">
        <v>866</v>
      </c>
      <c r="P37" t="s">
        <v>906</v>
      </c>
      <c r="T37" s="7" t="s">
        <v>907</v>
      </c>
    </row>
    <row r="38" spans="4:20">
      <c r="D38" t="s">
        <v>908</v>
      </c>
      <c r="F38" t="s">
        <v>909</v>
      </c>
      <c r="P38" t="s">
        <v>910</v>
      </c>
      <c r="T38" s="7" t="s">
        <v>911</v>
      </c>
    </row>
    <row r="39" spans="4:20">
      <c r="D39" t="s">
        <v>912</v>
      </c>
      <c r="F39" t="s">
        <v>419</v>
      </c>
      <c r="P39" t="s">
        <v>379</v>
      </c>
      <c r="T39" s="7" t="s">
        <v>913</v>
      </c>
    </row>
    <row r="40" spans="4:20">
      <c r="D40" t="s">
        <v>914</v>
      </c>
      <c r="F40" t="s">
        <v>915</v>
      </c>
      <c r="P40" t="s">
        <v>916</v>
      </c>
      <c r="T40" s="7" t="s">
        <v>917</v>
      </c>
    </row>
    <row r="41" spans="4:20">
      <c r="D41" t="s">
        <v>918</v>
      </c>
      <c r="F41" t="s">
        <v>919</v>
      </c>
      <c r="P41" t="s">
        <v>920</v>
      </c>
      <c r="T41" s="7" t="s">
        <v>921</v>
      </c>
    </row>
    <row r="42" spans="4:20">
      <c r="D42" t="s">
        <v>922</v>
      </c>
      <c r="F42" t="s">
        <v>923</v>
      </c>
      <c r="P42" t="s">
        <v>924</v>
      </c>
      <c r="T42" s="7" t="s">
        <v>925</v>
      </c>
    </row>
    <row r="43" spans="4:20">
      <c r="D43" t="s">
        <v>843</v>
      </c>
      <c r="F43" t="s">
        <v>926</v>
      </c>
      <c r="P43" t="s">
        <v>927</v>
      </c>
      <c r="T43" s="7" t="s">
        <v>928</v>
      </c>
    </row>
    <row r="44" spans="4:20">
      <c r="D44" t="s">
        <v>929</v>
      </c>
      <c r="F44" t="s">
        <v>930</v>
      </c>
      <c r="P44" t="s">
        <v>931</v>
      </c>
      <c r="T44" s="7" t="s">
        <v>932</v>
      </c>
    </row>
    <row r="45" spans="4:20">
      <c r="D45" t="s">
        <v>933</v>
      </c>
      <c r="F45" t="s">
        <v>934</v>
      </c>
      <c r="P45" t="s">
        <v>935</v>
      </c>
      <c r="T45" s="7" t="s">
        <v>936</v>
      </c>
    </row>
    <row r="46" spans="4:20">
      <c r="D46" t="s">
        <v>937</v>
      </c>
      <c r="F46" t="s">
        <v>938</v>
      </c>
      <c r="P46" t="s">
        <v>939</v>
      </c>
      <c r="T46" s="7" t="s">
        <v>940</v>
      </c>
    </row>
    <row r="47" spans="4:20">
      <c r="D47" t="s">
        <v>941</v>
      </c>
      <c r="F47" t="s">
        <v>942</v>
      </c>
      <c r="P47" t="s">
        <v>943</v>
      </c>
      <c r="T47" s="7" t="s">
        <v>944</v>
      </c>
    </row>
    <row r="48" spans="4:20">
      <c r="D48" t="s">
        <v>945</v>
      </c>
      <c r="F48" t="s">
        <v>946</v>
      </c>
      <c r="P48" t="s">
        <v>414</v>
      </c>
    </row>
    <row r="49" spans="4:16">
      <c r="D49" t="s">
        <v>947</v>
      </c>
      <c r="F49" t="s">
        <v>948</v>
      </c>
      <c r="P49" t="s">
        <v>949</v>
      </c>
    </row>
    <row r="50" spans="4:16">
      <c r="D50" t="s">
        <v>950</v>
      </c>
      <c r="F50" t="s">
        <v>951</v>
      </c>
      <c r="P50" t="s">
        <v>952</v>
      </c>
    </row>
    <row r="51" spans="4:16">
      <c r="D51" t="s">
        <v>953</v>
      </c>
      <c r="F51" t="s">
        <v>954</v>
      </c>
      <c r="P51" t="s">
        <v>955</v>
      </c>
    </row>
    <row r="52" spans="4:16">
      <c r="D52" t="s">
        <v>956</v>
      </c>
      <c r="P52" t="s">
        <v>957</v>
      </c>
    </row>
    <row r="53" spans="4:16">
      <c r="D53" t="s">
        <v>958</v>
      </c>
      <c r="P53" t="s">
        <v>959</v>
      </c>
    </row>
    <row r="54" spans="4:16">
      <c r="P54" t="s">
        <v>960</v>
      </c>
    </row>
    <row r="55" spans="4:16">
      <c r="P55" t="s">
        <v>961</v>
      </c>
    </row>
    <row r="56" spans="4:16">
      <c r="P56" t="s">
        <v>962</v>
      </c>
    </row>
    <row r="57" spans="4:16">
      <c r="P57" t="s">
        <v>963</v>
      </c>
    </row>
    <row r="58" spans="4:16">
      <c r="P58" t="s">
        <v>964</v>
      </c>
    </row>
    <row r="59" spans="4:16">
      <c r="P59" t="s">
        <v>965</v>
      </c>
    </row>
    <row r="60" spans="4:16">
      <c r="P60" t="s">
        <v>966</v>
      </c>
    </row>
    <row r="61" spans="4:16">
      <c r="P61" t="s">
        <v>967</v>
      </c>
    </row>
    <row r="62" spans="4:16">
      <c r="P62" t="s">
        <v>968</v>
      </c>
    </row>
    <row r="63" spans="4:16">
      <c r="P63" t="s">
        <v>969</v>
      </c>
    </row>
    <row r="64" spans="4:16">
      <c r="P64" t="s">
        <v>970</v>
      </c>
    </row>
    <row r="65" spans="16:16">
      <c r="P65" t="s">
        <v>971</v>
      </c>
    </row>
    <row r="66" spans="16:16">
      <c r="P66" t="s">
        <v>972</v>
      </c>
    </row>
    <row r="67" spans="16:16">
      <c r="P67" t="s">
        <v>973</v>
      </c>
    </row>
    <row r="68" spans="16:16">
      <c r="P68" t="s">
        <v>974</v>
      </c>
    </row>
    <row r="69" spans="16:16">
      <c r="P69" t="s">
        <v>975</v>
      </c>
    </row>
    <row r="70" spans="16:16">
      <c r="P70" t="s">
        <v>976</v>
      </c>
    </row>
    <row r="71" spans="16:16">
      <c r="P71" t="s">
        <v>977</v>
      </c>
    </row>
    <row r="72" spans="16:16">
      <c r="P72" t="s">
        <v>978</v>
      </c>
    </row>
  </sheetData>
  <pageMargins left="0.7" right="0.7" top="0.75" bottom="0.75" header="0.3" footer="0.3"/>
  <tableParts count="29">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EAD8B-95E9-4FE5-9F97-B72E87B9D17F}">
  <sheetPr codeName="Sheet12"/>
  <dimension ref="A1:J1000"/>
  <sheetViews>
    <sheetView zoomScaleNormal="100" workbookViewId="0"/>
  </sheetViews>
  <sheetFormatPr defaultColWidth="8.7109375" defaultRowHeight="15"/>
  <cols>
    <col min="1" max="1" width="15.42578125" style="4" customWidth="1"/>
    <col min="2" max="2" width="32.42578125" style="4" customWidth="1"/>
    <col min="3" max="3" width="74.42578125" style="4" customWidth="1"/>
    <col min="4" max="4" width="26.42578125" style="4" customWidth="1"/>
    <col min="5" max="5" width="25.7109375" style="4" customWidth="1"/>
    <col min="6" max="6" width="16.42578125" style="4" customWidth="1"/>
    <col min="7" max="7" width="18.7109375" style="4" customWidth="1"/>
    <col min="8" max="8" width="23.7109375" style="4" customWidth="1"/>
    <col min="9" max="9" width="11.42578125" style="4" customWidth="1"/>
    <col min="10" max="10" width="22.7109375" style="4" customWidth="1"/>
    <col min="11" max="16384" width="8.7109375" style="4"/>
  </cols>
  <sheetData>
    <row r="1" spans="1:10">
      <c r="A1" s="105" t="s">
        <v>236</v>
      </c>
      <c r="B1" s="106" t="s">
        <v>247</v>
      </c>
      <c r="C1" s="106" t="s">
        <v>248</v>
      </c>
      <c r="D1" s="106" t="s">
        <v>266</v>
      </c>
      <c r="E1" s="106" t="s">
        <v>258</v>
      </c>
      <c r="F1" s="106" t="s">
        <v>147</v>
      </c>
      <c r="G1" s="106" t="s">
        <v>87</v>
      </c>
      <c r="H1" s="106" t="s">
        <v>262</v>
      </c>
      <c r="I1" s="107" t="s">
        <v>263</v>
      </c>
      <c r="J1" s="106" t="s">
        <v>279</v>
      </c>
    </row>
    <row r="2" spans="1:10" ht="126" hidden="1" customHeight="1">
      <c r="A2" s="58" t="str">
        <f>Final_Report[[#This Row],[Issue Name]]</f>
        <v>ARIA attribute defined inappropriately</v>
      </c>
      <c r="B2" s="103" t="str">
        <f>Final_Report[[#This Row],[Summary]]</f>
        <v>N/A</v>
      </c>
      <c r="C2" s="103" t="str">
        <f>CONCATENATE("*Steps to Reproduce:*",CHAR(10),CHAR(10),'Final Report'!AD2,CHAR(10),CHAR(10),'Final Report'!AF2,CHAR(10),CHAR(10),"*Actual Result:*",CHAR(10),'Final Report'!V2,CHAR(10),CHAR(10),"*ScreenShot Name:*",CHAR(10),'Final Report'!AI2,CHAR(10),CHAR(10),IF('Final Report'!X2&lt;&gt;"",CONCATENATE("*Code Snippet*",CHAR(10),'Final Report'!X2,CHAR(10),CHAR(10)),""),"*Expected Result*",CHAR(10),'Final Report'!Z2,CHAR(10),CHAR(10),"*Rationale*",CHAR(10),'Final Report'!AA2,CHAR(10),CHAR(10),"*Recommendation*",CHAR(10),'Final Report'!AC2,CHAR(10),CHAR(10),"*WCAG 2.1 Conformance Level:*",CHAR(10),'Final Report'!AG2,CHAR(10),CHAR(10),"*WCAG 2.1 Success Criteria:*",CHAR(10),'Final Report'!AH2,CHAR(10),CHAR(10),"*Tested on:*",CHAR(10),'Final Report'!AK2,CHAR(10),CHAR(10),IF(OR('Final Report'!G2&lt;&gt;"",'Final Report'!H2&lt;&gt;"",'Final Report'!I2&lt;&gt;"",'Final Report'!J2&lt;&gt;"",'Final Report'!K2&lt;&gt;"",'Final Report'!L2&lt;&gt;"",'Final Report'!M2&lt;&gt;"",'Final Report'!N2&lt;&gt;"",'Final Report'!O2&lt;&gt;""),CONCATENATE("*Assistive Technology:*",CHAR(10),IF('Final Report'!G2&lt;&gt;"",CONCATENATE("JAWS 2022 - Chrome - Windows - ",'Final Report'!G2,CHAR(10)),""),IF('Final Report'!H2&lt;&gt;"",CONCATENATE("NVDA 2022 - Firefox - Windows - ",'Final Report'!H2,CHAR(10)),""),IF('Final Report'!I2&lt;&gt;"",CONCATENATE("NVDA 2022 - Chrome - Windows - ",'Final Report'!I2,CHAR(10)),""),IF('Final Report'!J2&lt;&gt;"",CONCATENATE("VoiceOver - Safari - MAC OS - ",'Final Report'!J2,CHAR(10)),""),IF('Final Report'!K2&lt;&gt;"",CONCATENATE("VoiceOver - Chrome - MAC OS  - ",'Final Report'!K2,CHAR(10)),""),IF('Final Report'!L2&lt;&gt;"",CONCATENATE("VoiceOver - iOS - ",'Final Report'!L2,CHAR(10)),""),IF('Final Report'!M2&lt;&gt;"",CONCATENATE("TalkBack - Android - ",'Final Report'!M2,CHAR(10)),""),IF('Final Report'!N2&lt;&gt;"",CONCATENATE("ZoomText - ",'Final Report'!N2,CHAR(10)),""),IF('Final Report'!O2&lt;&gt;"",CONCATENATE("Dragon - ",'Final Report'!O2,CHAR(10)),""),CHAR(10),"*Original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 s="121" t="b">
        <f>Final_Report[[#This Row],[Severity]]</f>
        <v>0</v>
      </c>
      <c r="E2" s="103" t="str">
        <f>CONCATENATE('Final Report'!AD2,CHAR(10),CHAR(10),'Final Report'!AF2)</f>
        <v xml:space="preserve">
N/A</v>
      </c>
      <c r="F2" s="103" t="str">
        <f>Final_Report[[#This Row],[Components]]</f>
        <v>N/A (Level N/A), Windows_11, Chrome, JAWS, Firefox, NVDA, Accessibility, Audit, Marketing, MLM-XL, MLVISION, MyLab, US, VPAT</v>
      </c>
      <c r="G2" s="103" t="e">
        <f>Final_Report[[#This Row],[Labels]]</f>
        <v>#VALUE!</v>
      </c>
      <c r="H2" s="103">
        <f>Final_Report[[#This Row],[ScreenShot Name]]</f>
        <v>0</v>
      </c>
      <c r="I2" s="104">
        <f>Final_Report[[#This Row],[Priority]]</f>
        <v>0</v>
      </c>
      <c r="J2" s="103">
        <f>Final_Report[[#This Row],[Uploading Status]]</f>
        <v>0</v>
      </c>
    </row>
    <row r="3" spans="1:10" ht="409.5" hidden="1">
      <c r="A3" s="58" t="str">
        <f>Final_Report[[#This Row],[Issue Name]]</f>
        <v xml:space="preserve">No text equivalent for SVG image </v>
      </c>
      <c r="B3" s="103" t="str">
        <f>Final_Report[[#This Row],[Summary]]</f>
        <v>N/A</v>
      </c>
      <c r="C3" s="103" t="str">
        <f>CONCATENATE("*Steps to Reproduce:*",CHAR(10),CHAR(10),'Final Report'!AD3,CHAR(10),CHAR(10),'Final Report'!AF3,CHAR(10),CHAR(10),"*Actual Result:*",CHAR(10),'Final Report'!V3,CHAR(10),CHAR(10),"*ScreenShot Name:*",CHAR(10),'Final Report'!AI3,CHAR(10),CHAR(10),IF('Final Report'!X3&lt;&gt;"",CONCATENATE("*Code Snippet*",CHAR(10),'Final Report'!X3,CHAR(10),CHAR(10)),""),"*Expected Result*",CHAR(10),'Final Report'!Z3,CHAR(10),CHAR(10),"*Rationale*",CHAR(10),'Final Report'!AA3,CHAR(10),CHAR(10),"*Recommendation*",CHAR(10),'Final Report'!AC3,CHAR(10),CHAR(10),"*WCAG 2.1 Conformance Level:*",CHAR(10),'Final Report'!AG3,CHAR(10),CHAR(10),"*WCAG 2.1 Success Criteria:*",CHAR(10),'Final Report'!AH3,CHAR(10),CHAR(10),"*Tested on:*",CHAR(10),'Final Report'!AK3,CHAR(10),CHAR(10),IF(OR('Final Report'!G3&lt;&gt;"",'Final Report'!H3&lt;&gt;"",'Final Report'!I3&lt;&gt;"",'Final Report'!J3&lt;&gt;"",'Final Report'!K3&lt;&gt;"",'Final Report'!L3&lt;&gt;"",'Final Report'!M3&lt;&gt;"",'Final Report'!N3&lt;&gt;"",'Final Report'!O3&lt;&gt;""),CONCATENATE("*Assistive Technology:*",CHAR(10),IF('Final Report'!G3&lt;&gt;"",CONCATENATE("JAWS 2022 - Chrome - Windows - ",'Final Report'!G3,CHAR(10)),""),IF('Final Report'!H3&lt;&gt;"",CONCATENATE("NVDA 2022 - Firefox - Windows - ",'Final Report'!H3,CHAR(10)),""),IF('Final Report'!I3&lt;&gt;"",CONCATENATE("NVDA 2022 - Chrome - Windows - ",'Final Report'!I3,CHAR(10)),""),IF('Final Report'!J3&lt;&gt;"",CONCATENATE("VoiceOver - Safari - MAC OS - ",'Final Report'!J3,CHAR(10)),""),IF('Final Report'!K3&lt;&gt;"",CONCATENATE("VoiceOver - Chrome - MAC OS  - ",'Final Report'!K3,CHAR(10)),""),IF('Final Report'!L3&lt;&gt;"",CONCATENATE("VoiceOver - iOS - ",'Final Report'!L3,CHAR(10)),""),IF('Final Report'!M3&lt;&gt;"",CONCATENATE("TalkBack - Android - ",'Final Report'!M3,CHAR(10)),""),IF('Final Report'!N3&lt;&gt;"",CONCATENATE("ZoomText - ",'Final Report'!N3,CHAR(10)),""),IF('Final Report'!O3&lt;&gt;"",CONCATENATE("Dragon - ",'Final Report'!O3,CHAR(10)),""),CHAR(10),"*Original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3" s="121" t="b">
        <f>Final_Report[[#This Row],[Severity]]</f>
        <v>0</v>
      </c>
      <c r="E3" s="103" t="str">
        <f>CONCATENATE('Final Report'!AD3,CHAR(10),CHAR(10),'Final Report'!AF3)</f>
        <v xml:space="preserve">
N/A</v>
      </c>
      <c r="F3" s="103" t="str">
        <f>Final_Report[[#This Row],[Components]]</f>
        <v>N/A (Level N/A), Windows_11, Chrome, JAWS, Firefox, NVDA, Accessibility, Audit, Marketing, MLM-XL, MLVISION, MyLab, US, VPAT</v>
      </c>
      <c r="G3" s="103" t="e">
        <f>Final_Report[[#This Row],[Labels]]</f>
        <v>#VALUE!</v>
      </c>
      <c r="H3" s="103">
        <f>Final_Report[[#This Row],[ScreenShot Name]]</f>
        <v>0</v>
      </c>
      <c r="I3" s="104">
        <f>Final_Report[[#This Row],[Priority]]</f>
        <v>0</v>
      </c>
      <c r="J3" s="103">
        <f>Final_Report[[#This Row],[Uploading Status]]</f>
        <v>0</v>
      </c>
    </row>
    <row r="4" spans="1:10" ht="409.5" hidden="1">
      <c r="A4" s="58" t="str">
        <f>Final_Report[[#This Row],[Issue Name]]</f>
        <v>Missing Keyboard Support for Button</v>
      </c>
      <c r="B4" s="103" t="str">
        <f>Final_Report[[#This Row],[Summary]]</f>
        <v>N/A</v>
      </c>
      <c r="C4" s="103" t="str">
        <f>CONCATENATE("*Steps to Reproduce:*",CHAR(10),CHAR(10),'Final Report'!AD4,CHAR(10),CHAR(10),'Final Report'!AF4,CHAR(10),CHAR(10),"*Actual Result:*",CHAR(10),'Final Report'!V4,CHAR(10),CHAR(10),"*ScreenShot Name:*",CHAR(10),'Final Report'!AI4,CHAR(10),CHAR(10),IF('Final Report'!X4&lt;&gt;"",CONCATENATE("*Code Snippet*",CHAR(10),'Final Report'!X4,CHAR(10),CHAR(10)),""),"*Expected Result*",CHAR(10),'Final Report'!Z4,CHAR(10),CHAR(10),"*Rationale*",CHAR(10),'Final Report'!AA4,CHAR(10),CHAR(10),"*Recommendation*",CHAR(10),'Final Report'!AC4,CHAR(10),CHAR(10),"*WCAG 2.1 Conformance Level:*",CHAR(10),'Final Report'!AG4,CHAR(10),CHAR(10),"*WCAG 2.1 Success Criteria:*",CHAR(10),'Final Report'!AH4,CHAR(10),CHAR(10),"*Tested on:*",CHAR(10),'Final Report'!AK4,CHAR(10),CHAR(10),IF(OR('Final Report'!G4&lt;&gt;"",'Final Report'!H4&lt;&gt;"",'Final Report'!I4&lt;&gt;"",'Final Report'!J4&lt;&gt;"",'Final Report'!K4&lt;&gt;"",'Final Report'!L4&lt;&gt;"",'Final Report'!M4&lt;&gt;"",'Final Report'!N4&lt;&gt;"",'Final Report'!O4&lt;&gt;""),CONCATENATE("*Assistive Technology:*",CHAR(10),IF('Final Report'!G4&lt;&gt;"",CONCATENATE("JAWS 2022 - Chrome - Windows - ",'Final Report'!G4,CHAR(10)),""),IF('Final Report'!H4&lt;&gt;"",CONCATENATE("NVDA 2022 - Firefox - Windows - ",'Final Report'!H4,CHAR(10)),""),IF('Final Report'!I4&lt;&gt;"",CONCATENATE("NVDA 2022 - Chrome - Windows - ",'Final Report'!I4,CHAR(10)),""),IF('Final Report'!J4&lt;&gt;"",CONCATENATE("VoiceOver - Safari - MAC OS - ",'Final Report'!J4,CHAR(10)),""),IF('Final Report'!K4&lt;&gt;"",CONCATENATE("VoiceOver - Chrome - MAC OS  - ",'Final Report'!K4,CHAR(10)),""),IF('Final Report'!L4&lt;&gt;"",CONCATENATE("VoiceOver - iOS - ",'Final Report'!L4,CHAR(10)),""),IF('Final Report'!M4&lt;&gt;"",CONCATENATE("TalkBack - Android - ",'Final Report'!M4,CHAR(10)),""),IF('Final Report'!N4&lt;&gt;"",CONCATENATE("ZoomText - ",'Final Report'!N4,CHAR(10)),""),IF('Final Report'!O4&lt;&gt;"",CONCATENATE("Dragon - ",'Final Report'!O4,CHAR(10)),""),CHAR(10),"*Original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Chrome - Windows - Applicable
*Original Bug:*
</v>
      </c>
      <c r="D4" s="121" t="b">
        <f>Final_Report[[#This Row],[Severity]]</f>
        <v>0</v>
      </c>
      <c r="E4" s="103" t="str">
        <f>CONCATENATE('Final Report'!AD4,CHAR(10),CHAR(10),'Final Report'!AF4)</f>
        <v xml:space="preserve">
N/A</v>
      </c>
      <c r="F4" s="103" t="str">
        <f>Final_Report[[#This Row],[Components]]</f>
        <v>N/A (Level N/A), Windows_11, Chrome, JAWS, NVDA, Accessibility, Audit, Marketing, MLM-XL, MLVISION, MyLab, US, VPAT</v>
      </c>
      <c r="G4" s="103" t="e">
        <f>Final_Report[[#This Row],[Labels]]</f>
        <v>#VALUE!</v>
      </c>
      <c r="H4" s="103">
        <f>Final_Report[[#This Row],[ScreenShot Name]]</f>
        <v>0</v>
      </c>
      <c r="I4" s="104">
        <f>Final_Report[[#This Row],[Priority]]</f>
        <v>0</v>
      </c>
      <c r="J4" s="103">
        <f>Final_Report[[#This Row],[Uploading Status]]</f>
        <v>0</v>
      </c>
    </row>
    <row r="5" spans="1:10" ht="409.5" hidden="1">
      <c r="A5" s="58" t="str">
        <f>Final_Report[[#This Row],[Issue Name]]</f>
        <v>Color alone used to convey information</v>
      </c>
      <c r="B5" s="103" t="str">
        <f>Final_Report[[#This Row],[Summary]]</f>
        <v>N/A</v>
      </c>
      <c r="C5" s="103" t="str">
        <f>CONCATENATE("*Steps to Reproduce:*",CHAR(10),CHAR(10),'Final Report'!AD5,CHAR(10),CHAR(10),'Final Report'!AF5,CHAR(10),CHAR(10),"*Actual Result:*",CHAR(10),'Final Report'!V5,CHAR(10),CHAR(10),"*ScreenShot Name:*",CHAR(10),'Final Report'!AI5,CHAR(10),CHAR(10),IF('Final Report'!X5&lt;&gt;"",CONCATENATE("*Code Snippet*",CHAR(10),'Final Report'!X5,CHAR(10),CHAR(10)),""),"*Expected Result*",CHAR(10),'Final Report'!Z5,CHAR(10),CHAR(10),"*Rationale*",CHAR(10),'Final Report'!AA5,CHAR(10),CHAR(10),"*Recommendation*",CHAR(10),'Final Report'!AC5,CHAR(10),CHAR(10),"*WCAG 2.1 Conformance Level:*",CHAR(10),'Final Report'!AG5,CHAR(10),CHAR(10),"*WCAG 2.1 Success Criteria:*",CHAR(10),'Final Report'!AH5,CHAR(10),CHAR(10),"*Tested on:*",CHAR(10),'Final Report'!AK5,CHAR(10),CHAR(10),IF(OR('Final Report'!G5&lt;&gt;"",'Final Report'!H5&lt;&gt;"",'Final Report'!I5&lt;&gt;"",'Final Report'!J5&lt;&gt;"",'Final Report'!K5&lt;&gt;"",'Final Report'!L5&lt;&gt;"",'Final Report'!M5&lt;&gt;"",'Final Report'!N5&lt;&gt;"",'Final Report'!O5&lt;&gt;""),CONCATENATE("*Assistive Technology:*",CHAR(10),IF('Final Report'!G5&lt;&gt;"",CONCATENATE("JAWS 2022 - Chrome - Windows - ",'Final Report'!G5,CHAR(10)),""),IF('Final Report'!H5&lt;&gt;"",CONCATENATE("NVDA 2022 - Firefox - Windows - ",'Final Report'!H5,CHAR(10)),""),IF('Final Report'!I5&lt;&gt;"",CONCATENATE("NVDA 2022 - Chrome - Windows - ",'Final Report'!I5,CHAR(10)),""),IF('Final Report'!J5&lt;&gt;"",CONCATENATE("VoiceOver - Safari - MAC OS - ",'Final Report'!J5,CHAR(10)),""),IF('Final Report'!K5&lt;&gt;"",CONCATENATE("VoiceOver - Chrome - MAC OS  - ",'Final Report'!K5,CHAR(10)),""),IF('Final Report'!L5&lt;&gt;"",CONCATENATE("VoiceOver - iOS - ",'Final Report'!L5,CHAR(10)),""),IF('Final Report'!M5&lt;&gt;"",CONCATENATE("TalkBack - Android - ",'Final Report'!M5,CHAR(10)),""),IF('Final Report'!N5&lt;&gt;"",CONCATENATE("ZoomText - ",'Final Report'!N5,CHAR(10)),""),IF('Final Report'!O5&lt;&gt;"",CONCATENATE("Dragon - ",'Final Report'!O5,CHAR(10)),""),CHAR(10),"*Original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Chrome - Windows - Applicable
*Original Bug:*
</v>
      </c>
      <c r="D5" s="121" t="b">
        <f>Final_Report[[#This Row],[Severity]]</f>
        <v>0</v>
      </c>
      <c r="E5" s="103" t="str">
        <f>CONCATENATE('Final Report'!AD5,CHAR(10),CHAR(10),'Final Report'!AF5)</f>
        <v xml:space="preserve">
N/A</v>
      </c>
      <c r="F5" s="103" t="str">
        <f>Final_Report[[#This Row],[Components]]</f>
        <v>N/A (Level N/A), Windows_11, Chrome, JAWS, NVDA, Accessibility, Audit, Marketing, MLM-XL, MLVISION, MyLab, US, VPAT</v>
      </c>
      <c r="G5" s="103" t="e">
        <f>Final_Report[[#This Row],[Labels]]</f>
        <v>#VALUE!</v>
      </c>
      <c r="H5" s="103">
        <f>Final_Report[[#This Row],[ScreenShot Name]]</f>
        <v>0</v>
      </c>
      <c r="I5" s="104">
        <f>Final_Report[[#This Row],[Priority]]</f>
        <v>0</v>
      </c>
      <c r="J5" s="103">
        <f>Final_Report[[#This Row],[Uploading Status]]</f>
        <v>0</v>
      </c>
    </row>
    <row r="6" spans="1:10" ht="409.5" hidden="1">
      <c r="A6" s="58" t="str">
        <f>Final_Report[[#This Row],[Issue Name]]</f>
        <v>Element type defined inappropriately</v>
      </c>
      <c r="B6" s="103" t="str">
        <f>Final_Report[[#This Row],[Summary]]</f>
        <v>N/A</v>
      </c>
      <c r="C6" s="103" t="str">
        <f>CONCATENATE("*Steps to Reproduce:*",CHAR(10),CHAR(10),'Final Report'!AD6,CHAR(10),CHAR(10),'Final Report'!AF6,CHAR(10),CHAR(10),"*Actual Result:*",CHAR(10),'Final Report'!V6,CHAR(10),CHAR(10),"*ScreenShot Name:*",CHAR(10),'Final Report'!AI6,CHAR(10),CHAR(10),IF('Final Report'!X6&lt;&gt;"",CONCATENATE("*Code Snippet*",CHAR(10),'Final Report'!X6,CHAR(10),CHAR(10)),""),"*Expected Result*",CHAR(10),'Final Report'!Z6,CHAR(10),CHAR(10),"*Rationale*",CHAR(10),'Final Report'!AA6,CHAR(10),CHAR(10),"*Recommendation*",CHAR(10),'Final Report'!AC6,CHAR(10),CHAR(10),"*WCAG 2.1 Conformance Level:*",CHAR(10),'Final Report'!AG6,CHAR(10),CHAR(10),"*WCAG 2.1 Success Criteria:*",CHAR(10),'Final Report'!AH6,CHAR(10),CHAR(10),"*Tested on:*",CHAR(10),'Final Report'!AK6,CHAR(10),CHAR(10),IF(OR('Final Report'!G6&lt;&gt;"",'Final Report'!H6&lt;&gt;"",'Final Report'!I6&lt;&gt;"",'Final Report'!J6&lt;&gt;"",'Final Report'!K6&lt;&gt;"",'Final Report'!L6&lt;&gt;"",'Final Report'!M6&lt;&gt;"",'Final Report'!N6&lt;&gt;"",'Final Report'!O6&lt;&gt;""),CONCATENATE("*Assistive Technology:*",CHAR(10),IF('Final Report'!G6&lt;&gt;"",CONCATENATE("JAWS 2022 - Chrome - Windows - ",'Final Report'!G6,CHAR(10)),""),IF('Final Report'!H6&lt;&gt;"",CONCATENATE("NVDA 2022 - Firefox - Windows - ",'Final Report'!H6,CHAR(10)),""),IF('Final Report'!I6&lt;&gt;"",CONCATENATE("NVDA 2022 - Chrome - Windows - ",'Final Report'!I6,CHAR(10)),""),IF('Final Report'!J6&lt;&gt;"",CONCATENATE("VoiceOver - Safari - MAC OS - ",'Final Report'!J6,CHAR(10)),""),IF('Final Report'!K6&lt;&gt;"",CONCATENATE("VoiceOver - Chrome - MAC OS  - ",'Final Report'!K6,CHAR(10)),""),IF('Final Report'!L6&lt;&gt;"",CONCATENATE("VoiceOver - iOS - ",'Final Report'!L6,CHAR(10)),""),IF('Final Report'!M6&lt;&gt;"",CONCATENATE("TalkBack - Android - ",'Final Report'!M6,CHAR(10)),""),IF('Final Report'!N6&lt;&gt;"",CONCATENATE("ZoomText - ",'Final Report'!N6,CHAR(10)),""),IF('Final Report'!O6&lt;&gt;"",CONCATENATE("Dragon - ",'Final Report'!O6,CHAR(10)),""),CHAR(10),"*Original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6" s="121" t="b">
        <f>Final_Report[[#This Row],[Severity]]</f>
        <v>0</v>
      </c>
      <c r="E6" s="103" t="str">
        <f>CONCATENATE('Final Report'!AD6,CHAR(10),CHAR(10),'Final Report'!AF6)</f>
        <v xml:space="preserve">
N/A</v>
      </c>
      <c r="F6" s="103" t="str">
        <f>Final_Report[[#This Row],[Components]]</f>
        <v>N/A (Level N/A), Windows_11, Chrome, JAWS, Firefox, NVDA, Accessibility, Audit, Marketing, MLM-XL, MLVISION, MyLab, US, VPAT</v>
      </c>
      <c r="G6" s="103" t="e">
        <f>Final_Report[[#This Row],[Labels]]</f>
        <v>#VALUE!</v>
      </c>
      <c r="H6" s="103">
        <f>Final_Report[[#This Row],[ScreenShot Name]]</f>
        <v>0</v>
      </c>
      <c r="I6" s="104">
        <f>Final_Report[[#This Row],[Priority]]</f>
        <v>0</v>
      </c>
      <c r="J6" s="103">
        <f>Final_Report[[#This Row],[Uploading Status]]</f>
        <v>0</v>
      </c>
    </row>
    <row r="7" spans="1:10" ht="409.5" hidden="1">
      <c r="A7" s="58" t="str">
        <f>Final_Report[[#This Row],[Issue Name]]</f>
        <v>Focus not clearly visible</v>
      </c>
      <c r="B7" s="103" t="str">
        <f>Final_Report[[#This Row],[Summary]]</f>
        <v>Web: Course Home - Calendar: Focus not clearly visible</v>
      </c>
      <c r="C7" s="103" t="str">
        <f>CONCATENATE("*Steps to Reproduce:*",CHAR(10),CHAR(10),'Final Report'!AD7,CHAR(10),CHAR(10),'Final Report'!AF7,CHAR(10),CHAR(10),"*Actual Result:*",CHAR(10),'Final Report'!V7,CHAR(10),CHAR(10),"*ScreenShot Name:*",CHAR(10),'Final Report'!AI7,CHAR(10),CHAR(10),IF('Final Report'!X7&lt;&gt;"",CONCATENATE("*Code Snippet*",CHAR(10),'Final Report'!X7,CHAR(10),CHAR(10)),""),"*Expected Result*",CHAR(10),'Final Report'!Z7,CHAR(10),CHAR(10),"*Rationale*",CHAR(10),'Final Report'!AA7,CHAR(10),CHAR(10),"*Recommendation*",CHAR(10),'Final Report'!AC7,CHAR(10),CHAR(10),"*WCAG 2.1 Conformance Level:*",CHAR(10),'Final Report'!AG7,CHAR(10),CHAR(10),"*WCAG 2.1 Success Criteria:*",CHAR(10),'Final Report'!AH7,CHAR(10),CHAR(10),"*Tested on:*",CHAR(10),'Final Report'!AK7,CHAR(10),CHAR(10),IF(OR('Final Report'!G7&lt;&gt;"",'Final Report'!H7&lt;&gt;"",'Final Report'!I7&lt;&gt;"",'Final Report'!J7&lt;&gt;"",'Final Report'!K7&lt;&gt;"",'Final Report'!L7&lt;&gt;"",'Final Report'!M7&lt;&gt;"",'Final Report'!N7&lt;&gt;"",'Final Report'!O7&lt;&gt;""),CONCATENATE("*Assistive Technology:*",CHAR(10),IF('Final Report'!G7&lt;&gt;"",CONCATENATE("JAWS 2022 - Chrome - Windows - ",'Final Report'!G7,CHAR(10)),""),IF('Final Report'!H7&lt;&gt;"",CONCATENATE("NVDA 2022 - Firefox - Windows - ",'Final Report'!H7,CHAR(10)),""),IF('Final Report'!I7&lt;&gt;"",CONCATENATE("NVDA 2022 - Chrome - Windows - ",'Final Report'!I7,CHAR(10)),""),IF('Final Report'!J7&lt;&gt;"",CONCATENATE("VoiceOver - Safari - MAC OS - ",'Final Report'!J7,CHAR(10)),""),IF('Final Report'!K7&lt;&gt;"",CONCATENATE("VoiceOver - Chrome - MAC OS  - ",'Final Report'!K7,CHAR(10)),""),IF('Final Report'!L7&lt;&gt;"",CONCATENATE("VoiceOver - iOS - ",'Final Report'!L7,CHAR(10)),""),IF('Final Report'!M7&lt;&gt;"",CONCATENATE("TalkBack - Android - ",'Final Report'!M7,CHAR(10)),""),IF('Final Report'!N7&lt;&gt;"",CONCATENATE("ZoomText - ",'Final Report'!N7,CHAR(10)),""),IF('Final Report'!O7&lt;&gt;"",CONCATENATE("Dragon - ",'Final Report'!O7,CHAR(10)),""),CHAR(10),"*Original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Course Home &gt; Calendar interactive element and activate it.
3. Navigate to "0%, Overall Score" button and activate.
4. Navigate with tab key and oberve focus on "Show progress and scores" toggle button.
*Actual Result:*
When accessing the page through the keyboard, it is not possible to visually identify user’s current location on the menu items such as "Show progress and scores" toggle button (that becomes available on activating "0%, Overall Score" button). Focus indicator is not clearly visible as the user tabs through using a keyboard.
*ScreenShot Name:*
Marketing_7
*Code Snippet*
0
*Expected Result*
When the keyboard-only users navigate through the above-discussed content, there should be a clear visual indication to user when their focus moves from one interactive element to another.
*Rationale*
On screen, visual focus indication helps users find out about their location on the page. This is found very helpful by users with low vision, elderly users, keyboard-only users and users with mobility impairments. In the absence of clear focus indication, users would find it difficult to access the page information.
*Recommendation*
Provide clear visual indication to user when their focus moves from one interactive element to another. This will help all users while accessing the page content especially users with visual, mobility and learning impairments.
*WCAG 2.1 Conformance Level:*
AA
*WCAG 2.1 Success Criteria:*
2.4.7 Focus Visible
*Tested on:*
Windows: 11
MAC OS: 12
iOS: 15
Android OS: 10
*Assistive Technology:*
JAWS 2022 - Chrome - Windows - Applicable
NVDA 2022 - Chrome - Windows - Applicable
TalkBack - Android - Applicable
*Original Bug:*
</v>
      </c>
      <c r="D7" s="121" t="str">
        <f>Final_Report[[#This Row],[Severity]]</f>
        <v>3 - Medium - minor functionality broken</v>
      </c>
      <c r="E7" s="103" t="str">
        <f>CONCATENATE('Final Report'!AD7,CHAR(10),CHAR(10),'Final Report'!AF7)</f>
        <v>URL:  
https://www.pearsonmylabandmastering.com/northamerica
Username: Aqavpat-edu1
Password: AuditPa559338
Course Title: AQA_VPAT_Kotler_Principles of Marketing 19e
Course Id: auditor49388
1. Launch the above URL with the given credentials and navigate to the mentioned course
2. Navigate to Course Home &gt; Calendar interactive element and activate it.
3. Navigate to "0%, Overall Score" button and activate.
4. Navigate with tab key and oberve focus on "Show progress and scores" toggle button.</v>
      </c>
      <c r="F7" s="103" t="str">
        <f>Final_Report[[#This Row],[Components]]</f>
        <v>2.4.7 Focus Visible (Level AA), Windows_11, Chrome, JAWS, NVDA, TalkBack, Android Tablet, Accessibility, Audit, Marketing, MLM-XL, MLVISION, MyLab, US, VPAT</v>
      </c>
      <c r="G7" s="103" t="str">
        <f>Final_Report[[#This Row],[Labels]]</f>
        <v xml:space="preserve">2.4.7, Accessibility, Audit, Marketing, MLM-XL, MLVISION, MyLab, US, VPAT </v>
      </c>
      <c r="H7" s="103" t="str">
        <f>Final_Report[[#This Row],[ScreenShot Name]]</f>
        <v>Marketing_7</v>
      </c>
      <c r="I7" s="104" t="str">
        <f>Final_Report[[#This Row],[Priority]]</f>
        <v>Minor</v>
      </c>
      <c r="J7" s="103">
        <f>Final_Report[[#This Row],[Uploading Status]]</f>
        <v>0</v>
      </c>
    </row>
    <row r="8" spans="1:10" ht="409.5" hidden="1">
      <c r="A8" s="58" t="str">
        <f>Final_Report[[#This Row],[Issue Name]]</f>
        <v>Missing Keyboard Support for Button</v>
      </c>
      <c r="B8" s="103" t="str">
        <f>Final_Report[[#This Row],[Summary]]</f>
        <v>N/A</v>
      </c>
      <c r="C8" s="103" t="str">
        <f>CONCATENATE("*Steps to Reproduce:*",CHAR(10),CHAR(10),'Final Report'!AD8,CHAR(10),CHAR(10),'Final Report'!AF8,CHAR(10),CHAR(10),"*Actual Result:*",CHAR(10),'Final Report'!V8,CHAR(10),CHAR(10),"*ScreenShot Name:*",CHAR(10),'Final Report'!AI8,CHAR(10),CHAR(10),IF('Final Report'!X8&lt;&gt;"",CONCATENATE("*Code Snippet*",CHAR(10),'Final Report'!X8,CHAR(10),CHAR(10)),""),"*Expected Result*",CHAR(10),'Final Report'!Z8,CHAR(10),CHAR(10),"*Rationale*",CHAR(10),'Final Report'!AA8,CHAR(10),CHAR(10),"*Recommendation*",CHAR(10),'Final Report'!AC8,CHAR(10),CHAR(10),"*WCAG 2.1 Conformance Level:*",CHAR(10),'Final Report'!AG8,CHAR(10),CHAR(10),"*WCAG 2.1 Success Criteria:*",CHAR(10),'Final Report'!AH8,CHAR(10),CHAR(10),"*Tested on:*",CHAR(10),'Final Report'!AK8,CHAR(10),CHAR(10),IF(OR('Final Report'!G8&lt;&gt;"",'Final Report'!H8&lt;&gt;"",'Final Report'!I8&lt;&gt;"",'Final Report'!J8&lt;&gt;"",'Final Report'!K8&lt;&gt;"",'Final Report'!L8&lt;&gt;"",'Final Report'!M8&lt;&gt;"",'Final Report'!N8&lt;&gt;"",'Final Report'!O8&lt;&gt;""),CONCATENATE("*Assistive Technology:*",CHAR(10),IF('Final Report'!G8&lt;&gt;"",CONCATENATE("JAWS 2022 - Chrome - Windows - ",'Final Report'!G8,CHAR(10)),""),IF('Final Report'!H8&lt;&gt;"",CONCATENATE("NVDA 2022 - Firefox - Windows - ",'Final Report'!H8,CHAR(10)),""),IF('Final Report'!I8&lt;&gt;"",CONCATENATE("NVDA 2022 - Chrome - Windows - ",'Final Report'!I8,CHAR(10)),""),IF('Final Report'!J8&lt;&gt;"",CONCATENATE("VoiceOver - Safari - MAC OS - ",'Final Report'!J8,CHAR(10)),""),IF('Final Report'!K8&lt;&gt;"",CONCATENATE("VoiceOver - Chrome - MAC OS  - ",'Final Report'!K8,CHAR(10)),""),IF('Final Report'!L8&lt;&gt;"",CONCATENATE("VoiceOver - iOS - ",'Final Report'!L8,CHAR(10)),""),IF('Final Report'!M8&lt;&gt;"",CONCATENATE("TalkBack - Android - ",'Final Report'!M8,CHAR(10)),""),IF('Final Report'!N8&lt;&gt;"",CONCATENATE("ZoomText - ",'Final Report'!N8,CHAR(10)),""),IF('Final Report'!O8&lt;&gt;"",CONCATENATE("Dragon - ",'Final Report'!O8,CHAR(10)),""),CHAR(10),"*Original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Chrome - Windows - Applicable
*Original Bug:*
</v>
      </c>
      <c r="D8" s="121" t="b">
        <f>Final_Report[[#This Row],[Severity]]</f>
        <v>0</v>
      </c>
      <c r="E8" s="103" t="str">
        <f>CONCATENATE('Final Report'!AD8,CHAR(10),CHAR(10),'Final Report'!AF8)</f>
        <v xml:space="preserve">
N/A</v>
      </c>
      <c r="F8" s="103" t="str">
        <f>Final_Report[[#This Row],[Components]]</f>
        <v>N/A (Level N/A), Windows_11, Chrome, JAWS, NVDA, Accessibility, Audit, Marketing, MLM-XL, MLVISION, MyLab, US, VPAT</v>
      </c>
      <c r="G8" s="103" t="e">
        <f>Final_Report[[#This Row],[Labels]]</f>
        <v>#VALUE!</v>
      </c>
      <c r="H8" s="103">
        <f>Final_Report[[#This Row],[ScreenShot Name]]</f>
        <v>0</v>
      </c>
      <c r="I8" s="104">
        <f>Final_Report[[#This Row],[Priority]]</f>
        <v>0</v>
      </c>
      <c r="J8" s="103">
        <f>Final_Report[[#This Row],[Uploading Status]]</f>
        <v>0</v>
      </c>
    </row>
    <row r="9" spans="1:10" ht="409.5" hidden="1">
      <c r="A9" s="58" t="str">
        <f>Final_Report[[#This Row],[Issue Name]]</f>
        <v>Element type defined inappropriately</v>
      </c>
      <c r="B9" s="103" t="str">
        <f>Final_Report[[#This Row],[Summary]]</f>
        <v>N/A</v>
      </c>
      <c r="C9" s="103" t="str">
        <f>CONCATENATE("*Steps to Reproduce:*",CHAR(10),CHAR(10),'Final Report'!AD9,CHAR(10),CHAR(10),'Final Report'!AF9,CHAR(10),CHAR(10),"*Actual Result:*",CHAR(10),'Final Report'!V9,CHAR(10),CHAR(10),"*ScreenShot Name:*",CHAR(10),'Final Report'!AI9,CHAR(10),CHAR(10),IF('Final Report'!X9&lt;&gt;"",CONCATENATE("*Code Snippet*",CHAR(10),'Final Report'!X9,CHAR(10),CHAR(10)),""),"*Expected Result*",CHAR(10),'Final Report'!Z9,CHAR(10),CHAR(10),"*Rationale*",CHAR(10),'Final Report'!AA9,CHAR(10),CHAR(10),"*Recommendation*",CHAR(10),'Final Report'!AC9,CHAR(10),CHAR(10),"*WCAG 2.1 Conformance Level:*",CHAR(10),'Final Report'!AG9,CHAR(10),CHAR(10),"*WCAG 2.1 Success Criteria:*",CHAR(10),'Final Report'!AH9,CHAR(10),CHAR(10),"*Tested on:*",CHAR(10),'Final Report'!AK9,CHAR(10),CHAR(10),IF(OR('Final Report'!G9&lt;&gt;"",'Final Report'!H9&lt;&gt;"",'Final Report'!I9&lt;&gt;"",'Final Report'!J9&lt;&gt;"",'Final Report'!K9&lt;&gt;"",'Final Report'!L9&lt;&gt;"",'Final Report'!M9&lt;&gt;"",'Final Report'!N9&lt;&gt;"",'Final Report'!O9&lt;&gt;""),CONCATENATE("*Assistive Technology:*",CHAR(10),IF('Final Report'!G9&lt;&gt;"",CONCATENATE("JAWS 2022 - Chrome - Windows - ",'Final Report'!G9,CHAR(10)),""),IF('Final Report'!H9&lt;&gt;"",CONCATENATE("NVDA 2022 - Firefox - Windows - ",'Final Report'!H9,CHAR(10)),""),IF('Final Report'!I9&lt;&gt;"",CONCATENATE("NVDA 2022 - Chrome - Windows - ",'Final Report'!I9,CHAR(10)),""),IF('Final Report'!J9&lt;&gt;"",CONCATENATE("VoiceOver - Safari - MAC OS - ",'Final Report'!J9,CHAR(10)),""),IF('Final Report'!K9&lt;&gt;"",CONCATENATE("VoiceOver - Chrome - MAC OS  - ",'Final Report'!K9,CHAR(10)),""),IF('Final Report'!L9&lt;&gt;"",CONCATENATE("VoiceOver - iOS - ",'Final Report'!L9,CHAR(10)),""),IF('Final Report'!M9&lt;&gt;"",CONCATENATE("TalkBack - Android - ",'Final Report'!M9,CHAR(10)),""),IF('Final Report'!N9&lt;&gt;"",CONCATENATE("ZoomText - ",'Final Report'!N9,CHAR(10)),""),IF('Final Report'!O9&lt;&gt;"",CONCATENATE("Dragon - ",'Final Report'!O9,CHAR(10)),""),CHAR(10),"*Original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9" s="121" t="b">
        <f>Final_Report[[#This Row],[Severity]]</f>
        <v>0</v>
      </c>
      <c r="E9" s="103" t="str">
        <f>CONCATENATE('Final Report'!AD9,CHAR(10),CHAR(10),'Final Report'!AF9)</f>
        <v xml:space="preserve">
N/A</v>
      </c>
      <c r="F9" s="103" t="str">
        <f>Final_Report[[#This Row],[Components]]</f>
        <v>N/A (Level N/A), Windows_11, Chrome, JAWS, Firefox, NVDA, Accessibility, Audit, Marketing, MLM-XL, MLVISION, MyLab, US, VPAT</v>
      </c>
      <c r="G9" s="103" t="e">
        <f>Final_Report[[#This Row],[Labels]]</f>
        <v>#VALUE!</v>
      </c>
      <c r="H9" s="103">
        <f>Final_Report[[#This Row],[ScreenShot Name]]</f>
        <v>0</v>
      </c>
      <c r="I9" s="104">
        <f>Final_Report[[#This Row],[Priority]]</f>
        <v>0</v>
      </c>
      <c r="J9" s="103">
        <f>Final_Report[[#This Row],[Uploading Status]]</f>
        <v>0</v>
      </c>
    </row>
    <row r="10" spans="1:10" ht="409.5" hidden="1">
      <c r="A10" s="58" t="str">
        <f>Final_Report[[#This Row],[Issue Name]]</f>
        <v>Focus moves inappropriately</v>
      </c>
      <c r="B10" s="103" t="str">
        <f>Final_Report[[#This Row],[Summary]]</f>
        <v>N/A</v>
      </c>
      <c r="C10" s="103" t="str">
        <f>CONCATENATE("*Steps to Reproduce:*",CHAR(10),CHAR(10),'Final Report'!AD10,CHAR(10),CHAR(10),'Final Report'!AF10,CHAR(10),CHAR(10),"*Actual Result:*",CHAR(10),'Final Report'!V10,CHAR(10),CHAR(10),"*ScreenShot Name:*",CHAR(10),'Final Report'!AI10,CHAR(10),CHAR(10),IF('Final Report'!X10&lt;&gt;"",CONCATENATE("*Code Snippet*",CHAR(10),'Final Report'!X10,CHAR(10),CHAR(10)),""),"*Expected Result*",CHAR(10),'Final Report'!Z10,CHAR(10),CHAR(10),"*Rationale*",CHAR(10),'Final Report'!AA10,CHAR(10),CHAR(10),"*Recommendation*",CHAR(10),'Final Report'!AC10,CHAR(10),CHAR(10),"*WCAG 2.1 Conformance Level:*",CHAR(10),'Final Report'!AG10,CHAR(10),CHAR(10),"*WCAG 2.1 Success Criteria:*",CHAR(10),'Final Report'!AH10,CHAR(10),CHAR(10),"*Tested on:*",CHAR(10),'Final Report'!AK10,CHAR(10),CHAR(10),IF(OR('Final Report'!G10&lt;&gt;"",'Final Report'!H10&lt;&gt;"",'Final Report'!I10&lt;&gt;"",'Final Report'!J10&lt;&gt;"",'Final Report'!K10&lt;&gt;"",'Final Report'!L10&lt;&gt;"",'Final Report'!M10&lt;&gt;"",'Final Report'!N10&lt;&gt;"",'Final Report'!O10&lt;&gt;""),CONCATENATE("*Assistive Technology:*",CHAR(10),IF('Final Report'!G10&lt;&gt;"",CONCATENATE("JAWS 2022 - Chrome - Windows - ",'Final Report'!G10,CHAR(10)),""),IF('Final Report'!H10&lt;&gt;"",CONCATENATE("NVDA 2022 - Firefox - Windows - ",'Final Report'!H10,CHAR(10)),""),IF('Final Report'!I10&lt;&gt;"",CONCATENATE("NVDA 2022 - Chrome - Windows - ",'Final Report'!I10,CHAR(10)),""),IF('Final Report'!J10&lt;&gt;"",CONCATENATE("VoiceOver - Safari - MAC OS - ",'Final Report'!J10,CHAR(10)),""),IF('Final Report'!K10&lt;&gt;"",CONCATENATE("VoiceOver - Chrome - MAC OS  - ",'Final Report'!K10,CHAR(10)),""),IF('Final Report'!L10&lt;&gt;"",CONCATENATE("VoiceOver - iOS - ",'Final Report'!L10,CHAR(10)),""),IF('Final Report'!M10&lt;&gt;"",CONCATENATE("TalkBack - Android - ",'Final Report'!M10,CHAR(10)),""),IF('Final Report'!N10&lt;&gt;"",CONCATENATE("ZoomText - ",'Final Report'!N10,CHAR(10)),""),IF('Final Report'!O10&lt;&gt;"",CONCATENATE("Dragon - ",'Final Report'!O10,CHAR(10)),""),CHAR(10),"*Original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Chrome - Windows - Applicable
*Original Bug:*
</v>
      </c>
      <c r="D10" s="121" t="b">
        <f>Final_Report[[#This Row],[Severity]]</f>
        <v>0</v>
      </c>
      <c r="E10" s="103" t="str">
        <f>CONCATENATE('Final Report'!AD10,CHAR(10),CHAR(10),'Final Report'!AF10)</f>
        <v xml:space="preserve">
N/A</v>
      </c>
      <c r="F10" s="103" t="str">
        <f>Final_Report[[#This Row],[Components]]</f>
        <v>N/A (Level N/A), Windows_11, Chrome, JAWS, NVDA, Accessibility, Audit, Marketing, MLM-XL, MLVISION, MyLab, US, VPAT</v>
      </c>
      <c r="G10" s="103" t="e">
        <f>Final_Report[[#This Row],[Labels]]</f>
        <v>#VALUE!</v>
      </c>
      <c r="H10" s="103">
        <f>Final_Report[[#This Row],[ScreenShot Name]]</f>
        <v>0</v>
      </c>
      <c r="I10" s="104">
        <f>Final_Report[[#This Row],[Priority]]</f>
        <v>0</v>
      </c>
      <c r="J10" s="103">
        <f>Final_Report[[#This Row],[Uploading Status]]</f>
        <v>0</v>
      </c>
    </row>
    <row r="11" spans="1:10" ht="409.5" hidden="1">
      <c r="A11" s="58" t="str">
        <f>Final_Report[[#This Row],[Issue Name]]</f>
        <v>Focus moves inappropriately</v>
      </c>
      <c r="B11" s="103" t="str">
        <f>Final_Report[[#This Row],[Summary]]</f>
        <v>N/A</v>
      </c>
      <c r="C11" s="103" t="str">
        <f>CONCATENATE("*Steps to Reproduce:*",CHAR(10),CHAR(10),'Final Report'!AD11,CHAR(10),CHAR(10),'Final Report'!AF11,CHAR(10),CHAR(10),"*Actual Result:*",CHAR(10),'Final Report'!V11,CHAR(10),CHAR(10),"*ScreenShot Name:*",CHAR(10),'Final Report'!AI11,CHAR(10),CHAR(10),IF('Final Report'!X11&lt;&gt;"",CONCATENATE("*Code Snippet*",CHAR(10),'Final Report'!X11,CHAR(10),CHAR(10)),""),"*Expected Result*",CHAR(10),'Final Report'!Z11,CHAR(10),CHAR(10),"*Rationale*",CHAR(10),'Final Report'!AA11,CHAR(10),CHAR(10),"*Recommendation*",CHAR(10),'Final Report'!AC11,CHAR(10),CHAR(10),"*WCAG 2.1 Conformance Level:*",CHAR(10),'Final Report'!AG11,CHAR(10),CHAR(10),"*WCAG 2.1 Success Criteria:*",CHAR(10),'Final Report'!AH11,CHAR(10),CHAR(10),"*Tested on:*",CHAR(10),'Final Report'!AK11,CHAR(10),CHAR(10),IF(OR('Final Report'!G11&lt;&gt;"",'Final Report'!H11&lt;&gt;"",'Final Report'!I11&lt;&gt;"",'Final Report'!J11&lt;&gt;"",'Final Report'!K11&lt;&gt;"",'Final Report'!L11&lt;&gt;"",'Final Report'!M11&lt;&gt;"",'Final Report'!N11&lt;&gt;"",'Final Report'!O11&lt;&gt;""),CONCATENATE("*Assistive Technology:*",CHAR(10),IF('Final Report'!G11&lt;&gt;"",CONCATENATE("JAWS 2022 - Chrome - Windows - ",'Final Report'!G11,CHAR(10)),""),IF('Final Report'!H11&lt;&gt;"",CONCATENATE("NVDA 2022 - Firefox - Windows - ",'Final Report'!H11,CHAR(10)),""),IF('Final Report'!I11&lt;&gt;"",CONCATENATE("NVDA 2022 - Chrome - Windows - ",'Final Report'!I11,CHAR(10)),""),IF('Final Report'!J11&lt;&gt;"",CONCATENATE("VoiceOver - Safari - MAC OS - ",'Final Report'!J11,CHAR(10)),""),IF('Final Report'!K11&lt;&gt;"",CONCATENATE("VoiceOver - Chrome - MAC OS  - ",'Final Report'!K11,CHAR(10)),""),IF('Final Report'!L11&lt;&gt;"",CONCATENATE("VoiceOver - iOS - ",'Final Report'!L11,CHAR(10)),""),IF('Final Report'!M11&lt;&gt;"",CONCATENATE("TalkBack - Android - ",'Final Report'!M11,CHAR(10)),""),IF('Final Report'!N11&lt;&gt;"",CONCATENATE("ZoomText - ",'Final Report'!N11,CHAR(10)),""),IF('Final Report'!O11&lt;&gt;"",CONCATENATE("Dragon - ",'Final Report'!O11,CHAR(10)),""),CHAR(10),"*Original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Chrome - Windows - Applicable
*Original Bug:*
</v>
      </c>
      <c r="D11" s="121" t="b">
        <f>Final_Report[[#This Row],[Severity]]</f>
        <v>0</v>
      </c>
      <c r="E11" s="103" t="str">
        <f>CONCATENATE('Final Report'!AD11,CHAR(10),CHAR(10),'Final Report'!AF11)</f>
        <v xml:space="preserve">
N/A</v>
      </c>
      <c r="F11" s="103" t="str">
        <f>Final_Report[[#This Row],[Components]]</f>
        <v>N/A (Level N/A), Windows_11, Chrome, JAWS, NVDA, Accessibility, Audit, Marketing, MLM-XL, MLVISION, MyLab, US, VPAT</v>
      </c>
      <c r="G11" s="103" t="e">
        <f>Final_Report[[#This Row],[Labels]]</f>
        <v>#VALUE!</v>
      </c>
      <c r="H11" s="103">
        <f>Final_Report[[#This Row],[ScreenShot Name]]</f>
        <v>0</v>
      </c>
      <c r="I11" s="104">
        <f>Final_Report[[#This Row],[Priority]]</f>
        <v>0</v>
      </c>
      <c r="J11" s="103">
        <f>Final_Report[[#This Row],[Uploading Status]]</f>
        <v>0</v>
      </c>
    </row>
    <row r="12" spans="1:10" ht="409.5" hidden="1">
      <c r="A12" s="58" t="str">
        <f>Final_Report[[#This Row],[Issue Name]]</f>
        <v>Insufficient color contrast for states of user interface controls</v>
      </c>
      <c r="B12" s="103" t="str">
        <f>Final_Report[[#This Row],[Summary]]</f>
        <v>Web: Course Home - Calendar: Insufficient color contrast for states of user interface controls</v>
      </c>
      <c r="C12" s="103" t="str">
        <f>CONCATENATE("*Steps to Reproduce:*",CHAR(10),CHAR(10),'Final Report'!AD12,CHAR(10),CHAR(10),'Final Report'!AF12,CHAR(10),CHAR(10),"*Actual Result:*",CHAR(10),'Final Report'!V12,CHAR(10),CHAR(10),"*ScreenShot Name:*",CHAR(10),'Final Report'!AI12,CHAR(10),CHAR(10),IF('Final Report'!X12&lt;&gt;"",CONCATENATE("*Code Snippet*",CHAR(10),'Final Report'!X12,CHAR(10),CHAR(10)),""),"*Expected Result*",CHAR(10),'Final Report'!Z12,CHAR(10),CHAR(10),"*Rationale*",CHAR(10),'Final Report'!AA12,CHAR(10),CHAR(10),"*Recommendation*",CHAR(10),'Final Report'!AC12,CHAR(10),CHAR(10),"*WCAG 2.1 Conformance Level:*",CHAR(10),'Final Report'!AG12,CHAR(10),CHAR(10),"*WCAG 2.1 Success Criteria:*",CHAR(10),'Final Report'!AH12,CHAR(10),CHAR(10),"*Tested on:*",CHAR(10),'Final Report'!AK12,CHAR(10),CHAR(10),IF(OR('Final Report'!G12&lt;&gt;"",'Final Report'!H12&lt;&gt;"",'Final Report'!I12&lt;&gt;"",'Final Report'!J12&lt;&gt;"",'Final Report'!K12&lt;&gt;"",'Final Report'!L12&lt;&gt;"",'Final Report'!M12&lt;&gt;"",'Final Report'!N12&lt;&gt;"",'Final Report'!O12&lt;&gt;""),CONCATENATE("*Assistive Technology:*",CHAR(10),IF('Final Report'!G12&lt;&gt;"",CONCATENATE("JAWS 2022 - Chrome - Windows - ",'Final Report'!G12,CHAR(10)),""),IF('Final Report'!H12&lt;&gt;"",CONCATENATE("NVDA 2022 - Firefox - Windows - ",'Final Report'!H12,CHAR(10)),""),IF('Final Report'!I12&lt;&gt;"",CONCATENATE("NVDA 2022 - Chrome - Windows - ",'Final Report'!I12,CHAR(10)),""),IF('Final Report'!J12&lt;&gt;"",CONCATENATE("VoiceOver - Safari - MAC OS - ",'Final Report'!J12,CHAR(10)),""),IF('Final Report'!K12&lt;&gt;"",CONCATENATE("VoiceOver - Chrome - MAC OS  - ",'Final Report'!K12,CHAR(10)),""),IF('Final Report'!L12&lt;&gt;"",CONCATENATE("VoiceOver - iOS - ",'Final Report'!L12,CHAR(10)),""),IF('Final Report'!M12&lt;&gt;"",CONCATENATE("TalkBack - Android - ",'Final Report'!M12,CHAR(10)),""),IF('Final Report'!N12&lt;&gt;"",CONCATENATE("ZoomText - ",'Final Report'!N12,CHAR(10)),""),IF('Final Report'!O12&lt;&gt;"",CONCATENATE("Dragon - ",'Final Report'!O12,CHAR(10)),""),CHAR(10),"*Original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Course Home &gt; Calendar interactive element and activate it.
3.Inspect the controls of "Chapter 2 Homework", "Ch 20 NEW Mini Sim…" and "Chapter 2 quiz" link icons ("Circle", "Square") with their adjacent colors using CCA.
*Actual Result:*
The color for user interface controls with their adjacent colours an insufficient contrast ratio were found on the page. Following are the instances affected:
• The foreground #3BA3BF for "Circle Blue" icon image provided to "Chapter 2 Homework", "Ch 20 NEW Mini Sim on Socially Responsible Marketing" link has a color contrast ratio of 2.9:1 with #FFFFFF background.
• The foreground #E39F00 for "Square Yellow" icon image provided to "Chapter 2 quiz" link has a color contrast ratio of 2.3:1 with #FFFFFF background.
*ScreenShot Name:*
Marketing_12a, Marketing_ 12b
*Code Snippet*
0
*Expected Result*
The user interface controls should have sufficient color contrast ratio with their adjacent colours.
*Rationale*
User Interface controls should have sufficient contrast with the adjacent colors on different states, i.e. hover, focus and active. This helps low vision users to identify the state of different user interface controls easily. All non-text elements, such as key images, user interface controls in different states (hover, active and focus) should have a contrast ratio of  3:1.This will ensure that users with color deficiencies and low vision can access the controls with ease.
*Recommendation*
For all states of user interface controls, ensure that the color contrast for controls with their adjacent colors is 3:1.
*WCAG 2.1 Conformance Level:*
AA
*WCAG 2.1 Success Criteria:*
1.4.11 Non-text Contrast
*Tested on:*
Windows: 11
MAC OS: 12
iOS: 15
Android OS: 10
*Assistive Technology:*
JAWS 2022 - Chrome - Windows - Applicable
NVDA 2022 - Chrome - Windows - Applicable
TalkBack - Android - Applicable
*Original Bug:*
</v>
      </c>
      <c r="D12" s="121" t="str">
        <f>Final_Report[[#This Row],[Severity]]</f>
        <v>1 - Critical - showstopper</v>
      </c>
      <c r="E12" s="103" t="str">
        <f>CONCATENATE('Final Report'!AD12,CHAR(10),CHAR(10),'Final Report'!AF12)</f>
        <v>URL:  
https://www.pearsonmylabandmastering.com/northamerica
Username: Aqavpat-edu1
Password: AuditPa559338
Course Title: AQA_VPAT_Kotler_Principles of Marketing 19e
Course Id: auditor49388
1. Launch the above URL with the given credentials and navigate to the mentioned course
2. Navigate to Course Home &gt; Calendar interactive element and activate it.
3.Inspect the controls of "Chapter 2 Homework", "Ch 20 NEW Mini Sim…" and "Chapter 2 quiz" link icons ("Circle", "Square") with their adjacent colors using CCA.</v>
      </c>
      <c r="F12" s="103" t="str">
        <f>Final_Report[[#This Row],[Components]]</f>
        <v>1.4.11 Non-text Contrast (Level AA), Windows_11, Chrome, JAWS, NVDA, TalkBack, Android Tablet, Accessibility, Audit, Marketing, MLM-XL, MLVISION, MyLab, US, VPAT</v>
      </c>
      <c r="G12" s="103" t="str">
        <f>Final_Report[[#This Row],[Labels]]</f>
        <v xml:space="preserve">1.4.11, Accessibility, Audit, Marketing, MLM-XL, MLVISION, MyLab, US, VPAT </v>
      </c>
      <c r="H12" s="103" t="str">
        <f>Final_Report[[#This Row],[ScreenShot Name]]</f>
        <v>Marketing_12a, Marketing_ 12b</v>
      </c>
      <c r="I12" s="104" t="str">
        <f>Final_Report[[#This Row],[Priority]]</f>
        <v>Major</v>
      </c>
      <c r="J12" s="103">
        <f>Final_Report[[#This Row],[Uploading Status]]</f>
        <v>0</v>
      </c>
    </row>
    <row r="13" spans="1:10" ht="409.5" hidden="1">
      <c r="A13" s="58" t="str">
        <f>Final_Report[[#This Row],[Issue Name]]</f>
        <v>Inappropriate iframe title</v>
      </c>
      <c r="B13" s="103" t="str">
        <f>Final_Report[[#This Row],[Summary]]</f>
        <v>N/A</v>
      </c>
      <c r="C13" s="103" t="str">
        <f>CONCATENATE("*Steps to Reproduce:*",CHAR(10),CHAR(10),'Final Report'!AD13,CHAR(10),CHAR(10),'Final Report'!AF13,CHAR(10),CHAR(10),"*Actual Result:*",CHAR(10),'Final Report'!V13,CHAR(10),CHAR(10),"*ScreenShot Name:*",CHAR(10),'Final Report'!AI13,CHAR(10),CHAR(10),IF('Final Report'!X13&lt;&gt;"",CONCATENATE("*Code Snippet*",CHAR(10),'Final Report'!X13,CHAR(10),CHAR(10)),""),"*Expected Result*",CHAR(10),'Final Report'!Z13,CHAR(10),CHAR(10),"*Rationale*",CHAR(10),'Final Report'!AA13,CHAR(10),CHAR(10),"*Recommendation*",CHAR(10),'Final Report'!AC13,CHAR(10),CHAR(10),"*WCAG 2.1 Conformance Level:*",CHAR(10),'Final Report'!AG13,CHAR(10),CHAR(10),"*WCAG 2.1 Success Criteria:*",CHAR(10),'Final Report'!AH13,CHAR(10),CHAR(10),"*Tested on:*",CHAR(10),'Final Report'!AK13,CHAR(10),CHAR(10),IF(OR('Final Report'!G13&lt;&gt;"",'Final Report'!H13&lt;&gt;"",'Final Report'!I13&lt;&gt;"",'Final Report'!J13&lt;&gt;"",'Final Report'!K13&lt;&gt;"",'Final Report'!L13&lt;&gt;"",'Final Report'!M13&lt;&gt;"",'Final Report'!N13&lt;&gt;"",'Final Report'!O13&lt;&gt;""),CONCATENATE("*Assistive Technology:*",CHAR(10),IF('Final Report'!G13&lt;&gt;"",CONCATENATE("JAWS 2022 - Chrome - Windows - ",'Final Report'!G13,CHAR(10)),""),IF('Final Report'!H13&lt;&gt;"",CONCATENATE("NVDA 2022 - Firefox - Windows - ",'Final Report'!H13,CHAR(10)),""),IF('Final Report'!I13&lt;&gt;"",CONCATENATE("NVDA 2022 - Chrome - Windows - ",'Final Report'!I13,CHAR(10)),""),IF('Final Report'!J13&lt;&gt;"",CONCATENATE("VoiceOver - Safari - MAC OS - ",'Final Report'!J13,CHAR(10)),""),IF('Final Report'!K13&lt;&gt;"",CONCATENATE("VoiceOver - Chrome - MAC OS  - ",'Final Report'!K13,CHAR(10)),""),IF('Final Report'!L13&lt;&gt;"",CONCATENATE("VoiceOver - iOS - ",'Final Report'!L13,CHAR(10)),""),IF('Final Report'!M13&lt;&gt;"",CONCATENATE("TalkBack - Android - ",'Final Report'!M13,CHAR(10)),""),IF('Final Report'!N13&lt;&gt;"",CONCATENATE("ZoomText - ",'Final Report'!N13,CHAR(10)),""),IF('Final Report'!O13&lt;&gt;"",CONCATENATE("Dragon - ",'Final Report'!O13,CHAR(10)),""),CHAR(10),"*Original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13" s="121" t="b">
        <f>Final_Report[[#This Row],[Severity]]</f>
        <v>0</v>
      </c>
      <c r="E13" s="103" t="str">
        <f>CONCATENATE('Final Report'!AD13,CHAR(10),CHAR(10),'Final Report'!AF13)</f>
        <v xml:space="preserve">
N/A</v>
      </c>
      <c r="F13" s="103" t="str">
        <f>Final_Report[[#This Row],[Components]]</f>
        <v>N/A (Level N/A), Windows_11, Chrome, JAWS, Firefox, NVDA, Accessibility, Audit, Marketing, MLM-XL, MLVISION, MyLab, US, VPAT</v>
      </c>
      <c r="G13" s="103" t="e">
        <f>Final_Report[[#This Row],[Labels]]</f>
        <v>#VALUE!</v>
      </c>
      <c r="H13" s="103">
        <f>Final_Report[[#This Row],[ScreenShot Name]]</f>
        <v>0</v>
      </c>
      <c r="I13" s="104">
        <f>Final_Report[[#This Row],[Priority]]</f>
        <v>0</v>
      </c>
      <c r="J13" s="103">
        <f>Final_Report[[#This Row],[Uploading Status]]</f>
        <v>0</v>
      </c>
    </row>
    <row r="14" spans="1:10" ht="409.5" hidden="1">
      <c r="A14" s="58" t="str">
        <f>Final_Report[[#This Row],[Issue Name]]</f>
        <v>Incorrect table structure</v>
      </c>
      <c r="B14" s="103" t="str">
        <f>Final_Report[[#This Row],[Summary]]</f>
        <v>Web: MyLab Tour for students: Incorrect table structure</v>
      </c>
      <c r="C14" s="103" t="str">
        <f>CONCATENATE("*Steps to Reproduce:*",CHAR(10),CHAR(10),'Final Report'!AD14,CHAR(10),CHAR(10),'Final Report'!AF14,CHAR(10),CHAR(10),"*Actual Result:*",CHAR(10),'Final Report'!V14,CHAR(10),CHAR(10),"*ScreenShot Name:*",CHAR(10),'Final Report'!AI14,CHAR(10),CHAR(10),IF('Final Report'!X14&lt;&gt;"",CONCATENATE("*Code Snippet*",CHAR(10),'Final Report'!X14,CHAR(10),CHAR(10)),""),"*Expected Result*",CHAR(10),'Final Report'!Z14,CHAR(10),CHAR(10),"*Rationale*",CHAR(10),'Final Report'!AA14,CHAR(10),CHAR(10),"*Recommendation*",CHAR(10),'Final Report'!AC14,CHAR(10),CHAR(10),"*WCAG 2.1 Conformance Level:*",CHAR(10),'Final Report'!AG14,CHAR(10),CHAR(10),"*WCAG 2.1 Success Criteria:*",CHAR(10),'Final Report'!AH14,CHAR(10),CHAR(10),"*Tested on:*",CHAR(10),'Final Report'!AK14,CHAR(10),CHAR(10),IF(OR('Final Report'!G14&lt;&gt;"",'Final Report'!H14&lt;&gt;"",'Final Report'!I14&lt;&gt;"",'Final Report'!J14&lt;&gt;"",'Final Report'!K14&lt;&gt;"",'Final Report'!L14&lt;&gt;"",'Final Report'!M14&lt;&gt;"",'Final Report'!N14&lt;&gt;"",'Final Report'!O14&lt;&gt;""),CONCATENATE("*Assistive Technology:*",CHAR(10),IF('Final Report'!G14&lt;&gt;"",CONCATENATE("JAWS 2022 - Chrome - Windows - ",'Final Report'!G14,CHAR(10)),""),IF('Final Report'!H14&lt;&gt;"",CONCATENATE("NVDA 2022 - Firefox - Windows - ",'Final Report'!H14,CHAR(10)),""),IF('Final Report'!I14&lt;&gt;"",CONCATENATE("NVDA 2022 - Chrome - Windows - ",'Final Report'!I14,CHAR(10)),""),IF('Final Report'!J14&lt;&gt;"",CONCATENATE("VoiceOver - Safari - MAC OS - ",'Final Report'!J14,CHAR(10)),""),IF('Final Report'!K14&lt;&gt;"",CONCATENATE("VoiceOver - Chrome - MAC OS  - ",'Final Report'!K14,CHAR(10)),""),IF('Final Report'!L14&lt;&gt;"",CONCATENATE("VoiceOver - iOS - ",'Final Report'!L14,CHAR(10)),""),IF('Final Report'!M14&lt;&gt;"",CONCATENATE("TalkBack - Android - ",'Final Report'!M14,CHAR(10)),""),IF('Final Report'!N14&lt;&gt;"",CONCATENATE("ZoomText - ",'Final Report'!N14,CHAR(10)),""),IF('Final Report'!O14&lt;&gt;"",CONCATENATE("Dragon - ",'Final Report'!O14,CHAR(10)),""),CHAR(10),"*Original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Student Success Hub &gt; MyLab Tour for students interactive element and activate it.
3. Inspect the "Navigating your course" table.
*Actual Result:*
The table structure for the “Navigation course” table was found to be inappropriate. There is no table &lt;caption&gt; element provided. As a result, screen reader users cannot understand the table content effectively.
*ScreenShot Name:*
Marketing_14
*Code Snippet*
&lt;table class="body" style="width:60%"&gt;
&lt;tbody&gt;
&lt;tr style="height:30px;"&gt;
	&lt;th style="width:10%"&gt;Element Name&lt;/th&gt;
	&lt;th style="width:10%"&gt;Previous Name&lt;br&gt;(if different)&lt;/th&gt;
	&lt;th style="width:40%"&gt;Description&lt;/th&gt;
&lt;/tr&gt;
(...)
&lt;/table
&lt;/table&gt;
*Expected Result*
The Structure of the table should be correctly identified for screen reader user.
*Rationale*
Tables should be marked accurately. Data tables provide content in certain context. When the screen readers are informed about a table, they expect for table headers and data cells. Navigating through each cell enables them to identify and interpret tabular content. Table headers enable users identify the context of table data. Table headers are provided with &lt;th&gt; tags.
A screen reader reads the table information in a linear order reading one cell at a time. Thus it is essential to mark-up the table headers to help users interpret the table data correctly.
*Recommendation*
Apply the following change mark-up the content such as "Navigating your course" using &lt;caption&gt; element.
&lt;table class="body" style="width:60%"&gt;
&lt;caption&gt;Navigating your course&lt;/caption&gt;
&lt;tbody&gt;
&lt;tr style="height:30px;"&gt;
	&lt;th style="width:10%"&gt;Element Name&lt;/th&gt;
	&lt;th style="width:10%"&gt;Previous Name&lt;br&gt;(if different)&lt;/th&gt;
	&lt;th style="width:40%"&gt;Description&lt;/th&gt;
&lt;/tr&gt;
(...)
&lt;/table
&lt;/table&gt;
*WCAG 2.1 Conformance Level:*
A
*WCAG 2.1 Success Criteria:*
1.3.1 Info and Relationships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14" s="121" t="str">
        <f>Final_Report[[#This Row],[Severity]]</f>
        <v>3 - Medium - minor functionality broken</v>
      </c>
      <c r="E14" s="103" t="str">
        <f>CONCATENATE('Final Report'!AD14,CHAR(10),CHAR(10),'Final Report'!AF14)</f>
        <v>URL:  
https://www.pearsonmylabandmastering.com/northamerica
Username: Aqavpat-edu1
Password: AuditPa559338
Course Title: AQA_VPAT_Kotler_Principles of Marketing 19e
Course Id: auditor49388
1. Launch the above URL with the given credentials and navigate to the mentioned course
2. Navigate to Student Success Hub &gt; MyLab Tour for students interactive element and activate it.
3. Inspect the "Navigating your course" table.</v>
      </c>
      <c r="F14" s="103" t="str">
        <f>Final_Report[[#This Row],[Components]]</f>
        <v>1.3.1 Info and Relationships (Level A), Windows_11, Chrome, JAWS, Firefox, NVDA, iOS Tablet, VoiceOver, macOS_12, Safari, TalkBack, Android Tablet, Accessibility, Audit, Marketing, MLM-XL, MLVISION, MyLab, US, VPAT</v>
      </c>
      <c r="G14" s="103" t="str">
        <f>Final_Report[[#This Row],[Labels]]</f>
        <v xml:space="preserve">1.3.1, Accessibility, Audit, Marketing, MLM-XL, MLVISION, MyLab, US, VPAT </v>
      </c>
      <c r="H14" s="103" t="str">
        <f>Final_Report[[#This Row],[ScreenShot Name]]</f>
        <v>Marketing_14</v>
      </c>
      <c r="I14" s="104" t="str">
        <f>Final_Report[[#This Row],[Priority]]</f>
        <v>Minor</v>
      </c>
      <c r="J14" s="103">
        <f>Final_Report[[#This Row],[Uploading Status]]</f>
        <v>0</v>
      </c>
    </row>
    <row r="15" spans="1:10" ht="409.5" hidden="1">
      <c r="A15" s="58" t="str">
        <f>Final_Report[[#This Row],[Issue Name]]</f>
        <v>Inappropriate heading structure</v>
      </c>
      <c r="B15" s="103" t="str">
        <f>Final_Report[[#This Row],[Summary]]</f>
        <v>N/A</v>
      </c>
      <c r="C15" s="103" t="str">
        <f>CONCATENATE("*Steps to Reproduce:*",CHAR(10),CHAR(10),'Final Report'!AD15,CHAR(10),CHAR(10),'Final Report'!AF15,CHAR(10),CHAR(10),"*Actual Result:*",CHAR(10),'Final Report'!V15,CHAR(10),CHAR(10),"*ScreenShot Name:*",CHAR(10),'Final Report'!AI15,CHAR(10),CHAR(10),IF('Final Report'!X15&lt;&gt;"",CONCATENATE("*Code Snippet*",CHAR(10),'Final Report'!X15,CHAR(10),CHAR(10)),""),"*Expected Result*",CHAR(10),'Final Report'!Z15,CHAR(10),CHAR(10),"*Rationale*",CHAR(10),'Final Report'!AA15,CHAR(10),CHAR(10),"*Recommendation*",CHAR(10),'Final Report'!AC15,CHAR(10),CHAR(10),"*WCAG 2.1 Conformance Level:*",CHAR(10),'Final Report'!AG15,CHAR(10),CHAR(10),"*WCAG 2.1 Success Criteria:*",CHAR(10),'Final Report'!AH15,CHAR(10),CHAR(10),"*Tested on:*",CHAR(10),'Final Report'!AK15,CHAR(10),CHAR(10),IF(OR('Final Report'!G15&lt;&gt;"",'Final Report'!H15&lt;&gt;"",'Final Report'!I15&lt;&gt;"",'Final Report'!J15&lt;&gt;"",'Final Report'!K15&lt;&gt;"",'Final Report'!L15&lt;&gt;"",'Final Report'!M15&lt;&gt;"",'Final Report'!N15&lt;&gt;"",'Final Report'!O15&lt;&gt;""),CONCATENATE("*Assistive Technology:*",CHAR(10),IF('Final Report'!G15&lt;&gt;"",CONCATENATE("JAWS 2022 - Chrome - Windows - ",'Final Report'!G15,CHAR(10)),""),IF('Final Report'!H15&lt;&gt;"",CONCATENATE("NVDA 2022 - Firefox - Windows - ",'Final Report'!H15,CHAR(10)),""),IF('Final Report'!I15&lt;&gt;"",CONCATENATE("NVDA 2022 - Chrome - Windows - ",'Final Report'!I15,CHAR(10)),""),IF('Final Report'!J15&lt;&gt;"",CONCATENATE("VoiceOver - Safari - MAC OS - ",'Final Report'!J15,CHAR(10)),""),IF('Final Report'!K15&lt;&gt;"",CONCATENATE("VoiceOver - Chrome - MAC OS  - ",'Final Report'!K15,CHAR(10)),""),IF('Final Report'!L15&lt;&gt;"",CONCATENATE("VoiceOver - iOS - ",'Final Report'!L15,CHAR(10)),""),IF('Final Report'!M15&lt;&gt;"",CONCATENATE("TalkBack - Android - ",'Final Report'!M15,CHAR(10)),""),IF('Final Report'!N15&lt;&gt;"",CONCATENATE("ZoomText - ",'Final Report'!N15,CHAR(10)),""),IF('Final Report'!O15&lt;&gt;"",CONCATENATE("Dragon - ",'Final Report'!O15,CHAR(10)),""),CHAR(10),"*Original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15" s="121" t="b">
        <f>Final_Report[[#This Row],[Severity]]</f>
        <v>0</v>
      </c>
      <c r="E15" s="103" t="str">
        <f>CONCATENATE('Final Report'!AD15,CHAR(10),CHAR(10),'Final Report'!AF15)</f>
        <v xml:space="preserve">
N/A</v>
      </c>
      <c r="F15" s="103" t="str">
        <f>Final_Report[[#This Row],[Components]]</f>
        <v>N/A (Level N/A), Windows_11, Chrome, JAWS, Firefox, NVDA, Accessibility, Audit, Marketing, MLM-XL, MLVISION, MyLab, US, VPAT</v>
      </c>
      <c r="G15" s="103" t="e">
        <f>Final_Report[[#This Row],[Labels]]</f>
        <v>#VALUE!</v>
      </c>
      <c r="H15" s="103">
        <f>Final_Report[[#This Row],[ScreenShot Name]]</f>
        <v>0</v>
      </c>
      <c r="I15" s="104">
        <f>Final_Report[[#This Row],[Priority]]</f>
        <v>0</v>
      </c>
      <c r="J15" s="103">
        <f>Final_Report[[#This Row],[Uploading Status]]</f>
        <v>0</v>
      </c>
    </row>
    <row r="16" spans="1:10" ht="409.5" hidden="1">
      <c r="A16" s="58" t="str">
        <f>Final_Report[[#This Row],[Issue Name]]</f>
        <v>Insufficient color contrast for states of user interface controls</v>
      </c>
      <c r="B16" s="103" t="str">
        <f>Final_Report[[#This Row],[Summary]]</f>
        <v>N/A</v>
      </c>
      <c r="C16" s="103" t="str">
        <f>CONCATENATE("*Steps to Reproduce:*",CHAR(10),CHAR(10),'Final Report'!AD16,CHAR(10),CHAR(10),'Final Report'!AF16,CHAR(10),CHAR(10),"*Actual Result:*",CHAR(10),'Final Report'!V16,CHAR(10),CHAR(10),"*ScreenShot Name:*",CHAR(10),'Final Report'!AI16,CHAR(10),CHAR(10),IF('Final Report'!X16&lt;&gt;"",CONCATENATE("*Code Snippet*",CHAR(10),'Final Report'!X16,CHAR(10),CHAR(10)),""),"*Expected Result*",CHAR(10),'Final Report'!Z16,CHAR(10),CHAR(10),"*Rationale*",CHAR(10),'Final Report'!AA16,CHAR(10),CHAR(10),"*Recommendation*",CHAR(10),'Final Report'!AC16,CHAR(10),CHAR(10),"*WCAG 2.1 Conformance Level:*",CHAR(10),'Final Report'!AG16,CHAR(10),CHAR(10),"*WCAG 2.1 Success Criteria:*",CHAR(10),'Final Report'!AH16,CHAR(10),CHAR(10),"*Tested on:*",CHAR(10),'Final Report'!AK16,CHAR(10),CHAR(10),IF(OR('Final Report'!G16&lt;&gt;"",'Final Report'!H16&lt;&gt;"",'Final Report'!I16&lt;&gt;"",'Final Report'!J16&lt;&gt;"",'Final Report'!K16&lt;&gt;"",'Final Report'!L16&lt;&gt;"",'Final Report'!M16&lt;&gt;"",'Final Report'!N16&lt;&gt;"",'Final Report'!O16&lt;&gt;""),CONCATENATE("*Assistive Technology:*",CHAR(10),IF('Final Report'!G16&lt;&gt;"",CONCATENATE("JAWS 2022 - Chrome - Windows - ",'Final Report'!G16,CHAR(10)),""),IF('Final Report'!H16&lt;&gt;"",CONCATENATE("NVDA 2022 - Firefox - Windows - ",'Final Report'!H16,CHAR(10)),""),IF('Final Report'!I16&lt;&gt;"",CONCATENATE("NVDA 2022 - Chrome - Windows - ",'Final Report'!I16,CHAR(10)),""),IF('Final Report'!J16&lt;&gt;"",CONCATENATE("VoiceOver - Safari - MAC OS - ",'Final Report'!J16,CHAR(10)),""),IF('Final Report'!K16&lt;&gt;"",CONCATENATE("VoiceOver - Chrome - MAC OS  - ",'Final Report'!K16,CHAR(10)),""),IF('Final Report'!L16&lt;&gt;"",CONCATENATE("VoiceOver - iOS - ",'Final Report'!L16,CHAR(10)),""),IF('Final Report'!M16&lt;&gt;"",CONCATENATE("TalkBack - Android - ",'Final Report'!M16,CHAR(10)),""),IF('Final Report'!N16&lt;&gt;"",CONCATENATE("ZoomText - ",'Final Report'!N16,CHAR(10)),""),IF('Final Report'!O16&lt;&gt;"",CONCATENATE("Dragon - ",'Final Report'!O16,CHAR(10)),""),CHAR(10),"*Original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Chrome - Windows - Applicable
*Original Bug:*
</v>
      </c>
      <c r="D16" s="121" t="str">
        <f>Final_Report[[#This Row],[Severity]]</f>
        <v>1 - Critical - showstopper</v>
      </c>
      <c r="E16" s="103" t="str">
        <f>CONCATENATE('Final Report'!AD16,CHAR(10),CHAR(10),'Final Report'!AF16)</f>
        <v xml:space="preserve">
N/A</v>
      </c>
      <c r="F16" s="103" t="str">
        <f>Final_Report[[#This Row],[Components]]</f>
        <v>N/A (Level N/A), Windows_11, Chrome, JAWS, NVDA, Accessibility, Audit, Marketing, MLM-XL, MLVISION, MyLab, US, VPAT</v>
      </c>
      <c r="G16" s="103" t="e">
        <f>Final_Report[[#This Row],[Labels]]</f>
        <v>#VALUE!</v>
      </c>
      <c r="H16" s="103">
        <f>Final_Report[[#This Row],[ScreenShot Name]]</f>
        <v>0</v>
      </c>
      <c r="I16" s="104" t="str">
        <f>Final_Report[[#This Row],[Priority]]</f>
        <v>Major</v>
      </c>
      <c r="J16" s="103">
        <f>Final_Report[[#This Row],[Uploading Status]]</f>
        <v>0</v>
      </c>
    </row>
    <row r="17" spans="1:10" ht="409.5" hidden="1">
      <c r="A17" s="58" t="str">
        <f>Final_Report[[#This Row],[Issue Name]]</f>
        <v>Unclear link text</v>
      </c>
      <c r="B17" s="103" t="str">
        <f>Final_Report[[#This Row],[Summary]]</f>
        <v>N/A</v>
      </c>
      <c r="C17" s="103" t="str">
        <f>CONCATENATE("*Steps to Reproduce:*",CHAR(10),CHAR(10),'Final Report'!AD17,CHAR(10),CHAR(10),'Final Report'!AF17,CHAR(10),CHAR(10),"*Actual Result:*",CHAR(10),'Final Report'!V17,CHAR(10),CHAR(10),"*ScreenShot Name:*",CHAR(10),'Final Report'!AI17,CHAR(10),CHAR(10),IF('Final Report'!X17&lt;&gt;"",CONCATENATE("*Code Snippet*",CHAR(10),'Final Report'!X17,CHAR(10),CHAR(10)),""),"*Expected Result*",CHAR(10),'Final Report'!Z17,CHAR(10),CHAR(10),"*Rationale*",CHAR(10),'Final Report'!AA17,CHAR(10),CHAR(10),"*Recommendation*",CHAR(10),'Final Report'!AC17,CHAR(10),CHAR(10),"*WCAG 2.1 Conformance Level:*",CHAR(10),'Final Report'!AG17,CHAR(10),CHAR(10),"*WCAG 2.1 Success Criteria:*",CHAR(10),'Final Report'!AH17,CHAR(10),CHAR(10),"*Tested on:*",CHAR(10),'Final Report'!AK17,CHAR(10),CHAR(10),IF(OR('Final Report'!G17&lt;&gt;"",'Final Report'!H17&lt;&gt;"",'Final Report'!I17&lt;&gt;"",'Final Report'!J17&lt;&gt;"",'Final Report'!K17&lt;&gt;"",'Final Report'!L17&lt;&gt;"",'Final Report'!M17&lt;&gt;"",'Final Report'!N17&lt;&gt;"",'Final Report'!O17&lt;&gt;""),CONCATENATE("*Assistive Technology:*",CHAR(10),IF('Final Report'!G17&lt;&gt;"",CONCATENATE("JAWS 2022 - Chrome - Windows - ",'Final Report'!G17,CHAR(10)),""),IF('Final Report'!H17&lt;&gt;"",CONCATENATE("NVDA 2022 - Firefox - Windows - ",'Final Report'!H17,CHAR(10)),""),IF('Final Report'!I17&lt;&gt;"",CONCATENATE("NVDA 2022 - Chrome - Windows - ",'Final Report'!I17,CHAR(10)),""),IF('Final Report'!J17&lt;&gt;"",CONCATENATE("VoiceOver - Safari - MAC OS - ",'Final Report'!J17,CHAR(10)),""),IF('Final Report'!K17&lt;&gt;"",CONCATENATE("VoiceOver - Chrome - MAC OS  - ",'Final Report'!K17,CHAR(10)),""),IF('Final Report'!L17&lt;&gt;"",CONCATENATE("VoiceOver - iOS - ",'Final Report'!L17,CHAR(10)),""),IF('Final Report'!M17&lt;&gt;"",CONCATENATE("TalkBack - Android - ",'Final Report'!M17,CHAR(10)),""),IF('Final Report'!N17&lt;&gt;"",CONCATENATE("ZoomText - ",'Final Report'!N17,CHAR(10)),""),IF('Final Report'!O17&lt;&gt;"",CONCATENATE("Dragon - ",'Final Report'!O17,CHAR(10)),""),CHAR(10),"*Original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17" s="121" t="b">
        <f>Final_Report[[#This Row],[Severity]]</f>
        <v>0</v>
      </c>
      <c r="E17" s="103" t="str">
        <f>CONCATENATE('Final Report'!AD17,CHAR(10),CHAR(10),'Final Report'!AF17)</f>
        <v xml:space="preserve">
N/A</v>
      </c>
      <c r="F17" s="103" t="str">
        <f>Final_Report[[#This Row],[Components]]</f>
        <v>N/A (Level N/A), Windows_11, Chrome, JAWS, Firefox, NVDA, Accessibility, Audit, Marketing, MLM-XL, MLVISION, MyLab, US, VPAT</v>
      </c>
      <c r="G17" s="103" t="e">
        <f>Final_Report[[#This Row],[Labels]]</f>
        <v>#VALUE!</v>
      </c>
      <c r="H17" s="103">
        <f>Final_Report[[#This Row],[ScreenShot Name]]</f>
        <v>0</v>
      </c>
      <c r="I17" s="104">
        <f>Final_Report[[#This Row],[Priority]]</f>
        <v>0</v>
      </c>
      <c r="J17" s="103">
        <f>Final_Report[[#This Row],[Uploading Status]]</f>
        <v>0</v>
      </c>
    </row>
    <row r="18" spans="1:10" ht="409.5" hidden="1">
      <c r="A18" s="58" t="str">
        <f>Final_Report[[#This Row],[Issue Name]]</f>
        <v>Identical heading text</v>
      </c>
      <c r="B18" s="103" t="str">
        <f>Final_Report[[#This Row],[Summary]]</f>
        <v>N/A</v>
      </c>
      <c r="C18" s="103" t="str">
        <f>CONCATENATE("*Steps to Reproduce:*",CHAR(10),CHAR(10),'Final Report'!AD18,CHAR(10),CHAR(10),'Final Report'!AF18,CHAR(10),CHAR(10),"*Actual Result:*",CHAR(10),'Final Report'!V18,CHAR(10),CHAR(10),"*ScreenShot Name:*",CHAR(10),'Final Report'!AI18,CHAR(10),CHAR(10),IF('Final Report'!X18&lt;&gt;"",CONCATENATE("*Code Snippet*",CHAR(10),'Final Report'!X18,CHAR(10),CHAR(10)),""),"*Expected Result*",CHAR(10),'Final Report'!Z18,CHAR(10),CHAR(10),"*Rationale*",CHAR(10),'Final Report'!AA18,CHAR(10),CHAR(10),"*Recommendation*",CHAR(10),'Final Report'!AC18,CHAR(10),CHAR(10),"*WCAG 2.1 Conformance Level:*",CHAR(10),'Final Report'!AG18,CHAR(10),CHAR(10),"*WCAG 2.1 Success Criteria:*",CHAR(10),'Final Report'!AH18,CHAR(10),CHAR(10),"*Tested on:*",CHAR(10),'Final Report'!AK18,CHAR(10),CHAR(10),IF(OR('Final Report'!G18&lt;&gt;"",'Final Report'!H18&lt;&gt;"",'Final Report'!I18&lt;&gt;"",'Final Report'!J18&lt;&gt;"",'Final Report'!K18&lt;&gt;"",'Final Report'!L18&lt;&gt;"",'Final Report'!M18&lt;&gt;"",'Final Report'!N18&lt;&gt;"",'Final Report'!O18&lt;&gt;""),CONCATENATE("*Assistive Technology:*",CHAR(10),IF('Final Report'!G18&lt;&gt;"",CONCATENATE("JAWS 2022 - Chrome - Windows - ",'Final Report'!G18,CHAR(10)),""),IF('Final Report'!H18&lt;&gt;"",CONCATENATE("NVDA 2022 - Firefox - Windows - ",'Final Report'!H18,CHAR(10)),""),IF('Final Report'!I18&lt;&gt;"",CONCATENATE("NVDA 2022 - Chrome - Windows - ",'Final Report'!I18,CHAR(10)),""),IF('Final Report'!J18&lt;&gt;"",CONCATENATE("VoiceOver - Safari - MAC OS - ",'Final Report'!J18,CHAR(10)),""),IF('Final Report'!K18&lt;&gt;"",CONCATENATE("VoiceOver - Chrome - MAC OS  - ",'Final Report'!K18,CHAR(10)),""),IF('Final Report'!L18&lt;&gt;"",CONCATENATE("VoiceOver - iOS - ",'Final Report'!L18,CHAR(10)),""),IF('Final Report'!M18&lt;&gt;"",CONCATENATE("TalkBack - Android - ",'Final Report'!M18,CHAR(10)),""),IF('Final Report'!N18&lt;&gt;"",CONCATENATE("ZoomText - ",'Final Report'!N18,CHAR(10)),""),IF('Final Report'!O18&lt;&gt;"",CONCATENATE("Dragon - ",'Final Report'!O18,CHAR(10)),""),CHAR(10),"*Original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18" s="121" t="b">
        <f>Final_Report[[#This Row],[Severity]]</f>
        <v>0</v>
      </c>
      <c r="E18" s="103" t="str">
        <f>CONCATENATE('Final Report'!AD18,CHAR(10),CHAR(10),'Final Report'!AF18)</f>
        <v xml:space="preserve">
N/A</v>
      </c>
      <c r="F18" s="103" t="str">
        <f>Final_Report[[#This Row],[Components]]</f>
        <v>N/A (Level N/A), Windows_11, Chrome, JAWS, Firefox, NVDA, Accessibility, Audit, Marketing, MLM-XL, MLVISION, MyLab, US, VPAT</v>
      </c>
      <c r="G18" s="103" t="e">
        <f>Final_Report[[#This Row],[Labels]]</f>
        <v>#VALUE!</v>
      </c>
      <c r="H18" s="103">
        <f>Final_Report[[#This Row],[ScreenShot Name]]</f>
        <v>0</v>
      </c>
      <c r="I18" s="104">
        <f>Final_Report[[#This Row],[Priority]]</f>
        <v>0</v>
      </c>
      <c r="J18" s="103">
        <f>Final_Report[[#This Row],[Uploading Status]]</f>
        <v>0</v>
      </c>
    </row>
    <row r="19" spans="1:10" ht="409.5" hidden="1">
      <c r="A19" s="58" t="str">
        <f>Final_Report[[#This Row],[Issue Name]]</f>
        <v>Missing heading mark -up</v>
      </c>
      <c r="B19" s="103" t="str">
        <f>Final_Report[[#This Row],[Summary]]</f>
        <v>N/A</v>
      </c>
      <c r="C19" s="103" t="str">
        <f>CONCATENATE("*Steps to Reproduce:*",CHAR(10),CHAR(10),'Final Report'!AD19,CHAR(10),CHAR(10),'Final Report'!AF19,CHAR(10),CHAR(10),"*Actual Result:*",CHAR(10),'Final Report'!V19,CHAR(10),CHAR(10),"*ScreenShot Name:*",CHAR(10),'Final Report'!AI19,CHAR(10),CHAR(10),IF('Final Report'!X19&lt;&gt;"",CONCATENATE("*Code Snippet*",CHAR(10),'Final Report'!X19,CHAR(10),CHAR(10)),""),"*Expected Result*",CHAR(10),'Final Report'!Z19,CHAR(10),CHAR(10),"*Rationale*",CHAR(10),'Final Report'!AA19,CHAR(10),CHAR(10),"*Recommendation*",CHAR(10),'Final Report'!AC19,CHAR(10),CHAR(10),"*WCAG 2.1 Conformance Level:*",CHAR(10),'Final Report'!AG19,CHAR(10),CHAR(10),"*WCAG 2.1 Success Criteria:*",CHAR(10),'Final Report'!AH19,CHAR(10),CHAR(10),"*Tested on:*",CHAR(10),'Final Report'!AK19,CHAR(10),CHAR(10),IF(OR('Final Report'!G19&lt;&gt;"",'Final Report'!H19&lt;&gt;"",'Final Report'!I19&lt;&gt;"",'Final Report'!J19&lt;&gt;"",'Final Report'!K19&lt;&gt;"",'Final Report'!L19&lt;&gt;"",'Final Report'!M19&lt;&gt;"",'Final Report'!N19&lt;&gt;"",'Final Report'!O19&lt;&gt;""),CONCATENATE("*Assistive Technology:*",CHAR(10),IF('Final Report'!G19&lt;&gt;"",CONCATENATE("JAWS 2022 - Chrome - Windows - ",'Final Report'!G19,CHAR(10)),""),IF('Final Report'!H19&lt;&gt;"",CONCATENATE("NVDA 2022 - Firefox - Windows - ",'Final Report'!H19,CHAR(10)),""),IF('Final Report'!I19&lt;&gt;"",CONCATENATE("NVDA 2022 - Chrome - Windows - ",'Final Report'!I19,CHAR(10)),""),IF('Final Report'!J19&lt;&gt;"",CONCATENATE("VoiceOver - Safari - MAC OS - ",'Final Report'!J19,CHAR(10)),""),IF('Final Report'!K19&lt;&gt;"",CONCATENATE("VoiceOver - Chrome - MAC OS  - ",'Final Report'!K19,CHAR(10)),""),IF('Final Report'!L19&lt;&gt;"",CONCATENATE("VoiceOver - iOS - ",'Final Report'!L19,CHAR(10)),""),IF('Final Report'!M19&lt;&gt;"",CONCATENATE("TalkBack - Android - ",'Final Report'!M19,CHAR(10)),""),IF('Final Report'!N19&lt;&gt;"",CONCATENATE("ZoomText - ",'Final Report'!N19,CHAR(10)),""),IF('Final Report'!O19&lt;&gt;"",CONCATENATE("Dragon - ",'Final Report'!O19,CHAR(10)),""),CHAR(10),"*Original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19" s="121" t="b">
        <f>Final_Report[[#This Row],[Severity]]</f>
        <v>0</v>
      </c>
      <c r="E19" s="103" t="str">
        <f>CONCATENATE('Final Report'!AD19,CHAR(10),CHAR(10),'Final Report'!AF19)</f>
        <v xml:space="preserve">
N/A</v>
      </c>
      <c r="F19" s="103" t="str">
        <f>Final_Report[[#This Row],[Components]]</f>
        <v>N/A (Level N/A), Windows_11, Chrome, JAWS, Firefox, NVDA, Accessibility, Audit, Marketing, MLM-XL, MLVISION, MyLab, US, VPAT</v>
      </c>
      <c r="G19" s="103" t="e">
        <f>Final_Report[[#This Row],[Labels]]</f>
        <v>#VALUE!</v>
      </c>
      <c r="H19" s="103">
        <f>Final_Report[[#This Row],[ScreenShot Name]]</f>
        <v>0</v>
      </c>
      <c r="I19" s="104">
        <f>Final_Report[[#This Row],[Priority]]</f>
        <v>0</v>
      </c>
      <c r="J19" s="103">
        <f>Final_Report[[#This Row],[Uploading Status]]</f>
        <v>0</v>
      </c>
    </row>
    <row r="20" spans="1:10" ht="409.5" hidden="1">
      <c r="A20" s="58" t="str">
        <f>Final_Report[[#This Row],[Issue Name]]</f>
        <v>Missing textual description for informative image</v>
      </c>
      <c r="B20" s="103" t="str">
        <f>Final_Report[[#This Row],[Summary]]</f>
        <v>N/A</v>
      </c>
      <c r="C20" s="103" t="str">
        <f>CONCATENATE("*Steps to Reproduce:*",CHAR(10),CHAR(10),'Final Report'!AD20,CHAR(10),CHAR(10),'Final Report'!AF20,CHAR(10),CHAR(10),"*Actual Result:*",CHAR(10),'Final Report'!V20,CHAR(10),CHAR(10),"*ScreenShot Name:*",CHAR(10),'Final Report'!AI20,CHAR(10),CHAR(10),IF('Final Report'!X20&lt;&gt;"",CONCATENATE("*Code Snippet*",CHAR(10),'Final Report'!X20,CHAR(10),CHAR(10)),""),"*Expected Result*",CHAR(10),'Final Report'!Z20,CHAR(10),CHAR(10),"*Rationale*",CHAR(10),'Final Report'!AA20,CHAR(10),CHAR(10),"*Recommendation*",CHAR(10),'Final Report'!AC20,CHAR(10),CHAR(10),"*WCAG 2.1 Conformance Level:*",CHAR(10),'Final Report'!AG20,CHAR(10),CHAR(10),"*WCAG 2.1 Success Criteria:*",CHAR(10),'Final Report'!AH20,CHAR(10),CHAR(10),"*Tested on:*",CHAR(10),'Final Report'!AK20,CHAR(10),CHAR(10),IF(OR('Final Report'!G20&lt;&gt;"",'Final Report'!H20&lt;&gt;"",'Final Report'!I20&lt;&gt;"",'Final Report'!J20&lt;&gt;"",'Final Report'!K20&lt;&gt;"",'Final Report'!L20&lt;&gt;"",'Final Report'!M20&lt;&gt;"",'Final Report'!N20&lt;&gt;"",'Final Report'!O20&lt;&gt;""),CONCATENATE("*Assistive Technology:*",CHAR(10),IF('Final Report'!G20&lt;&gt;"",CONCATENATE("JAWS 2022 - Chrome - Windows - ",'Final Report'!G20,CHAR(10)),""),IF('Final Report'!H20&lt;&gt;"",CONCATENATE("NVDA 2022 - Firefox - Windows - ",'Final Report'!H20,CHAR(10)),""),IF('Final Report'!I20&lt;&gt;"",CONCATENATE("NVDA 2022 - Chrome - Windows - ",'Final Report'!I20,CHAR(10)),""),IF('Final Report'!J20&lt;&gt;"",CONCATENATE("VoiceOver - Safari - MAC OS - ",'Final Report'!J20,CHAR(10)),""),IF('Final Report'!K20&lt;&gt;"",CONCATENATE("VoiceOver - Chrome - MAC OS  - ",'Final Report'!K20,CHAR(10)),""),IF('Final Report'!L20&lt;&gt;"",CONCATENATE("VoiceOver - iOS - ",'Final Report'!L20,CHAR(10)),""),IF('Final Report'!M20&lt;&gt;"",CONCATENATE("TalkBack - Android - ",'Final Report'!M20,CHAR(10)),""),IF('Final Report'!N20&lt;&gt;"",CONCATENATE("ZoomText - ",'Final Report'!N20,CHAR(10)),""),IF('Final Report'!O20&lt;&gt;"",CONCATENATE("Dragon - ",'Final Report'!O20,CHAR(10)),""),CHAR(10),"*Original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0" s="121" t="b">
        <f>Final_Report[[#This Row],[Severity]]</f>
        <v>0</v>
      </c>
      <c r="E20" s="103" t="str">
        <f>CONCATENATE('Final Report'!AD20,CHAR(10),CHAR(10),'Final Report'!AF20)</f>
        <v xml:space="preserve">
N/A</v>
      </c>
      <c r="F20" s="103" t="str">
        <f>Final_Report[[#This Row],[Components]]</f>
        <v>N/A (Level N/A), Windows_11, Chrome, JAWS, Firefox, NVDA, Accessibility, Audit, Marketing, MLM-XL, MLVISION, MyLab, US, VPAT</v>
      </c>
      <c r="G20" s="103" t="e">
        <f>Final_Report[[#This Row],[Labels]]</f>
        <v>#VALUE!</v>
      </c>
      <c r="H20" s="103">
        <f>Final_Report[[#This Row],[ScreenShot Name]]</f>
        <v>0</v>
      </c>
      <c r="I20" s="104">
        <f>Final_Report[[#This Row],[Priority]]</f>
        <v>0</v>
      </c>
      <c r="J20" s="103">
        <f>Final_Report[[#This Row],[Uploading Status]]</f>
        <v>0</v>
      </c>
    </row>
    <row r="21" spans="1:10" ht="409.5" hidden="1">
      <c r="A21" s="58" t="str">
        <f>Final_Report[[#This Row],[Issue Name]]</f>
        <v>Feedback message difficult to locate</v>
      </c>
      <c r="B21" s="103" t="str">
        <f>Final_Report[[#This Row],[Summary]]</f>
        <v>Web: Multimedia Library Mainpage: Error messages difficult to locate</v>
      </c>
      <c r="C21" s="103" t="str">
        <f>CONCATENATE("*Steps to Reproduce:*",CHAR(10),CHAR(10),'Final Report'!AD21,CHAR(10),CHAR(10),'Final Report'!AF21,CHAR(10),CHAR(10),"*Actual Result:*",CHAR(10),'Final Report'!V21,CHAR(10),CHAR(10),"*ScreenShot Name:*",CHAR(10),'Final Report'!AI21,CHAR(10),CHAR(10),IF('Final Report'!X21&lt;&gt;"",CONCATENATE("*Code Snippet*",CHAR(10),'Final Report'!X21,CHAR(10),CHAR(10)),""),"*Expected Result*",CHAR(10),'Final Report'!Z21,CHAR(10),CHAR(10),"*Rationale*",CHAR(10),'Final Report'!AA21,CHAR(10),CHAR(10),"*Recommendation*",CHAR(10),'Final Report'!AC21,CHAR(10),CHAR(10),"*WCAG 2.1 Conformance Level:*",CHAR(10),'Final Report'!AG21,CHAR(10),CHAR(10),"*WCAG 2.1 Success Criteria:*",CHAR(10),'Final Report'!AH21,CHAR(10),CHAR(10),"*Tested on:*",CHAR(10),'Final Report'!AK21,CHAR(10),CHAR(10),IF(OR('Final Report'!G21&lt;&gt;"",'Final Report'!H21&lt;&gt;"",'Final Report'!I21&lt;&gt;"",'Final Report'!J21&lt;&gt;"",'Final Report'!K21&lt;&gt;"",'Final Report'!L21&lt;&gt;"",'Final Report'!M21&lt;&gt;"",'Final Report'!N21&lt;&gt;"",'Final Report'!O21&lt;&gt;""),CONCATENATE("*Assistive Technology:*",CHAR(10),IF('Final Report'!G21&lt;&gt;"",CONCATENATE("JAWS 2022 - Chrome - Windows - ",'Final Report'!G21,CHAR(10)),""),IF('Final Report'!H21&lt;&gt;"",CONCATENATE("NVDA 2022 - Firefox - Windows - ",'Final Report'!H21,CHAR(10)),""),IF('Final Report'!I21&lt;&gt;"",CONCATENATE("NVDA 2022 - Chrome - Windows - ",'Final Report'!I21,CHAR(10)),""),IF('Final Report'!J21&lt;&gt;"",CONCATENATE("VoiceOver - Safari - MAC OS - ",'Final Report'!J21,CHAR(10)),""),IF('Final Report'!K21&lt;&gt;"",CONCATENATE("VoiceOver - Chrome - MAC OS  - ",'Final Report'!K21,CHAR(10)),""),IF('Final Report'!L21&lt;&gt;"",CONCATENATE("VoiceOver - iOS - ",'Final Report'!L21,CHAR(10)),""),IF('Final Report'!M21&lt;&gt;"",CONCATENATE("TalkBack - Android - ",'Final Report'!M21,CHAR(10)),""),IF('Final Report'!N21&lt;&gt;"",CONCATENATE("ZoomText - ",'Final Report'!N21,CHAR(10)),""),IF('Final Report'!O21&lt;&gt;"",CONCATENATE("Dragon - ",'Final Report'!O21,CHAR(10)),""),CHAR(10),"*Original Bug:*",CHAR(10),)))</f>
        <v xml:space="preserve">*Steps to Reproduce:*
N/A
*Actual Result:*
The feedback message is difficult to locate. For example, when user activate "Find Now" button in the main content area, the feedback message "The Multimedia Library resources are not yet available for this course." gets displayed dynamically on the page which is not announced by the screen reader, as a result, screen reader users are unaware about the occurrence of the feedback message.
*ScreenShot Name:*
*Code Snippet*
0
*Expected Result*
N/A
*Rationale*
N/A
*Recommendation*
Apply the following changes:
• USe role alert and  aria-atomic = "true" for the &lt;div&gt; element containing feedback messages.
• Use CSS display: none property to hide the feedback message when not visible on the page, make sure that it changes to display: block when feedback messages are visible on the page.
• For more information on how to implement this can be found at:
https://www.w3.org/WAI/ARIA/apg/example-index/alert/alert.html
*WCAG 2.1 Conformance Level:*
N/A
*WCAG 2.1 Success Criteria:*
N/A
*Tested on:*
Windows: 11
MAC OS: 12
iOS: 15
Android OS: 10
*Assistive Technology:*
JAWS 2022 - Chrome - Windows - Applicable
NVDA 2022 - Firefox - Windows - Applicable
NVDA 2022 - Chrome - Windows - Applicable
*Original Bug:*
</v>
      </c>
      <c r="D21" s="121" t="str">
        <f>Final_Report[[#This Row],[Severity]]</f>
        <v>3 - Medium - minor functionality broken</v>
      </c>
      <c r="E21" s="103" t="str">
        <f>CONCATENATE('Final Report'!AD21,CHAR(10),CHAR(10),'Final Report'!AF21)</f>
        <v xml:space="preserve">
N/A</v>
      </c>
      <c r="F21" s="103" t="str">
        <f>Final_Report[[#This Row],[Components]]</f>
        <v>N/A (Level N/A), Windows_11, Chrome, JAWS, Firefox, NVDA, Accessibility, Audit, Marketing, MLM-XL, MLVISION, MyLab, US, VPAT</v>
      </c>
      <c r="G21" s="103" t="e">
        <f>Final_Report[[#This Row],[Labels]]</f>
        <v>#VALUE!</v>
      </c>
      <c r="H21" s="103">
        <f>Final_Report[[#This Row],[ScreenShot Name]]</f>
        <v>0</v>
      </c>
      <c r="I21" s="104" t="str">
        <f>Final_Report[[#This Row],[Priority]]</f>
        <v>Minor</v>
      </c>
      <c r="J21" s="103">
        <f>Final_Report[[#This Row],[Uploading Status]]</f>
        <v>0</v>
      </c>
    </row>
    <row r="22" spans="1:10" ht="409.5" hidden="1">
      <c r="A22" s="58" t="str">
        <f>Final_Report[[#This Row],[Issue Name]]</f>
        <v>Role defined inappropriately</v>
      </c>
      <c r="B22" s="103" t="str">
        <f>Final_Report[[#This Row],[Summary]]</f>
        <v>Web: Multimedia Library Mainpage: Role defined inappropriately</v>
      </c>
      <c r="C22" s="103" t="str">
        <f>CONCATENATE("*Steps to Reproduce:*",CHAR(10),CHAR(10),'Final Report'!AD22,CHAR(10),CHAR(10),'Final Report'!AF22,CHAR(10),CHAR(10),"*Actual Result:*",CHAR(10),'Final Report'!V22,CHAR(10),CHAR(10),"*ScreenShot Name:*",CHAR(10),'Final Report'!AI22,CHAR(10),CHAR(10),IF('Final Report'!X22&lt;&gt;"",CONCATENATE("*Code Snippet*",CHAR(10),'Final Report'!X22,CHAR(10),CHAR(10)),""),"*Expected Result*",CHAR(10),'Final Report'!Z22,CHAR(10),CHAR(10),"*Rationale*",CHAR(10),'Final Report'!AA22,CHAR(10),CHAR(10),"*Recommendation*",CHAR(10),'Final Report'!AC22,CHAR(10),CHAR(10),"*WCAG 2.1 Conformance Level:*",CHAR(10),'Final Report'!AG22,CHAR(10),CHAR(10),"*WCAG 2.1 Success Criteria:*",CHAR(10),'Final Report'!AH22,CHAR(10),CHAR(10),"*Tested on:*",CHAR(10),'Final Report'!AK22,CHAR(10),CHAR(10),IF(OR('Final Report'!G22&lt;&gt;"",'Final Report'!H22&lt;&gt;"",'Final Report'!I22&lt;&gt;"",'Final Report'!J22&lt;&gt;"",'Final Report'!K22&lt;&gt;"",'Final Report'!L22&lt;&gt;"",'Final Report'!M22&lt;&gt;"",'Final Report'!N22&lt;&gt;"",'Final Report'!O22&lt;&gt;""),CONCATENATE("*Assistive Technology:*",CHAR(10),IF('Final Report'!G22&lt;&gt;"",CONCATENATE("JAWS 2022 - Chrome - Windows - ",'Final Report'!G22,CHAR(10)),""),IF('Final Report'!H22&lt;&gt;"",CONCATENATE("NVDA 2022 - Firefox - Windows - ",'Final Report'!H22,CHAR(10)),""),IF('Final Report'!I22&lt;&gt;"",CONCATENATE("NVDA 2022 - Chrome - Windows - ",'Final Report'!I22,CHAR(10)),""),IF('Final Report'!J22&lt;&gt;"",CONCATENATE("VoiceOver - Safari - MAC OS - ",'Final Report'!J22,CHAR(10)),""),IF('Final Report'!K22&lt;&gt;"",CONCATENATE("VoiceOver - Chrome - MAC OS  - ",'Final Report'!K22,CHAR(10)),""),IF('Final Report'!L22&lt;&gt;"",CONCATENATE("VoiceOver - iOS - ",'Final Report'!L22,CHAR(10)),""),IF('Final Report'!M22&lt;&gt;"",CONCATENATE("TalkBack - Android - ",'Final Report'!M22,CHAR(10)),""),IF('Final Report'!N22&lt;&gt;"",CONCATENATE("ZoomText - ",'Final Report'!N22,CHAR(10)),""),IF('Final Report'!O22&lt;&gt;"",CONCATENATE("Dragon - ",'Final Report'!O22,CHAR(10)),""),CHAR(10),"*Original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Student Success Hub &gt; Multimedia Library interactive element and activate it.
3.Inspect interactive element "Find Now". 
*Actual Result:*
The roles such as "figure" is defined inappropriately for the &lt;a&gt; element containing the  various bookmarks links such as "BBBBB","BBBBB", "BBBBB" etc. across the tested pages. As a result, screen reader users found it difficult to understand the functionality effectively. 
*ScreenShot Name:*
Marketing_22
*Code Snippet*
&lt;a href="javascript:__doPostBack('ctl00$ctl00$InsideForm$MasterContent$ButtonSearch','')" id="ButtonSearch" class="btn btn-primary " style="cursor: pointer;"&gt;Find Now
&lt;/a&gt;
*Expected Result*
Screen reader users will access the interactive element effectively.
Provide role="button" to &lt;a&gt; element.
&lt;a href="javascript:__doPostBack('ctl00$ctl00$InsideForm$MasterContent$ButtonSearch','')" role="button" id="ButtonSearch" class="btn btn-primary " style="cursor: pointer;"&gt;Find Now
&lt;/a&gt;
*Rationale*
Assistive technologies rely on an element’s information, such as role, state and properties to convey the element information to their users. An element’s role helps assistive technology users to understand what key they need to press in order to interact with it. 
When appropriate role information is not specified accurately for a web page element, it becomes confusing for assistive technology users (especially screen reader users) and in some cases even difficult for users to interact with the functionality associated with the element.
Screen reader renders the content from the mark-up and present the functionality to its users in the way that users can understand. If appropriate mark-up is not used to represent the content, it may pose problems, and thereby make the content difficult to interpret for screen reader users.
*Recommendation*
Provide role="button" to &lt;a&gt; element.
*WCAG 2.1 Conformance Level:*
A
*WCAG 2.1 Success Criteria:*
4.1.2 Name, Role, Value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22" s="121" t="str">
        <f>Final_Report[[#This Row],[Severity]]</f>
        <v>1 - Critical - showstopper</v>
      </c>
      <c r="E22" s="103" t="str">
        <f>CONCATENATE('Final Report'!AD22,CHAR(10),CHAR(10),'Final Report'!AF22)</f>
        <v xml:space="preserve">URL:  
https://www.pearsonmylabandmastering.com/northamerica
Username: Aqavpat-edu1
Password: AuditPa559338
Course Title: AQA_VPAT_Kotler_Principles of Marketing 19e
Course Id: auditor49388
1. Launch the above URL with the given credentials and navigate to the mentioned course
2. Navigate to Student Success Hub &gt; Multimedia Library interactive element and activate it.
3.Inspect interactive element "Find Now". 
</v>
      </c>
      <c r="F22" s="103" t="str">
        <f>Final_Report[[#This Row],[Components]]</f>
        <v>4.1.2 Name, Role, Value (Level A), Windows_11, Chrome, JAWS, Firefox, NVDA, iOS Tablet, VoiceOver, macOS_12, Safari, TalkBack, Android Tablet, Accessibility, Audit, Marketing, MLM-XL, MLVISION, MyLab, US, VPAT</v>
      </c>
      <c r="G22" s="103" t="str">
        <f>Final_Report[[#This Row],[Labels]]</f>
        <v xml:space="preserve">4.1.2, Accessibility, Audit, Marketing, MLM-XL, MLVISION, MyLab, US, VPAT </v>
      </c>
      <c r="H22" s="103" t="str">
        <f>Final_Report[[#This Row],[ScreenShot Name]]</f>
        <v>Marketing_22</v>
      </c>
      <c r="I22" s="104" t="str">
        <f>Final_Report[[#This Row],[Priority]]</f>
        <v>Major</v>
      </c>
      <c r="J22" s="103">
        <f>Final_Report[[#This Row],[Uploading Status]]</f>
        <v>0</v>
      </c>
    </row>
    <row r="23" spans="1:10" ht="409.5" hidden="1">
      <c r="A23" s="58" t="str">
        <f>Final_Report[[#This Row],[Issue Name]]</f>
        <v>Inappropriate heading structure</v>
      </c>
      <c r="B23" s="103" t="str">
        <f>Final_Report[[#This Row],[Summary]]</f>
        <v>N/A</v>
      </c>
      <c r="C23" s="103" t="str">
        <f>CONCATENATE("*Steps to Reproduce:*",CHAR(10),CHAR(10),'Final Report'!AD23,CHAR(10),CHAR(10),'Final Report'!AF23,CHAR(10),CHAR(10),"*Actual Result:*",CHAR(10),'Final Report'!V23,CHAR(10),CHAR(10),"*ScreenShot Name:*",CHAR(10),'Final Report'!AI23,CHAR(10),CHAR(10),IF('Final Report'!X23&lt;&gt;"",CONCATENATE("*Code Snippet*",CHAR(10),'Final Report'!X23,CHAR(10),CHAR(10)),""),"*Expected Result*",CHAR(10),'Final Report'!Z23,CHAR(10),CHAR(10),"*Rationale*",CHAR(10),'Final Report'!AA23,CHAR(10),CHAR(10),"*Recommendation*",CHAR(10),'Final Report'!AC23,CHAR(10),CHAR(10),"*WCAG 2.1 Conformance Level:*",CHAR(10),'Final Report'!AG23,CHAR(10),CHAR(10),"*WCAG 2.1 Success Criteria:*",CHAR(10),'Final Report'!AH23,CHAR(10),CHAR(10),"*Tested on:*",CHAR(10),'Final Report'!AK23,CHAR(10),CHAR(10),IF(OR('Final Report'!G23&lt;&gt;"",'Final Report'!H23&lt;&gt;"",'Final Report'!I23&lt;&gt;"",'Final Report'!J23&lt;&gt;"",'Final Report'!K23&lt;&gt;"",'Final Report'!L23&lt;&gt;"",'Final Report'!M23&lt;&gt;"",'Final Report'!N23&lt;&gt;"",'Final Report'!O23&lt;&gt;""),CONCATENATE("*Assistive Technology:*",CHAR(10),IF('Final Report'!G23&lt;&gt;"",CONCATENATE("JAWS 2022 - Chrome - Windows - ",'Final Report'!G23,CHAR(10)),""),IF('Final Report'!H23&lt;&gt;"",CONCATENATE("NVDA 2022 - Firefox - Windows - ",'Final Report'!H23,CHAR(10)),""),IF('Final Report'!I23&lt;&gt;"",CONCATENATE("NVDA 2022 - Chrome - Windows - ",'Final Report'!I23,CHAR(10)),""),IF('Final Report'!J23&lt;&gt;"",CONCATENATE("VoiceOver - Safari - MAC OS - ",'Final Report'!J23,CHAR(10)),""),IF('Final Report'!K23&lt;&gt;"",CONCATENATE("VoiceOver - Chrome - MAC OS  - ",'Final Report'!K23,CHAR(10)),""),IF('Final Report'!L23&lt;&gt;"",CONCATENATE("VoiceOver - iOS - ",'Final Report'!L23,CHAR(10)),""),IF('Final Report'!M23&lt;&gt;"",CONCATENATE("TalkBack - Android - ",'Final Report'!M23,CHAR(10)),""),IF('Final Report'!N23&lt;&gt;"",CONCATENATE("ZoomText - ",'Final Report'!N23,CHAR(10)),""),IF('Final Report'!O23&lt;&gt;"",CONCATENATE("Dragon - ",'Final Report'!O23,CHAR(10)),""),CHAR(10),"*Original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3" s="121" t="b">
        <f>Final_Report[[#This Row],[Severity]]</f>
        <v>0</v>
      </c>
      <c r="E23" s="103" t="str">
        <f>CONCATENATE('Final Report'!AD23,CHAR(10),CHAR(10),'Final Report'!AF23)</f>
        <v xml:space="preserve">
N/A</v>
      </c>
      <c r="F23" s="103" t="str">
        <f>Final_Report[[#This Row],[Components]]</f>
        <v>N/A (Level N/A), Windows_11, Chrome, JAWS, Firefox, NVDA, Accessibility, Audit, Marketing, MLM-XL, MLVISION, MyLab, US, VPAT</v>
      </c>
      <c r="G23" s="103" t="e">
        <f>Final_Report[[#This Row],[Labels]]</f>
        <v>#VALUE!</v>
      </c>
      <c r="H23" s="103">
        <f>Final_Report[[#This Row],[ScreenShot Name]]</f>
        <v>0</v>
      </c>
      <c r="I23" s="104">
        <f>Final_Report[[#This Row],[Priority]]</f>
        <v>0</v>
      </c>
      <c r="J23" s="103">
        <f>Final_Report[[#This Row],[Uploading Status]]</f>
        <v>0</v>
      </c>
    </row>
    <row r="24" spans="1:10" ht="409.5" hidden="1">
      <c r="A24" s="58" t="str">
        <f>Final_Report[[#This Row],[Issue Name]]</f>
        <v>Skip link does not work</v>
      </c>
      <c r="B24" s="103" t="str">
        <f>Final_Report[[#This Row],[Summary]]</f>
        <v>N/A</v>
      </c>
      <c r="C24" s="103" t="str">
        <f>CONCATENATE("*Steps to Reproduce:*",CHAR(10),CHAR(10),'Final Report'!AD24,CHAR(10),CHAR(10),'Final Report'!AF24,CHAR(10),CHAR(10),"*Actual Result:*",CHAR(10),'Final Report'!V24,CHAR(10),CHAR(10),"*ScreenShot Name:*",CHAR(10),'Final Report'!AI24,CHAR(10),CHAR(10),IF('Final Report'!X24&lt;&gt;"",CONCATENATE("*Code Snippet*",CHAR(10),'Final Report'!X24,CHAR(10),CHAR(10)),""),"*Expected Result*",CHAR(10),'Final Report'!Z24,CHAR(10),CHAR(10),"*Rationale*",CHAR(10),'Final Report'!AA24,CHAR(10),CHAR(10),"*Recommendation*",CHAR(10),'Final Report'!AC24,CHAR(10),CHAR(10),"*WCAG 2.1 Conformance Level:*",CHAR(10),'Final Report'!AG24,CHAR(10),CHAR(10),"*WCAG 2.1 Success Criteria:*",CHAR(10),'Final Report'!AH24,CHAR(10),CHAR(10),"*Tested on:*",CHAR(10),'Final Report'!AK24,CHAR(10),CHAR(10),IF(OR('Final Report'!G24&lt;&gt;"",'Final Report'!H24&lt;&gt;"",'Final Report'!I24&lt;&gt;"",'Final Report'!J24&lt;&gt;"",'Final Report'!K24&lt;&gt;"",'Final Report'!L24&lt;&gt;"",'Final Report'!M24&lt;&gt;"",'Final Report'!N24&lt;&gt;"",'Final Report'!O24&lt;&gt;""),CONCATENATE("*Assistive Technology:*",CHAR(10),IF('Final Report'!G24&lt;&gt;"",CONCATENATE("JAWS 2022 - Chrome - Windows - ",'Final Report'!G24,CHAR(10)),""),IF('Final Report'!H24&lt;&gt;"",CONCATENATE("NVDA 2022 - Firefox - Windows - ",'Final Report'!H24,CHAR(10)),""),IF('Final Report'!I24&lt;&gt;"",CONCATENATE("NVDA 2022 - Chrome - Windows - ",'Final Report'!I24,CHAR(10)),""),IF('Final Report'!J24&lt;&gt;"",CONCATENATE("VoiceOver - Safari - MAC OS - ",'Final Report'!J24,CHAR(10)),""),IF('Final Report'!K24&lt;&gt;"",CONCATENATE("VoiceOver - Chrome - MAC OS  - ",'Final Report'!K24,CHAR(10)),""),IF('Final Report'!L24&lt;&gt;"",CONCATENATE("VoiceOver - iOS - ",'Final Report'!L24,CHAR(10)),""),IF('Final Report'!M24&lt;&gt;"",CONCATENATE("TalkBack - Android - ",'Final Report'!M24,CHAR(10)),""),IF('Final Report'!N24&lt;&gt;"",CONCATENATE("ZoomText - ",'Final Report'!N24,CHAR(10)),""),IF('Final Report'!O24&lt;&gt;"",CONCATENATE("Dragon - ",'Final Report'!O24,CHAR(10)),""),CHAR(10),"*Original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4" s="121" t="b">
        <f>Final_Report[[#This Row],[Severity]]</f>
        <v>0</v>
      </c>
      <c r="E24" s="103" t="str">
        <f>CONCATENATE('Final Report'!AD24,CHAR(10),CHAR(10),'Final Report'!AF24)</f>
        <v xml:space="preserve">
N/A</v>
      </c>
      <c r="F24" s="103" t="str">
        <f>Final_Report[[#This Row],[Components]]</f>
        <v>N/A (Level N/A), Windows_11, Chrome, JAWS, Firefox, NVDA, Accessibility, Audit, Marketing, MLM-XL, MLVISION, MyLab, US, VPAT</v>
      </c>
      <c r="G24" s="103" t="e">
        <f>Final_Report[[#This Row],[Labels]]</f>
        <v>#VALUE!</v>
      </c>
      <c r="H24" s="103">
        <f>Final_Report[[#This Row],[ScreenShot Name]]</f>
        <v>0</v>
      </c>
      <c r="I24" s="104">
        <f>Final_Report[[#This Row],[Priority]]</f>
        <v>0</v>
      </c>
      <c r="J24" s="103">
        <f>Final_Report[[#This Row],[Uploading Status]]</f>
        <v>0</v>
      </c>
    </row>
    <row r="25" spans="1:10" ht="409.5" hidden="1">
      <c r="A25" s="58" t="str">
        <f>Final_Report[[#This Row],[Issue Name]]</f>
        <v>Content not available with browser zoom</v>
      </c>
      <c r="B25" s="103" t="str">
        <f>Final_Report[[#This Row],[Summary]]</f>
        <v>N/A</v>
      </c>
      <c r="C25" s="103" t="str">
        <f>CONCATENATE("*Steps to Reproduce:*",CHAR(10),CHAR(10),'Final Report'!AD25,CHAR(10),CHAR(10),'Final Report'!AF25,CHAR(10),CHAR(10),"*Actual Result:*",CHAR(10),'Final Report'!V25,CHAR(10),CHAR(10),"*ScreenShot Name:*",CHAR(10),'Final Report'!AI25,CHAR(10),CHAR(10),IF('Final Report'!X25&lt;&gt;"",CONCATENATE("*Code Snippet*",CHAR(10),'Final Report'!X25,CHAR(10),CHAR(10)),""),"*Expected Result*",CHAR(10),'Final Report'!Z25,CHAR(10),CHAR(10),"*Rationale*",CHAR(10),'Final Report'!AA25,CHAR(10),CHAR(10),"*Recommendation*",CHAR(10),'Final Report'!AC25,CHAR(10),CHAR(10),"*WCAG 2.1 Conformance Level:*",CHAR(10),'Final Report'!AG25,CHAR(10),CHAR(10),"*WCAG 2.1 Success Criteria:*",CHAR(10),'Final Report'!AH25,CHAR(10),CHAR(10),"*Tested on:*",CHAR(10),'Final Report'!AK25,CHAR(10),CHAR(10),IF(OR('Final Report'!G25&lt;&gt;"",'Final Report'!H25&lt;&gt;"",'Final Report'!I25&lt;&gt;"",'Final Report'!J25&lt;&gt;"",'Final Report'!K25&lt;&gt;"",'Final Report'!L25&lt;&gt;"",'Final Report'!M25&lt;&gt;"",'Final Report'!N25&lt;&gt;"",'Final Report'!O25&lt;&gt;""),CONCATENATE("*Assistive Technology:*",CHAR(10),IF('Final Report'!G25&lt;&gt;"",CONCATENATE("JAWS 2022 - Chrome - Windows - ",'Final Report'!G25,CHAR(10)),""),IF('Final Report'!H25&lt;&gt;"",CONCATENATE("NVDA 2022 - Firefox - Windows - ",'Final Report'!H25,CHAR(10)),""),IF('Final Report'!I25&lt;&gt;"",CONCATENATE("NVDA 2022 - Chrome - Windows - ",'Final Report'!I25,CHAR(10)),""),IF('Final Report'!J25&lt;&gt;"",CONCATENATE("VoiceOver - Safari - MAC OS - ",'Final Report'!J25,CHAR(10)),""),IF('Final Report'!K25&lt;&gt;"",CONCATENATE("VoiceOver - Chrome - MAC OS  - ",'Final Report'!K25,CHAR(10)),""),IF('Final Report'!L25&lt;&gt;"",CONCATENATE("VoiceOver - iOS - ",'Final Report'!L25,CHAR(10)),""),IF('Final Report'!M25&lt;&gt;"",CONCATENATE("TalkBack - Android - ",'Final Report'!M25,CHAR(10)),""),IF('Final Report'!N25&lt;&gt;"",CONCATENATE("ZoomText - ",'Final Report'!N25,CHAR(10)),""),IF('Final Report'!O25&lt;&gt;"",CONCATENATE("Dragon - ",'Final Report'!O25,CHAR(10)),""),CHAR(10),"*Original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5" s="121" t="b">
        <f>Final_Report[[#This Row],[Severity]]</f>
        <v>0</v>
      </c>
      <c r="E25" s="103" t="str">
        <f>CONCATENATE('Final Report'!AD25,CHAR(10),CHAR(10),'Final Report'!AF25)</f>
        <v xml:space="preserve">
N/A</v>
      </c>
      <c r="F25" s="103" t="str">
        <f>Final_Report[[#This Row],[Components]]</f>
        <v>N/A (Level N/A), Windows_11, Chrome, JAWS, Firefox, NVDA, Accessibility, Audit, Marketing, MLM-XL, MLVISION, MyLab, US, VPAT</v>
      </c>
      <c r="G25" s="103" t="e">
        <f>Final_Report[[#This Row],[Labels]]</f>
        <v>#VALUE!</v>
      </c>
      <c r="H25" s="103">
        <f>Final_Report[[#This Row],[ScreenShot Name]]</f>
        <v>0</v>
      </c>
      <c r="I25" s="104">
        <f>Final_Report[[#This Row],[Priority]]</f>
        <v>0</v>
      </c>
      <c r="J25" s="103">
        <f>Final_Report[[#This Row],[Uploading Status]]</f>
        <v>0</v>
      </c>
    </row>
    <row r="26" spans="1:10" ht="409.5" hidden="1">
      <c r="A26" s="58" t="str">
        <f>Final_Report[[#This Row],[Issue Name]]</f>
        <v>Content fails to reflow</v>
      </c>
      <c r="B26" s="103" t="str">
        <f>Final_Report[[#This Row],[Summary]]</f>
        <v>Web: Course Home - Calendar: Content fails to reflow</v>
      </c>
      <c r="C26" s="103" t="str">
        <f>CONCATENATE("*Steps to Reproduce:*",CHAR(10),CHAR(10),'Final Report'!AD26,CHAR(10),CHAR(10),'Final Report'!AF26,CHAR(10),CHAR(10),"*Actual Result:*",CHAR(10),'Final Report'!V26,CHAR(10),CHAR(10),"*ScreenShot Name:*",CHAR(10),'Final Report'!AI26,CHAR(10),CHAR(10),IF('Final Report'!X26&lt;&gt;"",CONCATENATE("*Code Snippet*",CHAR(10),'Final Report'!X26,CHAR(10),CHAR(10)),""),"*Expected Result*",CHAR(10),'Final Report'!Z26,CHAR(10),CHAR(10),"*Rationale*",CHAR(10),'Final Report'!AA26,CHAR(10),CHAR(10),"*Recommendation*",CHAR(10),'Final Report'!AC26,CHAR(10),CHAR(10),"*WCAG 2.1 Conformance Level:*",CHAR(10),'Final Report'!AG26,CHAR(10),CHAR(10),"*WCAG 2.1 Success Criteria:*",CHAR(10),'Final Report'!AH26,CHAR(10),CHAR(10),"*Tested on:*",CHAR(10),'Final Report'!AK26,CHAR(10),CHAR(10),IF(OR('Final Report'!G26&lt;&gt;"",'Final Report'!H26&lt;&gt;"",'Final Report'!I26&lt;&gt;"",'Final Report'!J26&lt;&gt;"",'Final Report'!K26&lt;&gt;"",'Final Report'!L26&lt;&gt;"",'Final Report'!M26&lt;&gt;"",'Final Report'!N26&lt;&gt;"",'Final Report'!O26&lt;&gt;""),CONCATENATE("*Assistive Technology:*",CHAR(10),IF('Final Report'!G26&lt;&gt;"",CONCATENATE("JAWS 2022 - Chrome - Windows - ",'Final Report'!G26,CHAR(10)),""),IF('Final Report'!H26&lt;&gt;"",CONCATENATE("NVDA 2022 - Firefox - Windows - ",'Final Report'!H26,CHAR(10)),""),IF('Final Report'!I26&lt;&gt;"",CONCATENATE("NVDA 2022 - Chrome - Windows - ",'Final Report'!I26,CHAR(10)),""),IF('Final Report'!J26&lt;&gt;"",CONCATENATE("VoiceOver - Safari - MAC OS - ",'Final Report'!J26,CHAR(10)),""),IF('Final Report'!K26&lt;&gt;"",CONCATENATE("VoiceOver - Chrome - MAC OS  - ",'Final Report'!K26,CHAR(10)),""),IF('Final Report'!L26&lt;&gt;"",CONCATENATE("VoiceOver - iOS - ",'Final Report'!L26,CHAR(10)),""),IF('Final Report'!M26&lt;&gt;"",CONCATENATE("TalkBack - Android - ",'Final Report'!M26,CHAR(10)),""),IF('Final Report'!N26&lt;&gt;"",CONCATENATE("ZoomText - ",'Final Report'!N26,CHAR(10)),""),IF('Final Report'!O26&lt;&gt;"",CONCATENATE("Dragon - ",'Final Report'!O26,CHAR(10)),""),CHAR(10),"*Original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Course Home &gt; Calendar interactive element and activate it.
3. View the page at 320X256 viewport size.
*Actual Result:*
The content failed to reflow when viewed at 320X256 viewport size. Following are the instances affected:
• The "No announcements during the selected timeframe." present in main content area get overlaps with same text.
• The header text "AQA_VPAT_Kotler_Principles of Marketing 19e" present in main section area becomes partially unavailable.
• The text such as "Kotler/Armstrong/Balasubramanian, Principles of Marketing, 19e" overlaps with decorative image.
• Content is not displayed in a single column.
This will result in low vision users finding it difficult to access the content when zoomed in.
Similar issue found on "Multimedia Library Mainpage" page
*ScreenShot Name:*
Marketing_26a,
Marketing_26b,
Marketing_26c,
Marketing_26d
*Code Snippet*
0
*Expected Result*
All the content on the page should be available when user zoom in the page at 400%.
*Rationale*
Low vision users access content by using browser's zoom option turned on. Users have a tendency to zoom in up to 300-400%. Content at high zoom levels gets reflowed and is displayed in a single column.
Low vision users find it very helpful to access content displayed in a single column as they do not have to scroll both ways; horizontally and vertically in order to read it. If the web page content fails to reflow when browser zoom is turned on, it becomes very difficult for low vision users to access the content. The content should not get overlapped and should not get cut off when users zoom in at high levels and the content should reflow and displayed in a single column. Additionally, all the content should be available for the users.
*Recommendation*
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
*WCAG 2.1 Conformance Level:*
AA
*WCAG 2.1 Success Criteria:*
1.4.10 Reflow
*Tested on:*
Windows: 11
MAC OS: 12
iOS: 15
Android OS: 10
*Assistive Technology:*
JAWS 2022 - Chrome - Windows - Applicable
NVDA 2022 - Firefox - Windows - Applicable
NVDA 2022 - Chrome - Windows - Applicable
VoiceOver - iOS - Not Applicable
TalkBack - Android - Not Applicable
*Original Bug:*
</v>
      </c>
      <c r="D26" s="121" t="str">
        <f>Final_Report[[#This Row],[Severity]]</f>
        <v>1 - Critical - showstopper</v>
      </c>
      <c r="E26" s="103" t="str">
        <f>CONCATENATE('Final Report'!AD26,CHAR(10),CHAR(10),'Final Report'!AF26)</f>
        <v>URL:  
https://www.pearsonmylabandmastering.com/northamerica
Username: Aqavpat-edu1
Password: AuditPa559338
Course Title: AQA_VPAT_Kotler_Principles of Marketing 19e
Course Id: auditor49388
1. Launch the above URL with the given credentials and navigate to the mentioned course
2. Navigate to Course Home &gt; Calendar interactive element and activate it.
3. View the page at 320X256 viewport size.</v>
      </c>
      <c r="F26" s="103" t="str">
        <f>Final_Report[[#This Row],[Components]]</f>
        <v>1.4.10 Reflow (Level AA), Windows_11, Chrome, JAWS, Firefox, NVDA, Accessibility, Audit, Marketing, MLM-XL, MLVISION, MyLab, US, VPAT</v>
      </c>
      <c r="G26" s="103" t="str">
        <f>Final_Report[[#This Row],[Labels]]</f>
        <v xml:space="preserve">1.4.10, Accessibility, Audit, Marketing, MLM-XL, MLVISION, MyLab, US, VPAT </v>
      </c>
      <c r="H26" s="103" t="str">
        <f>Final_Report[[#This Row],[ScreenShot Name]]</f>
        <v>Marketing_26a,
Marketing_26b,
Marketing_26c,
Marketing_26d</v>
      </c>
      <c r="I26" s="104" t="str">
        <f>Final_Report[[#This Row],[Priority]]</f>
        <v>Major</v>
      </c>
      <c r="J26" s="103">
        <f>Final_Report[[#This Row],[Uploading Status]]</f>
        <v>0</v>
      </c>
    </row>
    <row r="27" spans="1:10" ht="409.5" hidden="1">
      <c r="A27" s="58" t="str">
        <f>Final_Report[[#This Row],[Issue Name]]</f>
        <v>Inappropriate heading structure</v>
      </c>
      <c r="B27" s="103" t="str">
        <f>Final_Report[[#This Row],[Summary]]</f>
        <v>N/A</v>
      </c>
      <c r="C27" s="103" t="str">
        <f>CONCATENATE("*Steps to Reproduce:*",CHAR(10),CHAR(10),'Final Report'!AD27,CHAR(10),CHAR(10),'Final Report'!AF27,CHAR(10),CHAR(10),"*Actual Result:*",CHAR(10),'Final Report'!V27,CHAR(10),CHAR(10),"*ScreenShot Name:*",CHAR(10),'Final Report'!AI27,CHAR(10),CHAR(10),IF('Final Report'!X27&lt;&gt;"",CONCATENATE("*Code Snippet*",CHAR(10),'Final Report'!X27,CHAR(10),CHAR(10)),""),"*Expected Result*",CHAR(10),'Final Report'!Z27,CHAR(10),CHAR(10),"*Rationale*",CHAR(10),'Final Report'!AA27,CHAR(10),CHAR(10),"*Recommendation*",CHAR(10),'Final Report'!AC27,CHAR(10),CHAR(10),"*WCAG 2.1 Conformance Level:*",CHAR(10),'Final Report'!AG27,CHAR(10),CHAR(10),"*WCAG 2.1 Success Criteria:*",CHAR(10),'Final Report'!AH27,CHAR(10),CHAR(10),"*Tested on:*",CHAR(10),'Final Report'!AK27,CHAR(10),CHAR(10),IF(OR('Final Report'!G27&lt;&gt;"",'Final Report'!H27&lt;&gt;"",'Final Report'!I27&lt;&gt;"",'Final Report'!J27&lt;&gt;"",'Final Report'!K27&lt;&gt;"",'Final Report'!L27&lt;&gt;"",'Final Report'!M27&lt;&gt;"",'Final Report'!N27&lt;&gt;"",'Final Report'!O27&lt;&gt;""),CONCATENATE("*Assistive Technology:*",CHAR(10),IF('Final Report'!G27&lt;&gt;"",CONCATENATE("JAWS 2022 - Chrome - Windows - ",'Final Report'!G27,CHAR(10)),""),IF('Final Report'!H27&lt;&gt;"",CONCATENATE("NVDA 2022 - Firefox - Windows - ",'Final Report'!H27,CHAR(10)),""),IF('Final Report'!I27&lt;&gt;"",CONCATENATE("NVDA 2022 - Chrome - Windows - ",'Final Report'!I27,CHAR(10)),""),IF('Final Report'!J27&lt;&gt;"",CONCATENATE("VoiceOver - Safari - MAC OS - ",'Final Report'!J27,CHAR(10)),""),IF('Final Report'!K27&lt;&gt;"",CONCATENATE("VoiceOver - Chrome - MAC OS  - ",'Final Report'!K27,CHAR(10)),""),IF('Final Report'!L27&lt;&gt;"",CONCATENATE("VoiceOver - iOS - ",'Final Report'!L27,CHAR(10)),""),IF('Final Report'!M27&lt;&gt;"",CONCATENATE("TalkBack - Android - ",'Final Report'!M27,CHAR(10)),""),IF('Final Report'!N27&lt;&gt;"",CONCATENATE("ZoomText - ",'Final Report'!N27,CHAR(10)),""),IF('Final Report'!O27&lt;&gt;"",CONCATENATE("Dragon - ",'Final Report'!O27,CHAR(10)),""),CHAR(10),"*Original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7" s="121" t="b">
        <f>Final_Report[[#This Row],[Severity]]</f>
        <v>0</v>
      </c>
      <c r="E27" s="103" t="str">
        <f>CONCATENATE('Final Report'!AD27,CHAR(10),CHAR(10),'Final Report'!AF27)</f>
        <v xml:space="preserve">
N/A</v>
      </c>
      <c r="F27" s="103" t="str">
        <f>Final_Report[[#This Row],[Components]]</f>
        <v>N/A (Level N/A), Windows_11, Chrome, JAWS, Firefox, NVDA, Accessibility, Audit, Marketing, MLM-XL, MLVISION, MyLab, US, VPAT</v>
      </c>
      <c r="G27" s="103" t="e">
        <f>Final_Report[[#This Row],[Labels]]</f>
        <v>#VALUE!</v>
      </c>
      <c r="H27" s="103">
        <f>Final_Report[[#This Row],[ScreenShot Name]]</f>
        <v>0</v>
      </c>
      <c r="I27" s="104">
        <f>Final_Report[[#This Row],[Priority]]</f>
        <v>0</v>
      </c>
      <c r="J27" s="103">
        <f>Final_Report[[#This Row],[Uploading Status]]</f>
        <v>0</v>
      </c>
    </row>
    <row r="28" spans="1:10" ht="409.5" hidden="1">
      <c r="A28" s="58" t="str">
        <f>Final_Report[[#This Row],[Issue Name]]</f>
        <v>Inappropriate heading structure</v>
      </c>
      <c r="B28" s="103" t="str">
        <f>Final_Report[[#This Row],[Summary]]</f>
        <v>Web: eTextbook: Inappropriate heading structure</v>
      </c>
      <c r="C28" s="103" t="str">
        <f>CONCATENATE("*Steps to Reproduce:*",CHAR(10),CHAR(10),'Final Report'!AD28,CHAR(10),CHAR(10),'Final Report'!AF28,CHAR(10),CHAR(10),"*Actual Result:*",CHAR(10),'Final Report'!V28,CHAR(10),CHAR(10),"*ScreenShot Name:*",CHAR(10),'Final Report'!AI28,CHAR(10),CHAR(10),IF('Final Report'!X28&lt;&gt;"",CONCATENATE("*Code Snippet*",CHAR(10),'Final Report'!X28,CHAR(10),CHAR(10)),""),"*Expected Result*",CHAR(10),'Final Report'!Z28,CHAR(10),CHAR(10),"*Rationale*",CHAR(10),'Final Report'!AA28,CHAR(10),CHAR(10),"*Recommendation*",CHAR(10),'Final Report'!AC28,CHAR(10),CHAR(10),"*WCAG 2.1 Conformance Level:*",CHAR(10),'Final Report'!AG28,CHAR(10),CHAR(10),"*WCAG 2.1 Success Criteria:*",CHAR(10),'Final Report'!AH28,CHAR(10),CHAR(10),"*Tested on:*",CHAR(10),'Final Report'!AK28,CHAR(10),CHAR(10),IF(OR('Final Report'!G28&lt;&gt;"",'Final Report'!H28&lt;&gt;"",'Final Report'!I28&lt;&gt;"",'Final Report'!J28&lt;&gt;"",'Final Report'!K28&lt;&gt;"",'Final Report'!L28&lt;&gt;"",'Final Report'!M28&lt;&gt;"",'Final Report'!N28&lt;&gt;"",'Final Report'!O28&lt;&gt;""),CONCATENATE("*Assistive Technology:*",CHAR(10),IF('Final Report'!G28&lt;&gt;"",CONCATENATE("JAWS 2022 - Chrome - Windows - ",'Final Report'!G28,CHAR(10)),""),IF('Final Report'!H28&lt;&gt;"",CONCATENATE("NVDA 2022 - Firefox - Windows - ",'Final Report'!H28,CHAR(10)),""),IF('Final Report'!I28&lt;&gt;"",CONCATENATE("NVDA 2022 - Chrome - Windows - ",'Final Report'!I28,CHAR(10)),""),IF('Final Report'!J28&lt;&gt;"",CONCATENATE("VoiceOver - Safari - MAC OS - ",'Final Report'!J28,CHAR(10)),""),IF('Final Report'!K28&lt;&gt;"",CONCATENATE("VoiceOver - Chrome - MAC OS  - ",'Final Report'!K28,CHAR(10)),""),IF('Final Report'!L28&lt;&gt;"",CONCATENATE("VoiceOver - iOS - ",'Final Report'!L28,CHAR(10)),""),IF('Final Report'!M28&lt;&gt;"",CONCATENATE("TalkBack - Android - ",'Final Report'!M28,CHAR(10)),""),IF('Final Report'!N28&lt;&gt;"",CONCATENATE("ZoomText - ",'Final Report'!N28,CHAR(10)),""),IF('Final Report'!O28&lt;&gt;"",CONCATENATE("Dragon - ",'Final Report'!O28,CHAR(10)),""),CHAR(10),"*Original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eTextbook interactive element and activate it.
3. Inspect the text such as "Get access to your textbook...", "anytime, anywhere, any way you want", " Principles of Marketing". 
*Actual Result:*
Heading structure was found to be inappropriate. The texts such as "Get access to your textbook..." is defined as H1 and "anytime, anywhere, any way you want", "Principles of Marketing" is defined as H2 in the main content area. As a result, screen reader users found it difficult to understand the page's content structure. 
*ScreenShot Name:*
Marketing_28a, Marketing_28b
*Code Snippet*
&lt;h1&gt;Get access to your textbook...&lt;/h1&gt;
&lt;h2&gt;anytime, anywhere, any way you want&lt;/h2&gt;
&lt;h2&gt;&lt;i&gt;Principles of Marketing&lt;/i&gt;, 19e&lt;/h2&gt;
*Expected Result*
Appropriate heading structure should be used on the page so that screen reader user can understand the structure.
Replace &lt;h1&gt; to &lt;h3&gt; and &lt;h2&gt; to &lt;h4&gt;.
&lt;h3&gt;Get access to your textbook...&lt;/h3&gt;
&lt;h4&gt;anytime, anywhere, any way you want&lt;/h4&gt;
&lt;h4&gt;&lt;i&gt;Principles of Marketing&lt;/i&gt;, 19e&lt;/h4&gt;
*Rationale*
Headings are used to add structure to the web page. Appropriate heading structure enables screen reader users to understand the page structure. Use headings in the correct sequence; such as h2 should follow h1, h3 should follow h2 and so on. Skipping heading levels will confuse screen reader users as to some information is not being read out to them. 
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In addition, screen reader users have a tendency to skim through the page using heading level navigation. Appropriate heading structure enables screen reader users to understand the page structure as well as navigate through the page easily.
*Recommendation*
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In the above example, define the heading structure as given below:
*WCAG 2.1 Conformance Level:*
AAA
*WCAG 2.1 Success Criteria:*
2.4.10 Section Headings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28" s="121" t="str">
        <f>Final_Report[[#This Row],[Severity]]</f>
        <v>1 - Critical - showstopper</v>
      </c>
      <c r="E28" s="103" t="str">
        <f>CONCATENATE('Final Report'!AD28,CHAR(10),CHAR(10),'Final Report'!AF28)</f>
        <v xml:space="preserve">URL:  
https://www.pearsonmylabandmastering.com/northamerica
Username: Aqavpat-edu1
Password: AuditPa559338
Course Title: AQA_VPAT_Kotler_Principles of Marketing 19e
Course Id: auditor49388
1. Launch the above URL with the given credentials and navigate to the mentioned course
2. Navigate to eTextbook interactive element and activate it.
3. Inspect the text such as "Get access to your textbook...", "anytime, anywhere, any way you want", " Principles of Marketing". </v>
      </c>
      <c r="F28" s="103" t="str">
        <f>Final_Report[[#This Row],[Components]]</f>
        <v>2.4.10 Section Headings (Level AAA), Windows_11, Chrome, JAWS, Firefox, NVDA, iOS Tablet, VoiceOver, macOS_12, Safari, TalkBack, Android Tablet, Accessibility, Audit, Marketing, MLM-XL, MLVISION, MyLab, US, VPAT</v>
      </c>
      <c r="G28" s="103" t="str">
        <f>Final_Report[[#This Row],[Labels]]</f>
        <v xml:space="preserve">2.4.10, Accessibility, Audit, Marketing, MLM-XL, MLVISION, MyLab, US, VPAT </v>
      </c>
      <c r="H28" s="103" t="str">
        <f>Final_Report[[#This Row],[ScreenShot Name]]</f>
        <v>Marketing_28a, Marketing_28b</v>
      </c>
      <c r="I28" s="104" t="str">
        <f>Final_Report[[#This Row],[Priority]]</f>
        <v>Major</v>
      </c>
      <c r="J28" s="103">
        <f>Final_Report[[#This Row],[Uploading Status]]</f>
        <v>0</v>
      </c>
    </row>
    <row r="29" spans="1:10" ht="409.5" hidden="1">
      <c r="A29" s="58" t="str">
        <f>Final_Report[[#This Row],[Issue Name]]</f>
        <v>Heading mark-up used unnecessarily</v>
      </c>
      <c r="B29" s="103" t="str">
        <f>Final_Report[[#This Row],[Summary]]</f>
        <v>Web: eTextbook: Heading mark-up used unnecessarily</v>
      </c>
      <c r="C29" s="103" t="str">
        <f>CONCATENATE("*Steps to Reproduce:*",CHAR(10),CHAR(10),'Final Report'!AD29,CHAR(10),CHAR(10),'Final Report'!AF29,CHAR(10),CHAR(10),"*Actual Result:*",CHAR(10),'Final Report'!V29,CHAR(10),CHAR(10),"*ScreenShot Name:*",CHAR(10),'Final Report'!AI29,CHAR(10),CHAR(10),IF('Final Report'!X29&lt;&gt;"",CONCATENATE("*Code Snippet*",CHAR(10),'Final Report'!X29,CHAR(10),CHAR(10)),""),"*Expected Result*",CHAR(10),'Final Report'!Z29,CHAR(10),CHAR(10),"*Rationale*",CHAR(10),'Final Report'!AA29,CHAR(10),CHAR(10),"*Recommendation*",CHAR(10),'Final Report'!AC29,CHAR(10),CHAR(10),"*WCAG 2.1 Conformance Level:*",CHAR(10),'Final Report'!AG29,CHAR(10),CHAR(10),"*WCAG 2.1 Success Criteria:*",CHAR(10),'Final Report'!AH29,CHAR(10),CHAR(10),"*Tested on:*",CHAR(10),'Final Report'!AK29,CHAR(10),CHAR(10),IF(OR('Final Report'!G29&lt;&gt;"",'Final Report'!H29&lt;&gt;"",'Final Report'!I29&lt;&gt;"",'Final Report'!J29&lt;&gt;"",'Final Report'!K29&lt;&gt;"",'Final Report'!L29&lt;&gt;"",'Final Report'!M29&lt;&gt;"",'Final Report'!N29&lt;&gt;"",'Final Report'!O29&lt;&gt;""),CONCATENATE("*Assistive Technology:*",CHAR(10),IF('Final Report'!G29&lt;&gt;"",CONCATENATE("JAWS 2022 - Chrome - Windows - ",'Final Report'!G29,CHAR(10)),""),IF('Final Report'!H29&lt;&gt;"",CONCATENATE("NVDA 2022 - Firefox - Windows - ",'Final Report'!H29,CHAR(10)),""),IF('Final Report'!I29&lt;&gt;"",CONCATENATE("NVDA 2022 - Chrome - Windows - ",'Final Report'!I29,CHAR(10)),""),IF('Final Report'!J29&lt;&gt;"",CONCATENATE("VoiceOver - Safari - MAC OS - ",'Final Report'!J29,CHAR(10)),""),IF('Final Report'!K29&lt;&gt;"",CONCATENATE("VoiceOver - Chrome - MAC OS  - ",'Final Report'!K29,CHAR(10)),""),IF('Final Report'!L29&lt;&gt;"",CONCATENATE("VoiceOver - iOS - ",'Final Report'!L29,CHAR(10)),""),IF('Final Report'!M29&lt;&gt;"",CONCATENATE("TalkBack - Android - ",'Final Report'!M29,CHAR(10)),""),IF('Final Report'!N29&lt;&gt;"",CONCATENATE("ZoomText - ",'Final Report'!N29,CHAR(10)),""),IF('Final Report'!O29&lt;&gt;"",CONCATENATE("Dragon - ",'Final Report'!O29,CHAR(10)),""),CHAR(10),"*Original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eTextbook interactive element and activate it.
3. Inspect the heading text "by Philip Kotler, Gary Armstrong &amp; Sridhar Balasubramanian".
*Actual Result:*
The text as "by Philip Kotler, Gary Armstrong &amp; Sridhar Balasubramanian" in the main content area is marked up as heading unnecessarily. However, the text does not constitute as a heading. This created confusion in the minds of screen reader
 users about the content structure.
*ScreenShot Name:*
Marketing_29
*Code Snippet*
&lt;h3&gt;by Philip Kotler, Gary Armstrong &amp;amp; Sridhar Balasubramanian&lt;/h3&gt;
*Expected Result*
Appropriate heading structure enables screen reader users to understand the screen structure as well as navigate through the screen easily.
*Rationale*
Headings are used to add structure to the document. Appropriate heading structure enables screen reader users to understand the document structure. Use headings in the correct sequence; such as h2 should follow h1, h3 should follow h2 and so
 on.
When content that does not constitute as a heading is marked up as a heading, screen reader users may find it difficult to understand the content structure of the screen. 
*Recommendation*
Remove the heading mark-up from the mentioned text.
&lt;p&gt;by Philip Kotler, Gary Armstrong &amp;amp; Sridhar Balasubramanian&lt;/p&gt;
*WCAG 2.1 Conformance Level:*
A
*WCAG 2.1 Success Criteria:*
1.3.1 Info and Relationships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29" s="121" t="str">
        <f>Final_Report[[#This Row],[Severity]]</f>
        <v>3 - Medium - minor functionality broken</v>
      </c>
      <c r="E29" s="103" t="str">
        <f>CONCATENATE('Final Report'!AD29,CHAR(10),CHAR(10),'Final Report'!AF29)</f>
        <v>URL:  
https://www.pearsonmylabandmastering.com/northamerica
Username: Aqavpat-edu1
Password: AuditPa559338
Course Title: AQA_VPAT_Kotler_Principles of Marketing 19e
Course Id: auditor49388
1. Launch the above URL with the given credentials and navigate to the mentioned course
2. Navigate to eTextbook interactive element and activate it.
3. Inspect the heading text "by Philip Kotler, Gary Armstrong &amp; Sridhar Balasubramanian".</v>
      </c>
      <c r="F29" s="103" t="str">
        <f>Final_Report[[#This Row],[Components]]</f>
        <v>1.3.1 Info and Relationships (Level A), Windows_11, Chrome, JAWS, Firefox, NVDA, iOS Tablet, VoiceOver, macOS_12, Safari, TalkBack, Android Tablet, Accessibility, Audit, Marketing, MLM-XL, MLVISION, MyLab, US, VPAT</v>
      </c>
      <c r="G29" s="103" t="str">
        <f>Final_Report[[#This Row],[Labels]]</f>
        <v xml:space="preserve">1.3.1, Accessibility, Audit, Marketing, MLM-XL, MLVISION, MyLab, US, VPAT </v>
      </c>
      <c r="H29" s="103" t="str">
        <f>Final_Report[[#This Row],[ScreenShot Name]]</f>
        <v>Marketing_29</v>
      </c>
      <c r="I29" s="104" t="str">
        <f>Final_Report[[#This Row],[Priority]]</f>
        <v>Minor</v>
      </c>
      <c r="J29" s="103">
        <f>Final_Report[[#This Row],[Uploading Status]]</f>
        <v>0</v>
      </c>
    </row>
    <row r="30" spans="1:10" ht="409.5" hidden="1">
      <c r="A30" s="58" t="str">
        <f>Final_Report[[#This Row],[Issue Name]]</f>
        <v>Drag and drop functionality is inaccessible for keyboard-only and screen reader users</v>
      </c>
      <c r="B30" s="103" t="str">
        <f>Final_Report[[#This Row],[Summary]]</f>
        <v>N/A</v>
      </c>
      <c r="C30" s="103" t="str">
        <f>CONCATENATE("*Steps to Reproduce:*",CHAR(10),CHAR(10),'Final Report'!AD30,CHAR(10),CHAR(10),'Final Report'!AF30,CHAR(10),CHAR(10),"*Actual Result:*",CHAR(10),'Final Report'!V30,CHAR(10),CHAR(10),"*ScreenShot Name:*",CHAR(10),'Final Report'!AI30,CHAR(10),CHAR(10),IF('Final Report'!X30&lt;&gt;"",CONCATENATE("*Code Snippet*",CHAR(10),'Final Report'!X30,CHAR(10),CHAR(10)),""),"*Expected Result*",CHAR(10),'Final Report'!Z30,CHAR(10),CHAR(10),"*Rationale*",CHAR(10),'Final Report'!AA30,CHAR(10),CHAR(10),"*Recommendation*",CHAR(10),'Final Report'!AC30,CHAR(10),CHAR(10),"*WCAG 2.1 Conformance Level:*",CHAR(10),'Final Report'!AG30,CHAR(10),CHAR(10),"*WCAG 2.1 Success Criteria:*",CHAR(10),'Final Report'!AH30,CHAR(10),CHAR(10),"*Tested on:*",CHAR(10),'Final Report'!AK30,CHAR(10),CHAR(10),IF(OR('Final Report'!G30&lt;&gt;"",'Final Report'!H30&lt;&gt;"",'Final Report'!I30&lt;&gt;"",'Final Report'!J30&lt;&gt;"",'Final Report'!K30&lt;&gt;"",'Final Report'!L30&lt;&gt;"",'Final Report'!M30&lt;&gt;"",'Final Report'!N30&lt;&gt;"",'Final Report'!O30&lt;&gt;""),CONCATENATE("*Assistive Technology:*",CHAR(10),IF('Final Report'!G30&lt;&gt;"",CONCATENATE("JAWS 2022 - Chrome - Windows - ",'Final Report'!G30,CHAR(10)),""),IF('Final Report'!H30&lt;&gt;"",CONCATENATE("NVDA 2022 - Firefox - Windows - ",'Final Report'!H30,CHAR(10)),""),IF('Final Report'!I30&lt;&gt;"",CONCATENATE("NVDA 2022 - Chrome - Windows - ",'Final Report'!I30,CHAR(10)),""),IF('Final Report'!J30&lt;&gt;"",CONCATENATE("VoiceOver - Safari - MAC OS - ",'Final Report'!J30,CHAR(10)),""),IF('Final Report'!K30&lt;&gt;"",CONCATENATE("VoiceOver - Chrome - MAC OS  - ",'Final Report'!K30,CHAR(10)),""),IF('Final Report'!L30&lt;&gt;"",CONCATENATE("VoiceOver - iOS - ",'Final Report'!L30,CHAR(10)),""),IF('Final Report'!M30&lt;&gt;"",CONCATENATE("TalkBack - Android - ",'Final Report'!M30,CHAR(10)),""),IF('Final Report'!N30&lt;&gt;"",CONCATENATE("ZoomText - ",'Final Report'!N30,CHAR(10)),""),IF('Final Report'!O30&lt;&gt;"",CONCATENATE("Dragon - ",'Final Report'!O30,CHAR(10)),""),CHAR(10),"*Original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Chrome - Windows - Applicable
*Original Bug:*
</v>
      </c>
      <c r="D30" s="121" t="b">
        <f>Final_Report[[#This Row],[Severity]]</f>
        <v>0</v>
      </c>
      <c r="E30" s="103" t="str">
        <f>CONCATENATE('Final Report'!AD30,CHAR(10),CHAR(10),'Final Report'!AF30)</f>
        <v xml:space="preserve">
N/A</v>
      </c>
      <c r="F30" s="103" t="str">
        <f>Final_Report[[#This Row],[Components]]</f>
        <v>N/A (Level N/A), Windows_11, Chrome, JAWS, NVDA, Accessibility, Audit, Marketing, MLM-XL, MLVISION, MyLab, US, VPAT</v>
      </c>
      <c r="G30" s="103" t="e">
        <f>Final_Report[[#This Row],[Labels]]</f>
        <v>#VALUE!</v>
      </c>
      <c r="H30" s="103">
        <f>Final_Report[[#This Row],[ScreenShot Name]]</f>
        <v>0</v>
      </c>
      <c r="I30" s="104">
        <f>Final_Report[[#This Row],[Priority]]</f>
        <v>0</v>
      </c>
      <c r="J30" s="103">
        <f>Final_Report[[#This Row],[Uploading Status]]</f>
        <v>0</v>
      </c>
    </row>
    <row r="31" spans="1:10" ht="409.5" hidden="1">
      <c r="A31" s="58" t="str">
        <f>Final_Report[[#This Row],[Issue Name]]</f>
        <v>Text gets overlapped and cut off</v>
      </c>
      <c r="B31" s="103" t="str">
        <f>Final_Report[[#This Row],[Summary]]</f>
        <v>N/A</v>
      </c>
      <c r="C31" s="103" t="str">
        <f>CONCATENATE("*Steps to Reproduce:*",CHAR(10),CHAR(10),'Final Report'!AD31,CHAR(10),CHAR(10),'Final Report'!AF31,CHAR(10),CHAR(10),"*Actual Result:*",CHAR(10),'Final Report'!V31,CHAR(10),CHAR(10),"*ScreenShot Name:*",CHAR(10),'Final Report'!AI31,CHAR(10),CHAR(10),IF('Final Report'!X31&lt;&gt;"",CONCATENATE("*Code Snippet*",CHAR(10),'Final Report'!X31,CHAR(10),CHAR(10)),""),"*Expected Result*",CHAR(10),'Final Report'!Z31,CHAR(10),CHAR(10),"*Rationale*",CHAR(10),'Final Report'!AA31,CHAR(10),CHAR(10),"*Recommendation*",CHAR(10),'Final Report'!AC31,CHAR(10),CHAR(10),"*WCAG 2.1 Conformance Level:*",CHAR(10),'Final Report'!AG31,CHAR(10),CHAR(10),"*WCAG 2.1 Success Criteria:*",CHAR(10),'Final Report'!AH31,CHAR(10),CHAR(10),"*Tested on:*",CHAR(10),'Final Report'!AK31,CHAR(10),CHAR(10),IF(OR('Final Report'!G31&lt;&gt;"",'Final Report'!H31&lt;&gt;"",'Final Report'!I31&lt;&gt;"",'Final Report'!J31&lt;&gt;"",'Final Report'!K31&lt;&gt;"",'Final Report'!L31&lt;&gt;"",'Final Report'!M31&lt;&gt;"",'Final Report'!N31&lt;&gt;"",'Final Report'!O31&lt;&gt;""),CONCATENATE("*Assistive Technology:*",CHAR(10),IF('Final Report'!G31&lt;&gt;"",CONCATENATE("JAWS 2022 - Chrome - Windows - ",'Final Report'!G31,CHAR(10)),""),IF('Final Report'!H31&lt;&gt;"",CONCATENATE("NVDA 2022 - Firefox - Windows - ",'Final Report'!H31,CHAR(10)),""),IF('Final Report'!I31&lt;&gt;"",CONCATENATE("NVDA 2022 - Chrome - Windows - ",'Final Report'!I31,CHAR(10)),""),IF('Final Report'!J31&lt;&gt;"",CONCATENATE("VoiceOver - Safari - MAC OS - ",'Final Report'!J31,CHAR(10)),""),IF('Final Report'!K31&lt;&gt;"",CONCATENATE("VoiceOver - Chrome - MAC OS  - ",'Final Report'!K31,CHAR(10)),""),IF('Final Report'!L31&lt;&gt;"",CONCATENATE("VoiceOver - iOS - ",'Final Report'!L31,CHAR(10)),""),IF('Final Report'!M31&lt;&gt;"",CONCATENATE("TalkBack - Android - ",'Final Report'!M31,CHAR(10)),""),IF('Final Report'!N31&lt;&gt;"",CONCATENATE("ZoomText - ",'Final Report'!N31,CHAR(10)),""),IF('Final Report'!O31&lt;&gt;"",CONCATENATE("Dragon - ",'Final Report'!O31,CHAR(10)),""),CHAR(10),"*Original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31" s="121" t="b">
        <f>Final_Report[[#This Row],[Severity]]</f>
        <v>0</v>
      </c>
      <c r="E31" s="103" t="str">
        <f>CONCATENATE('Final Report'!AD31,CHAR(10),CHAR(10),'Final Report'!AF31)</f>
        <v xml:space="preserve">
N/A</v>
      </c>
      <c r="F31" s="103" t="str">
        <f>Final_Report[[#This Row],[Components]]</f>
        <v>N/A (Level N/A), Windows_11, Chrome, JAWS, Accessibility, Audit, Marketing, MLM-XL, MLVISION, MyLab, US, VPAT</v>
      </c>
      <c r="G31" s="103" t="e">
        <f>Final_Report[[#This Row],[Labels]]</f>
        <v>#VALUE!</v>
      </c>
      <c r="H31" s="103">
        <f>Final_Report[[#This Row],[ScreenShot Name]]</f>
        <v>0</v>
      </c>
      <c r="I31" s="104">
        <f>Final_Report[[#This Row],[Priority]]</f>
        <v>0</v>
      </c>
      <c r="J31" s="103">
        <f>Final_Report[[#This Row],[Uploading Status]]</f>
        <v>0</v>
      </c>
    </row>
    <row r="32" spans="1:10" ht="409.5" hidden="1">
      <c r="A32" s="58" t="str">
        <f>Final_Report[[#This Row],[Issue Name]]</f>
        <v>Inappropriate heading structure</v>
      </c>
      <c r="B32" s="103" t="str">
        <f>Final_Report[[#This Row],[Summary]]</f>
        <v>N/A</v>
      </c>
      <c r="C32" s="103" t="str">
        <f>CONCATENATE("*Steps to Reproduce:*",CHAR(10),CHAR(10),'Final Report'!AD32,CHAR(10),CHAR(10),'Final Report'!AF32,CHAR(10),CHAR(10),"*Actual Result:*",CHAR(10),'Final Report'!V32,CHAR(10),CHAR(10),"*ScreenShot Name:*",CHAR(10),'Final Report'!AI32,CHAR(10),CHAR(10),IF('Final Report'!X32&lt;&gt;"",CONCATENATE("*Code Snippet*",CHAR(10),'Final Report'!X32,CHAR(10),CHAR(10)),""),"*Expected Result*",CHAR(10),'Final Report'!Z32,CHAR(10),CHAR(10),"*Rationale*",CHAR(10),'Final Report'!AA32,CHAR(10),CHAR(10),"*Recommendation*",CHAR(10),'Final Report'!AC32,CHAR(10),CHAR(10),"*WCAG 2.1 Conformance Level:*",CHAR(10),'Final Report'!AG32,CHAR(10),CHAR(10),"*WCAG 2.1 Success Criteria:*",CHAR(10),'Final Report'!AH32,CHAR(10),CHAR(10),"*Tested on:*",CHAR(10),'Final Report'!AK32,CHAR(10),CHAR(10),IF(OR('Final Report'!G32&lt;&gt;"",'Final Report'!H32&lt;&gt;"",'Final Report'!I32&lt;&gt;"",'Final Report'!J32&lt;&gt;"",'Final Report'!K32&lt;&gt;"",'Final Report'!L32&lt;&gt;"",'Final Report'!M32&lt;&gt;"",'Final Report'!N32&lt;&gt;"",'Final Report'!O32&lt;&gt;""),CONCATENATE("*Assistive Technology:*",CHAR(10),IF('Final Report'!G32&lt;&gt;"",CONCATENATE("JAWS 2022 - Chrome - Windows - ",'Final Report'!G32,CHAR(10)),""),IF('Final Report'!H32&lt;&gt;"",CONCATENATE("NVDA 2022 - Firefox - Windows - ",'Final Report'!H32,CHAR(10)),""),IF('Final Report'!I32&lt;&gt;"",CONCATENATE("NVDA 2022 - Chrome - Windows - ",'Final Report'!I32,CHAR(10)),""),IF('Final Report'!J32&lt;&gt;"",CONCATENATE("VoiceOver - Safari - MAC OS - ",'Final Report'!J32,CHAR(10)),""),IF('Final Report'!K32&lt;&gt;"",CONCATENATE("VoiceOver - Chrome - MAC OS  - ",'Final Report'!K32,CHAR(10)),""),IF('Final Report'!L32&lt;&gt;"",CONCATENATE("VoiceOver - iOS - ",'Final Report'!L32,CHAR(10)),""),IF('Final Report'!M32&lt;&gt;"",CONCATENATE("TalkBack - Android - ",'Final Report'!M32,CHAR(10)),""),IF('Final Report'!N32&lt;&gt;"",CONCATENATE("ZoomText - ",'Final Report'!N32,CHAR(10)),""),IF('Final Report'!O32&lt;&gt;"",CONCATENATE("Dragon - ",'Final Report'!O32,CHAR(10)),""),CHAR(10),"*Original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32" s="121" t="b">
        <f>Final_Report[[#This Row],[Severity]]</f>
        <v>0</v>
      </c>
      <c r="E32" s="103" t="str">
        <f>CONCATENATE('Final Report'!AD32,CHAR(10),CHAR(10),'Final Report'!AF32)</f>
        <v xml:space="preserve">
N/A</v>
      </c>
      <c r="F32" s="103" t="str">
        <f>Final_Report[[#This Row],[Components]]</f>
        <v>N/A (Level N/A), Windows_11, Chrome, JAWS, Accessibility, Audit, Marketing, MLM-XL, MLVISION, MyLab, US, VPAT</v>
      </c>
      <c r="G32" s="103" t="e">
        <f>Final_Report[[#This Row],[Labels]]</f>
        <v>#VALUE!</v>
      </c>
      <c r="H32" s="103">
        <f>Final_Report[[#This Row],[ScreenShot Name]]</f>
        <v>0</v>
      </c>
      <c r="I32" s="104">
        <f>Final_Report[[#This Row],[Priority]]</f>
        <v>0</v>
      </c>
      <c r="J32" s="103">
        <f>Final_Report[[#This Row],[Uploading Status]]</f>
        <v>0</v>
      </c>
    </row>
    <row r="33" spans="1:10" ht="409.5" hidden="1">
      <c r="A33" s="58" t="str">
        <f>Final_Report[[#This Row],[Issue Name]]</f>
        <v>Custom input field inaccessible for screen reader users</v>
      </c>
      <c r="B33" s="103" t="str">
        <f>Final_Report[[#This Row],[Summary]]</f>
        <v>N/A</v>
      </c>
      <c r="C33" s="103" t="str">
        <f>CONCATENATE("*Steps to Reproduce:*",CHAR(10),CHAR(10),'Final Report'!AD33,CHAR(10),CHAR(10),'Final Report'!AF33,CHAR(10),CHAR(10),"*Actual Result:*",CHAR(10),'Final Report'!V33,CHAR(10),CHAR(10),"*ScreenShot Name:*",CHAR(10),'Final Report'!AI33,CHAR(10),CHAR(10),IF('Final Report'!X33&lt;&gt;"",CONCATENATE("*Code Snippet*",CHAR(10),'Final Report'!X33,CHAR(10),CHAR(10)),""),"*Expected Result*",CHAR(10),'Final Report'!Z33,CHAR(10),CHAR(10),"*Rationale*",CHAR(10),'Final Report'!AA33,CHAR(10),CHAR(10),"*Recommendation*",CHAR(10),'Final Report'!AC33,CHAR(10),CHAR(10),"*WCAG 2.1 Conformance Level:*",CHAR(10),'Final Report'!AG33,CHAR(10),CHAR(10),"*WCAG 2.1 Success Criteria:*",CHAR(10),'Final Report'!AH33,CHAR(10),CHAR(10),"*Tested on:*",CHAR(10),'Final Report'!AK33,CHAR(10),CHAR(10),IF(OR('Final Report'!G33&lt;&gt;"",'Final Report'!H33&lt;&gt;"",'Final Report'!I33&lt;&gt;"",'Final Report'!J33&lt;&gt;"",'Final Report'!K33&lt;&gt;"",'Final Report'!L33&lt;&gt;"",'Final Report'!M33&lt;&gt;"",'Final Report'!N33&lt;&gt;"",'Final Report'!O33&lt;&gt;""),CONCATENATE("*Assistive Technology:*",CHAR(10),IF('Final Report'!G33&lt;&gt;"",CONCATENATE("JAWS 2022 - Chrome - Windows - ",'Final Report'!G33,CHAR(10)),""),IF('Final Report'!H33&lt;&gt;"",CONCATENATE("NVDA 2022 - Firefox - Windows - ",'Final Report'!H33,CHAR(10)),""),IF('Final Report'!I33&lt;&gt;"",CONCATENATE("NVDA 2022 - Chrome - Windows - ",'Final Report'!I33,CHAR(10)),""),IF('Final Report'!J33&lt;&gt;"",CONCATENATE("VoiceOver - Safari - MAC OS - ",'Final Report'!J33,CHAR(10)),""),IF('Final Report'!K33&lt;&gt;"",CONCATENATE("VoiceOver - Chrome - MAC OS  - ",'Final Report'!K33,CHAR(10)),""),IF('Final Report'!L33&lt;&gt;"",CONCATENATE("VoiceOver - iOS - ",'Final Report'!L33,CHAR(10)),""),IF('Final Report'!M33&lt;&gt;"",CONCATENATE("TalkBack - Android - ",'Final Report'!M33,CHAR(10)),""),IF('Final Report'!N33&lt;&gt;"",CONCATENATE("ZoomText - ",'Final Report'!N33,CHAR(10)),""),IF('Final Report'!O33&lt;&gt;"",CONCATENATE("Dragon - ",'Final Report'!O33,CHAR(10)),""),CHAR(10),"*Original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33" s="121" t="b">
        <f>Final_Report[[#This Row],[Severity]]</f>
        <v>0</v>
      </c>
      <c r="E33" s="103" t="str">
        <f>CONCATENATE('Final Report'!AD33,CHAR(10),CHAR(10),'Final Report'!AF33)</f>
        <v xml:space="preserve">
N/A</v>
      </c>
      <c r="F33" s="103" t="str">
        <f>Final_Report[[#This Row],[Components]]</f>
        <v>N/A (Level N/A), Windows_11, Chrome, JAWS, Firefox, NVDA, Accessibility, Audit, Marketing, MLM-XL, MLVISION, MyLab, US, VPAT</v>
      </c>
      <c r="G33" s="103" t="e">
        <f>Final_Report[[#This Row],[Labels]]</f>
        <v>#VALUE!</v>
      </c>
      <c r="H33" s="103">
        <f>Final_Report[[#This Row],[ScreenShot Name]]</f>
        <v>0</v>
      </c>
      <c r="I33" s="104">
        <f>Final_Report[[#This Row],[Priority]]</f>
        <v>0</v>
      </c>
      <c r="J33" s="103">
        <f>Final_Report[[#This Row],[Uploading Status]]</f>
        <v>0</v>
      </c>
    </row>
    <row r="34" spans="1:10" ht="409.5" hidden="1">
      <c r="A34" s="58" t="str">
        <f>Final_Report[[#This Row],[Issue Name]]</f>
        <v>Insufficient color contrast</v>
      </c>
      <c r="B34" s="103" t="str">
        <f>Final_Report[[#This Row],[Summary]]</f>
        <v xml:space="preserve">Standard Feature - Kotler || Chapter 9 Homework: Question 5: Web: Insufficient color contrast
</v>
      </c>
      <c r="C34" s="103" t="str">
        <f>CONCATENATE("*Steps to Reproduce:*",CHAR(10),CHAR(10),'Final Report'!AD34,CHAR(10),CHAR(10),'Final Report'!AF34,CHAR(10),CHAR(10),"*Actual Result:*",CHAR(10),'Final Report'!V34,CHAR(10),CHAR(10),"*ScreenShot Name:*",CHAR(10),'Final Report'!AI34,CHAR(10),CHAR(10),IF('Final Report'!X34&lt;&gt;"",CONCATENATE("*Code Snippet*",CHAR(10),'Final Report'!X34,CHAR(10),CHAR(10)),""),"*Expected Result*",CHAR(10),'Final Report'!Z34,CHAR(10),CHAR(10),"*Rationale*",CHAR(10),'Final Report'!AA34,CHAR(10),CHAR(10),"*Recommendation*",CHAR(10),'Final Report'!AC34,CHAR(10),CHAR(10),"*WCAG 2.1 Conformance Level:*",CHAR(10),'Final Report'!AG34,CHAR(10),CHAR(10),"*WCAG 2.1 Success Criteria:*",CHAR(10),'Final Report'!AH34,CHAR(10),CHAR(10),"*Tested on:*",CHAR(10),'Final Report'!AK34,CHAR(10),CHAR(10),IF(OR('Final Report'!G34&lt;&gt;"",'Final Report'!H34&lt;&gt;"",'Final Report'!I34&lt;&gt;"",'Final Report'!J34&lt;&gt;"",'Final Report'!K34&lt;&gt;"",'Final Report'!L34&lt;&gt;"",'Final Report'!M34&lt;&gt;"",'Final Report'!N34&lt;&gt;"",'Final Report'!O34&lt;&gt;""),CONCATENATE("*Assistive Technology:*",CHAR(10),IF('Final Report'!G34&lt;&gt;"",CONCATENATE("JAWS 2022 - Chrome - Windows - ",'Final Report'!G34,CHAR(10)),""),IF('Final Report'!H34&lt;&gt;"",CONCATENATE("NVDA 2022 - Firefox - Windows - ",'Final Report'!H34,CHAR(10)),""),IF('Final Report'!I34&lt;&gt;"",CONCATENATE("NVDA 2022 - Chrome - Windows - ",'Final Report'!I34,CHAR(10)),""),IF('Final Report'!J34&lt;&gt;"",CONCATENATE("VoiceOver - Safari - MAC OS - ",'Final Report'!J34,CHAR(10)),""),IF('Final Report'!K34&lt;&gt;"",CONCATENATE("VoiceOver - Chrome - MAC OS  - ",'Final Report'!K34,CHAR(10)),""),IF('Final Report'!L34&lt;&gt;"",CONCATENATE("VoiceOver - iOS - ",'Final Report'!L34,CHAR(10)),""),IF('Final Report'!M34&lt;&gt;"",CONCATENATE("TalkBack - Android - ",'Final Report'!M34,CHAR(10)),""),IF('Final Report'!N34&lt;&gt;"",CONCATENATE("ZoomText - ",'Final Report'!N34,CHAR(10)),""),IF('Final Report'!O34&lt;&gt;"",CONCATENATE("Dragon - ",'Final Report'!O34,CHAR(10)),""),CHAR(10),"*Original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9 Homework &gt;  Question 5 interactive element and activate it.
3. Navigate to mentioned text and check the color contrast using CCA.
*Actual Result:*
The #E3E9F3 "Part 1 of 2" text has an insufficient color contrast ratio of 4.2:1 with the #007899 background. As a result, users with color deficiencies and low vision cannot access the content with ease.
*ScreenShot Name:*
Marketing_34
*Expected Result*
This text will have a contrast ratio against the page background of 4.5:1 or greater.
*Rationale*
Two colors are considered to have good visibility if the contrast ratio between foreground text and background is sufficient. WCAG 2.1 has described the minimum contrast ratio for text that is less than 18 point (if not bold) and less than 14 point (if bold) to be 4.5:1 at Level AA and 7:1 at Level AAA.
*Recommendation*
On all the pages, ensure that each text/background color combination presents a contrast ratio of at least 4.5:1._x000D_
*WCAG 2.1 Conformance Level:*
AA
*WCAG 2.1 Success Criteria:*
1.4.3 Contrast (Minimum)
*Tested on:*
Windows: 11
MAC OS: 12
iOS: 15
Android OS: 10
*Assistive Technology:*
JAWS 2022 - Chrome - Windows - Applicable
NVDA 2022 - Chrome - Windows - Applicable
VoiceOver - iOS - Applicable
TalkBack - Android - Applicable
*Original Bug:*
</v>
      </c>
      <c r="D34" s="121" t="str">
        <f>Final_Report[[#This Row],[Severity]]</f>
        <v>1 - Critical - showstopper</v>
      </c>
      <c r="E34" s="103" t="str">
        <f>CONCATENATE('Final Report'!AD34,CHAR(10),CHAR(10),'Final Report'!AF34)</f>
        <v xml:space="preserve">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9 Homework &gt;  Question 5 interactive element and activate it.
3. Navigate to mentioned text and check the color contrast using CCA.
</v>
      </c>
      <c r="F34" s="103" t="str">
        <f>Final_Report[[#This Row],[Components]]</f>
        <v>1.4.3 Contrast (Minimum) (Level AA), Windows_11, Chrome, JAWS, NVDA, iOS Tablet, VoiceOver, TalkBack, Android Tablet, Accessibility, Audit, Marketing, MLM-XL, MLVISION, MyLab, US, VPAT</v>
      </c>
      <c r="G34" s="103" t="str">
        <f>Final_Report[[#This Row],[Labels]]</f>
        <v xml:space="preserve">1.4.3, Accessibility, Audit, Marketing, MLM-XL, MLVISION, MyLab, US, VPAT </v>
      </c>
      <c r="H34" s="103" t="str">
        <f>Final_Report[[#This Row],[ScreenShot Name]]</f>
        <v>Marketing_34</v>
      </c>
      <c r="I34" s="104" t="str">
        <f>Final_Report[[#This Row],[Priority]]</f>
        <v>Major</v>
      </c>
      <c r="J34" s="103" t="str">
        <f>Final_Report[[#This Row],[Uploading Status]]</f>
        <v>Batch 1</v>
      </c>
    </row>
    <row r="35" spans="1:10" ht="409.5" hidden="1">
      <c r="A35" s="58" t="str">
        <f>Final_Report[[#This Row],[Issue Name]]</f>
        <v>Content fails to reflow</v>
      </c>
      <c r="B35" s="103" t="str">
        <f>Final_Report[[#This Row],[Summary]]</f>
        <v>N/A</v>
      </c>
      <c r="C35" s="103" t="str">
        <f>CONCATENATE("*Steps to Reproduce:*",CHAR(10),CHAR(10),'Final Report'!AD35,CHAR(10),CHAR(10),'Final Report'!AF35,CHAR(10),CHAR(10),"*Actual Result:*",CHAR(10),'Final Report'!V35,CHAR(10),CHAR(10),"*ScreenShot Name:*",CHAR(10),'Final Report'!AI35,CHAR(10),CHAR(10),IF('Final Report'!X35&lt;&gt;"",CONCATENATE("*Code Snippet*",CHAR(10),'Final Report'!X35,CHAR(10),CHAR(10)),""),"*Expected Result*",CHAR(10),'Final Report'!Z35,CHAR(10),CHAR(10),"*Rationale*",CHAR(10),'Final Report'!AA35,CHAR(10),CHAR(10),"*Recommendation*",CHAR(10),'Final Report'!AC35,CHAR(10),CHAR(10),"*WCAG 2.1 Conformance Level:*",CHAR(10),'Final Report'!AG35,CHAR(10),CHAR(10),"*WCAG 2.1 Success Criteria:*",CHAR(10),'Final Report'!AH35,CHAR(10),CHAR(10),"*Tested on:*",CHAR(10),'Final Report'!AK35,CHAR(10),CHAR(10),IF(OR('Final Report'!G35&lt;&gt;"",'Final Report'!H35&lt;&gt;"",'Final Report'!I35&lt;&gt;"",'Final Report'!J35&lt;&gt;"",'Final Report'!K35&lt;&gt;"",'Final Report'!L35&lt;&gt;"",'Final Report'!M35&lt;&gt;"",'Final Report'!N35&lt;&gt;"",'Final Report'!O35&lt;&gt;""),CONCATENATE("*Assistive Technology:*",CHAR(10),IF('Final Report'!G35&lt;&gt;"",CONCATENATE("JAWS 2022 - Chrome - Windows - ",'Final Report'!G35,CHAR(10)),""),IF('Final Report'!H35&lt;&gt;"",CONCATENATE("NVDA 2022 - Firefox - Windows - ",'Final Report'!H35,CHAR(10)),""),IF('Final Report'!I35&lt;&gt;"",CONCATENATE("NVDA 2022 - Chrome - Windows - ",'Final Report'!I35,CHAR(10)),""),IF('Final Report'!J35&lt;&gt;"",CONCATENATE("VoiceOver - Safari - MAC OS - ",'Final Report'!J35,CHAR(10)),""),IF('Final Report'!K35&lt;&gt;"",CONCATENATE("VoiceOver - Chrome - MAC OS  - ",'Final Report'!K35,CHAR(10)),""),IF('Final Report'!L35&lt;&gt;"",CONCATENATE("VoiceOver - iOS - ",'Final Report'!L35,CHAR(10)),""),IF('Final Report'!M35&lt;&gt;"",CONCATENATE("TalkBack - Android - ",'Final Report'!M35,CHAR(10)),""),IF('Final Report'!N35&lt;&gt;"",CONCATENATE("ZoomText - ",'Final Report'!N35,CHAR(10)),""),IF('Final Report'!O35&lt;&gt;"",CONCATENATE("Dragon - ",'Final Report'!O35,CHAR(10)),""),CHAR(10),"*Original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35" s="121" t="b">
        <f>Final_Report[[#This Row],[Severity]]</f>
        <v>0</v>
      </c>
      <c r="E35" s="103" t="str">
        <f>CONCATENATE('Final Report'!AD35,CHAR(10),CHAR(10),'Final Report'!AF35)</f>
        <v xml:space="preserve">
N/A</v>
      </c>
      <c r="F35" s="103" t="str">
        <f>Final_Report[[#This Row],[Components]]</f>
        <v>N/A (Level N/A), Windows_11, Chrome, JAWS, Accessibility, Audit, Marketing, MLM-XL, MLVISION, MyLab, US, VPAT</v>
      </c>
      <c r="G35" s="103" t="e">
        <f>Final_Report[[#This Row],[Labels]]</f>
        <v>#VALUE!</v>
      </c>
      <c r="H35" s="103">
        <f>Final_Report[[#This Row],[ScreenShot Name]]</f>
        <v>0</v>
      </c>
      <c r="I35" s="104">
        <f>Final_Report[[#This Row],[Priority]]</f>
        <v>0</v>
      </c>
      <c r="J35" s="103">
        <f>Final_Report[[#This Row],[Uploading Status]]</f>
        <v>0</v>
      </c>
    </row>
    <row r="36" spans="1:10" ht="409.5" hidden="1">
      <c r="A36" s="58" t="str">
        <f>Final_Report[[#This Row],[Issue Name]]</f>
        <v>Missing iframe title</v>
      </c>
      <c r="B36" s="103" t="str">
        <f>Final_Report[[#This Row],[Summary]]</f>
        <v>N/A</v>
      </c>
      <c r="C36" s="103" t="str">
        <f>CONCATENATE("*Steps to Reproduce:*",CHAR(10),CHAR(10),'Final Report'!AD36,CHAR(10),CHAR(10),'Final Report'!AF36,CHAR(10),CHAR(10),"*Actual Result:*",CHAR(10),'Final Report'!V36,CHAR(10),CHAR(10),"*ScreenShot Name:*",CHAR(10),'Final Report'!AI36,CHAR(10),CHAR(10),IF('Final Report'!X36&lt;&gt;"",CONCATENATE("*Code Snippet*",CHAR(10),'Final Report'!X36,CHAR(10),CHAR(10)),""),"*Expected Result*",CHAR(10),'Final Report'!Z36,CHAR(10),CHAR(10),"*Rationale*",CHAR(10),'Final Report'!AA36,CHAR(10),CHAR(10),"*Recommendation*",CHAR(10),'Final Report'!AC36,CHAR(10),CHAR(10),"*WCAG 2.1 Conformance Level:*",CHAR(10),'Final Report'!AG36,CHAR(10),CHAR(10),"*WCAG 2.1 Success Criteria:*",CHAR(10),'Final Report'!AH36,CHAR(10),CHAR(10),"*Tested on:*",CHAR(10),'Final Report'!AK36,CHAR(10),CHAR(10),IF(OR('Final Report'!G36&lt;&gt;"",'Final Report'!H36&lt;&gt;"",'Final Report'!I36&lt;&gt;"",'Final Report'!J36&lt;&gt;"",'Final Report'!K36&lt;&gt;"",'Final Report'!L36&lt;&gt;"",'Final Report'!M36&lt;&gt;"",'Final Report'!N36&lt;&gt;"",'Final Report'!O36&lt;&gt;""),CONCATENATE("*Assistive Technology:*",CHAR(10),IF('Final Report'!G36&lt;&gt;"",CONCATENATE("JAWS 2022 - Chrome - Windows - ",'Final Report'!G36,CHAR(10)),""),IF('Final Report'!H36&lt;&gt;"",CONCATENATE("NVDA 2022 - Firefox - Windows - ",'Final Report'!H36,CHAR(10)),""),IF('Final Report'!I36&lt;&gt;"",CONCATENATE("NVDA 2022 - Chrome - Windows - ",'Final Report'!I36,CHAR(10)),""),IF('Final Report'!J36&lt;&gt;"",CONCATENATE("VoiceOver - Safari - MAC OS - ",'Final Report'!J36,CHAR(10)),""),IF('Final Report'!K36&lt;&gt;"",CONCATENATE("VoiceOver - Chrome - MAC OS  - ",'Final Report'!K36,CHAR(10)),""),IF('Final Report'!L36&lt;&gt;"",CONCATENATE("VoiceOver - iOS - ",'Final Report'!L36,CHAR(10)),""),IF('Final Report'!M36&lt;&gt;"",CONCATENATE("TalkBack - Android - ",'Final Report'!M36,CHAR(10)),""),IF('Final Report'!N36&lt;&gt;"",CONCATENATE("ZoomText - ",'Final Report'!N36,CHAR(10)),""),IF('Final Report'!O36&lt;&gt;"",CONCATENATE("Dragon - ",'Final Report'!O36,CHAR(10)),""),CHAR(10),"*Original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36" s="121" t="b">
        <f>Final_Report[[#This Row],[Severity]]</f>
        <v>0</v>
      </c>
      <c r="E36" s="103" t="str">
        <f>CONCATENATE('Final Report'!AD36,CHAR(10),CHAR(10),'Final Report'!AF36)</f>
        <v xml:space="preserve">
N/A</v>
      </c>
      <c r="F36" s="103" t="str">
        <f>Final_Report[[#This Row],[Components]]</f>
        <v>N/A (Level N/A), Windows_11, Chrome, JAWS, Accessibility, Audit, Marketing, MLM-XL, MLVISION, MyLab, US, VPAT</v>
      </c>
      <c r="G36" s="103" t="e">
        <f>Final_Report[[#This Row],[Labels]]</f>
        <v>#VALUE!</v>
      </c>
      <c r="H36" s="103">
        <f>Final_Report[[#This Row],[ScreenShot Name]]</f>
        <v>0</v>
      </c>
      <c r="I36" s="104">
        <f>Final_Report[[#This Row],[Priority]]</f>
        <v>0</v>
      </c>
      <c r="J36" s="103">
        <f>Final_Report[[#This Row],[Uploading Status]]</f>
        <v>0</v>
      </c>
    </row>
    <row r="37" spans="1:10" ht="409.5" hidden="1">
      <c r="A37" s="58" t="str">
        <f>Final_Report[[#This Row],[Issue Name]]</f>
        <v>Missing iframe title</v>
      </c>
      <c r="B37" s="103" t="str">
        <f>Final_Report[[#This Row],[Summary]]</f>
        <v>N/A</v>
      </c>
      <c r="C37" s="103" t="str">
        <f>CONCATENATE("*Steps to Reproduce:*",CHAR(10),CHAR(10),'Final Report'!AD37,CHAR(10),CHAR(10),'Final Report'!AF37,CHAR(10),CHAR(10),"*Actual Result:*",CHAR(10),'Final Report'!V37,CHAR(10),CHAR(10),"*ScreenShot Name:*",CHAR(10),'Final Report'!AI37,CHAR(10),CHAR(10),IF('Final Report'!X37&lt;&gt;"",CONCATENATE("*Code Snippet*",CHAR(10),'Final Report'!X37,CHAR(10),CHAR(10)),""),"*Expected Result*",CHAR(10),'Final Report'!Z37,CHAR(10),CHAR(10),"*Rationale*",CHAR(10),'Final Report'!AA37,CHAR(10),CHAR(10),"*Recommendation*",CHAR(10),'Final Report'!AC37,CHAR(10),CHAR(10),"*WCAG 2.1 Conformance Level:*",CHAR(10),'Final Report'!AG37,CHAR(10),CHAR(10),"*WCAG 2.1 Success Criteria:*",CHAR(10),'Final Report'!AH37,CHAR(10),CHAR(10),"*Tested on:*",CHAR(10),'Final Report'!AK37,CHAR(10),CHAR(10),IF(OR('Final Report'!G37&lt;&gt;"",'Final Report'!H37&lt;&gt;"",'Final Report'!I37&lt;&gt;"",'Final Report'!J37&lt;&gt;"",'Final Report'!K37&lt;&gt;"",'Final Report'!L37&lt;&gt;"",'Final Report'!M37&lt;&gt;"",'Final Report'!N37&lt;&gt;"",'Final Report'!O37&lt;&gt;""),CONCATENATE("*Assistive Technology:*",CHAR(10),IF('Final Report'!G37&lt;&gt;"",CONCATENATE("JAWS 2022 - Chrome - Windows - ",'Final Report'!G37,CHAR(10)),""),IF('Final Report'!H37&lt;&gt;"",CONCATENATE("NVDA 2022 - Firefox - Windows - ",'Final Report'!H37,CHAR(10)),""),IF('Final Report'!I37&lt;&gt;"",CONCATENATE("NVDA 2022 - Chrome - Windows - ",'Final Report'!I37,CHAR(10)),""),IF('Final Report'!J37&lt;&gt;"",CONCATENATE("VoiceOver - Safari - MAC OS - ",'Final Report'!J37,CHAR(10)),""),IF('Final Report'!K37&lt;&gt;"",CONCATENATE("VoiceOver - Chrome - MAC OS  - ",'Final Report'!K37,CHAR(10)),""),IF('Final Report'!L37&lt;&gt;"",CONCATENATE("VoiceOver - iOS - ",'Final Report'!L37,CHAR(10)),""),IF('Final Report'!M37&lt;&gt;"",CONCATENATE("TalkBack - Android - ",'Final Report'!M37,CHAR(10)),""),IF('Final Report'!N37&lt;&gt;"",CONCATENATE("ZoomText - ",'Final Report'!N37,CHAR(10)),""),IF('Final Report'!O37&lt;&gt;"",CONCATENATE("Dragon - ",'Final Report'!O37,CHAR(10)),""),CHAR(10),"*Original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37" s="121" t="b">
        <f>Final_Report[[#This Row],[Severity]]</f>
        <v>0</v>
      </c>
      <c r="E37" s="103" t="str">
        <f>CONCATENATE('Final Report'!AD37,CHAR(10),CHAR(10),'Final Report'!AF37)</f>
        <v xml:space="preserve">
N/A</v>
      </c>
      <c r="F37" s="103" t="str">
        <f>Final_Report[[#This Row],[Components]]</f>
        <v>N/A (Level N/A), Windows_11, Chrome, JAWS, Accessibility, Audit, Marketing, MLM-XL, MLVISION, MyLab, US, VPAT</v>
      </c>
      <c r="G37" s="103" t="e">
        <f>Final_Report[[#This Row],[Labels]]</f>
        <v>#VALUE!</v>
      </c>
      <c r="H37" s="103">
        <f>Final_Report[[#This Row],[ScreenShot Name]]</f>
        <v>0</v>
      </c>
      <c r="I37" s="104">
        <f>Final_Report[[#This Row],[Priority]]</f>
        <v>0</v>
      </c>
      <c r="J37" s="103">
        <f>Final_Report[[#This Row],[Uploading Status]]</f>
        <v>0</v>
      </c>
    </row>
    <row r="38" spans="1:10" ht="409.5" hidden="1">
      <c r="A38" s="58" t="str">
        <f>Final_Report[[#This Row],[Issue Name]]</f>
        <v xml:space="preserve">Non-interactive elements receive keyboard focus </v>
      </c>
      <c r="B38" s="103" t="str">
        <f>Final_Report[[#This Row],[Summary]]</f>
        <v>web : chapter 9: Question 1 : non-interactive elements receive keyboard focus.</v>
      </c>
      <c r="C38" s="103" t="str">
        <f>CONCATENATE("*Steps to Reproduce:*",CHAR(10),CHAR(10),'Final Report'!AD38,CHAR(10),CHAR(10),'Final Report'!AF38,CHAR(10),CHAR(10),"*Actual Result:*",CHAR(10),'Final Report'!V38,CHAR(10),CHAR(10),"*ScreenShot Name:*",CHAR(10),'Final Report'!AI38,CHAR(10),CHAR(10),IF('Final Report'!X38&lt;&gt;"",CONCATENATE("*Code Snippet*",CHAR(10),'Final Report'!X38,CHAR(10),CHAR(10)),""),"*Expected Result*",CHAR(10),'Final Report'!Z38,CHAR(10),CHAR(10),"*Rationale*",CHAR(10),'Final Report'!AA38,CHAR(10),CHAR(10),"*Recommendation*",CHAR(10),'Final Report'!AC38,CHAR(10),CHAR(10),"*WCAG 2.1 Conformance Level:*",CHAR(10),'Final Report'!AG38,CHAR(10),CHAR(10),"*WCAG 2.1 Success Criteria:*",CHAR(10),'Final Report'!AH38,CHAR(10),CHAR(10),"*Tested on:*",CHAR(10),'Final Report'!AK38,CHAR(10),CHAR(10),IF(OR('Final Report'!G38&lt;&gt;"",'Final Report'!H38&lt;&gt;"",'Final Report'!I38&lt;&gt;"",'Final Report'!J38&lt;&gt;"",'Final Report'!K38&lt;&gt;"",'Final Report'!L38&lt;&gt;"",'Final Report'!M38&lt;&gt;"",'Final Report'!N38&lt;&gt;"",'Final Report'!O38&lt;&gt;""),CONCATENATE("*Assistive Technology:*",CHAR(10),IF('Final Report'!G38&lt;&gt;"",CONCATENATE("JAWS 2022 - Chrome - Windows - ",'Final Report'!G38,CHAR(10)),""),IF('Final Report'!H38&lt;&gt;"",CONCATENATE("NVDA 2022 - Firefox - Windows - ",'Final Report'!H38,CHAR(10)),""),IF('Final Report'!I38&lt;&gt;"",CONCATENATE("NVDA 2022 - Chrome - Windows - ",'Final Report'!I38,CHAR(10)),""),IF('Final Report'!J38&lt;&gt;"",CONCATENATE("VoiceOver - Safari - MAC OS - ",'Final Report'!J38,CHAR(10)),""),IF('Final Report'!K38&lt;&gt;"",CONCATENATE("VoiceOver - Chrome - MAC OS  - ",'Final Report'!K38,CHAR(10)),""),IF('Final Report'!L38&lt;&gt;"",CONCATENATE("VoiceOver - iOS - ",'Final Report'!L38,CHAR(10)),""),IF('Final Report'!M38&lt;&gt;"",CONCATENATE("TalkBack - Android - ",'Final Report'!M38,CHAR(10)),""),IF('Final Report'!N38&lt;&gt;"",CONCATENATE("ZoomText - ",'Final Report'!N38,CHAR(10)),""),IF('Final Report'!O38&lt;&gt;"",CONCATENATE("Dragon - ",'Final Report'!O38,CHAR(10)),""),CHAR(10),"*Original Bug:*",CHAR(10),)))</f>
        <v xml:space="preserve">*Steps to Reproduce:*
URL:  
https://www.pearsonmylabandmastering.com/northamerica
Username: aqatorvpatstu5@mailinator.com
Password: Password1
Course Title: AQA_VPAT_Kotler_Principles of Marketing 19e
Course Id: auditor49388
1. Launch the above URL with the given credentials and navigate to the mentioned course
2. Navigate to the left panel and activate "Student To-do list &gt; Do Homework &gt; Chapter 9 Homework" link 3.navigate to main navigation and select "Chapter 1 homework" link. 4.navigate to "question 1" and try accessing through tab key.
*Actual Result:*
Non interactive &lt;div&gt; element containing the text "To create successful new​ products, a company must do which of the​ following?" receives keyboard focus.Inaccurate use of the 'tabindex' attribute in the HTML code of the page is the source of the problem. In fact, ‘tabindex’ attribute has been incorrectly specified for the non-focusable elements.This resulted in keyboard-only users having to go pass an additional tab stop while navigating between the page content.Note: Users with mobility impairments (who find it difficult to control the mouse) rely on a keyboard to interact with a web page's content and functionality.
*ScreenShot Name:*
Marketing_38
*Code Snippet*
&lt;div class="dijitContentPane framePanel top dijitBorderContainer-child dijitBorderContainer-dijitContentPane dijitBorderContainerPane dijitAlignTop" id="top" widgetid="top" role="presentation" tabindex="0" aria-description="Question content area top" style="border-top: none; width: 1042px; height: 29px; left: 0px; top: 0px; position: absolute;"&gt;&lt;h4 class="sr-only" tabindex="-1"&gt;Question content area top&lt;/h4&gt;&lt;div class="contentHolder" id="contentHoldertop"&gt;&lt;span class="step" id="steppart1"&gt;&lt;h5 class="sr-only" tabindex="-1" id="part1"&gt;Part 1&lt;/h5&gt;&lt;div class="rvParagraph pNormal addblank" style="font-size:13px"&gt;&lt;span class="rvTxt fNormal"&gt;To create successful new&lt;span class="wbr"&gt;​&lt;/span&gt;&lt;span class="nowrap"&gt; products,&lt;/span&gt; a company must do which of the&lt;span class="wbr"&gt;​&lt;/span&gt;&lt;span class="nowrap"&gt; following?&lt;/span&gt;&lt;/span&gt;&lt;/div&gt;&lt;/span&gt;&lt;/div&gt;&lt;/div&gt;
*Expected Result*
When the keyboard-only and screen reader users navigate through the main content area of the page, only the interactive element should receive keyboard focus.
*Rationale*
Keyboard users and screen reader users use the 'Tab' key to move from one element to another on a web page. A logical tab order helps keyboard and screen reader users access the page easily. In the absence of a logical tab order, users who rely on a keyboard will get confused when they tab from one interactive element on a page to another. This will result in a poor experience for keyboard-only users.
*Recommendation*
Remove the 'tabindex' attribute from the non-focusable &lt;div&gt; element in the page source.
*WCAG 2.1 Conformance Level:*
A
*WCAG 2.1 Success Criteria:*
2.4.3 Focus Order
*Tested on:*
Windows: 11
MAC OS: 12
iOS: 15
Android OS: 10
*Assistive Technology:*
JAWS 2022 - Chrome - Windows - Applicable
TalkBack - Android - Applicable
*Original Bug:*
</v>
      </c>
      <c r="D38" s="121" t="str">
        <f>Final_Report[[#This Row],[Severity]]</f>
        <v>4 - Low - cosmetic or usability</v>
      </c>
      <c r="E38" s="103" t="str">
        <f>CONCATENATE('Final Report'!AD38,CHAR(10),CHAR(10),'Final Report'!AF38)</f>
        <v>URL:  
https://www.pearsonmylabandmastering.com/northamerica
Username: aqatorvpatstu5@mailinator.com
Password: Password1
Course Title: AQA_VPAT_Kotler_Principles of Marketing 19e
Course Id: auditor49388
1. Launch the above URL with the given credentials and navigate to the mentioned course
2. Navigate to the left panel and activate "Student To-do list &gt; Do Homework &gt; Chapter 9 Homework" link 3.navigate to main navigation and select "Chapter 1 homework" link. 4.navigate to "question 1" and try accessing through tab key.</v>
      </c>
      <c r="F38" s="103" t="str">
        <f>Final_Report[[#This Row],[Components]]</f>
        <v>2.4.3 Focus Order (Level A), Windows_11, Chrome, JAWS, TalkBack, Android Tablet, Accessibility, Audit, Marketing, MLM-XL, MLVISION, MyLab, US, VPAT</v>
      </c>
      <c r="G38" s="103" t="str">
        <f>Final_Report[[#This Row],[Labels]]</f>
        <v xml:space="preserve">2.4.3, Accessibility, Audit, Marketing, MLM-XL, MLVISION, MyLab, US, VPAT </v>
      </c>
      <c r="H38" s="103" t="str">
        <f>Final_Report[[#This Row],[ScreenShot Name]]</f>
        <v>Marketing_38</v>
      </c>
      <c r="I38" s="104" t="str">
        <f>Final_Report[[#This Row],[Priority]]</f>
        <v>Trivial</v>
      </c>
      <c r="J38" s="103">
        <f>Final_Report[[#This Row],[Uploading Status]]</f>
        <v>0</v>
      </c>
    </row>
    <row r="39" spans="1:10" ht="409.5" hidden="1">
      <c r="A39" s="58" t="str">
        <f>Final_Report[[#This Row],[Issue Name]]</f>
        <v>ARIA attribute defined inappropriately</v>
      </c>
      <c r="B39" s="103" t="str">
        <f>Final_Report[[#This Row],[Summary]]</f>
        <v>N/A</v>
      </c>
      <c r="C39" s="103" t="str">
        <f>CONCATENATE("*Steps to Reproduce:*",CHAR(10),CHAR(10),'Final Report'!AD39,CHAR(10),CHAR(10),'Final Report'!AF39,CHAR(10),CHAR(10),"*Actual Result:*",CHAR(10),'Final Report'!V39,CHAR(10),CHAR(10),"*ScreenShot Name:*",CHAR(10),'Final Report'!AI39,CHAR(10),CHAR(10),IF('Final Report'!X39&lt;&gt;"",CONCATENATE("*Code Snippet*",CHAR(10),'Final Report'!X39,CHAR(10),CHAR(10)),""),"*Expected Result*",CHAR(10),'Final Report'!Z39,CHAR(10),CHAR(10),"*Rationale*",CHAR(10),'Final Report'!AA39,CHAR(10),CHAR(10),"*Recommendation*",CHAR(10),'Final Report'!AC39,CHAR(10),CHAR(10),"*WCAG 2.1 Conformance Level:*",CHAR(10),'Final Report'!AG39,CHAR(10),CHAR(10),"*WCAG 2.1 Success Criteria:*",CHAR(10),'Final Report'!AH39,CHAR(10),CHAR(10),"*Tested on:*",CHAR(10),'Final Report'!AK39,CHAR(10),CHAR(10),IF(OR('Final Report'!G39&lt;&gt;"",'Final Report'!H39&lt;&gt;"",'Final Report'!I39&lt;&gt;"",'Final Report'!J39&lt;&gt;"",'Final Report'!K39&lt;&gt;"",'Final Report'!L39&lt;&gt;"",'Final Report'!M39&lt;&gt;"",'Final Report'!N39&lt;&gt;"",'Final Report'!O39&lt;&gt;""),CONCATENATE("*Assistive Technology:*",CHAR(10),IF('Final Report'!G39&lt;&gt;"",CONCATENATE("JAWS 2022 - Chrome - Windows - ",'Final Report'!G39,CHAR(10)),""),IF('Final Report'!H39&lt;&gt;"",CONCATENATE("NVDA 2022 - Firefox - Windows - ",'Final Report'!H39,CHAR(10)),""),IF('Final Report'!I39&lt;&gt;"",CONCATENATE("NVDA 2022 - Chrome - Windows - ",'Final Report'!I39,CHAR(10)),""),IF('Final Report'!J39&lt;&gt;"",CONCATENATE("VoiceOver - Safari - MAC OS - ",'Final Report'!J39,CHAR(10)),""),IF('Final Report'!K39&lt;&gt;"",CONCATENATE("VoiceOver - Chrome - MAC OS  - ",'Final Report'!K39,CHAR(10)),""),IF('Final Report'!L39&lt;&gt;"",CONCATENATE("VoiceOver - iOS - ",'Final Report'!L39,CHAR(10)),""),IF('Final Report'!M39&lt;&gt;"",CONCATENATE("TalkBack - Android - ",'Final Report'!M39,CHAR(10)),""),IF('Final Report'!N39&lt;&gt;"",CONCATENATE("ZoomText - ",'Final Report'!N39,CHAR(10)),""),IF('Final Report'!O39&lt;&gt;"",CONCATENATE("Dragon - ",'Final Report'!O39,CHAR(10)),""),CHAR(10),"*Original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39" s="121" t="b">
        <f>Final_Report[[#This Row],[Severity]]</f>
        <v>0</v>
      </c>
      <c r="E39" s="103" t="str">
        <f>CONCATENATE('Final Report'!AD39,CHAR(10),CHAR(10),'Final Report'!AF39)</f>
        <v xml:space="preserve">
N/A</v>
      </c>
      <c r="F39" s="103" t="str">
        <f>Final_Report[[#This Row],[Components]]</f>
        <v>N/A (Level N/A), Windows_11, Chrome, JAWS, Accessibility, Audit, Marketing, MLM-XL, MLVISION, MyLab, US, VPAT</v>
      </c>
      <c r="G39" s="103" t="e">
        <f>Final_Report[[#This Row],[Labels]]</f>
        <v>#VALUE!</v>
      </c>
      <c r="H39" s="103">
        <f>Final_Report[[#This Row],[ScreenShot Name]]</f>
        <v>0</v>
      </c>
      <c r="I39" s="104">
        <f>Final_Report[[#This Row],[Priority]]</f>
        <v>0</v>
      </c>
      <c r="J39" s="103">
        <f>Final_Report[[#This Row],[Uploading Status]]</f>
        <v>0</v>
      </c>
    </row>
    <row r="40" spans="1:10" ht="409.5" hidden="1">
      <c r="A40" s="58">
        <f>Final_Report[[#This Row],[Issue Name]]</f>
        <v>0</v>
      </c>
      <c r="B40" s="103" t="str">
        <f>Final_Report[[#This Row],[Summary]]</f>
        <v>N/A</v>
      </c>
      <c r="C40" s="103" t="str">
        <f>CONCATENATE("*Steps to Reproduce:*",CHAR(10),CHAR(10),'Final Report'!AD40,CHAR(10),CHAR(10),'Final Report'!AF40,CHAR(10),CHAR(10),"*Actual Result:*",CHAR(10),'Final Report'!V40,CHAR(10),CHAR(10),"*ScreenShot Name:*",CHAR(10),'Final Report'!AI40,CHAR(10),CHAR(10),IF('Final Report'!X40&lt;&gt;"",CONCATENATE("*Code Snippet*",CHAR(10),'Final Report'!X40,CHAR(10),CHAR(10)),""),"*Expected Result*",CHAR(10),'Final Report'!Z40,CHAR(10),CHAR(10),"*Rationale*",CHAR(10),'Final Report'!AA40,CHAR(10),CHAR(10),"*Recommendation*",CHAR(10),'Final Report'!AC40,CHAR(10),CHAR(10),"*WCAG 2.1 Conformance Level:*",CHAR(10),'Final Report'!AG40,CHAR(10),CHAR(10),"*WCAG 2.1 Success Criteria:*",CHAR(10),'Final Report'!AH40,CHAR(10),CHAR(10),"*Tested on:*",CHAR(10),'Final Report'!AK40,CHAR(10),CHAR(10),IF(OR('Final Report'!G40&lt;&gt;"",'Final Report'!H40&lt;&gt;"",'Final Report'!I40&lt;&gt;"",'Final Report'!J40&lt;&gt;"",'Final Report'!K40&lt;&gt;"",'Final Report'!L40&lt;&gt;"",'Final Report'!M40&lt;&gt;"",'Final Report'!N40&lt;&gt;"",'Final Report'!O40&lt;&gt;""),CONCATENATE("*Assistive Technology:*",CHAR(10),IF('Final Report'!G40&lt;&gt;"",CONCATENATE("JAWS 2022 - Chrome - Windows - ",'Final Report'!G40,CHAR(10)),""),IF('Final Report'!H40&lt;&gt;"",CONCATENATE("NVDA 2022 - Firefox - Windows - ",'Final Report'!H40,CHAR(10)),""),IF('Final Report'!I40&lt;&gt;"",CONCATENATE("NVDA 2022 - Chrome - Windows - ",'Final Report'!I40,CHAR(10)),""),IF('Final Report'!J40&lt;&gt;"",CONCATENATE("VoiceOver - Safari - MAC OS - ",'Final Report'!J40,CHAR(10)),""),IF('Final Report'!K40&lt;&gt;"",CONCATENATE("VoiceOver - Chrome - MAC OS  - ",'Final Report'!K40,CHAR(10)),""),IF('Final Report'!L40&lt;&gt;"",CONCATENATE("VoiceOver - iOS - ",'Final Report'!L40,CHAR(10)),""),IF('Final Report'!M40&lt;&gt;"",CONCATENATE("TalkBack - Android - ",'Final Report'!M40,CHAR(10)),""),IF('Final Report'!N40&lt;&gt;"",CONCATENATE("ZoomText - ",'Final Report'!N40,CHAR(10)),""),IF('Final Report'!O40&lt;&gt;"",CONCATENATE("Dragon - ",'Final Report'!O40,CHAR(10)),""),CHAR(10),"*Original Bug:*",CHAR(10),)))</f>
        <v>*Steps to Reproduce:*
N/A
*Actual Result:*
N/A
*ScreenShot Name:*
*Code Snippet*
0
*Expected Result*
N/A
*Rationale*
N/A
*Recommendation*
N/A
*WCAG 2.1 Conformance Level:*
N/A
*WCAG 2.1 Success Criteria:*
N/A
*Tested on:*
Windows: 11
MAC OS: 12
iOS: 15
Android OS: 10
FALSE</v>
      </c>
      <c r="D40" s="121" t="b">
        <f>Final_Report[[#This Row],[Severity]]</f>
        <v>0</v>
      </c>
      <c r="E40" s="103" t="str">
        <f>CONCATENATE('Final Report'!AD40,CHAR(10),CHAR(10),'Final Report'!AF40)</f>
        <v xml:space="preserve">
N/A</v>
      </c>
      <c r="F40" s="103" t="str">
        <f>Final_Report[[#This Row],[Components]]</f>
        <v>N/A (Level N/A), Accessibility, Audit, Marketing, MLM-XL, MLVISION, MyLab, US, VPAT</v>
      </c>
      <c r="G40" s="103" t="e">
        <f>Final_Report[[#This Row],[Labels]]</f>
        <v>#VALUE!</v>
      </c>
      <c r="H40" s="103">
        <f>Final_Report[[#This Row],[ScreenShot Name]]</f>
        <v>0</v>
      </c>
      <c r="I40" s="104">
        <f>Final_Report[[#This Row],[Priority]]</f>
        <v>0</v>
      </c>
      <c r="J40" s="103">
        <f>Final_Report[[#This Row],[Uploading Status]]</f>
        <v>0</v>
      </c>
    </row>
    <row r="41" spans="1:10" ht="409.5" hidden="1">
      <c r="A41" s="58">
        <f>Final_Report[[#This Row],[Issue Name]]</f>
        <v>0</v>
      </c>
      <c r="B41" s="103">
        <f>Final_Report[[#This Row],[Summary]]</f>
        <v>0</v>
      </c>
      <c r="C41" s="103" t="str">
        <f>CONCATENATE("*Steps to Reproduce:*",CHAR(10),CHAR(10),'Final Report'!AD41,CHAR(10),CHAR(10),'Final Report'!AF41,CHAR(10),CHAR(10),"*Actual Result:*",CHAR(10),'Final Report'!V41,CHAR(10),CHAR(10),"*ScreenShot Name:*",CHAR(10),'Final Report'!AI41,CHAR(10),CHAR(10),IF('Final Report'!X41&lt;&gt;"",CONCATENATE("*Code Snippet*",CHAR(10),'Final Report'!X41,CHAR(10),CHAR(10)),""),"*Expected Result*",CHAR(10),'Final Report'!Z41,CHAR(10),CHAR(10),"*Rationale*",CHAR(10),'Final Report'!AA41,CHAR(10),CHAR(10),"*Recommendation*",CHAR(10),'Final Report'!AC41,CHAR(10),CHAR(10),"*WCAG 2.1 Conformance Level:*",CHAR(10),'Final Report'!AG41,CHAR(10),CHAR(10),"*WCAG 2.1 Success Criteria:*",CHAR(10),'Final Report'!AH41,CHAR(10),CHAR(10),"*Tested on:*",CHAR(10),'Final Report'!AK41,CHAR(10),CHAR(10),IF(OR('Final Report'!G41&lt;&gt;"",'Final Report'!H41&lt;&gt;"",'Final Report'!I41&lt;&gt;"",'Final Report'!J41&lt;&gt;"",'Final Report'!K41&lt;&gt;"",'Final Report'!L41&lt;&gt;"",'Final Report'!M41&lt;&gt;"",'Final Report'!N41&lt;&gt;"",'Final Report'!O41&lt;&gt;""),CONCATENATE("*Assistive Technology:*",CHAR(10),IF('Final Report'!G41&lt;&gt;"",CONCATENATE("JAWS 2022 - Chrome - Windows - ",'Final Report'!G41,CHAR(10)),""),IF('Final Report'!H41&lt;&gt;"",CONCATENATE("NVDA 2022 - Firefox - Windows - ",'Final Report'!H41,CHAR(10)),""),IF('Final Report'!I41&lt;&gt;"",CONCATENATE("NVDA 2022 - Chrome - Windows - ",'Final Report'!I41,CHAR(10)),""),IF('Final Report'!J41&lt;&gt;"",CONCATENATE("VoiceOver - Safari - MAC OS - ",'Final Report'!J41,CHAR(10)),""),IF('Final Report'!K41&lt;&gt;"",CONCATENATE("VoiceOver - Chrome - MAC OS  - ",'Final Report'!K41,CHAR(10)),""),IF('Final Report'!L41&lt;&gt;"",CONCATENATE("VoiceOver - iOS - ",'Final Report'!L41,CHAR(10)),""),IF('Final Report'!M41&lt;&gt;"",CONCATENATE("TalkBack - Android - ",'Final Report'!M41,CHAR(10)),""),IF('Final Report'!N41&lt;&gt;"",CONCATENATE("ZoomText - ",'Final Report'!N41,CHAR(10)),""),IF('Final Report'!O41&lt;&gt;"",CONCATENATE("Dragon - ",'Final Report'!O41,CHAR(10)),""),CHAR(10),"*Original Bug:*",CHAR(10),)))</f>
        <v>*Steps to Reproduce:*
*Actual Result:*
*ScreenShot Name:*
*Expected Result*
*Rationale*
*Recommendation*
*WCAG 2.1 Conformance Level:*
*WCAG 2.1 Success Criteria:*
*Tested on:*
FALSE</v>
      </c>
      <c r="D41" s="121">
        <f>Final_Report[[#This Row],[Severity]]</f>
        <v>0</v>
      </c>
      <c r="E41" s="103" t="str">
        <f>CONCATENATE('Final Report'!AD41,CHAR(10),CHAR(10),'Final Report'!AF41)</f>
        <v xml:space="preserve">
</v>
      </c>
      <c r="F41" s="103" t="str">
        <f>Final_Report[[#This Row],[Components]]</f>
        <v>(Level ), Accessibility, Audit, Marketing, MLM-XL, MLVISION, MyLab, US, VPAT</v>
      </c>
      <c r="G41" s="103">
        <f>Final_Report[[#This Row],[Labels]]</f>
        <v>0</v>
      </c>
      <c r="H41" s="103">
        <f>Final_Report[[#This Row],[ScreenShot Name]]</f>
        <v>0</v>
      </c>
      <c r="I41" s="104">
        <f>Final_Report[[#This Row],[Priority]]</f>
        <v>0</v>
      </c>
      <c r="J41" s="103">
        <f>Final_Report[[#This Row],[Uploading Status]]</f>
        <v>0</v>
      </c>
    </row>
    <row r="42" spans="1:10" ht="409.5" hidden="1">
      <c r="A42" s="58">
        <f>Final_Report[[#This Row],[Issue Name]]</f>
        <v>0</v>
      </c>
      <c r="B42" s="103" t="str">
        <f>Final_Report[[#This Row],[Summary]]</f>
        <v>N/A</v>
      </c>
      <c r="C42" s="103" t="str">
        <f>CONCATENATE("*Steps to Reproduce:*",CHAR(10),CHAR(10),'Final Report'!AD42,CHAR(10),CHAR(10),'Final Report'!AF42,CHAR(10),CHAR(10),"*Actual Result:*",CHAR(10),'Final Report'!V42,CHAR(10),CHAR(10),"*ScreenShot Name:*",CHAR(10),'Final Report'!AI42,CHAR(10),CHAR(10),IF('Final Report'!X42&lt;&gt;"",CONCATENATE("*Code Snippet*",CHAR(10),'Final Report'!X42,CHAR(10),CHAR(10)),""),"*Expected Result*",CHAR(10),'Final Report'!Z42,CHAR(10),CHAR(10),"*Rationale*",CHAR(10),'Final Report'!AA42,CHAR(10),CHAR(10),"*Recommendation*",CHAR(10),'Final Report'!AC42,CHAR(10),CHAR(10),"*WCAG 2.1 Conformance Level:*",CHAR(10),'Final Report'!AG42,CHAR(10),CHAR(10),"*WCAG 2.1 Success Criteria:*",CHAR(10),'Final Report'!AH42,CHAR(10),CHAR(10),"*Tested on:*",CHAR(10),'Final Report'!AK42,CHAR(10),CHAR(10),IF(OR('Final Report'!G42&lt;&gt;"",'Final Report'!H42&lt;&gt;"",'Final Report'!I42&lt;&gt;"",'Final Report'!J42&lt;&gt;"",'Final Report'!K42&lt;&gt;"",'Final Report'!L42&lt;&gt;"",'Final Report'!M42&lt;&gt;"",'Final Report'!N42&lt;&gt;"",'Final Report'!O42&lt;&gt;""),CONCATENATE("*Assistive Technology:*",CHAR(10),IF('Final Report'!G42&lt;&gt;"",CONCATENATE("JAWS 2022 - Chrome - Windows - ",'Final Report'!G42,CHAR(10)),""),IF('Final Report'!H42&lt;&gt;"",CONCATENATE("NVDA 2022 - Firefox - Windows - ",'Final Report'!H42,CHAR(10)),""),IF('Final Report'!I42&lt;&gt;"",CONCATENATE("NVDA 2022 - Chrome - Windows - ",'Final Report'!I42,CHAR(10)),""),IF('Final Report'!J42&lt;&gt;"",CONCATENATE("VoiceOver - Safari - MAC OS - ",'Final Report'!J42,CHAR(10)),""),IF('Final Report'!K42&lt;&gt;"",CONCATENATE("VoiceOver - Chrome - MAC OS  - ",'Final Report'!K42,CHAR(10)),""),IF('Final Report'!L42&lt;&gt;"",CONCATENATE("VoiceOver - iOS - ",'Final Report'!L42,CHAR(10)),""),IF('Final Report'!M42&lt;&gt;"",CONCATENATE("TalkBack - Android - ",'Final Report'!M42,CHAR(10)),""),IF('Final Report'!N42&lt;&gt;"",CONCATENATE("ZoomText - ",'Final Report'!N42,CHAR(10)),""),IF('Final Report'!O42&lt;&gt;"",CONCATENATE("Dragon - ",'Final Report'!O42,CHAR(10)),""),CHAR(10),"*Original Bug:*",CHAR(10),)))</f>
        <v>*Steps to Reproduce:*
N/A
*Actual Result:*
N/A
*ScreenShot Name:*
*Code Snippet*
0
*Expected Result*
N/A
*Rationale*
N/A
*Recommendation*
N/A
*WCAG 2.1 Conformance Level:*
N/A
*WCAG 2.1 Success Criteria:*
N/A
*Tested on:*
Windows: 11
MAC OS: 12
iOS: 15
Android OS: 10
FALSE</v>
      </c>
      <c r="D42" s="121" t="b">
        <f>Final_Report[[#This Row],[Severity]]</f>
        <v>0</v>
      </c>
      <c r="E42" s="103" t="str">
        <f>CONCATENATE('Final Report'!AD42,CHAR(10),CHAR(10),'Final Report'!AF42)</f>
        <v xml:space="preserve">
N/A</v>
      </c>
      <c r="F42" s="103" t="str">
        <f>Final_Report[[#This Row],[Components]]</f>
        <v>N/A (Level N/A), Accessibility, Audit, Marketing, MLM-XL, MLVISION, MyLab, US, VPAT</v>
      </c>
      <c r="G42" s="103" t="e">
        <f>Final_Report[[#This Row],[Labels]]</f>
        <v>#VALUE!</v>
      </c>
      <c r="H42" s="103">
        <f>Final_Report[[#This Row],[ScreenShot Name]]</f>
        <v>0</v>
      </c>
      <c r="I42" s="104">
        <f>Final_Report[[#This Row],[Priority]]</f>
        <v>0</v>
      </c>
      <c r="J42" s="103">
        <f>Final_Report[[#This Row],[Uploading Status]]</f>
        <v>0</v>
      </c>
    </row>
    <row r="43" spans="1:10" ht="409.5" hidden="1">
      <c r="A43" s="58">
        <f>Final_Report[[#This Row],[Issue Name]]</f>
        <v>0</v>
      </c>
      <c r="B43" s="103" t="str">
        <f>Final_Report[[#This Row],[Summary]]</f>
        <v>N/A</v>
      </c>
      <c r="C43" s="103" t="str">
        <f>CONCATENATE("*Steps to Reproduce:*",CHAR(10),CHAR(10),'Final Report'!AD43,CHAR(10),CHAR(10),'Final Report'!AF43,CHAR(10),CHAR(10),"*Actual Result:*",CHAR(10),'Final Report'!V43,CHAR(10),CHAR(10),"*ScreenShot Name:*",CHAR(10),'Final Report'!AI43,CHAR(10),CHAR(10),IF('Final Report'!X43&lt;&gt;"",CONCATENATE("*Code Snippet*",CHAR(10),'Final Report'!X43,CHAR(10),CHAR(10)),""),"*Expected Result*",CHAR(10),'Final Report'!Z43,CHAR(10),CHAR(10),"*Rationale*",CHAR(10),'Final Report'!AA43,CHAR(10),CHAR(10),"*Recommendation*",CHAR(10),'Final Report'!AC43,CHAR(10),CHAR(10),"*WCAG 2.1 Conformance Level:*",CHAR(10),'Final Report'!AG43,CHAR(10),CHAR(10),"*WCAG 2.1 Success Criteria:*",CHAR(10),'Final Report'!AH43,CHAR(10),CHAR(10),"*Tested on:*",CHAR(10),'Final Report'!AK43,CHAR(10),CHAR(10),IF(OR('Final Report'!G43&lt;&gt;"",'Final Report'!H43&lt;&gt;"",'Final Report'!I43&lt;&gt;"",'Final Report'!J43&lt;&gt;"",'Final Report'!K43&lt;&gt;"",'Final Report'!L43&lt;&gt;"",'Final Report'!M43&lt;&gt;"",'Final Report'!N43&lt;&gt;"",'Final Report'!O43&lt;&gt;""),CONCATENATE("*Assistive Technology:*",CHAR(10),IF('Final Report'!G43&lt;&gt;"",CONCATENATE("JAWS 2022 - Chrome - Windows - ",'Final Report'!G43,CHAR(10)),""),IF('Final Report'!H43&lt;&gt;"",CONCATENATE("NVDA 2022 - Firefox - Windows - ",'Final Report'!H43,CHAR(10)),""),IF('Final Report'!I43&lt;&gt;"",CONCATENATE("NVDA 2022 - Chrome - Windows - ",'Final Report'!I43,CHAR(10)),""),IF('Final Report'!J43&lt;&gt;"",CONCATENATE("VoiceOver - Safari - MAC OS - ",'Final Report'!J43,CHAR(10)),""),IF('Final Report'!K43&lt;&gt;"",CONCATENATE("VoiceOver - Chrome - MAC OS  - ",'Final Report'!K43,CHAR(10)),""),IF('Final Report'!L43&lt;&gt;"",CONCATENATE("VoiceOver - iOS - ",'Final Report'!L43,CHAR(10)),""),IF('Final Report'!M43&lt;&gt;"",CONCATENATE("TalkBack - Android - ",'Final Report'!M43,CHAR(10)),""),IF('Final Report'!N43&lt;&gt;"",CONCATENATE("ZoomText - ",'Final Report'!N43,CHAR(10)),""),IF('Final Report'!O43&lt;&gt;"",CONCATENATE("Dragon - ",'Final Report'!O43,CHAR(10)),""),CHAR(10),"*Original Bug:*",CHAR(10),)))</f>
        <v>*Steps to Reproduce:*
N/A
*Actual Result:*
N/A
*ScreenShot Name:*
*Code Snippet*
0
*Expected Result*
N/A
*Rationale*
N/A
*Recommendation*
N/A
*WCAG 2.1 Conformance Level:*
N/A
*WCAG 2.1 Success Criteria:*
N/A
*Tested on:*
Windows: 11
MAC OS: 12
iOS: 15
Android OS: 10
FALSE</v>
      </c>
      <c r="D43" s="121" t="b">
        <f>Final_Report[[#This Row],[Severity]]</f>
        <v>0</v>
      </c>
      <c r="E43" s="103" t="str">
        <f>CONCATENATE('Final Report'!AD43,CHAR(10),CHAR(10),'Final Report'!AF43)</f>
        <v xml:space="preserve">
N/A</v>
      </c>
      <c r="F43" s="103" t="str">
        <f>Final_Report[[#This Row],[Components]]</f>
        <v>N/A (Level N/A), Accessibility, Audit, Marketing, MLM-XL, MLVISION, MyLab, US, VPAT</v>
      </c>
      <c r="G43" s="103" t="e">
        <f>Final_Report[[#This Row],[Labels]]</f>
        <v>#VALUE!</v>
      </c>
      <c r="H43" s="103">
        <f>Final_Report[[#This Row],[ScreenShot Name]]</f>
        <v>0</v>
      </c>
      <c r="I43" s="104">
        <f>Final_Report[[#This Row],[Priority]]</f>
        <v>0</v>
      </c>
      <c r="J43" s="103">
        <f>Final_Report[[#This Row],[Uploading Status]]</f>
        <v>0</v>
      </c>
    </row>
    <row r="44" spans="1:10" ht="409.5" hidden="1">
      <c r="A44" s="58">
        <f>Final_Report[[#This Row],[Issue Name]]</f>
        <v>0</v>
      </c>
      <c r="B44" s="103" t="str">
        <f>Final_Report[[#This Row],[Summary]]</f>
        <v>N/A</v>
      </c>
      <c r="C44" s="103" t="str">
        <f>CONCATENATE("*Steps to Reproduce:*",CHAR(10),CHAR(10),'Final Report'!AD44,CHAR(10),CHAR(10),'Final Report'!AF44,CHAR(10),CHAR(10),"*Actual Result:*",CHAR(10),'Final Report'!V44,CHAR(10),CHAR(10),"*ScreenShot Name:*",CHAR(10),'Final Report'!AI44,CHAR(10),CHAR(10),IF('Final Report'!X44&lt;&gt;"",CONCATENATE("*Code Snippet*",CHAR(10),'Final Report'!X44,CHAR(10),CHAR(10)),""),"*Expected Result*",CHAR(10),'Final Report'!Z44,CHAR(10),CHAR(10),"*Rationale*",CHAR(10),'Final Report'!AA44,CHAR(10),CHAR(10),"*Recommendation*",CHAR(10),'Final Report'!AC44,CHAR(10),CHAR(10),"*WCAG 2.1 Conformance Level:*",CHAR(10),'Final Report'!AG44,CHAR(10),CHAR(10),"*WCAG 2.1 Success Criteria:*",CHAR(10),'Final Report'!AH44,CHAR(10),CHAR(10),"*Tested on:*",CHAR(10),'Final Report'!AK44,CHAR(10),CHAR(10),IF(OR('Final Report'!G44&lt;&gt;"",'Final Report'!H44&lt;&gt;"",'Final Report'!I44&lt;&gt;"",'Final Report'!J44&lt;&gt;"",'Final Report'!K44&lt;&gt;"",'Final Report'!L44&lt;&gt;"",'Final Report'!M44&lt;&gt;"",'Final Report'!N44&lt;&gt;"",'Final Report'!O44&lt;&gt;""),CONCATENATE("*Assistive Technology:*",CHAR(10),IF('Final Report'!G44&lt;&gt;"",CONCATENATE("JAWS 2022 - Chrome - Windows - ",'Final Report'!G44,CHAR(10)),""),IF('Final Report'!H44&lt;&gt;"",CONCATENATE("NVDA 2022 - Firefox - Windows - ",'Final Report'!H44,CHAR(10)),""),IF('Final Report'!I44&lt;&gt;"",CONCATENATE("NVDA 2022 - Chrome - Windows - ",'Final Report'!I44,CHAR(10)),""),IF('Final Report'!J44&lt;&gt;"",CONCATENATE("VoiceOver - Safari - MAC OS - ",'Final Report'!J44,CHAR(10)),""),IF('Final Report'!K44&lt;&gt;"",CONCATENATE("VoiceOver - Chrome - MAC OS  - ",'Final Report'!K44,CHAR(10)),""),IF('Final Report'!L44&lt;&gt;"",CONCATENATE("VoiceOver - iOS - ",'Final Report'!L44,CHAR(10)),""),IF('Final Report'!M44&lt;&gt;"",CONCATENATE("TalkBack - Android - ",'Final Report'!M44,CHAR(10)),""),IF('Final Report'!N44&lt;&gt;"",CONCATENATE("ZoomText - ",'Final Report'!N44,CHAR(10)),""),IF('Final Report'!O44&lt;&gt;"",CONCATENATE("Dragon - ",'Final Report'!O44,CHAR(10)),""),CHAR(10),"*Original Bug:*",CHAR(10),)))</f>
        <v>*Steps to Reproduce:*
N/A
*Actual Result:*
N/A
*ScreenShot Name:*
*Code Snippet*
0
*Expected Result*
N/A
*Rationale*
N/A
*Recommendation*
N/A
*WCAG 2.1 Conformance Level:*
N/A
*WCAG 2.1 Success Criteria:*
N/A
*Tested on:*
Windows: 11
MAC OS: 12
iOS: 15
Android OS: 10
FALSE</v>
      </c>
      <c r="D44" s="121" t="b">
        <f>Final_Report[[#This Row],[Severity]]</f>
        <v>0</v>
      </c>
      <c r="E44" s="103" t="str">
        <f>CONCATENATE('Final Report'!AD44,CHAR(10),CHAR(10),'Final Report'!AF44)</f>
        <v xml:space="preserve">
N/A</v>
      </c>
      <c r="F44" s="103" t="str">
        <f>Final_Report[[#This Row],[Components]]</f>
        <v>N/A (Level N/A), Accessibility, Audit, Marketing, MLM-XL, MLVISION, MyLab, US, VPAT</v>
      </c>
      <c r="G44" s="103" t="e">
        <f>Final_Report[[#This Row],[Labels]]</f>
        <v>#VALUE!</v>
      </c>
      <c r="H44" s="103">
        <f>Final_Report[[#This Row],[ScreenShot Name]]</f>
        <v>0</v>
      </c>
      <c r="I44" s="104">
        <f>Final_Report[[#This Row],[Priority]]</f>
        <v>0</v>
      </c>
      <c r="J44" s="103">
        <f>Final_Report[[#This Row],[Uploading Status]]</f>
        <v>0</v>
      </c>
    </row>
    <row r="45" spans="1:10" ht="409.5" hidden="1">
      <c r="A45" s="58">
        <f>Final_Report[[#This Row],[Issue Name]]</f>
        <v>0</v>
      </c>
      <c r="B45" s="103" t="str">
        <f>Final_Report[[#This Row],[Summary]]</f>
        <v>N/A</v>
      </c>
      <c r="C45" s="103" t="str">
        <f>CONCATENATE("*Steps to Reproduce:*",CHAR(10),CHAR(10),'Final Report'!AD45,CHAR(10),CHAR(10),'Final Report'!AF45,CHAR(10),CHAR(10),"*Actual Result:*",CHAR(10),'Final Report'!V45,CHAR(10),CHAR(10),"*ScreenShot Name:*",CHAR(10),'Final Report'!AI45,CHAR(10),CHAR(10),IF('Final Report'!X45&lt;&gt;"",CONCATENATE("*Code Snippet*",CHAR(10),'Final Report'!X45,CHAR(10),CHAR(10)),""),"*Expected Result*",CHAR(10),'Final Report'!Z45,CHAR(10),CHAR(10),"*Rationale*",CHAR(10),'Final Report'!AA45,CHAR(10),CHAR(10),"*Recommendation*",CHAR(10),'Final Report'!AC45,CHAR(10),CHAR(10),"*WCAG 2.1 Conformance Level:*",CHAR(10),'Final Report'!AG45,CHAR(10),CHAR(10),"*WCAG 2.1 Success Criteria:*",CHAR(10),'Final Report'!AH45,CHAR(10),CHAR(10),"*Tested on:*",CHAR(10),'Final Report'!AK45,CHAR(10),CHAR(10),IF(OR('Final Report'!G45&lt;&gt;"",'Final Report'!H45&lt;&gt;"",'Final Report'!I45&lt;&gt;"",'Final Report'!J45&lt;&gt;"",'Final Report'!K45&lt;&gt;"",'Final Report'!L45&lt;&gt;"",'Final Report'!M45&lt;&gt;"",'Final Report'!N45&lt;&gt;"",'Final Report'!O45&lt;&gt;""),CONCATENATE("*Assistive Technology:*",CHAR(10),IF('Final Report'!G45&lt;&gt;"",CONCATENATE("JAWS 2022 - Chrome - Windows - ",'Final Report'!G45,CHAR(10)),""),IF('Final Report'!H45&lt;&gt;"",CONCATENATE("NVDA 2022 - Firefox - Windows - ",'Final Report'!H45,CHAR(10)),""),IF('Final Report'!I45&lt;&gt;"",CONCATENATE("NVDA 2022 - Chrome - Windows - ",'Final Report'!I45,CHAR(10)),""),IF('Final Report'!J45&lt;&gt;"",CONCATENATE("VoiceOver - Safari - MAC OS - ",'Final Report'!J45,CHAR(10)),""),IF('Final Report'!K45&lt;&gt;"",CONCATENATE("VoiceOver - Chrome - MAC OS  - ",'Final Report'!K45,CHAR(10)),""),IF('Final Report'!L45&lt;&gt;"",CONCATENATE("VoiceOver - iOS - ",'Final Report'!L45,CHAR(10)),""),IF('Final Report'!M45&lt;&gt;"",CONCATENATE("TalkBack - Android - ",'Final Report'!M45,CHAR(10)),""),IF('Final Report'!N45&lt;&gt;"",CONCATENATE("ZoomText - ",'Final Report'!N45,CHAR(10)),""),IF('Final Report'!O45&lt;&gt;"",CONCATENATE("Dragon - ",'Final Report'!O45,CHAR(10)),""),CHAR(10),"*Original Bug:*",CHAR(10),)))</f>
        <v>*Steps to Reproduce:*
N/A
*Actual Result:*
N/A
*ScreenShot Name:*
*Code Snippet*
0
*Expected Result*
N/A
*Rationale*
N/A
*Recommendation*
N/A
*WCAG 2.1 Conformance Level:*
N/A
*WCAG 2.1 Success Criteria:*
N/A
*Tested on:*
Windows: 11
MAC OS: 12
iOS: 15
Android OS: 10
FALSE</v>
      </c>
      <c r="D45" s="121" t="b">
        <f>Final_Report[[#This Row],[Severity]]</f>
        <v>0</v>
      </c>
      <c r="E45" s="103" t="str">
        <f>CONCATENATE('Final Report'!AD45,CHAR(10),CHAR(10),'Final Report'!AF45)</f>
        <v xml:space="preserve">
N/A</v>
      </c>
      <c r="F45" s="103" t="str">
        <f>Final_Report[[#This Row],[Components]]</f>
        <v>N/A (Level N/A), Accessibility, Audit, Marketing, MLM-XL, MLVISION, MyLab, US, VPAT</v>
      </c>
      <c r="G45" s="103" t="e">
        <f>Final_Report[[#This Row],[Labels]]</f>
        <v>#VALUE!</v>
      </c>
      <c r="H45" s="103">
        <f>Final_Report[[#This Row],[ScreenShot Name]]</f>
        <v>0</v>
      </c>
      <c r="I45" s="104">
        <f>Final_Report[[#This Row],[Priority]]</f>
        <v>0</v>
      </c>
      <c r="J45" s="103">
        <f>Final_Report[[#This Row],[Uploading Status]]</f>
        <v>0</v>
      </c>
    </row>
    <row r="46" spans="1:10" ht="409.5" hidden="1">
      <c r="A46" s="58">
        <f>Final_Report[[#This Row],[Issue Name]]</f>
        <v>0</v>
      </c>
      <c r="B46" s="103" t="str">
        <f>Final_Report[[#This Row],[Summary]]</f>
        <v>N/A</v>
      </c>
      <c r="C46" s="103" t="str">
        <f>CONCATENATE("*Steps to Reproduce:*",CHAR(10),CHAR(10),'Final Report'!AD46,CHAR(10),CHAR(10),'Final Report'!AF46,CHAR(10),CHAR(10),"*Actual Result:*",CHAR(10),'Final Report'!V46,CHAR(10),CHAR(10),"*ScreenShot Name:*",CHAR(10),'Final Report'!AI46,CHAR(10),CHAR(10),IF('Final Report'!X46&lt;&gt;"",CONCATENATE("*Code Snippet*",CHAR(10),'Final Report'!X46,CHAR(10),CHAR(10)),""),"*Expected Result*",CHAR(10),'Final Report'!Z46,CHAR(10),CHAR(10),"*Rationale*",CHAR(10),'Final Report'!AA46,CHAR(10),CHAR(10),"*Recommendation*",CHAR(10),'Final Report'!AC46,CHAR(10),CHAR(10),"*WCAG 2.1 Conformance Level:*",CHAR(10),'Final Report'!AG46,CHAR(10),CHAR(10),"*WCAG 2.1 Success Criteria:*",CHAR(10),'Final Report'!AH46,CHAR(10),CHAR(10),"*Tested on:*",CHAR(10),'Final Report'!AK46,CHAR(10),CHAR(10),IF(OR('Final Report'!G46&lt;&gt;"",'Final Report'!H46&lt;&gt;"",'Final Report'!I46&lt;&gt;"",'Final Report'!J46&lt;&gt;"",'Final Report'!K46&lt;&gt;"",'Final Report'!L46&lt;&gt;"",'Final Report'!M46&lt;&gt;"",'Final Report'!N46&lt;&gt;"",'Final Report'!O46&lt;&gt;""),CONCATENATE("*Assistive Technology:*",CHAR(10),IF('Final Report'!G46&lt;&gt;"",CONCATENATE("JAWS 2022 - Chrome - Windows - ",'Final Report'!G46,CHAR(10)),""),IF('Final Report'!H46&lt;&gt;"",CONCATENATE("NVDA 2022 - Firefox - Windows - ",'Final Report'!H46,CHAR(10)),""),IF('Final Report'!I46&lt;&gt;"",CONCATENATE("NVDA 2022 - Chrome - Windows - ",'Final Report'!I46,CHAR(10)),""),IF('Final Report'!J46&lt;&gt;"",CONCATENATE("VoiceOver - Safari - MAC OS - ",'Final Report'!J46,CHAR(10)),""),IF('Final Report'!K46&lt;&gt;"",CONCATENATE("VoiceOver - Chrome - MAC OS  - ",'Final Report'!K46,CHAR(10)),""),IF('Final Report'!L46&lt;&gt;"",CONCATENATE("VoiceOver - iOS - ",'Final Report'!L46,CHAR(10)),""),IF('Final Report'!M46&lt;&gt;"",CONCATENATE("TalkBack - Android - ",'Final Report'!M46,CHAR(10)),""),IF('Final Report'!N46&lt;&gt;"",CONCATENATE("ZoomText - ",'Final Report'!N46,CHAR(10)),""),IF('Final Report'!O46&lt;&gt;"",CONCATENATE("Dragon - ",'Final Report'!O46,CHAR(10)),""),CHAR(10),"*Original Bug:*",CHAR(10),)))</f>
        <v>*Steps to Reproduce:*
N/A
*Actual Result:*
N/A
*ScreenShot Name:*
*Code Snippet*
0
*Expected Result*
N/A
*Rationale*
N/A
*Recommendation*
N/A
*WCAG 2.1 Conformance Level:*
N/A
*WCAG 2.1 Success Criteria:*
N/A
*Tested on:*
Windows: 11
MAC OS: 12
iOS: 15
Android OS: 10
FALSE</v>
      </c>
      <c r="D46" s="121" t="b">
        <f>Final_Report[[#This Row],[Severity]]</f>
        <v>0</v>
      </c>
      <c r="E46" s="103" t="str">
        <f>CONCATENATE('Final Report'!AD46,CHAR(10),CHAR(10),'Final Report'!AF46)</f>
        <v xml:space="preserve">
N/A</v>
      </c>
      <c r="F46" s="103" t="str">
        <f>Final_Report[[#This Row],[Components]]</f>
        <v>N/A (Level N/A), Accessibility, Audit, Marketing, MLM-XL, MLVISION, MyLab, US, VPAT</v>
      </c>
      <c r="G46" s="103" t="e">
        <f>Final_Report[[#This Row],[Labels]]</f>
        <v>#VALUE!</v>
      </c>
      <c r="H46" s="103">
        <f>Final_Report[[#This Row],[ScreenShot Name]]</f>
        <v>0</v>
      </c>
      <c r="I46" s="104">
        <f>Final_Report[[#This Row],[Priority]]</f>
        <v>0</v>
      </c>
      <c r="J46" s="103">
        <f>Final_Report[[#This Row],[Uploading Status]]</f>
        <v>0</v>
      </c>
    </row>
    <row r="47" spans="1:10" ht="409.5" hidden="1">
      <c r="A47" s="58">
        <f>Final_Report[[#This Row],[Issue Name]]</f>
        <v>0</v>
      </c>
      <c r="B47" s="103" t="str">
        <f>Final_Report[[#This Row],[Summary]]</f>
        <v>N/A</v>
      </c>
      <c r="C47" s="103" t="str">
        <f>CONCATENATE("*Steps to Reproduce:*",CHAR(10),CHAR(10),'Final Report'!AD47,CHAR(10),CHAR(10),'Final Report'!AF47,CHAR(10),CHAR(10),"*Actual Result:*",CHAR(10),'Final Report'!V47,CHAR(10),CHAR(10),"*ScreenShot Name:*",CHAR(10),'Final Report'!AI47,CHAR(10),CHAR(10),IF('Final Report'!X47&lt;&gt;"",CONCATENATE("*Code Snippet*",CHAR(10),'Final Report'!X47,CHAR(10),CHAR(10)),""),"*Expected Result*",CHAR(10),'Final Report'!Z47,CHAR(10),CHAR(10),"*Rationale*",CHAR(10),'Final Report'!AA47,CHAR(10),CHAR(10),"*Recommendation*",CHAR(10),'Final Report'!AC47,CHAR(10),CHAR(10),"*WCAG 2.1 Conformance Level:*",CHAR(10),'Final Report'!AG47,CHAR(10),CHAR(10),"*WCAG 2.1 Success Criteria:*",CHAR(10),'Final Report'!AH47,CHAR(10),CHAR(10),"*Tested on:*",CHAR(10),'Final Report'!AK47,CHAR(10),CHAR(10),IF(OR('Final Report'!G47&lt;&gt;"",'Final Report'!H47&lt;&gt;"",'Final Report'!I47&lt;&gt;"",'Final Report'!J47&lt;&gt;"",'Final Report'!K47&lt;&gt;"",'Final Report'!L47&lt;&gt;"",'Final Report'!M47&lt;&gt;"",'Final Report'!N47&lt;&gt;"",'Final Report'!O47&lt;&gt;""),CONCATENATE("*Assistive Technology:*",CHAR(10),IF('Final Report'!G47&lt;&gt;"",CONCATENATE("JAWS 2022 - Chrome - Windows - ",'Final Report'!G47,CHAR(10)),""),IF('Final Report'!H47&lt;&gt;"",CONCATENATE("NVDA 2022 - Firefox - Windows - ",'Final Report'!H47,CHAR(10)),""),IF('Final Report'!I47&lt;&gt;"",CONCATENATE("NVDA 2022 - Chrome - Windows - ",'Final Report'!I47,CHAR(10)),""),IF('Final Report'!J47&lt;&gt;"",CONCATENATE("VoiceOver - Safari - MAC OS - ",'Final Report'!J47,CHAR(10)),""),IF('Final Report'!K47&lt;&gt;"",CONCATENATE("VoiceOver - Chrome - MAC OS  - ",'Final Report'!K47,CHAR(10)),""),IF('Final Report'!L47&lt;&gt;"",CONCATENATE("VoiceOver - iOS - ",'Final Report'!L47,CHAR(10)),""),IF('Final Report'!M47&lt;&gt;"",CONCATENATE("TalkBack - Android - ",'Final Report'!M47,CHAR(10)),""),IF('Final Report'!N47&lt;&gt;"",CONCATENATE("ZoomText - ",'Final Report'!N47,CHAR(10)),""),IF('Final Report'!O47&lt;&gt;"",CONCATENATE("Dragon - ",'Final Report'!O47,CHAR(10)),""),CHAR(10),"*Original Bug:*",CHAR(10),)))</f>
        <v>*Steps to Reproduce:*
N/A
*Actual Result:*
N/A
*ScreenShot Name:*
*Code Snippet*
0
*Expected Result*
N/A
*Rationale*
N/A
*Recommendation*
N/A
*WCAG 2.1 Conformance Level:*
N/A
*WCAG 2.1 Success Criteria:*
N/A
*Tested on:*
Windows: 11
MAC OS: 12
iOS: 15
Android OS: 10
FALSE</v>
      </c>
      <c r="D47" s="121" t="b">
        <f>Final_Report[[#This Row],[Severity]]</f>
        <v>0</v>
      </c>
      <c r="E47" s="103" t="str">
        <f>CONCATENATE('Final Report'!AD47,CHAR(10),CHAR(10),'Final Report'!AF47)</f>
        <v xml:space="preserve">
N/A</v>
      </c>
      <c r="F47" s="103" t="str">
        <f>Final_Report[[#This Row],[Components]]</f>
        <v>N/A (Level N/A), Accessibility, Audit, Marketing, MLM-XL, MLVISION, MyLab, US, VPAT</v>
      </c>
      <c r="G47" s="103" t="e">
        <f>Final_Report[[#This Row],[Labels]]</f>
        <v>#VALUE!</v>
      </c>
      <c r="H47" s="103">
        <f>Final_Report[[#This Row],[ScreenShot Name]]</f>
        <v>0</v>
      </c>
      <c r="I47" s="104">
        <f>Final_Report[[#This Row],[Priority]]</f>
        <v>0</v>
      </c>
      <c r="J47" s="103">
        <f>Final_Report[[#This Row],[Uploading Status]]</f>
        <v>0</v>
      </c>
    </row>
    <row r="48" spans="1:10" ht="409.5" hidden="1">
      <c r="A48" s="58">
        <f>Final_Report[[#This Row],[Issue Name]]</f>
        <v>0</v>
      </c>
      <c r="B48" s="103" t="str">
        <f>Final_Report[[#This Row],[Summary]]</f>
        <v>N/A</v>
      </c>
      <c r="C48" s="103" t="str">
        <f>CONCATENATE("*Steps to Reproduce:*",CHAR(10),CHAR(10),'Final Report'!AD48,CHAR(10),CHAR(10),'Final Report'!AF48,CHAR(10),CHAR(10),"*Actual Result:*",CHAR(10),'Final Report'!V48,CHAR(10),CHAR(10),"*ScreenShot Name:*",CHAR(10),'Final Report'!AI48,CHAR(10),CHAR(10),IF('Final Report'!X48&lt;&gt;"",CONCATENATE("*Code Snippet*",CHAR(10),'Final Report'!X48,CHAR(10),CHAR(10)),""),"*Expected Result*",CHAR(10),'Final Report'!Z48,CHAR(10),CHAR(10),"*Rationale*",CHAR(10),'Final Report'!AA48,CHAR(10),CHAR(10),"*Recommendation*",CHAR(10),'Final Report'!AC48,CHAR(10),CHAR(10),"*WCAG 2.1 Conformance Level:*",CHAR(10),'Final Report'!AG48,CHAR(10),CHAR(10),"*WCAG 2.1 Success Criteria:*",CHAR(10),'Final Report'!AH48,CHAR(10),CHAR(10),"*Tested on:*",CHAR(10),'Final Report'!AK48,CHAR(10),CHAR(10),IF(OR('Final Report'!G48&lt;&gt;"",'Final Report'!H48&lt;&gt;"",'Final Report'!I48&lt;&gt;"",'Final Report'!J48&lt;&gt;"",'Final Report'!K48&lt;&gt;"",'Final Report'!L48&lt;&gt;"",'Final Report'!M48&lt;&gt;"",'Final Report'!N48&lt;&gt;"",'Final Report'!O48&lt;&gt;""),CONCATENATE("*Assistive Technology:*",CHAR(10),IF('Final Report'!G48&lt;&gt;"",CONCATENATE("JAWS 2022 - Chrome - Windows - ",'Final Report'!G48,CHAR(10)),""),IF('Final Report'!H48&lt;&gt;"",CONCATENATE("NVDA 2022 - Firefox - Windows - ",'Final Report'!H48,CHAR(10)),""),IF('Final Report'!I48&lt;&gt;"",CONCATENATE("NVDA 2022 - Chrome - Windows - ",'Final Report'!I48,CHAR(10)),""),IF('Final Report'!J48&lt;&gt;"",CONCATENATE("VoiceOver - Safari - MAC OS - ",'Final Report'!J48,CHAR(10)),""),IF('Final Report'!K48&lt;&gt;"",CONCATENATE("VoiceOver - Chrome - MAC OS  - ",'Final Report'!K48,CHAR(10)),""),IF('Final Report'!L48&lt;&gt;"",CONCATENATE("VoiceOver - iOS - ",'Final Report'!L48,CHAR(10)),""),IF('Final Report'!M48&lt;&gt;"",CONCATENATE("TalkBack - Android - ",'Final Report'!M48,CHAR(10)),""),IF('Final Report'!N48&lt;&gt;"",CONCATENATE("ZoomText - ",'Final Report'!N48,CHAR(10)),""),IF('Final Report'!O48&lt;&gt;"",CONCATENATE("Dragon - ",'Final Report'!O48,CHAR(10)),""),CHAR(10),"*Original Bug:*",CHAR(10),)))</f>
        <v>*Steps to Reproduce:*
N/A
*Actual Result:*
N/A
*ScreenShot Name:*
*Code Snippet*
0
*Expected Result*
N/A
*Rationale*
N/A
*Recommendation*
N/A
*WCAG 2.1 Conformance Level:*
N/A
*WCAG 2.1 Success Criteria:*
N/A
*Tested on:*
Windows: 11
MAC OS: 12
iOS: 15
Android OS: 10
FALSE</v>
      </c>
      <c r="D48" s="121" t="b">
        <f>Final_Report[[#This Row],[Severity]]</f>
        <v>0</v>
      </c>
      <c r="E48" s="103" t="str">
        <f>CONCATENATE('Final Report'!AD48,CHAR(10),CHAR(10),'Final Report'!AF48)</f>
        <v xml:space="preserve">
N/A</v>
      </c>
      <c r="F48" s="103" t="str">
        <f>Final_Report[[#This Row],[Components]]</f>
        <v>N/A (Level N/A), Accessibility, Audit, Marketing, MLM-XL, MLVISION, MyLab, US, VPAT</v>
      </c>
      <c r="G48" s="103" t="e">
        <f>Final_Report[[#This Row],[Labels]]</f>
        <v>#VALUE!</v>
      </c>
      <c r="H48" s="103">
        <f>Final_Report[[#This Row],[ScreenShot Name]]</f>
        <v>0</v>
      </c>
      <c r="I48" s="104">
        <f>Final_Report[[#This Row],[Priority]]</f>
        <v>0</v>
      </c>
      <c r="J48" s="103">
        <f>Final_Report[[#This Row],[Uploading Status]]</f>
        <v>0</v>
      </c>
    </row>
    <row r="49" spans="1:10" ht="409.5" hidden="1">
      <c r="A49" s="58">
        <f>Final_Report[[#This Row],[Issue Name]]</f>
        <v>0</v>
      </c>
      <c r="B49" s="103" t="str">
        <f>Final_Report[[#This Row],[Summary]]</f>
        <v>N/A</v>
      </c>
      <c r="C49" s="103" t="str">
        <f>CONCATENATE("*Steps to Reproduce:*",CHAR(10),CHAR(10),'Final Report'!AD49,CHAR(10),CHAR(10),'Final Report'!AF49,CHAR(10),CHAR(10),"*Actual Result:*",CHAR(10),'Final Report'!V49,CHAR(10),CHAR(10),"*ScreenShot Name:*",CHAR(10),'Final Report'!AI49,CHAR(10),CHAR(10),IF('Final Report'!X49&lt;&gt;"",CONCATENATE("*Code Snippet*",CHAR(10),'Final Report'!X49,CHAR(10),CHAR(10)),""),"*Expected Result*",CHAR(10),'Final Report'!Z49,CHAR(10),CHAR(10),"*Rationale*",CHAR(10),'Final Report'!AA49,CHAR(10),CHAR(10),"*Recommendation*",CHAR(10),'Final Report'!AC49,CHAR(10),CHAR(10),"*WCAG 2.1 Conformance Level:*",CHAR(10),'Final Report'!AG49,CHAR(10),CHAR(10),"*WCAG 2.1 Success Criteria:*",CHAR(10),'Final Report'!AH49,CHAR(10),CHAR(10),"*Tested on:*",CHAR(10),'Final Report'!AK49,CHAR(10),CHAR(10),IF(OR('Final Report'!G49&lt;&gt;"",'Final Report'!H49&lt;&gt;"",'Final Report'!I49&lt;&gt;"",'Final Report'!J49&lt;&gt;"",'Final Report'!K49&lt;&gt;"",'Final Report'!L49&lt;&gt;"",'Final Report'!M49&lt;&gt;"",'Final Report'!N49&lt;&gt;"",'Final Report'!O49&lt;&gt;""),CONCATENATE("*Assistive Technology:*",CHAR(10),IF('Final Report'!G49&lt;&gt;"",CONCATENATE("JAWS 2022 - Chrome - Windows - ",'Final Report'!G49,CHAR(10)),""),IF('Final Report'!H49&lt;&gt;"",CONCATENATE("NVDA 2022 - Firefox - Windows - ",'Final Report'!H49,CHAR(10)),""),IF('Final Report'!I49&lt;&gt;"",CONCATENATE("NVDA 2022 - Chrome - Windows - ",'Final Report'!I49,CHAR(10)),""),IF('Final Report'!J49&lt;&gt;"",CONCATENATE("VoiceOver - Safari - MAC OS - ",'Final Report'!J49,CHAR(10)),""),IF('Final Report'!K49&lt;&gt;"",CONCATENATE("VoiceOver - Chrome - MAC OS  - ",'Final Report'!K49,CHAR(10)),""),IF('Final Report'!L49&lt;&gt;"",CONCATENATE("VoiceOver - iOS - ",'Final Report'!L49,CHAR(10)),""),IF('Final Report'!M49&lt;&gt;"",CONCATENATE("TalkBack - Android - ",'Final Report'!M49,CHAR(10)),""),IF('Final Report'!N49&lt;&gt;"",CONCATENATE("ZoomText - ",'Final Report'!N49,CHAR(10)),""),IF('Final Report'!O49&lt;&gt;"",CONCATENATE("Dragon - ",'Final Report'!O49,CHAR(10)),""),CHAR(10),"*Original Bug:*",CHAR(10),)))</f>
        <v>*Steps to Reproduce:*
N/A
*Actual Result:*
N/A
*ScreenShot Name:*
*Code Snippet*
0
*Expected Result*
N/A
*Rationale*
N/A
*Recommendation*
N/A
*WCAG 2.1 Conformance Level:*
N/A
*WCAG 2.1 Success Criteria:*
N/A
*Tested on:*
Windows: 11
MAC OS: 12
iOS: 15
Android OS: 10
FALSE</v>
      </c>
      <c r="D49" s="121" t="b">
        <f>Final_Report[[#This Row],[Severity]]</f>
        <v>0</v>
      </c>
      <c r="E49" s="103" t="str">
        <f>CONCATENATE('Final Report'!AD49,CHAR(10),CHAR(10),'Final Report'!AF49)</f>
        <v xml:space="preserve">
N/A</v>
      </c>
      <c r="F49" s="103" t="str">
        <f>Final_Report[[#This Row],[Components]]</f>
        <v>N/A (Level N/A), Accessibility, Audit, Marketing, MLM-XL, MLVISION, MyLab, US, VPAT</v>
      </c>
      <c r="G49" s="103" t="e">
        <f>Final_Report[[#This Row],[Labels]]</f>
        <v>#VALUE!</v>
      </c>
      <c r="H49" s="103">
        <f>Final_Report[[#This Row],[ScreenShot Name]]</f>
        <v>0</v>
      </c>
      <c r="I49" s="104">
        <f>Final_Report[[#This Row],[Priority]]</f>
        <v>0</v>
      </c>
      <c r="J49" s="103">
        <f>Final_Report[[#This Row],[Uploading Status]]</f>
        <v>0</v>
      </c>
    </row>
    <row r="50" spans="1:10" ht="409.5" hidden="1">
      <c r="A50" s="58">
        <f>Final_Report[[#This Row],[Issue Name]]</f>
        <v>0</v>
      </c>
      <c r="B50" s="103" t="str">
        <f>Final_Report[[#This Row],[Summary]]</f>
        <v>N/A</v>
      </c>
      <c r="C50" s="103" t="str">
        <f>CONCATENATE("*Steps to Reproduce:*",CHAR(10),CHAR(10),'Final Report'!AD50,CHAR(10),CHAR(10),'Final Report'!AF50,CHAR(10),CHAR(10),"*Actual Result:*",CHAR(10),'Final Report'!V50,CHAR(10),CHAR(10),"*ScreenShot Name:*",CHAR(10),'Final Report'!AI50,CHAR(10),CHAR(10),IF('Final Report'!X50&lt;&gt;"",CONCATENATE("*Code Snippet*",CHAR(10),'Final Report'!X50,CHAR(10),CHAR(10)),""),"*Expected Result*",CHAR(10),'Final Report'!Z50,CHAR(10),CHAR(10),"*Rationale*",CHAR(10),'Final Report'!AA50,CHAR(10),CHAR(10),"*Recommendation*",CHAR(10),'Final Report'!AC50,CHAR(10),CHAR(10),"*WCAG 2.1 Conformance Level:*",CHAR(10),'Final Report'!AG50,CHAR(10),CHAR(10),"*WCAG 2.1 Success Criteria:*",CHAR(10),'Final Report'!AH50,CHAR(10),CHAR(10),"*Tested on:*",CHAR(10),'Final Report'!AK50,CHAR(10),CHAR(10),IF(OR('Final Report'!G50&lt;&gt;"",'Final Report'!H50&lt;&gt;"",'Final Report'!I50&lt;&gt;"",'Final Report'!J50&lt;&gt;"",'Final Report'!K50&lt;&gt;"",'Final Report'!L50&lt;&gt;"",'Final Report'!M50&lt;&gt;"",'Final Report'!N50&lt;&gt;"",'Final Report'!O50&lt;&gt;""),CONCATENATE("*Assistive Technology:*",CHAR(10),IF('Final Report'!G50&lt;&gt;"",CONCATENATE("JAWS 2022 - Chrome - Windows - ",'Final Report'!G50,CHAR(10)),""),IF('Final Report'!H50&lt;&gt;"",CONCATENATE("NVDA 2022 - Firefox - Windows - ",'Final Report'!H50,CHAR(10)),""),IF('Final Report'!I50&lt;&gt;"",CONCATENATE("NVDA 2022 - Chrome - Windows - ",'Final Report'!I50,CHAR(10)),""),IF('Final Report'!J50&lt;&gt;"",CONCATENATE("VoiceOver - Safari - MAC OS - ",'Final Report'!J50,CHAR(10)),""),IF('Final Report'!K50&lt;&gt;"",CONCATENATE("VoiceOver - Chrome - MAC OS  - ",'Final Report'!K50,CHAR(10)),""),IF('Final Report'!L50&lt;&gt;"",CONCATENATE("VoiceOver - iOS - ",'Final Report'!L50,CHAR(10)),""),IF('Final Report'!M50&lt;&gt;"",CONCATENATE("TalkBack - Android - ",'Final Report'!M50,CHAR(10)),""),IF('Final Report'!N50&lt;&gt;"",CONCATENATE("ZoomText - ",'Final Report'!N50,CHAR(10)),""),IF('Final Report'!O50&lt;&gt;"",CONCATENATE("Dragon - ",'Final Report'!O50,CHAR(10)),""),CHAR(10),"*Original Bug:*",CHAR(10),)))</f>
        <v>*Steps to Reproduce:*
N/A
*Actual Result:*
N/A
*ScreenShot Name:*
*Code Snippet*
0
*Expected Result*
N/A
*Rationale*
N/A
*Recommendation*
N/A
*WCAG 2.1 Conformance Level:*
N/A
*WCAG 2.1 Success Criteria:*
N/A
*Tested on:*
Windows: 11
MAC OS: 12
iOS: 15
Android OS: 10
FALSE</v>
      </c>
      <c r="D50" s="121" t="b">
        <f>Final_Report[[#This Row],[Severity]]</f>
        <v>0</v>
      </c>
      <c r="E50" s="103" t="str">
        <f>CONCATENATE('Final Report'!AD50,CHAR(10),CHAR(10),'Final Report'!AF50)</f>
        <v xml:space="preserve">
N/A</v>
      </c>
      <c r="F50" s="103" t="str">
        <f>Final_Report[[#This Row],[Components]]</f>
        <v>N/A (Level N/A), Accessibility, Audit, Marketing, MLM-XL, MLVISION, MyLab, US, VPAT</v>
      </c>
      <c r="G50" s="103" t="e">
        <f>Final_Report[[#This Row],[Labels]]</f>
        <v>#VALUE!</v>
      </c>
      <c r="H50" s="103">
        <f>Final_Report[[#This Row],[ScreenShot Name]]</f>
        <v>0</v>
      </c>
      <c r="I50" s="104">
        <f>Final_Report[[#This Row],[Priority]]</f>
        <v>0</v>
      </c>
      <c r="J50" s="103">
        <f>Final_Report[[#This Row],[Uploading Status]]</f>
        <v>0</v>
      </c>
    </row>
    <row r="51" spans="1:10" ht="409.5" hidden="1">
      <c r="A51" s="58">
        <f>Final_Report[[#This Row],[Issue Name]]</f>
        <v>0</v>
      </c>
      <c r="B51" s="103">
        <f>Final_Report[[#This Row],[Summary]]</f>
        <v>0</v>
      </c>
      <c r="C51" s="103" t="str">
        <f>CONCATENATE("*Steps to Reproduce:*",CHAR(10),CHAR(10),'Final Report'!AD51,CHAR(10),CHAR(10),'Final Report'!AF51,CHAR(10),CHAR(10),"*Actual Result:*",CHAR(10),'Final Report'!V51,CHAR(10),CHAR(10),"*ScreenShot Name:*",CHAR(10),'Final Report'!AI51,CHAR(10),CHAR(10),IF('Final Report'!X51&lt;&gt;"",CONCATENATE("*Code Snippet*",CHAR(10),'Final Report'!X51,CHAR(10),CHAR(10)),""),"*Expected Result*",CHAR(10),'Final Report'!Z51,CHAR(10),CHAR(10),"*Rationale*",CHAR(10),'Final Report'!AA51,CHAR(10),CHAR(10),"*Recommendation*",CHAR(10),'Final Report'!AC51,CHAR(10),CHAR(10),"*WCAG 2.1 Conformance Level:*",CHAR(10),'Final Report'!AG51,CHAR(10),CHAR(10),"*WCAG 2.1 Success Criteria:*",CHAR(10),'Final Report'!AH51,CHAR(10),CHAR(10),"*Tested on:*",CHAR(10),'Final Report'!AK51,CHAR(10),CHAR(10),IF(OR('Final Report'!G51&lt;&gt;"",'Final Report'!H51&lt;&gt;"",'Final Report'!I51&lt;&gt;"",'Final Report'!J51&lt;&gt;"",'Final Report'!K51&lt;&gt;"",'Final Report'!L51&lt;&gt;"",'Final Report'!M51&lt;&gt;"",'Final Report'!N51&lt;&gt;"",'Final Report'!O51&lt;&gt;""),CONCATENATE("*Assistive Technology:*",CHAR(10),IF('Final Report'!G51&lt;&gt;"",CONCATENATE("JAWS 2022 - Chrome - Windows - ",'Final Report'!G51,CHAR(10)),""),IF('Final Report'!H51&lt;&gt;"",CONCATENATE("NVDA 2022 - Firefox - Windows - ",'Final Report'!H51,CHAR(10)),""),IF('Final Report'!I51&lt;&gt;"",CONCATENATE("NVDA 2022 - Chrome - Windows - ",'Final Report'!I51,CHAR(10)),""),IF('Final Report'!J51&lt;&gt;"",CONCATENATE("VoiceOver - Safari - MAC OS - ",'Final Report'!J51,CHAR(10)),""),IF('Final Report'!K51&lt;&gt;"",CONCATENATE("VoiceOver - Chrome - MAC OS  - ",'Final Report'!K51,CHAR(10)),""),IF('Final Report'!L51&lt;&gt;"",CONCATENATE("VoiceOver - iOS - ",'Final Report'!L51,CHAR(10)),""),IF('Final Report'!M51&lt;&gt;"",CONCATENATE("TalkBack - Android - ",'Final Report'!M51,CHAR(10)),""),IF('Final Report'!N51&lt;&gt;"",CONCATENATE("ZoomText - ",'Final Report'!N51,CHAR(10)),""),IF('Final Report'!O51&lt;&gt;"",CONCATENATE("Dragon - ",'Final Report'!O51,CHAR(10)),""),CHAR(10),"*Original Bug:*",CHAR(10),)))</f>
        <v>*Steps to Reproduce:*
N/A
*Actual Result:*
*ScreenShot Name:*
*Code Snippet*
0
*Expected Result*
N/A
*Rationale*
N/A
*Recommendation*
N/A
*WCAG 2.1 Conformance Level:*
N/A
*WCAG 2.1 Success Criteria:*
N/A
*Tested on:*
Windows: 11
MAC OS: 12
iOS: 15
Android OS: 10
FALSE</v>
      </c>
      <c r="D51" s="121" t="b">
        <f>Final_Report[[#This Row],[Severity]]</f>
        <v>0</v>
      </c>
      <c r="E51" s="103" t="str">
        <f>CONCATENATE('Final Report'!AD51,CHAR(10),CHAR(10),'Final Report'!AF51)</f>
        <v xml:space="preserve">
N/A</v>
      </c>
      <c r="F51" s="103" t="str">
        <f>Final_Report[[#This Row],[Components]]</f>
        <v>N/A (Level N/A), Accessibility, Audit, Marketing, MLM-XL, MLVISION, MyLab, US, VPAT</v>
      </c>
      <c r="G51" s="103" t="e">
        <f>Final_Report[[#This Row],[Labels]]</f>
        <v>#VALUE!</v>
      </c>
      <c r="H51" s="103">
        <f>Final_Report[[#This Row],[ScreenShot Name]]</f>
        <v>0</v>
      </c>
      <c r="I51" s="104">
        <f>Final_Report[[#This Row],[Priority]]</f>
        <v>0</v>
      </c>
      <c r="J51" s="103">
        <f>Final_Report[[#This Row],[Uploading Status]]</f>
        <v>0</v>
      </c>
    </row>
    <row r="52" spans="1:10" ht="409.5" hidden="1">
      <c r="A52" s="58" t="str">
        <f>Final_Report[[#This Row],[Issue Name]]</f>
        <v>Focus not clearly visible</v>
      </c>
      <c r="B52" s="103" t="str">
        <f>Final_Report[[#This Row],[Summary]]</f>
        <v>N/A</v>
      </c>
      <c r="C52" s="103" t="str">
        <f>CONCATENATE("*Steps to Reproduce:*",CHAR(10),CHAR(10),'Final Report'!AD52,CHAR(10),CHAR(10),'Final Report'!AF52,CHAR(10),CHAR(10),"*Actual Result:*",CHAR(10),'Final Report'!V52,CHAR(10),CHAR(10),"*ScreenShot Name:*",CHAR(10),'Final Report'!AI52,CHAR(10),CHAR(10),IF('Final Report'!X52&lt;&gt;"",CONCATENATE("*Code Snippet*",CHAR(10),'Final Report'!X52,CHAR(10),CHAR(10)),""),"*Expected Result*",CHAR(10),'Final Report'!Z52,CHAR(10),CHAR(10),"*Rationale*",CHAR(10),'Final Report'!AA52,CHAR(10),CHAR(10),"*Recommendation*",CHAR(10),'Final Report'!AC52,CHAR(10),CHAR(10),"*WCAG 2.1 Conformance Level:*",CHAR(10),'Final Report'!AG52,CHAR(10),CHAR(10),"*WCAG 2.1 Success Criteria:*",CHAR(10),'Final Report'!AH52,CHAR(10),CHAR(10),"*Tested on:*",CHAR(10),'Final Report'!AK52,CHAR(10),CHAR(10),IF(OR('Final Report'!G52&lt;&gt;"",'Final Report'!H52&lt;&gt;"",'Final Report'!I52&lt;&gt;"",'Final Report'!J52&lt;&gt;"",'Final Report'!K52&lt;&gt;"",'Final Report'!L52&lt;&gt;"",'Final Report'!M52&lt;&gt;"",'Final Report'!N52&lt;&gt;"",'Final Report'!O52&lt;&gt;""),CONCATENATE("*Assistive Technology:*",CHAR(10),IF('Final Report'!G52&lt;&gt;"",CONCATENATE("JAWS 2022 - Chrome - Windows - ",'Final Report'!G52,CHAR(10)),""),IF('Final Report'!H52&lt;&gt;"",CONCATENATE("NVDA 2022 - Firefox - Windows - ",'Final Report'!H52,CHAR(10)),""),IF('Final Report'!I52&lt;&gt;"",CONCATENATE("NVDA 2022 - Chrome - Windows - ",'Final Report'!I52,CHAR(10)),""),IF('Final Report'!J52&lt;&gt;"",CONCATENATE("VoiceOver - Safari - MAC OS - ",'Final Report'!J52,CHAR(10)),""),IF('Final Report'!K52&lt;&gt;"",CONCATENATE("VoiceOver - Chrome - MAC OS  - ",'Final Report'!K52,CHAR(10)),""),IF('Final Report'!L52&lt;&gt;"",CONCATENATE("VoiceOver - iOS - ",'Final Report'!L52,CHAR(10)),""),IF('Final Report'!M52&lt;&gt;"",CONCATENATE("TalkBack - Android - ",'Final Report'!M52,CHAR(10)),""),IF('Final Report'!N52&lt;&gt;"",CONCATENATE("ZoomText - ",'Final Report'!N52,CHAR(10)),""),IF('Final Report'!O52&lt;&gt;"",CONCATENATE("Dragon - ",'Final Report'!O52,CHAR(10)),""),CHAR(10),"*Original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TalkBack - Android - Applicable
*Original Bug:*
</v>
      </c>
      <c r="D52" s="121" t="b">
        <f>Final_Report[[#This Row],[Severity]]</f>
        <v>0</v>
      </c>
      <c r="E52" s="103" t="str">
        <f>CONCATENATE('Final Report'!AD52,CHAR(10),CHAR(10),'Final Report'!AF52)</f>
        <v xml:space="preserve">
N/A</v>
      </c>
      <c r="F52" s="103" t="str">
        <f>Final_Report[[#This Row],[Components]]</f>
        <v>N/A (Level N/A), TalkBack, Android Tablet, Accessibility, Audit, Marketing, MLM-XL, MLVISION, MyLab, US, VPAT</v>
      </c>
      <c r="G52" s="103" t="e">
        <f>Final_Report[[#This Row],[Labels]]</f>
        <v>#VALUE!</v>
      </c>
      <c r="H52" s="103">
        <f>Final_Report[[#This Row],[ScreenShot Name]]</f>
        <v>0</v>
      </c>
      <c r="I52" s="104">
        <f>Final_Report[[#This Row],[Priority]]</f>
        <v>0</v>
      </c>
      <c r="J52" s="103">
        <f>Final_Report[[#This Row],[Uploading Status]]</f>
        <v>0</v>
      </c>
    </row>
    <row r="53" spans="1:10" ht="409.5" hidden="1">
      <c r="A53" s="58" t="str">
        <f>Final_Report[[#This Row],[Issue Name]]</f>
        <v>Dynamically updating content not accessible for screen reader users</v>
      </c>
      <c r="B53" s="103" t="str">
        <f>Final_Report[[#This Row],[Summary]]</f>
        <v>Web: Kotler | Ch 1 Video Assignment : Dynamically updating content not accessible for screen reader users</v>
      </c>
      <c r="C53" s="103" t="str">
        <f>CONCATENATE("*Steps to Reproduce:*",CHAR(10),CHAR(10),'Final Report'!AD53,CHAR(10),CHAR(10),'Final Report'!AF53,CHAR(10),CHAR(10),"*Actual Result:*",CHAR(10),'Final Report'!V53,CHAR(10),CHAR(10),"*ScreenShot Name:*",CHAR(10),'Final Report'!AI53,CHAR(10),CHAR(10),IF('Final Report'!X53&lt;&gt;"",CONCATENATE("*Code Snippet*",CHAR(10),'Final Report'!X53,CHAR(10),CHAR(10)),""),"*Expected Result*",CHAR(10),'Final Report'!Z53,CHAR(10),CHAR(10),"*Rationale*",CHAR(10),'Final Report'!AA53,CHAR(10),CHAR(10),"*Recommendation*",CHAR(10),'Final Report'!AC53,CHAR(10),CHAR(10),"*WCAG 2.1 Conformance Level:*",CHAR(10),'Final Report'!AG53,CHAR(10),CHAR(10),"*WCAG 2.1 Success Criteria:*",CHAR(10),'Final Report'!AH53,CHAR(10),CHAR(10),"*Tested on:*",CHAR(10),'Final Report'!AK53,CHAR(10),CHAR(10),IF(OR('Final Report'!G53&lt;&gt;"",'Final Report'!H53&lt;&gt;"",'Final Report'!I53&lt;&gt;"",'Final Report'!J53&lt;&gt;"",'Final Report'!K53&lt;&gt;"",'Final Report'!L53&lt;&gt;"",'Final Report'!M53&lt;&gt;"",'Final Report'!N53&lt;&gt;"",'Final Report'!O53&lt;&gt;""),CONCATENATE("*Assistive Technology:*",CHAR(10),IF('Final Report'!G53&lt;&gt;"",CONCATENATE("JAWS 2022 - Chrome - Windows - ",'Final Report'!G53,CHAR(10)),""),IF('Final Report'!H53&lt;&gt;"",CONCATENATE("NVDA 2022 - Firefox - Windows - ",'Final Report'!H53,CHAR(10)),""),IF('Final Report'!I53&lt;&gt;"",CONCATENATE("NVDA 2022 - Chrome - Windows - ",'Final Report'!I53,CHAR(10)),""),IF('Final Report'!J53&lt;&gt;"",CONCATENATE("VoiceOver - Safari - MAC OS - ",'Final Report'!J53,CHAR(10)),""),IF('Final Report'!K53&lt;&gt;"",CONCATENATE("VoiceOver - Chrome - MAC OS  - ",'Final Report'!K53,CHAR(10)),""),IF('Final Report'!L53&lt;&gt;"",CONCATENATE("VoiceOver - iOS - ",'Final Report'!L53,CHAR(10)),""),IF('Final Report'!M53&lt;&gt;"",CONCATENATE("TalkBack - Android - ",'Final Report'!M53,CHAR(10)),""),IF('Final Report'!N53&lt;&gt;"",CONCATENATE("ZoomText - ",'Final Report'!N53,CHAR(10)),""),IF('Final Report'!O53&lt;&gt;"",CONCATENATE("Dragon - ",'Final Report'!O53,CHAR(10)),""),CHAR(10),"*Original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mentioned instance and observe the dynamic change.
*Actual Result:*
When users activate the "Playback rate" button in main content area the speed of video gets updated dynamically which does not gets announced for screen reader users.Although this functionality is easy to understand for sighted users, it may not be intuitive for blind users.
*ScreenShot Name:*
Marketing_53
*Code Snippet*
0
*Expected Result*
All the dynamic updated content should be accessible for screen reader user.
*Rationale*
All the interactive elements must be accessible for the assistive technology users such as screen reader users. When native HTML elements are used basic information about an element, such as name, role, state and value is exposed to assistive technologies by default. However, for custom components this information needs to be made available for assistive technologies so users can interact with the custom component effectively.
When content gets updated dynamically on a page, it is essential to make the information available for all users including assistive technology users. Assistive technologies, such as screen readers access web page information in a linear order as it has been included in the page source and any content that gets dynamically updated on the page often goes unnoticed by users with visual impairments.
*Recommendation*
Apply the following changes:
• Post an accessibility notification via "UIAccessibilityPostNotification" function for dynamically updating content.
• Ensure that the dynamically updating content should announced for screen reader via the UIAccessibilityAnnouncementNotification.
*WCAG 2.1 Conformance Level:*
A
*WCAG 2.1 Success Criteria:*
4.1.2 Name, Role, Value
*Tested on:*
Windows: 11
MAC OS: 12
iOS: 15
Android OS: 10
*Assistive Technology:*
JAWS 2022 - Chrome - Windows - Not Applicable
NVDA 2022 - Firefox - Windows - Not Applicable
NVDA 2022 - Chrome - Windows - Not Applicable
TalkBack - Android - Applicable
*Original Bug:*
</v>
      </c>
      <c r="D53" s="121" t="str">
        <f>Final_Report[[#This Row],[Severity]]</f>
        <v>1 - Critical - showstopper</v>
      </c>
      <c r="E53" s="103" t="str">
        <f>CONCATENATE('Final Report'!AD53,CHAR(10),CHAR(10),'Final Report'!AF53)</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mentioned instance and observe the dynamic change.</v>
      </c>
      <c r="F53" s="103" t="str">
        <f>Final_Report[[#This Row],[Components]]</f>
        <v>4.1.2 Name, Role, Value (Level A), TalkBack, Android Tablet, Accessibility, Audit, Marketing, MLM-XL, MLVISION, MyLab, US, VPAT</v>
      </c>
      <c r="G53" s="103" t="str">
        <f>Final_Report[[#This Row],[Labels]]</f>
        <v xml:space="preserve">4.1.2, Accessibility, Audit, Marketing, MLM-XL, MLVISION, MyLab, US, VPAT </v>
      </c>
      <c r="H53" s="103" t="str">
        <f>Final_Report[[#This Row],[ScreenShot Name]]</f>
        <v>Marketing_53</v>
      </c>
      <c r="I53" s="104" t="str">
        <f>Final_Report[[#This Row],[Priority]]</f>
        <v>Major</v>
      </c>
      <c r="J53" s="103">
        <f>Final_Report[[#This Row],[Uploading Status]]</f>
        <v>0</v>
      </c>
    </row>
    <row r="54" spans="1:10" ht="409.5" hidden="1">
      <c r="A54" s="58" t="str">
        <f>Final_Report[[#This Row],[Issue Name]]</f>
        <v>Feedback message difficult to locate</v>
      </c>
      <c r="B54" s="103" t="str">
        <f>Final_Report[[#This Row],[Summary]]</f>
        <v>N/A</v>
      </c>
      <c r="C54" s="103" t="str">
        <f>CONCATENATE("*Steps to Reproduce:*",CHAR(10),CHAR(10),'Final Report'!AD54,CHAR(10),CHAR(10),'Final Report'!AF54,CHAR(10),CHAR(10),"*Actual Result:*",CHAR(10),'Final Report'!V54,CHAR(10),CHAR(10),"*ScreenShot Name:*",CHAR(10),'Final Report'!AI54,CHAR(10),CHAR(10),IF('Final Report'!X54&lt;&gt;"",CONCATENATE("*Code Snippet*",CHAR(10),'Final Report'!X54,CHAR(10),CHAR(10)),""),"*Expected Result*",CHAR(10),'Final Report'!Z54,CHAR(10),CHAR(10),"*Rationale*",CHAR(10),'Final Report'!AA54,CHAR(10),CHAR(10),"*Recommendation*",CHAR(10),'Final Report'!AC54,CHAR(10),CHAR(10),"*WCAG 2.1 Conformance Level:*",CHAR(10),'Final Report'!AG54,CHAR(10),CHAR(10),"*WCAG 2.1 Success Criteria:*",CHAR(10),'Final Report'!AH54,CHAR(10),CHAR(10),"*Tested on:*",CHAR(10),'Final Report'!AK54,CHAR(10),CHAR(10),IF(OR('Final Report'!G54&lt;&gt;"",'Final Report'!H54&lt;&gt;"",'Final Report'!I54&lt;&gt;"",'Final Report'!J54&lt;&gt;"",'Final Report'!K54&lt;&gt;"",'Final Report'!L54&lt;&gt;"",'Final Report'!M54&lt;&gt;"",'Final Report'!N54&lt;&gt;"",'Final Report'!O54&lt;&gt;""),CONCATENATE("*Assistive Technology:*",CHAR(10),IF('Final Report'!G54&lt;&gt;"",CONCATENATE("JAWS 2022 - Chrome - Windows - ",'Final Report'!G54,CHAR(10)),""),IF('Final Report'!H54&lt;&gt;"",CONCATENATE("NVDA 2022 - Firefox - Windows - ",'Final Report'!H54,CHAR(10)),""),IF('Final Report'!I54&lt;&gt;"",CONCATENATE("NVDA 2022 - Chrome - Windows - ",'Final Report'!I54,CHAR(10)),""),IF('Final Report'!J54&lt;&gt;"",CONCATENATE("VoiceOver - Safari - MAC OS - ",'Final Report'!J54,CHAR(10)),""),IF('Final Report'!K54&lt;&gt;"",CONCATENATE("VoiceOver - Chrome - MAC OS  - ",'Final Report'!K54,CHAR(10)),""),IF('Final Report'!L54&lt;&gt;"",CONCATENATE("VoiceOver - iOS - ",'Final Report'!L54,CHAR(10)),""),IF('Final Report'!M54&lt;&gt;"",CONCATENATE("TalkBack - Android - ",'Final Report'!M54,CHAR(10)),""),IF('Final Report'!N54&lt;&gt;"",CONCATENATE("ZoomText - ",'Final Report'!N54,CHAR(10)),""),IF('Final Report'!O54&lt;&gt;"",CONCATENATE("Dragon - ",'Final Report'!O54,CHAR(10)),""),CHAR(10),"*Original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TalkBack - Android - Applicable
*Original Bug:*
</v>
      </c>
      <c r="D54" s="121" t="b">
        <f>Final_Report[[#This Row],[Severity]]</f>
        <v>0</v>
      </c>
      <c r="E54" s="103" t="str">
        <f>CONCATENATE('Final Report'!AD54,CHAR(10),CHAR(10),'Final Report'!AF54)</f>
        <v xml:space="preserve">
N/A</v>
      </c>
      <c r="F54" s="103" t="str">
        <f>Final_Report[[#This Row],[Components]]</f>
        <v>N/A (Level N/A), Windows_11, Chrome, JAWS, Firefox, NVDA, TalkBack, Android Tablet, Accessibility, Audit, Marketing, MLM-XL, MLVISION, MyLab, US, VPAT</v>
      </c>
      <c r="G54" s="103" t="e">
        <f>Final_Report[[#This Row],[Labels]]</f>
        <v>#VALUE!</v>
      </c>
      <c r="H54" s="103">
        <f>Final_Report[[#This Row],[ScreenShot Name]]</f>
        <v>0</v>
      </c>
      <c r="I54" s="104">
        <f>Final_Report[[#This Row],[Priority]]</f>
        <v>0</v>
      </c>
      <c r="J54" s="103">
        <f>Final_Report[[#This Row],[Uploading Status]]</f>
        <v>0</v>
      </c>
    </row>
    <row r="55" spans="1:10" ht="409.5" hidden="1">
      <c r="A55" s="58">
        <f>Final_Report[[#This Row],[Issue Name]]</f>
        <v>0</v>
      </c>
      <c r="B55" s="103" t="str">
        <f>Final_Report[[#This Row],[Summary]]</f>
        <v>N/A</v>
      </c>
      <c r="C55" s="103" t="str">
        <f>CONCATENATE("*Steps to Reproduce:*",CHAR(10),CHAR(10),'Final Report'!AD55,CHAR(10),CHAR(10),'Final Report'!AF55,CHAR(10),CHAR(10),"*Actual Result:*",CHAR(10),'Final Report'!V55,CHAR(10),CHAR(10),"*ScreenShot Name:*",CHAR(10),'Final Report'!AI55,CHAR(10),CHAR(10),IF('Final Report'!X55&lt;&gt;"",CONCATENATE("*Code Snippet*",CHAR(10),'Final Report'!X55,CHAR(10),CHAR(10)),""),"*Expected Result*",CHAR(10),'Final Report'!Z55,CHAR(10),CHAR(10),"*Rationale*",CHAR(10),'Final Report'!AA55,CHAR(10),CHAR(10),"*Recommendation*",CHAR(10),'Final Report'!AC55,CHAR(10),CHAR(10),"*WCAG 2.1 Conformance Level:*",CHAR(10),'Final Report'!AG55,CHAR(10),CHAR(10),"*WCAG 2.1 Success Criteria:*",CHAR(10),'Final Report'!AH55,CHAR(10),CHAR(10),"*Tested on:*",CHAR(10),'Final Report'!AK55,CHAR(10),CHAR(10),IF(OR('Final Report'!G55&lt;&gt;"",'Final Report'!H55&lt;&gt;"",'Final Report'!I55&lt;&gt;"",'Final Report'!J55&lt;&gt;"",'Final Report'!K55&lt;&gt;"",'Final Report'!L55&lt;&gt;"",'Final Report'!M55&lt;&gt;"",'Final Report'!N55&lt;&gt;"",'Final Report'!O55&lt;&gt;""),CONCATENATE("*Assistive Technology:*",CHAR(10),IF('Final Report'!G55&lt;&gt;"",CONCATENATE("JAWS 2022 - Chrome - Windows - ",'Final Report'!G55,CHAR(10)),""),IF('Final Report'!H55&lt;&gt;"",CONCATENATE("NVDA 2022 - Firefox - Windows - ",'Final Report'!H55,CHAR(10)),""),IF('Final Report'!I55&lt;&gt;"",CONCATENATE("NVDA 2022 - Chrome - Windows - ",'Final Report'!I55,CHAR(10)),""),IF('Final Report'!J55&lt;&gt;"",CONCATENATE("VoiceOver - Safari - MAC OS - ",'Final Report'!J55,CHAR(10)),""),IF('Final Report'!K55&lt;&gt;"",CONCATENATE("VoiceOver - Chrome - MAC OS  - ",'Final Report'!K55,CHAR(10)),""),IF('Final Report'!L55&lt;&gt;"",CONCATENATE("VoiceOver - iOS - ",'Final Report'!L55,CHAR(10)),""),IF('Final Report'!M55&lt;&gt;"",CONCATENATE("TalkBack - Android - ",'Final Report'!M55,CHAR(10)),""),IF('Final Report'!N55&lt;&gt;"",CONCATENATE("ZoomText - ",'Final Report'!N55,CHAR(10)),""),IF('Final Report'!O55&lt;&gt;"",CONCATENATE("Dragon - ",'Final Report'!O55,CHAR(10)),""),CHAR(10),"*Original Bug:*",CHAR(10),)))</f>
        <v>*Steps to Reproduce:*
N/A
*Actual Result:*
N/A
*ScreenShot Name:*
*Code Snippet*
0
*Expected Result*
N/A
*Rationale*
N/A
*Recommendation*
N/A
*WCAG 2.1 Conformance Level:*
N/A
*WCAG 2.1 Success Criteria:*
N/A
*Tested on:*
Windows: 11
MAC OS: 12
iOS: 15
Android OS: 10
FALSE</v>
      </c>
      <c r="D55" s="121" t="b">
        <f>Final_Report[[#This Row],[Severity]]</f>
        <v>0</v>
      </c>
      <c r="E55" s="103" t="str">
        <f>CONCATENATE('Final Report'!AD55,CHAR(10),CHAR(10),'Final Report'!AF55)</f>
        <v xml:space="preserve">
N/A</v>
      </c>
      <c r="F55" s="103" t="str">
        <f>Final_Report[[#This Row],[Components]]</f>
        <v>N/A (Level N/A), Accessibility, Audit, Marketing, MLM-XL, MLVISION, MyLab, US, VPAT</v>
      </c>
      <c r="G55" s="103" t="e">
        <f>Final_Report[[#This Row],[Labels]]</f>
        <v>#VALUE!</v>
      </c>
      <c r="H55" s="103">
        <f>Final_Report[[#This Row],[ScreenShot Name]]</f>
        <v>0</v>
      </c>
      <c r="I55" s="104">
        <f>Final_Report[[#This Row],[Priority]]</f>
        <v>0</v>
      </c>
      <c r="J55" s="103">
        <f>Final_Report[[#This Row],[Uploading Status]]</f>
        <v>0</v>
      </c>
    </row>
    <row r="56" spans="1:10" ht="409.5" hidden="1">
      <c r="A56" s="58">
        <f>Final_Report[[#This Row],[Issue Name]]</f>
        <v>0</v>
      </c>
      <c r="B56" s="103" t="str">
        <f>Final_Report[[#This Row],[Summary]]</f>
        <v>N/A</v>
      </c>
      <c r="C56" s="103" t="str">
        <f>CONCATENATE("*Steps to Reproduce:*",CHAR(10),CHAR(10),'Final Report'!AD56,CHAR(10),CHAR(10),'Final Report'!AF56,CHAR(10),CHAR(10),"*Actual Result:*",CHAR(10),'Final Report'!V56,CHAR(10),CHAR(10),"*ScreenShot Name:*",CHAR(10),'Final Report'!AI56,CHAR(10),CHAR(10),IF('Final Report'!X56&lt;&gt;"",CONCATENATE("*Code Snippet*",CHAR(10),'Final Report'!X56,CHAR(10),CHAR(10)),""),"*Expected Result*",CHAR(10),'Final Report'!Z56,CHAR(10),CHAR(10),"*Rationale*",CHAR(10),'Final Report'!AA56,CHAR(10),CHAR(10),"*Recommendation*",CHAR(10),'Final Report'!AC56,CHAR(10),CHAR(10),"*WCAG 2.1 Conformance Level:*",CHAR(10),'Final Report'!AG56,CHAR(10),CHAR(10),"*WCAG 2.1 Success Criteria:*",CHAR(10),'Final Report'!AH56,CHAR(10),CHAR(10),"*Tested on:*",CHAR(10),'Final Report'!AK56,CHAR(10),CHAR(10),IF(OR('Final Report'!G56&lt;&gt;"",'Final Report'!H56&lt;&gt;"",'Final Report'!I56&lt;&gt;"",'Final Report'!J56&lt;&gt;"",'Final Report'!K56&lt;&gt;"",'Final Report'!L56&lt;&gt;"",'Final Report'!M56&lt;&gt;"",'Final Report'!N56&lt;&gt;"",'Final Report'!O56&lt;&gt;""),CONCATENATE("*Assistive Technology:*",CHAR(10),IF('Final Report'!G56&lt;&gt;"",CONCATENATE("JAWS 2022 - Chrome - Windows - ",'Final Report'!G56,CHAR(10)),""),IF('Final Report'!H56&lt;&gt;"",CONCATENATE("NVDA 2022 - Firefox - Windows - ",'Final Report'!H56,CHAR(10)),""),IF('Final Report'!I56&lt;&gt;"",CONCATENATE("NVDA 2022 - Chrome - Windows - ",'Final Report'!I56,CHAR(10)),""),IF('Final Report'!J56&lt;&gt;"",CONCATENATE("VoiceOver - Safari - MAC OS - ",'Final Report'!J56,CHAR(10)),""),IF('Final Report'!K56&lt;&gt;"",CONCATENATE("VoiceOver - Chrome - MAC OS  - ",'Final Report'!K56,CHAR(10)),""),IF('Final Report'!L56&lt;&gt;"",CONCATENATE("VoiceOver - iOS - ",'Final Report'!L56,CHAR(10)),""),IF('Final Report'!M56&lt;&gt;"",CONCATENATE("TalkBack - Android - ",'Final Report'!M56,CHAR(10)),""),IF('Final Report'!N56&lt;&gt;"",CONCATENATE("ZoomText - ",'Final Report'!N56,CHAR(10)),""),IF('Final Report'!O56&lt;&gt;"",CONCATENATE("Dragon - ",'Final Report'!O56,CHAR(10)),""),CHAR(10),"*Original Bug:*",CHAR(10),)))</f>
        <v>*Steps to Reproduce:*
N/A
*Actual Result:*
N/A
*ScreenShot Name:*
*Code Snippet*
0
*Expected Result*
N/A
*Rationale*
N/A
*Recommendation*
N/A
*WCAG 2.1 Conformance Level:*
N/A
*WCAG 2.1 Success Criteria:*
N/A
*Tested on:*
Windows: 11
MAC OS: 12
iOS: 15
Android OS: 10
FALSE</v>
      </c>
      <c r="D56" s="121" t="b">
        <f>Final_Report[[#This Row],[Severity]]</f>
        <v>0</v>
      </c>
      <c r="E56" s="103" t="str">
        <f>CONCATENATE('Final Report'!AD56,CHAR(10),CHAR(10),'Final Report'!AF56)</f>
        <v xml:space="preserve">
N/A</v>
      </c>
      <c r="F56" s="103" t="str">
        <f>Final_Report[[#This Row],[Components]]</f>
        <v>N/A (Level N/A), Accessibility, Audit, Marketing, MLM-XL, MLVISION, MyLab, US, VPAT</v>
      </c>
      <c r="G56" s="103" t="e">
        <f>Final_Report[[#This Row],[Labels]]</f>
        <v>#VALUE!</v>
      </c>
      <c r="H56" s="103">
        <f>Final_Report[[#This Row],[ScreenShot Name]]</f>
        <v>0</v>
      </c>
      <c r="I56" s="104">
        <f>Final_Report[[#This Row],[Priority]]</f>
        <v>0</v>
      </c>
      <c r="J56" s="103">
        <f>Final_Report[[#This Row],[Uploading Status]]</f>
        <v>0</v>
      </c>
    </row>
    <row r="57" spans="1:10" ht="409.5" hidden="1">
      <c r="A57" s="58">
        <f>Final_Report[[#This Row],[Issue Name]]</f>
        <v>0</v>
      </c>
      <c r="B57" s="103" t="str">
        <f>Final_Report[[#This Row],[Summary]]</f>
        <v>N/A</v>
      </c>
      <c r="C57" s="103" t="str">
        <f>CONCATENATE("*Steps to Reproduce:*",CHAR(10),CHAR(10),'Final Report'!AD57,CHAR(10),CHAR(10),'Final Report'!AF57,CHAR(10),CHAR(10),"*Actual Result:*",CHAR(10),'Final Report'!V57,CHAR(10),CHAR(10),"*ScreenShot Name:*",CHAR(10),'Final Report'!AI57,CHAR(10),CHAR(10),IF('Final Report'!X57&lt;&gt;"",CONCATENATE("*Code Snippet*",CHAR(10),'Final Report'!X57,CHAR(10),CHAR(10)),""),"*Expected Result*",CHAR(10),'Final Report'!Z57,CHAR(10),CHAR(10),"*Rationale*",CHAR(10),'Final Report'!AA57,CHAR(10),CHAR(10),"*Recommendation*",CHAR(10),'Final Report'!AC57,CHAR(10),CHAR(10),"*WCAG 2.1 Conformance Level:*",CHAR(10),'Final Report'!AG57,CHAR(10),CHAR(10),"*WCAG 2.1 Success Criteria:*",CHAR(10),'Final Report'!AH57,CHAR(10),CHAR(10),"*Tested on:*",CHAR(10),'Final Report'!AK57,CHAR(10),CHAR(10),IF(OR('Final Report'!G57&lt;&gt;"",'Final Report'!H57&lt;&gt;"",'Final Report'!I57&lt;&gt;"",'Final Report'!J57&lt;&gt;"",'Final Report'!K57&lt;&gt;"",'Final Report'!L57&lt;&gt;"",'Final Report'!M57&lt;&gt;"",'Final Report'!N57&lt;&gt;"",'Final Report'!O57&lt;&gt;""),CONCATENATE("*Assistive Technology:*",CHAR(10),IF('Final Report'!G57&lt;&gt;"",CONCATENATE("JAWS 2022 - Chrome - Windows - ",'Final Report'!G57,CHAR(10)),""),IF('Final Report'!H57&lt;&gt;"",CONCATENATE("NVDA 2022 - Firefox - Windows - ",'Final Report'!H57,CHAR(10)),""),IF('Final Report'!I57&lt;&gt;"",CONCATENATE("NVDA 2022 - Chrome - Windows - ",'Final Report'!I57,CHAR(10)),""),IF('Final Report'!J57&lt;&gt;"",CONCATENATE("VoiceOver - Safari - MAC OS - ",'Final Report'!J57,CHAR(10)),""),IF('Final Report'!K57&lt;&gt;"",CONCATENATE("VoiceOver - Chrome - MAC OS  - ",'Final Report'!K57,CHAR(10)),""),IF('Final Report'!L57&lt;&gt;"",CONCATENATE("VoiceOver - iOS - ",'Final Report'!L57,CHAR(10)),""),IF('Final Report'!M57&lt;&gt;"",CONCATENATE("TalkBack - Android - ",'Final Report'!M57,CHAR(10)),""),IF('Final Report'!N57&lt;&gt;"",CONCATENATE("ZoomText - ",'Final Report'!N57,CHAR(10)),""),IF('Final Report'!O57&lt;&gt;"",CONCATENATE("Dragon - ",'Final Report'!O57,CHAR(10)),""),CHAR(10),"*Original Bug:*",CHAR(10),)))</f>
        <v>*Steps to Reproduce:*
N/A
*Actual Result:*
N/A
*ScreenShot Name:*
*Code Snippet*
0
*Expected Result*
N/A
*Rationale*
N/A
*Recommendation*
N/A
*WCAG 2.1 Conformance Level:*
N/A
*WCAG 2.1 Success Criteria:*
N/A
*Tested on:*
Windows: 11
MAC OS: 12
iOS: 15
Android OS: 10
FALSE</v>
      </c>
      <c r="D57" s="121" t="b">
        <f>Final_Report[[#This Row],[Severity]]</f>
        <v>0</v>
      </c>
      <c r="E57" s="103" t="str">
        <f>CONCATENATE('Final Report'!AD57,CHAR(10),CHAR(10),'Final Report'!AF57)</f>
        <v xml:space="preserve">
N/A</v>
      </c>
      <c r="F57" s="103" t="str">
        <f>Final_Report[[#This Row],[Components]]</f>
        <v>N/A (Level N/A), Accessibility, Audit, Marketing, MLM-XL, MLVISION, MyLab, US, VPAT</v>
      </c>
      <c r="G57" s="103" t="e">
        <f>Final_Report[[#This Row],[Labels]]</f>
        <v>#VALUE!</v>
      </c>
      <c r="H57" s="103">
        <f>Final_Report[[#This Row],[ScreenShot Name]]</f>
        <v>0</v>
      </c>
      <c r="I57" s="104">
        <f>Final_Report[[#This Row],[Priority]]</f>
        <v>0</v>
      </c>
      <c r="J57" s="103">
        <f>Final_Report[[#This Row],[Uploading Status]]</f>
        <v>0</v>
      </c>
    </row>
    <row r="58" spans="1:10" ht="409.5" hidden="1">
      <c r="A58" s="58">
        <f>Final_Report[[#This Row],[Issue Name]]</f>
        <v>0</v>
      </c>
      <c r="B58" s="103" t="str">
        <f>Final_Report[[#This Row],[Summary]]</f>
        <v>N/A</v>
      </c>
      <c r="C58" s="103" t="str">
        <f>CONCATENATE("*Steps to Reproduce:*",CHAR(10),CHAR(10),'Final Report'!AD58,CHAR(10),CHAR(10),'Final Report'!AF58,CHAR(10),CHAR(10),"*Actual Result:*",CHAR(10),'Final Report'!V58,CHAR(10),CHAR(10),"*ScreenShot Name:*",CHAR(10),'Final Report'!AI58,CHAR(10),CHAR(10),IF('Final Report'!X58&lt;&gt;"",CONCATENATE("*Code Snippet*",CHAR(10),'Final Report'!X58,CHAR(10),CHAR(10)),""),"*Expected Result*",CHAR(10),'Final Report'!Z58,CHAR(10),CHAR(10),"*Rationale*",CHAR(10),'Final Report'!AA58,CHAR(10),CHAR(10),"*Recommendation*",CHAR(10),'Final Report'!AC58,CHAR(10),CHAR(10),"*WCAG 2.1 Conformance Level:*",CHAR(10),'Final Report'!AG58,CHAR(10),CHAR(10),"*WCAG 2.1 Success Criteria:*",CHAR(10),'Final Report'!AH58,CHAR(10),CHAR(10),"*Tested on:*",CHAR(10),'Final Report'!AK58,CHAR(10),CHAR(10),IF(OR('Final Report'!G58&lt;&gt;"",'Final Report'!H58&lt;&gt;"",'Final Report'!I58&lt;&gt;"",'Final Report'!J58&lt;&gt;"",'Final Report'!K58&lt;&gt;"",'Final Report'!L58&lt;&gt;"",'Final Report'!M58&lt;&gt;"",'Final Report'!N58&lt;&gt;"",'Final Report'!O58&lt;&gt;""),CONCATENATE("*Assistive Technology:*",CHAR(10),IF('Final Report'!G58&lt;&gt;"",CONCATENATE("JAWS 2022 - Chrome - Windows - ",'Final Report'!G58,CHAR(10)),""),IF('Final Report'!H58&lt;&gt;"",CONCATENATE("NVDA 2022 - Firefox - Windows - ",'Final Report'!H58,CHAR(10)),""),IF('Final Report'!I58&lt;&gt;"",CONCATENATE("NVDA 2022 - Chrome - Windows - ",'Final Report'!I58,CHAR(10)),""),IF('Final Report'!J58&lt;&gt;"",CONCATENATE("VoiceOver - Safari - MAC OS - ",'Final Report'!J58,CHAR(10)),""),IF('Final Report'!K58&lt;&gt;"",CONCATENATE("VoiceOver - Chrome - MAC OS  - ",'Final Report'!K58,CHAR(10)),""),IF('Final Report'!L58&lt;&gt;"",CONCATENATE("VoiceOver - iOS - ",'Final Report'!L58,CHAR(10)),""),IF('Final Report'!M58&lt;&gt;"",CONCATENATE("TalkBack - Android - ",'Final Report'!M58,CHAR(10)),""),IF('Final Report'!N58&lt;&gt;"",CONCATENATE("ZoomText - ",'Final Report'!N58,CHAR(10)),""),IF('Final Report'!O58&lt;&gt;"",CONCATENATE("Dragon - ",'Final Report'!O58,CHAR(10)),""),CHAR(10),"*Original Bug:*",CHAR(10),)))</f>
        <v>*Steps to Reproduce:*
N/A
*Actual Result:*
N/A
*ScreenShot Name:*
*Code Snippet*
0
*Expected Result*
N/A
*Rationale*
N/A
*Recommendation*
N/A
*WCAG 2.1 Conformance Level:*
N/A
*WCAG 2.1 Success Criteria:*
N/A
*Tested on:*
Windows: 11
MAC OS: 12
iOS: 15
Android OS: 10
FALSE</v>
      </c>
      <c r="D58" s="121" t="b">
        <f>Final_Report[[#This Row],[Severity]]</f>
        <v>0</v>
      </c>
      <c r="E58" s="103" t="str">
        <f>CONCATENATE('Final Report'!AD58,CHAR(10),CHAR(10),'Final Report'!AF58)</f>
        <v xml:space="preserve">
N/A</v>
      </c>
      <c r="F58" s="103" t="str">
        <f>Final_Report[[#This Row],[Components]]</f>
        <v>N/A (Level N/A), Accessibility, Audit, Marketing, MLM-XL, MLVISION, MyLab, US, VPAT</v>
      </c>
      <c r="G58" s="103" t="e">
        <f>Final_Report[[#This Row],[Labels]]</f>
        <v>#VALUE!</v>
      </c>
      <c r="H58" s="103">
        <f>Final_Report[[#This Row],[ScreenShot Name]]</f>
        <v>0</v>
      </c>
      <c r="I58" s="104">
        <f>Final_Report[[#This Row],[Priority]]</f>
        <v>0</v>
      </c>
      <c r="J58" s="103">
        <f>Final_Report[[#This Row],[Uploading Status]]</f>
        <v>0</v>
      </c>
    </row>
    <row r="59" spans="1:10" ht="409.5" hidden="1">
      <c r="A59" s="58">
        <f>Final_Report[[#This Row],[Issue Name]]</f>
        <v>0</v>
      </c>
      <c r="B59" s="103" t="str">
        <f>Final_Report[[#This Row],[Summary]]</f>
        <v>N/A</v>
      </c>
      <c r="C59" s="103" t="str">
        <f>CONCATENATE("*Steps to Reproduce:*",CHAR(10),CHAR(10),'Final Report'!AD59,CHAR(10),CHAR(10),'Final Report'!AF59,CHAR(10),CHAR(10),"*Actual Result:*",CHAR(10),'Final Report'!V59,CHAR(10),CHAR(10),"*ScreenShot Name:*",CHAR(10),'Final Report'!AI59,CHAR(10),CHAR(10),IF('Final Report'!X59&lt;&gt;"",CONCATENATE("*Code Snippet*",CHAR(10),'Final Report'!X59,CHAR(10),CHAR(10)),""),"*Expected Result*",CHAR(10),'Final Report'!Z59,CHAR(10),CHAR(10),"*Rationale*",CHAR(10),'Final Report'!AA59,CHAR(10),CHAR(10),"*Recommendation*",CHAR(10),'Final Report'!AC59,CHAR(10),CHAR(10),"*WCAG 2.1 Conformance Level:*",CHAR(10),'Final Report'!AG59,CHAR(10),CHAR(10),"*WCAG 2.1 Success Criteria:*",CHAR(10),'Final Report'!AH59,CHAR(10),CHAR(10),"*Tested on:*",CHAR(10),'Final Report'!AK59,CHAR(10),CHAR(10),IF(OR('Final Report'!G59&lt;&gt;"",'Final Report'!H59&lt;&gt;"",'Final Report'!I59&lt;&gt;"",'Final Report'!J59&lt;&gt;"",'Final Report'!K59&lt;&gt;"",'Final Report'!L59&lt;&gt;"",'Final Report'!M59&lt;&gt;"",'Final Report'!N59&lt;&gt;"",'Final Report'!O59&lt;&gt;""),CONCATENATE("*Assistive Technology:*",CHAR(10),IF('Final Report'!G59&lt;&gt;"",CONCATENATE("JAWS 2022 - Chrome - Windows - ",'Final Report'!G59,CHAR(10)),""),IF('Final Report'!H59&lt;&gt;"",CONCATENATE("NVDA 2022 - Firefox - Windows - ",'Final Report'!H59,CHAR(10)),""),IF('Final Report'!I59&lt;&gt;"",CONCATENATE("NVDA 2022 - Chrome - Windows - ",'Final Report'!I59,CHAR(10)),""),IF('Final Report'!J59&lt;&gt;"",CONCATENATE("VoiceOver - Safari - MAC OS - ",'Final Report'!J59,CHAR(10)),""),IF('Final Report'!K59&lt;&gt;"",CONCATENATE("VoiceOver - Chrome - MAC OS  - ",'Final Report'!K59,CHAR(10)),""),IF('Final Report'!L59&lt;&gt;"",CONCATENATE("VoiceOver - iOS - ",'Final Report'!L59,CHAR(10)),""),IF('Final Report'!M59&lt;&gt;"",CONCATENATE("TalkBack - Android - ",'Final Report'!M59,CHAR(10)),""),IF('Final Report'!N59&lt;&gt;"",CONCATENATE("ZoomText - ",'Final Report'!N59,CHAR(10)),""),IF('Final Report'!O59&lt;&gt;"",CONCATENATE("Dragon - ",'Final Report'!O59,CHAR(10)),""),CHAR(10),"*Original Bug:*",CHAR(10),)))</f>
        <v>*Steps to Reproduce:*
N/A
*Actual Result:*
N/A
*ScreenShot Name:*
*Code Snippet*
0
*Expected Result*
N/A
*Rationale*
N/A
*Recommendation*
N/A
*WCAG 2.1 Conformance Level:*
N/A
*WCAG 2.1 Success Criteria:*
N/A
*Tested on:*
Windows: 11
MAC OS: 12
iOS: 15
Android OS: 10
FALSE</v>
      </c>
      <c r="D59" s="121" t="b">
        <f>Final_Report[[#This Row],[Severity]]</f>
        <v>0</v>
      </c>
      <c r="E59" s="103" t="str">
        <f>CONCATENATE('Final Report'!AD59,CHAR(10),CHAR(10),'Final Report'!AF59)</f>
        <v xml:space="preserve">
N/A</v>
      </c>
      <c r="F59" s="103" t="str">
        <f>Final_Report[[#This Row],[Components]]</f>
        <v>N/A (Level N/A), Accessibility, Audit, Marketing, MLM-XL, MLVISION, MyLab, US, VPAT</v>
      </c>
      <c r="G59" s="103" t="e">
        <f>Final_Report[[#This Row],[Labels]]</f>
        <v>#VALUE!</v>
      </c>
      <c r="H59" s="103">
        <f>Final_Report[[#This Row],[ScreenShot Name]]</f>
        <v>0</v>
      </c>
      <c r="I59" s="104">
        <f>Final_Report[[#This Row],[Priority]]</f>
        <v>0</v>
      </c>
      <c r="J59" s="103">
        <f>Final_Report[[#This Row],[Uploading Status]]</f>
        <v>0</v>
      </c>
    </row>
    <row r="60" spans="1:10" ht="409.5" hidden="1">
      <c r="A60" s="58">
        <f>Final_Report[[#This Row],[Issue Name]]</f>
        <v>0</v>
      </c>
      <c r="B60" s="103" t="str">
        <f>Final_Report[[#This Row],[Summary]]</f>
        <v>N/A</v>
      </c>
      <c r="C60" s="103" t="str">
        <f>CONCATENATE("*Steps to Reproduce:*",CHAR(10),CHAR(10),'Final Report'!AD60,CHAR(10),CHAR(10),'Final Report'!AF60,CHAR(10),CHAR(10),"*Actual Result:*",CHAR(10),'Final Report'!V60,CHAR(10),CHAR(10),"*ScreenShot Name:*",CHAR(10),'Final Report'!AI60,CHAR(10),CHAR(10),IF('Final Report'!X60&lt;&gt;"",CONCATENATE("*Code Snippet*",CHAR(10),'Final Report'!X60,CHAR(10),CHAR(10)),""),"*Expected Result*",CHAR(10),'Final Report'!Z60,CHAR(10),CHAR(10),"*Rationale*",CHAR(10),'Final Report'!AA60,CHAR(10),CHAR(10),"*Recommendation*",CHAR(10),'Final Report'!AC60,CHAR(10),CHAR(10),"*WCAG 2.1 Conformance Level:*",CHAR(10),'Final Report'!AG60,CHAR(10),CHAR(10),"*WCAG 2.1 Success Criteria:*",CHAR(10),'Final Report'!AH60,CHAR(10),CHAR(10),"*Tested on:*",CHAR(10),'Final Report'!AK60,CHAR(10),CHAR(10),IF(OR('Final Report'!G60&lt;&gt;"",'Final Report'!H60&lt;&gt;"",'Final Report'!I60&lt;&gt;"",'Final Report'!J60&lt;&gt;"",'Final Report'!K60&lt;&gt;"",'Final Report'!L60&lt;&gt;"",'Final Report'!M60&lt;&gt;"",'Final Report'!N60&lt;&gt;"",'Final Report'!O60&lt;&gt;""),CONCATENATE("*Assistive Technology:*",CHAR(10),IF('Final Report'!G60&lt;&gt;"",CONCATENATE("JAWS 2022 - Chrome - Windows - ",'Final Report'!G60,CHAR(10)),""),IF('Final Report'!H60&lt;&gt;"",CONCATENATE("NVDA 2022 - Firefox - Windows - ",'Final Report'!H60,CHAR(10)),""),IF('Final Report'!I60&lt;&gt;"",CONCATENATE("NVDA 2022 - Chrome - Windows - ",'Final Report'!I60,CHAR(10)),""),IF('Final Report'!J60&lt;&gt;"",CONCATENATE("VoiceOver - Safari - MAC OS - ",'Final Report'!J60,CHAR(10)),""),IF('Final Report'!K60&lt;&gt;"",CONCATENATE("VoiceOver - Chrome - MAC OS  - ",'Final Report'!K60,CHAR(10)),""),IF('Final Report'!L60&lt;&gt;"",CONCATENATE("VoiceOver - iOS - ",'Final Report'!L60,CHAR(10)),""),IF('Final Report'!M60&lt;&gt;"",CONCATENATE("TalkBack - Android - ",'Final Report'!M60,CHAR(10)),""),IF('Final Report'!N60&lt;&gt;"",CONCATENATE("ZoomText - ",'Final Report'!N60,CHAR(10)),""),IF('Final Report'!O60&lt;&gt;"",CONCATENATE("Dragon - ",'Final Report'!O60,CHAR(10)),""),CHAR(10),"*Original Bug:*",CHAR(10),)))</f>
        <v>*Steps to Reproduce:*
N/A
*Actual Result:*
N/A
*ScreenShot Name:*
*Code Snippet*
0
*Expected Result*
N/A
*Rationale*
N/A
*Recommendation*
N/A
*WCAG 2.1 Conformance Level:*
N/A
*WCAG 2.1 Success Criteria:*
N/A
*Tested on:*
Windows: 11
MAC OS: 12
iOS: 15
Android OS: 10
FALSE</v>
      </c>
      <c r="D60" s="121" t="b">
        <f>Final_Report[[#This Row],[Severity]]</f>
        <v>0</v>
      </c>
      <c r="E60" s="103" t="str">
        <f>CONCATENATE('Final Report'!AD60,CHAR(10),CHAR(10),'Final Report'!AF60)</f>
        <v xml:space="preserve">
N/A</v>
      </c>
      <c r="F60" s="103" t="str">
        <f>Final_Report[[#This Row],[Components]]</f>
        <v>N/A (Level N/A), Accessibility, Audit, Marketing, MLM-XL, MLVISION, MyLab, US, VPAT</v>
      </c>
      <c r="G60" s="103" t="e">
        <f>Final_Report[[#This Row],[Labels]]</f>
        <v>#VALUE!</v>
      </c>
      <c r="H60" s="103">
        <f>Final_Report[[#This Row],[ScreenShot Name]]</f>
        <v>0</v>
      </c>
      <c r="I60" s="104">
        <f>Final_Report[[#This Row],[Priority]]</f>
        <v>0</v>
      </c>
      <c r="J60" s="103">
        <f>Final_Report[[#This Row],[Uploading Status]]</f>
        <v>0</v>
      </c>
    </row>
    <row r="61" spans="1:10" ht="409.5" hidden="1">
      <c r="A61" s="58">
        <f>Final_Report[[#This Row],[Issue Name]]</f>
        <v>0</v>
      </c>
      <c r="B61" s="103" t="str">
        <f>Final_Report[[#This Row],[Summary]]</f>
        <v>N/A</v>
      </c>
      <c r="C61" s="103" t="str">
        <f>CONCATENATE("*Steps to Reproduce:*",CHAR(10),CHAR(10),'Final Report'!AD61,CHAR(10),CHAR(10),'Final Report'!AF61,CHAR(10),CHAR(10),"*Actual Result:*",CHAR(10),'Final Report'!V61,CHAR(10),CHAR(10),"*ScreenShot Name:*",CHAR(10),'Final Report'!AI61,CHAR(10),CHAR(10),IF('Final Report'!X61&lt;&gt;"",CONCATENATE("*Code Snippet*",CHAR(10),'Final Report'!X61,CHAR(10),CHAR(10)),""),"*Expected Result*",CHAR(10),'Final Report'!Z61,CHAR(10),CHAR(10),"*Rationale*",CHAR(10),'Final Report'!AA61,CHAR(10),CHAR(10),"*Recommendation*",CHAR(10),'Final Report'!AC61,CHAR(10),CHAR(10),"*WCAG 2.1 Conformance Level:*",CHAR(10),'Final Report'!AG61,CHAR(10),CHAR(10),"*WCAG 2.1 Success Criteria:*",CHAR(10),'Final Report'!AH61,CHAR(10),CHAR(10),"*Tested on:*",CHAR(10),'Final Report'!AK61,CHAR(10),CHAR(10),IF(OR('Final Report'!G61&lt;&gt;"",'Final Report'!H61&lt;&gt;"",'Final Report'!I61&lt;&gt;"",'Final Report'!J61&lt;&gt;"",'Final Report'!K61&lt;&gt;"",'Final Report'!L61&lt;&gt;"",'Final Report'!M61&lt;&gt;"",'Final Report'!N61&lt;&gt;"",'Final Report'!O61&lt;&gt;""),CONCATENATE("*Assistive Technology:*",CHAR(10),IF('Final Report'!G61&lt;&gt;"",CONCATENATE("JAWS 2022 - Chrome - Windows - ",'Final Report'!G61,CHAR(10)),""),IF('Final Report'!H61&lt;&gt;"",CONCATENATE("NVDA 2022 - Firefox - Windows - ",'Final Report'!H61,CHAR(10)),""),IF('Final Report'!I61&lt;&gt;"",CONCATENATE("NVDA 2022 - Chrome - Windows - ",'Final Report'!I61,CHAR(10)),""),IF('Final Report'!J61&lt;&gt;"",CONCATENATE("VoiceOver - Safari - MAC OS - ",'Final Report'!J61,CHAR(10)),""),IF('Final Report'!K61&lt;&gt;"",CONCATENATE("VoiceOver - Chrome - MAC OS  - ",'Final Report'!K61,CHAR(10)),""),IF('Final Report'!L61&lt;&gt;"",CONCATENATE("VoiceOver - iOS - ",'Final Report'!L61,CHAR(10)),""),IF('Final Report'!M61&lt;&gt;"",CONCATENATE("TalkBack - Android - ",'Final Report'!M61,CHAR(10)),""),IF('Final Report'!N61&lt;&gt;"",CONCATENATE("ZoomText - ",'Final Report'!N61,CHAR(10)),""),IF('Final Report'!O61&lt;&gt;"",CONCATENATE("Dragon - ",'Final Report'!O61,CHAR(10)),""),CHAR(10),"*Original Bug:*",CHAR(10),)))</f>
        <v>*Steps to Reproduce:*
N/A
*Actual Result:*
N/A
*ScreenShot Name:*
*Code Snippet*
0
*Expected Result*
N/A
*Rationale*
N/A
*Recommendation*
N/A
*WCAG 2.1 Conformance Level:*
N/A
*WCAG 2.1 Success Criteria:*
N/A
*Tested on:*
Windows: 11
MAC OS: 12
iOS: 15
Android OS: 10
FALSE</v>
      </c>
      <c r="D61" s="121" t="b">
        <f>Final_Report[[#This Row],[Severity]]</f>
        <v>0</v>
      </c>
      <c r="E61" s="103" t="str">
        <f>CONCATENATE('Final Report'!AD61,CHAR(10),CHAR(10),'Final Report'!AF61)</f>
        <v xml:space="preserve">
N/A</v>
      </c>
      <c r="F61" s="103" t="str">
        <f>Final_Report[[#This Row],[Components]]</f>
        <v>N/A (Level N/A), Accessibility, Audit, Marketing, MLM-XL, MLVISION, MyLab, US, VPAT</v>
      </c>
      <c r="G61" s="103" t="e">
        <f>Final_Report[[#This Row],[Labels]]</f>
        <v>#VALUE!</v>
      </c>
      <c r="H61" s="103">
        <f>Final_Report[[#This Row],[ScreenShot Name]]</f>
        <v>0</v>
      </c>
      <c r="I61" s="104">
        <f>Final_Report[[#This Row],[Priority]]</f>
        <v>0</v>
      </c>
      <c r="J61" s="103">
        <f>Final_Report[[#This Row],[Uploading Status]]</f>
        <v>0</v>
      </c>
    </row>
    <row r="62" spans="1:10" ht="409.5" hidden="1">
      <c r="A62" s="58">
        <f>Final_Report[[#This Row],[Issue Name]]</f>
        <v>0</v>
      </c>
      <c r="B62" s="103" t="str">
        <f>Final_Report[[#This Row],[Summary]]</f>
        <v>N/A</v>
      </c>
      <c r="C62" s="103" t="str">
        <f>CONCATENATE("*Steps to Reproduce:*",CHAR(10),CHAR(10),'Final Report'!AD62,CHAR(10),CHAR(10),'Final Report'!AF62,CHAR(10),CHAR(10),"*Actual Result:*",CHAR(10),'Final Report'!V62,CHAR(10),CHAR(10),"*ScreenShot Name:*",CHAR(10),'Final Report'!AI62,CHAR(10),CHAR(10),IF('Final Report'!X62&lt;&gt;"",CONCATENATE("*Code Snippet*",CHAR(10),'Final Report'!X62,CHAR(10),CHAR(10)),""),"*Expected Result*",CHAR(10),'Final Report'!Z62,CHAR(10),CHAR(10),"*Rationale*",CHAR(10),'Final Report'!AA62,CHAR(10),CHAR(10),"*Recommendation*",CHAR(10),'Final Report'!AC62,CHAR(10),CHAR(10),"*WCAG 2.1 Conformance Level:*",CHAR(10),'Final Report'!AG62,CHAR(10),CHAR(10),"*WCAG 2.1 Success Criteria:*",CHAR(10),'Final Report'!AH62,CHAR(10),CHAR(10),"*Tested on:*",CHAR(10),'Final Report'!AK62,CHAR(10),CHAR(10),IF(OR('Final Report'!G62&lt;&gt;"",'Final Report'!H62&lt;&gt;"",'Final Report'!I62&lt;&gt;"",'Final Report'!J62&lt;&gt;"",'Final Report'!K62&lt;&gt;"",'Final Report'!L62&lt;&gt;"",'Final Report'!M62&lt;&gt;"",'Final Report'!N62&lt;&gt;"",'Final Report'!O62&lt;&gt;""),CONCATENATE("*Assistive Technology:*",CHAR(10),IF('Final Report'!G62&lt;&gt;"",CONCATENATE("JAWS 2022 - Chrome - Windows - ",'Final Report'!G62,CHAR(10)),""),IF('Final Report'!H62&lt;&gt;"",CONCATENATE("NVDA 2022 - Firefox - Windows - ",'Final Report'!H62,CHAR(10)),""),IF('Final Report'!I62&lt;&gt;"",CONCATENATE("NVDA 2022 - Chrome - Windows - ",'Final Report'!I62,CHAR(10)),""),IF('Final Report'!J62&lt;&gt;"",CONCATENATE("VoiceOver - Safari - MAC OS - ",'Final Report'!J62,CHAR(10)),""),IF('Final Report'!K62&lt;&gt;"",CONCATENATE("VoiceOver - Chrome - MAC OS  - ",'Final Report'!K62,CHAR(10)),""),IF('Final Report'!L62&lt;&gt;"",CONCATENATE("VoiceOver - iOS - ",'Final Report'!L62,CHAR(10)),""),IF('Final Report'!M62&lt;&gt;"",CONCATENATE("TalkBack - Android - ",'Final Report'!M62,CHAR(10)),""),IF('Final Report'!N62&lt;&gt;"",CONCATENATE("ZoomText - ",'Final Report'!N62,CHAR(10)),""),IF('Final Report'!O62&lt;&gt;"",CONCATENATE("Dragon - ",'Final Report'!O62,CHAR(10)),""),CHAR(10),"*Original Bug:*",CHAR(10),)))</f>
        <v>*Steps to Reproduce:*
N/A
*Actual Result:*
N/A
*ScreenShot Name:*
*Code Snippet*
0
*Expected Result*
N/A
*Rationale*
N/A
*Recommendation*
N/A
*WCAG 2.1 Conformance Level:*
N/A
*WCAG 2.1 Success Criteria:*
N/A
*Tested on:*
Windows: 11
MAC OS: 12
iOS: 15
Android OS: 10
FALSE</v>
      </c>
      <c r="D62" s="121" t="b">
        <f>Final_Report[[#This Row],[Severity]]</f>
        <v>0</v>
      </c>
      <c r="E62" s="103" t="str">
        <f>CONCATENATE('Final Report'!AD62,CHAR(10),CHAR(10),'Final Report'!AF62)</f>
        <v xml:space="preserve">
N/A</v>
      </c>
      <c r="F62" s="103" t="str">
        <f>Final_Report[[#This Row],[Components]]</f>
        <v>N/A (Level N/A), Accessibility, Audit, Marketing, MLM-XL, MLVISION, MyLab, US, VPAT</v>
      </c>
      <c r="G62" s="103" t="e">
        <f>Final_Report[[#This Row],[Labels]]</f>
        <v>#VALUE!</v>
      </c>
      <c r="H62" s="103">
        <f>Final_Report[[#This Row],[ScreenShot Name]]</f>
        <v>0</v>
      </c>
      <c r="I62" s="104">
        <f>Final_Report[[#This Row],[Priority]]</f>
        <v>0</v>
      </c>
      <c r="J62" s="103">
        <f>Final_Report[[#This Row],[Uploading Status]]</f>
        <v>0</v>
      </c>
    </row>
    <row r="63" spans="1:10" ht="409.5" hidden="1">
      <c r="A63" s="58">
        <f>Final_Report[[#This Row],[Issue Name]]</f>
        <v>0</v>
      </c>
      <c r="B63" s="103" t="str">
        <f>Final_Report[[#This Row],[Summary]]</f>
        <v>N/A</v>
      </c>
      <c r="C63" s="103" t="str">
        <f>CONCATENATE("*Steps to Reproduce:*",CHAR(10),CHAR(10),'Final Report'!AD63,CHAR(10),CHAR(10),'Final Report'!AF63,CHAR(10),CHAR(10),"*Actual Result:*",CHAR(10),'Final Report'!V63,CHAR(10),CHAR(10),"*ScreenShot Name:*",CHAR(10),'Final Report'!AI63,CHAR(10),CHAR(10),IF('Final Report'!X63&lt;&gt;"",CONCATENATE("*Code Snippet*",CHAR(10),'Final Report'!X63,CHAR(10),CHAR(10)),""),"*Expected Result*",CHAR(10),'Final Report'!Z63,CHAR(10),CHAR(10),"*Rationale*",CHAR(10),'Final Report'!AA63,CHAR(10),CHAR(10),"*Recommendation*",CHAR(10),'Final Report'!AC63,CHAR(10),CHAR(10),"*WCAG 2.1 Conformance Level:*",CHAR(10),'Final Report'!AG63,CHAR(10),CHAR(10),"*WCAG 2.1 Success Criteria:*",CHAR(10),'Final Report'!AH63,CHAR(10),CHAR(10),"*Tested on:*",CHAR(10),'Final Report'!AK63,CHAR(10),CHAR(10),IF(OR('Final Report'!G63&lt;&gt;"",'Final Report'!H63&lt;&gt;"",'Final Report'!I63&lt;&gt;"",'Final Report'!J63&lt;&gt;"",'Final Report'!K63&lt;&gt;"",'Final Report'!L63&lt;&gt;"",'Final Report'!M63&lt;&gt;"",'Final Report'!N63&lt;&gt;"",'Final Report'!O63&lt;&gt;""),CONCATENATE("*Assistive Technology:*",CHAR(10),IF('Final Report'!G63&lt;&gt;"",CONCATENATE("JAWS 2022 - Chrome - Windows - ",'Final Report'!G63,CHAR(10)),""),IF('Final Report'!H63&lt;&gt;"",CONCATENATE("NVDA 2022 - Firefox - Windows - ",'Final Report'!H63,CHAR(10)),""),IF('Final Report'!I63&lt;&gt;"",CONCATENATE("NVDA 2022 - Chrome - Windows - ",'Final Report'!I63,CHAR(10)),""),IF('Final Report'!J63&lt;&gt;"",CONCATENATE("VoiceOver - Safari - MAC OS - ",'Final Report'!J63,CHAR(10)),""),IF('Final Report'!K63&lt;&gt;"",CONCATENATE("VoiceOver - Chrome - MAC OS  - ",'Final Report'!K63,CHAR(10)),""),IF('Final Report'!L63&lt;&gt;"",CONCATENATE("VoiceOver - iOS - ",'Final Report'!L63,CHAR(10)),""),IF('Final Report'!M63&lt;&gt;"",CONCATENATE("TalkBack - Android - ",'Final Report'!M63,CHAR(10)),""),IF('Final Report'!N63&lt;&gt;"",CONCATENATE("ZoomText - ",'Final Report'!N63,CHAR(10)),""),IF('Final Report'!O63&lt;&gt;"",CONCATENATE("Dragon - ",'Final Report'!O63,CHAR(10)),""),CHAR(10),"*Original Bug:*",CHAR(10),)))</f>
        <v>*Steps to Reproduce:*
N/A
*Actual Result:*
N/A
*ScreenShot Name:*
*Code Snippet*
0
*Expected Result*
N/A
*Rationale*
N/A
*Recommendation*
N/A
*WCAG 2.1 Conformance Level:*
N/A
*WCAG 2.1 Success Criteria:*
N/A
*Tested on:*
Windows: 11
MAC OS: 12
iOS: 15
Android OS: 10
FALSE</v>
      </c>
      <c r="D63" s="121" t="b">
        <f>Final_Report[[#This Row],[Severity]]</f>
        <v>0</v>
      </c>
      <c r="E63" s="103" t="str">
        <f>CONCATENATE('Final Report'!AD63,CHAR(10),CHAR(10),'Final Report'!AF63)</f>
        <v xml:space="preserve">
N/A</v>
      </c>
      <c r="F63" s="103" t="str">
        <f>Final_Report[[#This Row],[Components]]</f>
        <v>N/A (Level N/A), Accessibility, Audit, Marketing, MLM-XL, MLVISION, MyLab, US, VPAT</v>
      </c>
      <c r="G63" s="103" t="e">
        <f>Final_Report[[#This Row],[Labels]]</f>
        <v>#VALUE!</v>
      </c>
      <c r="H63" s="103">
        <f>Final_Report[[#This Row],[ScreenShot Name]]</f>
        <v>0</v>
      </c>
      <c r="I63" s="104">
        <f>Final_Report[[#This Row],[Priority]]</f>
        <v>0</v>
      </c>
      <c r="J63" s="103">
        <f>Final_Report[[#This Row],[Uploading Status]]</f>
        <v>0</v>
      </c>
    </row>
    <row r="64" spans="1:10" ht="409.5" hidden="1">
      <c r="A64" s="58">
        <f>Final_Report[[#This Row],[Issue Name]]</f>
        <v>0</v>
      </c>
      <c r="B64" s="103" t="str">
        <f>Final_Report[[#This Row],[Summary]]</f>
        <v>N/A</v>
      </c>
      <c r="C64" s="103" t="str">
        <f>CONCATENATE("*Steps to Reproduce:*",CHAR(10),CHAR(10),'Final Report'!AD64,CHAR(10),CHAR(10),'Final Report'!AF64,CHAR(10),CHAR(10),"*Actual Result:*",CHAR(10),'Final Report'!V64,CHAR(10),CHAR(10),"*ScreenShot Name:*",CHAR(10),'Final Report'!AI64,CHAR(10),CHAR(10),IF('Final Report'!X64&lt;&gt;"",CONCATENATE("*Code Snippet*",CHAR(10),'Final Report'!X64,CHAR(10),CHAR(10)),""),"*Expected Result*",CHAR(10),'Final Report'!Z64,CHAR(10),CHAR(10),"*Rationale*",CHAR(10),'Final Report'!AA64,CHAR(10),CHAR(10),"*Recommendation*",CHAR(10),'Final Report'!AC64,CHAR(10),CHAR(10),"*WCAG 2.1 Conformance Level:*",CHAR(10),'Final Report'!AG64,CHAR(10),CHAR(10),"*WCAG 2.1 Success Criteria:*",CHAR(10),'Final Report'!AH64,CHAR(10),CHAR(10),"*Tested on:*",CHAR(10),'Final Report'!AK64,CHAR(10),CHAR(10),IF(OR('Final Report'!G64&lt;&gt;"",'Final Report'!H64&lt;&gt;"",'Final Report'!I64&lt;&gt;"",'Final Report'!J64&lt;&gt;"",'Final Report'!K64&lt;&gt;"",'Final Report'!L64&lt;&gt;"",'Final Report'!M64&lt;&gt;"",'Final Report'!N64&lt;&gt;"",'Final Report'!O64&lt;&gt;""),CONCATENATE("*Assistive Technology:*",CHAR(10),IF('Final Report'!G64&lt;&gt;"",CONCATENATE("JAWS 2022 - Chrome - Windows - ",'Final Report'!G64,CHAR(10)),""),IF('Final Report'!H64&lt;&gt;"",CONCATENATE("NVDA 2022 - Firefox - Windows - ",'Final Report'!H64,CHAR(10)),""),IF('Final Report'!I64&lt;&gt;"",CONCATENATE("NVDA 2022 - Chrome - Windows - ",'Final Report'!I64,CHAR(10)),""),IF('Final Report'!J64&lt;&gt;"",CONCATENATE("VoiceOver - Safari - MAC OS - ",'Final Report'!J64,CHAR(10)),""),IF('Final Report'!K64&lt;&gt;"",CONCATENATE("VoiceOver - Chrome - MAC OS  - ",'Final Report'!K64,CHAR(10)),""),IF('Final Report'!L64&lt;&gt;"",CONCATENATE("VoiceOver - iOS - ",'Final Report'!L64,CHAR(10)),""),IF('Final Report'!M64&lt;&gt;"",CONCATENATE("TalkBack - Android - ",'Final Report'!M64,CHAR(10)),""),IF('Final Report'!N64&lt;&gt;"",CONCATENATE("ZoomText - ",'Final Report'!N64,CHAR(10)),""),IF('Final Report'!O64&lt;&gt;"",CONCATENATE("Dragon - ",'Final Report'!O64,CHAR(10)),""),CHAR(10),"*Original Bug:*",CHAR(10),)))</f>
        <v>*Steps to Reproduce:*
N/A
*Actual Result:*
N/A
*ScreenShot Name:*
*Code Snippet*
0
*Expected Result*
N/A
*Rationale*
N/A
*Recommendation*
N/A
*WCAG 2.1 Conformance Level:*
N/A
*WCAG 2.1 Success Criteria:*
N/A
*Tested on:*
Windows: 11
MAC OS: 12
iOS: 15
Android OS: 10
FALSE</v>
      </c>
      <c r="D64" s="121" t="b">
        <f>Final_Report[[#This Row],[Severity]]</f>
        <v>0</v>
      </c>
      <c r="E64" s="103" t="str">
        <f>CONCATENATE('Final Report'!AD64,CHAR(10),CHAR(10),'Final Report'!AF64)</f>
        <v xml:space="preserve">
N/A</v>
      </c>
      <c r="F64" s="103" t="str">
        <f>Final_Report[[#This Row],[Components]]</f>
        <v>N/A (Level N/A), Accessibility, Audit, Marketing, MLM-XL, MLVISION, MyLab, US, VPAT</v>
      </c>
      <c r="G64" s="103" t="e">
        <f>Final_Report[[#This Row],[Labels]]</f>
        <v>#VALUE!</v>
      </c>
      <c r="H64" s="103">
        <f>Final_Report[[#This Row],[ScreenShot Name]]</f>
        <v>0</v>
      </c>
      <c r="I64" s="104">
        <f>Final_Report[[#This Row],[Priority]]</f>
        <v>0</v>
      </c>
      <c r="J64" s="103">
        <f>Final_Report[[#This Row],[Uploading Status]]</f>
        <v>0</v>
      </c>
    </row>
    <row r="65" spans="1:10" ht="409.5" hidden="1">
      <c r="A65" s="58">
        <f>Final_Report[[#This Row],[Issue Name]]</f>
        <v>0</v>
      </c>
      <c r="B65" s="103" t="str">
        <f>Final_Report[[#This Row],[Summary]]</f>
        <v>N/A</v>
      </c>
      <c r="C65" s="103" t="str">
        <f>CONCATENATE("*Steps to Reproduce:*",CHAR(10),CHAR(10),'Final Report'!AD65,CHAR(10),CHAR(10),'Final Report'!AF65,CHAR(10),CHAR(10),"*Actual Result:*",CHAR(10),'Final Report'!V65,CHAR(10),CHAR(10),"*ScreenShot Name:*",CHAR(10),'Final Report'!AI65,CHAR(10),CHAR(10),IF('Final Report'!X65&lt;&gt;"",CONCATENATE("*Code Snippet*",CHAR(10),'Final Report'!X65,CHAR(10),CHAR(10)),""),"*Expected Result*",CHAR(10),'Final Report'!Z65,CHAR(10),CHAR(10),"*Rationale*",CHAR(10),'Final Report'!AA65,CHAR(10),CHAR(10),"*Recommendation*",CHAR(10),'Final Report'!AC65,CHAR(10),CHAR(10),"*WCAG 2.1 Conformance Level:*",CHAR(10),'Final Report'!AG65,CHAR(10),CHAR(10),"*WCAG 2.1 Success Criteria:*",CHAR(10),'Final Report'!AH65,CHAR(10),CHAR(10),"*Tested on:*",CHAR(10),'Final Report'!AK65,CHAR(10),CHAR(10),IF(OR('Final Report'!G65&lt;&gt;"",'Final Report'!H65&lt;&gt;"",'Final Report'!I65&lt;&gt;"",'Final Report'!J65&lt;&gt;"",'Final Report'!K65&lt;&gt;"",'Final Report'!L65&lt;&gt;"",'Final Report'!M65&lt;&gt;"",'Final Report'!N65&lt;&gt;"",'Final Report'!O65&lt;&gt;""),CONCATENATE("*Assistive Technology:*",CHAR(10),IF('Final Report'!G65&lt;&gt;"",CONCATENATE("JAWS 2022 - Chrome - Windows - ",'Final Report'!G65,CHAR(10)),""),IF('Final Report'!H65&lt;&gt;"",CONCATENATE("NVDA 2022 - Firefox - Windows - ",'Final Report'!H65,CHAR(10)),""),IF('Final Report'!I65&lt;&gt;"",CONCATENATE("NVDA 2022 - Chrome - Windows - ",'Final Report'!I65,CHAR(10)),""),IF('Final Report'!J65&lt;&gt;"",CONCATENATE("VoiceOver - Safari - MAC OS - ",'Final Report'!J65,CHAR(10)),""),IF('Final Report'!K65&lt;&gt;"",CONCATENATE("VoiceOver - Chrome - MAC OS  - ",'Final Report'!K65,CHAR(10)),""),IF('Final Report'!L65&lt;&gt;"",CONCATENATE("VoiceOver - iOS - ",'Final Report'!L65,CHAR(10)),""),IF('Final Report'!M65&lt;&gt;"",CONCATENATE("TalkBack - Android - ",'Final Report'!M65,CHAR(10)),""),IF('Final Report'!N65&lt;&gt;"",CONCATENATE("ZoomText - ",'Final Report'!N65,CHAR(10)),""),IF('Final Report'!O65&lt;&gt;"",CONCATENATE("Dragon - ",'Final Report'!O65,CHAR(10)),""),CHAR(10),"*Original Bug:*",CHAR(10),)))</f>
        <v>*Steps to Reproduce:*
N/A
*Actual Result:*
N/A
*ScreenShot Name:*
*Code Snippet*
0
*Expected Result*
N/A
*Rationale*
N/A
*Recommendation*
N/A
*WCAG 2.1 Conformance Level:*
N/A
*WCAG 2.1 Success Criteria:*
N/A
*Tested on:*
Windows: 11
MAC OS: 12
iOS: 15
Android OS: 10
FALSE</v>
      </c>
      <c r="D65" s="121" t="b">
        <f>Final_Report[[#This Row],[Severity]]</f>
        <v>0</v>
      </c>
      <c r="E65" s="103" t="str">
        <f>CONCATENATE('Final Report'!AD65,CHAR(10),CHAR(10),'Final Report'!AF65)</f>
        <v xml:space="preserve">
N/A</v>
      </c>
      <c r="F65" s="103" t="str">
        <f>Final_Report[[#This Row],[Components]]</f>
        <v>N/A (Level N/A), Accessibility, Audit, Marketing, MLM-XL, MLVISION, MyLab, US, VPAT</v>
      </c>
      <c r="G65" s="103" t="e">
        <f>Final_Report[[#This Row],[Labels]]</f>
        <v>#VALUE!</v>
      </c>
      <c r="H65" s="103">
        <f>Final_Report[[#This Row],[ScreenShot Name]]</f>
        <v>0</v>
      </c>
      <c r="I65" s="104">
        <f>Final_Report[[#This Row],[Priority]]</f>
        <v>0</v>
      </c>
      <c r="J65" s="103">
        <f>Final_Report[[#This Row],[Uploading Status]]</f>
        <v>0</v>
      </c>
    </row>
    <row r="66" spans="1:10" ht="409.5" hidden="1">
      <c r="A66" s="58">
        <f>Final_Report[[#This Row],[Issue Name]]</f>
        <v>0</v>
      </c>
      <c r="B66" s="103" t="str">
        <f>Final_Report[[#This Row],[Summary]]</f>
        <v>N/A</v>
      </c>
      <c r="C66" s="103" t="str">
        <f>CONCATENATE("*Steps to Reproduce:*",CHAR(10),CHAR(10),'Final Report'!AD66,CHAR(10),CHAR(10),'Final Report'!AF66,CHAR(10),CHAR(10),"*Actual Result:*",CHAR(10),'Final Report'!V66,CHAR(10),CHAR(10),"*ScreenShot Name:*",CHAR(10),'Final Report'!AI66,CHAR(10),CHAR(10),IF('Final Report'!X66&lt;&gt;"",CONCATENATE("*Code Snippet*",CHAR(10),'Final Report'!X66,CHAR(10),CHAR(10)),""),"*Expected Result*",CHAR(10),'Final Report'!Z66,CHAR(10),CHAR(10),"*Rationale*",CHAR(10),'Final Report'!AA66,CHAR(10),CHAR(10),"*Recommendation*",CHAR(10),'Final Report'!AC66,CHAR(10),CHAR(10),"*WCAG 2.1 Conformance Level:*",CHAR(10),'Final Report'!AG66,CHAR(10),CHAR(10),"*WCAG 2.1 Success Criteria:*",CHAR(10),'Final Report'!AH66,CHAR(10),CHAR(10),"*Tested on:*",CHAR(10),'Final Report'!AK66,CHAR(10),CHAR(10),IF(OR('Final Report'!G66&lt;&gt;"",'Final Report'!H66&lt;&gt;"",'Final Report'!I66&lt;&gt;"",'Final Report'!J66&lt;&gt;"",'Final Report'!K66&lt;&gt;"",'Final Report'!L66&lt;&gt;"",'Final Report'!M66&lt;&gt;"",'Final Report'!N66&lt;&gt;"",'Final Report'!O66&lt;&gt;""),CONCATENATE("*Assistive Technology:*",CHAR(10),IF('Final Report'!G66&lt;&gt;"",CONCATENATE("JAWS 2022 - Chrome - Windows - ",'Final Report'!G66,CHAR(10)),""),IF('Final Report'!H66&lt;&gt;"",CONCATENATE("NVDA 2022 - Firefox - Windows - ",'Final Report'!H66,CHAR(10)),""),IF('Final Report'!I66&lt;&gt;"",CONCATENATE("NVDA 2022 - Chrome - Windows - ",'Final Report'!I66,CHAR(10)),""),IF('Final Report'!J66&lt;&gt;"",CONCATENATE("VoiceOver - Safari - MAC OS - ",'Final Report'!J66,CHAR(10)),""),IF('Final Report'!K66&lt;&gt;"",CONCATENATE("VoiceOver - Chrome - MAC OS  - ",'Final Report'!K66,CHAR(10)),""),IF('Final Report'!L66&lt;&gt;"",CONCATENATE("VoiceOver - iOS - ",'Final Report'!L66,CHAR(10)),""),IF('Final Report'!M66&lt;&gt;"",CONCATENATE("TalkBack - Android - ",'Final Report'!M66,CHAR(10)),""),IF('Final Report'!N66&lt;&gt;"",CONCATENATE("ZoomText - ",'Final Report'!N66,CHAR(10)),""),IF('Final Report'!O66&lt;&gt;"",CONCATENATE("Dragon - ",'Final Report'!O66,CHAR(10)),""),CHAR(10),"*Original Bug:*",CHAR(10),)))</f>
        <v>*Steps to Reproduce:*
N/A
*Actual Result:*
N/A
*ScreenShot Name:*
*Code Snippet*
0
*Expected Result*
N/A
*Rationale*
N/A
*Recommendation*
N/A
*WCAG 2.1 Conformance Level:*
N/A
*WCAG 2.1 Success Criteria:*
N/A
*Tested on:*
Windows: 11
MAC OS: 12
iOS: 15
Android OS: 10
FALSE</v>
      </c>
      <c r="D66" s="121" t="b">
        <f>Final_Report[[#This Row],[Severity]]</f>
        <v>0</v>
      </c>
      <c r="E66" s="103" t="str">
        <f>CONCATENATE('Final Report'!AD66,CHAR(10),CHAR(10),'Final Report'!AF66)</f>
        <v xml:space="preserve">
N/A</v>
      </c>
      <c r="F66" s="103" t="str">
        <f>Final_Report[[#This Row],[Components]]</f>
        <v>N/A (Level N/A), Accessibility, Audit, Marketing, MLM-XL, MLVISION, MyLab, US, VPAT</v>
      </c>
      <c r="G66" s="103" t="e">
        <f>Final_Report[[#This Row],[Labels]]</f>
        <v>#VALUE!</v>
      </c>
      <c r="H66" s="103">
        <f>Final_Report[[#This Row],[ScreenShot Name]]</f>
        <v>0</v>
      </c>
      <c r="I66" s="104">
        <f>Final_Report[[#This Row],[Priority]]</f>
        <v>0</v>
      </c>
      <c r="J66" s="103">
        <f>Final_Report[[#This Row],[Uploading Status]]</f>
        <v>0</v>
      </c>
    </row>
    <row r="67" spans="1:10" ht="409.5" hidden="1">
      <c r="A67" s="58">
        <f>Final_Report[[#This Row],[Issue Name]]</f>
        <v>0</v>
      </c>
      <c r="B67" s="103" t="str">
        <f>Final_Report[[#This Row],[Summary]]</f>
        <v>N/A</v>
      </c>
      <c r="C67" s="103" t="str">
        <f>CONCATENATE("*Steps to Reproduce:*",CHAR(10),CHAR(10),'Final Report'!AD67,CHAR(10),CHAR(10),'Final Report'!AF67,CHAR(10),CHAR(10),"*Actual Result:*",CHAR(10),'Final Report'!V67,CHAR(10),CHAR(10),"*ScreenShot Name:*",CHAR(10),'Final Report'!AI67,CHAR(10),CHAR(10),IF('Final Report'!X67&lt;&gt;"",CONCATENATE("*Code Snippet*",CHAR(10),'Final Report'!X67,CHAR(10),CHAR(10)),""),"*Expected Result*",CHAR(10),'Final Report'!Z67,CHAR(10),CHAR(10),"*Rationale*",CHAR(10),'Final Report'!AA67,CHAR(10),CHAR(10),"*Recommendation*",CHAR(10),'Final Report'!AC67,CHAR(10),CHAR(10),"*WCAG 2.1 Conformance Level:*",CHAR(10),'Final Report'!AG67,CHAR(10),CHAR(10),"*WCAG 2.1 Success Criteria:*",CHAR(10),'Final Report'!AH67,CHAR(10),CHAR(10),"*Tested on:*",CHAR(10),'Final Report'!AK67,CHAR(10),CHAR(10),IF(OR('Final Report'!G67&lt;&gt;"",'Final Report'!H67&lt;&gt;"",'Final Report'!I67&lt;&gt;"",'Final Report'!J67&lt;&gt;"",'Final Report'!K67&lt;&gt;"",'Final Report'!L67&lt;&gt;"",'Final Report'!M67&lt;&gt;"",'Final Report'!N67&lt;&gt;"",'Final Report'!O67&lt;&gt;""),CONCATENATE("*Assistive Technology:*",CHAR(10),IF('Final Report'!G67&lt;&gt;"",CONCATENATE("JAWS 2022 - Chrome - Windows - ",'Final Report'!G67,CHAR(10)),""),IF('Final Report'!H67&lt;&gt;"",CONCATENATE("NVDA 2022 - Firefox - Windows - ",'Final Report'!H67,CHAR(10)),""),IF('Final Report'!I67&lt;&gt;"",CONCATENATE("NVDA 2022 - Chrome - Windows - ",'Final Report'!I67,CHAR(10)),""),IF('Final Report'!J67&lt;&gt;"",CONCATENATE("VoiceOver - Safari - MAC OS - ",'Final Report'!J67,CHAR(10)),""),IF('Final Report'!K67&lt;&gt;"",CONCATENATE("VoiceOver - Chrome - MAC OS  - ",'Final Report'!K67,CHAR(10)),""),IF('Final Report'!L67&lt;&gt;"",CONCATENATE("VoiceOver - iOS - ",'Final Report'!L67,CHAR(10)),""),IF('Final Report'!M67&lt;&gt;"",CONCATENATE("TalkBack - Android - ",'Final Report'!M67,CHAR(10)),""),IF('Final Report'!N67&lt;&gt;"",CONCATENATE("ZoomText - ",'Final Report'!N67,CHAR(10)),""),IF('Final Report'!O67&lt;&gt;"",CONCATENATE("Dragon - ",'Final Report'!O67,CHAR(10)),""),CHAR(10),"*Original Bug:*",CHAR(10),)))</f>
        <v>*Steps to Reproduce:*
N/A
*Actual Result:*
N/A
*ScreenShot Name:*
*Code Snippet*
0
*Expected Result*
N/A
*Rationale*
N/A
*Recommendation*
N/A
*WCAG 2.1 Conformance Level:*
N/A
*WCAG 2.1 Success Criteria:*
N/A
*Tested on:*
Windows: 11
MAC OS: 12
iOS: 15
Android OS: 10
FALSE</v>
      </c>
      <c r="D67" s="121" t="b">
        <f>Final_Report[[#This Row],[Severity]]</f>
        <v>0</v>
      </c>
      <c r="E67" s="103" t="str">
        <f>CONCATENATE('Final Report'!AD67,CHAR(10),CHAR(10),'Final Report'!AF67)</f>
        <v xml:space="preserve">
N/A</v>
      </c>
      <c r="F67" s="103" t="str">
        <f>Final_Report[[#This Row],[Components]]</f>
        <v>N/A (Level N/A), Accessibility, Audit, Marketing, MLM-XL, MLVISION, MyLab, US, VPAT</v>
      </c>
      <c r="G67" s="103" t="e">
        <f>Final_Report[[#This Row],[Labels]]</f>
        <v>#VALUE!</v>
      </c>
      <c r="H67" s="103">
        <f>Final_Report[[#This Row],[ScreenShot Name]]</f>
        <v>0</v>
      </c>
      <c r="I67" s="104">
        <f>Final_Report[[#This Row],[Priority]]</f>
        <v>0</v>
      </c>
      <c r="J67" s="103">
        <f>Final_Report[[#This Row],[Uploading Status]]</f>
        <v>0</v>
      </c>
    </row>
    <row r="68" spans="1:10" ht="409.5" hidden="1">
      <c r="A68" s="58">
        <f>Final_Report[[#This Row],[Issue Name]]</f>
        <v>0</v>
      </c>
      <c r="B68" s="103" t="str">
        <f>Final_Report[[#This Row],[Summary]]</f>
        <v>N/A</v>
      </c>
      <c r="C68" s="103" t="str">
        <f>CONCATENATE("*Steps to Reproduce:*",CHAR(10),CHAR(10),'Final Report'!AD68,CHAR(10),CHAR(10),'Final Report'!AF68,CHAR(10),CHAR(10),"*Actual Result:*",CHAR(10),'Final Report'!V68,CHAR(10),CHAR(10),"*ScreenShot Name:*",CHAR(10),'Final Report'!AI68,CHAR(10),CHAR(10),IF('Final Report'!X68&lt;&gt;"",CONCATENATE("*Code Snippet*",CHAR(10),'Final Report'!X68,CHAR(10),CHAR(10)),""),"*Expected Result*",CHAR(10),'Final Report'!Z68,CHAR(10),CHAR(10),"*Rationale*",CHAR(10),'Final Report'!AA68,CHAR(10),CHAR(10),"*Recommendation*",CHAR(10),'Final Report'!AC68,CHAR(10),CHAR(10),"*WCAG 2.1 Conformance Level:*",CHAR(10),'Final Report'!AG68,CHAR(10),CHAR(10),"*WCAG 2.1 Success Criteria:*",CHAR(10),'Final Report'!AH68,CHAR(10),CHAR(10),"*Tested on:*",CHAR(10),'Final Report'!AK68,CHAR(10),CHAR(10),IF(OR('Final Report'!G68&lt;&gt;"",'Final Report'!H68&lt;&gt;"",'Final Report'!I68&lt;&gt;"",'Final Report'!J68&lt;&gt;"",'Final Report'!K68&lt;&gt;"",'Final Report'!L68&lt;&gt;"",'Final Report'!M68&lt;&gt;"",'Final Report'!N68&lt;&gt;"",'Final Report'!O68&lt;&gt;""),CONCATENATE("*Assistive Technology:*",CHAR(10),IF('Final Report'!G68&lt;&gt;"",CONCATENATE("JAWS 2022 - Chrome - Windows - ",'Final Report'!G68,CHAR(10)),""),IF('Final Report'!H68&lt;&gt;"",CONCATENATE("NVDA 2022 - Firefox - Windows - ",'Final Report'!H68,CHAR(10)),""),IF('Final Report'!I68&lt;&gt;"",CONCATENATE("NVDA 2022 - Chrome - Windows - ",'Final Report'!I68,CHAR(10)),""),IF('Final Report'!J68&lt;&gt;"",CONCATENATE("VoiceOver - Safari - MAC OS - ",'Final Report'!J68,CHAR(10)),""),IF('Final Report'!K68&lt;&gt;"",CONCATENATE("VoiceOver - Chrome - MAC OS  - ",'Final Report'!K68,CHAR(10)),""),IF('Final Report'!L68&lt;&gt;"",CONCATENATE("VoiceOver - iOS - ",'Final Report'!L68,CHAR(10)),""),IF('Final Report'!M68&lt;&gt;"",CONCATENATE("TalkBack - Android - ",'Final Report'!M68,CHAR(10)),""),IF('Final Report'!N68&lt;&gt;"",CONCATENATE("ZoomText - ",'Final Report'!N68,CHAR(10)),""),IF('Final Report'!O68&lt;&gt;"",CONCATENATE("Dragon - ",'Final Report'!O68,CHAR(10)),""),CHAR(10),"*Original Bug:*",CHAR(10),)))</f>
        <v>*Steps to Reproduce:*
N/A
*Actual Result:*
N/A
*ScreenShot Name:*
*Code Snippet*
0
*Expected Result*
N/A
*Rationale*
N/A
*Recommendation*
N/A
*WCAG 2.1 Conformance Level:*
N/A
*WCAG 2.1 Success Criteria:*
N/A
*Tested on:*
Windows: 11
MAC OS: 12
iOS: 15
Android OS: 10
FALSE</v>
      </c>
      <c r="D68" s="121" t="b">
        <f>Final_Report[[#This Row],[Severity]]</f>
        <v>0</v>
      </c>
      <c r="E68" s="103" t="str">
        <f>CONCATENATE('Final Report'!AD68,CHAR(10),CHAR(10),'Final Report'!AF68)</f>
        <v xml:space="preserve">
N/A</v>
      </c>
      <c r="F68" s="103" t="str">
        <f>Final_Report[[#This Row],[Components]]</f>
        <v>N/A (Level N/A), Accessibility, Audit, Marketing, MLM-XL, MLVISION, MyLab, US, VPAT</v>
      </c>
      <c r="G68" s="103" t="e">
        <f>Final_Report[[#This Row],[Labels]]</f>
        <v>#VALUE!</v>
      </c>
      <c r="H68" s="103">
        <f>Final_Report[[#This Row],[ScreenShot Name]]</f>
        <v>0</v>
      </c>
      <c r="I68" s="104">
        <f>Final_Report[[#This Row],[Priority]]</f>
        <v>0</v>
      </c>
      <c r="J68" s="103">
        <f>Final_Report[[#This Row],[Uploading Status]]</f>
        <v>0</v>
      </c>
    </row>
    <row r="69" spans="1:10" ht="409.5" hidden="1">
      <c r="A69" s="58">
        <f>Final_Report[[#This Row],[Issue Name]]</f>
        <v>0</v>
      </c>
      <c r="B69" s="103" t="str">
        <f>Final_Report[[#This Row],[Summary]]</f>
        <v>N/A</v>
      </c>
      <c r="C69" s="103" t="str">
        <f>CONCATENATE("*Steps to Reproduce:*",CHAR(10),CHAR(10),'Final Report'!AD69,CHAR(10),CHAR(10),'Final Report'!AF69,CHAR(10),CHAR(10),"*Actual Result:*",CHAR(10),'Final Report'!V69,CHAR(10),CHAR(10),"*ScreenShot Name:*",CHAR(10),'Final Report'!AI69,CHAR(10),CHAR(10),IF('Final Report'!X69&lt;&gt;"",CONCATENATE("*Code Snippet*",CHAR(10),'Final Report'!X69,CHAR(10),CHAR(10)),""),"*Expected Result*",CHAR(10),'Final Report'!Z69,CHAR(10),CHAR(10),"*Rationale*",CHAR(10),'Final Report'!AA69,CHAR(10),CHAR(10),"*Recommendation*",CHAR(10),'Final Report'!AC69,CHAR(10),CHAR(10),"*WCAG 2.1 Conformance Level:*",CHAR(10),'Final Report'!AG69,CHAR(10),CHAR(10),"*WCAG 2.1 Success Criteria:*",CHAR(10),'Final Report'!AH69,CHAR(10),CHAR(10),"*Tested on:*",CHAR(10),'Final Report'!AK69,CHAR(10),CHAR(10),IF(OR('Final Report'!G69&lt;&gt;"",'Final Report'!H69&lt;&gt;"",'Final Report'!I69&lt;&gt;"",'Final Report'!J69&lt;&gt;"",'Final Report'!K69&lt;&gt;"",'Final Report'!L69&lt;&gt;"",'Final Report'!M69&lt;&gt;"",'Final Report'!N69&lt;&gt;"",'Final Report'!O69&lt;&gt;""),CONCATENATE("*Assistive Technology:*",CHAR(10),IF('Final Report'!G69&lt;&gt;"",CONCATENATE("JAWS 2022 - Chrome - Windows - ",'Final Report'!G69,CHAR(10)),""),IF('Final Report'!H69&lt;&gt;"",CONCATENATE("NVDA 2022 - Firefox - Windows - ",'Final Report'!H69,CHAR(10)),""),IF('Final Report'!I69&lt;&gt;"",CONCATENATE("NVDA 2022 - Chrome - Windows - ",'Final Report'!I69,CHAR(10)),""),IF('Final Report'!J69&lt;&gt;"",CONCATENATE("VoiceOver - Safari - MAC OS - ",'Final Report'!J69,CHAR(10)),""),IF('Final Report'!K69&lt;&gt;"",CONCATENATE("VoiceOver - Chrome - MAC OS  - ",'Final Report'!K69,CHAR(10)),""),IF('Final Report'!L69&lt;&gt;"",CONCATENATE("VoiceOver - iOS - ",'Final Report'!L69,CHAR(10)),""),IF('Final Report'!M69&lt;&gt;"",CONCATENATE("TalkBack - Android - ",'Final Report'!M69,CHAR(10)),""),IF('Final Report'!N69&lt;&gt;"",CONCATENATE("ZoomText - ",'Final Report'!N69,CHAR(10)),""),IF('Final Report'!O69&lt;&gt;"",CONCATENATE("Dragon - ",'Final Report'!O69,CHAR(10)),""),CHAR(10),"*Original Bug:*",CHAR(10),)))</f>
        <v>*Steps to Reproduce:*
N/A
*Actual Result:*
N/A
*ScreenShot Name:*
*Code Snippet*
0
*Expected Result*
N/A
*Rationale*
N/A
*Recommendation*
N/A
*WCAG 2.1 Conformance Level:*
N/A
*WCAG 2.1 Success Criteria:*
N/A
*Tested on:*
Windows: 11
MAC OS: 12
iOS: 15
Android OS: 10
FALSE</v>
      </c>
      <c r="D69" s="121" t="b">
        <f>Final_Report[[#This Row],[Severity]]</f>
        <v>0</v>
      </c>
      <c r="E69" s="103" t="str">
        <f>CONCATENATE('Final Report'!AD69,CHAR(10),CHAR(10),'Final Report'!AF69)</f>
        <v xml:space="preserve">
N/A</v>
      </c>
      <c r="F69" s="103" t="str">
        <f>Final_Report[[#This Row],[Components]]</f>
        <v>N/A (Level N/A), Accessibility, Audit, Marketing, MLM-XL, MLVISION, MyLab, US, VPAT</v>
      </c>
      <c r="G69" s="103" t="e">
        <f>Final_Report[[#This Row],[Labels]]</f>
        <v>#VALUE!</v>
      </c>
      <c r="H69" s="103">
        <f>Final_Report[[#This Row],[ScreenShot Name]]</f>
        <v>0</v>
      </c>
      <c r="I69" s="104">
        <f>Final_Report[[#This Row],[Priority]]</f>
        <v>0</v>
      </c>
      <c r="J69" s="103">
        <f>Final_Report[[#This Row],[Uploading Status]]</f>
        <v>0</v>
      </c>
    </row>
    <row r="70" spans="1:10" ht="409.5" hidden="1">
      <c r="A70" s="58">
        <f>Final_Report[[#This Row],[Issue Name]]</f>
        <v>0</v>
      </c>
      <c r="B70" s="103" t="str">
        <f>Final_Report[[#This Row],[Summary]]</f>
        <v>N/A</v>
      </c>
      <c r="C70" s="103" t="str">
        <f>CONCATENATE("*Steps to Reproduce:*",CHAR(10),CHAR(10),'Final Report'!AD70,CHAR(10),CHAR(10),'Final Report'!AF70,CHAR(10),CHAR(10),"*Actual Result:*",CHAR(10),'Final Report'!V70,CHAR(10),CHAR(10),"*ScreenShot Name:*",CHAR(10),'Final Report'!AI70,CHAR(10),CHAR(10),IF('Final Report'!X70&lt;&gt;"",CONCATENATE("*Code Snippet*",CHAR(10),'Final Report'!X70,CHAR(10),CHAR(10)),""),"*Expected Result*",CHAR(10),'Final Report'!Z70,CHAR(10),CHAR(10),"*Rationale*",CHAR(10),'Final Report'!AA70,CHAR(10),CHAR(10),"*Recommendation*",CHAR(10),'Final Report'!AC70,CHAR(10),CHAR(10),"*WCAG 2.1 Conformance Level:*",CHAR(10),'Final Report'!AG70,CHAR(10),CHAR(10),"*WCAG 2.1 Success Criteria:*",CHAR(10),'Final Report'!AH70,CHAR(10),CHAR(10),"*Tested on:*",CHAR(10),'Final Report'!AK70,CHAR(10),CHAR(10),IF(OR('Final Report'!G70&lt;&gt;"",'Final Report'!H70&lt;&gt;"",'Final Report'!I70&lt;&gt;"",'Final Report'!J70&lt;&gt;"",'Final Report'!K70&lt;&gt;"",'Final Report'!L70&lt;&gt;"",'Final Report'!M70&lt;&gt;"",'Final Report'!N70&lt;&gt;"",'Final Report'!O70&lt;&gt;""),CONCATENATE("*Assistive Technology:*",CHAR(10),IF('Final Report'!G70&lt;&gt;"",CONCATENATE("JAWS 2022 - Chrome - Windows - ",'Final Report'!G70,CHAR(10)),""),IF('Final Report'!H70&lt;&gt;"",CONCATENATE("NVDA 2022 - Firefox - Windows - ",'Final Report'!H70,CHAR(10)),""),IF('Final Report'!I70&lt;&gt;"",CONCATENATE("NVDA 2022 - Chrome - Windows - ",'Final Report'!I70,CHAR(10)),""),IF('Final Report'!J70&lt;&gt;"",CONCATENATE("VoiceOver - Safari - MAC OS - ",'Final Report'!J70,CHAR(10)),""),IF('Final Report'!K70&lt;&gt;"",CONCATENATE("VoiceOver - Chrome - MAC OS  - ",'Final Report'!K70,CHAR(10)),""),IF('Final Report'!L70&lt;&gt;"",CONCATENATE("VoiceOver - iOS - ",'Final Report'!L70,CHAR(10)),""),IF('Final Report'!M70&lt;&gt;"",CONCATENATE("TalkBack - Android - ",'Final Report'!M70,CHAR(10)),""),IF('Final Report'!N70&lt;&gt;"",CONCATENATE("ZoomText - ",'Final Report'!N70,CHAR(10)),""),IF('Final Report'!O70&lt;&gt;"",CONCATENATE("Dragon - ",'Final Report'!O70,CHAR(10)),""),CHAR(10),"*Original Bug:*",CHAR(10),)))</f>
        <v>*Steps to Reproduce:*
N/A
*Actual Result:*
N/A
*ScreenShot Name:*
*Code Snippet*
0
*Expected Result*
N/A
*Rationale*
N/A
*Recommendation*
N/A
*WCAG 2.1 Conformance Level:*
N/A
*WCAG 2.1 Success Criteria:*
N/A
*Tested on:*
Windows: 11
MAC OS: 12
iOS: 15
Android OS: 10
FALSE</v>
      </c>
      <c r="D70" s="121" t="b">
        <f>Final_Report[[#This Row],[Severity]]</f>
        <v>0</v>
      </c>
      <c r="E70" s="103" t="str">
        <f>CONCATENATE('Final Report'!AD70,CHAR(10),CHAR(10),'Final Report'!AF70)</f>
        <v xml:space="preserve">
N/A</v>
      </c>
      <c r="F70" s="103" t="str">
        <f>Final_Report[[#This Row],[Components]]</f>
        <v>N/A (Level N/A), Accessibility, Audit, Marketing, MLM-XL, MLVISION, MyLab, US, VPAT</v>
      </c>
      <c r="G70" s="103" t="e">
        <f>Final_Report[[#This Row],[Labels]]</f>
        <v>#VALUE!</v>
      </c>
      <c r="H70" s="103">
        <f>Final_Report[[#This Row],[ScreenShot Name]]</f>
        <v>0</v>
      </c>
      <c r="I70" s="104">
        <f>Final_Report[[#This Row],[Priority]]</f>
        <v>0</v>
      </c>
      <c r="J70" s="103">
        <f>Final_Report[[#This Row],[Uploading Status]]</f>
        <v>0</v>
      </c>
    </row>
    <row r="71" spans="1:10" ht="409.5" hidden="1">
      <c r="A71" s="58">
        <f>Final_Report[[#This Row],[Issue Name]]</f>
        <v>0</v>
      </c>
      <c r="B71" s="103" t="str">
        <f>Final_Report[[#This Row],[Summary]]</f>
        <v>N/A</v>
      </c>
      <c r="C71" s="103" t="str">
        <f>CONCATENATE("*Steps to Reproduce:*",CHAR(10),CHAR(10),'Final Report'!AD71,CHAR(10),CHAR(10),'Final Report'!AF71,CHAR(10),CHAR(10),"*Actual Result:*",CHAR(10),'Final Report'!V71,CHAR(10),CHAR(10),"*ScreenShot Name:*",CHAR(10),'Final Report'!AI71,CHAR(10),CHAR(10),IF('Final Report'!X71&lt;&gt;"",CONCATENATE("*Code Snippet*",CHAR(10),'Final Report'!X71,CHAR(10),CHAR(10)),""),"*Expected Result*",CHAR(10),'Final Report'!Z71,CHAR(10),CHAR(10),"*Rationale*",CHAR(10),'Final Report'!AA71,CHAR(10),CHAR(10),"*Recommendation*",CHAR(10),'Final Report'!AC71,CHAR(10),CHAR(10),"*WCAG 2.1 Conformance Level:*",CHAR(10),'Final Report'!AG71,CHAR(10),CHAR(10),"*WCAG 2.1 Success Criteria:*",CHAR(10),'Final Report'!AH71,CHAR(10),CHAR(10),"*Tested on:*",CHAR(10),'Final Report'!AK71,CHAR(10),CHAR(10),IF(OR('Final Report'!G71&lt;&gt;"",'Final Report'!H71&lt;&gt;"",'Final Report'!I71&lt;&gt;"",'Final Report'!J71&lt;&gt;"",'Final Report'!K71&lt;&gt;"",'Final Report'!L71&lt;&gt;"",'Final Report'!M71&lt;&gt;"",'Final Report'!N71&lt;&gt;"",'Final Report'!O71&lt;&gt;""),CONCATENATE("*Assistive Technology:*",CHAR(10),IF('Final Report'!G71&lt;&gt;"",CONCATENATE("JAWS 2022 - Chrome - Windows - ",'Final Report'!G71,CHAR(10)),""),IF('Final Report'!H71&lt;&gt;"",CONCATENATE("NVDA 2022 - Firefox - Windows - ",'Final Report'!H71,CHAR(10)),""),IF('Final Report'!I71&lt;&gt;"",CONCATENATE("NVDA 2022 - Chrome - Windows - ",'Final Report'!I71,CHAR(10)),""),IF('Final Report'!J71&lt;&gt;"",CONCATENATE("VoiceOver - Safari - MAC OS - ",'Final Report'!J71,CHAR(10)),""),IF('Final Report'!K71&lt;&gt;"",CONCATENATE("VoiceOver - Chrome - MAC OS  - ",'Final Report'!K71,CHAR(10)),""),IF('Final Report'!L71&lt;&gt;"",CONCATENATE("VoiceOver - iOS - ",'Final Report'!L71,CHAR(10)),""),IF('Final Report'!M71&lt;&gt;"",CONCATENATE("TalkBack - Android - ",'Final Report'!M71,CHAR(10)),""),IF('Final Report'!N71&lt;&gt;"",CONCATENATE("ZoomText - ",'Final Report'!N71,CHAR(10)),""),IF('Final Report'!O71&lt;&gt;"",CONCATENATE("Dragon - ",'Final Report'!O71,CHAR(10)),""),CHAR(10),"*Original Bug:*",CHAR(10),)))</f>
        <v>*Steps to Reproduce:*
N/A
*Actual Result:*
N/A
*ScreenShot Name:*
*Code Snippet*
0
*Expected Result*
N/A
*Rationale*
N/A
*Recommendation*
N/A
*WCAG 2.1 Conformance Level:*
N/A
*WCAG 2.1 Success Criteria:*
N/A
*Tested on:*
Windows: 11
MAC OS: 12
iOS: 15
Android OS: 10
FALSE</v>
      </c>
      <c r="D71" s="121" t="b">
        <f>Final_Report[[#This Row],[Severity]]</f>
        <v>0</v>
      </c>
      <c r="E71" s="103" t="str">
        <f>CONCATENATE('Final Report'!AD71,CHAR(10),CHAR(10),'Final Report'!AF71)</f>
        <v xml:space="preserve">
N/A</v>
      </c>
      <c r="F71" s="103" t="str">
        <f>Final_Report[[#This Row],[Components]]</f>
        <v>N/A (Level N/A), Accessibility, Audit, Marketing, MLM-XL, MLVISION, MyLab, US, VPAT</v>
      </c>
      <c r="G71" s="103" t="e">
        <f>Final_Report[[#This Row],[Labels]]</f>
        <v>#VALUE!</v>
      </c>
      <c r="H71" s="103">
        <f>Final_Report[[#This Row],[ScreenShot Name]]</f>
        <v>0</v>
      </c>
      <c r="I71" s="104">
        <f>Final_Report[[#This Row],[Priority]]</f>
        <v>0</v>
      </c>
      <c r="J71" s="103">
        <f>Final_Report[[#This Row],[Uploading Status]]</f>
        <v>0</v>
      </c>
    </row>
    <row r="72" spans="1:10" ht="409.5" hidden="1">
      <c r="A72" s="58">
        <f>Final_Report[[#This Row],[Issue Name]]</f>
        <v>0</v>
      </c>
      <c r="B72" s="103" t="str">
        <f>Final_Report[[#This Row],[Summary]]</f>
        <v>N/A</v>
      </c>
      <c r="C72" s="103" t="str">
        <f>CONCATENATE("*Steps to Reproduce:*",CHAR(10),CHAR(10),'Final Report'!AD72,CHAR(10),CHAR(10),'Final Report'!AF72,CHAR(10),CHAR(10),"*Actual Result:*",CHAR(10),'Final Report'!V72,CHAR(10),CHAR(10),"*ScreenShot Name:*",CHAR(10),'Final Report'!AI72,CHAR(10),CHAR(10),IF('Final Report'!X72&lt;&gt;"",CONCATENATE("*Code Snippet*",CHAR(10),'Final Report'!X72,CHAR(10),CHAR(10)),""),"*Expected Result*",CHAR(10),'Final Report'!Z72,CHAR(10),CHAR(10),"*Rationale*",CHAR(10),'Final Report'!AA72,CHAR(10),CHAR(10),"*Recommendation*",CHAR(10),'Final Report'!AC72,CHAR(10),CHAR(10),"*WCAG 2.1 Conformance Level:*",CHAR(10),'Final Report'!AG72,CHAR(10),CHAR(10),"*WCAG 2.1 Success Criteria:*",CHAR(10),'Final Report'!AH72,CHAR(10),CHAR(10),"*Tested on:*",CHAR(10),'Final Report'!AK72,CHAR(10),CHAR(10),IF(OR('Final Report'!G72&lt;&gt;"",'Final Report'!H72&lt;&gt;"",'Final Report'!I72&lt;&gt;"",'Final Report'!J72&lt;&gt;"",'Final Report'!K72&lt;&gt;"",'Final Report'!L72&lt;&gt;"",'Final Report'!M72&lt;&gt;"",'Final Report'!N72&lt;&gt;"",'Final Report'!O72&lt;&gt;""),CONCATENATE("*Assistive Technology:*",CHAR(10),IF('Final Report'!G72&lt;&gt;"",CONCATENATE("JAWS 2022 - Chrome - Windows - ",'Final Report'!G72,CHAR(10)),""),IF('Final Report'!H72&lt;&gt;"",CONCATENATE("NVDA 2022 - Firefox - Windows - ",'Final Report'!H72,CHAR(10)),""),IF('Final Report'!I72&lt;&gt;"",CONCATENATE("NVDA 2022 - Chrome - Windows - ",'Final Report'!I72,CHAR(10)),""),IF('Final Report'!J72&lt;&gt;"",CONCATENATE("VoiceOver - Safari - MAC OS - ",'Final Report'!J72,CHAR(10)),""),IF('Final Report'!K72&lt;&gt;"",CONCATENATE("VoiceOver - Chrome - MAC OS  - ",'Final Report'!K72,CHAR(10)),""),IF('Final Report'!L72&lt;&gt;"",CONCATENATE("VoiceOver - iOS - ",'Final Report'!L72,CHAR(10)),""),IF('Final Report'!M72&lt;&gt;"",CONCATENATE("TalkBack - Android - ",'Final Report'!M72,CHAR(10)),""),IF('Final Report'!N72&lt;&gt;"",CONCATENATE("ZoomText - ",'Final Report'!N72,CHAR(10)),""),IF('Final Report'!O72&lt;&gt;"",CONCATENATE("Dragon - ",'Final Report'!O72,CHAR(10)),""),CHAR(10),"*Original Bug:*",CHAR(10),)))</f>
        <v>*Steps to Reproduce:*
N/A
*Actual Result:*
N/A
*ScreenShot Name:*
*Code Snippet*
0
*Expected Result*
N/A
*Rationale*
N/A
*Recommendation*
N/A
*WCAG 2.1 Conformance Level:*
N/A
*WCAG 2.1 Success Criteria:*
N/A
*Tested on:*
Windows: 11
MAC OS: 12
iOS: 15
Android OS: 10
FALSE</v>
      </c>
      <c r="D72" s="121" t="b">
        <f>Final_Report[[#This Row],[Severity]]</f>
        <v>0</v>
      </c>
      <c r="E72" s="103" t="str">
        <f>CONCATENATE('Final Report'!AD72,CHAR(10),CHAR(10),'Final Report'!AF72)</f>
        <v xml:space="preserve">
N/A</v>
      </c>
      <c r="F72" s="103" t="str">
        <f>Final_Report[[#This Row],[Components]]</f>
        <v>N/A (Level N/A), Accessibility, Audit, Marketing, MLM-XL, MLVISION, MyLab, US, VPAT</v>
      </c>
      <c r="G72" s="103" t="e">
        <f>Final_Report[[#This Row],[Labels]]</f>
        <v>#VALUE!</v>
      </c>
      <c r="H72" s="103">
        <f>Final_Report[[#This Row],[ScreenShot Name]]</f>
        <v>0</v>
      </c>
      <c r="I72" s="104">
        <f>Final_Report[[#This Row],[Priority]]</f>
        <v>0</v>
      </c>
      <c r="J72" s="103">
        <f>Final_Report[[#This Row],[Uploading Status]]</f>
        <v>0</v>
      </c>
    </row>
    <row r="73" spans="1:10" ht="409.5" hidden="1">
      <c r="A73" s="58">
        <f>Final_Report[[#This Row],[Issue Name]]</f>
        <v>0</v>
      </c>
      <c r="B73" s="103" t="str">
        <f>Final_Report[[#This Row],[Summary]]</f>
        <v>N/A</v>
      </c>
      <c r="C73" s="103" t="str">
        <f>CONCATENATE("*Steps to Reproduce:*",CHAR(10),CHAR(10),'Final Report'!AD73,CHAR(10),CHAR(10),'Final Report'!AF73,CHAR(10),CHAR(10),"*Actual Result:*",CHAR(10),'Final Report'!V73,CHAR(10),CHAR(10),"*ScreenShot Name:*",CHAR(10),'Final Report'!AI73,CHAR(10),CHAR(10),IF('Final Report'!X73&lt;&gt;"",CONCATENATE("*Code Snippet*",CHAR(10),'Final Report'!X73,CHAR(10),CHAR(10)),""),"*Expected Result*",CHAR(10),'Final Report'!Z73,CHAR(10),CHAR(10),"*Rationale*",CHAR(10),'Final Report'!AA73,CHAR(10),CHAR(10),"*Recommendation*",CHAR(10),'Final Report'!AC73,CHAR(10),CHAR(10),"*WCAG 2.1 Conformance Level:*",CHAR(10),'Final Report'!AG73,CHAR(10),CHAR(10),"*WCAG 2.1 Success Criteria:*",CHAR(10),'Final Report'!AH73,CHAR(10),CHAR(10),"*Tested on:*",CHAR(10),'Final Report'!AK73,CHAR(10),CHAR(10),IF(OR('Final Report'!G73&lt;&gt;"",'Final Report'!H73&lt;&gt;"",'Final Report'!I73&lt;&gt;"",'Final Report'!J73&lt;&gt;"",'Final Report'!K73&lt;&gt;"",'Final Report'!L73&lt;&gt;"",'Final Report'!M73&lt;&gt;"",'Final Report'!N73&lt;&gt;"",'Final Report'!O73&lt;&gt;""),CONCATENATE("*Assistive Technology:*",CHAR(10),IF('Final Report'!G73&lt;&gt;"",CONCATENATE("JAWS 2022 - Chrome - Windows - ",'Final Report'!G73,CHAR(10)),""),IF('Final Report'!H73&lt;&gt;"",CONCATENATE("NVDA 2022 - Firefox - Windows - ",'Final Report'!H73,CHAR(10)),""),IF('Final Report'!I73&lt;&gt;"",CONCATENATE("NVDA 2022 - Chrome - Windows - ",'Final Report'!I73,CHAR(10)),""),IF('Final Report'!J73&lt;&gt;"",CONCATENATE("VoiceOver - Safari - MAC OS - ",'Final Report'!J73,CHAR(10)),""),IF('Final Report'!K73&lt;&gt;"",CONCATENATE("VoiceOver - Chrome - MAC OS  - ",'Final Report'!K73,CHAR(10)),""),IF('Final Report'!L73&lt;&gt;"",CONCATENATE("VoiceOver - iOS - ",'Final Report'!L73,CHAR(10)),""),IF('Final Report'!M73&lt;&gt;"",CONCATENATE("TalkBack - Android - ",'Final Report'!M73,CHAR(10)),""),IF('Final Report'!N73&lt;&gt;"",CONCATENATE("ZoomText - ",'Final Report'!N73,CHAR(10)),""),IF('Final Report'!O73&lt;&gt;"",CONCATENATE("Dragon - ",'Final Report'!O73,CHAR(10)),""),CHAR(10),"*Original Bug:*",CHAR(10),)))</f>
        <v>*Steps to Reproduce:*
N/A
*Actual Result:*
N/A
*ScreenShot Name:*
*Code Snippet*
0
*Expected Result*
N/A
*Rationale*
N/A
*Recommendation*
N/A
*WCAG 2.1 Conformance Level:*
N/A
*WCAG 2.1 Success Criteria:*
N/A
*Tested on:*
Windows: 11
MAC OS: 12
iOS: 15
Android OS: 10
FALSE</v>
      </c>
      <c r="D73" s="121" t="b">
        <f>Final_Report[[#This Row],[Severity]]</f>
        <v>0</v>
      </c>
      <c r="E73" s="103" t="str">
        <f>CONCATENATE('Final Report'!AD73,CHAR(10),CHAR(10),'Final Report'!AF73)</f>
        <v xml:space="preserve">
N/A</v>
      </c>
      <c r="F73" s="103" t="str">
        <f>Final_Report[[#This Row],[Components]]</f>
        <v>N/A (Level N/A), Accessibility, Audit, Marketing, MLM-XL, MLVISION, MyLab, US, VPAT</v>
      </c>
      <c r="G73" s="103" t="e">
        <f>Final_Report[[#This Row],[Labels]]</f>
        <v>#VALUE!</v>
      </c>
      <c r="H73" s="103">
        <f>Final_Report[[#This Row],[ScreenShot Name]]</f>
        <v>0</v>
      </c>
      <c r="I73" s="104">
        <f>Final_Report[[#This Row],[Priority]]</f>
        <v>0</v>
      </c>
      <c r="J73" s="103">
        <f>Final_Report[[#This Row],[Uploading Status]]</f>
        <v>0</v>
      </c>
    </row>
    <row r="74" spans="1:10" ht="409.5" hidden="1">
      <c r="A74" s="58">
        <f>Final_Report[[#This Row],[Issue Name]]</f>
        <v>0</v>
      </c>
      <c r="B74" s="103" t="str">
        <f>Final_Report[[#This Row],[Summary]]</f>
        <v>N/A</v>
      </c>
      <c r="C74" s="103" t="str">
        <f>CONCATENATE("*Steps to Reproduce:*",CHAR(10),CHAR(10),'Final Report'!AD74,CHAR(10),CHAR(10),'Final Report'!AF74,CHAR(10),CHAR(10),"*Actual Result:*",CHAR(10),'Final Report'!V74,CHAR(10),CHAR(10),"*ScreenShot Name:*",CHAR(10),'Final Report'!AI74,CHAR(10),CHAR(10),IF('Final Report'!X74&lt;&gt;"",CONCATENATE("*Code Snippet*",CHAR(10),'Final Report'!X74,CHAR(10),CHAR(10)),""),"*Expected Result*",CHAR(10),'Final Report'!Z74,CHAR(10),CHAR(10),"*Rationale*",CHAR(10),'Final Report'!AA74,CHAR(10),CHAR(10),"*Recommendation*",CHAR(10),'Final Report'!AC74,CHAR(10),CHAR(10),"*WCAG 2.1 Conformance Level:*",CHAR(10),'Final Report'!AG74,CHAR(10),CHAR(10),"*WCAG 2.1 Success Criteria:*",CHAR(10),'Final Report'!AH74,CHAR(10),CHAR(10),"*Tested on:*",CHAR(10),'Final Report'!AK74,CHAR(10),CHAR(10),IF(OR('Final Report'!G74&lt;&gt;"",'Final Report'!H74&lt;&gt;"",'Final Report'!I74&lt;&gt;"",'Final Report'!J74&lt;&gt;"",'Final Report'!K74&lt;&gt;"",'Final Report'!L74&lt;&gt;"",'Final Report'!M74&lt;&gt;"",'Final Report'!N74&lt;&gt;"",'Final Report'!O74&lt;&gt;""),CONCATENATE("*Assistive Technology:*",CHAR(10),IF('Final Report'!G74&lt;&gt;"",CONCATENATE("JAWS 2022 - Chrome - Windows - ",'Final Report'!G74,CHAR(10)),""),IF('Final Report'!H74&lt;&gt;"",CONCATENATE("NVDA 2022 - Firefox - Windows - ",'Final Report'!H74,CHAR(10)),""),IF('Final Report'!I74&lt;&gt;"",CONCATENATE("NVDA 2022 - Chrome - Windows - ",'Final Report'!I74,CHAR(10)),""),IF('Final Report'!J74&lt;&gt;"",CONCATENATE("VoiceOver - Safari - MAC OS - ",'Final Report'!J74,CHAR(10)),""),IF('Final Report'!K74&lt;&gt;"",CONCATENATE("VoiceOver - Chrome - MAC OS  - ",'Final Report'!K74,CHAR(10)),""),IF('Final Report'!L74&lt;&gt;"",CONCATENATE("VoiceOver - iOS - ",'Final Report'!L74,CHAR(10)),""),IF('Final Report'!M74&lt;&gt;"",CONCATENATE("TalkBack - Android - ",'Final Report'!M74,CHAR(10)),""),IF('Final Report'!N74&lt;&gt;"",CONCATENATE("ZoomText - ",'Final Report'!N74,CHAR(10)),""),IF('Final Report'!O74&lt;&gt;"",CONCATENATE("Dragon - ",'Final Report'!O74,CHAR(10)),""),CHAR(10),"*Original Bug:*",CHAR(10),)))</f>
        <v>*Steps to Reproduce:*
N/A
*Actual Result:*
N/A
*ScreenShot Name:*
*Code Snippet*
0
*Expected Result*
N/A
*Rationale*
N/A
*Recommendation*
N/A
*WCAG 2.1 Conformance Level:*
N/A
*WCAG 2.1 Success Criteria:*
N/A
*Tested on:*
Windows: 11
MAC OS: 12
iOS: 15
Android OS: 10
FALSE</v>
      </c>
      <c r="D74" s="121" t="b">
        <f>Final_Report[[#This Row],[Severity]]</f>
        <v>0</v>
      </c>
      <c r="E74" s="103" t="str">
        <f>CONCATENATE('Final Report'!AD74,CHAR(10),CHAR(10),'Final Report'!AF74)</f>
        <v xml:space="preserve">
N/A</v>
      </c>
      <c r="F74" s="103" t="str">
        <f>Final_Report[[#This Row],[Components]]</f>
        <v>N/A (Level N/A), Accessibility, Audit, Marketing, MLM-XL, MLVISION, MyLab, US, VPAT</v>
      </c>
      <c r="G74" s="103" t="e">
        <f>Final_Report[[#This Row],[Labels]]</f>
        <v>#VALUE!</v>
      </c>
      <c r="H74" s="103">
        <f>Final_Report[[#This Row],[ScreenShot Name]]</f>
        <v>0</v>
      </c>
      <c r="I74" s="104">
        <f>Final_Report[[#This Row],[Priority]]</f>
        <v>0</v>
      </c>
      <c r="J74" s="103">
        <f>Final_Report[[#This Row],[Uploading Status]]</f>
        <v>0</v>
      </c>
    </row>
    <row r="75" spans="1:10" ht="409.5" hidden="1">
      <c r="A75" s="58">
        <f>Final_Report[[#This Row],[Issue Name]]</f>
        <v>0</v>
      </c>
      <c r="B75" s="103" t="str">
        <f>Final_Report[[#This Row],[Summary]]</f>
        <v>N/A</v>
      </c>
      <c r="C75" s="103" t="str">
        <f>CONCATENATE("*Steps to Reproduce:*",CHAR(10),CHAR(10),'Final Report'!AD75,CHAR(10),CHAR(10),'Final Report'!AF75,CHAR(10),CHAR(10),"*Actual Result:*",CHAR(10),'Final Report'!V75,CHAR(10),CHAR(10),"*ScreenShot Name:*",CHAR(10),'Final Report'!AI75,CHAR(10),CHAR(10),IF('Final Report'!X75&lt;&gt;"",CONCATENATE("*Code Snippet*",CHAR(10),'Final Report'!X75,CHAR(10),CHAR(10)),""),"*Expected Result*",CHAR(10),'Final Report'!Z75,CHAR(10),CHAR(10),"*Rationale*",CHAR(10),'Final Report'!AA75,CHAR(10),CHAR(10),"*Recommendation*",CHAR(10),'Final Report'!AC75,CHAR(10),CHAR(10),"*WCAG 2.1 Conformance Level:*",CHAR(10),'Final Report'!AG75,CHAR(10),CHAR(10),"*WCAG 2.1 Success Criteria:*",CHAR(10),'Final Report'!AH75,CHAR(10),CHAR(10),"*Tested on:*",CHAR(10),'Final Report'!AK75,CHAR(10),CHAR(10),IF(OR('Final Report'!G75&lt;&gt;"",'Final Report'!H75&lt;&gt;"",'Final Report'!I75&lt;&gt;"",'Final Report'!J75&lt;&gt;"",'Final Report'!K75&lt;&gt;"",'Final Report'!L75&lt;&gt;"",'Final Report'!M75&lt;&gt;"",'Final Report'!N75&lt;&gt;"",'Final Report'!O75&lt;&gt;""),CONCATENATE("*Assistive Technology:*",CHAR(10),IF('Final Report'!G75&lt;&gt;"",CONCATENATE("JAWS 2022 - Chrome - Windows - ",'Final Report'!G75,CHAR(10)),""),IF('Final Report'!H75&lt;&gt;"",CONCATENATE("NVDA 2022 - Firefox - Windows - ",'Final Report'!H75,CHAR(10)),""),IF('Final Report'!I75&lt;&gt;"",CONCATENATE("NVDA 2022 - Chrome - Windows - ",'Final Report'!I75,CHAR(10)),""),IF('Final Report'!J75&lt;&gt;"",CONCATENATE("VoiceOver - Safari - MAC OS - ",'Final Report'!J75,CHAR(10)),""),IF('Final Report'!K75&lt;&gt;"",CONCATENATE("VoiceOver - Chrome - MAC OS  - ",'Final Report'!K75,CHAR(10)),""),IF('Final Report'!L75&lt;&gt;"",CONCATENATE("VoiceOver - iOS - ",'Final Report'!L75,CHAR(10)),""),IF('Final Report'!M75&lt;&gt;"",CONCATENATE("TalkBack - Android - ",'Final Report'!M75,CHAR(10)),""),IF('Final Report'!N75&lt;&gt;"",CONCATENATE("ZoomText - ",'Final Report'!N75,CHAR(10)),""),IF('Final Report'!O75&lt;&gt;"",CONCATENATE("Dragon - ",'Final Report'!O75,CHAR(10)),""),CHAR(10),"*Original Bug:*",CHAR(10),)))</f>
        <v>*Steps to Reproduce:*
N/A
*Actual Result:*
N/A
*ScreenShot Name:*
*Code Snippet*
0
*Expected Result*
N/A
*Rationale*
N/A
*Recommendation*
N/A
*WCAG 2.1 Conformance Level:*
N/A
*WCAG 2.1 Success Criteria:*
N/A
*Tested on:*
Windows: 11
MAC OS: 12
iOS: 15
Android OS: 10
FALSE</v>
      </c>
      <c r="D75" s="121" t="b">
        <f>Final_Report[[#This Row],[Severity]]</f>
        <v>0</v>
      </c>
      <c r="E75" s="103" t="str">
        <f>CONCATENATE('Final Report'!AD75,CHAR(10),CHAR(10),'Final Report'!AF75)</f>
        <v xml:space="preserve">
N/A</v>
      </c>
      <c r="F75" s="103" t="str">
        <f>Final_Report[[#This Row],[Components]]</f>
        <v>N/A (Level N/A), Accessibility, Audit, Marketing, MLM-XL, MLVISION, MyLab, US, VPAT</v>
      </c>
      <c r="G75" s="103" t="e">
        <f>Final_Report[[#This Row],[Labels]]</f>
        <v>#VALUE!</v>
      </c>
      <c r="H75" s="103">
        <f>Final_Report[[#This Row],[ScreenShot Name]]</f>
        <v>0</v>
      </c>
      <c r="I75" s="104">
        <f>Final_Report[[#This Row],[Priority]]</f>
        <v>0</v>
      </c>
      <c r="J75" s="103">
        <f>Final_Report[[#This Row],[Uploading Status]]</f>
        <v>0</v>
      </c>
    </row>
    <row r="76" spans="1:10" ht="409.5" hidden="1">
      <c r="A76" s="58">
        <f>Final_Report[[#This Row],[Issue Name]]</f>
        <v>0</v>
      </c>
      <c r="B76" s="103" t="str">
        <f>Final_Report[[#This Row],[Summary]]</f>
        <v>N/A</v>
      </c>
      <c r="C76" s="103" t="str">
        <f>CONCATENATE("*Steps to Reproduce:*",CHAR(10),CHAR(10),'Final Report'!AD76,CHAR(10),CHAR(10),'Final Report'!AF76,CHAR(10),CHAR(10),"*Actual Result:*",CHAR(10),'Final Report'!V76,CHAR(10),CHAR(10),"*ScreenShot Name:*",CHAR(10),'Final Report'!AI76,CHAR(10),CHAR(10),IF('Final Report'!X76&lt;&gt;"",CONCATENATE("*Code Snippet*",CHAR(10),'Final Report'!X76,CHAR(10),CHAR(10)),""),"*Expected Result*",CHAR(10),'Final Report'!Z76,CHAR(10),CHAR(10),"*Rationale*",CHAR(10),'Final Report'!AA76,CHAR(10),CHAR(10),"*Recommendation*",CHAR(10),'Final Report'!AC76,CHAR(10),CHAR(10),"*WCAG 2.1 Conformance Level:*",CHAR(10),'Final Report'!AG76,CHAR(10),CHAR(10),"*WCAG 2.1 Success Criteria:*",CHAR(10),'Final Report'!AH76,CHAR(10),CHAR(10),"*Tested on:*",CHAR(10),'Final Report'!AK76,CHAR(10),CHAR(10),IF(OR('Final Report'!G76&lt;&gt;"",'Final Report'!H76&lt;&gt;"",'Final Report'!I76&lt;&gt;"",'Final Report'!J76&lt;&gt;"",'Final Report'!K76&lt;&gt;"",'Final Report'!L76&lt;&gt;"",'Final Report'!M76&lt;&gt;"",'Final Report'!N76&lt;&gt;"",'Final Report'!O76&lt;&gt;""),CONCATENATE("*Assistive Technology:*",CHAR(10),IF('Final Report'!G76&lt;&gt;"",CONCATENATE("JAWS 2022 - Chrome - Windows - ",'Final Report'!G76,CHAR(10)),""),IF('Final Report'!H76&lt;&gt;"",CONCATENATE("NVDA 2022 - Firefox - Windows - ",'Final Report'!H76,CHAR(10)),""),IF('Final Report'!I76&lt;&gt;"",CONCATENATE("NVDA 2022 - Chrome - Windows - ",'Final Report'!I76,CHAR(10)),""),IF('Final Report'!J76&lt;&gt;"",CONCATENATE("VoiceOver - Safari - MAC OS - ",'Final Report'!J76,CHAR(10)),""),IF('Final Report'!K76&lt;&gt;"",CONCATENATE("VoiceOver - Chrome - MAC OS  - ",'Final Report'!K76,CHAR(10)),""),IF('Final Report'!L76&lt;&gt;"",CONCATENATE("VoiceOver - iOS - ",'Final Report'!L76,CHAR(10)),""),IF('Final Report'!M76&lt;&gt;"",CONCATENATE("TalkBack - Android - ",'Final Report'!M76,CHAR(10)),""),IF('Final Report'!N76&lt;&gt;"",CONCATENATE("ZoomText - ",'Final Report'!N76,CHAR(10)),""),IF('Final Report'!O76&lt;&gt;"",CONCATENATE("Dragon - ",'Final Report'!O76,CHAR(10)),""),CHAR(10),"*Original Bug:*",CHAR(10),)))</f>
        <v>*Steps to Reproduce:*
N/A
*Actual Result:*
N/A
*ScreenShot Name:*
*Code Snippet*
0
*Expected Result*
N/A
*Rationale*
N/A
*Recommendation*
N/A
*WCAG 2.1 Conformance Level:*
N/A
*WCAG 2.1 Success Criteria:*
N/A
*Tested on:*
Windows: 11
MAC OS: 12
iOS: 15
Android OS: 10
FALSE</v>
      </c>
      <c r="D76" s="121" t="b">
        <f>Final_Report[[#This Row],[Severity]]</f>
        <v>0</v>
      </c>
      <c r="E76" s="103" t="str">
        <f>CONCATENATE('Final Report'!AD76,CHAR(10),CHAR(10),'Final Report'!AF76)</f>
        <v xml:space="preserve">
N/A</v>
      </c>
      <c r="F76" s="103" t="str">
        <f>Final_Report[[#This Row],[Components]]</f>
        <v>N/A (Level N/A), Accessibility, Audit, Marketing, MLM-XL, MLVISION, MyLab, US, VPAT</v>
      </c>
      <c r="G76" s="103" t="e">
        <f>Final_Report[[#This Row],[Labels]]</f>
        <v>#VALUE!</v>
      </c>
      <c r="H76" s="103">
        <f>Final_Report[[#This Row],[ScreenShot Name]]</f>
        <v>0</v>
      </c>
      <c r="I76" s="104">
        <f>Final_Report[[#This Row],[Priority]]</f>
        <v>0</v>
      </c>
      <c r="J76" s="103">
        <f>Final_Report[[#This Row],[Uploading Status]]</f>
        <v>0</v>
      </c>
    </row>
    <row r="77" spans="1:10" ht="409.5" hidden="1">
      <c r="A77" s="58">
        <f>Final_Report[[#This Row],[Issue Name]]</f>
        <v>0</v>
      </c>
      <c r="B77" s="103" t="str">
        <f>Final_Report[[#This Row],[Summary]]</f>
        <v>N/A</v>
      </c>
      <c r="C77" s="103" t="str">
        <f>CONCATENATE("*Steps to Reproduce:*",CHAR(10),CHAR(10),'Final Report'!AD77,CHAR(10),CHAR(10),'Final Report'!AF77,CHAR(10),CHAR(10),"*Actual Result:*",CHAR(10),'Final Report'!V77,CHAR(10),CHAR(10),"*ScreenShot Name:*",CHAR(10),'Final Report'!AI77,CHAR(10),CHAR(10),IF('Final Report'!X77&lt;&gt;"",CONCATENATE("*Code Snippet*",CHAR(10),'Final Report'!X77,CHAR(10),CHAR(10)),""),"*Expected Result*",CHAR(10),'Final Report'!Z77,CHAR(10),CHAR(10),"*Rationale*",CHAR(10),'Final Report'!AA77,CHAR(10),CHAR(10),"*Recommendation*",CHAR(10),'Final Report'!AC77,CHAR(10),CHAR(10),"*WCAG 2.1 Conformance Level:*",CHAR(10),'Final Report'!AG77,CHAR(10),CHAR(10),"*WCAG 2.1 Success Criteria:*",CHAR(10),'Final Report'!AH77,CHAR(10),CHAR(10),"*Tested on:*",CHAR(10),'Final Report'!AK77,CHAR(10),CHAR(10),IF(OR('Final Report'!G77&lt;&gt;"",'Final Report'!H77&lt;&gt;"",'Final Report'!I77&lt;&gt;"",'Final Report'!J77&lt;&gt;"",'Final Report'!K77&lt;&gt;"",'Final Report'!L77&lt;&gt;"",'Final Report'!M77&lt;&gt;"",'Final Report'!N77&lt;&gt;"",'Final Report'!O77&lt;&gt;""),CONCATENATE("*Assistive Technology:*",CHAR(10),IF('Final Report'!G77&lt;&gt;"",CONCATENATE("JAWS 2022 - Chrome - Windows - ",'Final Report'!G77,CHAR(10)),""),IF('Final Report'!H77&lt;&gt;"",CONCATENATE("NVDA 2022 - Firefox - Windows - ",'Final Report'!H77,CHAR(10)),""),IF('Final Report'!I77&lt;&gt;"",CONCATENATE("NVDA 2022 - Chrome - Windows - ",'Final Report'!I77,CHAR(10)),""),IF('Final Report'!J77&lt;&gt;"",CONCATENATE("VoiceOver - Safari - MAC OS - ",'Final Report'!J77,CHAR(10)),""),IF('Final Report'!K77&lt;&gt;"",CONCATENATE("VoiceOver - Chrome - MAC OS  - ",'Final Report'!K77,CHAR(10)),""),IF('Final Report'!L77&lt;&gt;"",CONCATENATE("VoiceOver - iOS - ",'Final Report'!L77,CHAR(10)),""),IF('Final Report'!M77&lt;&gt;"",CONCATENATE("TalkBack - Android - ",'Final Report'!M77,CHAR(10)),""),IF('Final Report'!N77&lt;&gt;"",CONCATENATE("ZoomText - ",'Final Report'!N77,CHAR(10)),""),IF('Final Report'!O77&lt;&gt;"",CONCATENATE("Dragon - ",'Final Report'!O77,CHAR(10)),""),CHAR(10),"*Original Bug:*",CHAR(10),)))</f>
        <v>*Steps to Reproduce:*
N/A
*Actual Result:*
N/A
*ScreenShot Name:*
*Code Snippet*
0
*Expected Result*
N/A
*Rationale*
N/A
*Recommendation*
N/A
*WCAG 2.1 Conformance Level:*
N/A
*WCAG 2.1 Success Criteria:*
N/A
*Tested on:*
Windows: 11
MAC OS: 12
iOS: 15
Android OS: 10
FALSE</v>
      </c>
      <c r="D77" s="121" t="b">
        <f>Final_Report[[#This Row],[Severity]]</f>
        <v>0</v>
      </c>
      <c r="E77" s="103" t="str">
        <f>CONCATENATE('Final Report'!AD77,CHAR(10),CHAR(10),'Final Report'!AF77)</f>
        <v xml:space="preserve">
N/A</v>
      </c>
      <c r="F77" s="103" t="str">
        <f>Final_Report[[#This Row],[Components]]</f>
        <v>N/A (Level N/A), Accessibility, Audit, Marketing, MLM-XL, MLVISION, MyLab, US, VPAT</v>
      </c>
      <c r="G77" s="103" t="e">
        <f>Final_Report[[#This Row],[Labels]]</f>
        <v>#VALUE!</v>
      </c>
      <c r="H77" s="103">
        <f>Final_Report[[#This Row],[ScreenShot Name]]</f>
        <v>0</v>
      </c>
      <c r="I77" s="104">
        <f>Final_Report[[#This Row],[Priority]]</f>
        <v>0</v>
      </c>
      <c r="J77" s="103">
        <f>Final_Report[[#This Row],[Uploading Status]]</f>
        <v>0</v>
      </c>
    </row>
    <row r="78" spans="1:10" ht="409.5" hidden="1">
      <c r="A78" s="58">
        <f>Final_Report[[#This Row],[Issue Name]]</f>
        <v>0</v>
      </c>
      <c r="B78" s="103" t="str">
        <f>Final_Report[[#This Row],[Summary]]</f>
        <v>N/A</v>
      </c>
      <c r="C78" s="103" t="str">
        <f>CONCATENATE("*Steps to Reproduce:*",CHAR(10),CHAR(10),'Final Report'!AD78,CHAR(10),CHAR(10),'Final Report'!AF78,CHAR(10),CHAR(10),"*Actual Result:*",CHAR(10),'Final Report'!V78,CHAR(10),CHAR(10),"*ScreenShot Name:*",CHAR(10),'Final Report'!AI78,CHAR(10),CHAR(10),IF('Final Report'!X78&lt;&gt;"",CONCATENATE("*Code Snippet*",CHAR(10),'Final Report'!X78,CHAR(10),CHAR(10)),""),"*Expected Result*",CHAR(10),'Final Report'!Z78,CHAR(10),CHAR(10),"*Rationale*",CHAR(10),'Final Report'!AA78,CHAR(10),CHAR(10),"*Recommendation*",CHAR(10),'Final Report'!AC78,CHAR(10),CHAR(10),"*WCAG 2.1 Conformance Level:*",CHAR(10),'Final Report'!AG78,CHAR(10),CHAR(10),"*WCAG 2.1 Success Criteria:*",CHAR(10),'Final Report'!AH78,CHAR(10),CHAR(10),"*Tested on:*",CHAR(10),'Final Report'!AK78,CHAR(10),CHAR(10),IF(OR('Final Report'!G78&lt;&gt;"",'Final Report'!H78&lt;&gt;"",'Final Report'!I78&lt;&gt;"",'Final Report'!J78&lt;&gt;"",'Final Report'!K78&lt;&gt;"",'Final Report'!L78&lt;&gt;"",'Final Report'!M78&lt;&gt;"",'Final Report'!N78&lt;&gt;"",'Final Report'!O78&lt;&gt;""),CONCATENATE("*Assistive Technology:*",CHAR(10),IF('Final Report'!G78&lt;&gt;"",CONCATENATE("JAWS 2022 - Chrome - Windows - ",'Final Report'!G78,CHAR(10)),""),IF('Final Report'!H78&lt;&gt;"",CONCATENATE("NVDA 2022 - Firefox - Windows - ",'Final Report'!H78,CHAR(10)),""),IF('Final Report'!I78&lt;&gt;"",CONCATENATE("NVDA 2022 - Chrome - Windows - ",'Final Report'!I78,CHAR(10)),""),IF('Final Report'!J78&lt;&gt;"",CONCATENATE("VoiceOver - Safari - MAC OS - ",'Final Report'!J78,CHAR(10)),""),IF('Final Report'!K78&lt;&gt;"",CONCATENATE("VoiceOver - Chrome - MAC OS  - ",'Final Report'!K78,CHAR(10)),""),IF('Final Report'!L78&lt;&gt;"",CONCATENATE("VoiceOver - iOS - ",'Final Report'!L78,CHAR(10)),""),IF('Final Report'!M78&lt;&gt;"",CONCATENATE("TalkBack - Android - ",'Final Report'!M78,CHAR(10)),""),IF('Final Report'!N78&lt;&gt;"",CONCATENATE("ZoomText - ",'Final Report'!N78,CHAR(10)),""),IF('Final Report'!O78&lt;&gt;"",CONCATENATE("Dragon - ",'Final Report'!O78,CHAR(10)),""),CHAR(10),"*Original Bug:*",CHAR(10),)))</f>
        <v>*Steps to Reproduce:*
N/A
*Actual Result:*
N/A
*ScreenShot Name:*
*Code Snippet*
0
*Expected Result*
N/A
*Rationale*
N/A
*Recommendation*
N/A
*WCAG 2.1 Conformance Level:*
N/A
*WCAG 2.1 Success Criteria:*
N/A
*Tested on:*
Windows: 11
MAC OS: 12
iOS: 15
Android OS: 10
FALSE</v>
      </c>
      <c r="D78" s="121" t="b">
        <f>Final_Report[[#This Row],[Severity]]</f>
        <v>0</v>
      </c>
      <c r="E78" s="103" t="str">
        <f>CONCATENATE('Final Report'!AD78,CHAR(10),CHAR(10),'Final Report'!AF78)</f>
        <v xml:space="preserve">
N/A</v>
      </c>
      <c r="F78" s="103" t="str">
        <f>Final_Report[[#This Row],[Components]]</f>
        <v>N/A (Level N/A), Accessibility, Audit, Marketing, MLM-XL, MLVISION, MyLab, US, VPAT</v>
      </c>
      <c r="G78" s="103" t="e">
        <f>Final_Report[[#This Row],[Labels]]</f>
        <v>#VALUE!</v>
      </c>
      <c r="H78" s="103">
        <f>Final_Report[[#This Row],[ScreenShot Name]]</f>
        <v>0</v>
      </c>
      <c r="I78" s="104">
        <f>Final_Report[[#This Row],[Priority]]</f>
        <v>0</v>
      </c>
      <c r="J78" s="103">
        <f>Final_Report[[#This Row],[Uploading Status]]</f>
        <v>0</v>
      </c>
    </row>
    <row r="79" spans="1:10" ht="409.5" hidden="1">
      <c r="A79" s="58">
        <f>Final_Report[[#This Row],[Issue Name]]</f>
        <v>0</v>
      </c>
      <c r="B79" s="103" t="str">
        <f>Final_Report[[#This Row],[Summary]]</f>
        <v>N/A</v>
      </c>
      <c r="C79" s="103" t="str">
        <f>CONCATENATE("*Steps to Reproduce:*",CHAR(10),CHAR(10),'Final Report'!AD79,CHAR(10),CHAR(10),'Final Report'!AF79,CHAR(10),CHAR(10),"*Actual Result:*",CHAR(10),'Final Report'!V79,CHAR(10),CHAR(10),"*ScreenShot Name:*",CHAR(10),'Final Report'!AI79,CHAR(10),CHAR(10),IF('Final Report'!X79&lt;&gt;"",CONCATENATE("*Code Snippet*",CHAR(10),'Final Report'!X79,CHAR(10),CHAR(10)),""),"*Expected Result*",CHAR(10),'Final Report'!Z79,CHAR(10),CHAR(10),"*Rationale*",CHAR(10),'Final Report'!AA79,CHAR(10),CHAR(10),"*Recommendation*",CHAR(10),'Final Report'!AC79,CHAR(10),CHAR(10),"*WCAG 2.1 Conformance Level:*",CHAR(10),'Final Report'!AG79,CHAR(10),CHAR(10),"*WCAG 2.1 Success Criteria:*",CHAR(10),'Final Report'!AH79,CHAR(10),CHAR(10),"*Tested on:*",CHAR(10),'Final Report'!AK79,CHAR(10),CHAR(10),IF(OR('Final Report'!G79&lt;&gt;"",'Final Report'!H79&lt;&gt;"",'Final Report'!I79&lt;&gt;"",'Final Report'!J79&lt;&gt;"",'Final Report'!K79&lt;&gt;"",'Final Report'!L79&lt;&gt;"",'Final Report'!M79&lt;&gt;"",'Final Report'!N79&lt;&gt;"",'Final Report'!O79&lt;&gt;""),CONCATENATE("*Assistive Technology:*",CHAR(10),IF('Final Report'!G79&lt;&gt;"",CONCATENATE("JAWS 2022 - Chrome - Windows - ",'Final Report'!G79,CHAR(10)),""),IF('Final Report'!H79&lt;&gt;"",CONCATENATE("NVDA 2022 - Firefox - Windows - ",'Final Report'!H79,CHAR(10)),""),IF('Final Report'!I79&lt;&gt;"",CONCATENATE("NVDA 2022 - Chrome - Windows - ",'Final Report'!I79,CHAR(10)),""),IF('Final Report'!J79&lt;&gt;"",CONCATENATE("VoiceOver - Safari - MAC OS - ",'Final Report'!J79,CHAR(10)),""),IF('Final Report'!K79&lt;&gt;"",CONCATENATE("VoiceOver - Chrome - MAC OS  - ",'Final Report'!K79,CHAR(10)),""),IF('Final Report'!L79&lt;&gt;"",CONCATENATE("VoiceOver - iOS - ",'Final Report'!L79,CHAR(10)),""),IF('Final Report'!M79&lt;&gt;"",CONCATENATE("TalkBack - Android - ",'Final Report'!M79,CHAR(10)),""),IF('Final Report'!N79&lt;&gt;"",CONCATENATE("ZoomText - ",'Final Report'!N79,CHAR(10)),""),IF('Final Report'!O79&lt;&gt;"",CONCATENATE("Dragon - ",'Final Report'!O79,CHAR(10)),""),CHAR(10),"*Original Bug:*",CHAR(10),)))</f>
        <v>*Steps to Reproduce:*
N/A
*Actual Result:*
N/A
*ScreenShot Name:*
*Code Snippet*
0
*Expected Result*
N/A
*Rationale*
N/A
*Recommendation*
N/A
*WCAG 2.1 Conformance Level:*
N/A
*WCAG 2.1 Success Criteria:*
N/A
*Tested on:*
Windows: 11
MAC OS: 12
iOS: 15
Android OS: 10
FALSE</v>
      </c>
      <c r="D79" s="121" t="b">
        <f>Final_Report[[#This Row],[Severity]]</f>
        <v>0</v>
      </c>
      <c r="E79" s="103" t="str">
        <f>CONCATENATE('Final Report'!AD79,CHAR(10),CHAR(10),'Final Report'!AF79)</f>
        <v xml:space="preserve">
N/A</v>
      </c>
      <c r="F79" s="103" t="str">
        <f>Final_Report[[#This Row],[Components]]</f>
        <v>N/A (Level N/A), Accessibility, Audit, Marketing, MLM-XL, MLVISION, MyLab, US, VPAT</v>
      </c>
      <c r="G79" s="103" t="e">
        <f>Final_Report[[#This Row],[Labels]]</f>
        <v>#VALUE!</v>
      </c>
      <c r="H79" s="103">
        <f>Final_Report[[#This Row],[ScreenShot Name]]</f>
        <v>0</v>
      </c>
      <c r="I79" s="104">
        <f>Final_Report[[#This Row],[Priority]]</f>
        <v>0</v>
      </c>
      <c r="J79" s="103">
        <f>Final_Report[[#This Row],[Uploading Status]]</f>
        <v>0</v>
      </c>
    </row>
    <row r="80" spans="1:10" ht="409.5" hidden="1">
      <c r="A80" s="58">
        <f>Final_Report[[#This Row],[Issue Name]]</f>
        <v>0</v>
      </c>
      <c r="B80" s="103" t="str">
        <f>Final_Report[[#This Row],[Summary]]</f>
        <v>N/A</v>
      </c>
      <c r="C80" s="103" t="str">
        <f>CONCATENATE("*Steps to Reproduce:*",CHAR(10),CHAR(10),'Final Report'!AD80,CHAR(10),CHAR(10),'Final Report'!AF80,CHAR(10),CHAR(10),"*Actual Result:*",CHAR(10),'Final Report'!V80,CHAR(10),CHAR(10),"*ScreenShot Name:*",CHAR(10),'Final Report'!AI80,CHAR(10),CHAR(10),IF('Final Report'!X80&lt;&gt;"",CONCATENATE("*Code Snippet*",CHAR(10),'Final Report'!X80,CHAR(10),CHAR(10)),""),"*Expected Result*",CHAR(10),'Final Report'!Z80,CHAR(10),CHAR(10),"*Rationale*",CHAR(10),'Final Report'!AA80,CHAR(10),CHAR(10),"*Recommendation*",CHAR(10),'Final Report'!AC80,CHAR(10),CHAR(10),"*WCAG 2.1 Conformance Level:*",CHAR(10),'Final Report'!AG80,CHAR(10),CHAR(10),"*WCAG 2.1 Success Criteria:*",CHAR(10),'Final Report'!AH80,CHAR(10),CHAR(10),"*Tested on:*",CHAR(10),'Final Report'!AK80,CHAR(10),CHAR(10),IF(OR('Final Report'!G80&lt;&gt;"",'Final Report'!H80&lt;&gt;"",'Final Report'!I80&lt;&gt;"",'Final Report'!J80&lt;&gt;"",'Final Report'!K80&lt;&gt;"",'Final Report'!L80&lt;&gt;"",'Final Report'!M80&lt;&gt;"",'Final Report'!N80&lt;&gt;"",'Final Report'!O80&lt;&gt;""),CONCATENATE("*Assistive Technology:*",CHAR(10),IF('Final Report'!G80&lt;&gt;"",CONCATENATE("JAWS 2022 - Chrome - Windows - ",'Final Report'!G80,CHAR(10)),""),IF('Final Report'!H80&lt;&gt;"",CONCATENATE("NVDA 2022 - Firefox - Windows - ",'Final Report'!H80,CHAR(10)),""),IF('Final Report'!I80&lt;&gt;"",CONCATENATE("NVDA 2022 - Chrome - Windows - ",'Final Report'!I80,CHAR(10)),""),IF('Final Report'!J80&lt;&gt;"",CONCATENATE("VoiceOver - Safari - MAC OS - ",'Final Report'!J80,CHAR(10)),""),IF('Final Report'!K80&lt;&gt;"",CONCATENATE("VoiceOver - Chrome - MAC OS  - ",'Final Report'!K80,CHAR(10)),""),IF('Final Report'!L80&lt;&gt;"",CONCATENATE("VoiceOver - iOS - ",'Final Report'!L80,CHAR(10)),""),IF('Final Report'!M80&lt;&gt;"",CONCATENATE("TalkBack - Android - ",'Final Report'!M80,CHAR(10)),""),IF('Final Report'!N80&lt;&gt;"",CONCATENATE("ZoomText - ",'Final Report'!N80,CHAR(10)),""),IF('Final Report'!O80&lt;&gt;"",CONCATENATE("Dragon - ",'Final Report'!O80,CHAR(10)),""),CHAR(10),"*Original Bug:*",CHAR(10),)))</f>
        <v>*Steps to Reproduce:*
N/A
*Actual Result:*
N/A
*ScreenShot Name:*
*Code Snippet*
0
*Expected Result*
N/A
*Rationale*
N/A
*Recommendation*
N/A
*WCAG 2.1 Conformance Level:*
N/A
*WCAG 2.1 Success Criteria:*
N/A
*Tested on:*
Windows: 11
MAC OS: 12
iOS: 15
Android OS: 10
FALSE</v>
      </c>
      <c r="D80" s="121" t="b">
        <f>Final_Report[[#This Row],[Severity]]</f>
        <v>0</v>
      </c>
      <c r="E80" s="103" t="str">
        <f>CONCATENATE('Final Report'!AD80,CHAR(10),CHAR(10),'Final Report'!AF80)</f>
        <v xml:space="preserve">
N/A</v>
      </c>
      <c r="F80" s="103" t="str">
        <f>Final_Report[[#This Row],[Components]]</f>
        <v>N/A (Level N/A), Accessibility, Audit, Marketing, MLM-XL, MLVISION, MyLab, US, VPAT</v>
      </c>
      <c r="G80" s="103" t="e">
        <f>Final_Report[[#This Row],[Labels]]</f>
        <v>#VALUE!</v>
      </c>
      <c r="H80" s="103">
        <f>Final_Report[[#This Row],[ScreenShot Name]]</f>
        <v>0</v>
      </c>
      <c r="I80" s="104">
        <f>Final_Report[[#This Row],[Priority]]</f>
        <v>0</v>
      </c>
      <c r="J80" s="103">
        <f>Final_Report[[#This Row],[Uploading Status]]</f>
        <v>0</v>
      </c>
    </row>
    <row r="81" spans="1:10" ht="409.5" hidden="1">
      <c r="A81" s="58">
        <f>Final_Report[[#This Row],[Issue Name]]</f>
        <v>0</v>
      </c>
      <c r="B81" s="103" t="str">
        <f>Final_Report[[#This Row],[Summary]]</f>
        <v>N/A</v>
      </c>
      <c r="C81" s="103" t="str">
        <f>CONCATENATE("*Steps to Reproduce:*",CHAR(10),CHAR(10),'Final Report'!AD81,CHAR(10),CHAR(10),'Final Report'!AF81,CHAR(10),CHAR(10),"*Actual Result:*",CHAR(10),'Final Report'!V81,CHAR(10),CHAR(10),"*ScreenShot Name:*",CHAR(10),'Final Report'!AI81,CHAR(10),CHAR(10),IF('Final Report'!X81&lt;&gt;"",CONCATENATE("*Code Snippet*",CHAR(10),'Final Report'!X81,CHAR(10),CHAR(10)),""),"*Expected Result*",CHAR(10),'Final Report'!Z81,CHAR(10),CHAR(10),"*Rationale*",CHAR(10),'Final Report'!AA81,CHAR(10),CHAR(10),"*Recommendation*",CHAR(10),'Final Report'!AC81,CHAR(10),CHAR(10),"*WCAG 2.1 Conformance Level:*",CHAR(10),'Final Report'!AG81,CHAR(10),CHAR(10),"*WCAG 2.1 Success Criteria:*",CHAR(10),'Final Report'!AH81,CHAR(10),CHAR(10),"*Tested on:*",CHAR(10),'Final Report'!AK81,CHAR(10),CHAR(10),IF(OR('Final Report'!G81&lt;&gt;"",'Final Report'!H81&lt;&gt;"",'Final Report'!I81&lt;&gt;"",'Final Report'!J81&lt;&gt;"",'Final Report'!K81&lt;&gt;"",'Final Report'!L81&lt;&gt;"",'Final Report'!M81&lt;&gt;"",'Final Report'!N81&lt;&gt;"",'Final Report'!O81&lt;&gt;""),CONCATENATE("*Assistive Technology:*",CHAR(10),IF('Final Report'!G81&lt;&gt;"",CONCATENATE("JAWS 2022 - Chrome - Windows - ",'Final Report'!G81,CHAR(10)),""),IF('Final Report'!H81&lt;&gt;"",CONCATENATE("NVDA 2022 - Firefox - Windows - ",'Final Report'!H81,CHAR(10)),""),IF('Final Report'!I81&lt;&gt;"",CONCATENATE("NVDA 2022 - Chrome - Windows - ",'Final Report'!I81,CHAR(10)),""),IF('Final Report'!J81&lt;&gt;"",CONCATENATE("VoiceOver - Safari - MAC OS - ",'Final Report'!J81,CHAR(10)),""),IF('Final Report'!K81&lt;&gt;"",CONCATENATE("VoiceOver - Chrome - MAC OS  - ",'Final Report'!K81,CHAR(10)),""),IF('Final Report'!L81&lt;&gt;"",CONCATENATE("VoiceOver - iOS - ",'Final Report'!L81,CHAR(10)),""),IF('Final Report'!M81&lt;&gt;"",CONCATENATE("TalkBack - Android - ",'Final Report'!M81,CHAR(10)),""),IF('Final Report'!N81&lt;&gt;"",CONCATENATE("ZoomText - ",'Final Report'!N81,CHAR(10)),""),IF('Final Report'!O81&lt;&gt;"",CONCATENATE("Dragon - ",'Final Report'!O81,CHAR(10)),""),CHAR(10),"*Original Bug:*",CHAR(10),)))</f>
        <v>*Steps to Reproduce:*
N/A
*Actual Result:*
N/A
*ScreenShot Name:*
*Code Snippet*
0
*Expected Result*
N/A
*Rationale*
N/A
*Recommendation*
N/A
*WCAG 2.1 Conformance Level:*
N/A
*WCAG 2.1 Success Criteria:*
N/A
*Tested on:*
Windows: 11
MAC OS: 12
iOS: 15
Android OS: 10
FALSE</v>
      </c>
      <c r="D81" s="121" t="b">
        <f>Final_Report[[#This Row],[Severity]]</f>
        <v>0</v>
      </c>
      <c r="E81" s="103" t="str">
        <f>CONCATENATE('Final Report'!AD81,CHAR(10),CHAR(10),'Final Report'!AF81)</f>
        <v xml:space="preserve">
N/A</v>
      </c>
      <c r="F81" s="103" t="str">
        <f>Final_Report[[#This Row],[Components]]</f>
        <v>N/A (Level N/A), Accessibility, Audit, Marketing, MLM-XL, MLVISION, MyLab, US, VPAT</v>
      </c>
      <c r="G81" s="103" t="e">
        <f>Final_Report[[#This Row],[Labels]]</f>
        <v>#VALUE!</v>
      </c>
      <c r="H81" s="103">
        <f>Final_Report[[#This Row],[ScreenShot Name]]</f>
        <v>0</v>
      </c>
      <c r="I81" s="104">
        <f>Final_Report[[#This Row],[Priority]]</f>
        <v>0</v>
      </c>
      <c r="J81" s="103">
        <f>Final_Report[[#This Row],[Uploading Status]]</f>
        <v>0</v>
      </c>
    </row>
    <row r="82" spans="1:10" ht="409.5" hidden="1">
      <c r="A82" s="58">
        <f>Final_Report[[#This Row],[Issue Name]]</f>
        <v>0</v>
      </c>
      <c r="B82" s="103" t="str">
        <f>Final_Report[[#This Row],[Summary]]</f>
        <v>N/A</v>
      </c>
      <c r="C82" s="103" t="str">
        <f>CONCATENATE("*Steps to Reproduce:*",CHAR(10),CHAR(10),'Final Report'!AD82,CHAR(10),CHAR(10),'Final Report'!AF82,CHAR(10),CHAR(10),"*Actual Result:*",CHAR(10),'Final Report'!V82,CHAR(10),CHAR(10),"*ScreenShot Name:*",CHAR(10),'Final Report'!AI82,CHAR(10),CHAR(10),IF('Final Report'!X82&lt;&gt;"",CONCATENATE("*Code Snippet*",CHAR(10),'Final Report'!X82,CHAR(10),CHAR(10)),""),"*Expected Result*",CHAR(10),'Final Report'!Z82,CHAR(10),CHAR(10),"*Rationale*",CHAR(10),'Final Report'!AA82,CHAR(10),CHAR(10),"*Recommendation*",CHAR(10),'Final Report'!AC82,CHAR(10),CHAR(10),"*WCAG 2.1 Conformance Level:*",CHAR(10),'Final Report'!AG82,CHAR(10),CHAR(10),"*WCAG 2.1 Success Criteria:*",CHAR(10),'Final Report'!AH82,CHAR(10),CHAR(10),"*Tested on:*",CHAR(10),'Final Report'!AK82,CHAR(10),CHAR(10),IF(OR('Final Report'!G82&lt;&gt;"",'Final Report'!H82&lt;&gt;"",'Final Report'!I82&lt;&gt;"",'Final Report'!J82&lt;&gt;"",'Final Report'!K82&lt;&gt;"",'Final Report'!L82&lt;&gt;"",'Final Report'!M82&lt;&gt;"",'Final Report'!N82&lt;&gt;"",'Final Report'!O82&lt;&gt;""),CONCATENATE("*Assistive Technology:*",CHAR(10),IF('Final Report'!G82&lt;&gt;"",CONCATENATE("JAWS 2022 - Chrome - Windows - ",'Final Report'!G82,CHAR(10)),""),IF('Final Report'!H82&lt;&gt;"",CONCATENATE("NVDA 2022 - Firefox - Windows - ",'Final Report'!H82,CHAR(10)),""),IF('Final Report'!I82&lt;&gt;"",CONCATENATE("NVDA 2022 - Chrome - Windows - ",'Final Report'!I82,CHAR(10)),""),IF('Final Report'!J82&lt;&gt;"",CONCATENATE("VoiceOver - Safari - MAC OS - ",'Final Report'!J82,CHAR(10)),""),IF('Final Report'!K82&lt;&gt;"",CONCATENATE("VoiceOver - Chrome - MAC OS  - ",'Final Report'!K82,CHAR(10)),""),IF('Final Report'!L82&lt;&gt;"",CONCATENATE("VoiceOver - iOS - ",'Final Report'!L82,CHAR(10)),""),IF('Final Report'!M82&lt;&gt;"",CONCATENATE("TalkBack - Android - ",'Final Report'!M82,CHAR(10)),""),IF('Final Report'!N82&lt;&gt;"",CONCATENATE("ZoomText - ",'Final Report'!N82,CHAR(10)),""),IF('Final Report'!O82&lt;&gt;"",CONCATENATE("Dragon - ",'Final Report'!O82,CHAR(10)),""),CHAR(10),"*Original Bug:*",CHAR(10),)))</f>
        <v>*Steps to Reproduce:*
N/A
*Actual Result:*
N/A
*ScreenShot Name:*
*Code Snippet*
0
*Expected Result*
N/A
*Rationale*
N/A
*Recommendation*
N/A
*WCAG 2.1 Conformance Level:*
N/A
*WCAG 2.1 Success Criteria:*
N/A
*Tested on:*
Windows: 11
MAC OS: 12
iOS: 15
Android OS: 10
FALSE</v>
      </c>
      <c r="D82" s="121" t="b">
        <f>Final_Report[[#This Row],[Severity]]</f>
        <v>0</v>
      </c>
      <c r="E82" s="103" t="str">
        <f>CONCATENATE('Final Report'!AD82,CHAR(10),CHAR(10),'Final Report'!AF82)</f>
        <v xml:space="preserve">
N/A</v>
      </c>
      <c r="F82" s="103" t="str">
        <f>Final_Report[[#This Row],[Components]]</f>
        <v>N/A (Level N/A), Accessibility, Audit, Marketing, MLM-XL, MLVISION, MyLab, US, VPAT</v>
      </c>
      <c r="G82" s="103" t="e">
        <f>Final_Report[[#This Row],[Labels]]</f>
        <v>#VALUE!</v>
      </c>
      <c r="H82" s="103">
        <f>Final_Report[[#This Row],[ScreenShot Name]]</f>
        <v>0</v>
      </c>
      <c r="I82" s="104">
        <f>Final_Report[[#This Row],[Priority]]</f>
        <v>0</v>
      </c>
      <c r="J82" s="103">
        <f>Final_Report[[#This Row],[Uploading Status]]</f>
        <v>0</v>
      </c>
    </row>
    <row r="83" spans="1:10" ht="409.5" hidden="1">
      <c r="A83" s="58">
        <f>Final_Report[[#This Row],[Issue Name]]</f>
        <v>0</v>
      </c>
      <c r="B83" s="103" t="str">
        <f>Final_Report[[#This Row],[Summary]]</f>
        <v>N/A</v>
      </c>
      <c r="C83" s="103" t="str">
        <f>CONCATENATE("*Steps to Reproduce:*",CHAR(10),CHAR(10),'Final Report'!AD83,CHAR(10),CHAR(10),'Final Report'!AF83,CHAR(10),CHAR(10),"*Actual Result:*",CHAR(10),'Final Report'!V83,CHAR(10),CHAR(10),"*ScreenShot Name:*",CHAR(10),'Final Report'!AI83,CHAR(10),CHAR(10),IF('Final Report'!X83&lt;&gt;"",CONCATENATE("*Code Snippet*",CHAR(10),'Final Report'!X83,CHAR(10),CHAR(10)),""),"*Expected Result*",CHAR(10),'Final Report'!Z83,CHAR(10),CHAR(10),"*Rationale*",CHAR(10),'Final Report'!AA83,CHAR(10),CHAR(10),"*Recommendation*",CHAR(10),'Final Report'!AC83,CHAR(10),CHAR(10),"*WCAG 2.1 Conformance Level:*",CHAR(10),'Final Report'!AG83,CHAR(10),CHAR(10),"*WCAG 2.1 Success Criteria:*",CHAR(10),'Final Report'!AH83,CHAR(10),CHAR(10),"*Tested on:*",CHAR(10),'Final Report'!AK83,CHAR(10),CHAR(10),IF(OR('Final Report'!G83&lt;&gt;"",'Final Report'!H83&lt;&gt;"",'Final Report'!I83&lt;&gt;"",'Final Report'!J83&lt;&gt;"",'Final Report'!K83&lt;&gt;"",'Final Report'!L83&lt;&gt;"",'Final Report'!M83&lt;&gt;"",'Final Report'!N83&lt;&gt;"",'Final Report'!O83&lt;&gt;""),CONCATENATE("*Assistive Technology:*",CHAR(10),IF('Final Report'!G83&lt;&gt;"",CONCATENATE("JAWS 2022 - Chrome - Windows - ",'Final Report'!G83,CHAR(10)),""),IF('Final Report'!H83&lt;&gt;"",CONCATENATE("NVDA 2022 - Firefox - Windows - ",'Final Report'!H83,CHAR(10)),""),IF('Final Report'!I83&lt;&gt;"",CONCATENATE("NVDA 2022 - Chrome - Windows - ",'Final Report'!I83,CHAR(10)),""),IF('Final Report'!J83&lt;&gt;"",CONCATENATE("VoiceOver - Safari - MAC OS - ",'Final Report'!J83,CHAR(10)),""),IF('Final Report'!K83&lt;&gt;"",CONCATENATE("VoiceOver - Chrome - MAC OS  - ",'Final Report'!K83,CHAR(10)),""),IF('Final Report'!L83&lt;&gt;"",CONCATENATE("VoiceOver - iOS - ",'Final Report'!L83,CHAR(10)),""),IF('Final Report'!M83&lt;&gt;"",CONCATENATE("TalkBack - Android - ",'Final Report'!M83,CHAR(10)),""),IF('Final Report'!N83&lt;&gt;"",CONCATENATE("ZoomText - ",'Final Report'!N83,CHAR(10)),""),IF('Final Report'!O83&lt;&gt;"",CONCATENATE("Dragon - ",'Final Report'!O83,CHAR(10)),""),CHAR(10),"*Original Bug:*",CHAR(10),)))</f>
        <v>*Steps to Reproduce:*
N/A
*Actual Result:*
N/A
*ScreenShot Name:*
*Code Snippet*
0
*Expected Result*
N/A
*Rationale*
N/A
*Recommendation*
N/A
*WCAG 2.1 Conformance Level:*
N/A
*WCAG 2.1 Success Criteria:*
N/A
*Tested on:*
Windows: 11
MAC OS: 12
iOS: 15
Android OS: 10
FALSE</v>
      </c>
      <c r="D83" s="121" t="b">
        <f>Final_Report[[#This Row],[Severity]]</f>
        <v>0</v>
      </c>
      <c r="E83" s="103" t="str">
        <f>CONCATENATE('Final Report'!AD83,CHAR(10),CHAR(10),'Final Report'!AF83)</f>
        <v xml:space="preserve">
N/A</v>
      </c>
      <c r="F83" s="103" t="str">
        <f>Final_Report[[#This Row],[Components]]</f>
        <v>N/A (Level N/A), Accessibility, Audit, Marketing, MLM-XL, MLVISION, MyLab, US, VPAT</v>
      </c>
      <c r="G83" s="103" t="e">
        <f>Final_Report[[#This Row],[Labels]]</f>
        <v>#VALUE!</v>
      </c>
      <c r="H83" s="103">
        <f>Final_Report[[#This Row],[ScreenShot Name]]</f>
        <v>0</v>
      </c>
      <c r="I83" s="104">
        <f>Final_Report[[#This Row],[Priority]]</f>
        <v>0</v>
      </c>
      <c r="J83" s="103">
        <f>Final_Report[[#This Row],[Uploading Status]]</f>
        <v>0</v>
      </c>
    </row>
    <row r="84" spans="1:10" ht="409.5" hidden="1">
      <c r="A84" s="58">
        <f>Final_Report[[#This Row],[Issue Name]]</f>
        <v>0</v>
      </c>
      <c r="B84" s="103" t="str">
        <f>Final_Report[[#This Row],[Summary]]</f>
        <v>N/A</v>
      </c>
      <c r="C84" s="103" t="str">
        <f>CONCATENATE("*Steps to Reproduce:*",CHAR(10),CHAR(10),'Final Report'!AD84,CHAR(10),CHAR(10),'Final Report'!AF84,CHAR(10),CHAR(10),"*Actual Result:*",CHAR(10),'Final Report'!V84,CHAR(10),CHAR(10),"*ScreenShot Name:*",CHAR(10),'Final Report'!AI84,CHAR(10),CHAR(10),IF('Final Report'!X84&lt;&gt;"",CONCATENATE("*Code Snippet*",CHAR(10),'Final Report'!X84,CHAR(10),CHAR(10)),""),"*Expected Result*",CHAR(10),'Final Report'!Z84,CHAR(10),CHAR(10),"*Rationale*",CHAR(10),'Final Report'!AA84,CHAR(10),CHAR(10),"*Recommendation*",CHAR(10),'Final Report'!AC84,CHAR(10),CHAR(10),"*WCAG 2.1 Conformance Level:*",CHAR(10),'Final Report'!AG84,CHAR(10),CHAR(10),"*WCAG 2.1 Success Criteria:*",CHAR(10),'Final Report'!AH84,CHAR(10),CHAR(10),"*Tested on:*",CHAR(10),'Final Report'!AK84,CHAR(10),CHAR(10),IF(OR('Final Report'!G84&lt;&gt;"",'Final Report'!H84&lt;&gt;"",'Final Report'!I84&lt;&gt;"",'Final Report'!J84&lt;&gt;"",'Final Report'!K84&lt;&gt;"",'Final Report'!L84&lt;&gt;"",'Final Report'!M84&lt;&gt;"",'Final Report'!N84&lt;&gt;"",'Final Report'!O84&lt;&gt;""),CONCATENATE("*Assistive Technology:*",CHAR(10),IF('Final Report'!G84&lt;&gt;"",CONCATENATE("JAWS 2022 - Chrome - Windows - ",'Final Report'!G84,CHAR(10)),""),IF('Final Report'!H84&lt;&gt;"",CONCATENATE("NVDA 2022 - Firefox - Windows - ",'Final Report'!H84,CHAR(10)),""),IF('Final Report'!I84&lt;&gt;"",CONCATENATE("NVDA 2022 - Chrome - Windows - ",'Final Report'!I84,CHAR(10)),""),IF('Final Report'!J84&lt;&gt;"",CONCATENATE("VoiceOver - Safari - MAC OS - ",'Final Report'!J84,CHAR(10)),""),IF('Final Report'!K84&lt;&gt;"",CONCATENATE("VoiceOver - Chrome - MAC OS  - ",'Final Report'!K84,CHAR(10)),""),IF('Final Report'!L84&lt;&gt;"",CONCATENATE("VoiceOver - iOS - ",'Final Report'!L84,CHAR(10)),""),IF('Final Report'!M84&lt;&gt;"",CONCATENATE("TalkBack - Android - ",'Final Report'!M84,CHAR(10)),""),IF('Final Report'!N84&lt;&gt;"",CONCATENATE("ZoomText - ",'Final Report'!N84,CHAR(10)),""),IF('Final Report'!O84&lt;&gt;"",CONCATENATE("Dragon - ",'Final Report'!O84,CHAR(10)),""),CHAR(10),"*Original Bug:*",CHAR(10),)))</f>
        <v>*Steps to Reproduce:*
N/A
*Actual Result:*
N/A
*ScreenShot Name:*
*Code Snippet*
0
*Expected Result*
N/A
*Rationale*
N/A
*Recommendation*
N/A
*WCAG 2.1 Conformance Level:*
N/A
*WCAG 2.1 Success Criteria:*
N/A
*Tested on:*
Windows: 11
MAC OS: 12
iOS: 15
Android OS: 10
FALSE</v>
      </c>
      <c r="D84" s="121" t="b">
        <f>Final_Report[[#This Row],[Severity]]</f>
        <v>0</v>
      </c>
      <c r="E84" s="103" t="str">
        <f>CONCATENATE('Final Report'!AD84,CHAR(10),CHAR(10),'Final Report'!AF84)</f>
        <v xml:space="preserve">
N/A</v>
      </c>
      <c r="F84" s="103" t="str">
        <f>Final_Report[[#This Row],[Components]]</f>
        <v>N/A (Level N/A), Accessibility, Audit, Marketing, MLM-XL, MLVISION, MyLab, US, VPAT</v>
      </c>
      <c r="G84" s="103" t="e">
        <f>Final_Report[[#This Row],[Labels]]</f>
        <v>#VALUE!</v>
      </c>
      <c r="H84" s="103">
        <f>Final_Report[[#This Row],[ScreenShot Name]]</f>
        <v>0</v>
      </c>
      <c r="I84" s="104">
        <f>Final_Report[[#This Row],[Priority]]</f>
        <v>0</v>
      </c>
      <c r="J84" s="103">
        <f>Final_Report[[#This Row],[Uploading Status]]</f>
        <v>0</v>
      </c>
    </row>
    <row r="85" spans="1:10" ht="409.5" hidden="1">
      <c r="A85" s="58">
        <f>Final_Report[[#This Row],[Issue Name]]</f>
        <v>0</v>
      </c>
      <c r="B85" s="103" t="str">
        <f>Final_Report[[#This Row],[Summary]]</f>
        <v>N/A</v>
      </c>
      <c r="C85" s="103" t="str">
        <f>CONCATENATE("*Steps to Reproduce:*",CHAR(10),CHAR(10),'Final Report'!AD85,CHAR(10),CHAR(10),'Final Report'!AF85,CHAR(10),CHAR(10),"*Actual Result:*",CHAR(10),'Final Report'!V85,CHAR(10),CHAR(10),"*ScreenShot Name:*",CHAR(10),'Final Report'!AI85,CHAR(10),CHAR(10),IF('Final Report'!X85&lt;&gt;"",CONCATENATE("*Code Snippet*",CHAR(10),'Final Report'!X85,CHAR(10),CHAR(10)),""),"*Expected Result*",CHAR(10),'Final Report'!Z85,CHAR(10),CHAR(10),"*Rationale*",CHAR(10),'Final Report'!AA85,CHAR(10),CHAR(10),"*Recommendation*",CHAR(10),'Final Report'!AC85,CHAR(10),CHAR(10),"*WCAG 2.1 Conformance Level:*",CHAR(10),'Final Report'!AG85,CHAR(10),CHAR(10),"*WCAG 2.1 Success Criteria:*",CHAR(10),'Final Report'!AH85,CHAR(10),CHAR(10),"*Tested on:*",CHAR(10),'Final Report'!AK85,CHAR(10),CHAR(10),IF(OR('Final Report'!G85&lt;&gt;"",'Final Report'!H85&lt;&gt;"",'Final Report'!I85&lt;&gt;"",'Final Report'!J85&lt;&gt;"",'Final Report'!K85&lt;&gt;"",'Final Report'!L85&lt;&gt;"",'Final Report'!M85&lt;&gt;"",'Final Report'!N85&lt;&gt;"",'Final Report'!O85&lt;&gt;""),CONCATENATE("*Assistive Technology:*",CHAR(10),IF('Final Report'!G85&lt;&gt;"",CONCATENATE("JAWS 2022 - Chrome - Windows - ",'Final Report'!G85,CHAR(10)),""),IF('Final Report'!H85&lt;&gt;"",CONCATENATE("NVDA 2022 - Firefox - Windows - ",'Final Report'!H85,CHAR(10)),""),IF('Final Report'!I85&lt;&gt;"",CONCATENATE("NVDA 2022 - Chrome - Windows - ",'Final Report'!I85,CHAR(10)),""),IF('Final Report'!J85&lt;&gt;"",CONCATENATE("VoiceOver - Safari - MAC OS - ",'Final Report'!J85,CHAR(10)),""),IF('Final Report'!K85&lt;&gt;"",CONCATENATE("VoiceOver - Chrome - MAC OS  - ",'Final Report'!K85,CHAR(10)),""),IF('Final Report'!L85&lt;&gt;"",CONCATENATE("VoiceOver - iOS - ",'Final Report'!L85,CHAR(10)),""),IF('Final Report'!M85&lt;&gt;"",CONCATENATE("TalkBack - Android - ",'Final Report'!M85,CHAR(10)),""),IF('Final Report'!N85&lt;&gt;"",CONCATENATE("ZoomText - ",'Final Report'!N85,CHAR(10)),""),IF('Final Report'!O85&lt;&gt;"",CONCATENATE("Dragon - ",'Final Report'!O85,CHAR(10)),""),CHAR(10),"*Original Bug:*",CHAR(10),)))</f>
        <v>*Steps to Reproduce:*
N/A
*Actual Result:*
N/A
*ScreenShot Name:*
*Code Snippet*
0
*Expected Result*
N/A
*Rationale*
N/A
*Recommendation*
N/A
*WCAG 2.1 Conformance Level:*
N/A
*WCAG 2.1 Success Criteria:*
N/A
*Tested on:*
Windows: 11
MAC OS: 12
iOS: 15
Android OS: 10
FALSE</v>
      </c>
      <c r="D85" s="121" t="b">
        <f>Final_Report[[#This Row],[Severity]]</f>
        <v>0</v>
      </c>
      <c r="E85" s="103" t="str">
        <f>CONCATENATE('Final Report'!AD85,CHAR(10),CHAR(10),'Final Report'!AF85)</f>
        <v xml:space="preserve">
N/A</v>
      </c>
      <c r="F85" s="103" t="str">
        <f>Final_Report[[#This Row],[Components]]</f>
        <v>N/A (Level N/A), Accessibility, Audit, Marketing, MLM-XL, MLVISION, MyLab, US, VPAT</v>
      </c>
      <c r="G85" s="103" t="e">
        <f>Final_Report[[#This Row],[Labels]]</f>
        <v>#VALUE!</v>
      </c>
      <c r="H85" s="103">
        <f>Final_Report[[#This Row],[ScreenShot Name]]</f>
        <v>0</v>
      </c>
      <c r="I85" s="104">
        <f>Final_Report[[#This Row],[Priority]]</f>
        <v>0</v>
      </c>
      <c r="J85" s="103">
        <f>Final_Report[[#This Row],[Uploading Status]]</f>
        <v>0</v>
      </c>
    </row>
    <row r="86" spans="1:10" ht="409.5" hidden="1">
      <c r="A86" s="58">
        <f>Final_Report[[#This Row],[Issue Name]]</f>
        <v>0</v>
      </c>
      <c r="B86" s="103" t="str">
        <f>Final_Report[[#This Row],[Summary]]</f>
        <v>N/A</v>
      </c>
      <c r="C86" s="103" t="str">
        <f>CONCATENATE("*Steps to Reproduce:*",CHAR(10),CHAR(10),'Final Report'!AD86,CHAR(10),CHAR(10),'Final Report'!AF86,CHAR(10),CHAR(10),"*Actual Result:*",CHAR(10),'Final Report'!V86,CHAR(10),CHAR(10),"*ScreenShot Name:*",CHAR(10),'Final Report'!AI86,CHAR(10),CHAR(10),IF('Final Report'!X86&lt;&gt;"",CONCATENATE("*Code Snippet*",CHAR(10),'Final Report'!X86,CHAR(10),CHAR(10)),""),"*Expected Result*",CHAR(10),'Final Report'!Z86,CHAR(10),CHAR(10),"*Rationale*",CHAR(10),'Final Report'!AA86,CHAR(10),CHAR(10),"*Recommendation*",CHAR(10),'Final Report'!AC86,CHAR(10),CHAR(10),"*WCAG 2.1 Conformance Level:*",CHAR(10),'Final Report'!AG86,CHAR(10),CHAR(10),"*WCAG 2.1 Success Criteria:*",CHAR(10),'Final Report'!AH86,CHAR(10),CHAR(10),"*Tested on:*",CHAR(10),'Final Report'!AK86,CHAR(10),CHAR(10),IF(OR('Final Report'!G86&lt;&gt;"",'Final Report'!H86&lt;&gt;"",'Final Report'!I86&lt;&gt;"",'Final Report'!J86&lt;&gt;"",'Final Report'!K86&lt;&gt;"",'Final Report'!L86&lt;&gt;"",'Final Report'!M86&lt;&gt;"",'Final Report'!N86&lt;&gt;"",'Final Report'!O86&lt;&gt;""),CONCATENATE("*Assistive Technology:*",CHAR(10),IF('Final Report'!G86&lt;&gt;"",CONCATENATE("JAWS 2022 - Chrome - Windows - ",'Final Report'!G86,CHAR(10)),""),IF('Final Report'!H86&lt;&gt;"",CONCATENATE("NVDA 2022 - Firefox - Windows - ",'Final Report'!H86,CHAR(10)),""),IF('Final Report'!I86&lt;&gt;"",CONCATENATE("NVDA 2022 - Chrome - Windows - ",'Final Report'!I86,CHAR(10)),""),IF('Final Report'!J86&lt;&gt;"",CONCATENATE("VoiceOver - Safari - MAC OS - ",'Final Report'!J86,CHAR(10)),""),IF('Final Report'!K86&lt;&gt;"",CONCATENATE("VoiceOver - Chrome - MAC OS  - ",'Final Report'!K86,CHAR(10)),""),IF('Final Report'!L86&lt;&gt;"",CONCATENATE("VoiceOver - iOS - ",'Final Report'!L86,CHAR(10)),""),IF('Final Report'!M86&lt;&gt;"",CONCATENATE("TalkBack - Android - ",'Final Report'!M86,CHAR(10)),""),IF('Final Report'!N86&lt;&gt;"",CONCATENATE("ZoomText - ",'Final Report'!N86,CHAR(10)),""),IF('Final Report'!O86&lt;&gt;"",CONCATENATE("Dragon - ",'Final Report'!O86,CHAR(10)),""),CHAR(10),"*Original Bug:*",CHAR(10),)))</f>
        <v>*Steps to Reproduce:*
N/A
*Actual Result:*
N/A
*ScreenShot Name:*
*Code Snippet*
0
*Expected Result*
N/A
*Rationale*
N/A
*Recommendation*
N/A
*WCAG 2.1 Conformance Level:*
N/A
*WCAG 2.1 Success Criteria:*
N/A
*Tested on:*
Windows: 11
MAC OS: 12
iOS: 15
Android OS: 10
FALSE</v>
      </c>
      <c r="D86" s="121" t="b">
        <f>Final_Report[[#This Row],[Severity]]</f>
        <v>0</v>
      </c>
      <c r="E86" s="103" t="str">
        <f>CONCATENATE('Final Report'!AD86,CHAR(10),CHAR(10),'Final Report'!AF86)</f>
        <v xml:space="preserve">
N/A</v>
      </c>
      <c r="F86" s="103" t="str">
        <f>Final_Report[[#This Row],[Components]]</f>
        <v>N/A (Level N/A), Accessibility, Audit, Marketing, MLM-XL, MLVISION, MyLab, US, VPAT</v>
      </c>
      <c r="G86" s="103" t="e">
        <f>Final_Report[[#This Row],[Labels]]</f>
        <v>#VALUE!</v>
      </c>
      <c r="H86" s="103">
        <f>Final_Report[[#This Row],[ScreenShot Name]]</f>
        <v>0</v>
      </c>
      <c r="I86" s="104">
        <f>Final_Report[[#This Row],[Priority]]</f>
        <v>0</v>
      </c>
      <c r="J86" s="103">
        <f>Final_Report[[#This Row],[Uploading Status]]</f>
        <v>0</v>
      </c>
    </row>
    <row r="87" spans="1:10" ht="409.5" hidden="1">
      <c r="A87" s="58">
        <f>Final_Report[[#This Row],[Issue Name]]</f>
        <v>0</v>
      </c>
      <c r="B87" s="103" t="str">
        <f>Final_Report[[#This Row],[Summary]]</f>
        <v>N/A</v>
      </c>
      <c r="C87" s="103" t="str">
        <f>CONCATENATE("*Steps to Reproduce:*",CHAR(10),CHAR(10),'Final Report'!AD87,CHAR(10),CHAR(10),'Final Report'!AF87,CHAR(10),CHAR(10),"*Actual Result:*",CHAR(10),'Final Report'!V87,CHAR(10),CHAR(10),"*ScreenShot Name:*",CHAR(10),'Final Report'!AI87,CHAR(10),CHAR(10),IF('Final Report'!X87&lt;&gt;"",CONCATENATE("*Code Snippet*",CHAR(10),'Final Report'!X87,CHAR(10),CHAR(10)),""),"*Expected Result*",CHAR(10),'Final Report'!Z87,CHAR(10),CHAR(10),"*Rationale*",CHAR(10),'Final Report'!AA87,CHAR(10),CHAR(10),"*Recommendation*",CHAR(10),'Final Report'!AC87,CHAR(10),CHAR(10),"*WCAG 2.1 Conformance Level:*",CHAR(10),'Final Report'!AG87,CHAR(10),CHAR(10),"*WCAG 2.1 Success Criteria:*",CHAR(10),'Final Report'!AH87,CHAR(10),CHAR(10),"*Tested on:*",CHAR(10),'Final Report'!AK87,CHAR(10),CHAR(10),IF(OR('Final Report'!G87&lt;&gt;"",'Final Report'!H87&lt;&gt;"",'Final Report'!I87&lt;&gt;"",'Final Report'!J87&lt;&gt;"",'Final Report'!K87&lt;&gt;"",'Final Report'!L87&lt;&gt;"",'Final Report'!M87&lt;&gt;"",'Final Report'!N87&lt;&gt;"",'Final Report'!O87&lt;&gt;""),CONCATENATE("*Assistive Technology:*",CHAR(10),IF('Final Report'!G87&lt;&gt;"",CONCATENATE("JAWS 2022 - Chrome - Windows - ",'Final Report'!G87,CHAR(10)),""),IF('Final Report'!H87&lt;&gt;"",CONCATENATE("NVDA 2022 - Firefox - Windows - ",'Final Report'!H87,CHAR(10)),""),IF('Final Report'!I87&lt;&gt;"",CONCATENATE("NVDA 2022 - Chrome - Windows - ",'Final Report'!I87,CHAR(10)),""),IF('Final Report'!J87&lt;&gt;"",CONCATENATE("VoiceOver - Safari - MAC OS - ",'Final Report'!J87,CHAR(10)),""),IF('Final Report'!K87&lt;&gt;"",CONCATENATE("VoiceOver - Chrome - MAC OS  - ",'Final Report'!K87,CHAR(10)),""),IF('Final Report'!L87&lt;&gt;"",CONCATENATE("VoiceOver - iOS - ",'Final Report'!L87,CHAR(10)),""),IF('Final Report'!M87&lt;&gt;"",CONCATENATE("TalkBack - Android - ",'Final Report'!M87,CHAR(10)),""),IF('Final Report'!N87&lt;&gt;"",CONCATENATE("ZoomText - ",'Final Report'!N87,CHAR(10)),""),IF('Final Report'!O87&lt;&gt;"",CONCATENATE("Dragon - ",'Final Report'!O87,CHAR(10)),""),CHAR(10),"*Original Bug:*",CHAR(10),)))</f>
        <v>*Steps to Reproduce:*
N/A
*Actual Result:*
N/A
*ScreenShot Name:*
*Code Snippet*
0
*Expected Result*
N/A
*Rationale*
N/A
*Recommendation*
N/A
*WCAG 2.1 Conformance Level:*
N/A
*WCAG 2.1 Success Criteria:*
N/A
*Tested on:*
Windows: 11
MAC OS: 12
iOS: 15
Android OS: 10
FALSE</v>
      </c>
      <c r="D87" s="121" t="b">
        <f>Final_Report[[#This Row],[Severity]]</f>
        <v>0</v>
      </c>
      <c r="E87" s="103" t="str">
        <f>CONCATENATE('Final Report'!AD87,CHAR(10),CHAR(10),'Final Report'!AF87)</f>
        <v xml:space="preserve">
N/A</v>
      </c>
      <c r="F87" s="103" t="str">
        <f>Final_Report[[#This Row],[Components]]</f>
        <v>N/A (Level N/A), Accessibility, Audit, Marketing, MLM-XL, MLVISION, MyLab, US, VPAT</v>
      </c>
      <c r="G87" s="103" t="e">
        <f>Final_Report[[#This Row],[Labels]]</f>
        <v>#VALUE!</v>
      </c>
      <c r="H87" s="103">
        <f>Final_Report[[#This Row],[ScreenShot Name]]</f>
        <v>0</v>
      </c>
      <c r="I87" s="104">
        <f>Final_Report[[#This Row],[Priority]]</f>
        <v>0</v>
      </c>
      <c r="J87" s="103">
        <f>Final_Report[[#This Row],[Uploading Status]]</f>
        <v>0</v>
      </c>
    </row>
    <row r="88" spans="1:10" ht="409.5" hidden="1">
      <c r="A88" s="58">
        <f>Final_Report[[#This Row],[Issue Name]]</f>
        <v>0</v>
      </c>
      <c r="B88" s="103" t="str">
        <f>Final_Report[[#This Row],[Summary]]</f>
        <v>N/A</v>
      </c>
      <c r="C88" s="103" t="str">
        <f>CONCATENATE("*Steps to Reproduce:*",CHAR(10),CHAR(10),'Final Report'!AD88,CHAR(10),CHAR(10),'Final Report'!AF88,CHAR(10),CHAR(10),"*Actual Result:*",CHAR(10),'Final Report'!V88,CHAR(10),CHAR(10),"*ScreenShot Name:*",CHAR(10),'Final Report'!AI88,CHAR(10),CHAR(10),IF('Final Report'!X88&lt;&gt;"",CONCATENATE("*Code Snippet*",CHAR(10),'Final Report'!X88,CHAR(10),CHAR(10)),""),"*Expected Result*",CHAR(10),'Final Report'!Z88,CHAR(10),CHAR(10),"*Rationale*",CHAR(10),'Final Report'!AA88,CHAR(10),CHAR(10),"*Recommendation*",CHAR(10),'Final Report'!AC88,CHAR(10),CHAR(10),"*WCAG 2.1 Conformance Level:*",CHAR(10),'Final Report'!AG88,CHAR(10),CHAR(10),"*WCAG 2.1 Success Criteria:*",CHAR(10),'Final Report'!AH88,CHAR(10),CHAR(10),"*Tested on:*",CHAR(10),'Final Report'!AK88,CHAR(10),CHAR(10),IF(OR('Final Report'!G88&lt;&gt;"",'Final Report'!H88&lt;&gt;"",'Final Report'!I88&lt;&gt;"",'Final Report'!J88&lt;&gt;"",'Final Report'!K88&lt;&gt;"",'Final Report'!L88&lt;&gt;"",'Final Report'!M88&lt;&gt;"",'Final Report'!N88&lt;&gt;"",'Final Report'!O88&lt;&gt;""),CONCATENATE("*Assistive Technology:*",CHAR(10),IF('Final Report'!G88&lt;&gt;"",CONCATENATE("JAWS 2022 - Chrome - Windows - ",'Final Report'!G88,CHAR(10)),""),IF('Final Report'!H88&lt;&gt;"",CONCATENATE("NVDA 2022 - Firefox - Windows - ",'Final Report'!H88,CHAR(10)),""),IF('Final Report'!I88&lt;&gt;"",CONCATENATE("NVDA 2022 - Chrome - Windows - ",'Final Report'!I88,CHAR(10)),""),IF('Final Report'!J88&lt;&gt;"",CONCATENATE("VoiceOver - Safari - MAC OS - ",'Final Report'!J88,CHAR(10)),""),IF('Final Report'!K88&lt;&gt;"",CONCATENATE("VoiceOver - Chrome - MAC OS  - ",'Final Report'!K88,CHAR(10)),""),IF('Final Report'!L88&lt;&gt;"",CONCATENATE("VoiceOver - iOS - ",'Final Report'!L88,CHAR(10)),""),IF('Final Report'!M88&lt;&gt;"",CONCATENATE("TalkBack - Android - ",'Final Report'!M88,CHAR(10)),""),IF('Final Report'!N88&lt;&gt;"",CONCATENATE("ZoomText - ",'Final Report'!N88,CHAR(10)),""),IF('Final Report'!O88&lt;&gt;"",CONCATENATE("Dragon - ",'Final Report'!O88,CHAR(10)),""),CHAR(10),"*Original Bug:*",CHAR(10),)))</f>
        <v>*Steps to Reproduce:*
N/A
*Actual Result:*
N/A
*ScreenShot Name:*
*Code Snippet*
0
*Expected Result*
N/A
*Rationale*
N/A
*Recommendation*
N/A
*WCAG 2.1 Conformance Level:*
N/A
*WCAG 2.1 Success Criteria:*
N/A
*Tested on:*
Windows: 11
MAC OS: 12
iOS: 15
Android OS: 10
FALSE</v>
      </c>
      <c r="D88" s="121" t="b">
        <f>Final_Report[[#This Row],[Severity]]</f>
        <v>0</v>
      </c>
      <c r="E88" s="103" t="str">
        <f>CONCATENATE('Final Report'!AD88,CHAR(10),CHAR(10),'Final Report'!AF88)</f>
        <v xml:space="preserve">
N/A</v>
      </c>
      <c r="F88" s="103" t="str">
        <f>Final_Report[[#This Row],[Components]]</f>
        <v>N/A (Level N/A), Accessibility, Audit, Marketing, MLM-XL, MLVISION, MyLab, US, VPAT</v>
      </c>
      <c r="G88" s="103" t="e">
        <f>Final_Report[[#This Row],[Labels]]</f>
        <v>#VALUE!</v>
      </c>
      <c r="H88" s="103">
        <f>Final_Report[[#This Row],[ScreenShot Name]]</f>
        <v>0</v>
      </c>
      <c r="I88" s="104">
        <f>Final_Report[[#This Row],[Priority]]</f>
        <v>0</v>
      </c>
      <c r="J88" s="103">
        <f>Final_Report[[#This Row],[Uploading Status]]</f>
        <v>0</v>
      </c>
    </row>
    <row r="89" spans="1:10" ht="409.5" hidden="1">
      <c r="A89" s="58">
        <f>Final_Report[[#This Row],[Issue Name]]</f>
        <v>0</v>
      </c>
      <c r="B89" s="103" t="str">
        <f>Final_Report[[#This Row],[Summary]]</f>
        <v>N/A</v>
      </c>
      <c r="C89" s="103" t="str">
        <f>CONCATENATE("*Steps to Reproduce:*",CHAR(10),CHAR(10),'Final Report'!AD89,CHAR(10),CHAR(10),'Final Report'!AF89,CHAR(10),CHAR(10),"*Actual Result:*",CHAR(10),'Final Report'!V89,CHAR(10),CHAR(10),"*ScreenShot Name:*",CHAR(10),'Final Report'!AI89,CHAR(10),CHAR(10),IF('Final Report'!X89&lt;&gt;"",CONCATENATE("*Code Snippet*",CHAR(10),'Final Report'!X89,CHAR(10),CHAR(10)),""),"*Expected Result*",CHAR(10),'Final Report'!Z89,CHAR(10),CHAR(10),"*Rationale*",CHAR(10),'Final Report'!AA89,CHAR(10),CHAR(10),"*Recommendation*",CHAR(10),'Final Report'!AC89,CHAR(10),CHAR(10),"*WCAG 2.1 Conformance Level:*",CHAR(10),'Final Report'!AG89,CHAR(10),CHAR(10),"*WCAG 2.1 Success Criteria:*",CHAR(10),'Final Report'!AH89,CHAR(10),CHAR(10),"*Tested on:*",CHAR(10),'Final Report'!AK89,CHAR(10),CHAR(10),IF(OR('Final Report'!G89&lt;&gt;"",'Final Report'!H89&lt;&gt;"",'Final Report'!I89&lt;&gt;"",'Final Report'!J89&lt;&gt;"",'Final Report'!K89&lt;&gt;"",'Final Report'!L89&lt;&gt;"",'Final Report'!M89&lt;&gt;"",'Final Report'!N89&lt;&gt;"",'Final Report'!O89&lt;&gt;""),CONCATENATE("*Assistive Technology:*",CHAR(10),IF('Final Report'!G89&lt;&gt;"",CONCATENATE("JAWS 2022 - Chrome - Windows - ",'Final Report'!G89,CHAR(10)),""),IF('Final Report'!H89&lt;&gt;"",CONCATENATE("NVDA 2022 - Firefox - Windows - ",'Final Report'!H89,CHAR(10)),""),IF('Final Report'!I89&lt;&gt;"",CONCATENATE("NVDA 2022 - Chrome - Windows - ",'Final Report'!I89,CHAR(10)),""),IF('Final Report'!J89&lt;&gt;"",CONCATENATE("VoiceOver - Safari - MAC OS - ",'Final Report'!J89,CHAR(10)),""),IF('Final Report'!K89&lt;&gt;"",CONCATENATE("VoiceOver - Chrome - MAC OS  - ",'Final Report'!K89,CHAR(10)),""),IF('Final Report'!L89&lt;&gt;"",CONCATENATE("VoiceOver - iOS - ",'Final Report'!L89,CHAR(10)),""),IF('Final Report'!M89&lt;&gt;"",CONCATENATE("TalkBack - Android - ",'Final Report'!M89,CHAR(10)),""),IF('Final Report'!N89&lt;&gt;"",CONCATENATE("ZoomText - ",'Final Report'!N89,CHAR(10)),""),IF('Final Report'!O89&lt;&gt;"",CONCATENATE("Dragon - ",'Final Report'!O89,CHAR(10)),""),CHAR(10),"*Original Bug:*",CHAR(10),)))</f>
        <v>*Steps to Reproduce:*
N/A
*Actual Result:*
N/A
*ScreenShot Name:*
*Code Snippet*
0
*Expected Result*
N/A
*Rationale*
N/A
*Recommendation*
N/A
*WCAG 2.1 Conformance Level:*
N/A
*WCAG 2.1 Success Criteria:*
N/A
*Tested on:*
Windows: 11
MAC OS: 12
iOS: 15
Android OS: 10
FALSE</v>
      </c>
      <c r="D89" s="121" t="b">
        <f>Final_Report[[#This Row],[Severity]]</f>
        <v>0</v>
      </c>
      <c r="E89" s="103" t="str">
        <f>CONCATENATE('Final Report'!AD89,CHAR(10),CHAR(10),'Final Report'!AF89)</f>
        <v xml:space="preserve">
N/A</v>
      </c>
      <c r="F89" s="103" t="str">
        <f>Final_Report[[#This Row],[Components]]</f>
        <v>N/A (Level N/A), Accessibility, Audit, Marketing, MLM-XL, MLVISION, MyLab, US, VPAT</v>
      </c>
      <c r="G89" s="103" t="e">
        <f>Final_Report[[#This Row],[Labels]]</f>
        <v>#VALUE!</v>
      </c>
      <c r="H89" s="103">
        <f>Final_Report[[#This Row],[ScreenShot Name]]</f>
        <v>0</v>
      </c>
      <c r="I89" s="104">
        <f>Final_Report[[#This Row],[Priority]]</f>
        <v>0</v>
      </c>
      <c r="J89" s="103">
        <f>Final_Report[[#This Row],[Uploading Status]]</f>
        <v>0</v>
      </c>
    </row>
    <row r="90" spans="1:10" ht="409.5" hidden="1">
      <c r="A90" s="58">
        <f>Final_Report[[#This Row],[Issue Name]]</f>
        <v>0</v>
      </c>
      <c r="B90" s="103" t="str">
        <f>Final_Report[[#This Row],[Summary]]</f>
        <v>N/A</v>
      </c>
      <c r="C90" s="103" t="str">
        <f>CONCATENATE("*Steps to Reproduce:*",CHAR(10),CHAR(10),'Final Report'!AD90,CHAR(10),CHAR(10),'Final Report'!AF90,CHAR(10),CHAR(10),"*Actual Result:*",CHAR(10),'Final Report'!V90,CHAR(10),CHAR(10),"*ScreenShot Name:*",CHAR(10),'Final Report'!AI90,CHAR(10),CHAR(10),IF('Final Report'!X90&lt;&gt;"",CONCATENATE("*Code Snippet*",CHAR(10),'Final Report'!X90,CHAR(10),CHAR(10)),""),"*Expected Result*",CHAR(10),'Final Report'!Z90,CHAR(10),CHAR(10),"*Rationale*",CHAR(10),'Final Report'!AA90,CHAR(10),CHAR(10),"*Recommendation*",CHAR(10),'Final Report'!AC90,CHAR(10),CHAR(10),"*WCAG 2.1 Conformance Level:*",CHAR(10),'Final Report'!AG90,CHAR(10),CHAR(10),"*WCAG 2.1 Success Criteria:*",CHAR(10),'Final Report'!AH90,CHAR(10),CHAR(10),"*Tested on:*",CHAR(10),'Final Report'!AK90,CHAR(10),CHAR(10),IF(OR('Final Report'!G90&lt;&gt;"",'Final Report'!H90&lt;&gt;"",'Final Report'!I90&lt;&gt;"",'Final Report'!J90&lt;&gt;"",'Final Report'!K90&lt;&gt;"",'Final Report'!L90&lt;&gt;"",'Final Report'!M90&lt;&gt;"",'Final Report'!N90&lt;&gt;"",'Final Report'!O90&lt;&gt;""),CONCATENATE("*Assistive Technology:*",CHAR(10),IF('Final Report'!G90&lt;&gt;"",CONCATENATE("JAWS 2022 - Chrome - Windows - ",'Final Report'!G90,CHAR(10)),""),IF('Final Report'!H90&lt;&gt;"",CONCATENATE("NVDA 2022 - Firefox - Windows - ",'Final Report'!H90,CHAR(10)),""),IF('Final Report'!I90&lt;&gt;"",CONCATENATE("NVDA 2022 - Chrome - Windows - ",'Final Report'!I90,CHAR(10)),""),IF('Final Report'!J90&lt;&gt;"",CONCATENATE("VoiceOver - Safari - MAC OS - ",'Final Report'!J90,CHAR(10)),""),IF('Final Report'!K90&lt;&gt;"",CONCATENATE("VoiceOver - Chrome - MAC OS  - ",'Final Report'!K90,CHAR(10)),""),IF('Final Report'!L90&lt;&gt;"",CONCATENATE("VoiceOver - iOS - ",'Final Report'!L90,CHAR(10)),""),IF('Final Report'!M90&lt;&gt;"",CONCATENATE("TalkBack - Android - ",'Final Report'!M90,CHAR(10)),""),IF('Final Report'!N90&lt;&gt;"",CONCATENATE("ZoomText - ",'Final Report'!N90,CHAR(10)),""),IF('Final Report'!O90&lt;&gt;"",CONCATENATE("Dragon - ",'Final Report'!O90,CHAR(10)),""),CHAR(10),"*Original Bug:*",CHAR(10),)))</f>
        <v>*Steps to Reproduce:*
N/A
*Actual Result:*
N/A
*ScreenShot Name:*
*Code Snippet*
0
*Expected Result*
N/A
*Rationale*
N/A
*Recommendation*
N/A
*WCAG 2.1 Conformance Level:*
N/A
*WCAG 2.1 Success Criteria:*
N/A
*Tested on:*
Windows: 11
MAC OS: 12
iOS: 15
Android OS: 10
FALSE</v>
      </c>
      <c r="D90" s="121" t="b">
        <f>Final_Report[[#This Row],[Severity]]</f>
        <v>0</v>
      </c>
      <c r="E90" s="103" t="str">
        <f>CONCATENATE('Final Report'!AD90,CHAR(10),CHAR(10),'Final Report'!AF90)</f>
        <v xml:space="preserve">
N/A</v>
      </c>
      <c r="F90" s="103" t="str">
        <f>Final_Report[[#This Row],[Components]]</f>
        <v>N/A (Level N/A), Accessibility, Audit, Marketing, MLM-XL, MLVISION, MyLab, US, VPAT</v>
      </c>
      <c r="G90" s="103" t="e">
        <f>Final_Report[[#This Row],[Labels]]</f>
        <v>#VALUE!</v>
      </c>
      <c r="H90" s="103">
        <f>Final_Report[[#This Row],[ScreenShot Name]]</f>
        <v>0</v>
      </c>
      <c r="I90" s="104">
        <f>Final_Report[[#This Row],[Priority]]</f>
        <v>0</v>
      </c>
      <c r="J90" s="103">
        <f>Final_Report[[#This Row],[Uploading Status]]</f>
        <v>0</v>
      </c>
    </row>
    <row r="91" spans="1:10" ht="409.5" hidden="1">
      <c r="A91" s="58">
        <f>Final_Report[[#This Row],[Issue Name]]</f>
        <v>0</v>
      </c>
      <c r="B91" s="103" t="str">
        <f>Final_Report[[#This Row],[Summary]]</f>
        <v>N/A</v>
      </c>
      <c r="C91" s="103" t="str">
        <f>CONCATENATE("*Steps to Reproduce:*",CHAR(10),CHAR(10),'Final Report'!AD91,CHAR(10),CHAR(10),'Final Report'!AF91,CHAR(10),CHAR(10),"*Actual Result:*",CHAR(10),'Final Report'!V91,CHAR(10),CHAR(10),"*ScreenShot Name:*",CHAR(10),'Final Report'!AI91,CHAR(10),CHAR(10),IF('Final Report'!X91&lt;&gt;"",CONCATENATE("*Code Snippet*",CHAR(10),'Final Report'!X91,CHAR(10),CHAR(10)),""),"*Expected Result*",CHAR(10),'Final Report'!Z91,CHAR(10),CHAR(10),"*Rationale*",CHAR(10),'Final Report'!AA91,CHAR(10),CHAR(10),"*Recommendation*",CHAR(10),'Final Report'!AC91,CHAR(10),CHAR(10),"*WCAG 2.1 Conformance Level:*",CHAR(10),'Final Report'!AG91,CHAR(10),CHAR(10),"*WCAG 2.1 Success Criteria:*",CHAR(10),'Final Report'!AH91,CHAR(10),CHAR(10),"*Tested on:*",CHAR(10),'Final Report'!AK91,CHAR(10),CHAR(10),IF(OR('Final Report'!G91&lt;&gt;"",'Final Report'!H91&lt;&gt;"",'Final Report'!I91&lt;&gt;"",'Final Report'!J91&lt;&gt;"",'Final Report'!K91&lt;&gt;"",'Final Report'!L91&lt;&gt;"",'Final Report'!M91&lt;&gt;"",'Final Report'!N91&lt;&gt;"",'Final Report'!O91&lt;&gt;""),CONCATENATE("*Assistive Technology:*",CHAR(10),IF('Final Report'!G91&lt;&gt;"",CONCATENATE("JAWS 2022 - Chrome - Windows - ",'Final Report'!G91,CHAR(10)),""),IF('Final Report'!H91&lt;&gt;"",CONCATENATE("NVDA 2022 - Firefox - Windows - ",'Final Report'!H91,CHAR(10)),""),IF('Final Report'!I91&lt;&gt;"",CONCATENATE("NVDA 2022 - Chrome - Windows - ",'Final Report'!I91,CHAR(10)),""),IF('Final Report'!J91&lt;&gt;"",CONCATENATE("VoiceOver - Safari - MAC OS - ",'Final Report'!J91,CHAR(10)),""),IF('Final Report'!K91&lt;&gt;"",CONCATENATE("VoiceOver - Chrome - MAC OS  - ",'Final Report'!K91,CHAR(10)),""),IF('Final Report'!L91&lt;&gt;"",CONCATENATE("VoiceOver - iOS - ",'Final Report'!L91,CHAR(10)),""),IF('Final Report'!M91&lt;&gt;"",CONCATENATE("TalkBack - Android - ",'Final Report'!M91,CHAR(10)),""),IF('Final Report'!N91&lt;&gt;"",CONCATENATE("ZoomText - ",'Final Report'!N91,CHAR(10)),""),IF('Final Report'!O91&lt;&gt;"",CONCATENATE("Dragon - ",'Final Report'!O91,CHAR(10)),""),CHAR(10),"*Original Bug:*",CHAR(10),)))</f>
        <v>*Steps to Reproduce:*
N/A
*Actual Result:*
N/A
*ScreenShot Name:*
*Code Snippet*
0
*Expected Result*
N/A
*Rationale*
N/A
*Recommendation*
N/A
*WCAG 2.1 Conformance Level:*
N/A
*WCAG 2.1 Success Criteria:*
N/A
*Tested on:*
Windows: 11
MAC OS: 12
iOS: 15
Android OS: 10
FALSE</v>
      </c>
      <c r="D91" s="121" t="b">
        <f>Final_Report[[#This Row],[Severity]]</f>
        <v>0</v>
      </c>
      <c r="E91" s="103" t="str">
        <f>CONCATENATE('Final Report'!AD91,CHAR(10),CHAR(10),'Final Report'!AF91)</f>
        <v xml:space="preserve">
N/A</v>
      </c>
      <c r="F91" s="103" t="str">
        <f>Final_Report[[#This Row],[Components]]</f>
        <v>N/A (Level N/A), Accessibility, Audit, Marketing, MLM-XL, MLVISION, MyLab, US, VPAT</v>
      </c>
      <c r="G91" s="103" t="e">
        <f>Final_Report[[#This Row],[Labels]]</f>
        <v>#VALUE!</v>
      </c>
      <c r="H91" s="103">
        <f>Final_Report[[#This Row],[ScreenShot Name]]</f>
        <v>0</v>
      </c>
      <c r="I91" s="104">
        <f>Final_Report[[#This Row],[Priority]]</f>
        <v>0</v>
      </c>
      <c r="J91" s="103">
        <f>Final_Report[[#This Row],[Uploading Status]]</f>
        <v>0</v>
      </c>
    </row>
    <row r="92" spans="1:10" ht="409.5" hidden="1">
      <c r="A92" s="58">
        <f>Final_Report[[#This Row],[Issue Name]]</f>
        <v>0</v>
      </c>
      <c r="B92" s="103" t="str">
        <f>Final_Report[[#This Row],[Summary]]</f>
        <v>N/A</v>
      </c>
      <c r="C92" s="103" t="str">
        <f>CONCATENATE("*Steps to Reproduce:*",CHAR(10),CHAR(10),'Final Report'!AD92,CHAR(10),CHAR(10),'Final Report'!AF92,CHAR(10),CHAR(10),"*Actual Result:*",CHAR(10),'Final Report'!V92,CHAR(10),CHAR(10),"*ScreenShot Name:*",CHAR(10),'Final Report'!AI92,CHAR(10),CHAR(10),IF('Final Report'!X92&lt;&gt;"",CONCATENATE("*Code Snippet*",CHAR(10),'Final Report'!X92,CHAR(10),CHAR(10)),""),"*Expected Result*",CHAR(10),'Final Report'!Z92,CHAR(10),CHAR(10),"*Rationale*",CHAR(10),'Final Report'!AA92,CHAR(10),CHAR(10),"*Recommendation*",CHAR(10),'Final Report'!AC92,CHAR(10),CHAR(10),"*WCAG 2.1 Conformance Level:*",CHAR(10),'Final Report'!AG92,CHAR(10),CHAR(10),"*WCAG 2.1 Success Criteria:*",CHAR(10),'Final Report'!AH92,CHAR(10),CHAR(10),"*Tested on:*",CHAR(10),'Final Report'!AK92,CHAR(10),CHAR(10),IF(OR('Final Report'!G92&lt;&gt;"",'Final Report'!H92&lt;&gt;"",'Final Report'!I92&lt;&gt;"",'Final Report'!J92&lt;&gt;"",'Final Report'!K92&lt;&gt;"",'Final Report'!L92&lt;&gt;"",'Final Report'!M92&lt;&gt;"",'Final Report'!N92&lt;&gt;"",'Final Report'!O92&lt;&gt;""),CONCATENATE("*Assistive Technology:*",CHAR(10),IF('Final Report'!G92&lt;&gt;"",CONCATENATE("JAWS 2022 - Chrome - Windows - ",'Final Report'!G92,CHAR(10)),""),IF('Final Report'!H92&lt;&gt;"",CONCATENATE("NVDA 2022 - Firefox - Windows - ",'Final Report'!H92,CHAR(10)),""),IF('Final Report'!I92&lt;&gt;"",CONCATENATE("NVDA 2022 - Chrome - Windows - ",'Final Report'!I92,CHAR(10)),""),IF('Final Report'!J92&lt;&gt;"",CONCATENATE("VoiceOver - Safari - MAC OS - ",'Final Report'!J92,CHAR(10)),""),IF('Final Report'!K92&lt;&gt;"",CONCATENATE("VoiceOver - Chrome - MAC OS  - ",'Final Report'!K92,CHAR(10)),""),IF('Final Report'!L92&lt;&gt;"",CONCATENATE("VoiceOver - iOS - ",'Final Report'!L92,CHAR(10)),""),IF('Final Report'!M92&lt;&gt;"",CONCATENATE("TalkBack - Android - ",'Final Report'!M92,CHAR(10)),""),IF('Final Report'!N92&lt;&gt;"",CONCATENATE("ZoomText - ",'Final Report'!N92,CHAR(10)),""),IF('Final Report'!O92&lt;&gt;"",CONCATENATE("Dragon - ",'Final Report'!O92,CHAR(10)),""),CHAR(10),"*Original Bug:*",CHAR(10),)))</f>
        <v>*Steps to Reproduce:*
N/A
*Actual Result:*
N/A
*ScreenShot Name:*
*Code Snippet*
0
*Expected Result*
N/A
*Rationale*
N/A
*Recommendation*
N/A
*WCAG 2.1 Conformance Level:*
N/A
*WCAG 2.1 Success Criteria:*
N/A
*Tested on:*
Windows: 11
MAC OS: 12
iOS: 15
Android OS: 10
FALSE</v>
      </c>
      <c r="D92" s="121" t="b">
        <f>Final_Report[[#This Row],[Severity]]</f>
        <v>0</v>
      </c>
      <c r="E92" s="103" t="str">
        <f>CONCATENATE('Final Report'!AD92,CHAR(10),CHAR(10),'Final Report'!AF92)</f>
        <v xml:space="preserve">
N/A</v>
      </c>
      <c r="F92" s="103" t="str">
        <f>Final_Report[[#This Row],[Components]]</f>
        <v>N/A (Level N/A), Accessibility, Audit, Marketing, MLM-XL, MLVISION, MyLab, US, VPAT</v>
      </c>
      <c r="G92" s="103" t="e">
        <f>Final_Report[[#This Row],[Labels]]</f>
        <v>#VALUE!</v>
      </c>
      <c r="H92" s="103">
        <f>Final_Report[[#This Row],[ScreenShot Name]]</f>
        <v>0</v>
      </c>
      <c r="I92" s="104">
        <f>Final_Report[[#This Row],[Priority]]</f>
        <v>0</v>
      </c>
      <c r="J92" s="103">
        <f>Final_Report[[#This Row],[Uploading Status]]</f>
        <v>0</v>
      </c>
    </row>
    <row r="93" spans="1:10" ht="409.5" hidden="1">
      <c r="A93" s="58">
        <f>Final_Report[[#This Row],[Issue Name]]</f>
        <v>0</v>
      </c>
      <c r="B93" s="103" t="str">
        <f>Final_Report[[#This Row],[Summary]]</f>
        <v>N/A</v>
      </c>
      <c r="C93" s="103" t="str">
        <f>CONCATENATE("*Steps to Reproduce:*",CHAR(10),CHAR(10),'Final Report'!AD93,CHAR(10),CHAR(10),'Final Report'!AF93,CHAR(10),CHAR(10),"*Actual Result:*",CHAR(10),'Final Report'!V93,CHAR(10),CHAR(10),"*ScreenShot Name:*",CHAR(10),'Final Report'!AI93,CHAR(10),CHAR(10),IF('Final Report'!X93&lt;&gt;"",CONCATENATE("*Code Snippet*",CHAR(10),'Final Report'!X93,CHAR(10),CHAR(10)),""),"*Expected Result*",CHAR(10),'Final Report'!Z93,CHAR(10),CHAR(10),"*Rationale*",CHAR(10),'Final Report'!AA93,CHAR(10),CHAR(10),"*Recommendation*",CHAR(10),'Final Report'!AC93,CHAR(10),CHAR(10),"*WCAG 2.1 Conformance Level:*",CHAR(10),'Final Report'!AG93,CHAR(10),CHAR(10),"*WCAG 2.1 Success Criteria:*",CHAR(10),'Final Report'!AH93,CHAR(10),CHAR(10),"*Tested on:*",CHAR(10),'Final Report'!AK93,CHAR(10),CHAR(10),IF(OR('Final Report'!G93&lt;&gt;"",'Final Report'!H93&lt;&gt;"",'Final Report'!I93&lt;&gt;"",'Final Report'!J93&lt;&gt;"",'Final Report'!K93&lt;&gt;"",'Final Report'!L93&lt;&gt;"",'Final Report'!M93&lt;&gt;"",'Final Report'!N93&lt;&gt;"",'Final Report'!O93&lt;&gt;""),CONCATENATE("*Assistive Technology:*",CHAR(10),IF('Final Report'!G93&lt;&gt;"",CONCATENATE("JAWS 2022 - Chrome - Windows - ",'Final Report'!G93,CHAR(10)),""),IF('Final Report'!H93&lt;&gt;"",CONCATENATE("NVDA 2022 - Firefox - Windows - ",'Final Report'!H93,CHAR(10)),""),IF('Final Report'!I93&lt;&gt;"",CONCATENATE("NVDA 2022 - Chrome - Windows - ",'Final Report'!I93,CHAR(10)),""),IF('Final Report'!J93&lt;&gt;"",CONCATENATE("VoiceOver - Safari - MAC OS - ",'Final Report'!J93,CHAR(10)),""),IF('Final Report'!K93&lt;&gt;"",CONCATENATE("VoiceOver - Chrome - MAC OS  - ",'Final Report'!K93,CHAR(10)),""),IF('Final Report'!L93&lt;&gt;"",CONCATENATE("VoiceOver - iOS - ",'Final Report'!L93,CHAR(10)),""),IF('Final Report'!M93&lt;&gt;"",CONCATENATE("TalkBack - Android - ",'Final Report'!M93,CHAR(10)),""),IF('Final Report'!N93&lt;&gt;"",CONCATENATE("ZoomText - ",'Final Report'!N93,CHAR(10)),""),IF('Final Report'!O93&lt;&gt;"",CONCATENATE("Dragon - ",'Final Report'!O93,CHAR(10)),""),CHAR(10),"*Original Bug:*",CHAR(10),)))</f>
        <v>*Steps to Reproduce:*
N/A
*Actual Result:*
N/A
*ScreenShot Name:*
*Code Snippet*
0
*Expected Result*
N/A
*Rationale*
N/A
*Recommendation*
N/A
*WCAG 2.1 Conformance Level:*
N/A
*WCAG 2.1 Success Criteria:*
N/A
*Tested on:*
Windows: 11
MAC OS: 12
iOS: 15
Android OS: 10
FALSE</v>
      </c>
      <c r="D93" s="121" t="b">
        <f>Final_Report[[#This Row],[Severity]]</f>
        <v>0</v>
      </c>
      <c r="E93" s="103" t="str">
        <f>CONCATENATE('Final Report'!AD93,CHAR(10),CHAR(10),'Final Report'!AF93)</f>
        <v xml:space="preserve">
N/A</v>
      </c>
      <c r="F93" s="103" t="str">
        <f>Final_Report[[#This Row],[Components]]</f>
        <v>N/A (Level N/A), Accessibility, Audit, Marketing, MLM-XL, MLVISION, MyLab, US, VPAT</v>
      </c>
      <c r="G93" s="103" t="e">
        <f>Final_Report[[#This Row],[Labels]]</f>
        <v>#VALUE!</v>
      </c>
      <c r="H93" s="103">
        <f>Final_Report[[#This Row],[ScreenShot Name]]</f>
        <v>0</v>
      </c>
      <c r="I93" s="104">
        <f>Final_Report[[#This Row],[Priority]]</f>
        <v>0</v>
      </c>
      <c r="J93" s="103">
        <f>Final_Report[[#This Row],[Uploading Status]]</f>
        <v>0</v>
      </c>
    </row>
    <row r="94" spans="1:10" ht="409.5" hidden="1">
      <c r="A94" s="58" t="str">
        <f>Final_Report[[#This Row],[Issue Name]]</f>
        <v>List mark-up used incorrectly</v>
      </c>
      <c r="B94" s="103" t="str">
        <f>Final_Report[[#This Row],[Summary]]</f>
        <v>Standard Feature - Kotler || MyLab Marketing - Global: Web: List mark-up used unnecessary</v>
      </c>
      <c r="C94" s="103" t="str">
        <f>CONCATENATE("*Steps to Reproduce:*",CHAR(10),CHAR(10),'Final Report'!AD94,CHAR(10),CHAR(10),'Final Report'!AF94,CHAR(10),CHAR(10),"*Actual Result:*",CHAR(10),'Final Report'!V94,CHAR(10),CHAR(10),"*ScreenShot Name:*",CHAR(10),'Final Report'!AI94,CHAR(10),CHAR(10),IF('Final Report'!X94&lt;&gt;"",CONCATENATE("*Code Snippet*",CHAR(10),'Final Report'!X94,CHAR(10),CHAR(10)),""),"*Expected Result*",CHAR(10),'Final Report'!Z94,CHAR(10),CHAR(10),"*Rationale*",CHAR(10),'Final Report'!AA94,CHAR(10),CHAR(10),"*Recommendation*",CHAR(10),'Final Report'!AC94,CHAR(10),CHAR(10),"*WCAG 2.1 Conformance Level:*",CHAR(10),'Final Report'!AG94,CHAR(10),CHAR(10),"*WCAG 2.1 Success Criteria:*",CHAR(10),'Final Report'!AH94,CHAR(10),CHAR(10),"*Tested on:*",CHAR(10),'Final Report'!AK94,CHAR(10),CHAR(10),IF(OR('Final Report'!G94&lt;&gt;"",'Final Report'!H94&lt;&gt;"",'Final Report'!I94&lt;&gt;"",'Final Report'!J94&lt;&gt;"",'Final Report'!K94&lt;&gt;"",'Final Report'!L94&lt;&gt;"",'Final Report'!M94&lt;&gt;"",'Final Report'!N94&lt;&gt;"",'Final Report'!O94&lt;&gt;""),CONCATENATE("*Assistive Technology:*",CHAR(10),IF('Final Report'!G94&lt;&gt;"",CONCATENATE("JAWS 2022 - Chrome - Windows - ",'Final Report'!G94,CHAR(10)),""),IF('Final Report'!H94&lt;&gt;"",CONCATENATE("NVDA 2022 - Firefox - Windows - ",'Final Report'!H94,CHAR(10)),""),IF('Final Report'!I94&lt;&gt;"",CONCATENATE("NVDA 2022 - Chrome - Windows - ",'Final Report'!I94,CHAR(10)),""),IF('Final Report'!J94&lt;&gt;"",CONCATENATE("VoiceOver - Safari - MAC OS - ",'Final Report'!J94,CHAR(10)),""),IF('Final Report'!K94&lt;&gt;"",CONCATENATE("VoiceOver - Chrome - MAC OS  - ",'Final Report'!K94,CHAR(10)),""),IF('Final Report'!L94&lt;&gt;"",CONCATENATE("VoiceOver - iOS - ",'Final Report'!L94,CHAR(10)),""),IF('Final Report'!M94&lt;&gt;"",CONCATENATE("TalkBack - Android - ",'Final Report'!M94,CHAR(10)),""),IF('Final Report'!N94&lt;&gt;"",CONCATENATE("ZoomText - ",'Final Report'!N94,CHAR(10)),""),IF('Final Report'!O94&lt;&gt;"",CONCATENATE("Dragon - ",'Final Report'!O94,CHAR(10)),""),CHAR(10),"*Original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Course Home interactive element and activate it..
3. Activate "Hi, VPAT Auditor" button.
4. Access the mentioned button with screen reader running.
*Actual Result:*
The "Account VPAT Auditor coursewareqadelops@gmail.com" button which become available on activating "Hi, VPAT Auditor" button present in the header section is marked up using list unnecessarily. As a result, screen reader users found it difficult to understand the information effectively.
*ScreenShot Name:*
Marketing_94_list
*Code Snippet*
&lt;ul class="pop-list"&gt;&lt;a href="#" class="pop-menu dropdown-item" role="button"&gt;Account&lt;li class="pop-details"&gt;&lt;div class="pop-name"&gt; VPAT Auditor &lt;/div&gt;&lt;div class="pop-email"&gt; coursewareqadelops@gmail.com&lt;/div&gt;&lt;/li&gt;&lt;/a&gt;&lt;/ul&gt;
*Expected Result*
When list mark-up is removed from the mentioned content, screen reader users will not have to listen additional unnecessary list mark-up information.
*Rationale*
List mark-up enables screen reader users to identify number of list items. On the basis of appropriate list mark-up, screen reader announces beginning and end of a list. This helps users in interpreting the information effectively. A sighted user can understand the relationship between the textual information on the basis of its visual presentation, such as indentation. However, a screen reader relies on appropriate mark-up, such as &lt;li&gt;, &lt;ul&gt; and &lt;ol&gt; to interpret related information effectively.
When list mark-up is used unnecessarily, screen reader will identify the presence of list for the content that does not visually constitute a list.
*Recommendation*
Remove the list mark-up from the mentioned button.
&lt;div class="pop-list"&gt;&lt;a href="#" class="pop-menu dropdown-item" role="button"&gt;Account&lt;div class="pop-details"&gt;&lt;div class="pop-name"&gt; VPAT Auditor &lt;/div&gt;&lt;div class="pop-email"&gt; coursewareqadelops@gmail.com&lt;/div&gt;&lt;/div&gt;&lt;/a&gt;&lt;/div&gt;
*WCAG 2.1 Conformance Level:*
A
*WCAG 2.1 Success Criteria:*
1.3.1 Info and Relationships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94" s="121" t="str">
        <f>Final_Report[[#This Row],[Severity]]</f>
        <v>3 - Medium - minor functionality broken</v>
      </c>
      <c r="E94" s="103" t="str">
        <f>CONCATENATE('Final Report'!AD94,CHAR(10),CHAR(10),'Final Report'!AF94)</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Course Home interactive element and activate it..
3. Activate "Hi, VPAT Auditor" button.
4. Access the mentioned button with screen reader running.</v>
      </c>
      <c r="F94" s="103" t="str">
        <f>Final_Report[[#This Row],[Components]]</f>
        <v>1.3.1 Info and Relationships (Level A), Windows_11, Chrome, JAWS, Firefox, NVDA, iOS Tablet, VoiceOver, macOS_12, Safari, TalkBack, Android Tablet, Accessibility, Audit, Marketing, MLM-XL, MLVISION, MyLab, US, VPAT</v>
      </c>
      <c r="G94" s="103" t="str">
        <f>Final_Report[[#This Row],[Labels]]</f>
        <v xml:space="preserve">1.3.1, Accessibility, Audit, Marketing, MLM-XL, MLVISION, MyLab, US, VPAT </v>
      </c>
      <c r="H94" s="103" t="str">
        <f>Final_Report[[#This Row],[ScreenShot Name]]</f>
        <v>Marketing_94_list</v>
      </c>
      <c r="I94" s="104" t="str">
        <f>Final_Report[[#This Row],[Priority]]</f>
        <v>Minor</v>
      </c>
      <c r="J94" s="103" t="str">
        <f>Final_Report[[#This Row],[Uploading Status]]</f>
        <v>Batch 1</v>
      </c>
    </row>
    <row r="95" spans="1:10" ht="409.5" hidden="1">
      <c r="A95" s="58" t="str">
        <f>Final_Report[[#This Row],[Issue Name]]</f>
        <v>Image button not visible in Windows high contrast mode</v>
      </c>
      <c r="B95" s="103" t="str">
        <f>Final_Report[[#This Row],[Summary]]</f>
        <v>Standard Feature - Kotler || MyLab Marketing - Global: Observation || Web: Image button not visible in Windows high contrast mode</v>
      </c>
      <c r="C95" s="103" t="str">
        <f>CONCATENATE("*Steps to Reproduce:*",CHAR(10),CHAR(10),'Final Report'!AD95,CHAR(10),CHAR(10),'Final Report'!AF95,CHAR(10),CHAR(10),"*Actual Result:*",CHAR(10),'Final Report'!V95,CHAR(10),CHAR(10),"*ScreenShot Name:*",CHAR(10),'Final Report'!AI95,CHAR(10),CHAR(10),IF('Final Report'!X95&lt;&gt;"",CONCATENATE("*Code Snippet*",CHAR(10),'Final Report'!X95,CHAR(10),CHAR(10)),""),"*Expected Result*",CHAR(10),'Final Report'!Z95,CHAR(10),CHAR(10),"*Rationale*",CHAR(10),'Final Report'!AA95,CHAR(10),CHAR(10),"*Recommendation*",CHAR(10),'Final Report'!AC95,CHAR(10),CHAR(10),"*WCAG 2.1 Conformance Level:*",CHAR(10),'Final Report'!AG95,CHAR(10),CHAR(10),"*WCAG 2.1 Success Criteria:*",CHAR(10),'Final Report'!AH95,CHAR(10),CHAR(10),"*Tested on:*",CHAR(10),'Final Report'!AK95,CHAR(10),CHAR(10),IF(OR('Final Report'!G95&lt;&gt;"",'Final Report'!H95&lt;&gt;"",'Final Report'!I95&lt;&gt;"",'Final Report'!J95&lt;&gt;"",'Final Report'!K95&lt;&gt;"",'Final Report'!L95&lt;&gt;"",'Final Report'!M95&lt;&gt;"",'Final Report'!N95&lt;&gt;"",'Final Report'!O95&lt;&gt;""),CONCATENATE("*Assistive Technology:*",CHAR(10),IF('Final Report'!G95&lt;&gt;"",CONCATENATE("JAWS 2022 - Chrome - Windows - ",'Final Report'!G95,CHAR(10)),""),IF('Final Report'!H95&lt;&gt;"",CONCATENATE("NVDA 2022 - Firefox - Windows - ",'Final Report'!H95,CHAR(10)),""),IF('Final Report'!I95&lt;&gt;"",CONCATENATE("NVDA 2022 - Chrome - Windows - ",'Final Report'!I95,CHAR(10)),""),IF('Final Report'!J95&lt;&gt;"",CONCATENATE("VoiceOver - Safari - MAC OS - ",'Final Report'!J95,CHAR(10)),""),IF('Final Report'!K95&lt;&gt;"",CONCATENATE("VoiceOver - Chrome - MAC OS  - ",'Final Report'!K95,CHAR(10)),""),IF('Final Report'!L95&lt;&gt;"",CONCATENATE("VoiceOver - iOS - ",'Final Report'!L95,CHAR(10)),""),IF('Final Report'!M95&lt;&gt;"",CONCATENATE("TalkBack - Android - ",'Final Report'!M95,CHAR(10)),""),IF('Final Report'!N95&lt;&gt;"",CONCATENATE("ZoomText - ",'Final Report'!N95,CHAR(10)),""),IF('Final Report'!O95&lt;&gt;"",CONCATENATE("Dragon - ",'Final Report'!O95,CHAR(10)),""),CHAR(10),"*Original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Course Home interactive element and activate it.
3. Observe the "hamburger menu" image button with High contrast enabled.
*Actual Result:*
The "hamburger menu" image button present in the header section is not visible in High contrast mode.
*ScreenShot Name:*
Marketing_95a
Marketing_95b
*Expected Result*
The content should be clearly visible with sufficient color contrast when high contrast mode is enabled.
*Rationale*
*Recommendation*
Ensure that the "hamburger menu" image button is clearly visible when the High Contrast Mode is turned on.
*WCAG 2.1 Conformance Level:*
*WCAG 2.1 Success Criteria:*
*Tested on:*
Windows: 11
*Assistive Technology:*
JAWS 2022 - Chrome - Windows - Applicable
NVDA 2022 - Firefox - Windows - Applicable
NVDA 2022 - Chrome - Windows - Applicable
*Original Bug:*
</v>
      </c>
      <c r="D95" s="121" t="str">
        <f>Final_Report[[#This Row],[Severity]]</f>
        <v>4 - Low - cosmetic or usability</v>
      </c>
      <c r="E95" s="103" t="str">
        <f>CONCATENATE('Final Report'!AD95,CHAR(10),CHAR(10),'Final Report'!AF95)</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Course Home interactive element and activate it.
3. Observe the "hamburger menu" image button with High contrast enabled.</v>
      </c>
      <c r="F95" s="103" t="str">
        <f>Final_Report[[#This Row],[Components]]</f>
        <v xml:space="preserve"> Windows_11, Chrome, JAWS, Firefox, NVDA, Accessibility, Audit, Marketing, MLM-XL, MLVISION, MyLab, US, VPAT</v>
      </c>
      <c r="G95" s="103" t="str">
        <f>Final_Report[[#This Row],[Labels]]</f>
        <v>Accessibility, Audit, Marketing, MLM-XL, MLVISION, MyLab, US, VPAT</v>
      </c>
      <c r="H95" s="103" t="str">
        <f>Final_Report[[#This Row],[ScreenShot Name]]</f>
        <v>Marketing_95a
Marketing_95b</v>
      </c>
      <c r="I95" s="104" t="str">
        <f>Final_Report[[#This Row],[Priority]]</f>
        <v>Trivial</v>
      </c>
      <c r="J95" s="103" t="str">
        <f>Final_Report[[#This Row],[Uploading Status]]</f>
        <v>Batch 1</v>
      </c>
    </row>
    <row r="96" spans="1:10" ht="409.5" hidden="1">
      <c r="A96" s="58" t="str">
        <f>Final_Report[[#This Row],[Issue Name]]</f>
        <v>Invalid HTML code - Nesting</v>
      </c>
      <c r="B96" s="103" t="str">
        <f>Final_Report[[#This Row],[Summary]]</f>
        <v>Standard Feature - Kotler || MyLab Marketing - Global : Web: Invalid HTML code - Nesting</v>
      </c>
      <c r="C96" s="103" t="str">
        <f>CONCATENATE("*Steps to Reproduce:*",CHAR(10),CHAR(10),'Final Report'!AD96,CHAR(10),CHAR(10),'Final Report'!AF96,CHAR(10),CHAR(10),"*Actual Result:*",CHAR(10),'Final Report'!V96,CHAR(10),CHAR(10),"*ScreenShot Name:*",CHAR(10),'Final Report'!AI96,CHAR(10),CHAR(10),IF('Final Report'!X96&lt;&gt;"",CONCATENATE("*Code Snippet*",CHAR(10),'Final Report'!X96,CHAR(10),CHAR(10)),""),"*Expected Result*",CHAR(10),'Final Report'!Z96,CHAR(10),CHAR(10),"*Rationale*",CHAR(10),'Final Report'!AA96,CHAR(10),CHAR(10),"*Recommendation*",CHAR(10),'Final Report'!AC96,CHAR(10),CHAR(10),"*WCAG 2.1 Conformance Level:*",CHAR(10),'Final Report'!AG96,CHAR(10),CHAR(10),"*WCAG 2.1 Success Criteria:*",CHAR(10),'Final Report'!AH96,CHAR(10),CHAR(10),"*Tested on:*",CHAR(10),'Final Report'!AK96,CHAR(10),CHAR(10),IF(OR('Final Report'!G96&lt;&gt;"",'Final Report'!H96&lt;&gt;"",'Final Report'!I96&lt;&gt;"",'Final Report'!J96&lt;&gt;"",'Final Report'!K96&lt;&gt;"",'Final Report'!L96&lt;&gt;"",'Final Report'!M96&lt;&gt;"",'Final Report'!N96&lt;&gt;"",'Final Report'!O96&lt;&gt;""),CONCATENATE("*Assistive Technology:*",CHAR(10),IF('Final Report'!G96&lt;&gt;"",CONCATENATE("JAWS 2022 - Chrome - Windows - ",'Final Report'!G96,CHAR(10)),""),IF('Final Report'!H96&lt;&gt;"",CONCATENATE("NVDA 2022 - Firefox - Windows - ",'Final Report'!H96,CHAR(10)),""),IF('Final Report'!I96&lt;&gt;"",CONCATENATE("NVDA 2022 - Chrome - Windows - ",'Final Report'!I96,CHAR(10)),""),IF('Final Report'!J96&lt;&gt;"",CONCATENATE("VoiceOver - Safari - MAC OS - ",'Final Report'!J96,CHAR(10)),""),IF('Final Report'!K96&lt;&gt;"",CONCATENATE("VoiceOver - Chrome - MAC OS  - ",'Final Report'!K96,CHAR(10)),""),IF('Final Report'!L96&lt;&gt;"",CONCATENATE("VoiceOver - iOS - ",'Final Report'!L96,CHAR(10)),""),IF('Final Report'!M96&lt;&gt;"",CONCATENATE("TalkBack - Android - ",'Final Report'!M96,CHAR(10)),""),IF('Final Report'!N96&lt;&gt;"",CONCATENATE("ZoomText - ",'Final Report'!N96,CHAR(10)),""),IF('Final Report'!O96&lt;&gt;"",CONCATENATE("Dragon - ",'Final Report'!O96,CHAR(10)),""),CHAR(10),"*Original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Course Home interactive element and activate it.
3.Validate the header section mark-up using NU HTML checker.
*Actual Result:*
Instance was found where elements were not nested properly when checked with the NU HTML Checker.
For instance, the &lt;a&gt; element was found as the child element of &lt;ul&gt; element.
This may result in user agents, including assistive technologies, to not accurately interpret and parse content.
Note:
The HTML code of the header section does not validate against the HTML 5 specifications and it presents 8 errors and 1 warnings.
*ScreenShot Name:*
Marketing_96child
*Expected Result*
HTML elements should be nested correctly.
*Rationale*
Valid HTML mark-up is essential for the website content to be displayed accurately across different browsers. In the absence of valid HTML mark-up, some web browsers may not render the content correctly or present a correct object model to assistive technology. Therefore, it is essential that mark-up of all the pages is valid.
However, in order to satisfy this success criterion, it is sufficient that the following three main requirements are met:
• All elements are nested properly.
• All elements have starting and ending tags.
• Within each page, the values of the id attributes are unique.
*Recommendation*
Ensure that all elements are nested properly across the page.
*WCAG 2.1 Conformance Level:*
A
*WCAG 2.1 Success Criteria:*
4.1.1 Parsing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Not Applicable
TalkBack - Android - Not Applicable
*Original Bug:*
</v>
      </c>
      <c r="D96" s="121" t="str">
        <f>Final_Report[[#This Row],[Severity]]</f>
        <v>3 - Medium - minor functionality broken</v>
      </c>
      <c r="E96" s="103" t="str">
        <f>CONCATENATE('Final Report'!AD96,CHAR(10),CHAR(10),'Final Report'!AF96)</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Course Home interactive element and activate it.
3.Validate the header section mark-up using NU HTML checker.</v>
      </c>
      <c r="F96" s="103" t="str">
        <f>Final_Report[[#This Row],[Components]]</f>
        <v>4.1.1 Parsing (Level A), Windows_11, Chrome, JAWS, Firefox, NVDA, macOS_12, Safari, VoiceOver, Accessibility, Audit, Marketing, MLM-XL, MLVISION, MyLab, US, VPAT</v>
      </c>
      <c r="G96" s="103" t="str">
        <f>Final_Report[[#This Row],[Labels]]</f>
        <v xml:space="preserve">4.1.1, Accessibility, Audit, Marketing, MLM-XL, MLVISION, MyLab, US, VPAT </v>
      </c>
      <c r="H96" s="103" t="str">
        <f>Final_Report[[#This Row],[ScreenShot Name]]</f>
        <v>Marketing_96child</v>
      </c>
      <c r="I96" s="104" t="str">
        <f>Final_Report[[#This Row],[Priority]]</f>
        <v>Minor</v>
      </c>
      <c r="J96" s="103" t="str">
        <f>Final_Report[[#This Row],[Uploading Status]]</f>
        <v>Batch 1</v>
      </c>
    </row>
    <row r="97" spans="1:10" ht="409.5" hidden="1">
      <c r="A97" s="58" t="str">
        <f>Final_Report[[#This Row],[Issue Name]]</f>
        <v>Insufficient color contrast</v>
      </c>
      <c r="B97" s="103" t="str">
        <f>Final_Report[[#This Row],[Summary]]</f>
        <v>Standard Feature - Kotler || MyLab Marketing - Global ||Web:  Insufficient color contrast</v>
      </c>
      <c r="C97" s="103" t="str">
        <f>CONCATENATE("*Steps to Reproduce:*",CHAR(10),CHAR(10),'Final Report'!AD97,CHAR(10),CHAR(10),'Final Report'!AF97,CHAR(10),CHAR(10),"*Actual Result:*",CHAR(10),'Final Report'!V97,CHAR(10),CHAR(10),"*ScreenShot Name:*",CHAR(10),'Final Report'!AI97,CHAR(10),CHAR(10),IF('Final Report'!X97&lt;&gt;"",CONCATENATE("*Code Snippet*",CHAR(10),'Final Report'!X97,CHAR(10),CHAR(10)),""),"*Expected Result*",CHAR(10),'Final Report'!Z97,CHAR(10),CHAR(10),"*Rationale*",CHAR(10),'Final Report'!AA97,CHAR(10),CHAR(10),"*Recommendation*",CHAR(10),'Final Report'!AC97,CHAR(10),CHAR(10),"*WCAG 2.1 Conformance Level:*",CHAR(10),'Final Report'!AG97,CHAR(10),CHAR(10),"*WCAG 2.1 Success Criteria:*",CHAR(10),'Final Report'!AH97,CHAR(10),CHAR(10),"*Tested on:*",CHAR(10),'Final Report'!AK97,CHAR(10),CHAR(10),IF(OR('Final Report'!G97&lt;&gt;"",'Final Report'!H97&lt;&gt;"",'Final Report'!I97&lt;&gt;"",'Final Report'!J97&lt;&gt;"",'Final Report'!K97&lt;&gt;"",'Final Report'!L97&lt;&gt;"",'Final Report'!M97&lt;&gt;"",'Final Report'!N97&lt;&gt;"",'Final Report'!O97&lt;&gt;""),CONCATENATE("*Assistive Technology:*",CHAR(10),IF('Final Report'!G97&lt;&gt;"",CONCATENATE("JAWS 2022 - Chrome - Windows - ",'Final Report'!G97,CHAR(10)),""),IF('Final Report'!H97&lt;&gt;"",CONCATENATE("NVDA 2022 - Firefox - Windows - ",'Final Report'!H97,CHAR(10)),""),IF('Final Report'!I97&lt;&gt;"",CONCATENATE("NVDA 2022 - Chrome - Windows - ",'Final Report'!I97,CHAR(10)),""),IF('Final Report'!J97&lt;&gt;"",CONCATENATE("VoiceOver - Safari - MAC OS - ",'Final Report'!J97,CHAR(10)),""),IF('Final Report'!K97&lt;&gt;"",CONCATENATE("VoiceOver - Chrome - MAC OS  - ",'Final Report'!K97,CHAR(10)),""),IF('Final Report'!L97&lt;&gt;"",CONCATENATE("VoiceOver - iOS - ",'Final Report'!L97,CHAR(10)),""),IF('Final Report'!M97&lt;&gt;"",CONCATENATE("TalkBack - Android - ",'Final Report'!M97,CHAR(10)),""),IF('Final Report'!N97&lt;&gt;"",CONCATENATE("ZoomText - ",'Final Report'!N97,CHAR(10)),""),IF('Final Report'!O97&lt;&gt;"",CONCATENATE("Dragon - ",'Final Report'!O97,CHAR(10)),""),CHAR(10),"*Original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Course Home interactive element and activate it.
3. Navigate to "Hi, Kotler Student Four" button and activate it.
4. Check the color contrast of mentioned link text using CCA.
*Actual Result:*
The #6A7070 "jayshree.sharma@pearson.com" link text has an insufficient color contrast ratio of 4.4:1 with a #E5F1F5 background.
As a result, users with color deficiencies and low vision cannot access the content with ease.
*ScreenShot Name:*
Marketing_97color
*Expected Result*
This text will have a contrast ratio against the page background of 4.5:1 or greater.
*Rationale*
Two colors are considered to have good visibility if the contrast ratio between foreground text and background is sufficient. WCAG 2.1 has described the minimum contrast ratio for text that is less than 18 point (if not bold) and less than 14 point (if bold) to be 4.5:1 at Level AA and 7:1 at Level AAA.
*Recommendation*
On all the pages, ensure that each text/background color combination presents a contrast ratio of at least 4.5:1._x000D_
*WCAG 2.1 Conformance Level:*
AA
*WCAG 2.1 Success Criteria:*
1.4.3 Contrast (Minimum)
*Tested on:*
Windows: 11
iOS: 15
Android OS: 10
*Assistive Technology:*
JAWS 2022 - Chrome - Windows - Applicable
NVDA 2022 - Chrome - Windows - Applicable
VoiceOver - iOS - Not Applicable
TalkBack - Android - Not Applicable
*Original Bug:*
</v>
      </c>
      <c r="D97" s="121" t="str">
        <f>Final_Report[[#This Row],[Severity]]</f>
        <v>3 - Medium - minor functionality broken</v>
      </c>
      <c r="E97" s="103" t="str">
        <f>CONCATENATE('Final Report'!AD97,CHAR(10),CHAR(10),'Final Report'!AF97)</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Course Home interactive element and activate it.
3. Navigate to "Hi, Kotler Student Four" button and activate it.
4. Check the color contrast of mentioned link text using CCA.</v>
      </c>
      <c r="F97" s="103" t="str">
        <f>Final_Report[[#This Row],[Components]]</f>
        <v>1.4.3 Contrast (Minimum) (Level AA), Windows_11, Chrome, JAWS, NVDA, Accessibility, Audit, Marketing, MLM-XL, MLVISION, MyLab, US, VPAT</v>
      </c>
      <c r="G97" s="103" t="str">
        <f>Final_Report[[#This Row],[Labels]]</f>
        <v xml:space="preserve">1.4.3, Accessibility, Audit, Marketing, MLM-XL, MLVISION, MyLab, US, VPAT </v>
      </c>
      <c r="H97" s="103" t="str">
        <f>Final_Report[[#This Row],[ScreenShot Name]]</f>
        <v>Marketing_97color</v>
      </c>
      <c r="I97" s="104" t="str">
        <f>Final_Report[[#This Row],[Priority]]</f>
        <v>Minor</v>
      </c>
      <c r="J97" s="103" t="str">
        <f>Final_Report[[#This Row],[Uploading Status]]</f>
        <v>Batch 1</v>
      </c>
    </row>
    <row r="98" spans="1:10" ht="409.5" hidden="1">
      <c r="A98" s="58">
        <f>Final_Report[[#This Row],[Issue Name]]</f>
        <v>0</v>
      </c>
      <c r="B98" s="103" t="str">
        <f>Final_Report[[#This Row],[Summary]]</f>
        <v>N/A</v>
      </c>
      <c r="C98" s="103" t="str">
        <f>CONCATENATE("*Steps to Reproduce:*",CHAR(10),CHAR(10),'Final Report'!AD98,CHAR(10),CHAR(10),'Final Report'!AF98,CHAR(10),CHAR(10),"*Actual Result:*",CHAR(10),'Final Report'!V98,CHAR(10),CHAR(10),"*ScreenShot Name:*",CHAR(10),'Final Report'!AI98,CHAR(10),CHAR(10),IF('Final Report'!X98&lt;&gt;"",CONCATENATE("*Code Snippet*",CHAR(10),'Final Report'!X98,CHAR(10),CHAR(10)),""),"*Expected Result*",CHAR(10),'Final Report'!Z98,CHAR(10),CHAR(10),"*Rationale*",CHAR(10),'Final Report'!AA98,CHAR(10),CHAR(10),"*Recommendation*",CHAR(10),'Final Report'!AC98,CHAR(10),CHAR(10),"*WCAG 2.1 Conformance Level:*",CHAR(10),'Final Report'!AG98,CHAR(10),CHAR(10),"*WCAG 2.1 Success Criteria:*",CHAR(10),'Final Report'!AH98,CHAR(10),CHAR(10),"*Tested on:*",CHAR(10),'Final Report'!AK98,CHAR(10),CHAR(10),IF(OR('Final Report'!G98&lt;&gt;"",'Final Report'!H98&lt;&gt;"",'Final Report'!I98&lt;&gt;"",'Final Report'!J98&lt;&gt;"",'Final Report'!K98&lt;&gt;"",'Final Report'!L98&lt;&gt;"",'Final Report'!M98&lt;&gt;"",'Final Report'!N98&lt;&gt;"",'Final Report'!O98&lt;&gt;""),CONCATENATE("*Assistive Technology:*",CHAR(10),IF('Final Report'!G98&lt;&gt;"",CONCATENATE("JAWS 2022 - Chrome - Windows - ",'Final Report'!G98,CHAR(10)),""),IF('Final Report'!H98&lt;&gt;"",CONCATENATE("NVDA 2022 - Firefox - Windows - ",'Final Report'!H98,CHAR(10)),""),IF('Final Report'!I98&lt;&gt;"",CONCATENATE("NVDA 2022 - Chrome - Windows - ",'Final Report'!I98,CHAR(10)),""),IF('Final Report'!J98&lt;&gt;"",CONCATENATE("VoiceOver - Safari - MAC OS - ",'Final Report'!J98,CHAR(10)),""),IF('Final Report'!K98&lt;&gt;"",CONCATENATE("VoiceOver - Chrome - MAC OS  - ",'Final Report'!K98,CHAR(10)),""),IF('Final Report'!L98&lt;&gt;"",CONCATENATE("VoiceOver - iOS - ",'Final Report'!L98,CHAR(10)),""),IF('Final Report'!M98&lt;&gt;"",CONCATENATE("TalkBack - Android - ",'Final Report'!M98,CHAR(10)),""),IF('Final Report'!N98&lt;&gt;"",CONCATENATE("ZoomText - ",'Final Report'!N98,CHAR(10)),""),IF('Final Report'!O98&lt;&gt;"",CONCATENATE("Dragon - ",'Final Report'!O98,CHAR(10)),""),CHAR(10),"*Original Bug:*",CHAR(10),)))</f>
        <v>*Steps to Reproduce:*
N/A
*Actual Result:*
N/A
*ScreenShot Name:*
*Code Snippet*
0
*Expected Result*
N/A
*Rationale*
N/A
*Recommendation*
N/A
*WCAG 2.1 Conformance Level:*
N/A
*WCAG 2.1 Success Criteria:*
N/A
*Tested on:*
Windows: 11
MAC OS: 12
iOS: 15
Android OS: 10
FALSE</v>
      </c>
      <c r="D98" s="121" t="b">
        <f>Final_Report[[#This Row],[Severity]]</f>
        <v>0</v>
      </c>
      <c r="E98" s="103" t="str">
        <f>CONCATENATE('Final Report'!AD98,CHAR(10),CHAR(10),'Final Report'!AF98)</f>
        <v xml:space="preserve">
N/A</v>
      </c>
      <c r="F98" s="103" t="str">
        <f>Final_Report[[#This Row],[Components]]</f>
        <v>N/A (Level N/A), Accessibility, Audit, Marketing, MLM-XL, MLVISION, MyLab, US, VPAT</v>
      </c>
      <c r="G98" s="103" t="e">
        <f>Final_Report[[#This Row],[Labels]]</f>
        <v>#VALUE!</v>
      </c>
      <c r="H98" s="103">
        <f>Final_Report[[#This Row],[ScreenShot Name]]</f>
        <v>0</v>
      </c>
      <c r="I98" s="104">
        <f>Final_Report[[#This Row],[Priority]]</f>
        <v>0</v>
      </c>
      <c r="J98" s="103">
        <f>Final_Report[[#This Row],[Uploading Status]]</f>
        <v>0</v>
      </c>
    </row>
    <row r="99" spans="1:10" ht="409.5" hidden="1">
      <c r="A99" s="58">
        <f>Final_Report[[#This Row],[Issue Name]]</f>
        <v>0</v>
      </c>
      <c r="B99" s="103" t="str">
        <f>Final_Report[[#This Row],[Summary]]</f>
        <v>N/A</v>
      </c>
      <c r="C99" s="103" t="str">
        <f>CONCATENATE("*Steps to Reproduce:*",CHAR(10),CHAR(10),'Final Report'!AD99,CHAR(10),CHAR(10),'Final Report'!AF99,CHAR(10),CHAR(10),"*Actual Result:*",CHAR(10),'Final Report'!V99,CHAR(10),CHAR(10),"*ScreenShot Name:*",CHAR(10),'Final Report'!AI99,CHAR(10),CHAR(10),IF('Final Report'!X99&lt;&gt;"",CONCATENATE("*Code Snippet*",CHAR(10),'Final Report'!X99,CHAR(10),CHAR(10)),""),"*Expected Result*",CHAR(10),'Final Report'!Z99,CHAR(10),CHAR(10),"*Rationale*",CHAR(10),'Final Report'!AA99,CHAR(10),CHAR(10),"*Recommendation*",CHAR(10),'Final Report'!AC99,CHAR(10),CHAR(10),"*WCAG 2.1 Conformance Level:*",CHAR(10),'Final Report'!AG99,CHAR(10),CHAR(10),"*WCAG 2.1 Success Criteria:*",CHAR(10),'Final Report'!AH99,CHAR(10),CHAR(10),"*Tested on:*",CHAR(10),'Final Report'!AK99,CHAR(10),CHAR(10),IF(OR('Final Report'!G99&lt;&gt;"",'Final Report'!H99&lt;&gt;"",'Final Report'!I99&lt;&gt;"",'Final Report'!J99&lt;&gt;"",'Final Report'!K99&lt;&gt;"",'Final Report'!L99&lt;&gt;"",'Final Report'!M99&lt;&gt;"",'Final Report'!N99&lt;&gt;"",'Final Report'!O99&lt;&gt;""),CONCATENATE("*Assistive Technology:*",CHAR(10),IF('Final Report'!G99&lt;&gt;"",CONCATENATE("JAWS 2022 - Chrome - Windows - ",'Final Report'!G99,CHAR(10)),""),IF('Final Report'!H99&lt;&gt;"",CONCATENATE("NVDA 2022 - Firefox - Windows - ",'Final Report'!H99,CHAR(10)),""),IF('Final Report'!I99&lt;&gt;"",CONCATENATE("NVDA 2022 - Chrome - Windows - ",'Final Report'!I99,CHAR(10)),""),IF('Final Report'!J99&lt;&gt;"",CONCATENATE("VoiceOver - Safari - MAC OS - ",'Final Report'!J99,CHAR(10)),""),IF('Final Report'!K99&lt;&gt;"",CONCATENATE("VoiceOver - Chrome - MAC OS  - ",'Final Report'!K99,CHAR(10)),""),IF('Final Report'!L99&lt;&gt;"",CONCATENATE("VoiceOver - iOS - ",'Final Report'!L99,CHAR(10)),""),IF('Final Report'!M99&lt;&gt;"",CONCATENATE("TalkBack - Android - ",'Final Report'!M99,CHAR(10)),""),IF('Final Report'!N99&lt;&gt;"",CONCATENATE("ZoomText - ",'Final Report'!N99,CHAR(10)),""),IF('Final Report'!O99&lt;&gt;"",CONCATENATE("Dragon - ",'Final Report'!O99,CHAR(10)),""),CHAR(10),"*Original Bug:*",CHAR(10),)))</f>
        <v>*Steps to Reproduce:*
N/A
*Actual Result:*
N/A
*ScreenShot Name:*
*Code Snippet*
0
*Expected Result*
N/A
*Rationale*
N/A
*Recommendation*
N/A
*WCAG 2.1 Conformance Level:*
N/A
*WCAG 2.1 Success Criteria:*
N/A
*Tested on:*
Windows: 11
MAC OS: 12
iOS: 15
Android OS: 10
FALSE</v>
      </c>
      <c r="D99" s="121" t="b">
        <f>Final_Report[[#This Row],[Severity]]</f>
        <v>0</v>
      </c>
      <c r="E99" s="103" t="str">
        <f>CONCATENATE('Final Report'!AD99,CHAR(10),CHAR(10),'Final Report'!AF99)</f>
        <v xml:space="preserve">
N/A</v>
      </c>
      <c r="F99" s="103" t="str">
        <f>Final_Report[[#This Row],[Components]]</f>
        <v>N/A (Level N/A), Accessibility, Audit, Marketing, MLM-XL, MLVISION, MyLab, US, VPAT</v>
      </c>
      <c r="G99" s="103" t="e">
        <f>Final_Report[[#This Row],[Labels]]</f>
        <v>#VALUE!</v>
      </c>
      <c r="H99" s="103">
        <f>Final_Report[[#This Row],[ScreenShot Name]]</f>
        <v>0</v>
      </c>
      <c r="I99" s="104">
        <f>Final_Report[[#This Row],[Priority]]</f>
        <v>0</v>
      </c>
      <c r="J99" s="103">
        <f>Final_Report[[#This Row],[Uploading Status]]</f>
        <v>0</v>
      </c>
    </row>
    <row r="100" spans="1:10" ht="409.5" hidden="1">
      <c r="A100" s="58" t="str">
        <f>Final_Report[[#This Row],[Issue Name]]</f>
        <v>Content fails to reflow</v>
      </c>
      <c r="B100" s="103" t="str">
        <f>Final_Report[[#This Row],[Summary]]</f>
        <v>Standard Feature - Marketing || Video Assignment: Web: Content fails to reflow</v>
      </c>
      <c r="C100" s="103" t="str">
        <f>CONCATENATE("*Steps to Reproduce:*",CHAR(10),CHAR(10),'Final Report'!AD100,CHAR(10),CHAR(10),'Final Report'!AF100,CHAR(10),CHAR(10),"*Actual Result:*",CHAR(10),'Final Report'!V100,CHAR(10),CHAR(10),"*ScreenShot Name:*",CHAR(10),'Final Report'!AI100,CHAR(10),CHAR(10),IF('Final Report'!X100&lt;&gt;"",CONCATENATE("*Code Snippet*",CHAR(10),'Final Report'!X100,CHAR(10),CHAR(10)),""),"*Expected Result*",CHAR(10),'Final Report'!Z100,CHAR(10),CHAR(10),"*Rationale*",CHAR(10),'Final Report'!AA100,CHAR(10),CHAR(10),"*Recommendation*",CHAR(10),'Final Report'!AC100,CHAR(10),CHAR(10),"*WCAG 2.1 Conformance Level:*",CHAR(10),'Final Report'!AG100,CHAR(10),CHAR(10),"*WCAG 2.1 Success Criteria:*",CHAR(10),'Final Report'!AH100,CHAR(10),CHAR(10),"*Tested on:*",CHAR(10),'Final Report'!AK100,CHAR(10),CHAR(10),IF(OR('Final Report'!G100&lt;&gt;"",'Final Report'!H100&lt;&gt;"",'Final Report'!I100&lt;&gt;"",'Final Report'!J100&lt;&gt;"",'Final Report'!K100&lt;&gt;"",'Final Report'!L100&lt;&gt;"",'Final Report'!M100&lt;&gt;"",'Final Report'!N100&lt;&gt;"",'Final Report'!O100&lt;&gt;""),CONCATENATE("*Assistive Technology:*",CHAR(10),IF('Final Report'!G100&lt;&gt;"",CONCATENATE("JAWS 2022 - Chrome - Windows - ",'Final Report'!G100,CHAR(10)),""),IF('Final Report'!H100&lt;&gt;"",CONCATENATE("NVDA 2022 - Firefox - Windows - ",'Final Report'!H100,CHAR(10)),""),IF('Final Report'!I100&lt;&gt;"",CONCATENATE("NVDA 2022 - Chrome - Windows - ",'Final Report'!I100,CHAR(10)),""),IF('Final Report'!J100&lt;&gt;"",CONCATENATE("VoiceOver - Safari - MAC OS - ",'Final Report'!J100,CHAR(10)),""),IF('Final Report'!K100&lt;&gt;"",CONCATENATE("VoiceOver - Chrome - MAC OS  - ",'Final Report'!K100,CHAR(10)),""),IF('Final Report'!L100&lt;&gt;"",CONCATENATE("VoiceOver - iOS - ",'Final Report'!L100,CHAR(10)),""),IF('Final Report'!M100&lt;&gt;"",CONCATENATE("TalkBack - Android - ",'Final Report'!M100,CHAR(10)),""),IF('Final Report'!N100&lt;&gt;"",CONCATENATE("ZoomText - ",'Final Report'!N100,CHAR(10)),""),IF('Final Report'!O100&lt;&gt;"",CONCATENATE("Dragon - ",'Final Report'!O100,CHAR(10)),""),CHAR(10),"*Original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left navigation and activate the "Student To Do List" link.
3. Navigate to All Assignments &gt;  Ch 01 Video Assignment link and activate it. 
3. View the page at 320 * 256 viewport size.
*Actual Result:*
Web page content failed to reflow when viewed at 320*256 viewport size. The "Video Quiz", "Ch 01 Video assignment" heading , "Start" button and "5 Question", "In this assignment..." text in the main content area are not available.
This will result in low vision users finding it difficult to access the content when zoomed in.
Similar issues found in these pages:
Video: Question 1
Podcast Assignment Mainpage
Question 1
*ScreenShot Name:*
Marketing_100(a)
Marketing_100(b)
*Code Snippet*
0
*Expected Result*
All the content on the page should not overlap even when the page is viewed at 320 * 256 viewport. 
*Rationale*
Low vision users access content by using Adobe Acrobat Reader's reflow option turned on. The content in the reflow mode gets reflowed and is displayed in a single column.
Low vision users find it very helpful to access content displayed in a single column as they do not have to scroll both ways; horizontally and vertically in order to read it. If the page content fails to reflow when the reflow option is turned on, it becomes very difficult for low vision users to access the content. The content should not get overlapped and should not get cut off in the reflow mode and the content should reflow and displayed in a single column. Additionally, all the content should be available for the users.
*Recommendation*
Flexible layouts should be used to display the page content. Dimensions for container elements used to display the page content should be defined using relative units, such as "%", "em", "rem" etc. to ensure that the content fits on the page when zoomed in. 
Ensure that all the page content is visible when zoomed in. Use relative units to define font and container sizes in CSS to ensure that page's content reflows correctly when zoomed in. In addition, use CSS media queries to display web page content correctly when zoomed in or viewed using different devices, such as mobile phones, tablets etc.
*WCAG 2.1 Conformance Level:*
AA
*WCAG 2.1 Success Criteria:*
1.4.10 Reflow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Not Applicable
TalkBack - Android - Not Applicable
*Original Bug:*
</v>
      </c>
      <c r="D100" s="121" t="str">
        <f>Final_Report[[#This Row],[Severity]]</f>
        <v>1 - Critical - showstopper</v>
      </c>
      <c r="E100" s="103" t="str">
        <f>CONCATENATE('Final Report'!AD100,CHAR(10),CHAR(10),'Final Report'!AF100)</f>
        <v xml:space="preserve">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left navigation and activate the "Student To Do List" link.
3. Navigate to All Assignments &gt;  Ch 01 Video Assignment link and activate it. 
3. View the page at 320 * 256 viewport size.
</v>
      </c>
      <c r="F100" s="103" t="str">
        <f>Final_Report[[#This Row],[Components]]</f>
        <v>1.4.10 Reflow (Level AA), Windows_11, Chrome, JAWS, Firefox, NVDA, macOS_12, Safari, VoiceOver, Accessibility, Audit, Marketing, MLM-XL, MLVISION, MyLab, US, VPAT</v>
      </c>
      <c r="G100" s="103" t="str">
        <f>Final_Report[[#This Row],[Labels]]</f>
        <v xml:space="preserve">1.4.10, Accessibility, Audit, Marketing, MLM-XL, MLVISION, MyLab, US, VPAT </v>
      </c>
      <c r="H100" s="103" t="str">
        <f>Final_Report[[#This Row],[ScreenShot Name]]</f>
        <v>Marketing_100(a)
Marketing_100(b)</v>
      </c>
      <c r="I100" s="104" t="str">
        <f>Final_Report[[#This Row],[Priority]]</f>
        <v>Major</v>
      </c>
      <c r="J100" s="103">
        <f>Final_Report[[#This Row],[Uploading Status]]</f>
        <v>0</v>
      </c>
    </row>
    <row r="101" spans="1:10" ht="409.5" hidden="1">
      <c r="A101" s="58" t="str">
        <f>Final_Report[[#This Row],[Issue Name]]</f>
        <v>Content not available with browser zoom</v>
      </c>
      <c r="B101" s="103" t="str">
        <f>Final_Report[[#This Row],[Summary]]</f>
        <v>Standard Feature - Marketing || Video Assignment: Web: Content not available with browser zoom</v>
      </c>
      <c r="C101" s="103" t="str">
        <f>CONCATENATE("*Steps to Reproduce:*",CHAR(10),CHAR(10),'Final Report'!AD101,CHAR(10),CHAR(10),'Final Report'!AF101,CHAR(10),CHAR(10),"*Actual Result:*",CHAR(10),'Final Report'!V101,CHAR(10),CHAR(10),"*ScreenShot Name:*",CHAR(10),'Final Report'!AI101,CHAR(10),CHAR(10),IF('Final Report'!X101&lt;&gt;"",CONCATENATE("*Code Snippet*",CHAR(10),'Final Report'!X101,CHAR(10),CHAR(10)),""),"*Expected Result*",CHAR(10),'Final Report'!Z101,CHAR(10),CHAR(10),"*Rationale*",CHAR(10),'Final Report'!AA101,CHAR(10),CHAR(10),"*Recommendation*",CHAR(10),'Final Report'!AC101,CHAR(10),CHAR(10),"*WCAG 2.1 Conformance Level:*",CHAR(10),'Final Report'!AG101,CHAR(10),CHAR(10),"*WCAG 2.1 Success Criteria:*",CHAR(10),'Final Report'!AH101,CHAR(10),CHAR(10),"*Tested on:*",CHAR(10),'Final Report'!AK101,CHAR(10),CHAR(10),IF(OR('Final Report'!G101&lt;&gt;"",'Final Report'!H101&lt;&gt;"",'Final Report'!I101&lt;&gt;"",'Final Report'!J101&lt;&gt;"",'Final Report'!K101&lt;&gt;"",'Final Report'!L101&lt;&gt;"",'Final Report'!M101&lt;&gt;"",'Final Report'!N101&lt;&gt;"",'Final Report'!O101&lt;&gt;""),CONCATENATE("*Assistive Technology:*",CHAR(10),IF('Final Report'!G101&lt;&gt;"",CONCATENATE("JAWS 2022 - Chrome - Windows - ",'Final Report'!G101,CHAR(10)),""),IF('Final Report'!H101&lt;&gt;"",CONCATENATE("NVDA 2022 - Firefox - Windows - ",'Final Report'!H101,CHAR(10)),""),IF('Final Report'!I101&lt;&gt;"",CONCATENATE("NVDA 2022 - Chrome - Windows - ",'Final Report'!I101,CHAR(10)),""),IF('Final Report'!J101&lt;&gt;"",CONCATENATE("VoiceOver - Safari - MAC OS - ",'Final Report'!J101,CHAR(10)),""),IF('Final Report'!K101&lt;&gt;"",CONCATENATE("VoiceOver - Chrome - MAC OS  - ",'Final Report'!K101,CHAR(10)),""),IF('Final Report'!L101&lt;&gt;"",CONCATENATE("VoiceOver - iOS - ",'Final Report'!L101,CHAR(10)),""),IF('Final Report'!M101&lt;&gt;"",CONCATENATE("TalkBack - Android - ",'Final Report'!M101,CHAR(10)),""),IF('Final Report'!N101&lt;&gt;"",CONCATENATE("ZoomText - ",'Final Report'!N101,CHAR(10)),""),IF('Final Report'!O101&lt;&gt;"",CONCATENATE("Dragon - ",'Final Report'!O101,CHAR(10)),""),CHAR(10),"*Original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left navigation and activate the "Student To Do List" link.
3. Navigate to All Assignments &gt;  Ch 01 Video Assignment link and activate it. 
3. View the page at 1024 * 768 window size or 200% zoom
*Actual Result:*
When low vision users view the page after zooming in, some content is not available. For e.g. after zooming in to 200%, "Video Quiz", "Ch 01 Video assignment" heading , "Start" button and "5 Question", "In this assignment..." text in the main content area are not available.
As a result, low vision users cannot access the mentioned content. 
Similar issues found in these pages:
Video: Question 1
Podcast Assignment Mainpage
Question 1
*ScreenShot Name:*
Marketing_101(a)
Marketing_101(b)
*Code Snippet*
0
*Expected Result*
All the content on the page should be available when user zoom in the page at 1024*768 or 200%.
*Rationale*
 Flexible layouts should be used to display the page content. Dimensions for container elements used to display the page content should be defined using relative units, such as "%", "em", "rem" etc. to ensure that the content fits on the page when zoomed in. If content is not available when users zoom in, low vision users cannot access the content.
*Recommendation*
Ensure that the page content is displayed using relative units for text and container so that users can access the page with zoom settings turned on. At the minimum, the page layouts should support up to 200% zoom.
*WCAG 2.1 Conformance Level:*
AA
*WCAG 2.1 Success Criteria:*
1.4.4 Resize text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Not Applicable
TalkBack - Android - Not Applicable
*Original Bug:*
</v>
      </c>
      <c r="D101" s="121" t="str">
        <f>Final_Report[[#This Row],[Severity]]</f>
        <v>1 - Critical - showstopper</v>
      </c>
      <c r="E101" s="103" t="str">
        <f>CONCATENATE('Final Report'!AD101,CHAR(10),CHAR(10),'Final Report'!AF101)</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left navigation and activate the "Student To Do List" link.
3. Navigate to All Assignments &gt;  Ch 01 Video Assignment link and activate it. 
3. View the page at 1024 * 768 window size or 200% zoom</v>
      </c>
      <c r="F101" s="103" t="str">
        <f>Final_Report[[#This Row],[Components]]</f>
        <v>1.4.4 Resize text (Level AA), Windows_11, Chrome, JAWS, Firefox, NVDA, macOS_12, Safari, VoiceOver, Accessibility, Audit, Marketing, MLM-XL, MLVISION, MyLab, US, VPAT</v>
      </c>
      <c r="G101" s="103" t="str">
        <f>Final_Report[[#This Row],[Labels]]</f>
        <v xml:space="preserve">1.4.4, Accessibility, Audit, Marketing, MLM-XL, MLVISION, MyLab, US, VPAT </v>
      </c>
      <c r="H101" s="103" t="str">
        <f>Final_Report[[#This Row],[ScreenShot Name]]</f>
        <v>Marketing_101(a)
Marketing_101(b)</v>
      </c>
      <c r="I101" s="104" t="str">
        <f>Final_Report[[#This Row],[Priority]]</f>
        <v>Major</v>
      </c>
      <c r="J101" s="103">
        <f>Final_Report[[#This Row],[Uploading Status]]</f>
        <v>0</v>
      </c>
    </row>
    <row r="102" spans="1:10" ht="409.5" hidden="1">
      <c r="A102" s="58">
        <f>Final_Report[[#This Row],[Issue Name]]</f>
        <v>0</v>
      </c>
      <c r="B102" s="103" t="str">
        <f>Final_Report[[#This Row],[Summary]]</f>
        <v>N/A</v>
      </c>
      <c r="C102" s="103" t="str">
        <f>CONCATENATE("*Steps to Reproduce:*",CHAR(10),CHAR(10),'Final Report'!AD102,CHAR(10),CHAR(10),'Final Report'!AF102,CHAR(10),CHAR(10),"*Actual Result:*",CHAR(10),'Final Report'!V102,CHAR(10),CHAR(10),"*ScreenShot Name:*",CHAR(10),'Final Report'!AI102,CHAR(10),CHAR(10),IF('Final Report'!X102&lt;&gt;"",CONCATENATE("*Code Snippet*",CHAR(10),'Final Report'!X102,CHAR(10),CHAR(10)),""),"*Expected Result*",CHAR(10),'Final Report'!Z102,CHAR(10),CHAR(10),"*Rationale*",CHAR(10),'Final Report'!AA102,CHAR(10),CHAR(10),"*Recommendation*",CHAR(10),'Final Report'!AC102,CHAR(10),CHAR(10),"*WCAG 2.1 Conformance Level:*",CHAR(10),'Final Report'!AG102,CHAR(10),CHAR(10),"*WCAG 2.1 Success Criteria:*",CHAR(10),'Final Report'!AH102,CHAR(10),CHAR(10),"*Tested on:*",CHAR(10),'Final Report'!AK102,CHAR(10),CHAR(10),IF(OR('Final Report'!G102&lt;&gt;"",'Final Report'!H102&lt;&gt;"",'Final Report'!I102&lt;&gt;"",'Final Report'!J102&lt;&gt;"",'Final Report'!K102&lt;&gt;"",'Final Report'!L102&lt;&gt;"",'Final Report'!M102&lt;&gt;"",'Final Report'!N102&lt;&gt;"",'Final Report'!O102&lt;&gt;""),CONCATENATE("*Assistive Technology:*",CHAR(10),IF('Final Report'!G102&lt;&gt;"",CONCATENATE("JAWS 2022 - Chrome - Windows - ",'Final Report'!G102,CHAR(10)),""),IF('Final Report'!H102&lt;&gt;"",CONCATENATE("NVDA 2022 - Firefox - Windows - ",'Final Report'!H102,CHAR(10)),""),IF('Final Report'!I102&lt;&gt;"",CONCATENATE("NVDA 2022 - Chrome - Windows - ",'Final Report'!I102,CHAR(10)),""),IF('Final Report'!J102&lt;&gt;"",CONCATENATE("VoiceOver - Safari - MAC OS - ",'Final Report'!J102,CHAR(10)),""),IF('Final Report'!K102&lt;&gt;"",CONCATENATE("VoiceOver - Chrome - MAC OS  - ",'Final Report'!K102,CHAR(10)),""),IF('Final Report'!L102&lt;&gt;"",CONCATENATE("VoiceOver - iOS - ",'Final Report'!L102,CHAR(10)),""),IF('Final Report'!M102&lt;&gt;"",CONCATENATE("TalkBack - Android - ",'Final Report'!M102,CHAR(10)),""),IF('Final Report'!N102&lt;&gt;"",CONCATENATE("ZoomText - ",'Final Report'!N102,CHAR(10)),""),IF('Final Report'!O102&lt;&gt;"",CONCATENATE("Dragon - ",'Final Report'!O102,CHAR(10)),""),CHAR(10),"*Original Bug:*",CHAR(10),)))</f>
        <v>*Steps to Reproduce:*
N/A
*Actual Result:*
N/A
*ScreenShot Name:*
*Code Snippet*
0
*Expected Result*
N/A
*Rationale*
N/A
*Recommendation*
N/A
*WCAG 2.1 Conformance Level:*
N/A
*WCAG 2.1 Success Criteria:*
N/A
*Tested on:*
Windows: 11
MAC OS: 12
iOS: 15
Android OS: 10
FALSE</v>
      </c>
      <c r="D102" s="121" t="b">
        <f>Final_Report[[#This Row],[Severity]]</f>
        <v>0</v>
      </c>
      <c r="E102" s="103" t="str">
        <f>CONCATENATE('Final Report'!AD102,CHAR(10),CHAR(10),'Final Report'!AF102)</f>
        <v xml:space="preserve">
N/A</v>
      </c>
      <c r="F102" s="103" t="str">
        <f>Final_Report[[#This Row],[Components]]</f>
        <v>N/A (Level N/A), Accessibility, Audit, Marketing, MLM-XL, MLVISION, MyLab, US, VPAT</v>
      </c>
      <c r="G102" s="103" t="e">
        <f>Final_Report[[#This Row],[Labels]]</f>
        <v>#VALUE!</v>
      </c>
      <c r="H102" s="103">
        <f>Final_Report[[#This Row],[ScreenShot Name]]</f>
        <v>0</v>
      </c>
      <c r="I102" s="104">
        <f>Final_Report[[#This Row],[Priority]]</f>
        <v>0</v>
      </c>
      <c r="J102" s="103">
        <f>Final_Report[[#This Row],[Uploading Status]]</f>
        <v>0</v>
      </c>
    </row>
    <row r="103" spans="1:10" ht="409.5" hidden="1">
      <c r="A103" s="58">
        <f>Final_Report[[#This Row],[Issue Name]]</f>
        <v>0</v>
      </c>
      <c r="B103" s="103" t="str">
        <f>Final_Report[[#This Row],[Summary]]</f>
        <v>N/A</v>
      </c>
      <c r="C103" s="103" t="str">
        <f>CONCATENATE("*Steps to Reproduce:*",CHAR(10),CHAR(10),'Final Report'!AD103,CHAR(10),CHAR(10),'Final Report'!AF103,CHAR(10),CHAR(10),"*Actual Result:*",CHAR(10),'Final Report'!V103,CHAR(10),CHAR(10),"*ScreenShot Name:*",CHAR(10),'Final Report'!AI103,CHAR(10),CHAR(10),IF('Final Report'!X103&lt;&gt;"",CONCATENATE("*Code Snippet*",CHAR(10),'Final Report'!X103,CHAR(10),CHAR(10)),""),"*Expected Result*",CHAR(10),'Final Report'!Z103,CHAR(10),CHAR(10),"*Rationale*",CHAR(10),'Final Report'!AA103,CHAR(10),CHAR(10),"*Recommendation*",CHAR(10),'Final Report'!AC103,CHAR(10),CHAR(10),"*WCAG 2.1 Conformance Level:*",CHAR(10),'Final Report'!AG103,CHAR(10),CHAR(10),"*WCAG 2.1 Success Criteria:*",CHAR(10),'Final Report'!AH103,CHAR(10),CHAR(10),"*Tested on:*",CHAR(10),'Final Report'!AK103,CHAR(10),CHAR(10),IF(OR('Final Report'!G103&lt;&gt;"",'Final Report'!H103&lt;&gt;"",'Final Report'!I103&lt;&gt;"",'Final Report'!J103&lt;&gt;"",'Final Report'!K103&lt;&gt;"",'Final Report'!L103&lt;&gt;"",'Final Report'!M103&lt;&gt;"",'Final Report'!N103&lt;&gt;"",'Final Report'!O103&lt;&gt;""),CONCATENATE("*Assistive Technology:*",CHAR(10),IF('Final Report'!G103&lt;&gt;"",CONCATENATE("JAWS 2022 - Chrome - Windows - ",'Final Report'!G103,CHAR(10)),""),IF('Final Report'!H103&lt;&gt;"",CONCATENATE("NVDA 2022 - Firefox - Windows - ",'Final Report'!H103,CHAR(10)),""),IF('Final Report'!I103&lt;&gt;"",CONCATENATE("NVDA 2022 - Chrome - Windows - ",'Final Report'!I103,CHAR(10)),""),IF('Final Report'!J103&lt;&gt;"",CONCATENATE("VoiceOver - Safari - MAC OS - ",'Final Report'!J103,CHAR(10)),""),IF('Final Report'!K103&lt;&gt;"",CONCATENATE("VoiceOver - Chrome - MAC OS  - ",'Final Report'!K103,CHAR(10)),""),IF('Final Report'!L103&lt;&gt;"",CONCATENATE("VoiceOver - iOS - ",'Final Report'!L103,CHAR(10)),""),IF('Final Report'!M103&lt;&gt;"",CONCATENATE("TalkBack - Android - ",'Final Report'!M103,CHAR(10)),""),IF('Final Report'!N103&lt;&gt;"",CONCATENATE("ZoomText - ",'Final Report'!N103,CHAR(10)),""),IF('Final Report'!O103&lt;&gt;"",CONCATENATE("Dragon - ",'Final Report'!O103,CHAR(10)),""),CHAR(10),"*Original Bug:*",CHAR(10),)))</f>
        <v>*Steps to Reproduce:*
N/A
*Actual Result:*
N/A
*ScreenShot Name:*
*Code Snippet*
0
*Expected Result*
N/A
*Rationale*
N/A
*Recommendation*
N/A
*WCAG 2.1 Conformance Level:*
N/A
*WCAG 2.1 Success Criteria:*
N/A
*Tested on:*
Windows: 11
MAC OS: 12
iOS: 15
Android OS: 10
FALSE</v>
      </c>
      <c r="D103" s="121" t="b">
        <f>Final_Report[[#This Row],[Severity]]</f>
        <v>0</v>
      </c>
      <c r="E103" s="103" t="str">
        <f>CONCATENATE('Final Report'!AD103,CHAR(10),CHAR(10),'Final Report'!AF103)</f>
        <v xml:space="preserve">
N/A</v>
      </c>
      <c r="F103" s="103" t="str">
        <f>Final_Report[[#This Row],[Components]]</f>
        <v>N/A (Level N/A), Accessibility, Audit, Marketing, MLM-XL, MLVISION, MyLab, US, VPAT</v>
      </c>
      <c r="G103" s="103" t="e">
        <f>Final_Report[[#This Row],[Labels]]</f>
        <v>#VALUE!</v>
      </c>
      <c r="H103" s="103">
        <f>Final_Report[[#This Row],[ScreenShot Name]]</f>
        <v>0</v>
      </c>
      <c r="I103" s="104">
        <f>Final_Report[[#This Row],[Priority]]</f>
        <v>0</v>
      </c>
      <c r="J103" s="103">
        <f>Final_Report[[#This Row],[Uploading Status]]</f>
        <v>0</v>
      </c>
    </row>
    <row r="104" spans="1:10" ht="409.5" hidden="1">
      <c r="A104" s="58" t="str">
        <f>Final_Report[[#This Row],[Issue Name]]</f>
        <v>Keyboard focus not restricted in modal dialog</v>
      </c>
      <c r="B104" s="103" t="str">
        <f>Final_Report[[#This Row],[Summary]]</f>
        <v>Standard Feature - Marketing || Video Quiz Summary: Web: Modal dialog inaccessible for keyboard-only and screen reader users</v>
      </c>
      <c r="C104" s="103" t="str">
        <f>CONCATENATE("*Steps to Reproduce:*",CHAR(10),CHAR(10),'Final Report'!AD104,CHAR(10),CHAR(10),'Final Report'!AF104,CHAR(10),CHAR(10),"*Actual Result:*",CHAR(10),'Final Report'!V104,CHAR(10),CHAR(10),"*ScreenShot Name:*",CHAR(10),'Final Report'!AI104,CHAR(10),CHAR(10),IF('Final Report'!X104&lt;&gt;"",CONCATENATE("*Code Snippet*",CHAR(10),'Final Report'!X104,CHAR(10),CHAR(10)),""),"*Expected Result*",CHAR(10),'Final Report'!Z104,CHAR(10),CHAR(10),"*Rationale*",CHAR(10),'Final Report'!AA104,CHAR(10),CHAR(10),"*Recommendation*",CHAR(10),'Final Report'!AC104,CHAR(10),CHAR(10),"*WCAG 2.1 Conformance Level:*",CHAR(10),'Final Report'!AG104,CHAR(10),CHAR(10),"*WCAG 2.1 Success Criteria:*",CHAR(10),'Final Report'!AH104,CHAR(10),CHAR(10),"*Tested on:*",CHAR(10),'Final Report'!AK104,CHAR(10),CHAR(10),IF(OR('Final Report'!G104&lt;&gt;"",'Final Report'!H104&lt;&gt;"",'Final Report'!I104&lt;&gt;"",'Final Report'!J104&lt;&gt;"",'Final Report'!K104&lt;&gt;"",'Final Report'!L104&lt;&gt;"",'Final Report'!M104&lt;&gt;"",'Final Report'!N104&lt;&gt;"",'Final Report'!O104&lt;&gt;""),CONCATENATE("*Assistive Technology:*",CHAR(10),IF('Final Report'!G104&lt;&gt;"",CONCATENATE("JAWS 2022 - Chrome - Windows - ",'Final Report'!G104,CHAR(10)),""),IF('Final Report'!H104&lt;&gt;"",CONCATENATE("NVDA 2022 - Firefox - Windows - ",'Final Report'!H104,CHAR(10)),""),IF('Final Report'!I104&lt;&gt;"",CONCATENATE("NVDA 2022 - Chrome - Windows - ",'Final Report'!I104,CHAR(10)),""),IF('Final Report'!J104&lt;&gt;"",CONCATENATE("VoiceOver - Safari - MAC OS - ",'Final Report'!J104,CHAR(10)),""),IF('Final Report'!K104&lt;&gt;"",CONCATENATE("VoiceOver - Chrome - MAC OS  - ",'Final Report'!K104,CHAR(10)),""),IF('Final Report'!L104&lt;&gt;"",CONCATENATE("VoiceOver - iOS - ",'Final Report'!L104,CHAR(10)),""),IF('Final Report'!M104&lt;&gt;"",CONCATENATE("TalkBack - Android - ",'Final Report'!M104,CHAR(10)),""),IF('Final Report'!N104&lt;&gt;"",CONCATENATE("ZoomText - ",'Final Report'!N104,CHAR(10)),""),IF('Final Report'!O104&lt;&gt;"",CONCATENATE("Dragon - ",'Final Report'!O104,CHAR(10)),""),CHAR(10),"*Original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1 Video Assignment &gt; Play video and attend Questions  and find Quiz Summary.
3. Access the modal dialog with the keyboard.
*Actual Result:*
Following issues are found for the modal dialog:
• Even though modal dialog is visible at the center of the screen, modal dialog content is available at the end of the page for keyboard-only and screen reader users. This required in users with mobility and visual impairments who rely on a keyboard to tab pass the content on the page before they can interact with the modal dialog.
• Keyboard focus does not remain within the boundaries of the modal dialog. So, focus moves on the background content when users press "Shift" + "Tab" keys from the first interactive element or "Tab" key from the last interactive element of the modal dialog.
• Screen reader users found it difficult to distinguish between background and the modal dialog content. When screen reader users navigate through the modal dialog using the virtual cursor (up and down arrow keys), the background content is read out thereby creating a confusing experience for the users.
Similar issues found in these page:
Podcast Quiz Summary
*ScreenShot Name:*
Marketing_104
*Expected Result*
The modal dialog should be accessible for screen reader and keyboard only users.
*Rationale*
Keyboard-only users when interact with a modal dialog, can view the modal dialog on the screen. However, if there focus fails to move to the modal dialog content they are required to tab pass all the interactive functionality of the original page before they can move on the modal dialog. This will result in frustration for keyboard-only users while interacting with the web page. _x000D_
When web page content gets updated dynamically, ensure that the user’s focus moves to the updated section. This will help users access the modal dialog content without requiring to go through the content displayed on the original page from which they accessed the modal dialog.
*Recommendation*
Apply the following changes:
• Ensure that the focus moves to the beginning of the modal dialog.
• Specify "id" attribute with unique value to the &lt;div&gt; element containing the "How you did" text and reference it via "aria-labelledby" attribute of the modal dialog.
• Ensure that the background content is not available and only the content displayed in the modal dialog is available for keyboard-only and screen reader users:
• Use aria-hidden =”true” and tabindex="-1" to hide the background content from screen readers. Ensure that "aria-hidden" attribute is removed from  the page source when user closes the modal dialog.
• Modify the scripts to ensure that the Tab and Shift + Tab keystrokes wrap the keyboard focus inside the modal dialog in all browsers.
For information on creating accessible modal dialog refer https://www.w3.org/WAI/ARIA/apg/example-index/dialog-modal/dialog.html
*WCAG 2.1 Conformance Level:*
A
*WCAG 2.1 Success Criteria:*
2.1.1 Keyboard, 4.1.2 Name, Role, Value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Not Applicable
*Original Bug:*
</v>
      </c>
      <c r="D104" s="121" t="str">
        <f>Final_Report[[#This Row],[Severity]]</f>
        <v>1 - Critical - showstopper</v>
      </c>
      <c r="E104" s="103" t="str">
        <f>CONCATENATE('Final Report'!AD104,CHAR(10),CHAR(10),'Final Report'!AF104)</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1 Video Assignment &gt; Play video and attend Questions  and find Quiz Summary.
3. Access the modal dialog with the keyboard.</v>
      </c>
      <c r="F104" s="103" t="str">
        <f>Final_Report[[#This Row],[Components]]</f>
        <v>2.1.1 Keyboard, 4.1.2 Name, Role, Value (Level A), Windows_11, Chrome, JAWS, Firefox, NVDA, iOS Tablet, VoiceOver, macOS_12, Safari, Accessibility, Audit, Marketing, MLM-XL, MLVISION, MyLab, US, VPAT</v>
      </c>
      <c r="G104" s="103" t="str">
        <f>Final_Report[[#This Row],[Labels]]</f>
        <v xml:space="preserve">2.1.1, Accessibility, Audit, Marketing, MLM-XL, MLVISION, MyLab, US, VPAT </v>
      </c>
      <c r="H104" s="103" t="str">
        <f>Final_Report[[#This Row],[ScreenShot Name]]</f>
        <v>Marketing_104</v>
      </c>
      <c r="I104" s="104" t="str">
        <f>Final_Report[[#This Row],[Priority]]</f>
        <v>Major</v>
      </c>
      <c r="J104" s="103" t="str">
        <f>Final_Report[[#This Row],[Uploading Status]]</f>
        <v>Batch 2</v>
      </c>
    </row>
    <row r="105" spans="1:10" ht="409.5" hidden="1">
      <c r="A105" s="58" t="str">
        <f>Final_Report[[#This Row],[Issue Name]]</f>
        <v>Missing heading mark -up</v>
      </c>
      <c r="B105" s="103" t="str">
        <f>Final_Report[[#This Row],[Summary]]</f>
        <v>Standard Feature - Marketing || Video Quiz Summary: Web: Missing heading mark-up</v>
      </c>
      <c r="C105" s="103" t="str">
        <f>CONCATENATE("*Steps to Reproduce:*",CHAR(10),CHAR(10),'Final Report'!AD105,CHAR(10),CHAR(10),'Final Report'!AF105,CHAR(10),CHAR(10),"*Actual Result:*",CHAR(10),'Final Report'!V105,CHAR(10),CHAR(10),"*ScreenShot Name:*",CHAR(10),'Final Report'!AI105,CHAR(10),CHAR(10),IF('Final Report'!X105&lt;&gt;"",CONCATENATE("*Code Snippet*",CHAR(10),'Final Report'!X105,CHAR(10),CHAR(10)),""),"*Expected Result*",CHAR(10),'Final Report'!Z105,CHAR(10),CHAR(10),"*Rationale*",CHAR(10),'Final Report'!AA105,CHAR(10),CHAR(10),"*Recommendation*",CHAR(10),'Final Report'!AC105,CHAR(10),CHAR(10),"*WCAG 2.1 Conformance Level:*",CHAR(10),'Final Report'!AG105,CHAR(10),CHAR(10),"*WCAG 2.1 Success Criteria:*",CHAR(10),'Final Report'!AH105,CHAR(10),CHAR(10),"*Tested on:*",CHAR(10),'Final Report'!AK105,CHAR(10),CHAR(10),IF(OR('Final Report'!G105&lt;&gt;"",'Final Report'!H105&lt;&gt;"",'Final Report'!I105&lt;&gt;"",'Final Report'!J105&lt;&gt;"",'Final Report'!K105&lt;&gt;"",'Final Report'!L105&lt;&gt;"",'Final Report'!M105&lt;&gt;"",'Final Report'!N105&lt;&gt;"",'Final Report'!O105&lt;&gt;""),CONCATENATE("*Assistive Technology:*",CHAR(10),IF('Final Report'!G105&lt;&gt;"",CONCATENATE("JAWS 2022 - Chrome - Windows - ",'Final Report'!G105,CHAR(10)),""),IF('Final Report'!H105&lt;&gt;"",CONCATENATE("NVDA 2022 - Firefox - Windows - ",'Final Report'!H105,CHAR(10)),""),IF('Final Report'!I105&lt;&gt;"",CONCATENATE("NVDA 2022 - Chrome - Windows - ",'Final Report'!I105,CHAR(10)),""),IF('Final Report'!J105&lt;&gt;"",CONCATENATE("VoiceOver - Safari - MAC OS - ",'Final Report'!J105,CHAR(10)),""),IF('Final Report'!K105&lt;&gt;"",CONCATENATE("VoiceOver - Chrome - MAC OS  - ",'Final Report'!K105,CHAR(10)),""),IF('Final Report'!L105&lt;&gt;"",CONCATENATE("VoiceOver - iOS - ",'Final Report'!L105,CHAR(10)),""),IF('Final Report'!M105&lt;&gt;"",CONCATENATE("TalkBack - Android - ",'Final Report'!M105,CHAR(10)),""),IF('Final Report'!N105&lt;&gt;"",CONCATENATE("ZoomText - ",'Final Report'!N105,CHAR(10)),""),IF('Final Report'!O105&lt;&gt;"",CONCATENATE("Dragon - ",'Final Report'!O105,CHAR(10)),""),CHAR(10),"*Original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1 Video Assignment &gt; Play video and attend Questions  and find Quiz Summary.
3. Inspect the mentioned text.
*Actual Result:*
The text such as "How you did" visually appears to be heading on the page. This text is not marked-up using HTML heading.
This resulted in screen reader users finding it difficult to understand the page content structure.
Similar instance was found on "Kotler || Podcast Assignment - Question 1" page.
*ScreenShot Name:*
Marketing_105heading
*Code Snippet*
&lt;div class="summary-comment"&gt;How you did&lt;/div&gt;
*Expected Result*
Appropriate heading structure should be used on the page so that screen reader user can understand the structure.
*Rationale*
Headings are used to add structure to the webpage. Appropriate heading structure enables screen reader users to understand the webpage structure. Use headings in the correct sequence; such as h2 should follow h1, h3 should follow h2 and so on. 
Making text appear as headings visually by changing the font size or making the text strong will not be identified as a heading by a screen reader. In the absence of appropriate heading level mark-up, screen reader will treat it as a piece of text and important structure information will not be made available to the users.
In addition, screen reader users have a tendency to skim through the webpages using heading level navigation. Appropriate heading structure enables screen reader users to understand the webpage structure as well as navigate through the webpage easily.
*Recommendation*
Mark-up the mentioned text using appropriate HTML headings. In addition, use heading levels as per specification such as &lt;h1&gt; should be followed by &lt;h2&gt;, &lt;h3&gt; and so on. 
&lt;h2 class="summary-comment"&gt;How you did&lt;/h2&gt;
*WCAG 2.1 Conformance Level:*
A
*WCAG 2.1 Success Criteria:*
1.3.1 Info and Relationships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105" s="121" t="str">
        <f>Final_Report[[#This Row],[Severity]]</f>
        <v>3 - Medium - minor functionality broken</v>
      </c>
      <c r="E105" s="103" t="str">
        <f>CONCATENATE('Final Report'!AD105,CHAR(10),CHAR(10),'Final Report'!AF105)</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1 Video Assignment &gt; Play video and attend Questions  and find Quiz Summary.
3. Inspect the mentioned text.</v>
      </c>
      <c r="F105" s="103" t="str">
        <f>Final_Report[[#This Row],[Components]]</f>
        <v>1.3.1 Info and Relationships (Level A), Windows_11, Chrome, JAWS, Firefox, NVDA, iOS Tablet, VoiceOver, macOS_12, Safari, TalkBack, Android Tablet, Accessibility, Audit, Marketing, MLM-XL, MLVISION, MyLab, US, VPAT</v>
      </c>
      <c r="G105" s="103" t="str">
        <f>Final_Report[[#This Row],[Labels]]</f>
        <v xml:space="preserve">1.3.1, Accessibility, Audit, Marketing, MLM-XL, MLVISION, MyLab, US, VPAT </v>
      </c>
      <c r="H105" s="103" t="str">
        <f>Final_Report[[#This Row],[ScreenShot Name]]</f>
        <v>Marketing_105heading</v>
      </c>
      <c r="I105" s="104" t="str">
        <f>Final_Report[[#This Row],[Priority]]</f>
        <v>Minor</v>
      </c>
      <c r="J105" s="103" t="str">
        <f>Final_Report[[#This Row],[Uploading Status]]</f>
        <v>Batch 2</v>
      </c>
    </row>
    <row r="106" spans="1:10" ht="409.5" hidden="1">
      <c r="A106" s="58" t="str">
        <f>Final_Report[[#This Row],[Issue Name]]</f>
        <v>Missing list markup</v>
      </c>
      <c r="B106" s="103" t="str">
        <f>Final_Report[[#This Row],[Summary]]</f>
        <v>Standard Feature - Marketing || Video Quiz Summary: Web: Missing ordered list mark-up</v>
      </c>
      <c r="C106" s="103" t="str">
        <f>CONCATENATE("*Steps to Reproduce:*",CHAR(10),CHAR(10),'Final Report'!AD106,CHAR(10),CHAR(10),'Final Report'!AF106,CHAR(10),CHAR(10),"*Actual Result:*",CHAR(10),'Final Report'!V106,CHAR(10),CHAR(10),"*ScreenShot Name:*",CHAR(10),'Final Report'!AI106,CHAR(10),CHAR(10),IF('Final Report'!X106&lt;&gt;"",CONCATENATE("*Code Snippet*",CHAR(10),'Final Report'!X106,CHAR(10),CHAR(10)),""),"*Expected Result*",CHAR(10),'Final Report'!Z106,CHAR(10),CHAR(10),"*Rationale*",CHAR(10),'Final Report'!AA106,CHAR(10),CHAR(10),"*Recommendation*",CHAR(10),'Final Report'!AC106,CHAR(10),CHAR(10),"*WCAG 2.1 Conformance Level:*",CHAR(10),'Final Report'!AG106,CHAR(10),CHAR(10),"*WCAG 2.1 Success Criteria:*",CHAR(10),'Final Report'!AH106,CHAR(10),CHAR(10),"*Tested on:*",CHAR(10),'Final Report'!AK106,CHAR(10),CHAR(10),IF(OR('Final Report'!G106&lt;&gt;"",'Final Report'!H106&lt;&gt;"",'Final Report'!I106&lt;&gt;"",'Final Report'!J106&lt;&gt;"",'Final Report'!K106&lt;&gt;"",'Final Report'!L106&lt;&gt;"",'Final Report'!M106&lt;&gt;"",'Final Report'!N106&lt;&gt;"",'Final Report'!O106&lt;&gt;""),CONCATENATE("*Assistive Technology:*",CHAR(10),IF('Final Report'!G106&lt;&gt;"",CONCATENATE("JAWS 2022 - Chrome - Windows - ",'Final Report'!G106,CHAR(10)),""),IF('Final Report'!H106&lt;&gt;"",CONCATENATE("NVDA 2022 - Firefox - Windows - ",'Final Report'!H106,CHAR(10)),""),IF('Final Report'!I106&lt;&gt;"",CONCATENATE("NVDA 2022 - Chrome - Windows - ",'Final Report'!I106,CHAR(10)),""),IF('Final Report'!J106&lt;&gt;"",CONCATENATE("VoiceOver - Safari - MAC OS - ",'Final Report'!J106,CHAR(10)),""),IF('Final Report'!K106&lt;&gt;"",CONCATENATE("VoiceOver - Chrome - MAC OS  - ",'Final Report'!K106,CHAR(10)),""),IF('Final Report'!L106&lt;&gt;"",CONCATENATE("VoiceOver - iOS - ",'Final Report'!L106,CHAR(10)),""),IF('Final Report'!M106&lt;&gt;"",CONCATENATE("TalkBack - Android - ",'Final Report'!M106,CHAR(10)),""),IF('Final Report'!N106&lt;&gt;"",CONCATENATE("ZoomText - ",'Final Report'!N106,CHAR(10)),""),IF('Final Report'!O106&lt;&gt;"",CONCATENATE("Dragon - ",'Final Report'!O106,CHAR(10)),""),CHAR(10),"*Original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1 Video Assignment &gt; Play video and attend Questions  and find Quiz Summary.
3. Inspect the mentioned content.
*Actual Result:*
List mark-up is not used to present related information programmatically. For example, content such as "QUESTION 1
Since its founding, the Walt Disney company ...", "QUESTION 2
Disney’s strategy of appealing to multiple different ..." and so on is not marked as list items which visually looks like a list. As a result, screen reader users might find it difficult to navigate to the lists and different list items quickly.
Similar instance was found on "Kotler || Podcast Assignment - Question 1" page.
*ScreenShot Name:*
Marketing_106
*Code Snippet*
&lt;div class="simplebar-content" style="padding: 0px;"&gt;
&lt;div class="question-section"&gt;&lt;div class="question"&gt;question 1&lt;/div&gt;&lt;div class="question-title"&gt;Since its founding, the Walt Disney company has __________,&lt;/div&gt;&lt;div class="answer-section"&gt;&lt;div class="answer-container"&gt;&lt;div&gt;&lt;svg focusable="false" class="p-la-icon-18" aria-hidden="true"&gt;&lt;use href="#single-correct-18"&gt;&lt;/use&gt;&lt;/svg&gt;&lt;/div&gt;&lt;div class="answer"&gt;expanded to include a wide variety of franchises&lt;/div&gt;&lt;/div&gt;&lt;div class="result d-flex"&gt;&lt;div class="result-text"&gt;Correct&lt;/div&gt;&lt;button class="timestampNavigationButton"&gt;&lt;span class="timestamp"&gt;3:28&lt;/span&gt;&lt;svg focusable="false" class="p-la-icon-18" aria-hidden="true"&gt;&lt;use href="#next-16"&gt;&lt;/use&gt;&lt;/svg&gt;&lt;/button&gt;&lt;/div&gt;&lt;/div&gt;&lt;/div&gt;
(...)
&lt;/div&gt;
*Expected Result*
When related items are structured using HTML list tags, screen reader users can identify the list and list items effectively.
*Rationale*
List mark-up enables screen reader users to identify number of list items. On the basis of appropriate list mark-up, screen reader announces beginning and end of a list. This helps users to navigate and interpret the information effectively.
A sighted user can understand relationship between the textual information on the basis of its visual presentation, such as indentation. However, a screen reader relies on appropriate mark-up, such as &lt;li&gt;, &lt;ul&gt; and &lt;ol&gt; to interpret related information effectively.
*Recommendation*
Use appropriate list mark-up, such as &lt;li&gt;and &lt;ul&gt; to identify related information. In addition, if required apply styles to maintain the visual presentation of the web page.
&lt;ul class="simplebar-content" style="padding: 0px;"&gt;
&lt;li class="question-section"&gt;&lt;div class="question"&gt;question 1&lt;/div&gt;&lt;div class="question-title"&gt;Since its founding, the Walt Disney company has __________,&lt;/div&gt;&lt;div class="answer-section"&gt;&lt;div class="answer-container"&gt;&lt;div&gt;&lt;svg focusable="false" class="p-la-icon-18" aria-hidden="true"&gt;&lt;use href="#single-correct-18"&gt;&lt;/use&gt;&lt;/svg&gt;&lt;/div&gt;&lt;div class="answer"&gt;expanded to include a wide variety of franchises&lt;/div&gt;&lt;/div&gt;&lt;div class="result d-flex"&gt;&lt;div class="result-text"&gt;Correct&lt;/div&gt;&lt;button class="timestampNavigationButton"&gt;&lt;span class="timestamp"&gt;3:28&lt;/span&gt;&lt;svg focusable="false" class="p-la-icon-18" aria-hidden="true"&gt;&lt;use href="#next-16"&gt;&lt;/use&gt;&lt;/svg&gt;&lt;/button&gt;&lt;/div&gt;&lt;/div&gt;&lt;/li&gt;
(...)
&lt;/ul&gt;
*WCAG 2.1 Conformance Level:*
A
*WCAG 2.1 Success Criteria:*
1.3.1 Info and Relationships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106" s="121" t="str">
        <f>Final_Report[[#This Row],[Severity]]</f>
        <v>3 - Medium - minor functionality broken</v>
      </c>
      <c r="E106" s="103" t="str">
        <f>CONCATENATE('Final Report'!AD106,CHAR(10),CHAR(10),'Final Report'!AF106)</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1 Video Assignment &gt; Play video and attend Questions  and find Quiz Summary.
3. Inspect the mentioned content.</v>
      </c>
      <c r="F106" s="103" t="str">
        <f>Final_Report[[#This Row],[Components]]</f>
        <v>1.3.1 Info and Relationships (Level A), Windows_11, Chrome, JAWS, Firefox, NVDA, iOS Tablet, VoiceOver, macOS_12, Safari, TalkBack, Android Tablet, Accessibility, Audit, Marketing, MLM-XL, MLVISION, MyLab, US, VPAT</v>
      </c>
      <c r="G106" s="103" t="str">
        <f>Final_Report[[#This Row],[Labels]]</f>
        <v xml:space="preserve">1.3.1, Accessibility, Audit, Marketing, MLM-XL, MLVISION, MyLab, US, VPAT </v>
      </c>
      <c r="H106" s="103" t="str">
        <f>Final_Report[[#This Row],[ScreenShot Name]]</f>
        <v>Marketing_106</v>
      </c>
      <c r="I106" s="104" t="str">
        <f>Final_Report[[#This Row],[Priority]]</f>
        <v>Minor</v>
      </c>
      <c r="J106" s="103" t="str">
        <f>Final_Report[[#This Row],[Uploading Status]]</f>
        <v>Batch 2</v>
      </c>
    </row>
    <row r="107" spans="1:10" ht="409.5" hidden="1">
      <c r="A107" s="58" t="str">
        <f>Final_Report[[#This Row],[Issue Name]]</f>
        <v>Inappropriate heading structure</v>
      </c>
      <c r="B107" s="103" t="str">
        <f>Final_Report[[#This Row],[Summary]]</f>
        <v>Standard Feature - Kotler || Video Quiz Summary: Web: Inappropriate heading structure</v>
      </c>
      <c r="C107" s="103" t="str">
        <f>CONCATENATE("*Steps to Reproduce:*",CHAR(10),CHAR(10),'Final Report'!AD107,CHAR(10),CHAR(10),'Final Report'!AF107,CHAR(10),CHAR(10),"*Actual Result:*",CHAR(10),'Final Report'!V107,CHAR(10),CHAR(10),"*ScreenShot Name:*",CHAR(10),'Final Report'!AI107,CHAR(10),CHAR(10),IF('Final Report'!X107&lt;&gt;"",CONCATENATE("*Code Snippet*",CHAR(10),'Final Report'!X107,CHAR(10),CHAR(10)),""),"*Expected Result*",CHAR(10),'Final Report'!Z107,CHAR(10),CHAR(10),"*Rationale*",CHAR(10),'Final Report'!AA107,CHAR(10),CHAR(10),"*Recommendation*",CHAR(10),'Final Report'!AC107,CHAR(10),CHAR(10),"*WCAG 2.1 Conformance Level:*",CHAR(10),'Final Report'!AG107,CHAR(10),CHAR(10),"*WCAG 2.1 Success Criteria:*",CHAR(10),'Final Report'!AH107,CHAR(10),CHAR(10),"*Tested on:*",CHAR(10),'Final Report'!AK107,CHAR(10),CHAR(10),IF(OR('Final Report'!G107&lt;&gt;"",'Final Report'!H107&lt;&gt;"",'Final Report'!I107&lt;&gt;"",'Final Report'!J107&lt;&gt;"",'Final Report'!K107&lt;&gt;"",'Final Report'!L107&lt;&gt;"",'Final Report'!M107&lt;&gt;"",'Final Report'!N107&lt;&gt;"",'Final Report'!O107&lt;&gt;""),CONCATENATE("*Assistive Technology:*",CHAR(10),IF('Final Report'!G107&lt;&gt;"",CONCATENATE("JAWS 2022 - Chrome - Windows - ",'Final Report'!G107,CHAR(10)),""),IF('Final Report'!H107&lt;&gt;"",CONCATENATE("NVDA 2022 - Firefox - Windows - ",'Final Report'!H107,CHAR(10)),""),IF('Final Report'!I107&lt;&gt;"",CONCATENATE("NVDA 2022 - Chrome - Windows - ",'Final Report'!I107,CHAR(10)),""),IF('Final Report'!J107&lt;&gt;"",CONCATENATE("VoiceOver - Safari - MAC OS - ",'Final Report'!J107,CHAR(10)),""),IF('Final Report'!K107&lt;&gt;"",CONCATENATE("VoiceOver - Chrome - MAC OS  - ",'Final Report'!K107,CHAR(10)),""),IF('Final Report'!L107&lt;&gt;"",CONCATENATE("VoiceOver - iOS - ",'Final Report'!L107,CHAR(10)),""),IF('Final Report'!M107&lt;&gt;"",CONCATENATE("TalkBack - Android - ",'Final Report'!M107,CHAR(10)),""),IF('Final Report'!N107&lt;&gt;"",CONCATENATE("ZoomText - ",'Final Report'!N107,CHAR(10)),""),IF('Final Report'!O107&lt;&gt;"",CONCATENATE("Dragon - ",'Final Report'!O107,CHAR(10)),""),CHAR(10),"*Original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1 Video Assignment &gt; Play video and attend Questions  and find Quiz Summary.
3. Inspect the mentioned text.
*Actual Result:*
Heading structure is found to be inappropriate on the modal. Text such as "The Question" is coded as &lt;h2&gt; which does not match the visual hierarchy on the page.
As a result, screen reader users found it difficult to understand the page content structure.
Similar instance was found on "Kotler || Podcast Assignment - Question 1" page.
*ScreenShot Name:*
Marketing_107
*Code Snippet*
&lt;h2 class="questions-panel-title"&gt;The questions&lt;/h2&gt;
*Expected Result*
The heading levels should be announced as per the visual hierarchy by screen reader to understand the page structure for their users.
*Rationale*
Headings are used to add structure to the web page. Appropriate heading structure enables screen reader users to understand the page structure. Use headings in the correct sequence; such as h2 should follow h1, h3 should follow h2 and so on. Skipping heading levels will confuse screen reader users as to some information is not being read out to them. 
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In addition, screen reader users have a tendency to skim through the page using heading level navigation. Appropriate heading structure enables screen reader users to understand the page structure as well as navigate through the page easily.
*Recommendation*
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&lt;h3 class="questions-panel-title"&gt;The questions&lt;/h3&gt;
*WCAG 2.1 Conformance Level:*
A
*WCAG 2.1 Success Criteria:*
1.3.1 Info and Relationships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107" s="121" t="str">
        <f>Final_Report[[#This Row],[Severity]]</f>
        <v>4 - Low - cosmetic or usability</v>
      </c>
      <c r="E107" s="103" t="str">
        <f>CONCATENATE('Final Report'!AD107,CHAR(10),CHAR(10),'Final Report'!AF107)</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1 Video Assignment &gt; Play video and attend Questions  and find Quiz Summary.
3. Inspect the mentioned text.</v>
      </c>
      <c r="F107" s="103" t="str">
        <f>Final_Report[[#This Row],[Components]]</f>
        <v>1.3.1 Info and Relationships (Level A), Windows_11, Chrome, JAWS, Firefox, NVDA, iOS Tablet, VoiceOver, macOS_12, Safari, TalkBack, Android Tablet, Accessibility, Audit, Marketing, MLM-XL, MLVISION, MyLab, US, VPAT</v>
      </c>
      <c r="G107" s="103" t="str">
        <f>Final_Report[[#This Row],[Labels]]</f>
        <v xml:space="preserve">1.3.1, Accessibility, Audit, Marketing, MLM-XL, MLVISION, MyLab, US, VPAT </v>
      </c>
      <c r="H107" s="103" t="str">
        <f>Final_Report[[#This Row],[ScreenShot Name]]</f>
        <v>Marketing_107</v>
      </c>
      <c r="I107" s="104" t="str">
        <f>Final_Report[[#This Row],[Priority]]</f>
        <v>Trivial</v>
      </c>
      <c r="J107" s="103" t="str">
        <f>Final_Report[[#This Row],[Uploading Status]]</f>
        <v>Batch 2</v>
      </c>
    </row>
    <row r="108" spans="1:10" ht="409.5" hidden="1">
      <c r="A108" s="58" t="str">
        <f>Final_Report[[#This Row],[Issue Name]]</f>
        <v>Missing list markup</v>
      </c>
      <c r="B108" s="103" t="str">
        <f>Final_Report[[#This Row],[Summary]]</f>
        <v>N/A</v>
      </c>
      <c r="C108" s="103" t="str">
        <f>CONCATENATE("*Steps to Reproduce:*",CHAR(10),CHAR(10),'Final Report'!AD108,CHAR(10),CHAR(10),'Final Report'!AF108,CHAR(10),CHAR(10),"*Actual Result:*",CHAR(10),'Final Report'!V108,CHAR(10),CHAR(10),"*ScreenShot Name:*",CHAR(10),'Final Report'!AI108,CHAR(10),CHAR(10),IF('Final Report'!X108&lt;&gt;"",CONCATENATE("*Code Snippet*",CHAR(10),'Final Report'!X108,CHAR(10),CHAR(10)),""),"*Expected Result*",CHAR(10),'Final Report'!Z108,CHAR(10),CHAR(10),"*Rationale*",CHAR(10),'Final Report'!AA108,CHAR(10),CHAR(10),"*Recommendation*",CHAR(10),'Final Report'!AC108,CHAR(10),CHAR(10),"*WCAG 2.1 Conformance Level:*",CHAR(10),'Final Report'!AG108,CHAR(10),CHAR(10),"*WCAG 2.1 Success Criteria:*",CHAR(10),'Final Report'!AH108,CHAR(10),CHAR(10),"*Tested on:*",CHAR(10),'Final Report'!AK108,CHAR(10),CHAR(10),IF(OR('Final Report'!G108&lt;&gt;"",'Final Report'!H108&lt;&gt;"",'Final Report'!I108&lt;&gt;"",'Final Report'!J108&lt;&gt;"",'Final Report'!K108&lt;&gt;"",'Final Report'!L108&lt;&gt;"",'Final Report'!M108&lt;&gt;"",'Final Report'!N108&lt;&gt;"",'Final Report'!O108&lt;&gt;""),CONCATENATE("*Assistive Technology:*",CHAR(10),IF('Final Report'!G108&lt;&gt;"",CONCATENATE("JAWS 2022 - Chrome - Windows - ",'Final Report'!G108,CHAR(10)),""),IF('Final Report'!H108&lt;&gt;"",CONCATENATE("NVDA 2022 - Firefox - Windows - ",'Final Report'!H108,CHAR(10)),""),IF('Final Report'!I108&lt;&gt;"",CONCATENATE("NVDA 2022 - Chrome - Windows - ",'Final Report'!I108,CHAR(10)),""),IF('Final Report'!J108&lt;&gt;"",CONCATENATE("VoiceOver - Safari - MAC OS - ",'Final Report'!J108,CHAR(10)),""),IF('Final Report'!K108&lt;&gt;"",CONCATENATE("VoiceOver - Chrome - MAC OS  - ",'Final Report'!K108,CHAR(10)),""),IF('Final Report'!L108&lt;&gt;"",CONCATENATE("VoiceOver - iOS - ",'Final Report'!L108,CHAR(10)),""),IF('Final Report'!M108&lt;&gt;"",CONCATENATE("TalkBack - Android - ",'Final Report'!M108,CHAR(10)),""),IF('Final Report'!N108&lt;&gt;"",CONCATENATE("ZoomText - ",'Final Report'!N108,CHAR(10)),""),IF('Final Report'!O108&lt;&gt;"",CONCATENATE("Dragon - ",'Final Report'!O108,CHAR(10)),""),CHAR(10),"*Original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NVDA 2022 - Firefox - Windows - Applicable
*Original Bug:*
</v>
      </c>
      <c r="D108" s="121" t="b">
        <f>Final_Report[[#This Row],[Severity]]</f>
        <v>0</v>
      </c>
      <c r="E108" s="103" t="str">
        <f>CONCATENATE('Final Report'!AD108,CHAR(10),CHAR(10),'Final Report'!AF108)</f>
        <v xml:space="preserve">
N/A</v>
      </c>
      <c r="F108" s="103" t="str">
        <f>Final_Report[[#This Row],[Components]]</f>
        <v>N/A (Level N/A), Windows_11, Firefox, NVDA, Accessibility, Audit, Marketing, MLM-XL, MLVISION, MyLab, US, VPAT</v>
      </c>
      <c r="G108" s="103" t="e">
        <f>Final_Report[[#This Row],[Labels]]</f>
        <v>#VALUE!</v>
      </c>
      <c r="H108" s="103">
        <f>Final_Report[[#This Row],[ScreenShot Name]]</f>
        <v>0</v>
      </c>
      <c r="I108" s="104">
        <f>Final_Report[[#This Row],[Priority]]</f>
        <v>0</v>
      </c>
      <c r="J108" s="103">
        <f>Final_Report[[#This Row],[Uploading Status]]</f>
        <v>0</v>
      </c>
    </row>
    <row r="109" spans="1:10" ht="409.5" hidden="1">
      <c r="A109" s="58" t="str">
        <f>Final_Report[[#This Row],[Issue Name]]</f>
        <v>Missing heading mark -up</v>
      </c>
      <c r="B109" s="103" t="str">
        <f>Final_Report[[#This Row],[Summary]]</f>
        <v>N/A</v>
      </c>
      <c r="C109" s="103" t="str">
        <f>CONCATENATE("*Steps to Reproduce:*",CHAR(10),CHAR(10),'Final Report'!AD109,CHAR(10),CHAR(10),'Final Report'!AF109,CHAR(10),CHAR(10),"*Actual Result:*",CHAR(10),'Final Report'!V109,CHAR(10),CHAR(10),"*ScreenShot Name:*",CHAR(10),'Final Report'!AI109,CHAR(10),CHAR(10),IF('Final Report'!X109&lt;&gt;"",CONCATENATE("*Code Snippet*",CHAR(10),'Final Report'!X109,CHAR(10),CHAR(10)),""),"*Expected Result*",CHAR(10),'Final Report'!Z109,CHAR(10),CHAR(10),"*Rationale*",CHAR(10),'Final Report'!AA109,CHAR(10),CHAR(10),"*Recommendation*",CHAR(10),'Final Report'!AC109,CHAR(10),CHAR(10),"*WCAG 2.1 Conformance Level:*",CHAR(10),'Final Report'!AG109,CHAR(10),CHAR(10),"*WCAG 2.1 Success Criteria:*",CHAR(10),'Final Report'!AH109,CHAR(10),CHAR(10),"*Tested on:*",CHAR(10),'Final Report'!AK109,CHAR(10),CHAR(10),IF(OR('Final Report'!G109&lt;&gt;"",'Final Report'!H109&lt;&gt;"",'Final Report'!I109&lt;&gt;"",'Final Report'!J109&lt;&gt;"",'Final Report'!K109&lt;&gt;"",'Final Report'!L109&lt;&gt;"",'Final Report'!M109&lt;&gt;"",'Final Report'!N109&lt;&gt;"",'Final Report'!O109&lt;&gt;""),CONCATENATE("*Assistive Technology:*",CHAR(10),IF('Final Report'!G109&lt;&gt;"",CONCATENATE("JAWS 2022 - Chrome - Windows - ",'Final Report'!G109,CHAR(10)),""),IF('Final Report'!H109&lt;&gt;"",CONCATENATE("NVDA 2022 - Firefox - Windows - ",'Final Report'!H109,CHAR(10)),""),IF('Final Report'!I109&lt;&gt;"",CONCATENATE("NVDA 2022 - Chrome - Windows - ",'Final Report'!I109,CHAR(10)),""),IF('Final Report'!J109&lt;&gt;"",CONCATENATE("VoiceOver - Safari - MAC OS - ",'Final Report'!J109,CHAR(10)),""),IF('Final Report'!K109&lt;&gt;"",CONCATENATE("VoiceOver - Chrome - MAC OS  - ",'Final Report'!K109,CHAR(10)),""),IF('Final Report'!L109&lt;&gt;"",CONCATENATE("VoiceOver - iOS - ",'Final Report'!L109,CHAR(10)),""),IF('Final Report'!M109&lt;&gt;"",CONCATENATE("TalkBack - Android - ",'Final Report'!M109,CHAR(10)),""),IF('Final Report'!N109&lt;&gt;"",CONCATENATE("ZoomText - ",'Final Report'!N109,CHAR(10)),""),IF('Final Report'!O109&lt;&gt;"",CONCATENATE("Dragon - ",'Final Report'!O109,CHAR(10)),""),CHAR(10),"*Original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NVDA 2022 - Firefox - Windows - Applicable
*Original Bug:*
</v>
      </c>
      <c r="D109" s="121" t="b">
        <f>Final_Report[[#This Row],[Severity]]</f>
        <v>0</v>
      </c>
      <c r="E109" s="103" t="str">
        <f>CONCATENATE('Final Report'!AD109,CHAR(10),CHAR(10),'Final Report'!AF109)</f>
        <v xml:space="preserve">
N/A</v>
      </c>
      <c r="F109" s="103" t="str">
        <f>Final_Report[[#This Row],[Components]]</f>
        <v>N/A (Level N/A), Windows_11, Firefox, NVDA, Accessibility, Audit, Marketing, MLM-XL, MLVISION, MyLab, US, VPAT</v>
      </c>
      <c r="G109" s="103" t="e">
        <f>Final_Report[[#This Row],[Labels]]</f>
        <v>#VALUE!</v>
      </c>
      <c r="H109" s="103">
        <f>Final_Report[[#This Row],[ScreenShot Name]]</f>
        <v>0</v>
      </c>
      <c r="I109" s="104">
        <f>Final_Report[[#This Row],[Priority]]</f>
        <v>0</v>
      </c>
      <c r="J109" s="103">
        <f>Final_Report[[#This Row],[Uploading Status]]</f>
        <v>0</v>
      </c>
    </row>
    <row r="110" spans="1:10" ht="409.5" hidden="1">
      <c r="A110" s="58" t="str">
        <f>Final_Report[[#This Row],[Issue Name]]</f>
        <v>Focus not visible</v>
      </c>
      <c r="B110" s="103">
        <f>Final_Report[[#This Row],[Summary]]</f>
        <v>0</v>
      </c>
      <c r="C110" s="103" t="str">
        <f>CONCATENATE("*Steps to Reproduce:*",CHAR(10),CHAR(10),'Final Report'!AD110,CHAR(10),CHAR(10),'Final Report'!AF110,CHAR(10),CHAR(10),"*Actual Result:*",CHAR(10),'Final Report'!V110,CHAR(10),CHAR(10),"*ScreenShot Name:*",CHAR(10),'Final Report'!AI110,CHAR(10),CHAR(10),IF('Final Report'!X110&lt;&gt;"",CONCATENATE("*Code Snippet*",CHAR(10),'Final Report'!X110,CHAR(10),CHAR(10)),""),"*Expected Result*",CHAR(10),'Final Report'!Z110,CHAR(10),CHAR(10),"*Rationale*",CHAR(10),'Final Report'!AA110,CHAR(10),CHAR(10),"*Recommendation*",CHAR(10),'Final Report'!AC110,CHAR(10),CHAR(10),"*WCAG 2.1 Conformance Level:*",CHAR(10),'Final Report'!AG110,CHAR(10),CHAR(10),"*WCAG 2.1 Success Criteria:*",CHAR(10),'Final Report'!AH110,CHAR(10),CHAR(10),"*Tested on:*",CHAR(10),'Final Report'!AK110,CHAR(10),CHAR(10),IF(OR('Final Report'!G110&lt;&gt;"",'Final Report'!H110&lt;&gt;"",'Final Report'!I110&lt;&gt;"",'Final Report'!J110&lt;&gt;"",'Final Report'!K110&lt;&gt;"",'Final Report'!L110&lt;&gt;"",'Final Report'!M110&lt;&gt;"",'Final Report'!N110&lt;&gt;"",'Final Report'!O110&lt;&gt;""),CONCATENATE("*Assistive Technology:*",CHAR(10),IF('Final Report'!G110&lt;&gt;"",CONCATENATE("JAWS 2022 - Chrome - Windows - ",'Final Report'!G110,CHAR(10)),""),IF('Final Report'!H110&lt;&gt;"",CONCATENATE("NVDA 2022 - Firefox - Windows - ",'Final Report'!H110,CHAR(10)),""),IF('Final Report'!I110&lt;&gt;"",CONCATENATE("NVDA 2022 - Chrome - Windows - ",'Final Report'!I110,CHAR(10)),""),IF('Final Report'!J110&lt;&gt;"",CONCATENATE("VoiceOver - Safari - MAC OS - ",'Final Report'!J110,CHAR(10)),""),IF('Final Report'!K110&lt;&gt;"",CONCATENATE("VoiceOver - Chrome - MAC OS  - ",'Final Report'!K110,CHAR(10)),""),IF('Final Report'!L110&lt;&gt;"",CONCATENATE("VoiceOver - iOS - ",'Final Report'!L110,CHAR(10)),""),IF('Final Report'!M110&lt;&gt;"",CONCATENATE("TalkBack - Android - ",'Final Report'!M110,CHAR(10)),""),IF('Final Report'!N110&lt;&gt;"",CONCATENATE("ZoomText - ",'Final Report'!N110,CHAR(10)),""),IF('Final Report'!O110&lt;&gt;"",CONCATENATE("Dragon - ",'Final Report'!O110,CHAR(10)),""),CHAR(10),"*Original Bug:*",CHAR(10),)))</f>
        <v xml:space="preserve">*Steps to Reproduce:*
0
*Actual Result:*
0
*ScreenShot Name:*
*Code Snippet*
0
*Expected Result*
0
*Rationale*
N/A
*Recommendation*
0
*WCAG 2.1 Conformance Level:*
N/A
*WCAG 2.1 Success Criteria:*
N/A
*Tested on:*
Windows: 11
MAC OS: 12
iOS: 15
Android OS: 10
*Assistive Technology:*
NVDA 2022 - Firefox - Windows - Applicable
*Original Bug:*
</v>
      </c>
      <c r="D110" s="121" t="b">
        <f>Final_Report[[#This Row],[Severity]]</f>
        <v>0</v>
      </c>
      <c r="E110" s="103" t="str">
        <f>CONCATENATE('Final Report'!AD110,CHAR(10),CHAR(10),'Final Report'!AF110)</f>
        <v xml:space="preserve">
0</v>
      </c>
      <c r="F110" s="103" t="str">
        <f>Final_Report[[#This Row],[Components]]</f>
        <v>N/A (Level N/A), Windows_11, Firefox, NVDA, Accessibility, Audit, Marketing, MLM-XL, MLVISION, MyLab, US, VPAT</v>
      </c>
      <c r="G110" s="103" t="e">
        <f>Final_Report[[#This Row],[Labels]]</f>
        <v>#VALUE!</v>
      </c>
      <c r="H110" s="103">
        <f>Final_Report[[#This Row],[ScreenShot Name]]</f>
        <v>0</v>
      </c>
      <c r="I110" s="104">
        <f>Final_Report[[#This Row],[Priority]]</f>
        <v>0</v>
      </c>
      <c r="J110" s="103">
        <f>Final_Report[[#This Row],[Uploading Status]]</f>
        <v>0</v>
      </c>
    </row>
    <row r="111" spans="1:10" ht="409.5" hidden="1">
      <c r="A111" s="58" t="str">
        <f>Final_Report[[#This Row],[Issue Name]]</f>
        <v>Missing description list mark-up</v>
      </c>
      <c r="B111" s="103" t="str">
        <f>Final_Report[[#This Row],[Summary]]</f>
        <v>Standard Feature - Kotler ||Case Study Library: Web: Missing description list mark-up</v>
      </c>
      <c r="C111" s="103" t="str">
        <f>CONCATENATE("*Steps to Reproduce:*",CHAR(10),CHAR(10),'Final Report'!AD111,CHAR(10),CHAR(10),'Final Report'!AF111,CHAR(10),CHAR(10),"*Actual Result:*",CHAR(10),'Final Report'!V111,CHAR(10),CHAR(10),"*ScreenShot Name:*",CHAR(10),'Final Report'!AI111,CHAR(10),CHAR(10),IF('Final Report'!X111&lt;&gt;"",CONCATENATE("*Code Snippet*",CHAR(10),'Final Report'!X111,CHAR(10),CHAR(10)),""),"*Expected Result*",CHAR(10),'Final Report'!Z111,CHAR(10),CHAR(10),"*Rationale*",CHAR(10),'Final Report'!AA111,CHAR(10),CHAR(10),"*Recommendation*",CHAR(10),'Final Report'!AC111,CHAR(10),CHAR(10),"*WCAG 2.1 Conformance Level:*",CHAR(10),'Final Report'!AG111,CHAR(10),CHAR(10),"*WCAG 2.1 Success Criteria:*",CHAR(10),'Final Report'!AH111,CHAR(10),CHAR(10),"*Tested on:*",CHAR(10),'Final Report'!AK111,CHAR(10),CHAR(10),IF(OR('Final Report'!G111&lt;&gt;"",'Final Report'!H111&lt;&gt;"",'Final Report'!I111&lt;&gt;"",'Final Report'!J111&lt;&gt;"",'Final Report'!K111&lt;&gt;"",'Final Report'!L111&lt;&gt;"",'Final Report'!M111&lt;&gt;"",'Final Report'!N111&lt;&gt;"",'Final Report'!O111&lt;&gt;""),CONCATENATE("*Assistive Technology:*",CHAR(10),IF('Final Report'!G111&lt;&gt;"",CONCATENATE("JAWS 2022 - Chrome - Windows - ",'Final Report'!G111,CHAR(10)),""),IF('Final Report'!H111&lt;&gt;"",CONCATENATE("NVDA 2022 - Firefox - Windows - ",'Final Report'!H111,CHAR(10)),""),IF('Final Report'!I111&lt;&gt;"",CONCATENATE("NVDA 2022 - Chrome - Windows - ",'Final Report'!I111,CHAR(10)),""),IF('Final Report'!J111&lt;&gt;"",CONCATENATE("VoiceOver - Safari - MAC OS - ",'Final Report'!J111,CHAR(10)),""),IF('Final Report'!K111&lt;&gt;"",CONCATENATE("VoiceOver - Chrome - MAC OS  - ",'Final Report'!K111,CHAR(10)),""),IF('Final Report'!L111&lt;&gt;"",CONCATENATE("VoiceOver - iOS - ",'Final Report'!L111,CHAR(10)),""),IF('Final Report'!M111&lt;&gt;"",CONCATENATE("TalkBack - Android - ",'Final Report'!M111,CHAR(10)),""),IF('Final Report'!N111&lt;&gt;"",CONCATENATE("ZoomText - ",'Final Report'!N111,CHAR(10)),""),IF('Final Report'!O111&lt;&gt;"",CONCATENATE("Dragon - ",'Final Report'!O111,CHAR(10)),""),CHAR(10),"*Original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3 Case Study Library Assignment interactive element and activate it.
3. Access the mentioned text with screen reader running.
*Actual Result:*
List mark-up is not used to present related information programmatically. For example, text such as "Name: Chapter 3 Case Study Library Assignment", "Due: 12/31/23 11:59 pm", and "Current Score: 0% (0 points out of 1)" is not marked as list items which visually looks like a list. As a result, screen reader users might find it difficult to navigate to the lists and different list items quickly.
*ScreenShot Name:*
Marketing_111list
*Code Snippet*
&lt;div class="col-sm-6"&gt;
 &lt;table class="table-homework-details " role="presentation"&gt;
&lt;tbody&gt;
&lt;tr id="ctl00_ctl00_InsideForm_MasterContent_TrAssignmentName"&gt;
&lt;td&gt;Name:&lt;/td&gt;
&lt;td&gt;&lt;span id="ctl00_ctl00_InsideForm_MasterContent_LblName"&gt;Chapter 3 Case Study Library Assignment&lt;/span&gt;&lt;/td&gt;
&lt;/tr&gt;
&lt;tr&gt;
&lt;td&gt;Due:&lt;/td&gt;
&lt;td title="MM/DD/YY"&gt;&lt;span id="ctl00_ctl00_InsideForm_MasterContent_LblDateDue"&gt;12/31/23 11:59pm&lt;/span&gt;&lt;/td&gt;
 &lt;/tr&gt;
 &lt;tr&gt;
 &lt;td&gt;&lt;span id="ctl00_ctl00_InsideForm_MasterContent_LblCurrentScore"&gt;Current Score&lt;/span&gt;:&lt;/td&gt;
&lt;td&gt;&lt;span id="CurrentScore"&gt;0% (0 points out of 1)&lt;/span&gt;&lt;/td&gt;
&lt;/tr&gt;
&lt;/tbody&gt;&lt;/table&gt;
 &lt;/div&gt;
*Expected Result*
When related items are structured using HTML list tags, screen reader users can identify the list and list items effectively. 
*Rationale*
List mark-up enables screen reader users to identify number of list items. On the basis of appropriate list mark-up, screen reader announces beginning and end of a list. This helps users to navigate and interpret the information effectively.
A sighted user can understand relationship between the textual information on the basis of its visual presentation, such as indentation. However, a screen reader relies on appropriate mark-up, such as &lt;li&gt;, &lt;ul&gt; and &lt;ol&gt; to interpret related information effectively.
*Recommendation*
Apply the following changes:
• Remove the &lt;table&gt; tag for the mentioned text.
• Use appropriate description list mark-up, such as &lt;dl&gt;, &lt;dt&gt;  and &lt;dd&gt; to identify related information. In addition, if required apply styles to maintain the visual presentation of the web page.
&lt;div class="col-sm-6"&gt;
&lt;dl class="table-homework-details "&gt;
&lt;dt&gt;Name:&lt;/dt&gt;
&lt;dd id="ctl00_ctl00_InsideForm_MasterContent_LblName"&gt;Chapter 3 Case Study Library Assignment&lt;/dd&gt;
&lt;dt&gt;Due:&lt;/dt&gt;
&lt;dd title="MM/DD/YY" id="ctl00_ctl00_InsideForm_MasterContent_LblDateDue"&gt;12/31/23 11:59pm&lt;/dd&gt;
&lt;dt id="ctl00_ctl00_InsideForm_MasterContent_LblCurrentScore"&gt;Current Score:&lt;/dt&gt;
&lt;dd id="CurrentScore"&gt;0% (0 points out of 1)&lt;/dd&gt;
&lt;/dl&gt;
&lt;/div&gt;
*WCAG 2.1 Conformance Level:*
A
*WCAG 2.1 Success Criteria:*
1.3.1 Info and Relationships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111" s="121" t="str">
        <f>Final_Report[[#This Row],[Severity]]</f>
        <v>1 - Critical - showstopper</v>
      </c>
      <c r="E111" s="103" t="str">
        <f>CONCATENATE('Final Report'!AD111,CHAR(10),CHAR(10),'Final Report'!AF111)</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3 Case Study Library Assignment interactive element and activate it.
3. Access the mentioned text with screen reader running.</v>
      </c>
      <c r="F111" s="103" t="str">
        <f>Final_Report[[#This Row],[Components]]</f>
        <v>1.3.1 Info and Relationships (Level A), Windows_11, Chrome, JAWS, Firefox, NVDA, iOS Tablet, VoiceOver, macOS_12, Safari, TalkBack, Android Tablet, Accessibility, Audit, Marketing, MLM-XL, MLVISION, MyLab, US, VPAT</v>
      </c>
      <c r="G111" s="103" t="str">
        <f>Final_Report[[#This Row],[Labels]]</f>
        <v xml:space="preserve">1.3.1, Accessibility, Audit, Marketing, MLM-XL, MLVISION, MyLab, US, VPAT </v>
      </c>
      <c r="H111" s="103" t="str">
        <f>Final_Report[[#This Row],[ScreenShot Name]]</f>
        <v>Marketing_111list</v>
      </c>
      <c r="I111" s="104" t="str">
        <f>Final_Report[[#This Row],[Priority]]</f>
        <v>Major</v>
      </c>
      <c r="J111" s="103" t="str">
        <f>Final_Report[[#This Row],[Uploading Status]]</f>
        <v>Batch 1</v>
      </c>
    </row>
    <row r="112" spans="1:10" ht="409.5" hidden="1">
      <c r="A112" s="58" t="str">
        <f>Final_Report[[#This Row],[Issue Name]]</f>
        <v xml:space="preserve">Unnecessary alt text for decorative image </v>
      </c>
      <c r="B112" s="103" t="str">
        <f>Final_Report[[#This Row],[Summary]]</f>
        <v xml:space="preserve">Standard Feature - Marketing ||Case Study Library main page: Web: Unnecessary alt text for decorative image 
</v>
      </c>
      <c r="C112" s="103" t="str">
        <f>CONCATENATE("*Steps to Reproduce:*",CHAR(10),CHAR(10),'Final Report'!AD112,CHAR(10),CHAR(10),'Final Report'!AF112,CHAR(10),CHAR(10),"*Actual Result:*",CHAR(10),'Final Report'!V112,CHAR(10),CHAR(10),"*ScreenShot Name:*",CHAR(10),'Final Report'!AI112,CHAR(10),CHAR(10),IF('Final Report'!X112&lt;&gt;"",CONCATENATE("*Code Snippet*",CHAR(10),'Final Report'!X112,CHAR(10),CHAR(10)),""),"*Expected Result*",CHAR(10),'Final Report'!Z112,CHAR(10),CHAR(10),"*Rationale*",CHAR(10),'Final Report'!AA112,CHAR(10),CHAR(10),"*Recommendation*",CHAR(10),'Final Report'!AC112,CHAR(10),CHAR(10),"*WCAG 2.1 Conformance Level:*",CHAR(10),'Final Report'!AG112,CHAR(10),CHAR(10),"*WCAG 2.1 Success Criteria:*",CHAR(10),'Final Report'!AH112,CHAR(10),CHAR(10),"*Tested on:*",CHAR(10),'Final Report'!AK112,CHAR(10),CHAR(10),IF(OR('Final Report'!G112&lt;&gt;"",'Final Report'!H112&lt;&gt;"",'Final Report'!I112&lt;&gt;"",'Final Report'!J112&lt;&gt;"",'Final Report'!K112&lt;&gt;"",'Final Report'!L112&lt;&gt;"",'Final Report'!M112&lt;&gt;"",'Final Report'!N112&lt;&gt;"",'Final Report'!O112&lt;&gt;""),CONCATENATE("*Assistive Technology:*",CHAR(10),IF('Final Report'!G112&lt;&gt;"",CONCATENATE("JAWS 2022 - Chrome - Windows - ",'Final Report'!G112,CHAR(10)),""),IF('Final Report'!H112&lt;&gt;"",CONCATENATE("NVDA 2022 - Firefox - Windows - ",'Final Report'!H112,CHAR(10)),""),IF('Final Report'!I112&lt;&gt;"",CONCATENATE("NVDA 2022 - Chrome - Windows - ",'Final Report'!I112,CHAR(10)),""),IF('Final Report'!J112&lt;&gt;"",CONCATENATE("VoiceOver - Safari - MAC OS - ",'Final Report'!J112,CHAR(10)),""),IF('Final Report'!K112&lt;&gt;"",CONCATENATE("VoiceOver - Chrome - MAC OS  - ",'Final Report'!K112,CHAR(10)),""),IF('Final Report'!L112&lt;&gt;"",CONCATENATE("VoiceOver - iOS - ",'Final Report'!L112,CHAR(10)),""),IF('Final Report'!M112&lt;&gt;"",CONCATENATE("TalkBack - Android - ",'Final Report'!M112,CHAR(10)),""),IF('Final Report'!N112&lt;&gt;"",CONCATENATE("ZoomText - ",'Final Report'!N112,CHAR(10)),""),IF('Final Report'!O112&lt;&gt;"",CONCATENATE("Dragon - ",'Final Report'!O112,CHAR(10)),""),CHAR(10),"*Original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left navigation and activate the "Student To Do List" link.
3. Navigate to All Assignments &gt;  Chapter 3 Case Study Library Assignment link and activate it. 
4.  Inspect the code of the decorative images.
5. Observe that "alt" attribute is specified for &lt;img&gt; tag of the decorative images.
*Actual Result:*
Decorative images have been given unnecessary textual descriptions such as "Needs Scoring" and "Business Stimulation" which does not convey any additional or important information to screen reader users.
*ScreenShot Name:*
Marketing_112
*Code Snippet*
&lt;img id="img11" src="/App_Themes/BusinessProduct/images/overview_inprogress.gif" alt="Needs Scoring" width="14" height="14" class="question-status"&gt;
(…)
&lt;img src="../support/mmlib/images/BusinessSimulation.png" hspace="2" alt="Business Simulation" title="Business Simulation" class="mediaImage"&gt;
*Expected Result*
Decorative images should be skipped by the screen reader.
*Rationale*
Alternate text provides the information conveyed through images to the users in the form of text. Alternate text is helpful for users with visual disabilities, learning disabilities, users browsing with text browsers etc. to understand the information conveyed using images. Provide meaningful and descriptive alternate text for images that describes the purpose of the image. However, if images are decorative then a descriptive alternate text is not required. Empty alternate text (alt=””) should be specified for decorative images to ensure that screen reader skips the same._x000D_
_x000D_
*Recommendation*
Provide empty alt attribute i.e., alt="" for decorative images.
HTML:
&lt;img id="img11" src="/App_Themes/BusinessProduct/images/overview_inprogress.gif" alt="" width="14" height="14" class="question-status"&gt;
(…)
&lt;img src="../support/mmlib/images/BusinessSimulation.png" hspace="2" alt="" title="Business Simulation" class="mediaImage"&gt;
*WCAG 2.1 Conformance Level:*
A
*WCAG 2.1 Success Criteria:*
1.1.1 Non-text Content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112" s="121" t="str">
        <f>Final_Report[[#This Row],[Severity]]</f>
        <v>3 - Medium - minor functionality broken</v>
      </c>
      <c r="E112" s="103" t="str">
        <f>CONCATENATE('Final Report'!AD112,CHAR(10),CHAR(10),'Final Report'!AF112)</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left navigation and activate the "Student To Do List" link.
3. Navigate to All Assignments &gt;  Chapter 3 Case Study Library Assignment link and activate it. 
4.  Inspect the code of the decorative images.
5. Observe that "alt" attribute is specified for &lt;img&gt; tag of the decorative images.</v>
      </c>
      <c r="F112" s="103" t="str">
        <f>Final_Report[[#This Row],[Components]]</f>
        <v>1.1.1 Non-text Content (Level A), Windows_11, Chrome, JAWS, Firefox, NVDA, iOS Tablet, VoiceOver, macOS_12, Safari, TalkBack, Android Tablet, Accessibility, Audit, Marketing, MLM-XL, MLVISION, MyLab, US, VPAT</v>
      </c>
      <c r="G112" s="103" t="str">
        <f>Final_Report[[#This Row],[Labels]]</f>
        <v xml:space="preserve">1.1.1, Accessibility, Audit, Marketing, MLM-XL, MLVISION, MyLab, US, VPAT </v>
      </c>
      <c r="H112" s="103" t="str">
        <f>Final_Report[[#This Row],[ScreenShot Name]]</f>
        <v>Marketing_112</v>
      </c>
      <c r="I112" s="104" t="str">
        <f>Final_Report[[#This Row],[Priority]]</f>
        <v>Minor</v>
      </c>
      <c r="J112" s="103">
        <f>Final_Report[[#This Row],[Uploading Status]]</f>
        <v>0</v>
      </c>
    </row>
    <row r="113" spans="1:10" ht="409.5" hidden="1">
      <c r="A113" s="58" t="str">
        <f>Final_Report[[#This Row],[Issue Name]]</f>
        <v>Missing Transcript</v>
      </c>
      <c r="B113" s="103" t="str">
        <f>Final_Report[[#This Row],[Summary]]</f>
        <v>N/A</v>
      </c>
      <c r="C113" s="103" t="str">
        <f>CONCATENATE("*Steps to Reproduce:*",CHAR(10),CHAR(10),'Final Report'!AD113,CHAR(10),CHAR(10),'Final Report'!AF113,CHAR(10),CHAR(10),"*Actual Result:*",CHAR(10),'Final Report'!V113,CHAR(10),CHAR(10),"*ScreenShot Name:*",CHAR(10),'Final Report'!AI113,CHAR(10),CHAR(10),IF('Final Report'!X113&lt;&gt;"",CONCATENATE("*Code Snippet*",CHAR(10),'Final Report'!X113,CHAR(10),CHAR(10)),""),"*Expected Result*",CHAR(10),'Final Report'!Z113,CHAR(10),CHAR(10),"*Rationale*",CHAR(10),'Final Report'!AA113,CHAR(10),CHAR(10),"*Recommendation*",CHAR(10),'Final Report'!AC113,CHAR(10),CHAR(10),"*WCAG 2.1 Conformance Level:*",CHAR(10),'Final Report'!AG113,CHAR(10),CHAR(10),"*WCAG 2.1 Success Criteria:*",CHAR(10),'Final Report'!AH113,CHAR(10),CHAR(10),"*Tested on:*",CHAR(10),'Final Report'!AK113,CHAR(10),CHAR(10),IF(OR('Final Report'!G113&lt;&gt;"",'Final Report'!H113&lt;&gt;"",'Final Report'!I113&lt;&gt;"",'Final Report'!J113&lt;&gt;"",'Final Report'!K113&lt;&gt;"",'Final Report'!L113&lt;&gt;"",'Final Report'!M113&lt;&gt;"",'Final Report'!N113&lt;&gt;"",'Final Report'!O113&lt;&gt;""),CONCATENATE("*Assistive Technology:*",CHAR(10),IF('Final Report'!G113&lt;&gt;"",CONCATENATE("JAWS 2022 - Chrome - Windows - ",'Final Report'!G113,CHAR(10)),""),IF('Final Report'!H113&lt;&gt;"",CONCATENATE("NVDA 2022 - Firefox - Windows - ",'Final Report'!H113,CHAR(10)),""),IF('Final Report'!I113&lt;&gt;"",CONCATENATE("NVDA 2022 - Chrome - Windows - ",'Final Report'!I113,CHAR(10)),""),IF('Final Report'!J113&lt;&gt;"",CONCATENATE("VoiceOver - Safari - MAC OS - ",'Final Report'!J113,CHAR(10)),""),IF('Final Report'!K113&lt;&gt;"",CONCATENATE("VoiceOver - Chrome - MAC OS  - ",'Final Report'!K113,CHAR(10)),""),IF('Final Report'!L113&lt;&gt;"",CONCATENATE("VoiceOver - iOS - ",'Final Report'!L113,CHAR(10)),""),IF('Final Report'!M113&lt;&gt;"",CONCATENATE("TalkBack - Android - ",'Final Report'!M113,CHAR(10)),""),IF('Final Report'!N113&lt;&gt;"",CONCATENATE("ZoomText - ",'Final Report'!N113,CHAR(10)),""),IF('Final Report'!O113&lt;&gt;"",CONCATENATE("Dragon - ",'Final Report'!O113,CHAR(10)),""),CHAR(10),"*Original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NVDA 2022 - Firefox - Windows - Applicable
VoiceOver - iOS - Not Applicable
*Original Bug:*
</v>
      </c>
      <c r="D113" s="121" t="b">
        <f>Final_Report[[#This Row],[Severity]]</f>
        <v>0</v>
      </c>
      <c r="E113" s="103" t="str">
        <f>CONCATENATE('Final Report'!AD113,CHAR(10),CHAR(10),'Final Report'!AF113)</f>
        <v xml:space="preserve">
N/A</v>
      </c>
      <c r="F113" s="103" t="str">
        <f>Final_Report[[#This Row],[Components]]</f>
        <v>N/A (Level N/A), Windows_11, Firefox, NVDA, Accessibility, Audit, Marketing, MLM-XL, MLVISION, MyLab, US, VPAT</v>
      </c>
      <c r="G113" s="103" t="e">
        <f>Final_Report[[#This Row],[Labels]]</f>
        <v>#VALUE!</v>
      </c>
      <c r="H113" s="103">
        <f>Final_Report[[#This Row],[ScreenShot Name]]</f>
        <v>0</v>
      </c>
      <c r="I113" s="104">
        <f>Final_Report[[#This Row],[Priority]]</f>
        <v>0</v>
      </c>
      <c r="J113" s="103">
        <f>Final_Report[[#This Row],[Uploading Status]]</f>
        <v>0</v>
      </c>
    </row>
    <row r="114" spans="1:10" ht="409.5" hidden="1">
      <c r="A114" s="58" t="str">
        <f>Final_Report[[#This Row],[Issue Name]]</f>
        <v>Missing grouping of form controls</v>
      </c>
      <c r="B114" s="103" t="str">
        <f>Final_Report[[#This Row],[Summary]]</f>
        <v>N/A</v>
      </c>
      <c r="C114" s="103" t="str">
        <f>CONCATENATE("*Steps to Reproduce:*",CHAR(10),CHAR(10),'Final Report'!AD114,CHAR(10),CHAR(10),'Final Report'!AF114,CHAR(10),CHAR(10),"*Actual Result:*",CHAR(10),'Final Report'!V114,CHAR(10),CHAR(10),"*ScreenShot Name:*",CHAR(10),'Final Report'!AI114,CHAR(10),CHAR(10),IF('Final Report'!X114&lt;&gt;"",CONCATENATE("*Code Snippet*",CHAR(10),'Final Report'!X114,CHAR(10),CHAR(10)),""),"*Expected Result*",CHAR(10),'Final Report'!Z114,CHAR(10),CHAR(10),"*Rationale*",CHAR(10),'Final Report'!AA114,CHAR(10),CHAR(10),"*Recommendation*",CHAR(10),'Final Report'!AC114,CHAR(10),CHAR(10),"*WCAG 2.1 Conformance Level:*",CHAR(10),'Final Report'!AG114,CHAR(10),CHAR(10),"*WCAG 2.1 Success Criteria:*",CHAR(10),'Final Report'!AH114,CHAR(10),CHAR(10),"*Tested on:*",CHAR(10),'Final Report'!AK114,CHAR(10),CHAR(10),IF(OR('Final Report'!G114&lt;&gt;"",'Final Report'!H114&lt;&gt;"",'Final Report'!I114&lt;&gt;"",'Final Report'!J114&lt;&gt;"",'Final Report'!K114&lt;&gt;"",'Final Report'!L114&lt;&gt;"",'Final Report'!M114&lt;&gt;"",'Final Report'!N114&lt;&gt;"",'Final Report'!O114&lt;&gt;""),CONCATENATE("*Assistive Technology:*",CHAR(10),IF('Final Report'!G114&lt;&gt;"",CONCATENATE("JAWS 2022 - Chrome - Windows - ",'Final Report'!G114,CHAR(10)),""),IF('Final Report'!H114&lt;&gt;"",CONCATENATE("NVDA 2022 - Firefox - Windows - ",'Final Report'!H114,CHAR(10)),""),IF('Final Report'!I114&lt;&gt;"",CONCATENATE("NVDA 2022 - Chrome - Windows - ",'Final Report'!I114,CHAR(10)),""),IF('Final Report'!J114&lt;&gt;"",CONCATENATE("VoiceOver - Safari - MAC OS - ",'Final Report'!J114,CHAR(10)),""),IF('Final Report'!K114&lt;&gt;"",CONCATENATE("VoiceOver - Chrome - MAC OS  - ",'Final Report'!K114,CHAR(10)),""),IF('Final Report'!L114&lt;&gt;"",CONCATENATE("VoiceOver - iOS - ",'Final Report'!L114,CHAR(10)),""),IF('Final Report'!M114&lt;&gt;"",CONCATENATE("TalkBack - Android - ",'Final Report'!M114,CHAR(10)),""),IF('Final Report'!N114&lt;&gt;"",CONCATENATE("ZoomText - ",'Final Report'!N114,CHAR(10)),""),IF('Final Report'!O114&lt;&gt;"",CONCATENATE("Dragon - ",'Final Report'!O114,CHAR(10)),""),CHAR(10),"*Original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NVDA 2022 - Firefox - Windows - Applicable
*Original Bug:*
</v>
      </c>
      <c r="D114" s="121" t="b">
        <f>Final_Report[[#This Row],[Severity]]</f>
        <v>0</v>
      </c>
      <c r="E114" s="103" t="str">
        <f>CONCATENATE('Final Report'!AD114,CHAR(10),CHAR(10),'Final Report'!AF114)</f>
        <v xml:space="preserve">
N/A</v>
      </c>
      <c r="F114" s="103" t="str">
        <f>Final_Report[[#This Row],[Components]]</f>
        <v>N/A (Level N/A), Windows_11, Firefox, NVDA, Accessibility, Audit, Marketing, MLM-XL, MLVISION, MyLab, US, VPAT</v>
      </c>
      <c r="G114" s="103" t="e">
        <f>Final_Report[[#This Row],[Labels]]</f>
        <v>#VALUE!</v>
      </c>
      <c r="H114" s="103">
        <f>Final_Report[[#This Row],[ScreenShot Name]]</f>
        <v>0</v>
      </c>
      <c r="I114" s="104">
        <f>Final_Report[[#This Row],[Priority]]</f>
        <v>0</v>
      </c>
      <c r="J114" s="103">
        <f>Final_Report[[#This Row],[Uploading Status]]</f>
        <v>0</v>
      </c>
    </row>
    <row r="115" spans="1:10" ht="409.5" hidden="1">
      <c r="A115" s="58" t="str">
        <f>Final_Report[[#This Row],[Issue Name]]</f>
        <v>State not defined</v>
      </c>
      <c r="B115" s="103" t="str">
        <f>Final_Report[[#This Row],[Summary]]</f>
        <v>Standard Feature - Kotler || Ch 03 Case Study Library Assignment - Questions: Web: Button's state is not defined</v>
      </c>
      <c r="C115" s="103" t="str">
        <f>CONCATENATE("*Steps to Reproduce:*",CHAR(10),CHAR(10),'Final Report'!AD115,CHAR(10),CHAR(10),'Final Report'!AF115,CHAR(10),CHAR(10),"*Actual Result:*",CHAR(10),'Final Report'!V115,CHAR(10),CHAR(10),"*ScreenShot Name:*",CHAR(10),'Final Report'!AI115,CHAR(10),CHAR(10),IF('Final Report'!X115&lt;&gt;"",CONCATENATE("*Code Snippet*",CHAR(10),'Final Report'!X115,CHAR(10),CHAR(10)),""),"*Expected Result*",CHAR(10),'Final Report'!Z115,CHAR(10),CHAR(10),"*Rationale*",CHAR(10),'Final Report'!AA115,CHAR(10),CHAR(10),"*Recommendation*",CHAR(10),'Final Report'!AC115,CHAR(10),CHAR(10),"*WCAG 2.1 Conformance Level:*",CHAR(10),'Final Report'!AG115,CHAR(10),CHAR(10),"*WCAG 2.1 Success Criteria:*",CHAR(10),'Final Report'!AH115,CHAR(10),CHAR(10),"*Tested on:*",CHAR(10),'Final Report'!AK115,CHAR(10),CHAR(10),IF(OR('Final Report'!G115&lt;&gt;"",'Final Report'!H115&lt;&gt;"",'Final Report'!I115&lt;&gt;"",'Final Report'!J115&lt;&gt;"",'Final Report'!K115&lt;&gt;"",'Final Report'!L115&lt;&gt;"",'Final Report'!M115&lt;&gt;"",'Final Report'!N115&lt;&gt;"",'Final Report'!O115&lt;&gt;""),CONCATENATE("*Assistive Technology:*",CHAR(10),IF('Final Report'!G115&lt;&gt;"",CONCATENATE("JAWS 2022 - Chrome - Windows - ",'Final Report'!G115,CHAR(10)),""),IF('Final Report'!H115&lt;&gt;"",CONCATENATE("NVDA 2022 - Firefox - Windows - ",'Final Report'!H115,CHAR(10)),""),IF('Final Report'!I115&lt;&gt;"",CONCATENATE("NVDA 2022 - Chrome - Windows - ",'Final Report'!I115,CHAR(10)),""),IF('Final Report'!J115&lt;&gt;"",CONCATENATE("VoiceOver - Safari - MAC OS - ",'Final Report'!J115,CHAR(10)),""),IF('Final Report'!K115&lt;&gt;"",CONCATENATE("VoiceOver - Chrome - MAC OS  - ",'Final Report'!K115,CHAR(10)),""),IF('Final Report'!L115&lt;&gt;"",CONCATENATE("VoiceOver - iOS - ",'Final Report'!L115,CHAR(10)),""),IF('Final Report'!M115&lt;&gt;"",CONCATENATE("TalkBack - Android - ",'Final Report'!M115,CHAR(10)),""),IF('Final Report'!N115&lt;&gt;"",CONCATENATE("ZoomText - ",'Final Report'!N115,CHAR(10)),""),IF('Final Report'!O115&lt;&gt;"",CONCATENATE("Dragon - ",'Final Report'!O115,CHAR(10)),""),CHAR(10),"*Original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3 Case Study Library Assignment &gt; Ch 03 Case Study Library Assignment &gt; Question interactive element and activate it.
3. Access the mentioned buttons with screen reader running.
*Actual Result:*
The not pressed / pressed state is not programmatically defined for "Bold", "Italic", "underline" and so on buttons.
This made it difficult for screen reader users to access the functionality associated with the buttons
*ScreenShot Name:*
Marketing_115state
*Code Snippet*
&lt;button data-command-id="bold" class="__toolbar-item" title="Bold" type="button" aria-label="Bold"&gt;B&lt;/button&gt;
*Expected Result*
The screen reader must announce not pressed / pressed  states for the respective buttons.
*Rationale*
All the interactive elements must be accessible for assistive technology users such as screen reader user. When state of the element is not defined for the element screen reader identify it as plain text and cannot access the functionality associated to it.
*Recommendation*
Set "aria-pressed" attribute to "false" for "Bold", "Italic", "underline" and so on buttons when the buttons are in not pressed state. Ensure that the value of "aria-pressed" attribute changes on user interaction via scripting.
&lt;button data-command-id="bold" class="__toolbar-item" title="Bold" type="button" aria-pressed="false" aria-label="Bold"&gt;B&lt;/button&gt;
*WCAG 2.1 Conformance Level:*
A
*WCAG 2.1 Success Criteria:*
4.1.2 Name, Role, Value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115" s="121" t="str">
        <f>Final_Report[[#This Row],[Severity]]</f>
        <v>1 - Critical - showstopper</v>
      </c>
      <c r="E115" s="103" t="str">
        <f>CONCATENATE('Final Report'!AD115,CHAR(10),CHAR(10),'Final Report'!AF115)</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3 Case Study Library Assignment &gt; Ch 03 Case Study Library Assignment &gt; Question interactive element and activate it.
3. Access the mentioned buttons with screen reader running.</v>
      </c>
      <c r="F115" s="103" t="str">
        <f>Final_Report[[#This Row],[Components]]</f>
        <v>4.1.2 Name, Role, Value (Level A), Windows_11, Chrome, JAWS, Firefox, NVDA, iOS Tablet, VoiceOver, macOS_12, Safari, TalkBack, Android Tablet, Accessibility, Audit, Marketing, MLM-XL, MLVISION, MyLab, US, VPAT</v>
      </c>
      <c r="G115" s="103" t="str">
        <f>Final_Report[[#This Row],[Labels]]</f>
        <v xml:space="preserve">4.1.2, Accessibility, Audit, Marketing, MLM-XL, MLVISION, MyLab, US, VPAT </v>
      </c>
      <c r="H115" s="103" t="str">
        <f>Final_Report[[#This Row],[ScreenShot Name]]</f>
        <v>Marketing_115state</v>
      </c>
      <c r="I115" s="104" t="str">
        <f>Final_Report[[#This Row],[Priority]]</f>
        <v>Critical</v>
      </c>
      <c r="J115" s="103" t="str">
        <f>Final_Report[[#This Row],[Uploading Status]]</f>
        <v>Batch 1</v>
      </c>
    </row>
    <row r="116" spans="1:10" ht="409.5" hidden="1">
      <c r="A116" s="58" t="str">
        <f>Final_Report[[#This Row],[Issue Name]]</f>
        <v>Missing form label or ‘title’ attribute</v>
      </c>
      <c r="B116" s="103" t="str">
        <f>Final_Report[[#This Row],[Summary]]</f>
        <v>Standard Feature - Kotler ||Case Study - Questions: Web: Missing form label or "title" attribute</v>
      </c>
      <c r="C116" s="103" t="str">
        <f>CONCATENATE("*Steps to Reproduce:*",CHAR(10),CHAR(10),'Final Report'!AD116,CHAR(10),CHAR(10),'Final Report'!AF116,CHAR(10),CHAR(10),"*Actual Result:*",CHAR(10),'Final Report'!V116,CHAR(10),CHAR(10),"*ScreenShot Name:*",CHAR(10),'Final Report'!AI116,CHAR(10),CHAR(10),IF('Final Report'!X116&lt;&gt;"",CONCATENATE("*Code Snippet*",CHAR(10),'Final Report'!X116,CHAR(10),CHAR(10)),""),"*Expected Result*",CHAR(10),'Final Report'!Z116,CHAR(10),CHAR(10),"*Rationale*",CHAR(10),'Final Report'!AA116,CHAR(10),CHAR(10),"*Recommendation*",CHAR(10),'Final Report'!AC116,CHAR(10),CHAR(10),"*WCAG 2.1 Conformance Level:*",CHAR(10),'Final Report'!AG116,CHAR(10),CHAR(10),"*WCAG 2.1 Success Criteria:*",CHAR(10),'Final Report'!AH116,CHAR(10),CHAR(10),"*Tested on:*",CHAR(10),'Final Report'!AK116,CHAR(10),CHAR(10),IF(OR('Final Report'!G116&lt;&gt;"",'Final Report'!H116&lt;&gt;"",'Final Report'!I116&lt;&gt;"",'Final Report'!J116&lt;&gt;"",'Final Report'!K116&lt;&gt;"",'Final Report'!L116&lt;&gt;"",'Final Report'!M116&lt;&gt;"",'Final Report'!N116&lt;&gt;"",'Final Report'!O116&lt;&gt;""),CONCATENATE("*Assistive Technology:*",CHAR(10),IF('Final Report'!G116&lt;&gt;"",CONCATENATE("JAWS 2022 - Chrome - Windows - ",'Final Report'!G116,CHAR(10)),""),IF('Final Report'!H116&lt;&gt;"",CONCATENATE("NVDA 2022 - Firefox - Windows - ",'Final Report'!H116,CHAR(10)),""),IF('Final Report'!I116&lt;&gt;"",CONCATENATE("NVDA 2022 - Chrome - Windows - ",'Final Report'!I116,CHAR(10)),""),IF('Final Report'!J116&lt;&gt;"",CONCATENATE("VoiceOver - Safari - MAC OS - ",'Final Report'!J116,CHAR(10)),""),IF('Final Report'!K116&lt;&gt;"",CONCATENATE("VoiceOver - Chrome - MAC OS  - ",'Final Report'!K116,CHAR(10)),""),IF('Final Report'!L116&lt;&gt;"",CONCATENATE("VoiceOver - iOS - ",'Final Report'!L116,CHAR(10)),""),IF('Final Report'!M116&lt;&gt;"",CONCATENATE("TalkBack - Android - ",'Final Report'!M116,CHAR(10)),""),IF('Final Report'!N116&lt;&gt;"",CONCATENATE("ZoomText - ",'Final Report'!N116,CHAR(10)),""),IF('Final Report'!O116&lt;&gt;"",CONCATENATE("Dragon - ",'Final Report'!O116,CHAR(10)),""),CHAR(10),"*Original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3 Case Study Library Assignment &gt; Ch 03 Case Study Library Assignment &gt; Question interactive element and activate it.
3. Access the mentioned input field with screen reader running.
*Actual Result:*
The "Enter your response here." input field does not have the label associated with it and the "title" attribute is not included in its source code either.
As a result, screen reader users will not understand the purpose of the input field.
*ScreenShot Name:*
Marketing_116label
*Code Snippet*
&lt;div id="editor" class="pageEditor pgeEditorCustom" contenteditable="" ondragenter="event.preventDefault(); event.dataTransfer.dropEffect = 'none'" ondragover="event.preventDefault(); event.dataTransfer.dropEffect = 'none'"&gt;
&lt;p&gt;&lt;br&gt;
&lt;/p&gt;
&lt;/div&gt;
*Expected Result*
The screen reader should announce the label for the input field.
*Rationale*
Each form control should have a unique label. In the absence of label, it becomes difficult for users especially screen reader users to understand the purpose of the form control and input information.
In case of forms, where it is not possible to specify a label, include a title attribute describing the purpose of the input field.
Title attribute is specified for form input fields where it is not possible to assign labels due to web page layout and design. WCAG 2.1 allows authors to specify descriptive title attributes for form controls for which labels cannot be assigned. This will help to make the purpose of form controls meaningful for screen reader users. In addition to title attributes, ARIA properties, such as aria-label or aria-labelledby can also be used to assign labels for form controls.
*Recommendation*
Apply the following changes:
• Provide unique and descriptive label for the mentioned input field using &lt;label&gt; tag.
• Specify "id" attribute with unique value to &lt;label&gt; tag.
• Specify "aria-labelledby" attribute in the source code of the input field.
• Reference "id" attribute value of &lt;label&gt; tag to "aria-labelledby" attribute of the input field.
&lt;label id="a1"&gt;Your response&lt;/label&gt;
&lt;div id="editor" aria-labelledby="a1" class="pageEditor pgeEditorCustom" contenteditable="" ondragenter="event.preventDefault(); event.dataTransfer.dropEffect = 'none'" ondragover="event.preventDefault(); event.dataTransfer.dropEffect = 'none'"&gt;
&lt;p&gt;&lt;br&gt;
&lt;/p&gt;
&lt;/div&gt;
*WCAG 2.1 Conformance Level:*
A
*WCAG 2.1 Success Criteria:*
1.3.1 Info and Relationships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116" s="121" t="str">
        <f>Final_Report[[#This Row],[Severity]]</f>
        <v>1 - Critical - showstopper</v>
      </c>
      <c r="E116" s="103" t="str">
        <f>CONCATENATE('Final Report'!AD116,CHAR(10),CHAR(10),'Final Report'!AF116)</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3 Case Study Library Assignment &gt; Ch 03 Case Study Library Assignment &gt; Question interactive element and activate it.
3. Access the mentioned input field with screen reader running.</v>
      </c>
      <c r="F116" s="103" t="str">
        <f>Final_Report[[#This Row],[Components]]</f>
        <v>1.3.1 Info and Relationships (Level A), Windows_11, Chrome, JAWS, Firefox, NVDA, iOS Tablet, VoiceOver, macOS_12, Safari, TalkBack, Android Tablet, Accessibility, Audit, Marketing, MLM-XL, MLVISION, MyLab, US, VPAT</v>
      </c>
      <c r="G116" s="103" t="str">
        <f>Final_Report[[#This Row],[Labels]]</f>
        <v xml:space="preserve">1.3.1, Accessibility, Audit, Marketing, MLM-XL, MLVISION, MyLab, US, VPAT </v>
      </c>
      <c r="H116" s="103" t="str">
        <f>Final_Report[[#This Row],[ScreenShot Name]]</f>
        <v>Marketing_116label</v>
      </c>
      <c r="I116" s="104" t="str">
        <f>Final_Report[[#This Row],[Priority]]</f>
        <v>Critical</v>
      </c>
      <c r="J116" s="103" t="str">
        <f>Final_Report[[#This Row],[Uploading Status]]</f>
        <v>Batch 1</v>
      </c>
    </row>
    <row r="117" spans="1:10" ht="409.5" hidden="1">
      <c r="A117" s="58" t="str">
        <f>Final_Report[[#This Row],[Issue Name]]</f>
        <v>Content fails to reflow</v>
      </c>
      <c r="B117" s="103">
        <f>Final_Report[[#This Row],[Summary]]</f>
        <v>0</v>
      </c>
      <c r="C117" s="103" t="str">
        <f>CONCATENATE("*Steps to Reproduce:*",CHAR(10),CHAR(10),'Final Report'!AD117,CHAR(10),CHAR(10),'Final Report'!AF117,CHAR(10),CHAR(10),"*Actual Result:*",CHAR(10),'Final Report'!V117,CHAR(10),CHAR(10),"*ScreenShot Name:*",CHAR(10),'Final Report'!AI117,CHAR(10),CHAR(10),IF('Final Report'!X117&lt;&gt;"",CONCATENATE("*Code Snippet*",CHAR(10),'Final Report'!X117,CHAR(10),CHAR(10)),""),"*Expected Result*",CHAR(10),'Final Report'!Z117,CHAR(10),CHAR(10),"*Rationale*",CHAR(10),'Final Report'!AA117,CHAR(10),CHAR(10),"*Recommendation*",CHAR(10),'Final Report'!AC117,CHAR(10),CHAR(10),"*WCAG 2.1 Conformance Level:*",CHAR(10),'Final Report'!AG117,CHAR(10),CHAR(10),"*WCAG 2.1 Success Criteria:*",CHAR(10),'Final Report'!AH117,CHAR(10),CHAR(10),"*Tested on:*",CHAR(10),'Final Report'!AK117,CHAR(10),CHAR(10),IF(OR('Final Report'!G117&lt;&gt;"",'Final Report'!H117&lt;&gt;"",'Final Report'!I117&lt;&gt;"",'Final Report'!J117&lt;&gt;"",'Final Report'!K117&lt;&gt;"",'Final Report'!L117&lt;&gt;"",'Final Report'!M117&lt;&gt;"",'Final Report'!N117&lt;&gt;"",'Final Report'!O117&lt;&gt;""),CONCATENATE("*Assistive Technology:*",CHAR(10),IF('Final Report'!G117&lt;&gt;"",CONCATENATE("JAWS 2022 - Chrome - Windows - ",'Final Report'!G117,CHAR(10)),""),IF('Final Report'!H117&lt;&gt;"",CONCATENATE("NVDA 2022 - Firefox - Windows - ",'Final Report'!H117,CHAR(10)),""),IF('Final Report'!I117&lt;&gt;"",CONCATENATE("NVDA 2022 - Chrome - Windows - ",'Final Report'!I117,CHAR(10)),""),IF('Final Report'!J117&lt;&gt;"",CONCATENATE("VoiceOver - Safari - MAC OS - ",'Final Report'!J117,CHAR(10)),""),IF('Final Report'!K117&lt;&gt;"",CONCATENATE("VoiceOver - Chrome - MAC OS  - ",'Final Report'!K117,CHAR(10)),""),IF('Final Report'!L117&lt;&gt;"",CONCATENATE("VoiceOver - iOS - ",'Final Report'!L117,CHAR(10)),""),IF('Final Report'!M117&lt;&gt;"",CONCATENATE("TalkBack - Android - ",'Final Report'!M117,CHAR(10)),""),IF('Final Report'!N117&lt;&gt;"",CONCATENATE("ZoomText - ",'Final Report'!N117,CHAR(10)),""),IF('Final Report'!O117&lt;&gt;"",CONCATENATE("Dragon - ",'Final Report'!O117,CHAR(10)),""),CHAR(10),"*Original Bug:*",CHAR(10),)))</f>
        <v xml:space="preserve">*Steps to Reproduce:*
0
*Actual Result:*
0
*ScreenShot Name:*
*Code Snippet*
0
*Expected Result*
0
*Rationale*
*Recommendation*
0
*WCAG 2.1 Conformance Level:*
N/A
*WCAG 2.1 Success Criteria:*
N/A
*Tested on:*
Windows: 11
MAC OS: 12
iOS: 15
Android OS: 10
*Assistive Technology:*
NVDA 2022 - Firefox - Windows - Applicable
VoiceOver - iOS - Not Applicable
*Original Bug:*
</v>
      </c>
      <c r="D117" s="121" t="b">
        <f>Final_Report[[#This Row],[Severity]]</f>
        <v>0</v>
      </c>
      <c r="E117" s="103" t="str">
        <f>CONCATENATE('Final Report'!AD117,CHAR(10),CHAR(10),'Final Report'!AF117)</f>
        <v xml:space="preserve">
0</v>
      </c>
      <c r="F117" s="103" t="str">
        <f>Final_Report[[#This Row],[Components]]</f>
        <v>N/A (Level N/A), Windows_11, Firefox, NVDA, Accessibility, Audit, Marketing, MLM-XL, MLVISION, MyLab, US, VPAT</v>
      </c>
      <c r="G117" s="103" t="e">
        <f>Final_Report[[#This Row],[Labels]]</f>
        <v>#VALUE!</v>
      </c>
      <c r="H117" s="103">
        <f>Final_Report[[#This Row],[ScreenShot Name]]</f>
        <v>0</v>
      </c>
      <c r="I117" s="104">
        <f>Final_Report[[#This Row],[Priority]]</f>
        <v>0</v>
      </c>
      <c r="J117" s="103">
        <f>Final_Report[[#This Row],[Uploading Status]]</f>
        <v>0</v>
      </c>
    </row>
    <row r="118" spans="1:10" ht="409.5" hidden="1">
      <c r="A118" s="58" t="str">
        <f>Final_Report[[#This Row],[Issue Name]]</f>
        <v>Insufficient color contrast</v>
      </c>
      <c r="B118" s="103" t="str">
        <f>Final_Report[[#This Row],[Summary]]</f>
        <v>Standard Features - Kotler || Ch 03 Case Study Library Assignment -  Questions: Web: Insufficient color contrast</v>
      </c>
      <c r="C118" s="103" t="str">
        <f>CONCATENATE("*Steps to Reproduce:*",CHAR(10),CHAR(10),'Final Report'!AD118,CHAR(10),CHAR(10),'Final Report'!AF118,CHAR(10),CHAR(10),"*Actual Result:*",CHAR(10),'Final Report'!V118,CHAR(10),CHAR(10),"*ScreenShot Name:*",CHAR(10),'Final Report'!AI118,CHAR(10),CHAR(10),IF('Final Report'!X118&lt;&gt;"",CONCATENATE("*Code Snippet*",CHAR(10),'Final Report'!X118,CHAR(10),CHAR(10)),""),"*Expected Result*",CHAR(10),'Final Report'!Z118,CHAR(10),CHAR(10),"*Rationale*",CHAR(10),'Final Report'!AA118,CHAR(10),CHAR(10),"*Recommendation*",CHAR(10),'Final Report'!AC118,CHAR(10),CHAR(10),"*WCAG 2.1 Conformance Level:*",CHAR(10),'Final Report'!AG118,CHAR(10),CHAR(10),"*WCAG 2.1 Success Criteria:*",CHAR(10),'Final Report'!AH118,CHAR(10),CHAR(10),"*Tested on:*",CHAR(10),'Final Report'!AK118,CHAR(10),CHAR(10),IF(OR('Final Report'!G118&lt;&gt;"",'Final Report'!H118&lt;&gt;"",'Final Report'!I118&lt;&gt;"",'Final Report'!J118&lt;&gt;"",'Final Report'!K118&lt;&gt;"",'Final Report'!L118&lt;&gt;"",'Final Report'!M118&lt;&gt;"",'Final Report'!N118&lt;&gt;"",'Final Report'!O118&lt;&gt;""),CONCATENATE("*Assistive Technology:*",CHAR(10),IF('Final Report'!G118&lt;&gt;"",CONCATENATE("JAWS 2022 - Chrome - Windows - ",'Final Report'!G118,CHAR(10)),""),IF('Final Report'!H118&lt;&gt;"",CONCATENATE("NVDA 2022 - Firefox - Windows - ",'Final Report'!H118,CHAR(10)),""),IF('Final Report'!I118&lt;&gt;"",CONCATENATE("NVDA 2022 - Chrome - Windows - ",'Final Report'!I118,CHAR(10)),""),IF('Final Report'!J118&lt;&gt;"",CONCATENATE("VoiceOver - Safari - MAC OS - ",'Final Report'!J118,CHAR(10)),""),IF('Final Report'!K118&lt;&gt;"",CONCATENATE("VoiceOver - Chrome - MAC OS  - ",'Final Report'!K118,CHAR(10)),""),IF('Final Report'!L118&lt;&gt;"",CONCATENATE("VoiceOver - iOS - ",'Final Report'!L118,CHAR(10)),""),IF('Final Report'!M118&lt;&gt;"",CONCATENATE("TalkBack - Android - ",'Final Report'!M118,CHAR(10)),""),IF('Final Report'!N118&lt;&gt;"",CONCATENATE("ZoomText - ",'Final Report'!N118,CHAR(10)),""),IF('Final Report'!O118&lt;&gt;"",CONCATENATE("Dragon - ",'Final Report'!O118,CHAR(10)),""),CHAR(10),"*Original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3 Case Study Library Assignment &gt; Ch 03 Case Study Library Assignment &gt; Question interactive element and activate it.
3. Activate "Fore color" and "Back color" buttons.
4. Navigate to mentioned text and check the color contrast using CCA.
*Actual Result:*
The #D93F3F "Cancel" link text (that become available on activating "Fore color" and "Back color" buttons) has an insufficient color contrast ratio of 3.1:1 with the #D9D9D9 background. As a result, users with color deficiencies and low vision cannot access the content with ease.
*ScreenShot Name:*
Marketing_118
*Expected Result*
This text will have a contrast ratio against the page background of 4.5:1 or greater.
*Rationale*
Two colors are considered to have good visibility if the contrast ratio between foreground text and background is sufficient. WCAG 2.1 has described the minimum contrast ratio for text that is less than 18 point (if not bold) and less than 14 point (if bold) to be 4.5:1 at Level AA and 7:1 at Level AAA.
*Recommendation*
On all the pages, ensure that each text/background color combination presents a contrast ratio of at least 4.5:1._x000D_
*WCAG 2.1 Conformance Level:*
AA
*WCAG 2.1 Success Criteria:*
1.4.3 Contrast (Minimum)
*Tested on:*
Windows: 11
MAC OS: 12
iOS: 15
Android OS: 10
*Assistive Technology:*
JAWS 2022 - Chrome - Windows - Applicable
NVDA 2022 - Chrome - Windows - Applicable
VoiceOver - iOS - Applicable
TalkBack - Android - Applicable
*Original Bug:*
</v>
      </c>
      <c r="D118" s="121" t="str">
        <f>Final_Report[[#This Row],[Severity]]</f>
        <v>1 - Critical - showstopper</v>
      </c>
      <c r="E118" s="103" t="str">
        <f>CONCATENATE('Final Report'!AD118,CHAR(10),CHAR(10),'Final Report'!AF118)</f>
        <v xml:space="preserve">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Chapter 3 Case Study Library Assignment &gt; Ch 03 Case Study Library Assignment &gt; Question interactive element and activate it.
3. Activate "Fore color" and "Back color" buttons.
4. Navigate to mentioned text and check the color contrast using CCA.
</v>
      </c>
      <c r="F118" s="103" t="str">
        <f>Final_Report[[#This Row],[Components]]</f>
        <v>1.4.3 Contrast (Minimum) (Level AA), Windows_11, Chrome, JAWS, NVDA, iOS Tablet, VoiceOver, TalkBack, Android Tablet, Accessibility, Audit, Marketing, MLM-XL, MLVISION, MyLab, US, VPAT</v>
      </c>
      <c r="G118" s="103" t="str">
        <f>Final_Report[[#This Row],[Labels]]</f>
        <v xml:space="preserve">1.4.3, Accessibility, Audit, Marketing, MLM-XL, MLVISION, MyLab, US, VPAT </v>
      </c>
      <c r="H118" s="103" t="str">
        <f>Final_Report[[#This Row],[ScreenShot Name]]</f>
        <v>Marketing_118</v>
      </c>
      <c r="I118" s="104" t="str">
        <f>Final_Report[[#This Row],[Priority]]</f>
        <v>Major</v>
      </c>
      <c r="J118" s="103" t="str">
        <f>Final_Report[[#This Row],[Uploading Status]]</f>
        <v>Batch 1</v>
      </c>
    </row>
    <row r="119" spans="1:10" ht="409.5" hidden="1">
      <c r="A119" s="58" t="str">
        <f>Final_Report[[#This Row],[Issue Name]]</f>
        <v>Content fails to reflow</v>
      </c>
      <c r="B119" s="103" t="str">
        <f>Final_Report[[#This Row],[Summary]]</f>
        <v>N/A</v>
      </c>
      <c r="C119" s="103" t="str">
        <f>CONCATENATE("*Steps to Reproduce:*",CHAR(10),CHAR(10),'Final Report'!AD119,CHAR(10),CHAR(10),'Final Report'!AF119,CHAR(10),CHAR(10),"*Actual Result:*",CHAR(10),'Final Report'!V119,CHAR(10),CHAR(10),"*ScreenShot Name:*",CHAR(10),'Final Report'!AI119,CHAR(10),CHAR(10),IF('Final Report'!X119&lt;&gt;"",CONCATENATE("*Code Snippet*",CHAR(10),'Final Report'!X119,CHAR(10),CHAR(10)),""),"*Expected Result*",CHAR(10),'Final Report'!Z119,CHAR(10),CHAR(10),"*Rationale*",CHAR(10),'Final Report'!AA119,CHAR(10),CHAR(10),"*Recommendation*",CHAR(10),'Final Report'!AC119,CHAR(10),CHAR(10),"*WCAG 2.1 Conformance Level:*",CHAR(10),'Final Report'!AG119,CHAR(10),CHAR(10),"*WCAG 2.1 Success Criteria:*",CHAR(10),'Final Report'!AH119,CHAR(10),CHAR(10),"*Tested on:*",CHAR(10),'Final Report'!AK119,CHAR(10),CHAR(10),IF(OR('Final Report'!G119&lt;&gt;"",'Final Report'!H119&lt;&gt;"",'Final Report'!I119&lt;&gt;"",'Final Report'!J119&lt;&gt;"",'Final Report'!K119&lt;&gt;"",'Final Report'!L119&lt;&gt;"",'Final Report'!M119&lt;&gt;"",'Final Report'!N119&lt;&gt;"",'Final Report'!O119&lt;&gt;""),CONCATENATE("*Assistive Technology:*",CHAR(10),IF('Final Report'!G119&lt;&gt;"",CONCATENATE("JAWS 2022 - Chrome - Windows - ",'Final Report'!G119,CHAR(10)),""),IF('Final Report'!H119&lt;&gt;"",CONCATENATE("NVDA 2022 - Firefox - Windows - ",'Final Report'!H119,CHAR(10)),""),IF('Final Report'!I119&lt;&gt;"",CONCATENATE("NVDA 2022 - Chrome - Windows - ",'Final Report'!I119,CHAR(10)),""),IF('Final Report'!J119&lt;&gt;"",CONCATENATE("VoiceOver - Safari - MAC OS - ",'Final Report'!J119,CHAR(10)),""),IF('Final Report'!K119&lt;&gt;"",CONCATENATE("VoiceOver - Chrome - MAC OS  - ",'Final Report'!K119,CHAR(10)),""),IF('Final Report'!L119&lt;&gt;"",CONCATENATE("VoiceOver - iOS - ",'Final Report'!L119,CHAR(10)),""),IF('Final Report'!M119&lt;&gt;"",CONCATENATE("TalkBack - Android - ",'Final Report'!M119,CHAR(10)),""),IF('Final Report'!N119&lt;&gt;"",CONCATENATE("ZoomText - ",'Final Report'!N119,CHAR(10)),""),IF('Final Report'!O119&lt;&gt;"",CONCATENATE("Dragon - ",'Final Report'!O119,CHAR(10)),""),CHAR(10),"*Original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119" s="121" t="b">
        <f>Final_Report[[#This Row],[Severity]]</f>
        <v>0</v>
      </c>
      <c r="E119" s="103" t="str">
        <f>CONCATENATE('Final Report'!AD119,CHAR(10),CHAR(10),'Final Report'!AF119)</f>
        <v xml:space="preserve">
N/A</v>
      </c>
      <c r="F119" s="103" t="str">
        <f>Final_Report[[#This Row],[Components]]</f>
        <v>N/A (Level N/A), Windows_11, Chrome, JAWS, Firefox, NVDA, Accessibility, Audit, Marketing, MLM-XL, MLVISION, MyLab, US, VPAT</v>
      </c>
      <c r="G119" s="103" t="e">
        <f>Final_Report[[#This Row],[Labels]]</f>
        <v>#VALUE!</v>
      </c>
      <c r="H119" s="103">
        <f>Final_Report[[#This Row],[ScreenShot Name]]</f>
        <v>0</v>
      </c>
      <c r="I119" s="104">
        <f>Final_Report[[#This Row],[Priority]]</f>
        <v>0</v>
      </c>
      <c r="J119" s="103">
        <f>Final_Report[[#This Row],[Uploading Status]]</f>
        <v>0</v>
      </c>
    </row>
    <row r="120" spans="1:10" ht="409.5" hidden="1">
      <c r="A120" s="58">
        <f>Final_Report[[#This Row],[Issue Name]]</f>
        <v>0</v>
      </c>
      <c r="B120" s="103" t="str">
        <f>Final_Report[[#This Row],[Summary]]</f>
        <v>N/A</v>
      </c>
      <c r="C120" s="103" t="str">
        <f>CONCATENATE("*Steps to Reproduce:*",CHAR(10),CHAR(10),'Final Report'!AD120,CHAR(10),CHAR(10),'Final Report'!AF120,CHAR(10),CHAR(10),"*Actual Result:*",CHAR(10),'Final Report'!V120,CHAR(10),CHAR(10),"*ScreenShot Name:*",CHAR(10),'Final Report'!AI120,CHAR(10),CHAR(10),IF('Final Report'!X120&lt;&gt;"",CONCATENATE("*Code Snippet*",CHAR(10),'Final Report'!X120,CHAR(10),CHAR(10)),""),"*Expected Result*",CHAR(10),'Final Report'!Z120,CHAR(10),CHAR(10),"*Rationale*",CHAR(10),'Final Report'!AA120,CHAR(10),CHAR(10),"*Recommendation*",CHAR(10),'Final Report'!AC120,CHAR(10),CHAR(10),"*WCAG 2.1 Conformance Level:*",CHAR(10),'Final Report'!AG120,CHAR(10),CHAR(10),"*WCAG 2.1 Success Criteria:*",CHAR(10),'Final Report'!AH120,CHAR(10),CHAR(10),"*Tested on:*",CHAR(10),'Final Report'!AK120,CHAR(10),CHAR(10),IF(OR('Final Report'!G120&lt;&gt;"",'Final Report'!H120&lt;&gt;"",'Final Report'!I120&lt;&gt;"",'Final Report'!J120&lt;&gt;"",'Final Report'!K120&lt;&gt;"",'Final Report'!L120&lt;&gt;"",'Final Report'!M120&lt;&gt;"",'Final Report'!N120&lt;&gt;"",'Final Report'!O120&lt;&gt;""),CONCATENATE("*Assistive Technology:*",CHAR(10),IF('Final Report'!G120&lt;&gt;"",CONCATENATE("JAWS 2022 - Chrome - Windows - ",'Final Report'!G120,CHAR(10)),""),IF('Final Report'!H120&lt;&gt;"",CONCATENATE("NVDA 2022 - Firefox - Windows - ",'Final Report'!H120,CHAR(10)),""),IF('Final Report'!I120&lt;&gt;"",CONCATENATE("NVDA 2022 - Chrome - Windows - ",'Final Report'!I120,CHAR(10)),""),IF('Final Report'!J120&lt;&gt;"",CONCATENATE("VoiceOver - Safari - MAC OS - ",'Final Report'!J120,CHAR(10)),""),IF('Final Report'!K120&lt;&gt;"",CONCATENATE("VoiceOver - Chrome - MAC OS  - ",'Final Report'!K120,CHAR(10)),""),IF('Final Report'!L120&lt;&gt;"",CONCATENATE("VoiceOver - iOS - ",'Final Report'!L120,CHAR(10)),""),IF('Final Report'!M120&lt;&gt;"",CONCATENATE("TalkBack - Android - ",'Final Report'!M120,CHAR(10)),""),IF('Final Report'!N120&lt;&gt;"",CONCATENATE("ZoomText - ",'Final Report'!N120,CHAR(10)),""),IF('Final Report'!O120&lt;&gt;"",CONCATENATE("Dragon - ",'Final Report'!O120,CHAR(10)),""),CHAR(10),"*Original Bug:*",CHAR(10),)))</f>
        <v>*Steps to Reproduce:*
N/A
*Actual Result:*
N/A
*ScreenShot Name:*
*Code Snippet*
0
*Expected Result*
N/A
*Rationale*
N/A
*Recommendation*
N/A
*WCAG 2.1 Conformance Level:*
N/A
*WCAG 2.1 Success Criteria:*
N/A
*Tested on:*
Windows: 11
MAC OS: 12
iOS: 15
Android OS: 10
FALSE</v>
      </c>
      <c r="D120" s="121" t="b">
        <f>Final_Report[[#This Row],[Severity]]</f>
        <v>0</v>
      </c>
      <c r="E120" s="103" t="str">
        <f>CONCATENATE('Final Report'!AD120,CHAR(10),CHAR(10),'Final Report'!AF120)</f>
        <v xml:space="preserve">
N/A</v>
      </c>
      <c r="F120" s="103" t="str">
        <f>Final_Report[[#This Row],[Components]]</f>
        <v>N/A (Level N/A), Accessibility, Audit, Marketing, MLM-XL, MLVISION, MyLab, US, VPAT</v>
      </c>
      <c r="G120" s="103" t="e">
        <f>Final_Report[[#This Row],[Labels]]</f>
        <v>#VALUE!</v>
      </c>
      <c r="H120" s="103">
        <f>Final_Report[[#This Row],[ScreenShot Name]]</f>
        <v>0</v>
      </c>
      <c r="I120" s="104">
        <f>Final_Report[[#This Row],[Priority]]</f>
        <v>0</v>
      </c>
      <c r="J120" s="103">
        <f>Final_Report[[#This Row],[Uploading Status]]</f>
        <v>0</v>
      </c>
    </row>
    <row r="121" spans="1:10" ht="409.5" hidden="1">
      <c r="A121" s="58">
        <f>Final_Report[[#This Row],[Issue Name]]</f>
        <v>0</v>
      </c>
      <c r="B121" s="103" t="str">
        <f>Final_Report[[#This Row],[Summary]]</f>
        <v>N/A</v>
      </c>
      <c r="C121" s="103" t="str">
        <f>CONCATENATE("*Steps to Reproduce:*",CHAR(10),CHAR(10),'Final Report'!AD121,CHAR(10),CHAR(10),'Final Report'!AF121,CHAR(10),CHAR(10),"*Actual Result:*",CHAR(10),'Final Report'!V121,CHAR(10),CHAR(10),"*ScreenShot Name:*",CHAR(10),'Final Report'!AI121,CHAR(10),CHAR(10),IF('Final Report'!X121&lt;&gt;"",CONCATENATE("*Code Snippet*",CHAR(10),'Final Report'!X121,CHAR(10),CHAR(10)),""),"*Expected Result*",CHAR(10),'Final Report'!Z121,CHAR(10),CHAR(10),"*Rationale*",CHAR(10),'Final Report'!AA121,CHAR(10),CHAR(10),"*Recommendation*",CHAR(10),'Final Report'!AC121,CHAR(10),CHAR(10),"*WCAG 2.1 Conformance Level:*",CHAR(10),'Final Report'!AG121,CHAR(10),CHAR(10),"*WCAG 2.1 Success Criteria:*",CHAR(10),'Final Report'!AH121,CHAR(10),CHAR(10),"*Tested on:*",CHAR(10),'Final Report'!AK121,CHAR(10),CHAR(10),IF(OR('Final Report'!G121&lt;&gt;"",'Final Report'!H121&lt;&gt;"",'Final Report'!I121&lt;&gt;"",'Final Report'!J121&lt;&gt;"",'Final Report'!K121&lt;&gt;"",'Final Report'!L121&lt;&gt;"",'Final Report'!M121&lt;&gt;"",'Final Report'!N121&lt;&gt;"",'Final Report'!O121&lt;&gt;""),CONCATENATE("*Assistive Technology:*",CHAR(10),IF('Final Report'!G121&lt;&gt;"",CONCATENATE("JAWS 2022 - Chrome - Windows - ",'Final Report'!G121,CHAR(10)),""),IF('Final Report'!H121&lt;&gt;"",CONCATENATE("NVDA 2022 - Firefox - Windows - ",'Final Report'!H121,CHAR(10)),""),IF('Final Report'!I121&lt;&gt;"",CONCATENATE("NVDA 2022 - Chrome - Windows - ",'Final Report'!I121,CHAR(10)),""),IF('Final Report'!J121&lt;&gt;"",CONCATENATE("VoiceOver - Safari - MAC OS - ",'Final Report'!J121,CHAR(10)),""),IF('Final Report'!K121&lt;&gt;"",CONCATENATE("VoiceOver - Chrome - MAC OS  - ",'Final Report'!K121,CHAR(10)),""),IF('Final Report'!L121&lt;&gt;"",CONCATENATE("VoiceOver - iOS - ",'Final Report'!L121,CHAR(10)),""),IF('Final Report'!M121&lt;&gt;"",CONCATENATE("TalkBack - Android - ",'Final Report'!M121,CHAR(10)),""),IF('Final Report'!N121&lt;&gt;"",CONCATENATE("ZoomText - ",'Final Report'!N121,CHAR(10)),""),IF('Final Report'!O121&lt;&gt;"",CONCATENATE("Dragon - ",'Final Report'!O121,CHAR(10)),""),CHAR(10),"*Original Bug:*",CHAR(10),)))</f>
        <v>*Steps to Reproduce:*
N/A
*Actual Result:*
N/A
*ScreenShot Name:*
*Code Snippet*
0
*Expected Result*
N/A
*Rationale*
N/A
*Recommendation*
N/A
*WCAG 2.1 Conformance Level:*
N/A
*WCAG 2.1 Success Criteria:*
N/A
*Tested on:*
Windows: 11
MAC OS: 12
iOS: 15
Android OS: 10
FALSE</v>
      </c>
      <c r="D121" s="121" t="b">
        <f>Final_Report[[#This Row],[Severity]]</f>
        <v>0</v>
      </c>
      <c r="E121" s="103" t="str">
        <f>CONCATENATE('Final Report'!AD121,CHAR(10),CHAR(10),'Final Report'!AF121)</f>
        <v xml:space="preserve">
N/A</v>
      </c>
      <c r="F121" s="103" t="str">
        <f>Final_Report[[#This Row],[Components]]</f>
        <v>N/A (Level N/A), Accessibility, Audit, Marketing, MLM-XL, MLVISION, MyLab, US, VPAT</v>
      </c>
      <c r="G121" s="103" t="e">
        <f>Final_Report[[#This Row],[Labels]]</f>
        <v>#VALUE!</v>
      </c>
      <c r="H121" s="103">
        <f>Final_Report[[#This Row],[ScreenShot Name]]</f>
        <v>0</v>
      </c>
      <c r="I121" s="104">
        <f>Final_Report[[#This Row],[Priority]]</f>
        <v>0</v>
      </c>
      <c r="J121" s="103">
        <f>Final_Report[[#This Row],[Uploading Status]]</f>
        <v>0</v>
      </c>
    </row>
    <row r="122" spans="1:10" ht="409.5" hidden="1">
      <c r="A122" s="58">
        <f>Final_Report[[#This Row],[Issue Name]]</f>
        <v>0</v>
      </c>
      <c r="B122" s="103" t="str">
        <f>Final_Report[[#This Row],[Summary]]</f>
        <v>N/A</v>
      </c>
      <c r="C122" s="103" t="str">
        <f>CONCATENATE("*Steps to Reproduce:*",CHAR(10),CHAR(10),'Final Report'!AD122,CHAR(10),CHAR(10),'Final Report'!AF122,CHAR(10),CHAR(10),"*Actual Result:*",CHAR(10),'Final Report'!V122,CHAR(10),CHAR(10),"*ScreenShot Name:*",CHAR(10),'Final Report'!AI122,CHAR(10),CHAR(10),IF('Final Report'!X122&lt;&gt;"",CONCATENATE("*Code Snippet*",CHAR(10),'Final Report'!X122,CHAR(10),CHAR(10)),""),"*Expected Result*",CHAR(10),'Final Report'!Z122,CHAR(10),CHAR(10),"*Rationale*",CHAR(10),'Final Report'!AA122,CHAR(10),CHAR(10),"*Recommendation*",CHAR(10),'Final Report'!AC122,CHAR(10),CHAR(10),"*WCAG 2.1 Conformance Level:*",CHAR(10),'Final Report'!AG122,CHAR(10),CHAR(10),"*WCAG 2.1 Success Criteria:*",CHAR(10),'Final Report'!AH122,CHAR(10),CHAR(10),"*Tested on:*",CHAR(10),'Final Report'!AK122,CHAR(10),CHAR(10),IF(OR('Final Report'!G122&lt;&gt;"",'Final Report'!H122&lt;&gt;"",'Final Report'!I122&lt;&gt;"",'Final Report'!J122&lt;&gt;"",'Final Report'!K122&lt;&gt;"",'Final Report'!L122&lt;&gt;"",'Final Report'!M122&lt;&gt;"",'Final Report'!N122&lt;&gt;"",'Final Report'!O122&lt;&gt;""),CONCATENATE("*Assistive Technology:*",CHAR(10),IF('Final Report'!G122&lt;&gt;"",CONCATENATE("JAWS 2022 - Chrome - Windows - ",'Final Report'!G122,CHAR(10)),""),IF('Final Report'!H122&lt;&gt;"",CONCATENATE("NVDA 2022 - Firefox - Windows - ",'Final Report'!H122,CHAR(10)),""),IF('Final Report'!I122&lt;&gt;"",CONCATENATE("NVDA 2022 - Chrome - Windows - ",'Final Report'!I122,CHAR(10)),""),IF('Final Report'!J122&lt;&gt;"",CONCATENATE("VoiceOver - Safari - MAC OS - ",'Final Report'!J122,CHAR(10)),""),IF('Final Report'!K122&lt;&gt;"",CONCATENATE("VoiceOver - Chrome - MAC OS  - ",'Final Report'!K122,CHAR(10)),""),IF('Final Report'!L122&lt;&gt;"",CONCATENATE("VoiceOver - iOS - ",'Final Report'!L122,CHAR(10)),""),IF('Final Report'!M122&lt;&gt;"",CONCATENATE("TalkBack - Android - ",'Final Report'!M122,CHAR(10)),""),IF('Final Report'!N122&lt;&gt;"",CONCATENATE("ZoomText - ",'Final Report'!N122,CHAR(10)),""),IF('Final Report'!O122&lt;&gt;"",CONCATENATE("Dragon - ",'Final Report'!O122,CHAR(10)),""),CHAR(10),"*Original Bug:*",CHAR(10),)))</f>
        <v>*Steps to Reproduce:*
N/A
*Actual Result:*
N/A
*ScreenShot Name:*
*Code Snippet*
0
*Expected Result*
N/A
*Rationale*
N/A
*Recommendation*
N/A
*WCAG 2.1 Conformance Level:*
N/A
*WCAG 2.1 Success Criteria:*
N/A
*Tested on:*
Windows: 11
MAC OS: 12
iOS: 15
Android OS: 10
FALSE</v>
      </c>
      <c r="D122" s="121" t="b">
        <f>Final_Report[[#This Row],[Severity]]</f>
        <v>0</v>
      </c>
      <c r="E122" s="103" t="str">
        <f>CONCATENATE('Final Report'!AD122,CHAR(10),CHAR(10),'Final Report'!AF122)</f>
        <v xml:space="preserve">
N/A</v>
      </c>
      <c r="F122" s="103" t="str">
        <f>Final_Report[[#This Row],[Components]]</f>
        <v>N/A (Level N/A), Accessibility, Audit, Marketing, MLM-XL, MLVISION, MyLab, US, VPAT</v>
      </c>
      <c r="G122" s="103" t="e">
        <f>Final_Report[[#This Row],[Labels]]</f>
        <v>#VALUE!</v>
      </c>
      <c r="H122" s="103">
        <f>Final_Report[[#This Row],[ScreenShot Name]]</f>
        <v>0</v>
      </c>
      <c r="I122" s="104">
        <f>Final_Report[[#This Row],[Priority]]</f>
        <v>0</v>
      </c>
      <c r="J122" s="103">
        <f>Final_Report[[#This Row],[Uploading Status]]</f>
        <v>0</v>
      </c>
    </row>
    <row r="123" spans="1:10" ht="409.5" hidden="1">
      <c r="A123" s="58">
        <f>Final_Report[[#This Row],[Issue Name]]</f>
        <v>0</v>
      </c>
      <c r="B123" s="103" t="str">
        <f>Final_Report[[#This Row],[Summary]]</f>
        <v>N/A</v>
      </c>
      <c r="C123" s="103" t="str">
        <f>CONCATENATE("*Steps to Reproduce:*",CHAR(10),CHAR(10),'Final Report'!AD123,CHAR(10),CHAR(10),'Final Report'!AF123,CHAR(10),CHAR(10),"*Actual Result:*",CHAR(10),'Final Report'!V123,CHAR(10),CHAR(10),"*ScreenShot Name:*",CHAR(10),'Final Report'!AI123,CHAR(10),CHAR(10),IF('Final Report'!X123&lt;&gt;"",CONCATENATE("*Code Snippet*",CHAR(10),'Final Report'!X123,CHAR(10),CHAR(10)),""),"*Expected Result*",CHAR(10),'Final Report'!Z123,CHAR(10),CHAR(10),"*Rationale*",CHAR(10),'Final Report'!AA123,CHAR(10),CHAR(10),"*Recommendation*",CHAR(10),'Final Report'!AC123,CHAR(10),CHAR(10),"*WCAG 2.1 Conformance Level:*",CHAR(10),'Final Report'!AG123,CHAR(10),CHAR(10),"*WCAG 2.1 Success Criteria:*",CHAR(10),'Final Report'!AH123,CHAR(10),CHAR(10),"*Tested on:*",CHAR(10),'Final Report'!AK123,CHAR(10),CHAR(10),IF(OR('Final Report'!G123&lt;&gt;"",'Final Report'!H123&lt;&gt;"",'Final Report'!I123&lt;&gt;"",'Final Report'!J123&lt;&gt;"",'Final Report'!K123&lt;&gt;"",'Final Report'!L123&lt;&gt;"",'Final Report'!M123&lt;&gt;"",'Final Report'!N123&lt;&gt;"",'Final Report'!O123&lt;&gt;""),CONCATENATE("*Assistive Technology:*",CHAR(10),IF('Final Report'!G123&lt;&gt;"",CONCATENATE("JAWS 2022 - Chrome - Windows - ",'Final Report'!G123,CHAR(10)),""),IF('Final Report'!H123&lt;&gt;"",CONCATENATE("NVDA 2022 - Firefox - Windows - ",'Final Report'!H123,CHAR(10)),""),IF('Final Report'!I123&lt;&gt;"",CONCATENATE("NVDA 2022 - Chrome - Windows - ",'Final Report'!I123,CHAR(10)),""),IF('Final Report'!J123&lt;&gt;"",CONCATENATE("VoiceOver - Safari - MAC OS - ",'Final Report'!J123,CHAR(10)),""),IF('Final Report'!K123&lt;&gt;"",CONCATENATE("VoiceOver - Chrome - MAC OS  - ",'Final Report'!K123,CHAR(10)),""),IF('Final Report'!L123&lt;&gt;"",CONCATENATE("VoiceOver - iOS - ",'Final Report'!L123,CHAR(10)),""),IF('Final Report'!M123&lt;&gt;"",CONCATENATE("TalkBack - Android - ",'Final Report'!M123,CHAR(10)),""),IF('Final Report'!N123&lt;&gt;"",CONCATENATE("ZoomText - ",'Final Report'!N123,CHAR(10)),""),IF('Final Report'!O123&lt;&gt;"",CONCATENATE("Dragon - ",'Final Report'!O123,CHAR(10)),""),CHAR(10),"*Original Bug:*",CHAR(10),)))</f>
        <v>*Steps to Reproduce:*
N/A
*Actual Result:*
N/A
*ScreenShot Name:*
*Code Snippet*
0
*Expected Result*
N/A
*Rationale*
N/A
*Recommendation*
N/A
*WCAG 2.1 Conformance Level:*
N/A
*WCAG 2.1 Success Criteria:*
N/A
*Tested on:*
Windows: 11
MAC OS: 12
iOS: 15
Android OS: 10
FALSE</v>
      </c>
      <c r="D123" s="121" t="b">
        <f>Final_Report[[#This Row],[Severity]]</f>
        <v>0</v>
      </c>
      <c r="E123" s="103" t="str">
        <f>CONCATENATE('Final Report'!AD123,CHAR(10),CHAR(10),'Final Report'!AF123)</f>
        <v xml:space="preserve">
N/A</v>
      </c>
      <c r="F123" s="103" t="str">
        <f>Final_Report[[#This Row],[Components]]</f>
        <v>N/A (Level N/A), Accessibility, Audit, Marketing, MLM-XL, MLVISION, MyLab, US, VPAT</v>
      </c>
      <c r="G123" s="103" t="e">
        <f>Final_Report[[#This Row],[Labels]]</f>
        <v>#VALUE!</v>
      </c>
      <c r="H123" s="103">
        <f>Final_Report[[#This Row],[ScreenShot Name]]</f>
        <v>0</v>
      </c>
      <c r="I123" s="104">
        <f>Final_Report[[#This Row],[Priority]]</f>
        <v>0</v>
      </c>
      <c r="J123" s="103">
        <f>Final_Report[[#This Row],[Uploading Status]]</f>
        <v>0</v>
      </c>
    </row>
    <row r="124" spans="1:10" ht="409.5" hidden="1">
      <c r="A124" s="58">
        <f>Final_Report[[#This Row],[Issue Name]]</f>
        <v>0</v>
      </c>
      <c r="B124" s="103" t="str">
        <f>Final_Report[[#This Row],[Summary]]</f>
        <v>N/A</v>
      </c>
      <c r="C124" s="103" t="str">
        <f>CONCATENATE("*Steps to Reproduce:*",CHAR(10),CHAR(10),'Final Report'!AD124,CHAR(10),CHAR(10),'Final Report'!AF124,CHAR(10),CHAR(10),"*Actual Result:*",CHAR(10),'Final Report'!V124,CHAR(10),CHAR(10),"*ScreenShot Name:*",CHAR(10),'Final Report'!AI124,CHAR(10),CHAR(10),IF('Final Report'!X124&lt;&gt;"",CONCATENATE("*Code Snippet*",CHAR(10),'Final Report'!X124,CHAR(10),CHAR(10)),""),"*Expected Result*",CHAR(10),'Final Report'!Z124,CHAR(10),CHAR(10),"*Rationale*",CHAR(10),'Final Report'!AA124,CHAR(10),CHAR(10),"*Recommendation*",CHAR(10),'Final Report'!AC124,CHAR(10),CHAR(10),"*WCAG 2.1 Conformance Level:*",CHAR(10),'Final Report'!AG124,CHAR(10),CHAR(10),"*WCAG 2.1 Success Criteria:*",CHAR(10),'Final Report'!AH124,CHAR(10),CHAR(10),"*Tested on:*",CHAR(10),'Final Report'!AK124,CHAR(10),CHAR(10),IF(OR('Final Report'!G124&lt;&gt;"",'Final Report'!H124&lt;&gt;"",'Final Report'!I124&lt;&gt;"",'Final Report'!J124&lt;&gt;"",'Final Report'!K124&lt;&gt;"",'Final Report'!L124&lt;&gt;"",'Final Report'!M124&lt;&gt;"",'Final Report'!N124&lt;&gt;"",'Final Report'!O124&lt;&gt;""),CONCATENATE("*Assistive Technology:*",CHAR(10),IF('Final Report'!G124&lt;&gt;"",CONCATENATE("JAWS 2022 - Chrome - Windows - ",'Final Report'!G124,CHAR(10)),""),IF('Final Report'!H124&lt;&gt;"",CONCATENATE("NVDA 2022 - Firefox - Windows - ",'Final Report'!H124,CHAR(10)),""),IF('Final Report'!I124&lt;&gt;"",CONCATENATE("NVDA 2022 - Chrome - Windows - ",'Final Report'!I124,CHAR(10)),""),IF('Final Report'!J124&lt;&gt;"",CONCATENATE("VoiceOver - Safari - MAC OS - ",'Final Report'!J124,CHAR(10)),""),IF('Final Report'!K124&lt;&gt;"",CONCATENATE("VoiceOver - Chrome - MAC OS  - ",'Final Report'!K124,CHAR(10)),""),IF('Final Report'!L124&lt;&gt;"",CONCATENATE("VoiceOver - iOS - ",'Final Report'!L124,CHAR(10)),""),IF('Final Report'!M124&lt;&gt;"",CONCATENATE("TalkBack - Android - ",'Final Report'!M124,CHAR(10)),""),IF('Final Report'!N124&lt;&gt;"",CONCATENATE("ZoomText - ",'Final Report'!N124,CHAR(10)),""),IF('Final Report'!O124&lt;&gt;"",CONCATENATE("Dragon - ",'Final Report'!O124,CHAR(10)),""),CHAR(10),"*Original Bug:*",CHAR(10),)))</f>
        <v>*Steps to Reproduce:*
N/A
*Actual Result:*
N/A
*ScreenShot Name:*
*Code Snippet*
0
*Expected Result*
N/A
*Rationale*
N/A
*Recommendation*
N/A
*WCAG 2.1 Conformance Level:*
N/A
*WCAG 2.1 Success Criteria:*
N/A
*Tested on:*
Windows: 11
MAC OS: 12
iOS: 15
Android OS: 10
FALSE</v>
      </c>
      <c r="D124" s="121" t="b">
        <f>Final_Report[[#This Row],[Severity]]</f>
        <v>0</v>
      </c>
      <c r="E124" s="103" t="str">
        <f>CONCATENATE('Final Report'!AD124,CHAR(10),CHAR(10),'Final Report'!AF124)</f>
        <v xml:space="preserve">
N/A</v>
      </c>
      <c r="F124" s="103" t="str">
        <f>Final_Report[[#This Row],[Components]]</f>
        <v>N/A (Level N/A), Accessibility, Audit, Marketing, MLM-XL, MLVISION, MyLab, US, VPAT</v>
      </c>
      <c r="G124" s="103" t="e">
        <f>Final_Report[[#This Row],[Labels]]</f>
        <v>#VALUE!</v>
      </c>
      <c r="H124" s="103">
        <f>Final_Report[[#This Row],[ScreenShot Name]]</f>
        <v>0</v>
      </c>
      <c r="I124" s="104">
        <f>Final_Report[[#This Row],[Priority]]</f>
        <v>0</v>
      </c>
      <c r="J124" s="103">
        <f>Final_Report[[#This Row],[Uploading Status]]</f>
        <v>0</v>
      </c>
    </row>
    <row r="125" spans="1:10" ht="90" hidden="1">
      <c r="A125" s="58">
        <f>Final_Report[[#This Row],[Issue Name]]</f>
        <v>0</v>
      </c>
      <c r="B125" s="103" t="str">
        <f>Final_Report[[#This Row],[Summary]]</f>
        <v>Kotler | Ch 1 Video Assignment: Web: Observation: Page not available</v>
      </c>
      <c r="C125" s="103" t="e">
        <f>CONCATENATE("*Steps to Reproduce:*",CHAR(10),CHAR(10),'Final Report'!AD125,CHAR(10),CHAR(10),'Final Report'!AF125,CHAR(10),CHAR(10),"*Actual Result:*",CHAR(10),'Final Report'!#REF!,CHAR(10),CHAR(10),"*ScreenShot Name:*",CHAR(10),'Final Report'!AI125,CHAR(10),CHAR(10),IF('Final Report'!X125&lt;&gt;"",CONCATENATE("*Code Snippet*",CHAR(10),'Final Report'!X125,CHAR(10),CHAR(10)),""),"*Expected Result*",CHAR(10),'Final Report'!#REF!,CHAR(10),CHAR(10),"*Rationale*",CHAR(10),'Final Report'!AA125,CHAR(10),CHAR(10),"*Recommendation*",CHAR(10),'Final Report'!AC125,CHAR(10),CHAR(10),"*WCAG 2.1 Conformance Level:*",CHAR(10),'Final Report'!AG125,CHAR(10),CHAR(10),"*WCAG 2.1 Success Criteria:*",CHAR(10),'Final Report'!AH125,CHAR(10),CHAR(10),"*Tested on:*",CHAR(10),'Final Report'!AK125,CHAR(10),CHAR(10),IF(OR('Final Report'!G125&lt;&gt;"",'Final Report'!H125&lt;&gt;"",'Final Report'!I125&lt;&gt;"",'Final Report'!J125&lt;&gt;"",'Final Report'!K125&lt;&gt;"",'Final Report'!L125&lt;&gt;"",'Final Report'!M125&lt;&gt;"",'Final Report'!N125&lt;&gt;"",'Final Report'!O125&lt;&gt;""),CONCATENATE("*Assistive Technology:*",CHAR(10),IF('Final Report'!G125&lt;&gt;"",CONCATENATE("JAWS 2022 - Chrome - Windows - ",'Final Report'!G125,CHAR(10)),""),IF('Final Report'!H125&lt;&gt;"",CONCATENATE("NVDA 2022 - Firefox - Windows - ",'Final Report'!H125,CHAR(10)),""),IF('Final Report'!I125&lt;&gt;"",CONCATENATE("NVDA 2022 - Chrome - Windows - ",'Final Report'!I125,CHAR(10)),""),IF('Final Report'!J125&lt;&gt;"",CONCATENATE("VoiceOver - Safari - MAC OS - ",'Final Report'!J125,CHAR(10)),""),IF('Final Report'!K125&lt;&gt;"",CONCATENATE("VoiceOver - Chrome - MAC OS  - ",'Final Report'!K125,CHAR(10)),""),IF('Final Report'!L125&lt;&gt;"",CONCATENATE("VoiceOver - iOS - ",'Final Report'!L125,CHAR(10)),""),IF('Final Report'!M125&lt;&gt;"",CONCATENATE("TalkBack - Android - ",'Final Report'!M125,CHAR(10)),""),IF('Final Report'!N125&lt;&gt;"",CONCATENATE("ZoomText - ",'Final Report'!N125,CHAR(10)),""),IF('Final Report'!O125&lt;&gt;"",CONCATENATE("Dragon - ",'Final Report'!O125,CHAR(10)),""),CHAR(10),"*Original Bug:*",CHAR(10),)))</f>
        <v>#REF!</v>
      </c>
      <c r="D125" s="121" t="b">
        <f>Final_Report[[#This Row],[Severity]]</f>
        <v>0</v>
      </c>
      <c r="E125" s="103" t="str">
        <f>CONCATENATE('Final Report'!AD125,CHAR(10),CHAR(10),'Final Report'!AF125)</f>
        <v xml:space="preserve">
N/A</v>
      </c>
      <c r="F125" s="103" t="str">
        <f>Final_Report[[#This Row],[Components]]</f>
        <v>N/A (Level N/A), Accessibility, Audit, Marketing, MLM-XL, MLVISION, MyLab, US, VPAT</v>
      </c>
      <c r="G125" s="103" t="e">
        <f>Final_Report[[#This Row],[Labels]]</f>
        <v>#VALUE!</v>
      </c>
      <c r="H125" s="103">
        <f>Final_Report[[#This Row],[ScreenShot Name]]</f>
        <v>0</v>
      </c>
      <c r="I125" s="104">
        <f>Final_Report[[#This Row],[Priority]]</f>
        <v>0</v>
      </c>
      <c r="J125" s="103">
        <f>Final_Report[[#This Row],[Uploading Status]]</f>
        <v>0</v>
      </c>
    </row>
    <row r="126" spans="1:10" ht="409.5" hidden="1">
      <c r="A126" s="58">
        <f>Final_Report[[#This Row],[Issue Name]]</f>
        <v>0</v>
      </c>
      <c r="B126" s="103" t="str">
        <f>Final_Report[[#This Row],[Summary]]</f>
        <v>N/A</v>
      </c>
      <c r="C126" s="103" t="str">
        <f>CONCATENATE("*Steps to Reproduce:*",CHAR(10),CHAR(10),'Final Report'!AD126,CHAR(10),CHAR(10),'Final Report'!AF126,CHAR(10),CHAR(10),"*Actual Result:*",CHAR(10),'Final Report'!V126,CHAR(10),CHAR(10),"*ScreenShot Name:*",CHAR(10),'Final Report'!AI126,CHAR(10),CHAR(10),IF('Final Report'!X126&lt;&gt;"",CONCATENATE("*Code Snippet*",CHAR(10),'Final Report'!X126,CHAR(10),CHAR(10)),""),"*Expected Result*",CHAR(10),'Final Report'!Z126,CHAR(10),CHAR(10),"*Rationale*",CHAR(10),'Final Report'!AA126,CHAR(10),CHAR(10),"*Recommendation*",CHAR(10),'Final Report'!AC126,CHAR(10),CHAR(10),"*WCAG 2.1 Conformance Level:*",CHAR(10),'Final Report'!AG126,CHAR(10),CHAR(10),"*WCAG 2.1 Success Criteria:*",CHAR(10),'Final Report'!AH126,CHAR(10),CHAR(10),"*Tested on:*",CHAR(10),'Final Report'!AK126,CHAR(10),CHAR(10),IF(OR('Final Report'!G126&lt;&gt;"",'Final Report'!H126&lt;&gt;"",'Final Report'!I126&lt;&gt;"",'Final Report'!J126&lt;&gt;"",'Final Report'!K126&lt;&gt;"",'Final Report'!L126&lt;&gt;"",'Final Report'!M126&lt;&gt;"",'Final Report'!N126&lt;&gt;"",'Final Report'!O126&lt;&gt;""),CONCATENATE("*Assistive Technology:*",CHAR(10),IF('Final Report'!G126&lt;&gt;"",CONCATENATE("JAWS 2022 - Chrome - Windows - ",'Final Report'!G126,CHAR(10)),""),IF('Final Report'!H126&lt;&gt;"",CONCATENATE("NVDA 2022 - Firefox - Windows - ",'Final Report'!H126,CHAR(10)),""),IF('Final Report'!I126&lt;&gt;"",CONCATENATE("NVDA 2022 - Chrome - Windows - ",'Final Report'!I126,CHAR(10)),""),IF('Final Report'!J126&lt;&gt;"",CONCATENATE("VoiceOver - Safari - MAC OS - ",'Final Report'!J126,CHAR(10)),""),IF('Final Report'!K126&lt;&gt;"",CONCATENATE("VoiceOver - Chrome - MAC OS  - ",'Final Report'!K126,CHAR(10)),""),IF('Final Report'!L126&lt;&gt;"",CONCATENATE("VoiceOver - iOS - ",'Final Report'!L126,CHAR(10)),""),IF('Final Report'!M126&lt;&gt;"",CONCATENATE("TalkBack - Android - ",'Final Report'!M126,CHAR(10)),""),IF('Final Report'!N126&lt;&gt;"",CONCATENATE("ZoomText - ",'Final Report'!N126,CHAR(10)),""),IF('Final Report'!O126&lt;&gt;"",CONCATENATE("Dragon - ",'Final Report'!O126,CHAR(10)),""),CHAR(10),"*Original Bug:*",CHAR(10),)))</f>
        <v>*Steps to Reproduce:*
N/A
*Actual Result:*
N/A
*ScreenShot Name:*
*Code Snippet*
0
*Expected Result*
N/A
*Rationale*
N/A
*Recommendation*
N/A
*WCAG 2.1 Conformance Level:*
N/A
*WCAG 2.1 Success Criteria:*
N/A
*Tested on:*
Windows: 11
MAC OS: 12
iOS: 15
Android OS: 10
FALSE</v>
      </c>
      <c r="D126" s="121" t="b">
        <f>Final_Report[[#This Row],[Severity]]</f>
        <v>0</v>
      </c>
      <c r="E126" s="103" t="str">
        <f>CONCATENATE('Final Report'!AD126,CHAR(10),CHAR(10),'Final Report'!AF126)</f>
        <v xml:space="preserve">
N/A</v>
      </c>
      <c r="F126" s="103" t="str">
        <f>Final_Report[[#This Row],[Components]]</f>
        <v>N/A (Level N/A), Accessibility, Audit, Marketing, MLM-XL, MLVISION, MyLab, US, VPAT</v>
      </c>
      <c r="G126" s="103" t="e">
        <f>Final_Report[[#This Row],[Labels]]</f>
        <v>#VALUE!</v>
      </c>
      <c r="H126" s="103">
        <f>Final_Report[[#This Row],[ScreenShot Name]]</f>
        <v>0</v>
      </c>
      <c r="I126" s="104">
        <f>Final_Report[[#This Row],[Priority]]</f>
        <v>0</v>
      </c>
      <c r="J126" s="103">
        <f>Final_Report[[#This Row],[Uploading Status]]</f>
        <v>0</v>
      </c>
    </row>
    <row r="127" spans="1:10" ht="409.5" hidden="1">
      <c r="A127" s="58">
        <f>Final_Report[[#This Row],[Issue Name]]</f>
        <v>0</v>
      </c>
      <c r="B127" s="103" t="str">
        <f>Final_Report[[#This Row],[Summary]]</f>
        <v>N/A</v>
      </c>
      <c r="C127" s="103" t="str">
        <f>CONCATENATE("*Steps to Reproduce:*",CHAR(10),CHAR(10),'Final Report'!AD127,CHAR(10),CHAR(10),'Final Report'!AF127,CHAR(10),CHAR(10),"*Actual Result:*",CHAR(10),'Final Report'!V127,CHAR(10),CHAR(10),"*ScreenShot Name:*",CHAR(10),'Final Report'!AI127,CHAR(10),CHAR(10),IF('Final Report'!X127&lt;&gt;"",CONCATENATE("*Code Snippet*",CHAR(10),'Final Report'!X127,CHAR(10),CHAR(10)),""),"*Expected Result*",CHAR(10),'Final Report'!Z127,CHAR(10),CHAR(10),"*Rationale*",CHAR(10),'Final Report'!AA127,CHAR(10),CHAR(10),"*Recommendation*",CHAR(10),'Final Report'!AC127,CHAR(10),CHAR(10),"*WCAG 2.1 Conformance Level:*",CHAR(10),'Final Report'!AG127,CHAR(10),CHAR(10),"*WCAG 2.1 Success Criteria:*",CHAR(10),'Final Report'!AH127,CHAR(10),CHAR(10),"*Tested on:*",CHAR(10),'Final Report'!AK127,CHAR(10),CHAR(10),IF(OR('Final Report'!G127&lt;&gt;"",'Final Report'!H127&lt;&gt;"",'Final Report'!I127&lt;&gt;"",'Final Report'!J127&lt;&gt;"",'Final Report'!K127&lt;&gt;"",'Final Report'!L127&lt;&gt;"",'Final Report'!M127&lt;&gt;"",'Final Report'!N127&lt;&gt;"",'Final Report'!O127&lt;&gt;""),CONCATENATE("*Assistive Technology:*",CHAR(10),IF('Final Report'!G127&lt;&gt;"",CONCATENATE("JAWS 2022 - Chrome - Windows - ",'Final Report'!G127,CHAR(10)),""),IF('Final Report'!H127&lt;&gt;"",CONCATENATE("NVDA 2022 - Firefox - Windows - ",'Final Report'!H127,CHAR(10)),""),IF('Final Report'!I127&lt;&gt;"",CONCATENATE("NVDA 2022 - Chrome - Windows - ",'Final Report'!I127,CHAR(10)),""),IF('Final Report'!J127&lt;&gt;"",CONCATENATE("VoiceOver - Safari - MAC OS - ",'Final Report'!J127,CHAR(10)),""),IF('Final Report'!K127&lt;&gt;"",CONCATENATE("VoiceOver - Chrome - MAC OS  - ",'Final Report'!K127,CHAR(10)),""),IF('Final Report'!L127&lt;&gt;"",CONCATENATE("VoiceOver - iOS - ",'Final Report'!L127,CHAR(10)),""),IF('Final Report'!M127&lt;&gt;"",CONCATENATE("TalkBack - Android - ",'Final Report'!M127,CHAR(10)),""),IF('Final Report'!N127&lt;&gt;"",CONCATENATE("ZoomText - ",'Final Report'!N127,CHAR(10)),""),IF('Final Report'!O127&lt;&gt;"",CONCATENATE("Dragon - ",'Final Report'!O127,CHAR(10)),""),CHAR(10),"*Original Bug:*",CHAR(10),)))</f>
        <v>*Steps to Reproduce:*
N/A
*Actual Result:*
N/A
*ScreenShot Name:*
*Code Snippet*
0
*Expected Result*
N/A
*Rationale*
N/A
*Recommendation*
N/A
*WCAG 2.1 Conformance Level:*
N/A
*WCAG 2.1 Success Criteria:*
N/A
*Tested on:*
Windows: 11
MAC OS: 12
iOS: 15
Android OS: 10
FALSE</v>
      </c>
      <c r="D127" s="121" t="b">
        <f>Final_Report[[#This Row],[Severity]]</f>
        <v>0</v>
      </c>
      <c r="E127" s="103" t="str">
        <f>CONCATENATE('Final Report'!AD127,CHAR(10),CHAR(10),'Final Report'!AF127)</f>
        <v xml:space="preserve">
N/A</v>
      </c>
      <c r="F127" s="103" t="str">
        <f>Final_Report[[#This Row],[Components]]</f>
        <v>N/A (Level N/A), Accessibility, Audit, Marketing, MLM-XL, MLVISION, MyLab, US, VPAT</v>
      </c>
      <c r="G127" s="103" t="e">
        <f>Final_Report[[#This Row],[Labels]]</f>
        <v>#VALUE!</v>
      </c>
      <c r="H127" s="103">
        <f>Final_Report[[#This Row],[ScreenShot Name]]</f>
        <v>0</v>
      </c>
      <c r="I127" s="104">
        <f>Final_Report[[#This Row],[Priority]]</f>
        <v>0</v>
      </c>
      <c r="J127" s="103">
        <f>Final_Report[[#This Row],[Uploading Status]]</f>
        <v>0</v>
      </c>
    </row>
    <row r="128" spans="1:10" ht="409.5" hidden="1">
      <c r="A128" s="58">
        <f>Final_Report[[#This Row],[Issue Name]]</f>
        <v>0</v>
      </c>
      <c r="B128" s="103" t="str">
        <f>Final_Report[[#This Row],[Summary]]</f>
        <v>N/A</v>
      </c>
      <c r="C128" s="103" t="str">
        <f>CONCATENATE("*Steps to Reproduce:*",CHAR(10),CHAR(10),'Final Report'!AD128,CHAR(10),CHAR(10),'Final Report'!AF128,CHAR(10),CHAR(10),"*Actual Result:*",CHAR(10),'Final Report'!V128,CHAR(10),CHAR(10),"*ScreenShot Name:*",CHAR(10),'Final Report'!AI128,CHAR(10),CHAR(10),IF('Final Report'!X128&lt;&gt;"",CONCATENATE("*Code Snippet*",CHAR(10),'Final Report'!X128,CHAR(10),CHAR(10)),""),"*Expected Result*",CHAR(10),'Final Report'!Z128,CHAR(10),CHAR(10),"*Rationale*",CHAR(10),'Final Report'!AA128,CHAR(10),CHAR(10),"*Recommendation*",CHAR(10),'Final Report'!AC128,CHAR(10),CHAR(10),"*WCAG 2.1 Conformance Level:*",CHAR(10),'Final Report'!AG128,CHAR(10),CHAR(10),"*WCAG 2.1 Success Criteria:*",CHAR(10),'Final Report'!AH128,CHAR(10),CHAR(10),"*Tested on:*",CHAR(10),'Final Report'!AK128,CHAR(10),CHAR(10),IF(OR('Final Report'!G128&lt;&gt;"",'Final Report'!H128&lt;&gt;"",'Final Report'!I128&lt;&gt;"",'Final Report'!J128&lt;&gt;"",'Final Report'!K128&lt;&gt;"",'Final Report'!L128&lt;&gt;"",'Final Report'!M128&lt;&gt;"",'Final Report'!N128&lt;&gt;"",'Final Report'!O128&lt;&gt;""),CONCATENATE("*Assistive Technology:*",CHAR(10),IF('Final Report'!G128&lt;&gt;"",CONCATENATE("JAWS 2022 - Chrome - Windows - ",'Final Report'!G128,CHAR(10)),""),IF('Final Report'!H128&lt;&gt;"",CONCATENATE("NVDA 2022 - Firefox - Windows - ",'Final Report'!H128,CHAR(10)),""),IF('Final Report'!I128&lt;&gt;"",CONCATENATE("NVDA 2022 - Chrome - Windows - ",'Final Report'!I128,CHAR(10)),""),IF('Final Report'!J128&lt;&gt;"",CONCATENATE("VoiceOver - Safari - MAC OS - ",'Final Report'!J128,CHAR(10)),""),IF('Final Report'!K128&lt;&gt;"",CONCATENATE("VoiceOver - Chrome - MAC OS  - ",'Final Report'!K128,CHAR(10)),""),IF('Final Report'!L128&lt;&gt;"",CONCATENATE("VoiceOver - iOS - ",'Final Report'!L128,CHAR(10)),""),IF('Final Report'!M128&lt;&gt;"",CONCATENATE("TalkBack - Android - ",'Final Report'!M128,CHAR(10)),""),IF('Final Report'!N128&lt;&gt;"",CONCATENATE("ZoomText - ",'Final Report'!N128,CHAR(10)),""),IF('Final Report'!O128&lt;&gt;"",CONCATENATE("Dragon - ",'Final Report'!O128,CHAR(10)),""),CHAR(10),"*Original Bug:*",CHAR(10),)))</f>
        <v>*Steps to Reproduce:*
N/A
*Actual Result:*
N/A
*ScreenShot Name:*
*Code Snippet*
0
*Expected Result*
N/A
*Rationale*
N/A
*Recommendation*
N/A
*WCAG 2.1 Conformance Level:*
N/A
*WCAG 2.1 Success Criteria:*
N/A
*Tested on:*
Windows: 11
MAC OS: 12
iOS: 15
Android OS: 10
FALSE</v>
      </c>
      <c r="D128" s="121" t="b">
        <f>Final_Report[[#This Row],[Severity]]</f>
        <v>0</v>
      </c>
      <c r="E128" s="103" t="str">
        <f>CONCATENATE('Final Report'!AD128,CHAR(10),CHAR(10),'Final Report'!AF128)</f>
        <v xml:space="preserve">
N/A</v>
      </c>
      <c r="F128" s="103" t="str">
        <f>Final_Report[[#This Row],[Components]]</f>
        <v>N/A (Level N/A), Accessibility, Audit, Marketing, MLM-XL, MLVISION, MyLab, US, VPAT</v>
      </c>
      <c r="G128" s="103" t="e">
        <f>Final_Report[[#This Row],[Labels]]</f>
        <v>#VALUE!</v>
      </c>
      <c r="H128" s="103">
        <f>Final_Report[[#This Row],[ScreenShot Name]]</f>
        <v>0</v>
      </c>
      <c r="I128" s="104">
        <f>Final_Report[[#This Row],[Priority]]</f>
        <v>0</v>
      </c>
      <c r="J128" s="103">
        <f>Final_Report[[#This Row],[Uploading Status]]</f>
        <v>0</v>
      </c>
    </row>
    <row r="129" spans="1:10" ht="409.5" hidden="1">
      <c r="A129" s="58">
        <f>Final_Report[[#This Row],[Issue Name]]</f>
        <v>0</v>
      </c>
      <c r="B129" s="103" t="str">
        <f>Final_Report[[#This Row],[Summary]]</f>
        <v>N/A</v>
      </c>
      <c r="C129" s="103" t="str">
        <f>CONCATENATE("*Steps to Reproduce:*",CHAR(10),CHAR(10),'Final Report'!AD129,CHAR(10),CHAR(10),'Final Report'!AF129,CHAR(10),CHAR(10),"*Actual Result:*",CHAR(10),'Final Report'!V129,CHAR(10),CHAR(10),"*ScreenShot Name:*",CHAR(10),'Final Report'!AI129,CHAR(10),CHAR(10),IF('Final Report'!X129&lt;&gt;"",CONCATENATE("*Code Snippet*",CHAR(10),'Final Report'!X129,CHAR(10),CHAR(10)),""),"*Expected Result*",CHAR(10),'Final Report'!Z129,CHAR(10),CHAR(10),"*Rationale*",CHAR(10),'Final Report'!AA129,CHAR(10),CHAR(10),"*Recommendation*",CHAR(10),'Final Report'!AC129,CHAR(10),CHAR(10),"*WCAG 2.1 Conformance Level:*",CHAR(10),'Final Report'!AG129,CHAR(10),CHAR(10),"*WCAG 2.1 Success Criteria:*",CHAR(10),'Final Report'!AH129,CHAR(10),CHAR(10),"*Tested on:*",CHAR(10),'Final Report'!AK129,CHAR(10),CHAR(10),IF(OR('Final Report'!G129&lt;&gt;"",'Final Report'!H129&lt;&gt;"",'Final Report'!I129&lt;&gt;"",'Final Report'!J129&lt;&gt;"",'Final Report'!K129&lt;&gt;"",'Final Report'!L129&lt;&gt;"",'Final Report'!M129&lt;&gt;"",'Final Report'!N129&lt;&gt;"",'Final Report'!O129&lt;&gt;""),CONCATENATE("*Assistive Technology:*",CHAR(10),IF('Final Report'!G129&lt;&gt;"",CONCATENATE("JAWS 2022 - Chrome - Windows - ",'Final Report'!G129,CHAR(10)),""),IF('Final Report'!H129&lt;&gt;"",CONCATENATE("NVDA 2022 - Firefox - Windows - ",'Final Report'!H129,CHAR(10)),""),IF('Final Report'!I129&lt;&gt;"",CONCATENATE("NVDA 2022 - Chrome - Windows - ",'Final Report'!I129,CHAR(10)),""),IF('Final Report'!J129&lt;&gt;"",CONCATENATE("VoiceOver - Safari - MAC OS - ",'Final Report'!J129,CHAR(10)),""),IF('Final Report'!K129&lt;&gt;"",CONCATENATE("VoiceOver - Chrome - MAC OS  - ",'Final Report'!K129,CHAR(10)),""),IF('Final Report'!L129&lt;&gt;"",CONCATENATE("VoiceOver - iOS - ",'Final Report'!L129,CHAR(10)),""),IF('Final Report'!M129&lt;&gt;"",CONCATENATE("TalkBack - Android - ",'Final Report'!M129,CHAR(10)),""),IF('Final Report'!N129&lt;&gt;"",CONCATENATE("ZoomText - ",'Final Report'!N129,CHAR(10)),""),IF('Final Report'!O129&lt;&gt;"",CONCATENATE("Dragon - ",'Final Report'!O129,CHAR(10)),""),CHAR(10),"*Original Bug:*",CHAR(10),)))</f>
        <v>*Steps to Reproduce:*
N/A
*Actual Result:*
N/A
*ScreenShot Name:*
*Code Snippet*
0
*Expected Result*
N/A
*Rationale*
N/A
*Recommendation*
N/A
*WCAG 2.1 Conformance Level:*
N/A
*WCAG 2.1 Success Criteria:*
N/A
*Tested on:*
Windows: 11
MAC OS: 12
iOS: 15
Android OS: 10
FALSE</v>
      </c>
      <c r="D129" s="121" t="b">
        <f>Final_Report[[#This Row],[Severity]]</f>
        <v>0</v>
      </c>
      <c r="E129" s="103" t="str">
        <f>CONCATENATE('Final Report'!AD129,CHAR(10),CHAR(10),'Final Report'!AF129)</f>
        <v xml:space="preserve">
N/A</v>
      </c>
      <c r="F129" s="103" t="str">
        <f>Final_Report[[#This Row],[Components]]</f>
        <v>N/A (Level N/A), Accessibility, Audit, Marketing, MLM-XL, MLVISION, MyLab, US, VPAT</v>
      </c>
      <c r="G129" s="103" t="e">
        <f>Final_Report[[#This Row],[Labels]]</f>
        <v>#VALUE!</v>
      </c>
      <c r="H129" s="103">
        <f>Final_Report[[#This Row],[ScreenShot Name]]</f>
        <v>0</v>
      </c>
      <c r="I129" s="104">
        <f>Final_Report[[#This Row],[Priority]]</f>
        <v>0</v>
      </c>
      <c r="J129" s="103">
        <f>Final_Report[[#This Row],[Uploading Status]]</f>
        <v>0</v>
      </c>
    </row>
    <row r="130" spans="1:10" ht="409.5" hidden="1">
      <c r="A130" s="58">
        <f>Final_Report[[#This Row],[Issue Name]]</f>
        <v>0</v>
      </c>
      <c r="B130" s="103" t="str">
        <f>Final_Report[[#This Row],[Summary]]</f>
        <v>N/A</v>
      </c>
      <c r="C130" s="103" t="str">
        <f>CONCATENATE("*Steps to Reproduce:*",CHAR(10),CHAR(10),'Final Report'!AD130,CHAR(10),CHAR(10),'Final Report'!AF130,CHAR(10),CHAR(10),"*Actual Result:*",CHAR(10),'Final Report'!V130,CHAR(10),CHAR(10),"*ScreenShot Name:*",CHAR(10),'Final Report'!AI130,CHAR(10),CHAR(10),IF('Final Report'!X130&lt;&gt;"",CONCATENATE("*Code Snippet*",CHAR(10),'Final Report'!X130,CHAR(10),CHAR(10)),""),"*Expected Result*",CHAR(10),'Final Report'!Z130,CHAR(10),CHAR(10),"*Rationale*",CHAR(10),'Final Report'!AA130,CHAR(10),CHAR(10),"*Recommendation*",CHAR(10),'Final Report'!AC130,CHAR(10),CHAR(10),"*WCAG 2.1 Conformance Level:*",CHAR(10),'Final Report'!AG130,CHAR(10),CHAR(10),"*WCAG 2.1 Success Criteria:*",CHAR(10),'Final Report'!AH130,CHAR(10),CHAR(10),"*Tested on:*",CHAR(10),'Final Report'!AK130,CHAR(10),CHAR(10),IF(OR('Final Report'!G130&lt;&gt;"",'Final Report'!H130&lt;&gt;"",'Final Report'!I130&lt;&gt;"",'Final Report'!J130&lt;&gt;"",'Final Report'!K130&lt;&gt;"",'Final Report'!L130&lt;&gt;"",'Final Report'!M130&lt;&gt;"",'Final Report'!N130&lt;&gt;"",'Final Report'!O130&lt;&gt;""),CONCATENATE("*Assistive Technology:*",CHAR(10),IF('Final Report'!G130&lt;&gt;"",CONCATENATE("JAWS 2022 - Chrome - Windows - ",'Final Report'!G130,CHAR(10)),""),IF('Final Report'!H130&lt;&gt;"",CONCATENATE("NVDA 2022 - Firefox - Windows - ",'Final Report'!H130,CHAR(10)),""),IF('Final Report'!I130&lt;&gt;"",CONCATENATE("NVDA 2022 - Chrome - Windows - ",'Final Report'!I130,CHAR(10)),""),IF('Final Report'!J130&lt;&gt;"",CONCATENATE("VoiceOver - Safari - MAC OS - ",'Final Report'!J130,CHAR(10)),""),IF('Final Report'!K130&lt;&gt;"",CONCATENATE("VoiceOver - Chrome - MAC OS  - ",'Final Report'!K130,CHAR(10)),""),IF('Final Report'!L130&lt;&gt;"",CONCATENATE("VoiceOver - iOS - ",'Final Report'!L130,CHAR(10)),""),IF('Final Report'!M130&lt;&gt;"",CONCATENATE("TalkBack - Android - ",'Final Report'!M130,CHAR(10)),""),IF('Final Report'!N130&lt;&gt;"",CONCATENATE("ZoomText - ",'Final Report'!N130,CHAR(10)),""),IF('Final Report'!O130&lt;&gt;"",CONCATENATE("Dragon - ",'Final Report'!O130,CHAR(10)),""),CHAR(10),"*Original Bug:*",CHAR(10),)))</f>
        <v>*Steps to Reproduce:*
N/A
*Actual Result:*
N/A
*ScreenShot Name:*
*Code Snippet*
0
*Expected Result*
N/A
*Rationale*
N/A
*Recommendation*
N/A
*WCAG 2.1 Conformance Level:*
N/A
*WCAG 2.1 Success Criteria:*
N/A
*Tested on:*
Windows: 11
MAC OS: 12
iOS: 15
Android OS: 10
FALSE</v>
      </c>
      <c r="D130" s="121" t="b">
        <f>Final_Report[[#This Row],[Severity]]</f>
        <v>0</v>
      </c>
      <c r="E130" s="103" t="str">
        <f>CONCATENATE('Final Report'!AD130,CHAR(10),CHAR(10),'Final Report'!AF130)</f>
        <v xml:space="preserve">
N/A</v>
      </c>
      <c r="F130" s="103" t="str">
        <f>Final_Report[[#This Row],[Components]]</f>
        <v>N/A (Level N/A), Accessibility, Audit, Marketing, MLM-XL, MLVISION, MyLab, US, VPAT</v>
      </c>
      <c r="G130" s="103" t="e">
        <f>Final_Report[[#This Row],[Labels]]</f>
        <v>#VALUE!</v>
      </c>
      <c r="H130" s="103">
        <f>Final_Report[[#This Row],[ScreenShot Name]]</f>
        <v>0</v>
      </c>
      <c r="I130" s="104">
        <f>Final_Report[[#This Row],[Priority]]</f>
        <v>0</v>
      </c>
      <c r="J130" s="103">
        <f>Final_Report[[#This Row],[Uploading Status]]</f>
        <v>0</v>
      </c>
    </row>
    <row r="131" spans="1:10" ht="409.5" hidden="1">
      <c r="A131" s="58">
        <f>Final_Report[[#This Row],[Issue Name]]</f>
        <v>0</v>
      </c>
      <c r="B131" s="103" t="str">
        <f>Final_Report[[#This Row],[Summary]]</f>
        <v>N/A</v>
      </c>
      <c r="C131" s="103" t="str">
        <f>CONCATENATE("*Steps to Reproduce:*",CHAR(10),CHAR(10),'Final Report'!AD131,CHAR(10),CHAR(10),'Final Report'!AF131,CHAR(10),CHAR(10),"*Actual Result:*",CHAR(10),'Final Report'!V131,CHAR(10),CHAR(10),"*ScreenShot Name:*",CHAR(10),'Final Report'!AI131,CHAR(10),CHAR(10),IF('Final Report'!X131&lt;&gt;"",CONCATENATE("*Code Snippet*",CHAR(10),'Final Report'!X131,CHAR(10),CHAR(10)),""),"*Expected Result*",CHAR(10),'Final Report'!Z131,CHAR(10),CHAR(10),"*Rationale*",CHAR(10),'Final Report'!AA131,CHAR(10),CHAR(10),"*Recommendation*",CHAR(10),'Final Report'!AC131,CHAR(10),CHAR(10),"*WCAG 2.1 Conformance Level:*",CHAR(10),'Final Report'!AG131,CHAR(10),CHAR(10),"*WCAG 2.1 Success Criteria:*",CHAR(10),'Final Report'!AH131,CHAR(10),CHAR(10),"*Tested on:*",CHAR(10),'Final Report'!AK131,CHAR(10),CHAR(10),IF(OR('Final Report'!G131&lt;&gt;"",'Final Report'!H131&lt;&gt;"",'Final Report'!I131&lt;&gt;"",'Final Report'!J131&lt;&gt;"",'Final Report'!K131&lt;&gt;"",'Final Report'!L131&lt;&gt;"",'Final Report'!M131&lt;&gt;"",'Final Report'!N131&lt;&gt;"",'Final Report'!O131&lt;&gt;""),CONCATENATE("*Assistive Technology:*",CHAR(10),IF('Final Report'!G131&lt;&gt;"",CONCATENATE("JAWS 2022 - Chrome - Windows - ",'Final Report'!G131,CHAR(10)),""),IF('Final Report'!H131&lt;&gt;"",CONCATENATE("NVDA 2022 - Firefox - Windows - ",'Final Report'!H131,CHAR(10)),""),IF('Final Report'!I131&lt;&gt;"",CONCATENATE("NVDA 2022 - Chrome - Windows - ",'Final Report'!I131,CHAR(10)),""),IF('Final Report'!J131&lt;&gt;"",CONCATENATE("VoiceOver - Safari - MAC OS - ",'Final Report'!J131,CHAR(10)),""),IF('Final Report'!K131&lt;&gt;"",CONCATENATE("VoiceOver - Chrome - MAC OS  - ",'Final Report'!K131,CHAR(10)),""),IF('Final Report'!L131&lt;&gt;"",CONCATENATE("VoiceOver - iOS - ",'Final Report'!L131,CHAR(10)),""),IF('Final Report'!M131&lt;&gt;"",CONCATENATE("TalkBack - Android - ",'Final Report'!M131,CHAR(10)),""),IF('Final Report'!N131&lt;&gt;"",CONCATENATE("ZoomText - ",'Final Report'!N131,CHAR(10)),""),IF('Final Report'!O131&lt;&gt;"",CONCATENATE("Dragon - ",'Final Report'!O131,CHAR(10)),""),CHAR(10),"*Original Bug:*",CHAR(10),)))</f>
        <v>*Steps to Reproduce:*
N/A
*Actual Result:*
N/A
*ScreenShot Name:*
*Code Snippet*
0
*Expected Result*
N/A
*Rationale*
N/A
*Recommendation*
N/A
*WCAG 2.1 Conformance Level:*
N/A
*WCAG 2.1 Success Criteria:*
N/A
*Tested on:*
Windows: 11
MAC OS: 12
iOS: 15
Android OS: 10
FALSE</v>
      </c>
      <c r="D131" s="121" t="b">
        <f>Final_Report[[#This Row],[Severity]]</f>
        <v>0</v>
      </c>
      <c r="E131" s="103" t="str">
        <f>CONCATENATE('Final Report'!AD131,CHAR(10),CHAR(10),'Final Report'!AF131)</f>
        <v xml:space="preserve">
N/A</v>
      </c>
      <c r="F131" s="103" t="str">
        <f>Final_Report[[#This Row],[Components]]</f>
        <v>N/A (Level N/A), Accessibility, Audit, Marketing, MLM-XL, MLVISION, MyLab, US, VPAT</v>
      </c>
      <c r="G131" s="103" t="e">
        <f>Final_Report[[#This Row],[Labels]]</f>
        <v>#VALUE!</v>
      </c>
      <c r="H131" s="103">
        <f>Final_Report[[#This Row],[ScreenShot Name]]</f>
        <v>0</v>
      </c>
      <c r="I131" s="104">
        <f>Final_Report[[#This Row],[Priority]]</f>
        <v>0</v>
      </c>
      <c r="J131" s="103">
        <f>Final_Report[[#This Row],[Uploading Status]]</f>
        <v>0</v>
      </c>
    </row>
    <row r="132" spans="1:10" ht="409.5" hidden="1">
      <c r="A132" s="58">
        <f>Final_Report[[#This Row],[Issue Name]]</f>
        <v>0</v>
      </c>
      <c r="B132" s="103" t="str">
        <f>Final_Report[[#This Row],[Summary]]</f>
        <v>N/A</v>
      </c>
      <c r="C132" s="103" t="str">
        <f>CONCATENATE("*Steps to Reproduce:*",CHAR(10),CHAR(10),'Final Report'!AD132,CHAR(10),CHAR(10),'Final Report'!AF132,CHAR(10),CHAR(10),"*Actual Result:*",CHAR(10),'Final Report'!V132,CHAR(10),CHAR(10),"*ScreenShot Name:*",CHAR(10),'Final Report'!AI132,CHAR(10),CHAR(10),IF('Final Report'!X132&lt;&gt;"",CONCATENATE("*Code Snippet*",CHAR(10),'Final Report'!X132,CHAR(10),CHAR(10)),""),"*Expected Result*",CHAR(10),'Final Report'!Z132,CHAR(10),CHAR(10),"*Rationale*",CHAR(10),'Final Report'!AA132,CHAR(10),CHAR(10),"*Recommendation*",CHAR(10),'Final Report'!AC132,CHAR(10),CHAR(10),"*WCAG 2.1 Conformance Level:*",CHAR(10),'Final Report'!AG132,CHAR(10),CHAR(10),"*WCAG 2.1 Success Criteria:*",CHAR(10),'Final Report'!AH132,CHAR(10),CHAR(10),"*Tested on:*",CHAR(10),'Final Report'!AK132,CHAR(10),CHAR(10),IF(OR('Final Report'!G132&lt;&gt;"",'Final Report'!H132&lt;&gt;"",'Final Report'!I132&lt;&gt;"",'Final Report'!J132&lt;&gt;"",'Final Report'!K132&lt;&gt;"",'Final Report'!L132&lt;&gt;"",'Final Report'!M132&lt;&gt;"",'Final Report'!N132&lt;&gt;"",'Final Report'!O132&lt;&gt;""),CONCATENATE("*Assistive Technology:*",CHAR(10),IF('Final Report'!G132&lt;&gt;"",CONCATENATE("JAWS 2022 - Chrome - Windows - ",'Final Report'!G132,CHAR(10)),""),IF('Final Report'!H132&lt;&gt;"",CONCATENATE("NVDA 2022 - Firefox - Windows - ",'Final Report'!H132,CHAR(10)),""),IF('Final Report'!I132&lt;&gt;"",CONCATENATE("NVDA 2022 - Chrome - Windows - ",'Final Report'!I132,CHAR(10)),""),IF('Final Report'!J132&lt;&gt;"",CONCATENATE("VoiceOver - Safari - MAC OS - ",'Final Report'!J132,CHAR(10)),""),IF('Final Report'!K132&lt;&gt;"",CONCATENATE("VoiceOver - Chrome - MAC OS  - ",'Final Report'!K132,CHAR(10)),""),IF('Final Report'!L132&lt;&gt;"",CONCATENATE("VoiceOver - iOS - ",'Final Report'!L132,CHAR(10)),""),IF('Final Report'!M132&lt;&gt;"",CONCATENATE("TalkBack - Android - ",'Final Report'!M132,CHAR(10)),""),IF('Final Report'!N132&lt;&gt;"",CONCATENATE("ZoomText - ",'Final Report'!N132,CHAR(10)),""),IF('Final Report'!O132&lt;&gt;"",CONCATENATE("Dragon - ",'Final Report'!O132,CHAR(10)),""),CHAR(10),"*Original Bug:*",CHAR(10),)))</f>
        <v>*Steps to Reproduce:*
N/A
*Actual Result:*
N/A
*ScreenShot Name:*
*Code Snippet*
0
*Expected Result*
N/A
*Rationale*
N/A
*Recommendation*
N/A
*WCAG 2.1 Conformance Level:*
N/A
*WCAG 2.1 Success Criteria:*
N/A
*Tested on:*
Windows: 11
MAC OS: 12
iOS: 15
Android OS: 10
FALSE</v>
      </c>
      <c r="D132" s="121" t="b">
        <f>Final_Report[[#This Row],[Severity]]</f>
        <v>0</v>
      </c>
      <c r="E132" s="103" t="str">
        <f>CONCATENATE('Final Report'!AD132,CHAR(10),CHAR(10),'Final Report'!AF132)</f>
        <v xml:space="preserve">
N/A</v>
      </c>
      <c r="F132" s="103" t="str">
        <f>Final_Report[[#This Row],[Components]]</f>
        <v>N/A (Level N/A), Accessibility, Audit, Marketing, MLM-XL, MLVISION, MyLab, US, VPAT</v>
      </c>
      <c r="G132" s="103" t="e">
        <f>Final_Report[[#This Row],[Labels]]</f>
        <v>#VALUE!</v>
      </c>
      <c r="H132" s="103">
        <f>Final_Report[[#This Row],[ScreenShot Name]]</f>
        <v>0</v>
      </c>
      <c r="I132" s="104">
        <f>Final_Report[[#This Row],[Priority]]</f>
        <v>0</v>
      </c>
      <c r="J132" s="103">
        <f>Final_Report[[#This Row],[Uploading Status]]</f>
        <v>0</v>
      </c>
    </row>
    <row r="133" spans="1:10" ht="409.5" hidden="1">
      <c r="A133" s="58">
        <f>Final_Report[[#This Row],[Issue Name]]</f>
        <v>0</v>
      </c>
      <c r="B133" s="103" t="str">
        <f>Final_Report[[#This Row],[Summary]]</f>
        <v>N/A</v>
      </c>
      <c r="C133" s="103" t="str">
        <f>CONCATENATE("*Steps to Reproduce:*",CHAR(10),CHAR(10),'Final Report'!AD133,CHAR(10),CHAR(10),'Final Report'!AF133,CHAR(10),CHAR(10),"*Actual Result:*",CHAR(10),'Final Report'!V133,CHAR(10),CHAR(10),"*ScreenShot Name:*",CHAR(10),'Final Report'!AI133,CHAR(10),CHAR(10),IF('Final Report'!X133&lt;&gt;"",CONCATENATE("*Code Snippet*",CHAR(10),'Final Report'!X133,CHAR(10),CHAR(10)),""),"*Expected Result*",CHAR(10),'Final Report'!Z133,CHAR(10),CHAR(10),"*Rationale*",CHAR(10),'Final Report'!AA133,CHAR(10),CHAR(10),"*Recommendation*",CHAR(10),'Final Report'!AC133,CHAR(10),CHAR(10),"*WCAG 2.1 Conformance Level:*",CHAR(10),'Final Report'!AG133,CHAR(10),CHAR(10),"*WCAG 2.1 Success Criteria:*",CHAR(10),'Final Report'!AH133,CHAR(10),CHAR(10),"*Tested on:*",CHAR(10),'Final Report'!AK133,CHAR(10),CHAR(10),IF(OR('Final Report'!G133&lt;&gt;"",'Final Report'!H133&lt;&gt;"",'Final Report'!I133&lt;&gt;"",'Final Report'!J133&lt;&gt;"",'Final Report'!K133&lt;&gt;"",'Final Report'!L133&lt;&gt;"",'Final Report'!M133&lt;&gt;"",'Final Report'!N133&lt;&gt;"",'Final Report'!O133&lt;&gt;""),CONCATENATE("*Assistive Technology:*",CHAR(10),IF('Final Report'!G133&lt;&gt;"",CONCATENATE("JAWS 2022 - Chrome - Windows - ",'Final Report'!G133,CHAR(10)),""),IF('Final Report'!H133&lt;&gt;"",CONCATENATE("NVDA 2022 - Firefox - Windows - ",'Final Report'!H133,CHAR(10)),""),IF('Final Report'!I133&lt;&gt;"",CONCATENATE("NVDA 2022 - Chrome - Windows - ",'Final Report'!I133,CHAR(10)),""),IF('Final Report'!J133&lt;&gt;"",CONCATENATE("VoiceOver - Safari - MAC OS - ",'Final Report'!J133,CHAR(10)),""),IF('Final Report'!K133&lt;&gt;"",CONCATENATE("VoiceOver - Chrome - MAC OS  - ",'Final Report'!K133,CHAR(10)),""),IF('Final Report'!L133&lt;&gt;"",CONCATENATE("VoiceOver - iOS - ",'Final Report'!L133,CHAR(10)),""),IF('Final Report'!M133&lt;&gt;"",CONCATENATE("TalkBack - Android - ",'Final Report'!M133,CHAR(10)),""),IF('Final Report'!N133&lt;&gt;"",CONCATENATE("ZoomText - ",'Final Report'!N133,CHAR(10)),""),IF('Final Report'!O133&lt;&gt;"",CONCATENATE("Dragon - ",'Final Report'!O133,CHAR(10)),""),CHAR(10),"*Original Bug:*",CHAR(10),)))</f>
        <v>*Steps to Reproduce:*
N/A
*Actual Result:*
N/A
*ScreenShot Name:*
*Code Snippet*
0
*Expected Result*
N/A
*Rationale*
N/A
*Recommendation*
N/A
*WCAG 2.1 Conformance Level:*
N/A
*WCAG 2.1 Success Criteria:*
N/A
*Tested on:*
Windows: 11
MAC OS: 12
iOS: 15
Android OS: 10
FALSE</v>
      </c>
      <c r="D133" s="121" t="b">
        <f>Final_Report[[#This Row],[Severity]]</f>
        <v>0</v>
      </c>
      <c r="E133" s="103" t="str">
        <f>CONCATENATE('Final Report'!AD133,CHAR(10),CHAR(10),'Final Report'!AF133)</f>
        <v xml:space="preserve">
N/A</v>
      </c>
      <c r="F133" s="103" t="str">
        <f>Final_Report[[#This Row],[Components]]</f>
        <v>N/A (Level N/A), Accessibility, Audit, Marketing, MLM-XL, MLVISION, MyLab, US, VPAT</v>
      </c>
      <c r="G133" s="103" t="e">
        <f>Final_Report[[#This Row],[Labels]]</f>
        <v>#VALUE!</v>
      </c>
      <c r="H133" s="103">
        <f>Final_Report[[#This Row],[ScreenShot Name]]</f>
        <v>0</v>
      </c>
      <c r="I133" s="104">
        <f>Final_Report[[#This Row],[Priority]]</f>
        <v>0</v>
      </c>
      <c r="J133" s="103">
        <f>Final_Report[[#This Row],[Uploading Status]]</f>
        <v>0</v>
      </c>
    </row>
    <row r="134" spans="1:10" ht="409.5" hidden="1">
      <c r="A134" s="58">
        <f>Final_Report[[#This Row],[Issue Name]]</f>
        <v>0</v>
      </c>
      <c r="B134" s="103" t="str">
        <f>Final_Report[[#This Row],[Summary]]</f>
        <v>N/A</v>
      </c>
      <c r="C134" s="103" t="str">
        <f>CONCATENATE("*Steps to Reproduce:*",CHAR(10),CHAR(10),'Final Report'!AD134,CHAR(10),CHAR(10),'Final Report'!AF134,CHAR(10),CHAR(10),"*Actual Result:*",CHAR(10),'Final Report'!V134,CHAR(10),CHAR(10),"*ScreenShot Name:*",CHAR(10),'Final Report'!AI134,CHAR(10),CHAR(10),IF('Final Report'!X134&lt;&gt;"",CONCATENATE("*Code Snippet*",CHAR(10),'Final Report'!X134,CHAR(10),CHAR(10)),""),"*Expected Result*",CHAR(10),'Final Report'!Z134,CHAR(10),CHAR(10),"*Rationale*",CHAR(10),'Final Report'!AA134,CHAR(10),CHAR(10),"*Recommendation*",CHAR(10),'Final Report'!AC134,CHAR(10),CHAR(10),"*WCAG 2.1 Conformance Level:*",CHAR(10),'Final Report'!AG134,CHAR(10),CHAR(10),"*WCAG 2.1 Success Criteria:*",CHAR(10),'Final Report'!AH134,CHAR(10),CHAR(10),"*Tested on:*",CHAR(10),'Final Report'!AK134,CHAR(10),CHAR(10),IF(OR('Final Report'!G134&lt;&gt;"",'Final Report'!H134&lt;&gt;"",'Final Report'!I134&lt;&gt;"",'Final Report'!J134&lt;&gt;"",'Final Report'!K134&lt;&gt;"",'Final Report'!L134&lt;&gt;"",'Final Report'!M134&lt;&gt;"",'Final Report'!N134&lt;&gt;"",'Final Report'!O134&lt;&gt;""),CONCATENATE("*Assistive Technology:*",CHAR(10),IF('Final Report'!G134&lt;&gt;"",CONCATENATE("JAWS 2022 - Chrome - Windows - ",'Final Report'!G134,CHAR(10)),""),IF('Final Report'!H134&lt;&gt;"",CONCATENATE("NVDA 2022 - Firefox - Windows - ",'Final Report'!H134,CHAR(10)),""),IF('Final Report'!I134&lt;&gt;"",CONCATENATE("NVDA 2022 - Chrome - Windows - ",'Final Report'!I134,CHAR(10)),""),IF('Final Report'!J134&lt;&gt;"",CONCATENATE("VoiceOver - Safari - MAC OS - ",'Final Report'!J134,CHAR(10)),""),IF('Final Report'!K134&lt;&gt;"",CONCATENATE("VoiceOver - Chrome - MAC OS  - ",'Final Report'!K134,CHAR(10)),""),IF('Final Report'!L134&lt;&gt;"",CONCATENATE("VoiceOver - iOS - ",'Final Report'!L134,CHAR(10)),""),IF('Final Report'!M134&lt;&gt;"",CONCATENATE("TalkBack - Android - ",'Final Report'!M134,CHAR(10)),""),IF('Final Report'!N134&lt;&gt;"",CONCATENATE("ZoomText - ",'Final Report'!N134,CHAR(10)),""),IF('Final Report'!O134&lt;&gt;"",CONCATENATE("Dragon - ",'Final Report'!O134,CHAR(10)),""),CHAR(10),"*Original Bug:*",CHAR(10),)))</f>
        <v>*Steps to Reproduce:*
N/A
*Actual Result:*
N/A
*ScreenShot Name:*
*Code Snippet*
0
*Expected Result*
N/A
*Rationale*
N/A
*Recommendation*
N/A
*WCAG 2.1 Conformance Level:*
N/A
*WCAG 2.1 Success Criteria:*
N/A
*Tested on:*
Windows: 11
MAC OS: 12
iOS: 15
Android OS: 10
FALSE</v>
      </c>
      <c r="D134" s="121" t="b">
        <f>Final_Report[[#This Row],[Severity]]</f>
        <v>0</v>
      </c>
      <c r="E134" s="103" t="str">
        <f>CONCATENATE('Final Report'!AD134,CHAR(10),CHAR(10),'Final Report'!AF134)</f>
        <v xml:space="preserve">
N/A</v>
      </c>
      <c r="F134" s="103" t="str">
        <f>Final_Report[[#This Row],[Components]]</f>
        <v>N/A (Level N/A), Accessibility, Audit, Marketing, MLM-XL, MLVISION, MyLab, US, VPAT</v>
      </c>
      <c r="G134" s="103" t="e">
        <f>Final_Report[[#This Row],[Labels]]</f>
        <v>#VALUE!</v>
      </c>
      <c r="H134" s="103">
        <f>Final_Report[[#This Row],[ScreenShot Name]]</f>
        <v>0</v>
      </c>
      <c r="I134" s="104">
        <f>Final_Report[[#This Row],[Priority]]</f>
        <v>0</v>
      </c>
      <c r="J134" s="103">
        <f>Final_Report[[#This Row],[Uploading Status]]</f>
        <v>0</v>
      </c>
    </row>
    <row r="135" spans="1:10" ht="409.5" hidden="1">
      <c r="A135" s="58">
        <f>Final_Report[[#This Row],[Issue Name]]</f>
        <v>0</v>
      </c>
      <c r="B135" s="103" t="str">
        <f>Final_Report[[#This Row],[Summary]]</f>
        <v>N/A</v>
      </c>
      <c r="C135" s="103" t="str">
        <f>CONCATENATE("*Steps to Reproduce:*",CHAR(10),CHAR(10),'Final Report'!AD135,CHAR(10),CHAR(10),'Final Report'!AF135,CHAR(10),CHAR(10),"*Actual Result:*",CHAR(10),'Final Report'!V135,CHAR(10),CHAR(10),"*ScreenShot Name:*",CHAR(10),'Final Report'!AI135,CHAR(10),CHAR(10),IF('Final Report'!X135&lt;&gt;"",CONCATENATE("*Code Snippet*",CHAR(10),'Final Report'!X135,CHAR(10),CHAR(10)),""),"*Expected Result*",CHAR(10),'Final Report'!Z135,CHAR(10),CHAR(10),"*Rationale*",CHAR(10),'Final Report'!AA135,CHAR(10),CHAR(10),"*Recommendation*",CHAR(10),'Final Report'!AC135,CHAR(10),CHAR(10),"*WCAG 2.1 Conformance Level:*",CHAR(10),'Final Report'!AG135,CHAR(10),CHAR(10),"*WCAG 2.1 Success Criteria:*",CHAR(10),'Final Report'!AH135,CHAR(10),CHAR(10),"*Tested on:*",CHAR(10),'Final Report'!AK135,CHAR(10),CHAR(10),IF(OR('Final Report'!G135&lt;&gt;"",'Final Report'!H135&lt;&gt;"",'Final Report'!I135&lt;&gt;"",'Final Report'!J135&lt;&gt;"",'Final Report'!K135&lt;&gt;"",'Final Report'!L135&lt;&gt;"",'Final Report'!M135&lt;&gt;"",'Final Report'!N135&lt;&gt;"",'Final Report'!O135&lt;&gt;""),CONCATENATE("*Assistive Technology:*",CHAR(10),IF('Final Report'!G135&lt;&gt;"",CONCATENATE("JAWS 2022 - Chrome - Windows - ",'Final Report'!G135,CHAR(10)),""),IF('Final Report'!H135&lt;&gt;"",CONCATENATE("NVDA 2022 - Firefox - Windows - ",'Final Report'!H135,CHAR(10)),""),IF('Final Report'!I135&lt;&gt;"",CONCATENATE("NVDA 2022 - Chrome - Windows - ",'Final Report'!I135,CHAR(10)),""),IF('Final Report'!J135&lt;&gt;"",CONCATENATE("VoiceOver - Safari - MAC OS - ",'Final Report'!J135,CHAR(10)),""),IF('Final Report'!K135&lt;&gt;"",CONCATENATE("VoiceOver - Chrome - MAC OS  - ",'Final Report'!K135,CHAR(10)),""),IF('Final Report'!L135&lt;&gt;"",CONCATENATE("VoiceOver - iOS - ",'Final Report'!L135,CHAR(10)),""),IF('Final Report'!M135&lt;&gt;"",CONCATENATE("TalkBack - Android - ",'Final Report'!M135,CHAR(10)),""),IF('Final Report'!N135&lt;&gt;"",CONCATENATE("ZoomText - ",'Final Report'!N135,CHAR(10)),""),IF('Final Report'!O135&lt;&gt;"",CONCATENATE("Dragon - ",'Final Report'!O135,CHAR(10)),""),CHAR(10),"*Original Bug:*",CHAR(10),)))</f>
        <v>*Steps to Reproduce:*
N/A
*Actual Result:*
N/A
*ScreenShot Name:*
*Code Snippet*
0
*Expected Result*
N/A
*Rationale*
N/A
*Recommendation*
N/A
*WCAG 2.1 Conformance Level:*
N/A
*WCAG 2.1 Success Criteria:*
N/A
*Tested on:*
Windows: 11
MAC OS: 12
iOS: 15
Android OS: 10
FALSE</v>
      </c>
      <c r="D135" s="121" t="b">
        <f>Final_Report[[#This Row],[Severity]]</f>
        <v>0</v>
      </c>
      <c r="E135" s="103" t="str">
        <f>CONCATENATE('Final Report'!AD135,CHAR(10),CHAR(10),'Final Report'!AF135)</f>
        <v xml:space="preserve">
N/A</v>
      </c>
      <c r="F135" s="103" t="str">
        <f>Final_Report[[#This Row],[Components]]</f>
        <v>N/A (Level N/A), Accessibility, Audit, Marketing, MLM-XL, MLVISION, MyLab, US, VPAT</v>
      </c>
      <c r="G135" s="103" t="e">
        <f>Final_Report[[#This Row],[Labels]]</f>
        <v>#VALUE!</v>
      </c>
      <c r="H135" s="103">
        <f>Final_Report[[#This Row],[ScreenShot Name]]</f>
        <v>0</v>
      </c>
      <c r="I135" s="104">
        <f>Final_Report[[#This Row],[Priority]]</f>
        <v>0</v>
      </c>
      <c r="J135" s="103">
        <f>Final_Report[[#This Row],[Uploading Status]]</f>
        <v>0</v>
      </c>
    </row>
    <row r="136" spans="1:10" ht="409.5" hidden="1">
      <c r="A136" s="58">
        <f>Final_Report[[#This Row],[Issue Name]]</f>
        <v>0</v>
      </c>
      <c r="B136" s="103" t="str">
        <f>Final_Report[[#This Row],[Summary]]</f>
        <v>N/A</v>
      </c>
      <c r="C136" s="103" t="str">
        <f>CONCATENATE("*Steps to Reproduce:*",CHAR(10),CHAR(10),'Final Report'!AD136,CHAR(10),CHAR(10),'Final Report'!AF136,CHAR(10),CHAR(10),"*Actual Result:*",CHAR(10),'Final Report'!V136,CHAR(10),CHAR(10),"*ScreenShot Name:*",CHAR(10),'Final Report'!AI136,CHAR(10),CHAR(10),IF('Final Report'!X136&lt;&gt;"",CONCATENATE("*Code Snippet*",CHAR(10),'Final Report'!X136,CHAR(10),CHAR(10)),""),"*Expected Result*",CHAR(10),'Final Report'!Z136,CHAR(10),CHAR(10),"*Rationale*",CHAR(10),'Final Report'!AA136,CHAR(10),CHAR(10),"*Recommendation*",CHAR(10),'Final Report'!AC136,CHAR(10),CHAR(10),"*WCAG 2.1 Conformance Level:*",CHAR(10),'Final Report'!AG136,CHAR(10),CHAR(10),"*WCAG 2.1 Success Criteria:*",CHAR(10),'Final Report'!AH136,CHAR(10),CHAR(10),"*Tested on:*",CHAR(10),'Final Report'!AK136,CHAR(10),CHAR(10),IF(OR('Final Report'!G136&lt;&gt;"",'Final Report'!H136&lt;&gt;"",'Final Report'!I136&lt;&gt;"",'Final Report'!J136&lt;&gt;"",'Final Report'!K136&lt;&gt;"",'Final Report'!L136&lt;&gt;"",'Final Report'!M136&lt;&gt;"",'Final Report'!N136&lt;&gt;"",'Final Report'!O136&lt;&gt;""),CONCATENATE("*Assistive Technology:*",CHAR(10),IF('Final Report'!G136&lt;&gt;"",CONCATENATE("JAWS 2022 - Chrome - Windows - ",'Final Report'!G136,CHAR(10)),""),IF('Final Report'!H136&lt;&gt;"",CONCATENATE("NVDA 2022 - Firefox - Windows - ",'Final Report'!H136,CHAR(10)),""),IF('Final Report'!I136&lt;&gt;"",CONCATENATE("NVDA 2022 - Chrome - Windows - ",'Final Report'!I136,CHAR(10)),""),IF('Final Report'!J136&lt;&gt;"",CONCATENATE("VoiceOver - Safari - MAC OS - ",'Final Report'!J136,CHAR(10)),""),IF('Final Report'!K136&lt;&gt;"",CONCATENATE("VoiceOver - Chrome - MAC OS  - ",'Final Report'!K136,CHAR(10)),""),IF('Final Report'!L136&lt;&gt;"",CONCATENATE("VoiceOver - iOS - ",'Final Report'!L136,CHAR(10)),""),IF('Final Report'!M136&lt;&gt;"",CONCATENATE("TalkBack - Android - ",'Final Report'!M136,CHAR(10)),""),IF('Final Report'!N136&lt;&gt;"",CONCATENATE("ZoomText - ",'Final Report'!N136,CHAR(10)),""),IF('Final Report'!O136&lt;&gt;"",CONCATENATE("Dragon - ",'Final Report'!O136,CHAR(10)),""),CHAR(10),"*Original Bug:*",CHAR(10),)))</f>
        <v>*Steps to Reproduce:*
N/A
*Actual Result:*
N/A
*ScreenShot Name:*
*Code Snippet*
0
*Expected Result*
N/A
*Rationale*
N/A
*Recommendation*
N/A
*WCAG 2.1 Conformance Level:*
N/A
*WCAG 2.1 Success Criteria:*
N/A
*Tested on:*
Windows: 11
MAC OS: 12
iOS: 15
Android OS: 10
FALSE</v>
      </c>
      <c r="D136" s="121" t="b">
        <f>Final_Report[[#This Row],[Severity]]</f>
        <v>0</v>
      </c>
      <c r="E136" s="103" t="str">
        <f>CONCATENATE('Final Report'!AD136,CHAR(10),CHAR(10),'Final Report'!AF136)</f>
        <v xml:space="preserve">
N/A</v>
      </c>
      <c r="F136" s="103" t="str">
        <f>Final_Report[[#This Row],[Components]]</f>
        <v>N/A (Level N/A), Accessibility, Audit, Marketing, MLM-XL, MLVISION, MyLab, US, VPAT</v>
      </c>
      <c r="G136" s="103" t="e">
        <f>Final_Report[[#This Row],[Labels]]</f>
        <v>#VALUE!</v>
      </c>
      <c r="H136" s="103">
        <f>Final_Report[[#This Row],[ScreenShot Name]]</f>
        <v>0</v>
      </c>
      <c r="I136" s="104">
        <f>Final_Report[[#This Row],[Priority]]</f>
        <v>0</v>
      </c>
      <c r="J136" s="103">
        <f>Final_Report[[#This Row],[Uploading Status]]</f>
        <v>0</v>
      </c>
    </row>
    <row r="137" spans="1:10" ht="409.5" hidden="1">
      <c r="A137" s="58">
        <f>Final_Report[[#This Row],[Issue Name]]</f>
        <v>0</v>
      </c>
      <c r="B137" s="103" t="str">
        <f>Final_Report[[#This Row],[Summary]]</f>
        <v>N/A</v>
      </c>
      <c r="C137" s="103" t="str">
        <f>CONCATENATE("*Steps to Reproduce:*",CHAR(10),CHAR(10),'Final Report'!AD137,CHAR(10),CHAR(10),'Final Report'!AF137,CHAR(10),CHAR(10),"*Actual Result:*",CHAR(10),'Final Report'!V137,CHAR(10),CHAR(10),"*ScreenShot Name:*",CHAR(10),'Final Report'!AI137,CHAR(10),CHAR(10),IF('Final Report'!X137&lt;&gt;"",CONCATENATE("*Code Snippet*",CHAR(10),'Final Report'!X137,CHAR(10),CHAR(10)),""),"*Expected Result*",CHAR(10),'Final Report'!Z137,CHAR(10),CHAR(10),"*Rationale*",CHAR(10),'Final Report'!AA137,CHAR(10),CHAR(10),"*Recommendation*",CHAR(10),'Final Report'!AC137,CHAR(10),CHAR(10),"*WCAG 2.1 Conformance Level:*",CHAR(10),'Final Report'!AG137,CHAR(10),CHAR(10),"*WCAG 2.1 Success Criteria:*",CHAR(10),'Final Report'!AH137,CHAR(10),CHAR(10),"*Tested on:*",CHAR(10),'Final Report'!AK137,CHAR(10),CHAR(10),IF(OR('Final Report'!G137&lt;&gt;"",'Final Report'!H137&lt;&gt;"",'Final Report'!I137&lt;&gt;"",'Final Report'!J137&lt;&gt;"",'Final Report'!K137&lt;&gt;"",'Final Report'!L137&lt;&gt;"",'Final Report'!M137&lt;&gt;"",'Final Report'!N137&lt;&gt;"",'Final Report'!O137&lt;&gt;""),CONCATENATE("*Assistive Technology:*",CHAR(10),IF('Final Report'!G137&lt;&gt;"",CONCATENATE("JAWS 2022 - Chrome - Windows - ",'Final Report'!G137,CHAR(10)),""),IF('Final Report'!H137&lt;&gt;"",CONCATENATE("NVDA 2022 - Firefox - Windows - ",'Final Report'!H137,CHAR(10)),""),IF('Final Report'!I137&lt;&gt;"",CONCATENATE("NVDA 2022 - Chrome - Windows - ",'Final Report'!I137,CHAR(10)),""),IF('Final Report'!J137&lt;&gt;"",CONCATENATE("VoiceOver - Safari - MAC OS - ",'Final Report'!J137,CHAR(10)),""),IF('Final Report'!K137&lt;&gt;"",CONCATENATE("VoiceOver - Chrome - MAC OS  - ",'Final Report'!K137,CHAR(10)),""),IF('Final Report'!L137&lt;&gt;"",CONCATENATE("VoiceOver - iOS - ",'Final Report'!L137,CHAR(10)),""),IF('Final Report'!M137&lt;&gt;"",CONCATENATE("TalkBack - Android - ",'Final Report'!M137,CHAR(10)),""),IF('Final Report'!N137&lt;&gt;"",CONCATENATE("ZoomText - ",'Final Report'!N137,CHAR(10)),""),IF('Final Report'!O137&lt;&gt;"",CONCATENATE("Dragon - ",'Final Report'!O137,CHAR(10)),""),CHAR(10),"*Original Bug:*",CHAR(10),)))</f>
        <v>*Steps to Reproduce:*
N/A
*Actual Result:*
N/A
*ScreenShot Name:*
*Code Snippet*
0
*Expected Result*
N/A
*Rationale*
N/A
*Recommendation*
N/A
*WCAG 2.1 Conformance Level:*
N/A
*WCAG 2.1 Success Criteria:*
N/A
*Tested on:*
Windows: 11
MAC OS: 12
iOS: 15
Android OS: 10
FALSE</v>
      </c>
      <c r="D137" s="121" t="b">
        <f>Final_Report[[#This Row],[Severity]]</f>
        <v>0</v>
      </c>
      <c r="E137" s="103" t="str">
        <f>CONCATENATE('Final Report'!AD137,CHAR(10),CHAR(10),'Final Report'!AF137)</f>
        <v xml:space="preserve">
N/A</v>
      </c>
      <c r="F137" s="103" t="str">
        <f>Final_Report[[#This Row],[Components]]</f>
        <v>N/A (Level N/A), Accessibility, Audit, Marketing, MLM-XL, MLVISION, MyLab, US, VPAT</v>
      </c>
      <c r="G137" s="103" t="e">
        <f>Final_Report[[#This Row],[Labels]]</f>
        <v>#VALUE!</v>
      </c>
      <c r="H137" s="103">
        <f>Final_Report[[#This Row],[ScreenShot Name]]</f>
        <v>0</v>
      </c>
      <c r="I137" s="104">
        <f>Final_Report[[#This Row],[Priority]]</f>
        <v>0</v>
      </c>
      <c r="J137" s="103">
        <f>Final_Report[[#This Row],[Uploading Status]]</f>
        <v>0</v>
      </c>
    </row>
    <row r="138" spans="1:10" ht="409.5" hidden="1">
      <c r="A138" s="58">
        <f>Final_Report[[#This Row],[Issue Name]]</f>
        <v>0</v>
      </c>
      <c r="B138" s="103" t="str">
        <f>Final_Report[[#This Row],[Summary]]</f>
        <v>N/A</v>
      </c>
      <c r="C138" s="103" t="str">
        <f>CONCATENATE("*Steps to Reproduce:*",CHAR(10),CHAR(10),'Final Report'!AD138,CHAR(10),CHAR(10),'Final Report'!AF138,CHAR(10),CHAR(10),"*Actual Result:*",CHAR(10),'Final Report'!V138,CHAR(10),CHAR(10),"*ScreenShot Name:*",CHAR(10),'Final Report'!AI138,CHAR(10),CHAR(10),IF('Final Report'!X138&lt;&gt;"",CONCATENATE("*Code Snippet*",CHAR(10),'Final Report'!X138,CHAR(10),CHAR(10)),""),"*Expected Result*",CHAR(10),'Final Report'!Z138,CHAR(10),CHAR(10),"*Rationale*",CHAR(10),'Final Report'!AA138,CHAR(10),CHAR(10),"*Recommendation*",CHAR(10),'Final Report'!AC138,CHAR(10),CHAR(10),"*WCAG 2.1 Conformance Level:*",CHAR(10),'Final Report'!AG138,CHAR(10),CHAR(10),"*WCAG 2.1 Success Criteria:*",CHAR(10),'Final Report'!AH138,CHAR(10),CHAR(10),"*Tested on:*",CHAR(10),'Final Report'!AK138,CHAR(10),CHAR(10),IF(OR('Final Report'!G138&lt;&gt;"",'Final Report'!H138&lt;&gt;"",'Final Report'!I138&lt;&gt;"",'Final Report'!J138&lt;&gt;"",'Final Report'!K138&lt;&gt;"",'Final Report'!L138&lt;&gt;"",'Final Report'!M138&lt;&gt;"",'Final Report'!N138&lt;&gt;"",'Final Report'!O138&lt;&gt;""),CONCATENATE("*Assistive Technology:*",CHAR(10),IF('Final Report'!G138&lt;&gt;"",CONCATENATE("JAWS 2022 - Chrome - Windows - ",'Final Report'!G138,CHAR(10)),""),IF('Final Report'!H138&lt;&gt;"",CONCATENATE("NVDA 2022 - Firefox - Windows - ",'Final Report'!H138,CHAR(10)),""),IF('Final Report'!I138&lt;&gt;"",CONCATENATE("NVDA 2022 - Chrome - Windows - ",'Final Report'!I138,CHAR(10)),""),IF('Final Report'!J138&lt;&gt;"",CONCATENATE("VoiceOver - Safari - MAC OS - ",'Final Report'!J138,CHAR(10)),""),IF('Final Report'!K138&lt;&gt;"",CONCATENATE("VoiceOver - Chrome - MAC OS  - ",'Final Report'!K138,CHAR(10)),""),IF('Final Report'!L138&lt;&gt;"",CONCATENATE("VoiceOver - iOS - ",'Final Report'!L138,CHAR(10)),""),IF('Final Report'!M138&lt;&gt;"",CONCATENATE("TalkBack - Android - ",'Final Report'!M138,CHAR(10)),""),IF('Final Report'!N138&lt;&gt;"",CONCATENATE("ZoomText - ",'Final Report'!N138,CHAR(10)),""),IF('Final Report'!O138&lt;&gt;"",CONCATENATE("Dragon - ",'Final Report'!O138,CHAR(10)),""),CHAR(10),"*Original Bug:*",CHAR(10),)))</f>
        <v>*Steps to Reproduce:*
N/A
*Actual Result:*
N/A
*ScreenShot Name:*
*Code Snippet*
0
*Expected Result*
N/A
*Rationale*
N/A
*Recommendation*
N/A
*WCAG 2.1 Conformance Level:*
N/A
*WCAG 2.1 Success Criteria:*
N/A
*Tested on:*
Windows: 11
MAC OS: 12
iOS: 15
Android OS: 10
FALSE</v>
      </c>
      <c r="D138" s="121" t="b">
        <f>Final_Report[[#This Row],[Severity]]</f>
        <v>0</v>
      </c>
      <c r="E138" s="103" t="str">
        <f>CONCATENATE('Final Report'!AD138,CHAR(10),CHAR(10),'Final Report'!AF138)</f>
        <v xml:space="preserve">
N/A</v>
      </c>
      <c r="F138" s="103" t="str">
        <f>Final_Report[[#This Row],[Components]]</f>
        <v>N/A (Level N/A), Accessibility, Audit, Marketing, MLM-XL, MLVISION, MyLab, US, VPAT</v>
      </c>
      <c r="G138" s="103" t="e">
        <f>Final_Report[[#This Row],[Labels]]</f>
        <v>#VALUE!</v>
      </c>
      <c r="H138" s="103">
        <f>Final_Report[[#This Row],[ScreenShot Name]]</f>
        <v>0</v>
      </c>
      <c r="I138" s="104">
        <f>Final_Report[[#This Row],[Priority]]</f>
        <v>0</v>
      </c>
      <c r="J138" s="103">
        <f>Final_Report[[#This Row],[Uploading Status]]</f>
        <v>0</v>
      </c>
    </row>
    <row r="139" spans="1:10" ht="409.5" hidden="1">
      <c r="A139" s="58">
        <f>Final_Report[[#This Row],[Issue Name]]</f>
        <v>0</v>
      </c>
      <c r="B139" s="103" t="str">
        <f>Final_Report[[#This Row],[Summary]]</f>
        <v>N/A</v>
      </c>
      <c r="C139" s="103" t="str">
        <f>CONCATENATE("*Steps to Reproduce:*",CHAR(10),CHAR(10),'Final Report'!AD139,CHAR(10),CHAR(10),'Final Report'!AF139,CHAR(10),CHAR(10),"*Actual Result:*",CHAR(10),'Final Report'!V139,CHAR(10),CHAR(10),"*ScreenShot Name:*",CHAR(10),'Final Report'!AI139,CHAR(10),CHAR(10),IF('Final Report'!X139&lt;&gt;"",CONCATENATE("*Code Snippet*",CHAR(10),'Final Report'!X139,CHAR(10),CHAR(10)),""),"*Expected Result*",CHAR(10),'Final Report'!Z139,CHAR(10),CHAR(10),"*Rationale*",CHAR(10),'Final Report'!AA139,CHAR(10),CHAR(10),"*Recommendation*",CHAR(10),'Final Report'!AC139,CHAR(10),CHAR(10),"*WCAG 2.1 Conformance Level:*",CHAR(10),'Final Report'!AG139,CHAR(10),CHAR(10),"*WCAG 2.1 Success Criteria:*",CHAR(10),'Final Report'!AH139,CHAR(10),CHAR(10),"*Tested on:*",CHAR(10),'Final Report'!AK139,CHAR(10),CHAR(10),IF(OR('Final Report'!G139&lt;&gt;"",'Final Report'!H139&lt;&gt;"",'Final Report'!I139&lt;&gt;"",'Final Report'!J139&lt;&gt;"",'Final Report'!K139&lt;&gt;"",'Final Report'!L139&lt;&gt;"",'Final Report'!M139&lt;&gt;"",'Final Report'!N139&lt;&gt;"",'Final Report'!O139&lt;&gt;""),CONCATENATE("*Assistive Technology:*",CHAR(10),IF('Final Report'!G139&lt;&gt;"",CONCATENATE("JAWS 2022 - Chrome - Windows - ",'Final Report'!G139,CHAR(10)),""),IF('Final Report'!H139&lt;&gt;"",CONCATENATE("NVDA 2022 - Firefox - Windows - ",'Final Report'!H139,CHAR(10)),""),IF('Final Report'!I139&lt;&gt;"",CONCATENATE("NVDA 2022 - Chrome - Windows - ",'Final Report'!I139,CHAR(10)),""),IF('Final Report'!J139&lt;&gt;"",CONCATENATE("VoiceOver - Safari - MAC OS - ",'Final Report'!J139,CHAR(10)),""),IF('Final Report'!K139&lt;&gt;"",CONCATENATE("VoiceOver - Chrome - MAC OS  - ",'Final Report'!K139,CHAR(10)),""),IF('Final Report'!L139&lt;&gt;"",CONCATENATE("VoiceOver - iOS - ",'Final Report'!L139,CHAR(10)),""),IF('Final Report'!M139&lt;&gt;"",CONCATENATE("TalkBack - Android - ",'Final Report'!M139,CHAR(10)),""),IF('Final Report'!N139&lt;&gt;"",CONCATENATE("ZoomText - ",'Final Report'!N139,CHAR(10)),""),IF('Final Report'!O139&lt;&gt;"",CONCATENATE("Dragon - ",'Final Report'!O139,CHAR(10)),""),CHAR(10),"*Original Bug:*",CHAR(10),)))</f>
        <v>*Steps to Reproduce:*
N/A
*Actual Result:*
N/A
*ScreenShot Name:*
*Code Snippet*
0
*Expected Result*
N/A
*Rationale*
N/A
*Recommendation*
N/A
*WCAG 2.1 Conformance Level:*
N/A
*WCAG 2.1 Success Criteria:*
N/A
*Tested on:*
Windows: 11
MAC OS: 12
iOS: 15
Android OS: 10
FALSE</v>
      </c>
      <c r="D139" s="121" t="b">
        <f>Final_Report[[#This Row],[Severity]]</f>
        <v>0</v>
      </c>
      <c r="E139" s="103" t="str">
        <f>CONCATENATE('Final Report'!AD139,CHAR(10),CHAR(10),'Final Report'!AF139)</f>
        <v xml:space="preserve">
N/A</v>
      </c>
      <c r="F139" s="103" t="str">
        <f>Final_Report[[#This Row],[Components]]</f>
        <v>N/A (Level N/A), Accessibility, Audit, Marketing, MLM-XL, MLVISION, MyLab, US, VPAT</v>
      </c>
      <c r="G139" s="103" t="e">
        <f>Final_Report[[#This Row],[Labels]]</f>
        <v>#VALUE!</v>
      </c>
      <c r="H139" s="103">
        <f>Final_Report[[#This Row],[ScreenShot Name]]</f>
        <v>0</v>
      </c>
      <c r="I139" s="104">
        <f>Final_Report[[#This Row],[Priority]]</f>
        <v>0</v>
      </c>
      <c r="J139" s="103">
        <f>Final_Report[[#This Row],[Uploading Status]]</f>
        <v>0</v>
      </c>
    </row>
    <row r="140" spans="1:10" ht="409.5" hidden="1">
      <c r="A140" s="58">
        <f>Final_Report[[#This Row],[Issue Name]]</f>
        <v>0</v>
      </c>
      <c r="B140" s="103" t="str">
        <f>Final_Report[[#This Row],[Summary]]</f>
        <v>N/A</v>
      </c>
      <c r="C140" s="103" t="str">
        <f>CONCATENATE("*Steps to Reproduce:*",CHAR(10),CHAR(10),'Final Report'!AD140,CHAR(10),CHAR(10),'Final Report'!AF140,CHAR(10),CHAR(10),"*Actual Result:*",CHAR(10),'Final Report'!V140,CHAR(10),CHAR(10),"*ScreenShot Name:*",CHAR(10),'Final Report'!AI140,CHAR(10),CHAR(10),IF('Final Report'!X140&lt;&gt;"",CONCATENATE("*Code Snippet*",CHAR(10),'Final Report'!X140,CHAR(10),CHAR(10)),""),"*Expected Result*",CHAR(10),'Final Report'!Z140,CHAR(10),CHAR(10),"*Rationale*",CHAR(10),'Final Report'!AA140,CHAR(10),CHAR(10),"*Recommendation*",CHAR(10),'Final Report'!AC140,CHAR(10),CHAR(10),"*WCAG 2.1 Conformance Level:*",CHAR(10),'Final Report'!AG140,CHAR(10),CHAR(10),"*WCAG 2.1 Success Criteria:*",CHAR(10),'Final Report'!AH140,CHAR(10),CHAR(10),"*Tested on:*",CHAR(10),'Final Report'!AK140,CHAR(10),CHAR(10),IF(OR('Final Report'!G140&lt;&gt;"",'Final Report'!H140&lt;&gt;"",'Final Report'!I140&lt;&gt;"",'Final Report'!J140&lt;&gt;"",'Final Report'!K140&lt;&gt;"",'Final Report'!L140&lt;&gt;"",'Final Report'!M140&lt;&gt;"",'Final Report'!N140&lt;&gt;"",'Final Report'!O140&lt;&gt;""),CONCATENATE("*Assistive Technology:*",CHAR(10),IF('Final Report'!G140&lt;&gt;"",CONCATENATE("JAWS 2022 - Chrome - Windows - ",'Final Report'!G140,CHAR(10)),""),IF('Final Report'!H140&lt;&gt;"",CONCATENATE("NVDA 2022 - Firefox - Windows - ",'Final Report'!H140,CHAR(10)),""),IF('Final Report'!I140&lt;&gt;"",CONCATENATE("NVDA 2022 - Chrome - Windows - ",'Final Report'!I140,CHAR(10)),""),IF('Final Report'!J140&lt;&gt;"",CONCATENATE("VoiceOver - Safari - MAC OS - ",'Final Report'!J140,CHAR(10)),""),IF('Final Report'!K140&lt;&gt;"",CONCATENATE("VoiceOver - Chrome - MAC OS  - ",'Final Report'!K140,CHAR(10)),""),IF('Final Report'!L140&lt;&gt;"",CONCATENATE("VoiceOver - iOS - ",'Final Report'!L140,CHAR(10)),""),IF('Final Report'!M140&lt;&gt;"",CONCATENATE("TalkBack - Android - ",'Final Report'!M140,CHAR(10)),""),IF('Final Report'!N140&lt;&gt;"",CONCATENATE("ZoomText - ",'Final Report'!N140,CHAR(10)),""),IF('Final Report'!O140&lt;&gt;"",CONCATENATE("Dragon - ",'Final Report'!O140,CHAR(10)),""),CHAR(10),"*Original Bug:*",CHAR(10),)))</f>
        <v>*Steps to Reproduce:*
N/A
*Actual Result:*
N/A
*ScreenShot Name:*
*Code Snippet*
0
*Expected Result*
N/A
*Rationale*
N/A
*Recommendation*
N/A
*WCAG 2.1 Conformance Level:*
N/A
*WCAG 2.1 Success Criteria:*
N/A
*Tested on:*
Windows: 11
MAC OS: 12
iOS: 15
Android OS: 10
FALSE</v>
      </c>
      <c r="D140" s="121" t="b">
        <f>Final_Report[[#This Row],[Severity]]</f>
        <v>0</v>
      </c>
      <c r="E140" s="103" t="str">
        <f>CONCATENATE('Final Report'!AD140,CHAR(10),CHAR(10),'Final Report'!AF140)</f>
        <v xml:space="preserve">
N/A</v>
      </c>
      <c r="F140" s="103" t="str">
        <f>Final_Report[[#This Row],[Components]]</f>
        <v>N/A (Level N/A), Accessibility, Audit, Marketing, MLM-XL, MLVISION, MyLab, US, VPAT</v>
      </c>
      <c r="G140" s="103" t="e">
        <f>Final_Report[[#This Row],[Labels]]</f>
        <v>#VALUE!</v>
      </c>
      <c r="H140" s="103">
        <f>Final_Report[[#This Row],[ScreenShot Name]]</f>
        <v>0</v>
      </c>
      <c r="I140" s="104">
        <f>Final_Report[[#This Row],[Priority]]</f>
        <v>0</v>
      </c>
      <c r="J140" s="103">
        <f>Final_Report[[#This Row],[Uploading Status]]</f>
        <v>0</v>
      </c>
    </row>
    <row r="141" spans="1:10" ht="409.5" hidden="1">
      <c r="A141" s="58">
        <f>Final_Report[[#This Row],[Issue Name]]</f>
        <v>0</v>
      </c>
      <c r="B141" s="103" t="str">
        <f>Final_Report[[#This Row],[Summary]]</f>
        <v>N/A</v>
      </c>
      <c r="C141" s="103" t="str">
        <f>CONCATENATE("*Steps to Reproduce:*",CHAR(10),CHAR(10),'Final Report'!AD141,CHAR(10),CHAR(10),'Final Report'!AF141,CHAR(10),CHAR(10),"*Actual Result:*",CHAR(10),'Final Report'!V141,CHAR(10),CHAR(10),"*ScreenShot Name:*",CHAR(10),'Final Report'!AI141,CHAR(10),CHAR(10),IF('Final Report'!X141&lt;&gt;"",CONCATENATE("*Code Snippet*",CHAR(10),'Final Report'!X141,CHAR(10),CHAR(10)),""),"*Expected Result*",CHAR(10),'Final Report'!Z141,CHAR(10),CHAR(10),"*Rationale*",CHAR(10),'Final Report'!AA141,CHAR(10),CHAR(10),"*Recommendation*",CHAR(10),'Final Report'!AC141,CHAR(10),CHAR(10),"*WCAG 2.1 Conformance Level:*",CHAR(10),'Final Report'!AG141,CHAR(10),CHAR(10),"*WCAG 2.1 Success Criteria:*",CHAR(10),'Final Report'!AH141,CHAR(10),CHAR(10),"*Tested on:*",CHAR(10),'Final Report'!AK141,CHAR(10),CHAR(10),IF(OR('Final Report'!G141&lt;&gt;"",'Final Report'!H141&lt;&gt;"",'Final Report'!I141&lt;&gt;"",'Final Report'!J141&lt;&gt;"",'Final Report'!K141&lt;&gt;"",'Final Report'!L141&lt;&gt;"",'Final Report'!M141&lt;&gt;"",'Final Report'!N141&lt;&gt;"",'Final Report'!O141&lt;&gt;""),CONCATENATE("*Assistive Technology:*",CHAR(10),IF('Final Report'!G141&lt;&gt;"",CONCATENATE("JAWS 2022 - Chrome - Windows - ",'Final Report'!G141,CHAR(10)),""),IF('Final Report'!H141&lt;&gt;"",CONCATENATE("NVDA 2022 - Firefox - Windows - ",'Final Report'!H141,CHAR(10)),""),IF('Final Report'!I141&lt;&gt;"",CONCATENATE("NVDA 2022 - Chrome - Windows - ",'Final Report'!I141,CHAR(10)),""),IF('Final Report'!J141&lt;&gt;"",CONCATENATE("VoiceOver - Safari - MAC OS - ",'Final Report'!J141,CHAR(10)),""),IF('Final Report'!K141&lt;&gt;"",CONCATENATE("VoiceOver - Chrome - MAC OS  - ",'Final Report'!K141,CHAR(10)),""),IF('Final Report'!L141&lt;&gt;"",CONCATENATE("VoiceOver - iOS - ",'Final Report'!L141,CHAR(10)),""),IF('Final Report'!M141&lt;&gt;"",CONCATENATE("TalkBack - Android - ",'Final Report'!M141,CHAR(10)),""),IF('Final Report'!N141&lt;&gt;"",CONCATENATE("ZoomText - ",'Final Report'!N141,CHAR(10)),""),IF('Final Report'!O141&lt;&gt;"",CONCATENATE("Dragon - ",'Final Report'!O141,CHAR(10)),""),CHAR(10),"*Original Bug:*",CHAR(10),)))</f>
        <v>*Steps to Reproduce:*
N/A
*Actual Result:*
N/A
*ScreenShot Name:*
*Code Snippet*
0
*Expected Result*
N/A
*Rationale*
N/A
*Recommendation*
N/A
*WCAG 2.1 Conformance Level:*
N/A
*WCAG 2.1 Success Criteria:*
N/A
*Tested on:*
Windows: 11
MAC OS: 12
iOS: 15
Android OS: 10
FALSE</v>
      </c>
      <c r="D141" s="121" t="b">
        <f>Final_Report[[#This Row],[Severity]]</f>
        <v>0</v>
      </c>
      <c r="E141" s="103" t="str">
        <f>CONCATENATE('Final Report'!AD141,CHAR(10),CHAR(10),'Final Report'!AF141)</f>
        <v xml:space="preserve">
N/A</v>
      </c>
      <c r="F141" s="103" t="str">
        <f>Final_Report[[#This Row],[Components]]</f>
        <v>N/A (Level N/A), Accessibility, Audit, Marketing, MLM-XL, MLVISION, MyLab, US, VPAT</v>
      </c>
      <c r="G141" s="103" t="e">
        <f>Final_Report[[#This Row],[Labels]]</f>
        <v>#VALUE!</v>
      </c>
      <c r="H141" s="103">
        <f>Final_Report[[#This Row],[ScreenShot Name]]</f>
        <v>0</v>
      </c>
      <c r="I141" s="104">
        <f>Final_Report[[#This Row],[Priority]]</f>
        <v>0</v>
      </c>
      <c r="J141" s="103">
        <f>Final_Report[[#This Row],[Uploading Status]]</f>
        <v>0</v>
      </c>
    </row>
    <row r="142" spans="1:10" ht="409.5" hidden="1">
      <c r="A142" s="58">
        <f>Final_Report[[#This Row],[Issue Name]]</f>
        <v>0</v>
      </c>
      <c r="B142" s="103" t="str">
        <f>Final_Report[[#This Row],[Summary]]</f>
        <v>N/A</v>
      </c>
      <c r="C142" s="103" t="str">
        <f>CONCATENATE("*Steps to Reproduce:*",CHAR(10),CHAR(10),'Final Report'!AD142,CHAR(10),CHAR(10),'Final Report'!AF142,CHAR(10),CHAR(10),"*Actual Result:*",CHAR(10),'Final Report'!V142,CHAR(10),CHAR(10),"*ScreenShot Name:*",CHAR(10),'Final Report'!AI142,CHAR(10),CHAR(10),IF('Final Report'!X142&lt;&gt;"",CONCATENATE("*Code Snippet*",CHAR(10),'Final Report'!X142,CHAR(10),CHAR(10)),""),"*Expected Result*",CHAR(10),'Final Report'!Z142,CHAR(10),CHAR(10),"*Rationale*",CHAR(10),'Final Report'!AA142,CHAR(10),CHAR(10),"*Recommendation*",CHAR(10),'Final Report'!AC142,CHAR(10),CHAR(10),"*WCAG 2.1 Conformance Level:*",CHAR(10),'Final Report'!AG142,CHAR(10),CHAR(10),"*WCAG 2.1 Success Criteria:*",CHAR(10),'Final Report'!AH142,CHAR(10),CHAR(10),"*Tested on:*",CHAR(10),'Final Report'!AK142,CHAR(10),CHAR(10),IF(OR('Final Report'!G142&lt;&gt;"",'Final Report'!H142&lt;&gt;"",'Final Report'!I142&lt;&gt;"",'Final Report'!J142&lt;&gt;"",'Final Report'!K142&lt;&gt;"",'Final Report'!L142&lt;&gt;"",'Final Report'!M142&lt;&gt;"",'Final Report'!N142&lt;&gt;"",'Final Report'!O142&lt;&gt;""),CONCATENATE("*Assistive Technology:*",CHAR(10),IF('Final Report'!G142&lt;&gt;"",CONCATENATE("JAWS 2022 - Chrome - Windows - ",'Final Report'!G142,CHAR(10)),""),IF('Final Report'!H142&lt;&gt;"",CONCATENATE("NVDA 2022 - Firefox - Windows - ",'Final Report'!H142,CHAR(10)),""),IF('Final Report'!I142&lt;&gt;"",CONCATENATE("NVDA 2022 - Chrome - Windows - ",'Final Report'!I142,CHAR(10)),""),IF('Final Report'!J142&lt;&gt;"",CONCATENATE("VoiceOver - Safari - MAC OS - ",'Final Report'!J142,CHAR(10)),""),IF('Final Report'!K142&lt;&gt;"",CONCATENATE("VoiceOver - Chrome - MAC OS  - ",'Final Report'!K142,CHAR(10)),""),IF('Final Report'!L142&lt;&gt;"",CONCATENATE("VoiceOver - iOS - ",'Final Report'!L142,CHAR(10)),""),IF('Final Report'!M142&lt;&gt;"",CONCATENATE("TalkBack - Android - ",'Final Report'!M142,CHAR(10)),""),IF('Final Report'!N142&lt;&gt;"",CONCATENATE("ZoomText - ",'Final Report'!N142,CHAR(10)),""),IF('Final Report'!O142&lt;&gt;"",CONCATENATE("Dragon - ",'Final Report'!O142,CHAR(10)),""),CHAR(10),"*Original Bug:*",CHAR(10),)))</f>
        <v>*Steps to Reproduce:*
N/A
*Actual Result:*
N/A
*ScreenShot Name:*
*Code Snippet*
0
*Expected Result*
N/A
*Rationale*
N/A
*Recommendation*
N/A
*WCAG 2.1 Conformance Level:*
N/A
*WCAG 2.1 Success Criteria:*
N/A
*Tested on:*
Windows: 11
MAC OS: 12
iOS: 15
Android OS: 10
FALSE</v>
      </c>
      <c r="D142" s="121" t="b">
        <f>Final_Report[[#This Row],[Severity]]</f>
        <v>0</v>
      </c>
      <c r="E142" s="103" t="str">
        <f>CONCATENATE('Final Report'!AD142,CHAR(10),CHAR(10),'Final Report'!AF142)</f>
        <v xml:space="preserve">
N/A</v>
      </c>
      <c r="F142" s="103" t="str">
        <f>Final_Report[[#This Row],[Components]]</f>
        <v>N/A (Level N/A), Accessibility, Audit, Marketing, MLM-XL, MLVISION, MyLab, US, VPAT</v>
      </c>
      <c r="G142" s="103" t="e">
        <f>Final_Report[[#This Row],[Labels]]</f>
        <v>#VALUE!</v>
      </c>
      <c r="H142" s="103">
        <f>Final_Report[[#This Row],[ScreenShot Name]]</f>
        <v>0</v>
      </c>
      <c r="I142" s="104">
        <f>Final_Report[[#This Row],[Priority]]</f>
        <v>0</v>
      </c>
      <c r="J142" s="103">
        <f>Final_Report[[#This Row],[Uploading Status]]</f>
        <v>0</v>
      </c>
    </row>
    <row r="143" spans="1:10" ht="409.5" hidden="1">
      <c r="A143" s="58">
        <f>Final_Report[[#This Row],[Issue Name]]</f>
        <v>0</v>
      </c>
      <c r="B143" s="103" t="str">
        <f>Final_Report[[#This Row],[Summary]]</f>
        <v>N/A</v>
      </c>
      <c r="C143" s="103" t="str">
        <f>CONCATENATE("*Steps to Reproduce:*",CHAR(10),CHAR(10),'Final Report'!AD143,CHAR(10),CHAR(10),'Final Report'!AF143,CHAR(10),CHAR(10),"*Actual Result:*",CHAR(10),'Final Report'!V143,CHAR(10),CHAR(10),"*ScreenShot Name:*",CHAR(10),'Final Report'!AI143,CHAR(10),CHAR(10),IF('Final Report'!X143&lt;&gt;"",CONCATENATE("*Code Snippet*",CHAR(10),'Final Report'!X143,CHAR(10),CHAR(10)),""),"*Expected Result*",CHAR(10),'Final Report'!Z143,CHAR(10),CHAR(10),"*Rationale*",CHAR(10),'Final Report'!AA143,CHAR(10),CHAR(10),"*Recommendation*",CHAR(10),'Final Report'!AC143,CHAR(10),CHAR(10),"*WCAG 2.1 Conformance Level:*",CHAR(10),'Final Report'!AG143,CHAR(10),CHAR(10),"*WCAG 2.1 Success Criteria:*",CHAR(10),'Final Report'!AH143,CHAR(10),CHAR(10),"*Tested on:*",CHAR(10),'Final Report'!AK143,CHAR(10),CHAR(10),IF(OR('Final Report'!G143&lt;&gt;"",'Final Report'!H143&lt;&gt;"",'Final Report'!I143&lt;&gt;"",'Final Report'!J143&lt;&gt;"",'Final Report'!K143&lt;&gt;"",'Final Report'!L143&lt;&gt;"",'Final Report'!M143&lt;&gt;"",'Final Report'!N143&lt;&gt;"",'Final Report'!O143&lt;&gt;""),CONCATENATE("*Assistive Technology:*",CHAR(10),IF('Final Report'!G143&lt;&gt;"",CONCATENATE("JAWS 2022 - Chrome - Windows - ",'Final Report'!G143,CHAR(10)),""),IF('Final Report'!H143&lt;&gt;"",CONCATENATE("NVDA 2022 - Firefox - Windows - ",'Final Report'!H143,CHAR(10)),""),IF('Final Report'!I143&lt;&gt;"",CONCATENATE("NVDA 2022 - Chrome - Windows - ",'Final Report'!I143,CHAR(10)),""),IF('Final Report'!J143&lt;&gt;"",CONCATENATE("VoiceOver - Safari - MAC OS - ",'Final Report'!J143,CHAR(10)),""),IF('Final Report'!K143&lt;&gt;"",CONCATENATE("VoiceOver - Chrome - MAC OS  - ",'Final Report'!K143,CHAR(10)),""),IF('Final Report'!L143&lt;&gt;"",CONCATENATE("VoiceOver - iOS - ",'Final Report'!L143,CHAR(10)),""),IF('Final Report'!M143&lt;&gt;"",CONCATENATE("TalkBack - Android - ",'Final Report'!M143,CHAR(10)),""),IF('Final Report'!N143&lt;&gt;"",CONCATENATE("ZoomText - ",'Final Report'!N143,CHAR(10)),""),IF('Final Report'!O143&lt;&gt;"",CONCATENATE("Dragon - ",'Final Report'!O143,CHAR(10)),""),CHAR(10),"*Original Bug:*",CHAR(10),)))</f>
        <v>*Steps to Reproduce:*
N/A
*Actual Result:*
N/A
*ScreenShot Name:*
*Code Snippet*
0
*Expected Result*
N/A
*Rationale*
N/A
*Recommendation*
N/A
*WCAG 2.1 Conformance Level:*
N/A
*WCAG 2.1 Success Criteria:*
N/A
*Tested on:*
Windows: 11
MAC OS: 12
iOS: 15
Android OS: 10
FALSE</v>
      </c>
      <c r="D143" s="121" t="b">
        <f>Final_Report[[#This Row],[Severity]]</f>
        <v>0</v>
      </c>
      <c r="E143" s="103" t="str">
        <f>CONCATENATE('Final Report'!AD143,CHAR(10),CHAR(10),'Final Report'!AF143)</f>
        <v xml:space="preserve">
N/A</v>
      </c>
      <c r="F143" s="103" t="str">
        <f>Final_Report[[#This Row],[Components]]</f>
        <v>N/A (Level N/A), Accessibility, Audit, Marketing, MLM-XL, MLVISION, MyLab, US, VPAT</v>
      </c>
      <c r="G143" s="103" t="e">
        <f>Final_Report[[#This Row],[Labels]]</f>
        <v>#VALUE!</v>
      </c>
      <c r="H143" s="103">
        <f>Final_Report[[#This Row],[ScreenShot Name]]</f>
        <v>0</v>
      </c>
      <c r="I143" s="104">
        <f>Final_Report[[#This Row],[Priority]]</f>
        <v>0</v>
      </c>
      <c r="J143" s="103">
        <f>Final_Report[[#This Row],[Uploading Status]]</f>
        <v>0</v>
      </c>
    </row>
    <row r="144" spans="1:10" ht="409.5" hidden="1">
      <c r="A144" s="58">
        <f>Final_Report[[#This Row],[Issue Name]]</f>
        <v>0</v>
      </c>
      <c r="B144" s="103" t="str">
        <f>Final_Report[[#This Row],[Summary]]</f>
        <v>N/A</v>
      </c>
      <c r="C144" s="103" t="str">
        <f>CONCATENATE("*Steps to Reproduce:*",CHAR(10),CHAR(10),'Final Report'!AD144,CHAR(10),CHAR(10),'Final Report'!AF144,CHAR(10),CHAR(10),"*Actual Result:*",CHAR(10),'Final Report'!V144,CHAR(10),CHAR(10),"*ScreenShot Name:*",CHAR(10),'Final Report'!AI144,CHAR(10),CHAR(10),IF('Final Report'!X144&lt;&gt;"",CONCATENATE("*Code Snippet*",CHAR(10),'Final Report'!X144,CHAR(10),CHAR(10)),""),"*Expected Result*",CHAR(10),'Final Report'!Z144,CHAR(10),CHAR(10),"*Rationale*",CHAR(10),'Final Report'!AA144,CHAR(10),CHAR(10),"*Recommendation*",CHAR(10),'Final Report'!AC144,CHAR(10),CHAR(10),"*WCAG 2.1 Conformance Level:*",CHAR(10),'Final Report'!AG144,CHAR(10),CHAR(10),"*WCAG 2.1 Success Criteria:*",CHAR(10),'Final Report'!AH144,CHAR(10),CHAR(10),"*Tested on:*",CHAR(10),'Final Report'!AK144,CHAR(10),CHAR(10),IF(OR('Final Report'!G144&lt;&gt;"",'Final Report'!H144&lt;&gt;"",'Final Report'!I144&lt;&gt;"",'Final Report'!J144&lt;&gt;"",'Final Report'!K144&lt;&gt;"",'Final Report'!L144&lt;&gt;"",'Final Report'!M144&lt;&gt;"",'Final Report'!N144&lt;&gt;"",'Final Report'!O144&lt;&gt;""),CONCATENATE("*Assistive Technology:*",CHAR(10),IF('Final Report'!G144&lt;&gt;"",CONCATENATE("JAWS 2022 - Chrome - Windows - ",'Final Report'!G144,CHAR(10)),""),IF('Final Report'!H144&lt;&gt;"",CONCATENATE("NVDA 2022 - Firefox - Windows - ",'Final Report'!H144,CHAR(10)),""),IF('Final Report'!I144&lt;&gt;"",CONCATENATE("NVDA 2022 - Chrome - Windows - ",'Final Report'!I144,CHAR(10)),""),IF('Final Report'!J144&lt;&gt;"",CONCATENATE("VoiceOver - Safari - MAC OS - ",'Final Report'!J144,CHAR(10)),""),IF('Final Report'!K144&lt;&gt;"",CONCATENATE("VoiceOver - Chrome - MAC OS  - ",'Final Report'!K144,CHAR(10)),""),IF('Final Report'!L144&lt;&gt;"",CONCATENATE("VoiceOver - iOS - ",'Final Report'!L144,CHAR(10)),""),IF('Final Report'!M144&lt;&gt;"",CONCATENATE("TalkBack - Android - ",'Final Report'!M144,CHAR(10)),""),IF('Final Report'!N144&lt;&gt;"",CONCATENATE("ZoomText - ",'Final Report'!N144,CHAR(10)),""),IF('Final Report'!O144&lt;&gt;"",CONCATENATE("Dragon - ",'Final Report'!O144,CHAR(10)),""),CHAR(10),"*Original Bug:*",CHAR(10),)))</f>
        <v>*Steps to Reproduce:*
N/A
*Actual Result:*
N/A
*ScreenShot Name:*
*Code Snippet*
0
*Expected Result*
N/A
*Rationale*
N/A
*Recommendation*
N/A
*WCAG 2.1 Conformance Level:*
N/A
*WCAG 2.1 Success Criteria:*
N/A
*Tested on:*
Windows: 11
MAC OS: 12
iOS: 15
Android OS: 10
FALSE</v>
      </c>
      <c r="D144" s="121" t="b">
        <f>Final_Report[[#This Row],[Severity]]</f>
        <v>0</v>
      </c>
      <c r="E144" s="103" t="str">
        <f>CONCATENATE('Final Report'!AD144,CHAR(10),CHAR(10),'Final Report'!AF144)</f>
        <v xml:space="preserve">
N/A</v>
      </c>
      <c r="F144" s="103" t="str">
        <f>Final_Report[[#This Row],[Components]]</f>
        <v>N/A (Level N/A), Accessibility, Audit, Marketing, MLM-XL, MLVISION, MyLab, US, VPAT</v>
      </c>
      <c r="G144" s="103" t="e">
        <f>Final_Report[[#This Row],[Labels]]</f>
        <v>#VALUE!</v>
      </c>
      <c r="H144" s="103">
        <f>Final_Report[[#This Row],[ScreenShot Name]]</f>
        <v>0</v>
      </c>
      <c r="I144" s="104">
        <f>Final_Report[[#This Row],[Priority]]</f>
        <v>0</v>
      </c>
      <c r="J144" s="103">
        <f>Final_Report[[#This Row],[Uploading Status]]</f>
        <v>0</v>
      </c>
    </row>
    <row r="145" spans="1:10" ht="409.5" hidden="1">
      <c r="A145" s="58">
        <f>Final_Report[[#This Row],[Issue Name]]</f>
        <v>0</v>
      </c>
      <c r="B145" s="103" t="str">
        <f>Final_Report[[#This Row],[Summary]]</f>
        <v>N/A</v>
      </c>
      <c r="C145" s="103" t="str">
        <f>CONCATENATE("*Steps to Reproduce:*",CHAR(10),CHAR(10),'Final Report'!AD145,CHAR(10),CHAR(10),'Final Report'!AF145,CHAR(10),CHAR(10),"*Actual Result:*",CHAR(10),'Final Report'!V145,CHAR(10),CHAR(10),"*ScreenShot Name:*",CHAR(10),'Final Report'!AI145,CHAR(10),CHAR(10),IF('Final Report'!X145&lt;&gt;"",CONCATENATE("*Code Snippet*",CHAR(10),'Final Report'!X145,CHAR(10),CHAR(10)),""),"*Expected Result*",CHAR(10),'Final Report'!Z145,CHAR(10),CHAR(10),"*Rationale*",CHAR(10),'Final Report'!AA145,CHAR(10),CHAR(10),"*Recommendation*",CHAR(10),'Final Report'!AC145,CHAR(10),CHAR(10),"*WCAG 2.1 Conformance Level:*",CHAR(10),'Final Report'!AG145,CHAR(10),CHAR(10),"*WCAG 2.1 Success Criteria:*",CHAR(10),'Final Report'!AH145,CHAR(10),CHAR(10),"*Tested on:*",CHAR(10),'Final Report'!AK145,CHAR(10),CHAR(10),IF(OR('Final Report'!G145&lt;&gt;"",'Final Report'!H145&lt;&gt;"",'Final Report'!I145&lt;&gt;"",'Final Report'!J145&lt;&gt;"",'Final Report'!K145&lt;&gt;"",'Final Report'!L145&lt;&gt;"",'Final Report'!M145&lt;&gt;"",'Final Report'!N145&lt;&gt;"",'Final Report'!O145&lt;&gt;""),CONCATENATE("*Assistive Technology:*",CHAR(10),IF('Final Report'!G145&lt;&gt;"",CONCATENATE("JAWS 2022 - Chrome - Windows - ",'Final Report'!G145,CHAR(10)),""),IF('Final Report'!H145&lt;&gt;"",CONCATENATE("NVDA 2022 - Firefox - Windows - ",'Final Report'!H145,CHAR(10)),""),IF('Final Report'!I145&lt;&gt;"",CONCATENATE("NVDA 2022 - Chrome - Windows - ",'Final Report'!I145,CHAR(10)),""),IF('Final Report'!J145&lt;&gt;"",CONCATENATE("VoiceOver - Safari - MAC OS - ",'Final Report'!J145,CHAR(10)),""),IF('Final Report'!K145&lt;&gt;"",CONCATENATE("VoiceOver - Chrome - MAC OS  - ",'Final Report'!K145,CHAR(10)),""),IF('Final Report'!L145&lt;&gt;"",CONCATENATE("VoiceOver - iOS - ",'Final Report'!L145,CHAR(10)),""),IF('Final Report'!M145&lt;&gt;"",CONCATENATE("TalkBack - Android - ",'Final Report'!M145,CHAR(10)),""),IF('Final Report'!N145&lt;&gt;"",CONCATENATE("ZoomText - ",'Final Report'!N145,CHAR(10)),""),IF('Final Report'!O145&lt;&gt;"",CONCATENATE("Dragon - ",'Final Report'!O145,CHAR(10)),""),CHAR(10),"*Original Bug:*",CHAR(10),)))</f>
        <v>*Steps to Reproduce:*
N/A
*Actual Result:*
N/A
*ScreenShot Name:*
*Code Snippet*
0
*Expected Result*
N/A
*Rationale*
N/A
*Recommendation*
N/A
*WCAG 2.1 Conformance Level:*
N/A
*WCAG 2.1 Success Criteria:*
N/A
*Tested on:*
Windows: 11
MAC OS: 12
iOS: 15
Android OS: 10
FALSE</v>
      </c>
      <c r="D145" s="121" t="b">
        <f>Final_Report[[#This Row],[Severity]]</f>
        <v>0</v>
      </c>
      <c r="E145" s="103" t="str">
        <f>CONCATENATE('Final Report'!AD145,CHAR(10),CHAR(10),'Final Report'!AF145)</f>
        <v xml:space="preserve">
N/A</v>
      </c>
      <c r="F145" s="103" t="str">
        <f>Final_Report[[#This Row],[Components]]</f>
        <v>N/A (Level N/A), Accessibility, Audit, Marketing, MLM-XL, MLVISION, MyLab, US, VPAT</v>
      </c>
      <c r="G145" s="103" t="e">
        <f>Final_Report[[#This Row],[Labels]]</f>
        <v>#VALUE!</v>
      </c>
      <c r="H145" s="103">
        <f>Final_Report[[#This Row],[ScreenShot Name]]</f>
        <v>0</v>
      </c>
      <c r="I145" s="104">
        <f>Final_Report[[#This Row],[Priority]]</f>
        <v>0</v>
      </c>
      <c r="J145" s="103">
        <f>Final_Report[[#This Row],[Uploading Status]]</f>
        <v>0</v>
      </c>
    </row>
    <row r="146" spans="1:10" ht="409.5" hidden="1">
      <c r="A146" s="58">
        <f>Final_Report[[#This Row],[Issue Name]]</f>
        <v>0</v>
      </c>
      <c r="B146" s="103" t="str">
        <f>Final_Report[[#This Row],[Summary]]</f>
        <v>N/A</v>
      </c>
      <c r="C146" s="103" t="str">
        <f>CONCATENATE("*Steps to Reproduce:*",CHAR(10),CHAR(10),'Final Report'!AD146,CHAR(10),CHAR(10),'Final Report'!AF146,CHAR(10),CHAR(10),"*Actual Result:*",CHAR(10),'Final Report'!V146,CHAR(10),CHAR(10),"*ScreenShot Name:*",CHAR(10),'Final Report'!AI146,CHAR(10),CHAR(10),IF('Final Report'!X146&lt;&gt;"",CONCATENATE("*Code Snippet*",CHAR(10),'Final Report'!X146,CHAR(10),CHAR(10)),""),"*Expected Result*",CHAR(10),'Final Report'!Z146,CHAR(10),CHAR(10),"*Rationale*",CHAR(10),'Final Report'!AA146,CHAR(10),CHAR(10),"*Recommendation*",CHAR(10),'Final Report'!AC146,CHAR(10),CHAR(10),"*WCAG 2.1 Conformance Level:*",CHAR(10),'Final Report'!AG146,CHAR(10),CHAR(10),"*WCAG 2.1 Success Criteria:*",CHAR(10),'Final Report'!AH146,CHAR(10),CHAR(10),"*Tested on:*",CHAR(10),'Final Report'!AK146,CHAR(10),CHAR(10),IF(OR('Final Report'!G146&lt;&gt;"",'Final Report'!H146&lt;&gt;"",'Final Report'!I146&lt;&gt;"",'Final Report'!J146&lt;&gt;"",'Final Report'!K146&lt;&gt;"",'Final Report'!L146&lt;&gt;"",'Final Report'!M146&lt;&gt;"",'Final Report'!N146&lt;&gt;"",'Final Report'!O146&lt;&gt;""),CONCATENATE("*Assistive Technology:*",CHAR(10),IF('Final Report'!G146&lt;&gt;"",CONCATENATE("JAWS 2022 - Chrome - Windows - ",'Final Report'!G146,CHAR(10)),""),IF('Final Report'!H146&lt;&gt;"",CONCATENATE("NVDA 2022 - Firefox - Windows - ",'Final Report'!H146,CHAR(10)),""),IF('Final Report'!I146&lt;&gt;"",CONCATENATE("NVDA 2022 - Chrome - Windows - ",'Final Report'!I146,CHAR(10)),""),IF('Final Report'!J146&lt;&gt;"",CONCATENATE("VoiceOver - Safari - MAC OS - ",'Final Report'!J146,CHAR(10)),""),IF('Final Report'!K146&lt;&gt;"",CONCATENATE("VoiceOver - Chrome - MAC OS  - ",'Final Report'!K146,CHAR(10)),""),IF('Final Report'!L146&lt;&gt;"",CONCATENATE("VoiceOver - iOS - ",'Final Report'!L146,CHAR(10)),""),IF('Final Report'!M146&lt;&gt;"",CONCATENATE("TalkBack - Android - ",'Final Report'!M146,CHAR(10)),""),IF('Final Report'!N146&lt;&gt;"",CONCATENATE("ZoomText - ",'Final Report'!N146,CHAR(10)),""),IF('Final Report'!O146&lt;&gt;"",CONCATENATE("Dragon - ",'Final Report'!O146,CHAR(10)),""),CHAR(10),"*Original Bug:*",CHAR(10),)))</f>
        <v>*Steps to Reproduce:*
N/A
*Actual Result:*
N/A
*ScreenShot Name:*
*Code Snippet*
0
*Expected Result*
N/A
*Rationale*
N/A
*Recommendation*
N/A
*WCAG 2.1 Conformance Level:*
N/A
*WCAG 2.1 Success Criteria:*
N/A
*Tested on:*
Windows: 11
MAC OS: 12
iOS: 15
Android OS: 10
FALSE</v>
      </c>
      <c r="D146" s="121" t="b">
        <f>Final_Report[[#This Row],[Severity]]</f>
        <v>0</v>
      </c>
      <c r="E146" s="103" t="str">
        <f>CONCATENATE('Final Report'!AD146,CHAR(10),CHAR(10),'Final Report'!AF146)</f>
        <v xml:space="preserve">
N/A</v>
      </c>
      <c r="F146" s="103" t="str">
        <f>Final_Report[[#This Row],[Components]]</f>
        <v>N/A (Level N/A), Accessibility, Audit, Marketing, MLM-XL, MLVISION, MyLab, US, VPAT</v>
      </c>
      <c r="G146" s="103" t="e">
        <f>Final_Report[[#This Row],[Labels]]</f>
        <v>#VALUE!</v>
      </c>
      <c r="H146" s="103">
        <f>Final_Report[[#This Row],[ScreenShot Name]]</f>
        <v>0</v>
      </c>
      <c r="I146" s="104">
        <f>Final_Report[[#This Row],[Priority]]</f>
        <v>0</v>
      </c>
      <c r="J146" s="103">
        <f>Final_Report[[#This Row],[Uploading Status]]</f>
        <v>0</v>
      </c>
    </row>
    <row r="147" spans="1:10" ht="409.5" hidden="1">
      <c r="A147" s="58">
        <f>Final_Report[[#This Row],[Issue Name]]</f>
        <v>0</v>
      </c>
      <c r="B147" s="103" t="str">
        <f>Final_Report[[#This Row],[Summary]]</f>
        <v>N/A</v>
      </c>
      <c r="C147" s="103" t="str">
        <f>CONCATENATE("*Steps to Reproduce:*",CHAR(10),CHAR(10),'Final Report'!AD147,CHAR(10),CHAR(10),'Final Report'!AF147,CHAR(10),CHAR(10),"*Actual Result:*",CHAR(10),'Final Report'!V147,CHAR(10),CHAR(10),"*ScreenShot Name:*",CHAR(10),'Final Report'!AI147,CHAR(10),CHAR(10),IF('Final Report'!X147&lt;&gt;"",CONCATENATE("*Code Snippet*",CHAR(10),'Final Report'!X147,CHAR(10),CHAR(10)),""),"*Expected Result*",CHAR(10),'Final Report'!Z147,CHAR(10),CHAR(10),"*Rationale*",CHAR(10),'Final Report'!AA147,CHAR(10),CHAR(10),"*Recommendation*",CHAR(10),'Final Report'!AC147,CHAR(10),CHAR(10),"*WCAG 2.1 Conformance Level:*",CHAR(10),'Final Report'!AG147,CHAR(10),CHAR(10),"*WCAG 2.1 Success Criteria:*",CHAR(10),'Final Report'!AH147,CHAR(10),CHAR(10),"*Tested on:*",CHAR(10),'Final Report'!AK147,CHAR(10),CHAR(10),IF(OR('Final Report'!G147&lt;&gt;"",'Final Report'!H147&lt;&gt;"",'Final Report'!I147&lt;&gt;"",'Final Report'!J147&lt;&gt;"",'Final Report'!K147&lt;&gt;"",'Final Report'!L147&lt;&gt;"",'Final Report'!M147&lt;&gt;"",'Final Report'!N147&lt;&gt;"",'Final Report'!O147&lt;&gt;""),CONCATENATE("*Assistive Technology:*",CHAR(10),IF('Final Report'!G147&lt;&gt;"",CONCATENATE("JAWS 2022 - Chrome - Windows - ",'Final Report'!G147,CHAR(10)),""),IF('Final Report'!H147&lt;&gt;"",CONCATENATE("NVDA 2022 - Firefox - Windows - ",'Final Report'!H147,CHAR(10)),""),IF('Final Report'!I147&lt;&gt;"",CONCATENATE("NVDA 2022 - Chrome - Windows - ",'Final Report'!I147,CHAR(10)),""),IF('Final Report'!J147&lt;&gt;"",CONCATENATE("VoiceOver - Safari - MAC OS - ",'Final Report'!J147,CHAR(10)),""),IF('Final Report'!K147&lt;&gt;"",CONCATENATE("VoiceOver - Chrome - MAC OS  - ",'Final Report'!K147,CHAR(10)),""),IF('Final Report'!L147&lt;&gt;"",CONCATENATE("VoiceOver - iOS - ",'Final Report'!L147,CHAR(10)),""),IF('Final Report'!M147&lt;&gt;"",CONCATENATE("TalkBack - Android - ",'Final Report'!M147,CHAR(10)),""),IF('Final Report'!N147&lt;&gt;"",CONCATENATE("ZoomText - ",'Final Report'!N147,CHAR(10)),""),IF('Final Report'!O147&lt;&gt;"",CONCATENATE("Dragon - ",'Final Report'!O147,CHAR(10)),""),CHAR(10),"*Original Bug:*",CHAR(10),)))</f>
        <v>*Steps to Reproduce:*
N/A
*Actual Result:*
N/A
*ScreenShot Name:*
*Code Snippet*
0
*Expected Result*
N/A
*Rationale*
N/A
*Recommendation*
N/A
*WCAG 2.1 Conformance Level:*
N/A
*WCAG 2.1 Success Criteria:*
N/A
*Tested on:*
Windows: 11
MAC OS: 12
iOS: 15
Android OS: 10
FALSE</v>
      </c>
      <c r="D147" s="121" t="b">
        <f>Final_Report[[#This Row],[Severity]]</f>
        <v>0</v>
      </c>
      <c r="E147" s="103" t="str">
        <f>CONCATENATE('Final Report'!AD147,CHAR(10),CHAR(10),'Final Report'!AF147)</f>
        <v xml:space="preserve">
N/A</v>
      </c>
      <c r="F147" s="103" t="str">
        <f>Final_Report[[#This Row],[Components]]</f>
        <v>N/A (Level N/A), Accessibility, Audit, Marketing, MLM-XL, MLVISION, MyLab, US, VPAT</v>
      </c>
      <c r="G147" s="103" t="e">
        <f>Final_Report[[#This Row],[Labels]]</f>
        <v>#VALUE!</v>
      </c>
      <c r="H147" s="103">
        <f>Final_Report[[#This Row],[ScreenShot Name]]</f>
        <v>0</v>
      </c>
      <c r="I147" s="104">
        <f>Final_Report[[#This Row],[Priority]]</f>
        <v>0</v>
      </c>
      <c r="J147" s="103">
        <f>Final_Report[[#This Row],[Uploading Status]]</f>
        <v>0</v>
      </c>
    </row>
    <row r="148" spans="1:10" ht="409.5" hidden="1">
      <c r="A148" s="58">
        <f>Final_Report[[#This Row],[Issue Name]]</f>
        <v>0</v>
      </c>
      <c r="B148" s="103" t="str">
        <f>Final_Report[[#This Row],[Summary]]</f>
        <v>N/A</v>
      </c>
      <c r="C148" s="103" t="str">
        <f>CONCATENATE("*Steps to Reproduce:*",CHAR(10),CHAR(10),'Final Report'!AD148,CHAR(10),CHAR(10),'Final Report'!AF148,CHAR(10),CHAR(10),"*Actual Result:*",CHAR(10),'Final Report'!V148,CHAR(10),CHAR(10),"*ScreenShot Name:*",CHAR(10),'Final Report'!AI148,CHAR(10),CHAR(10),IF('Final Report'!X148&lt;&gt;"",CONCATENATE("*Code Snippet*",CHAR(10),'Final Report'!X148,CHAR(10),CHAR(10)),""),"*Expected Result*",CHAR(10),'Final Report'!Z148,CHAR(10),CHAR(10),"*Rationale*",CHAR(10),'Final Report'!AA148,CHAR(10),CHAR(10),"*Recommendation*",CHAR(10),'Final Report'!AC148,CHAR(10),CHAR(10),"*WCAG 2.1 Conformance Level:*",CHAR(10),'Final Report'!AG148,CHAR(10),CHAR(10),"*WCAG 2.1 Success Criteria:*",CHAR(10),'Final Report'!AH148,CHAR(10),CHAR(10),"*Tested on:*",CHAR(10),'Final Report'!AK148,CHAR(10),CHAR(10),IF(OR('Final Report'!G148&lt;&gt;"",'Final Report'!H148&lt;&gt;"",'Final Report'!I148&lt;&gt;"",'Final Report'!J148&lt;&gt;"",'Final Report'!K148&lt;&gt;"",'Final Report'!L148&lt;&gt;"",'Final Report'!M148&lt;&gt;"",'Final Report'!N148&lt;&gt;"",'Final Report'!O148&lt;&gt;""),CONCATENATE("*Assistive Technology:*",CHAR(10),IF('Final Report'!G148&lt;&gt;"",CONCATENATE("JAWS 2022 - Chrome - Windows - ",'Final Report'!G148,CHAR(10)),""),IF('Final Report'!H148&lt;&gt;"",CONCATENATE("NVDA 2022 - Firefox - Windows - ",'Final Report'!H148,CHAR(10)),""),IF('Final Report'!I148&lt;&gt;"",CONCATENATE("NVDA 2022 - Chrome - Windows - ",'Final Report'!I148,CHAR(10)),""),IF('Final Report'!J148&lt;&gt;"",CONCATENATE("VoiceOver - Safari - MAC OS - ",'Final Report'!J148,CHAR(10)),""),IF('Final Report'!K148&lt;&gt;"",CONCATENATE("VoiceOver - Chrome - MAC OS  - ",'Final Report'!K148,CHAR(10)),""),IF('Final Report'!L148&lt;&gt;"",CONCATENATE("VoiceOver - iOS - ",'Final Report'!L148,CHAR(10)),""),IF('Final Report'!M148&lt;&gt;"",CONCATENATE("TalkBack - Android - ",'Final Report'!M148,CHAR(10)),""),IF('Final Report'!N148&lt;&gt;"",CONCATENATE("ZoomText - ",'Final Report'!N148,CHAR(10)),""),IF('Final Report'!O148&lt;&gt;"",CONCATENATE("Dragon - ",'Final Report'!O148,CHAR(10)),""),CHAR(10),"*Original Bug:*",CHAR(10),)))</f>
        <v>*Steps to Reproduce:*
N/A
*Actual Result:*
N/A
*ScreenShot Name:*
*Code Snippet*
0
*Expected Result*
N/A
*Rationale*
N/A
*Recommendation*
N/A
*WCAG 2.1 Conformance Level:*
N/A
*WCAG 2.1 Success Criteria:*
N/A
*Tested on:*
Windows: 11
MAC OS: 12
iOS: 15
Android OS: 10
FALSE</v>
      </c>
      <c r="D148" s="121" t="b">
        <f>Final_Report[[#This Row],[Severity]]</f>
        <v>0</v>
      </c>
      <c r="E148" s="103" t="str">
        <f>CONCATENATE('Final Report'!AD148,CHAR(10),CHAR(10),'Final Report'!AF148)</f>
        <v xml:space="preserve">
N/A</v>
      </c>
      <c r="F148" s="103" t="str">
        <f>Final_Report[[#This Row],[Components]]</f>
        <v>N/A (Level N/A), Accessibility, Audit, Marketing, MLM-XL, MLVISION, MyLab, US, VPAT</v>
      </c>
      <c r="G148" s="103" t="e">
        <f>Final_Report[[#This Row],[Labels]]</f>
        <v>#VALUE!</v>
      </c>
      <c r="H148" s="103">
        <f>Final_Report[[#This Row],[ScreenShot Name]]</f>
        <v>0</v>
      </c>
      <c r="I148" s="104">
        <f>Final_Report[[#This Row],[Priority]]</f>
        <v>0</v>
      </c>
      <c r="J148" s="103">
        <f>Final_Report[[#This Row],[Uploading Status]]</f>
        <v>0</v>
      </c>
    </row>
    <row r="149" spans="1:10" ht="409.5" hidden="1">
      <c r="A149" s="58">
        <f>Final_Report[[#This Row],[Issue Name]]</f>
        <v>0</v>
      </c>
      <c r="B149" s="103" t="str">
        <f>Final_Report[[#This Row],[Summary]]</f>
        <v>N/A</v>
      </c>
      <c r="C149" s="103" t="str">
        <f>CONCATENATE("*Steps to Reproduce:*",CHAR(10),CHAR(10),'Final Report'!AD149,CHAR(10),CHAR(10),'Final Report'!AF149,CHAR(10),CHAR(10),"*Actual Result:*",CHAR(10),'Final Report'!V149,CHAR(10),CHAR(10),"*ScreenShot Name:*",CHAR(10),'Final Report'!AI149,CHAR(10),CHAR(10),IF('Final Report'!X149&lt;&gt;"",CONCATENATE("*Code Snippet*",CHAR(10),'Final Report'!X149,CHAR(10),CHAR(10)),""),"*Expected Result*",CHAR(10),'Final Report'!Z149,CHAR(10),CHAR(10),"*Rationale*",CHAR(10),'Final Report'!AA149,CHAR(10),CHAR(10),"*Recommendation*",CHAR(10),'Final Report'!AC149,CHAR(10),CHAR(10),"*WCAG 2.1 Conformance Level:*",CHAR(10),'Final Report'!AG149,CHAR(10),CHAR(10),"*WCAG 2.1 Success Criteria:*",CHAR(10),'Final Report'!AH149,CHAR(10),CHAR(10),"*Tested on:*",CHAR(10),'Final Report'!AK149,CHAR(10),CHAR(10),IF(OR('Final Report'!G149&lt;&gt;"",'Final Report'!H149&lt;&gt;"",'Final Report'!I149&lt;&gt;"",'Final Report'!J149&lt;&gt;"",'Final Report'!K149&lt;&gt;"",'Final Report'!L149&lt;&gt;"",'Final Report'!M149&lt;&gt;"",'Final Report'!N149&lt;&gt;"",'Final Report'!O149&lt;&gt;""),CONCATENATE("*Assistive Technology:*",CHAR(10),IF('Final Report'!G149&lt;&gt;"",CONCATENATE("JAWS 2022 - Chrome - Windows - ",'Final Report'!G149,CHAR(10)),""),IF('Final Report'!H149&lt;&gt;"",CONCATENATE("NVDA 2022 - Firefox - Windows - ",'Final Report'!H149,CHAR(10)),""),IF('Final Report'!I149&lt;&gt;"",CONCATENATE("NVDA 2022 - Chrome - Windows - ",'Final Report'!I149,CHAR(10)),""),IF('Final Report'!J149&lt;&gt;"",CONCATENATE("VoiceOver - Safari - MAC OS - ",'Final Report'!J149,CHAR(10)),""),IF('Final Report'!K149&lt;&gt;"",CONCATENATE("VoiceOver - Chrome - MAC OS  - ",'Final Report'!K149,CHAR(10)),""),IF('Final Report'!L149&lt;&gt;"",CONCATENATE("VoiceOver - iOS - ",'Final Report'!L149,CHAR(10)),""),IF('Final Report'!M149&lt;&gt;"",CONCATENATE("TalkBack - Android - ",'Final Report'!M149,CHAR(10)),""),IF('Final Report'!N149&lt;&gt;"",CONCATENATE("ZoomText - ",'Final Report'!N149,CHAR(10)),""),IF('Final Report'!O149&lt;&gt;"",CONCATENATE("Dragon - ",'Final Report'!O149,CHAR(10)),""),CHAR(10),"*Original Bug:*",CHAR(10),)))</f>
        <v>*Steps to Reproduce:*
N/A
*Actual Result:*
N/A
*ScreenShot Name:*
*Code Snippet*
0
*Expected Result*
N/A
*Rationale*
N/A
*Recommendation*
N/A
*WCAG 2.1 Conformance Level:*
N/A
*WCAG 2.1 Success Criteria:*
N/A
*Tested on:*
Windows: 11
MAC OS: 12
iOS: 15
Android OS: 10
FALSE</v>
      </c>
      <c r="D149" s="121" t="b">
        <f>Final_Report[[#This Row],[Severity]]</f>
        <v>0</v>
      </c>
      <c r="E149" s="103" t="str">
        <f>CONCATENATE('Final Report'!AD149,CHAR(10),CHAR(10),'Final Report'!AF149)</f>
        <v xml:space="preserve">
N/A</v>
      </c>
      <c r="F149" s="103" t="str">
        <f>Final_Report[[#This Row],[Components]]</f>
        <v>N/A (Level N/A), Accessibility, Audit, Marketing, MLM-XL, MLVISION, MyLab, US, VPAT</v>
      </c>
      <c r="G149" s="103" t="e">
        <f>Final_Report[[#This Row],[Labels]]</f>
        <v>#VALUE!</v>
      </c>
      <c r="H149" s="103">
        <f>Final_Report[[#This Row],[ScreenShot Name]]</f>
        <v>0</v>
      </c>
      <c r="I149" s="104">
        <f>Final_Report[[#This Row],[Priority]]</f>
        <v>0</v>
      </c>
      <c r="J149" s="103">
        <f>Final_Report[[#This Row],[Uploading Status]]</f>
        <v>0</v>
      </c>
    </row>
    <row r="150" spans="1:10" ht="409.5" hidden="1">
      <c r="A150" s="58">
        <f>Final_Report[[#This Row],[Issue Name]]</f>
        <v>0</v>
      </c>
      <c r="B150" s="103" t="str">
        <f>Final_Report[[#This Row],[Summary]]</f>
        <v>N/A</v>
      </c>
      <c r="C150" s="103" t="str">
        <f>CONCATENATE("*Steps to Reproduce:*",CHAR(10),CHAR(10),'Final Report'!AD150,CHAR(10),CHAR(10),'Final Report'!AF150,CHAR(10),CHAR(10),"*Actual Result:*",CHAR(10),'Final Report'!V150,CHAR(10),CHAR(10),"*ScreenShot Name:*",CHAR(10),'Final Report'!AI150,CHAR(10),CHAR(10),IF('Final Report'!X150&lt;&gt;"",CONCATENATE("*Code Snippet*",CHAR(10),'Final Report'!X150,CHAR(10),CHAR(10)),""),"*Expected Result*",CHAR(10),'Final Report'!Z150,CHAR(10),CHAR(10),"*Rationale*",CHAR(10),'Final Report'!AA150,CHAR(10),CHAR(10),"*Recommendation*",CHAR(10),'Final Report'!AC150,CHAR(10),CHAR(10),"*WCAG 2.1 Conformance Level:*",CHAR(10),'Final Report'!AG150,CHAR(10),CHAR(10),"*WCAG 2.1 Success Criteria:*",CHAR(10),'Final Report'!AH150,CHAR(10),CHAR(10),"*Tested on:*",CHAR(10),'Final Report'!AK150,CHAR(10),CHAR(10),IF(OR('Final Report'!G150&lt;&gt;"",'Final Report'!H150&lt;&gt;"",'Final Report'!I150&lt;&gt;"",'Final Report'!J150&lt;&gt;"",'Final Report'!K150&lt;&gt;"",'Final Report'!L150&lt;&gt;"",'Final Report'!M150&lt;&gt;"",'Final Report'!N150&lt;&gt;"",'Final Report'!O150&lt;&gt;""),CONCATENATE("*Assistive Technology:*",CHAR(10),IF('Final Report'!G150&lt;&gt;"",CONCATENATE("JAWS 2022 - Chrome - Windows - ",'Final Report'!G150,CHAR(10)),""),IF('Final Report'!H150&lt;&gt;"",CONCATENATE("NVDA 2022 - Firefox - Windows - ",'Final Report'!H150,CHAR(10)),""),IF('Final Report'!I150&lt;&gt;"",CONCATENATE("NVDA 2022 - Chrome - Windows - ",'Final Report'!I150,CHAR(10)),""),IF('Final Report'!J150&lt;&gt;"",CONCATENATE("VoiceOver - Safari - MAC OS - ",'Final Report'!J150,CHAR(10)),""),IF('Final Report'!K150&lt;&gt;"",CONCATENATE("VoiceOver - Chrome - MAC OS  - ",'Final Report'!K150,CHAR(10)),""),IF('Final Report'!L150&lt;&gt;"",CONCATENATE("VoiceOver - iOS - ",'Final Report'!L150,CHAR(10)),""),IF('Final Report'!M150&lt;&gt;"",CONCATENATE("TalkBack - Android - ",'Final Report'!M150,CHAR(10)),""),IF('Final Report'!N150&lt;&gt;"",CONCATENATE("ZoomText - ",'Final Report'!N150,CHAR(10)),""),IF('Final Report'!O150&lt;&gt;"",CONCATENATE("Dragon - ",'Final Report'!O150,CHAR(10)),""),CHAR(10),"*Original Bug:*",CHAR(10),)))</f>
        <v>*Steps to Reproduce:*
N/A
*Actual Result:*
N/A
*ScreenShot Name:*
*Code Snippet*
0
*Expected Result*
N/A
*Rationale*
N/A
*Recommendation*
N/A
*WCAG 2.1 Conformance Level:*
N/A
*WCAG 2.1 Success Criteria:*
N/A
*Tested on:*
Windows: 11
MAC OS: 12
iOS: 15
Android OS: 10
FALSE</v>
      </c>
      <c r="D150" s="121" t="b">
        <f>Final_Report[[#This Row],[Severity]]</f>
        <v>0</v>
      </c>
      <c r="E150" s="103" t="str">
        <f>CONCATENATE('Final Report'!AD150,CHAR(10),CHAR(10),'Final Report'!AF150)</f>
        <v xml:space="preserve">
N/A</v>
      </c>
      <c r="F150" s="103" t="str">
        <f>Final_Report[[#This Row],[Components]]</f>
        <v>N/A (Level N/A), Accessibility, Audit, Marketing, MLM-XL, MLVISION, MyLab, US, VPAT</v>
      </c>
      <c r="G150" s="103" t="e">
        <f>Final_Report[[#This Row],[Labels]]</f>
        <v>#VALUE!</v>
      </c>
      <c r="H150" s="103">
        <f>Final_Report[[#This Row],[ScreenShot Name]]</f>
        <v>0</v>
      </c>
      <c r="I150" s="104">
        <f>Final_Report[[#This Row],[Priority]]</f>
        <v>0</v>
      </c>
      <c r="J150" s="103">
        <f>Final_Report[[#This Row],[Uploading Status]]</f>
        <v>0</v>
      </c>
    </row>
    <row r="151" spans="1:10" ht="409.5" hidden="1">
      <c r="A151" s="58">
        <f>Final_Report[[#This Row],[Issue Name]]</f>
        <v>0</v>
      </c>
      <c r="B151" s="103" t="str">
        <f>Final_Report[[#This Row],[Summary]]</f>
        <v>N/A</v>
      </c>
      <c r="C151" s="103" t="str">
        <f>CONCATENATE("*Steps to Reproduce:*",CHAR(10),CHAR(10),'Final Report'!AD151,CHAR(10),CHAR(10),'Final Report'!AF151,CHAR(10),CHAR(10),"*Actual Result:*",CHAR(10),'Final Report'!V151,CHAR(10),CHAR(10),"*ScreenShot Name:*",CHAR(10),'Final Report'!AI151,CHAR(10),CHAR(10),IF('Final Report'!X151&lt;&gt;"",CONCATENATE("*Code Snippet*",CHAR(10),'Final Report'!X151,CHAR(10),CHAR(10)),""),"*Expected Result*",CHAR(10),'Final Report'!Z151,CHAR(10),CHAR(10),"*Rationale*",CHAR(10),'Final Report'!AA151,CHAR(10),CHAR(10),"*Recommendation*",CHAR(10),'Final Report'!AC151,CHAR(10),CHAR(10),"*WCAG 2.1 Conformance Level:*",CHAR(10),'Final Report'!AG151,CHAR(10),CHAR(10),"*WCAG 2.1 Success Criteria:*",CHAR(10),'Final Report'!AH151,CHAR(10),CHAR(10),"*Tested on:*",CHAR(10),'Final Report'!AK151,CHAR(10),CHAR(10),IF(OR('Final Report'!G151&lt;&gt;"",'Final Report'!H151&lt;&gt;"",'Final Report'!I151&lt;&gt;"",'Final Report'!J151&lt;&gt;"",'Final Report'!K151&lt;&gt;"",'Final Report'!L151&lt;&gt;"",'Final Report'!M151&lt;&gt;"",'Final Report'!N151&lt;&gt;"",'Final Report'!O151&lt;&gt;""),CONCATENATE("*Assistive Technology:*",CHAR(10),IF('Final Report'!G151&lt;&gt;"",CONCATENATE("JAWS 2022 - Chrome - Windows - ",'Final Report'!G151,CHAR(10)),""),IF('Final Report'!H151&lt;&gt;"",CONCATENATE("NVDA 2022 - Firefox - Windows - ",'Final Report'!H151,CHAR(10)),""),IF('Final Report'!I151&lt;&gt;"",CONCATENATE("NVDA 2022 - Chrome - Windows - ",'Final Report'!I151,CHAR(10)),""),IF('Final Report'!J151&lt;&gt;"",CONCATENATE("VoiceOver - Safari - MAC OS - ",'Final Report'!J151,CHAR(10)),""),IF('Final Report'!K151&lt;&gt;"",CONCATENATE("VoiceOver - Chrome - MAC OS  - ",'Final Report'!K151,CHAR(10)),""),IF('Final Report'!L151&lt;&gt;"",CONCATENATE("VoiceOver - iOS - ",'Final Report'!L151,CHAR(10)),""),IF('Final Report'!M151&lt;&gt;"",CONCATENATE("TalkBack - Android - ",'Final Report'!M151,CHAR(10)),""),IF('Final Report'!N151&lt;&gt;"",CONCATENATE("ZoomText - ",'Final Report'!N151,CHAR(10)),""),IF('Final Report'!O151&lt;&gt;"",CONCATENATE("Dragon - ",'Final Report'!O151,CHAR(10)),""),CHAR(10),"*Original Bug:*",CHAR(10),)))</f>
        <v>*Steps to Reproduce:*
N/A
*Actual Result:*
N/A
*ScreenShot Name:*
*Code Snippet*
0
*Expected Result*
N/A
*Rationale*
N/A
*Recommendation*
N/A
*WCAG 2.1 Conformance Level:*
N/A
*WCAG 2.1 Success Criteria:*
N/A
*Tested on:*
Windows: 11
MAC OS: 12
iOS: 15
Android OS: 10
FALSE</v>
      </c>
      <c r="D151" s="121" t="b">
        <f>Final_Report[[#This Row],[Severity]]</f>
        <v>0</v>
      </c>
      <c r="E151" s="103" t="str">
        <f>CONCATENATE('Final Report'!AD151,CHAR(10),CHAR(10),'Final Report'!AF151)</f>
        <v xml:space="preserve">
N/A</v>
      </c>
      <c r="F151" s="103" t="str">
        <f>Final_Report[[#This Row],[Components]]</f>
        <v>N/A (Level N/A), Accessibility, Audit, Marketing, MLM-XL, MLVISION, MyLab, US, VPAT</v>
      </c>
      <c r="G151" s="103" t="e">
        <f>Final_Report[[#This Row],[Labels]]</f>
        <v>#VALUE!</v>
      </c>
      <c r="H151" s="103">
        <f>Final_Report[[#This Row],[ScreenShot Name]]</f>
        <v>0</v>
      </c>
      <c r="I151" s="104">
        <f>Final_Report[[#This Row],[Priority]]</f>
        <v>0</v>
      </c>
      <c r="J151" s="103">
        <f>Final_Report[[#This Row],[Uploading Status]]</f>
        <v>0</v>
      </c>
    </row>
    <row r="152" spans="1:10" ht="409.5" hidden="1">
      <c r="A152" s="58">
        <f>Final_Report[[#This Row],[Issue Name]]</f>
        <v>0</v>
      </c>
      <c r="B152" s="103" t="str">
        <f>Final_Report[[#This Row],[Summary]]</f>
        <v>N/A</v>
      </c>
      <c r="C152" s="103" t="str">
        <f>CONCATENATE("*Steps to Reproduce:*",CHAR(10),CHAR(10),'Final Report'!AD152,CHAR(10),CHAR(10),'Final Report'!AF152,CHAR(10),CHAR(10),"*Actual Result:*",CHAR(10),'Final Report'!V152,CHAR(10),CHAR(10),"*ScreenShot Name:*",CHAR(10),'Final Report'!AI152,CHAR(10),CHAR(10),IF('Final Report'!X152&lt;&gt;"",CONCATENATE("*Code Snippet*",CHAR(10),'Final Report'!X152,CHAR(10),CHAR(10)),""),"*Expected Result*",CHAR(10),'Final Report'!Z152,CHAR(10),CHAR(10),"*Rationale*",CHAR(10),'Final Report'!AA152,CHAR(10),CHAR(10),"*Recommendation*",CHAR(10),'Final Report'!AC152,CHAR(10),CHAR(10),"*WCAG 2.1 Conformance Level:*",CHAR(10),'Final Report'!AG152,CHAR(10),CHAR(10),"*WCAG 2.1 Success Criteria:*",CHAR(10),'Final Report'!AH152,CHAR(10),CHAR(10),"*Tested on:*",CHAR(10),'Final Report'!AK152,CHAR(10),CHAR(10),IF(OR('Final Report'!G152&lt;&gt;"",'Final Report'!H152&lt;&gt;"",'Final Report'!I152&lt;&gt;"",'Final Report'!J152&lt;&gt;"",'Final Report'!K152&lt;&gt;"",'Final Report'!L152&lt;&gt;"",'Final Report'!M152&lt;&gt;"",'Final Report'!N152&lt;&gt;"",'Final Report'!O152&lt;&gt;""),CONCATENATE("*Assistive Technology:*",CHAR(10),IF('Final Report'!G152&lt;&gt;"",CONCATENATE("JAWS 2022 - Chrome - Windows - ",'Final Report'!G152,CHAR(10)),""),IF('Final Report'!H152&lt;&gt;"",CONCATENATE("NVDA 2022 - Firefox - Windows - ",'Final Report'!H152,CHAR(10)),""),IF('Final Report'!I152&lt;&gt;"",CONCATENATE("NVDA 2022 - Chrome - Windows - ",'Final Report'!I152,CHAR(10)),""),IF('Final Report'!J152&lt;&gt;"",CONCATENATE("VoiceOver - Safari - MAC OS - ",'Final Report'!J152,CHAR(10)),""),IF('Final Report'!K152&lt;&gt;"",CONCATENATE("VoiceOver - Chrome - MAC OS  - ",'Final Report'!K152,CHAR(10)),""),IF('Final Report'!L152&lt;&gt;"",CONCATENATE("VoiceOver - iOS - ",'Final Report'!L152,CHAR(10)),""),IF('Final Report'!M152&lt;&gt;"",CONCATENATE("TalkBack - Android - ",'Final Report'!M152,CHAR(10)),""),IF('Final Report'!N152&lt;&gt;"",CONCATENATE("ZoomText - ",'Final Report'!N152,CHAR(10)),""),IF('Final Report'!O152&lt;&gt;"",CONCATENATE("Dragon - ",'Final Report'!O152,CHAR(10)),""),CHAR(10),"*Original Bug:*",CHAR(10),)))</f>
        <v>*Steps to Reproduce:*
N/A
*Actual Result:*
N/A
*ScreenShot Name:*
*Code Snippet*
0
*Expected Result*
N/A
*Rationale*
N/A
*Recommendation*
N/A
*WCAG 2.1 Conformance Level:*
N/A
*WCAG 2.1 Success Criteria:*
N/A
*Tested on:*
Windows: 11
MAC OS: 12
iOS: 15
Android OS: 10
FALSE</v>
      </c>
      <c r="D152" s="121" t="b">
        <f>Final_Report[[#This Row],[Severity]]</f>
        <v>0</v>
      </c>
      <c r="E152" s="103" t="str">
        <f>CONCATENATE('Final Report'!AD152,CHAR(10),CHAR(10),'Final Report'!AF152)</f>
        <v xml:space="preserve">
N/A</v>
      </c>
      <c r="F152" s="103" t="str">
        <f>Final_Report[[#This Row],[Components]]</f>
        <v>N/A (Level N/A), Accessibility, Audit, Marketing, MLM-XL, MLVISION, MyLab, US, VPAT</v>
      </c>
      <c r="G152" s="103" t="e">
        <f>Final_Report[[#This Row],[Labels]]</f>
        <v>#VALUE!</v>
      </c>
      <c r="H152" s="103">
        <f>Final_Report[[#This Row],[ScreenShot Name]]</f>
        <v>0</v>
      </c>
      <c r="I152" s="104">
        <f>Final_Report[[#This Row],[Priority]]</f>
        <v>0</v>
      </c>
      <c r="J152" s="103">
        <f>Final_Report[[#This Row],[Uploading Status]]</f>
        <v>0</v>
      </c>
    </row>
    <row r="153" spans="1:10" ht="409.5" hidden="1">
      <c r="A153" s="58">
        <f>Final_Report[[#This Row],[Issue Name]]</f>
        <v>0</v>
      </c>
      <c r="B153" s="103" t="str">
        <f>Final_Report[[#This Row],[Summary]]</f>
        <v>N/A</v>
      </c>
      <c r="C153" s="103" t="str">
        <f>CONCATENATE("*Steps to Reproduce:*",CHAR(10),CHAR(10),'Final Report'!AD153,CHAR(10),CHAR(10),'Final Report'!AF153,CHAR(10),CHAR(10),"*Actual Result:*",CHAR(10),'Final Report'!V153,CHAR(10),CHAR(10),"*ScreenShot Name:*",CHAR(10),'Final Report'!AI153,CHAR(10),CHAR(10),IF('Final Report'!X153&lt;&gt;"",CONCATENATE("*Code Snippet*",CHAR(10),'Final Report'!X153,CHAR(10),CHAR(10)),""),"*Expected Result*",CHAR(10),'Final Report'!Z153,CHAR(10),CHAR(10),"*Rationale*",CHAR(10),'Final Report'!AA153,CHAR(10),CHAR(10),"*Recommendation*",CHAR(10),'Final Report'!AC153,CHAR(10),CHAR(10),"*WCAG 2.1 Conformance Level:*",CHAR(10),'Final Report'!AG153,CHAR(10),CHAR(10),"*WCAG 2.1 Success Criteria:*",CHAR(10),'Final Report'!AH153,CHAR(10),CHAR(10),"*Tested on:*",CHAR(10),'Final Report'!AK153,CHAR(10),CHAR(10),IF(OR('Final Report'!G153&lt;&gt;"",'Final Report'!H153&lt;&gt;"",'Final Report'!I153&lt;&gt;"",'Final Report'!J153&lt;&gt;"",'Final Report'!K153&lt;&gt;"",'Final Report'!L153&lt;&gt;"",'Final Report'!M153&lt;&gt;"",'Final Report'!N153&lt;&gt;"",'Final Report'!O153&lt;&gt;""),CONCATENATE("*Assistive Technology:*",CHAR(10),IF('Final Report'!G153&lt;&gt;"",CONCATENATE("JAWS 2022 - Chrome - Windows - ",'Final Report'!G153,CHAR(10)),""),IF('Final Report'!H153&lt;&gt;"",CONCATENATE("NVDA 2022 - Firefox - Windows - ",'Final Report'!H153,CHAR(10)),""),IF('Final Report'!I153&lt;&gt;"",CONCATENATE("NVDA 2022 - Chrome - Windows - ",'Final Report'!I153,CHAR(10)),""),IF('Final Report'!J153&lt;&gt;"",CONCATENATE("VoiceOver - Safari - MAC OS - ",'Final Report'!J153,CHAR(10)),""),IF('Final Report'!K153&lt;&gt;"",CONCATENATE("VoiceOver - Chrome - MAC OS  - ",'Final Report'!K153,CHAR(10)),""),IF('Final Report'!L153&lt;&gt;"",CONCATENATE("VoiceOver - iOS - ",'Final Report'!L153,CHAR(10)),""),IF('Final Report'!M153&lt;&gt;"",CONCATENATE("TalkBack - Android - ",'Final Report'!M153,CHAR(10)),""),IF('Final Report'!N153&lt;&gt;"",CONCATENATE("ZoomText - ",'Final Report'!N153,CHAR(10)),""),IF('Final Report'!O153&lt;&gt;"",CONCATENATE("Dragon - ",'Final Report'!O153,CHAR(10)),""),CHAR(10),"*Original Bug:*",CHAR(10),)))</f>
        <v>*Steps to Reproduce:*
N/A
*Actual Result:*
N/A
*ScreenShot Name:*
*Code Snippet*
0
*Expected Result*
N/A
*Rationale*
N/A
*Recommendation*
N/A
*WCAG 2.1 Conformance Level:*
N/A
*WCAG 2.1 Success Criteria:*
N/A
*Tested on:*
Windows: 11
MAC OS: 12
iOS: 15
Android OS: 10
FALSE</v>
      </c>
      <c r="D153" s="121" t="b">
        <f>Final_Report[[#This Row],[Severity]]</f>
        <v>0</v>
      </c>
      <c r="E153" s="103" t="str">
        <f>CONCATENATE('Final Report'!AD153,CHAR(10),CHAR(10),'Final Report'!AF153)</f>
        <v xml:space="preserve">
N/A</v>
      </c>
      <c r="F153" s="103" t="str">
        <f>Final_Report[[#This Row],[Components]]</f>
        <v>N/A (Level N/A), Accessibility, Audit, Marketing, MLM-XL, MLVISION, MyLab, US, VPAT</v>
      </c>
      <c r="G153" s="103" t="e">
        <f>Final_Report[[#This Row],[Labels]]</f>
        <v>#VALUE!</v>
      </c>
      <c r="H153" s="103">
        <f>Final_Report[[#This Row],[ScreenShot Name]]</f>
        <v>0</v>
      </c>
      <c r="I153" s="104">
        <f>Final_Report[[#This Row],[Priority]]</f>
        <v>0</v>
      </c>
      <c r="J153" s="103">
        <f>Final_Report[[#This Row],[Uploading Status]]</f>
        <v>0</v>
      </c>
    </row>
    <row r="154" spans="1:10" ht="409.5" hidden="1">
      <c r="A154" s="58">
        <f>Final_Report[[#This Row],[Issue Name]]</f>
        <v>0</v>
      </c>
      <c r="B154" s="103" t="str">
        <f>Final_Report[[#This Row],[Summary]]</f>
        <v>N/A</v>
      </c>
      <c r="C154" s="103" t="str">
        <f>CONCATENATE("*Steps to Reproduce:*",CHAR(10),CHAR(10),'Final Report'!AD154,CHAR(10),CHAR(10),'Final Report'!AF154,CHAR(10),CHAR(10),"*Actual Result:*",CHAR(10),'Final Report'!V154,CHAR(10),CHAR(10),"*ScreenShot Name:*",CHAR(10),'Final Report'!AI154,CHAR(10),CHAR(10),IF('Final Report'!X154&lt;&gt;"",CONCATENATE("*Code Snippet*",CHAR(10),'Final Report'!X154,CHAR(10),CHAR(10)),""),"*Expected Result*",CHAR(10),'Final Report'!Z154,CHAR(10),CHAR(10),"*Rationale*",CHAR(10),'Final Report'!AA154,CHAR(10),CHAR(10),"*Recommendation*",CHAR(10),'Final Report'!AC154,CHAR(10),CHAR(10),"*WCAG 2.1 Conformance Level:*",CHAR(10),'Final Report'!AG154,CHAR(10),CHAR(10),"*WCAG 2.1 Success Criteria:*",CHAR(10),'Final Report'!AH154,CHAR(10),CHAR(10),"*Tested on:*",CHAR(10),'Final Report'!AK154,CHAR(10),CHAR(10),IF(OR('Final Report'!G154&lt;&gt;"",'Final Report'!H154&lt;&gt;"",'Final Report'!I154&lt;&gt;"",'Final Report'!J154&lt;&gt;"",'Final Report'!K154&lt;&gt;"",'Final Report'!L154&lt;&gt;"",'Final Report'!M154&lt;&gt;"",'Final Report'!N154&lt;&gt;"",'Final Report'!O154&lt;&gt;""),CONCATENATE("*Assistive Technology:*",CHAR(10),IF('Final Report'!G154&lt;&gt;"",CONCATENATE("JAWS 2022 - Chrome - Windows - ",'Final Report'!G154,CHAR(10)),""),IF('Final Report'!H154&lt;&gt;"",CONCATENATE("NVDA 2022 - Firefox - Windows - ",'Final Report'!H154,CHAR(10)),""),IF('Final Report'!I154&lt;&gt;"",CONCATENATE("NVDA 2022 - Chrome - Windows - ",'Final Report'!I154,CHAR(10)),""),IF('Final Report'!J154&lt;&gt;"",CONCATENATE("VoiceOver - Safari - MAC OS - ",'Final Report'!J154,CHAR(10)),""),IF('Final Report'!K154&lt;&gt;"",CONCATENATE("VoiceOver - Chrome - MAC OS  - ",'Final Report'!K154,CHAR(10)),""),IF('Final Report'!L154&lt;&gt;"",CONCATENATE("VoiceOver - iOS - ",'Final Report'!L154,CHAR(10)),""),IF('Final Report'!M154&lt;&gt;"",CONCATENATE("TalkBack - Android - ",'Final Report'!M154,CHAR(10)),""),IF('Final Report'!N154&lt;&gt;"",CONCATENATE("ZoomText - ",'Final Report'!N154,CHAR(10)),""),IF('Final Report'!O154&lt;&gt;"",CONCATENATE("Dragon - ",'Final Report'!O154,CHAR(10)),""),CHAR(10),"*Original Bug:*",CHAR(10),)))</f>
        <v>*Steps to Reproduce:*
N/A
*Actual Result:*
N/A
*ScreenShot Name:*
*Code Snippet*
0
*Expected Result*
N/A
*Rationale*
N/A
*Recommendation*
N/A
*WCAG 2.1 Conformance Level:*
N/A
*WCAG 2.1 Success Criteria:*
N/A
*Tested on:*
Windows: 11
MAC OS: 12
iOS: 15
Android OS: 10
FALSE</v>
      </c>
      <c r="D154" s="121" t="b">
        <f>Final_Report[[#This Row],[Severity]]</f>
        <v>0</v>
      </c>
      <c r="E154" s="103" t="str">
        <f>CONCATENATE('Final Report'!AD154,CHAR(10),CHAR(10),'Final Report'!AF154)</f>
        <v xml:space="preserve">
N/A</v>
      </c>
      <c r="F154" s="103" t="str">
        <f>Final_Report[[#This Row],[Components]]</f>
        <v>N/A (Level N/A), Accessibility, Audit, Marketing, MLM-XL, MLVISION, MyLab, US, VPAT</v>
      </c>
      <c r="G154" s="103" t="e">
        <f>Final_Report[[#This Row],[Labels]]</f>
        <v>#VALUE!</v>
      </c>
      <c r="H154" s="103">
        <f>Final_Report[[#This Row],[ScreenShot Name]]</f>
        <v>0</v>
      </c>
      <c r="I154" s="104">
        <f>Final_Report[[#This Row],[Priority]]</f>
        <v>0</v>
      </c>
      <c r="J154" s="103">
        <f>Final_Report[[#This Row],[Uploading Status]]</f>
        <v>0</v>
      </c>
    </row>
    <row r="155" spans="1:10" ht="409.5" hidden="1">
      <c r="A155" s="58">
        <f>Final_Report[[#This Row],[Issue Name]]</f>
        <v>0</v>
      </c>
      <c r="B155" s="103" t="str">
        <f>Final_Report[[#This Row],[Summary]]</f>
        <v>N/A</v>
      </c>
      <c r="C155" s="103" t="str">
        <f>CONCATENATE("*Steps to Reproduce:*",CHAR(10),CHAR(10),'Final Report'!AD155,CHAR(10),CHAR(10),'Final Report'!AF155,CHAR(10),CHAR(10),"*Actual Result:*",CHAR(10),'Final Report'!V155,CHAR(10),CHAR(10),"*ScreenShot Name:*",CHAR(10),'Final Report'!AI155,CHAR(10),CHAR(10),IF('Final Report'!X155&lt;&gt;"",CONCATENATE("*Code Snippet*",CHAR(10),'Final Report'!X155,CHAR(10),CHAR(10)),""),"*Expected Result*",CHAR(10),'Final Report'!Z155,CHAR(10),CHAR(10),"*Rationale*",CHAR(10),'Final Report'!AA155,CHAR(10),CHAR(10),"*Recommendation*",CHAR(10),'Final Report'!AC155,CHAR(10),CHAR(10),"*WCAG 2.1 Conformance Level:*",CHAR(10),'Final Report'!AG155,CHAR(10),CHAR(10),"*WCAG 2.1 Success Criteria:*",CHAR(10),'Final Report'!AH155,CHAR(10),CHAR(10),"*Tested on:*",CHAR(10),'Final Report'!AK155,CHAR(10),CHAR(10),IF(OR('Final Report'!G155&lt;&gt;"",'Final Report'!H155&lt;&gt;"",'Final Report'!I155&lt;&gt;"",'Final Report'!J155&lt;&gt;"",'Final Report'!K155&lt;&gt;"",'Final Report'!L155&lt;&gt;"",'Final Report'!M155&lt;&gt;"",'Final Report'!N155&lt;&gt;"",'Final Report'!O155&lt;&gt;""),CONCATENATE("*Assistive Technology:*",CHAR(10),IF('Final Report'!G155&lt;&gt;"",CONCATENATE("JAWS 2022 - Chrome - Windows - ",'Final Report'!G155,CHAR(10)),""),IF('Final Report'!H155&lt;&gt;"",CONCATENATE("NVDA 2022 - Firefox - Windows - ",'Final Report'!H155,CHAR(10)),""),IF('Final Report'!I155&lt;&gt;"",CONCATENATE("NVDA 2022 - Chrome - Windows - ",'Final Report'!I155,CHAR(10)),""),IF('Final Report'!J155&lt;&gt;"",CONCATENATE("VoiceOver - Safari - MAC OS - ",'Final Report'!J155,CHAR(10)),""),IF('Final Report'!K155&lt;&gt;"",CONCATENATE("VoiceOver - Chrome - MAC OS  - ",'Final Report'!K155,CHAR(10)),""),IF('Final Report'!L155&lt;&gt;"",CONCATENATE("VoiceOver - iOS - ",'Final Report'!L155,CHAR(10)),""),IF('Final Report'!M155&lt;&gt;"",CONCATENATE("TalkBack - Android - ",'Final Report'!M155,CHAR(10)),""),IF('Final Report'!N155&lt;&gt;"",CONCATENATE("ZoomText - ",'Final Report'!N155,CHAR(10)),""),IF('Final Report'!O155&lt;&gt;"",CONCATENATE("Dragon - ",'Final Report'!O155,CHAR(10)),""),CHAR(10),"*Original Bug:*",CHAR(10),)))</f>
        <v>*Steps to Reproduce:*
N/A
*Actual Result:*
N/A
*ScreenShot Name:*
*Code Snippet*
0
*Expected Result*
N/A
*Rationale*
N/A
*Recommendation*
N/A
*WCAG 2.1 Conformance Level:*
N/A
*WCAG 2.1 Success Criteria:*
N/A
*Tested on:*
Windows: 11
MAC OS: 12
iOS: 15
Android OS: 10
FALSE</v>
      </c>
      <c r="D155" s="121" t="b">
        <f>Final_Report[[#This Row],[Severity]]</f>
        <v>0</v>
      </c>
      <c r="E155" s="103" t="str">
        <f>CONCATENATE('Final Report'!AD155,CHAR(10),CHAR(10),'Final Report'!AF155)</f>
        <v xml:space="preserve">
N/A</v>
      </c>
      <c r="F155" s="103" t="str">
        <f>Final_Report[[#This Row],[Components]]</f>
        <v>N/A (Level N/A), Accessibility, Audit, Marketing, MLM-XL, MLVISION, MyLab, US, VPAT</v>
      </c>
      <c r="G155" s="103" t="e">
        <f>Final_Report[[#This Row],[Labels]]</f>
        <v>#VALUE!</v>
      </c>
      <c r="H155" s="103">
        <f>Final_Report[[#This Row],[ScreenShot Name]]</f>
        <v>0</v>
      </c>
      <c r="I155" s="104">
        <f>Final_Report[[#This Row],[Priority]]</f>
        <v>0</v>
      </c>
      <c r="J155" s="103">
        <f>Final_Report[[#This Row],[Uploading Status]]</f>
        <v>0</v>
      </c>
    </row>
    <row r="156" spans="1:10" ht="409.5" hidden="1">
      <c r="A156" s="58">
        <f>Final_Report[[#This Row],[Issue Name]]</f>
        <v>0</v>
      </c>
      <c r="B156" s="103" t="str">
        <f>Final_Report[[#This Row],[Summary]]</f>
        <v>N/A</v>
      </c>
      <c r="C156" s="103" t="str">
        <f>CONCATENATE("*Steps to Reproduce:*",CHAR(10),CHAR(10),'Final Report'!AD156,CHAR(10),CHAR(10),'Final Report'!AF156,CHAR(10),CHAR(10),"*Actual Result:*",CHAR(10),'Final Report'!V156,CHAR(10),CHAR(10),"*ScreenShot Name:*",CHAR(10),'Final Report'!AI156,CHAR(10),CHAR(10),IF('Final Report'!X156&lt;&gt;"",CONCATENATE("*Code Snippet*",CHAR(10),'Final Report'!X156,CHAR(10),CHAR(10)),""),"*Expected Result*",CHAR(10),'Final Report'!Z156,CHAR(10),CHAR(10),"*Rationale*",CHAR(10),'Final Report'!AA156,CHAR(10),CHAR(10),"*Recommendation*",CHAR(10),'Final Report'!AC156,CHAR(10),CHAR(10),"*WCAG 2.1 Conformance Level:*",CHAR(10),'Final Report'!AG156,CHAR(10),CHAR(10),"*WCAG 2.1 Success Criteria:*",CHAR(10),'Final Report'!AH156,CHAR(10),CHAR(10),"*Tested on:*",CHAR(10),'Final Report'!AK156,CHAR(10),CHAR(10),IF(OR('Final Report'!G156&lt;&gt;"",'Final Report'!H156&lt;&gt;"",'Final Report'!I156&lt;&gt;"",'Final Report'!J156&lt;&gt;"",'Final Report'!K156&lt;&gt;"",'Final Report'!L156&lt;&gt;"",'Final Report'!M156&lt;&gt;"",'Final Report'!N156&lt;&gt;"",'Final Report'!O156&lt;&gt;""),CONCATENATE("*Assistive Technology:*",CHAR(10),IF('Final Report'!G156&lt;&gt;"",CONCATENATE("JAWS 2022 - Chrome - Windows - ",'Final Report'!G156,CHAR(10)),""),IF('Final Report'!H156&lt;&gt;"",CONCATENATE("NVDA 2022 - Firefox - Windows - ",'Final Report'!H156,CHAR(10)),""),IF('Final Report'!I156&lt;&gt;"",CONCATENATE("NVDA 2022 - Chrome - Windows - ",'Final Report'!I156,CHAR(10)),""),IF('Final Report'!J156&lt;&gt;"",CONCATENATE("VoiceOver - Safari - MAC OS - ",'Final Report'!J156,CHAR(10)),""),IF('Final Report'!K156&lt;&gt;"",CONCATENATE("VoiceOver - Chrome - MAC OS  - ",'Final Report'!K156,CHAR(10)),""),IF('Final Report'!L156&lt;&gt;"",CONCATENATE("VoiceOver - iOS - ",'Final Report'!L156,CHAR(10)),""),IF('Final Report'!M156&lt;&gt;"",CONCATENATE("TalkBack - Android - ",'Final Report'!M156,CHAR(10)),""),IF('Final Report'!N156&lt;&gt;"",CONCATENATE("ZoomText - ",'Final Report'!N156,CHAR(10)),""),IF('Final Report'!O156&lt;&gt;"",CONCATENATE("Dragon - ",'Final Report'!O156,CHAR(10)),""),CHAR(10),"*Original Bug:*",CHAR(10),)))</f>
        <v>*Steps to Reproduce:*
N/A
*Actual Result:*
N/A
*ScreenShot Name:*
*Code Snippet*
0
*Expected Result*
N/A
*Rationale*
N/A
*Recommendation*
N/A
*WCAG 2.1 Conformance Level:*
N/A
*WCAG 2.1 Success Criteria:*
N/A
*Tested on:*
Windows: 11
MAC OS: 12
iOS: 15
Android OS: 10
FALSE</v>
      </c>
      <c r="D156" s="121" t="b">
        <f>Final_Report[[#This Row],[Severity]]</f>
        <v>0</v>
      </c>
      <c r="E156" s="103" t="str">
        <f>CONCATENATE('Final Report'!AD156,CHAR(10),CHAR(10),'Final Report'!AF156)</f>
        <v xml:space="preserve">
N/A</v>
      </c>
      <c r="F156" s="103" t="str">
        <f>Final_Report[[#This Row],[Components]]</f>
        <v>N/A (Level N/A), Accessibility, Audit, Marketing, MLM-XL, MLVISION, MyLab, US, VPAT</v>
      </c>
      <c r="G156" s="103" t="e">
        <f>Final_Report[[#This Row],[Labels]]</f>
        <v>#VALUE!</v>
      </c>
      <c r="H156" s="103">
        <f>Final_Report[[#This Row],[ScreenShot Name]]</f>
        <v>0</v>
      </c>
      <c r="I156" s="104">
        <f>Final_Report[[#This Row],[Priority]]</f>
        <v>0</v>
      </c>
      <c r="J156" s="103">
        <f>Final_Report[[#This Row],[Uploading Status]]</f>
        <v>0</v>
      </c>
    </row>
    <row r="157" spans="1:10" ht="409.5" hidden="1">
      <c r="A157" s="58">
        <f>Final_Report[[#This Row],[Issue Name]]</f>
        <v>0</v>
      </c>
      <c r="B157" s="103" t="str">
        <f>Final_Report[[#This Row],[Summary]]</f>
        <v>N/A</v>
      </c>
      <c r="C157" s="103" t="str">
        <f>CONCATENATE("*Steps to Reproduce:*",CHAR(10),CHAR(10),'Final Report'!AD157,CHAR(10),CHAR(10),'Final Report'!AF157,CHAR(10),CHAR(10),"*Actual Result:*",CHAR(10),'Final Report'!V157,CHAR(10),CHAR(10),"*ScreenShot Name:*",CHAR(10),'Final Report'!AI157,CHAR(10),CHAR(10),IF('Final Report'!X157&lt;&gt;"",CONCATENATE("*Code Snippet*",CHAR(10),'Final Report'!X157,CHAR(10),CHAR(10)),""),"*Expected Result*",CHAR(10),'Final Report'!Z157,CHAR(10),CHAR(10),"*Rationale*",CHAR(10),'Final Report'!AA157,CHAR(10),CHAR(10),"*Recommendation*",CHAR(10),'Final Report'!AC157,CHAR(10),CHAR(10),"*WCAG 2.1 Conformance Level:*",CHAR(10),'Final Report'!AG157,CHAR(10),CHAR(10),"*WCAG 2.1 Success Criteria:*",CHAR(10),'Final Report'!AH157,CHAR(10),CHAR(10),"*Tested on:*",CHAR(10),'Final Report'!AK157,CHAR(10),CHAR(10),IF(OR('Final Report'!G157&lt;&gt;"",'Final Report'!H157&lt;&gt;"",'Final Report'!I157&lt;&gt;"",'Final Report'!J157&lt;&gt;"",'Final Report'!K157&lt;&gt;"",'Final Report'!L157&lt;&gt;"",'Final Report'!M157&lt;&gt;"",'Final Report'!N157&lt;&gt;"",'Final Report'!O157&lt;&gt;""),CONCATENATE("*Assistive Technology:*",CHAR(10),IF('Final Report'!G157&lt;&gt;"",CONCATENATE("JAWS 2022 - Chrome - Windows - ",'Final Report'!G157,CHAR(10)),""),IF('Final Report'!H157&lt;&gt;"",CONCATENATE("NVDA 2022 - Firefox - Windows - ",'Final Report'!H157,CHAR(10)),""),IF('Final Report'!I157&lt;&gt;"",CONCATENATE("NVDA 2022 - Chrome - Windows - ",'Final Report'!I157,CHAR(10)),""),IF('Final Report'!J157&lt;&gt;"",CONCATENATE("VoiceOver - Safari - MAC OS - ",'Final Report'!J157,CHAR(10)),""),IF('Final Report'!K157&lt;&gt;"",CONCATENATE("VoiceOver - Chrome - MAC OS  - ",'Final Report'!K157,CHAR(10)),""),IF('Final Report'!L157&lt;&gt;"",CONCATENATE("VoiceOver - iOS - ",'Final Report'!L157,CHAR(10)),""),IF('Final Report'!M157&lt;&gt;"",CONCATENATE("TalkBack - Android - ",'Final Report'!M157,CHAR(10)),""),IF('Final Report'!N157&lt;&gt;"",CONCATENATE("ZoomText - ",'Final Report'!N157,CHAR(10)),""),IF('Final Report'!O157&lt;&gt;"",CONCATENATE("Dragon - ",'Final Report'!O157,CHAR(10)),""),CHAR(10),"*Original Bug:*",CHAR(10),)))</f>
        <v>*Steps to Reproduce:*
N/A
*Actual Result:*
N/A
*ScreenShot Name:*
*Code Snippet*
0
*Expected Result*
N/A
*Rationale*
N/A
*Recommendation*
N/A
*WCAG 2.1 Conformance Level:*
N/A
*WCAG 2.1 Success Criteria:*
N/A
*Tested on:*
Windows: 11
MAC OS: 12
iOS: 15
Android OS: 10
FALSE</v>
      </c>
      <c r="D157" s="121" t="b">
        <f>Final_Report[[#This Row],[Severity]]</f>
        <v>0</v>
      </c>
      <c r="E157" s="103" t="str">
        <f>CONCATENATE('Final Report'!AD157,CHAR(10),CHAR(10),'Final Report'!AF157)</f>
        <v xml:space="preserve">
N/A</v>
      </c>
      <c r="F157" s="103" t="str">
        <f>Final_Report[[#This Row],[Components]]</f>
        <v>N/A (Level N/A), Accessibility, Audit, Marketing, MLM-XL, MLVISION, MyLab, US, VPAT</v>
      </c>
      <c r="G157" s="103" t="e">
        <f>Final_Report[[#This Row],[Labels]]</f>
        <v>#VALUE!</v>
      </c>
      <c r="H157" s="103">
        <f>Final_Report[[#This Row],[ScreenShot Name]]</f>
        <v>0</v>
      </c>
      <c r="I157" s="104">
        <f>Final_Report[[#This Row],[Priority]]</f>
        <v>0</v>
      </c>
      <c r="J157" s="103">
        <f>Final_Report[[#This Row],[Uploading Status]]</f>
        <v>0</v>
      </c>
    </row>
    <row r="158" spans="1:10" ht="409.5" hidden="1">
      <c r="A158" s="58">
        <f>Final_Report[[#This Row],[Issue Name]]</f>
        <v>0</v>
      </c>
      <c r="B158" s="103" t="str">
        <f>Final_Report[[#This Row],[Summary]]</f>
        <v>N/A</v>
      </c>
      <c r="C158" s="103" t="str">
        <f>CONCATENATE("*Steps to Reproduce:*",CHAR(10),CHAR(10),'Final Report'!AD158,CHAR(10),CHAR(10),'Final Report'!AF158,CHAR(10),CHAR(10),"*Actual Result:*",CHAR(10),'Final Report'!V158,CHAR(10),CHAR(10),"*ScreenShot Name:*",CHAR(10),'Final Report'!AI158,CHAR(10),CHAR(10),IF('Final Report'!X158&lt;&gt;"",CONCATENATE("*Code Snippet*",CHAR(10),'Final Report'!X158,CHAR(10),CHAR(10)),""),"*Expected Result*",CHAR(10),'Final Report'!Z158,CHAR(10),CHAR(10),"*Rationale*",CHAR(10),'Final Report'!AA158,CHAR(10),CHAR(10),"*Recommendation*",CHAR(10),'Final Report'!AC158,CHAR(10),CHAR(10),"*WCAG 2.1 Conformance Level:*",CHAR(10),'Final Report'!AG158,CHAR(10),CHAR(10),"*WCAG 2.1 Success Criteria:*",CHAR(10),'Final Report'!AH158,CHAR(10),CHAR(10),"*Tested on:*",CHAR(10),'Final Report'!AK158,CHAR(10),CHAR(10),IF(OR('Final Report'!G158&lt;&gt;"",'Final Report'!H158&lt;&gt;"",'Final Report'!I158&lt;&gt;"",'Final Report'!J158&lt;&gt;"",'Final Report'!K158&lt;&gt;"",'Final Report'!L158&lt;&gt;"",'Final Report'!M158&lt;&gt;"",'Final Report'!N158&lt;&gt;"",'Final Report'!O158&lt;&gt;""),CONCATENATE("*Assistive Technology:*",CHAR(10),IF('Final Report'!G158&lt;&gt;"",CONCATENATE("JAWS 2022 - Chrome - Windows - ",'Final Report'!G158,CHAR(10)),""),IF('Final Report'!H158&lt;&gt;"",CONCATENATE("NVDA 2022 - Firefox - Windows - ",'Final Report'!H158,CHAR(10)),""),IF('Final Report'!I158&lt;&gt;"",CONCATENATE("NVDA 2022 - Chrome - Windows - ",'Final Report'!I158,CHAR(10)),""),IF('Final Report'!J158&lt;&gt;"",CONCATENATE("VoiceOver - Safari - MAC OS - ",'Final Report'!J158,CHAR(10)),""),IF('Final Report'!K158&lt;&gt;"",CONCATENATE("VoiceOver - Chrome - MAC OS  - ",'Final Report'!K158,CHAR(10)),""),IF('Final Report'!L158&lt;&gt;"",CONCATENATE("VoiceOver - iOS - ",'Final Report'!L158,CHAR(10)),""),IF('Final Report'!M158&lt;&gt;"",CONCATENATE("TalkBack - Android - ",'Final Report'!M158,CHAR(10)),""),IF('Final Report'!N158&lt;&gt;"",CONCATENATE("ZoomText - ",'Final Report'!N158,CHAR(10)),""),IF('Final Report'!O158&lt;&gt;"",CONCATENATE("Dragon - ",'Final Report'!O158,CHAR(10)),""),CHAR(10),"*Original Bug:*",CHAR(10),)))</f>
        <v>*Steps to Reproduce:*
N/A
*Actual Result:*
N/A
*ScreenShot Name:*
*Code Snippet*
0
*Expected Result*
N/A
*Rationale*
N/A
*Recommendation*
N/A
*WCAG 2.1 Conformance Level:*
N/A
*WCAG 2.1 Success Criteria:*
N/A
*Tested on:*
Windows: 11
MAC OS: 12
iOS: 15
Android OS: 10
FALSE</v>
      </c>
      <c r="D158" s="121" t="b">
        <f>Final_Report[[#This Row],[Severity]]</f>
        <v>0</v>
      </c>
      <c r="E158" s="103" t="str">
        <f>CONCATENATE('Final Report'!AD158,CHAR(10),CHAR(10),'Final Report'!AF158)</f>
        <v xml:space="preserve">
N/A</v>
      </c>
      <c r="F158" s="103" t="str">
        <f>Final_Report[[#This Row],[Components]]</f>
        <v>N/A (Level N/A), Accessibility, Audit, Marketing, MLM-XL, MLVISION, MyLab, US, VPAT</v>
      </c>
      <c r="G158" s="103" t="e">
        <f>Final_Report[[#This Row],[Labels]]</f>
        <v>#VALUE!</v>
      </c>
      <c r="H158" s="103">
        <f>Final_Report[[#This Row],[ScreenShot Name]]</f>
        <v>0</v>
      </c>
      <c r="I158" s="104">
        <f>Final_Report[[#This Row],[Priority]]</f>
        <v>0</v>
      </c>
      <c r="J158" s="103">
        <f>Final_Report[[#This Row],[Uploading Status]]</f>
        <v>0</v>
      </c>
    </row>
    <row r="159" spans="1:10" ht="409.5" hidden="1">
      <c r="A159" s="58">
        <f>Final_Report[[#This Row],[Issue Name]]</f>
        <v>0</v>
      </c>
      <c r="B159" s="103" t="str">
        <f>Final_Report[[#This Row],[Summary]]</f>
        <v>N/A</v>
      </c>
      <c r="C159" s="103" t="str">
        <f>CONCATENATE("*Steps to Reproduce:*",CHAR(10),CHAR(10),'Final Report'!AD159,CHAR(10),CHAR(10),'Final Report'!AF159,CHAR(10),CHAR(10),"*Actual Result:*",CHAR(10),'Final Report'!V159,CHAR(10),CHAR(10),"*ScreenShot Name:*",CHAR(10),'Final Report'!AI159,CHAR(10),CHAR(10),IF('Final Report'!X159&lt;&gt;"",CONCATENATE("*Code Snippet*",CHAR(10),'Final Report'!X159,CHAR(10),CHAR(10)),""),"*Expected Result*",CHAR(10),'Final Report'!Z159,CHAR(10),CHAR(10),"*Rationale*",CHAR(10),'Final Report'!AA159,CHAR(10),CHAR(10),"*Recommendation*",CHAR(10),'Final Report'!AC159,CHAR(10),CHAR(10),"*WCAG 2.1 Conformance Level:*",CHAR(10),'Final Report'!AG159,CHAR(10),CHAR(10),"*WCAG 2.1 Success Criteria:*",CHAR(10),'Final Report'!AH159,CHAR(10),CHAR(10),"*Tested on:*",CHAR(10),'Final Report'!AK159,CHAR(10),CHAR(10),IF(OR('Final Report'!G159&lt;&gt;"",'Final Report'!H159&lt;&gt;"",'Final Report'!I159&lt;&gt;"",'Final Report'!J159&lt;&gt;"",'Final Report'!K159&lt;&gt;"",'Final Report'!L159&lt;&gt;"",'Final Report'!M159&lt;&gt;"",'Final Report'!N159&lt;&gt;"",'Final Report'!O159&lt;&gt;""),CONCATENATE("*Assistive Technology:*",CHAR(10),IF('Final Report'!G159&lt;&gt;"",CONCATENATE("JAWS 2022 - Chrome - Windows - ",'Final Report'!G159,CHAR(10)),""),IF('Final Report'!H159&lt;&gt;"",CONCATENATE("NVDA 2022 - Firefox - Windows - ",'Final Report'!H159,CHAR(10)),""),IF('Final Report'!I159&lt;&gt;"",CONCATENATE("NVDA 2022 - Chrome - Windows - ",'Final Report'!I159,CHAR(10)),""),IF('Final Report'!J159&lt;&gt;"",CONCATENATE("VoiceOver - Safari - MAC OS - ",'Final Report'!J159,CHAR(10)),""),IF('Final Report'!K159&lt;&gt;"",CONCATENATE("VoiceOver - Chrome - MAC OS  - ",'Final Report'!K159,CHAR(10)),""),IF('Final Report'!L159&lt;&gt;"",CONCATENATE("VoiceOver - iOS - ",'Final Report'!L159,CHAR(10)),""),IF('Final Report'!M159&lt;&gt;"",CONCATENATE("TalkBack - Android - ",'Final Report'!M159,CHAR(10)),""),IF('Final Report'!N159&lt;&gt;"",CONCATENATE("ZoomText - ",'Final Report'!N159,CHAR(10)),""),IF('Final Report'!O159&lt;&gt;"",CONCATENATE("Dragon - ",'Final Report'!O159,CHAR(10)),""),CHAR(10),"*Original Bug:*",CHAR(10),)))</f>
        <v>*Steps to Reproduce:*
N/A
*Actual Result:*
N/A
*ScreenShot Name:*
*Code Snippet*
0
*Expected Result*
N/A
*Rationale*
N/A
*Recommendation*
N/A
*WCAG 2.1 Conformance Level:*
N/A
*WCAG 2.1 Success Criteria:*
N/A
*Tested on:*
Windows: 11
MAC OS: 12
iOS: 15
Android OS: 10
FALSE</v>
      </c>
      <c r="D159" s="121" t="b">
        <f>Final_Report[[#This Row],[Severity]]</f>
        <v>0</v>
      </c>
      <c r="E159" s="103" t="str">
        <f>CONCATENATE('Final Report'!AD159,CHAR(10),CHAR(10),'Final Report'!AF159)</f>
        <v xml:space="preserve">
N/A</v>
      </c>
      <c r="F159" s="103" t="str">
        <f>Final_Report[[#This Row],[Components]]</f>
        <v>N/A (Level N/A), Accessibility, Audit, Marketing, MLM-XL, MLVISION, MyLab, US, VPAT</v>
      </c>
      <c r="G159" s="103" t="e">
        <f>Final_Report[[#This Row],[Labels]]</f>
        <v>#VALUE!</v>
      </c>
      <c r="H159" s="103">
        <f>Final_Report[[#This Row],[ScreenShot Name]]</f>
        <v>0</v>
      </c>
      <c r="I159" s="104">
        <f>Final_Report[[#This Row],[Priority]]</f>
        <v>0</v>
      </c>
      <c r="J159" s="103">
        <f>Final_Report[[#This Row],[Uploading Status]]</f>
        <v>0</v>
      </c>
    </row>
    <row r="160" spans="1:10" ht="409.5" hidden="1">
      <c r="A160" s="58">
        <f>Final_Report[[#This Row],[Issue Name]]</f>
        <v>0</v>
      </c>
      <c r="B160" s="103" t="str">
        <f>Final_Report[[#This Row],[Summary]]</f>
        <v>N/A</v>
      </c>
      <c r="C160" s="103" t="str">
        <f>CONCATENATE("*Steps to Reproduce:*",CHAR(10),CHAR(10),'Final Report'!AD160,CHAR(10),CHAR(10),'Final Report'!AF160,CHAR(10),CHAR(10),"*Actual Result:*",CHAR(10),'Final Report'!V160,CHAR(10),CHAR(10),"*ScreenShot Name:*",CHAR(10),'Final Report'!AI160,CHAR(10),CHAR(10),IF('Final Report'!X160&lt;&gt;"",CONCATENATE("*Code Snippet*",CHAR(10),'Final Report'!X160,CHAR(10),CHAR(10)),""),"*Expected Result*",CHAR(10),'Final Report'!Z160,CHAR(10),CHAR(10),"*Rationale*",CHAR(10),'Final Report'!AA160,CHAR(10),CHAR(10),"*Recommendation*",CHAR(10),'Final Report'!AC160,CHAR(10),CHAR(10),"*WCAG 2.1 Conformance Level:*",CHAR(10),'Final Report'!AG160,CHAR(10),CHAR(10),"*WCAG 2.1 Success Criteria:*",CHAR(10),'Final Report'!AH160,CHAR(10),CHAR(10),"*Tested on:*",CHAR(10),'Final Report'!AK160,CHAR(10),CHAR(10),IF(OR('Final Report'!G160&lt;&gt;"",'Final Report'!H160&lt;&gt;"",'Final Report'!I160&lt;&gt;"",'Final Report'!J160&lt;&gt;"",'Final Report'!K160&lt;&gt;"",'Final Report'!L160&lt;&gt;"",'Final Report'!M160&lt;&gt;"",'Final Report'!N160&lt;&gt;"",'Final Report'!O160&lt;&gt;""),CONCATENATE("*Assistive Technology:*",CHAR(10),IF('Final Report'!G160&lt;&gt;"",CONCATENATE("JAWS 2022 - Chrome - Windows - ",'Final Report'!G160,CHAR(10)),""),IF('Final Report'!H160&lt;&gt;"",CONCATENATE("NVDA 2022 - Firefox - Windows - ",'Final Report'!H160,CHAR(10)),""),IF('Final Report'!I160&lt;&gt;"",CONCATENATE("NVDA 2022 - Chrome - Windows - ",'Final Report'!I160,CHAR(10)),""),IF('Final Report'!J160&lt;&gt;"",CONCATENATE("VoiceOver - Safari - MAC OS - ",'Final Report'!J160,CHAR(10)),""),IF('Final Report'!K160&lt;&gt;"",CONCATENATE("VoiceOver - Chrome - MAC OS  - ",'Final Report'!K160,CHAR(10)),""),IF('Final Report'!L160&lt;&gt;"",CONCATENATE("VoiceOver - iOS - ",'Final Report'!L160,CHAR(10)),""),IF('Final Report'!M160&lt;&gt;"",CONCATENATE("TalkBack - Android - ",'Final Report'!M160,CHAR(10)),""),IF('Final Report'!N160&lt;&gt;"",CONCATENATE("ZoomText - ",'Final Report'!N160,CHAR(10)),""),IF('Final Report'!O160&lt;&gt;"",CONCATENATE("Dragon - ",'Final Report'!O160,CHAR(10)),""),CHAR(10),"*Original Bug:*",CHAR(10),)))</f>
        <v>*Steps to Reproduce:*
N/A
*Actual Result:*
N/A
*ScreenShot Name:*
*Code Snippet*
0
*Expected Result*
N/A
*Rationale*
N/A
*Recommendation*
N/A
*WCAG 2.1 Conformance Level:*
N/A
*WCAG 2.1 Success Criteria:*
N/A
*Tested on:*
Windows: 11
MAC OS: 12
iOS: 15
Android OS: 10
FALSE</v>
      </c>
      <c r="D160" s="121" t="b">
        <f>Final_Report[[#This Row],[Severity]]</f>
        <v>0</v>
      </c>
      <c r="E160" s="103" t="str">
        <f>CONCATENATE('Final Report'!AD160,CHAR(10),CHAR(10),'Final Report'!AF160)</f>
        <v xml:space="preserve">
N/A</v>
      </c>
      <c r="F160" s="103" t="str">
        <f>Final_Report[[#This Row],[Components]]</f>
        <v>N/A (Level N/A), Accessibility, Audit, Marketing, MLM-XL, MLVISION, MyLab, US, VPAT</v>
      </c>
      <c r="G160" s="103" t="e">
        <f>Final_Report[[#This Row],[Labels]]</f>
        <v>#VALUE!</v>
      </c>
      <c r="H160" s="103">
        <f>Final_Report[[#This Row],[ScreenShot Name]]</f>
        <v>0</v>
      </c>
      <c r="I160" s="104">
        <f>Final_Report[[#This Row],[Priority]]</f>
        <v>0</v>
      </c>
      <c r="J160" s="103">
        <f>Final_Report[[#This Row],[Uploading Status]]</f>
        <v>0</v>
      </c>
    </row>
    <row r="161" spans="1:10" ht="409.5" hidden="1">
      <c r="A161" s="58">
        <f>Final_Report[[#This Row],[Issue Name]]</f>
        <v>0</v>
      </c>
      <c r="B161" s="103" t="str">
        <f>Final_Report[[#This Row],[Summary]]</f>
        <v>N/A</v>
      </c>
      <c r="C161" s="103" t="str">
        <f>CONCATENATE("*Steps to Reproduce:*",CHAR(10),CHAR(10),'Final Report'!AD161,CHAR(10),CHAR(10),'Final Report'!AF161,CHAR(10),CHAR(10),"*Actual Result:*",CHAR(10),'Final Report'!V161,CHAR(10),CHAR(10),"*ScreenShot Name:*",CHAR(10),'Final Report'!AI161,CHAR(10),CHAR(10),IF('Final Report'!X161&lt;&gt;"",CONCATENATE("*Code Snippet*",CHAR(10),'Final Report'!X161,CHAR(10),CHAR(10)),""),"*Expected Result*",CHAR(10),'Final Report'!Z161,CHAR(10),CHAR(10),"*Rationale*",CHAR(10),'Final Report'!AA161,CHAR(10),CHAR(10),"*Recommendation*",CHAR(10),'Final Report'!AC161,CHAR(10),CHAR(10),"*WCAG 2.1 Conformance Level:*",CHAR(10),'Final Report'!AG161,CHAR(10),CHAR(10),"*WCAG 2.1 Success Criteria:*",CHAR(10),'Final Report'!AH161,CHAR(10),CHAR(10),"*Tested on:*",CHAR(10),'Final Report'!AK161,CHAR(10),CHAR(10),IF(OR('Final Report'!G161&lt;&gt;"",'Final Report'!H161&lt;&gt;"",'Final Report'!I161&lt;&gt;"",'Final Report'!J161&lt;&gt;"",'Final Report'!K161&lt;&gt;"",'Final Report'!L161&lt;&gt;"",'Final Report'!M161&lt;&gt;"",'Final Report'!N161&lt;&gt;"",'Final Report'!O161&lt;&gt;""),CONCATENATE("*Assistive Technology:*",CHAR(10),IF('Final Report'!G161&lt;&gt;"",CONCATENATE("JAWS 2022 - Chrome - Windows - ",'Final Report'!G161,CHAR(10)),""),IF('Final Report'!H161&lt;&gt;"",CONCATENATE("NVDA 2022 - Firefox - Windows - ",'Final Report'!H161,CHAR(10)),""),IF('Final Report'!I161&lt;&gt;"",CONCATENATE("NVDA 2022 - Chrome - Windows - ",'Final Report'!I161,CHAR(10)),""),IF('Final Report'!J161&lt;&gt;"",CONCATENATE("VoiceOver - Safari - MAC OS - ",'Final Report'!J161,CHAR(10)),""),IF('Final Report'!K161&lt;&gt;"",CONCATENATE("VoiceOver - Chrome - MAC OS  - ",'Final Report'!K161,CHAR(10)),""),IF('Final Report'!L161&lt;&gt;"",CONCATENATE("VoiceOver - iOS - ",'Final Report'!L161,CHAR(10)),""),IF('Final Report'!M161&lt;&gt;"",CONCATENATE("TalkBack - Android - ",'Final Report'!M161,CHAR(10)),""),IF('Final Report'!N161&lt;&gt;"",CONCATENATE("ZoomText - ",'Final Report'!N161,CHAR(10)),""),IF('Final Report'!O161&lt;&gt;"",CONCATENATE("Dragon - ",'Final Report'!O161,CHAR(10)),""),CHAR(10),"*Original Bug:*",CHAR(10),)))</f>
        <v>*Steps to Reproduce:*
N/A
*Actual Result:*
N/A
*ScreenShot Name:*
*Code Snippet*
0
*Expected Result*
N/A
*Rationale*
N/A
*Recommendation*
N/A
*WCAG 2.1 Conformance Level:*
N/A
*WCAG 2.1 Success Criteria:*
N/A
*Tested on:*
Windows: 11
MAC OS: 12
iOS: 15
Android OS: 10
FALSE</v>
      </c>
      <c r="D161" s="121" t="b">
        <f>Final_Report[[#This Row],[Severity]]</f>
        <v>0</v>
      </c>
      <c r="E161" s="103" t="str">
        <f>CONCATENATE('Final Report'!AD161,CHAR(10),CHAR(10),'Final Report'!AF161)</f>
        <v xml:space="preserve">
N/A</v>
      </c>
      <c r="F161" s="103" t="str">
        <f>Final_Report[[#This Row],[Components]]</f>
        <v>N/A (Level N/A), Accessibility, Audit, Marketing, MLM-XL, MLVISION, MyLab, US, VPAT</v>
      </c>
      <c r="G161" s="103" t="e">
        <f>Final_Report[[#This Row],[Labels]]</f>
        <v>#VALUE!</v>
      </c>
      <c r="H161" s="103">
        <f>Final_Report[[#This Row],[ScreenShot Name]]</f>
        <v>0</v>
      </c>
      <c r="I161" s="104">
        <f>Final_Report[[#This Row],[Priority]]</f>
        <v>0</v>
      </c>
      <c r="J161" s="103">
        <f>Final_Report[[#This Row],[Uploading Status]]</f>
        <v>0</v>
      </c>
    </row>
    <row r="162" spans="1:10" ht="409.5" hidden="1">
      <c r="A162" s="58">
        <f>Final_Report[[#This Row],[Issue Name]]</f>
        <v>0</v>
      </c>
      <c r="B162" s="103" t="str">
        <f>Final_Report[[#This Row],[Summary]]</f>
        <v>N/A</v>
      </c>
      <c r="C162" s="103" t="str">
        <f>CONCATENATE("*Steps to Reproduce:*",CHAR(10),CHAR(10),'Final Report'!AD162,CHAR(10),CHAR(10),'Final Report'!AF162,CHAR(10),CHAR(10),"*Actual Result:*",CHAR(10),'Final Report'!V162,CHAR(10),CHAR(10),"*ScreenShot Name:*",CHAR(10),'Final Report'!AI162,CHAR(10),CHAR(10),IF('Final Report'!X162&lt;&gt;"",CONCATENATE("*Code Snippet*",CHAR(10),'Final Report'!X162,CHAR(10),CHAR(10)),""),"*Expected Result*",CHAR(10),'Final Report'!Z162,CHAR(10),CHAR(10),"*Rationale*",CHAR(10),'Final Report'!AA162,CHAR(10),CHAR(10),"*Recommendation*",CHAR(10),'Final Report'!AC162,CHAR(10),CHAR(10),"*WCAG 2.1 Conformance Level:*",CHAR(10),'Final Report'!AG162,CHAR(10),CHAR(10),"*WCAG 2.1 Success Criteria:*",CHAR(10),'Final Report'!AH162,CHAR(10),CHAR(10),"*Tested on:*",CHAR(10),'Final Report'!AK162,CHAR(10),CHAR(10),IF(OR('Final Report'!G162&lt;&gt;"",'Final Report'!H162&lt;&gt;"",'Final Report'!I162&lt;&gt;"",'Final Report'!J162&lt;&gt;"",'Final Report'!K162&lt;&gt;"",'Final Report'!L162&lt;&gt;"",'Final Report'!M162&lt;&gt;"",'Final Report'!N162&lt;&gt;"",'Final Report'!O162&lt;&gt;""),CONCATENATE("*Assistive Technology:*",CHAR(10),IF('Final Report'!G162&lt;&gt;"",CONCATENATE("JAWS 2022 - Chrome - Windows - ",'Final Report'!G162,CHAR(10)),""),IF('Final Report'!H162&lt;&gt;"",CONCATENATE("NVDA 2022 - Firefox - Windows - ",'Final Report'!H162,CHAR(10)),""),IF('Final Report'!I162&lt;&gt;"",CONCATENATE("NVDA 2022 - Chrome - Windows - ",'Final Report'!I162,CHAR(10)),""),IF('Final Report'!J162&lt;&gt;"",CONCATENATE("VoiceOver - Safari - MAC OS - ",'Final Report'!J162,CHAR(10)),""),IF('Final Report'!K162&lt;&gt;"",CONCATENATE("VoiceOver - Chrome - MAC OS  - ",'Final Report'!K162,CHAR(10)),""),IF('Final Report'!L162&lt;&gt;"",CONCATENATE("VoiceOver - iOS - ",'Final Report'!L162,CHAR(10)),""),IF('Final Report'!M162&lt;&gt;"",CONCATENATE("TalkBack - Android - ",'Final Report'!M162,CHAR(10)),""),IF('Final Report'!N162&lt;&gt;"",CONCATENATE("ZoomText - ",'Final Report'!N162,CHAR(10)),""),IF('Final Report'!O162&lt;&gt;"",CONCATENATE("Dragon - ",'Final Report'!O162,CHAR(10)),""),CHAR(10),"*Original Bug:*",CHAR(10),)))</f>
        <v>*Steps to Reproduce:*
N/A
*Actual Result:*
N/A
*ScreenShot Name:*
*Code Snippet*
0
*Expected Result*
N/A
*Rationale*
N/A
*Recommendation*
N/A
*WCAG 2.1 Conformance Level:*
N/A
*WCAG 2.1 Success Criteria:*
N/A
*Tested on:*
Windows: 11
MAC OS: 12
iOS: 15
Android OS: 10
FALSE</v>
      </c>
      <c r="D162" s="121" t="b">
        <f>Final_Report[[#This Row],[Severity]]</f>
        <v>0</v>
      </c>
      <c r="E162" s="103" t="str">
        <f>CONCATENATE('Final Report'!AD162,CHAR(10),CHAR(10),'Final Report'!AF162)</f>
        <v xml:space="preserve">
N/A</v>
      </c>
      <c r="F162" s="103" t="str">
        <f>Final_Report[[#This Row],[Components]]</f>
        <v>N/A (Level N/A), Accessibility, Audit, Marketing, MLM-XL, MLVISION, MyLab, US, VPAT</v>
      </c>
      <c r="G162" s="103" t="e">
        <f>Final_Report[[#This Row],[Labels]]</f>
        <v>#VALUE!</v>
      </c>
      <c r="H162" s="103">
        <f>Final_Report[[#This Row],[ScreenShot Name]]</f>
        <v>0</v>
      </c>
      <c r="I162" s="104">
        <f>Final_Report[[#This Row],[Priority]]</f>
        <v>0</v>
      </c>
      <c r="J162" s="103">
        <f>Final_Report[[#This Row],[Uploading Status]]</f>
        <v>0</v>
      </c>
    </row>
    <row r="163" spans="1:10" ht="409.5" hidden="1">
      <c r="A163" s="58">
        <f>Final_Report[[#This Row],[Issue Name]]</f>
        <v>0</v>
      </c>
      <c r="B163" s="103" t="str">
        <f>Final_Report[[#This Row],[Summary]]</f>
        <v>N/A</v>
      </c>
      <c r="C163" s="103" t="str">
        <f>CONCATENATE("*Steps to Reproduce:*",CHAR(10),CHAR(10),'Final Report'!AD163,CHAR(10),CHAR(10),'Final Report'!AF163,CHAR(10),CHAR(10),"*Actual Result:*",CHAR(10),'Final Report'!V163,CHAR(10),CHAR(10),"*ScreenShot Name:*",CHAR(10),'Final Report'!AI163,CHAR(10),CHAR(10),IF('Final Report'!X163&lt;&gt;"",CONCATENATE("*Code Snippet*",CHAR(10),'Final Report'!X163,CHAR(10),CHAR(10)),""),"*Expected Result*",CHAR(10),'Final Report'!Z163,CHAR(10),CHAR(10),"*Rationale*",CHAR(10),'Final Report'!AA163,CHAR(10),CHAR(10),"*Recommendation*",CHAR(10),'Final Report'!AC163,CHAR(10),CHAR(10),"*WCAG 2.1 Conformance Level:*",CHAR(10),'Final Report'!AG163,CHAR(10),CHAR(10),"*WCAG 2.1 Success Criteria:*",CHAR(10),'Final Report'!AH163,CHAR(10),CHAR(10),"*Tested on:*",CHAR(10),'Final Report'!AK163,CHAR(10),CHAR(10),IF(OR('Final Report'!G163&lt;&gt;"",'Final Report'!H163&lt;&gt;"",'Final Report'!I163&lt;&gt;"",'Final Report'!J163&lt;&gt;"",'Final Report'!K163&lt;&gt;"",'Final Report'!L163&lt;&gt;"",'Final Report'!M163&lt;&gt;"",'Final Report'!N163&lt;&gt;"",'Final Report'!O163&lt;&gt;""),CONCATENATE("*Assistive Technology:*",CHAR(10),IF('Final Report'!G163&lt;&gt;"",CONCATENATE("JAWS 2022 - Chrome - Windows - ",'Final Report'!G163,CHAR(10)),""),IF('Final Report'!H163&lt;&gt;"",CONCATENATE("NVDA 2022 - Firefox - Windows - ",'Final Report'!H163,CHAR(10)),""),IF('Final Report'!I163&lt;&gt;"",CONCATENATE("NVDA 2022 - Chrome - Windows - ",'Final Report'!I163,CHAR(10)),""),IF('Final Report'!J163&lt;&gt;"",CONCATENATE("VoiceOver - Safari - MAC OS - ",'Final Report'!J163,CHAR(10)),""),IF('Final Report'!K163&lt;&gt;"",CONCATENATE("VoiceOver - Chrome - MAC OS  - ",'Final Report'!K163,CHAR(10)),""),IF('Final Report'!L163&lt;&gt;"",CONCATENATE("VoiceOver - iOS - ",'Final Report'!L163,CHAR(10)),""),IF('Final Report'!M163&lt;&gt;"",CONCATENATE("TalkBack - Android - ",'Final Report'!M163,CHAR(10)),""),IF('Final Report'!N163&lt;&gt;"",CONCATENATE("ZoomText - ",'Final Report'!N163,CHAR(10)),""),IF('Final Report'!O163&lt;&gt;"",CONCATENATE("Dragon - ",'Final Report'!O163,CHAR(10)),""),CHAR(10),"*Original Bug:*",CHAR(10),)))</f>
        <v>*Steps to Reproduce:*
N/A
*Actual Result:*
N/A
*ScreenShot Name:*
*Code Snippet*
0
*Expected Result*
N/A
*Rationale*
N/A
*Recommendation*
N/A
*WCAG 2.1 Conformance Level:*
N/A
*WCAG 2.1 Success Criteria:*
N/A
*Tested on:*
Windows: 11
MAC OS: 12
iOS: 15
Android OS: 10
FALSE</v>
      </c>
      <c r="D163" s="121" t="b">
        <f>Final_Report[[#This Row],[Severity]]</f>
        <v>0</v>
      </c>
      <c r="E163" s="103" t="str">
        <f>CONCATENATE('Final Report'!AD163,CHAR(10),CHAR(10),'Final Report'!AF163)</f>
        <v xml:space="preserve">
N/A</v>
      </c>
      <c r="F163" s="103" t="str">
        <f>Final_Report[[#This Row],[Components]]</f>
        <v>N/A (Level N/A), Accessibility, Audit, Marketing, MLM-XL, MLVISION, MyLab, US, VPAT</v>
      </c>
      <c r="G163" s="103" t="e">
        <f>Final_Report[[#This Row],[Labels]]</f>
        <v>#VALUE!</v>
      </c>
      <c r="H163" s="103">
        <f>Final_Report[[#This Row],[ScreenShot Name]]</f>
        <v>0</v>
      </c>
      <c r="I163" s="104">
        <f>Final_Report[[#This Row],[Priority]]</f>
        <v>0</v>
      </c>
      <c r="J163" s="103">
        <f>Final_Report[[#This Row],[Uploading Status]]</f>
        <v>0</v>
      </c>
    </row>
    <row r="164" spans="1:10" ht="409.5" hidden="1">
      <c r="A164" s="58">
        <f>Final_Report[[#This Row],[Issue Name]]</f>
        <v>0</v>
      </c>
      <c r="B164" s="103" t="str">
        <f>Final_Report[[#This Row],[Summary]]</f>
        <v>N/A</v>
      </c>
      <c r="C164" s="103" t="str">
        <f>CONCATENATE("*Steps to Reproduce:*",CHAR(10),CHAR(10),'Final Report'!AD164,CHAR(10),CHAR(10),'Final Report'!AF164,CHAR(10),CHAR(10),"*Actual Result:*",CHAR(10),'Final Report'!V164,CHAR(10),CHAR(10),"*ScreenShot Name:*",CHAR(10),'Final Report'!AI164,CHAR(10),CHAR(10),IF('Final Report'!X164&lt;&gt;"",CONCATENATE("*Code Snippet*",CHAR(10),'Final Report'!X164,CHAR(10),CHAR(10)),""),"*Expected Result*",CHAR(10),'Final Report'!Z164,CHAR(10),CHAR(10),"*Rationale*",CHAR(10),'Final Report'!AA164,CHAR(10),CHAR(10),"*Recommendation*",CHAR(10),'Final Report'!AC164,CHAR(10),CHAR(10),"*WCAG 2.1 Conformance Level:*",CHAR(10),'Final Report'!AG164,CHAR(10),CHAR(10),"*WCAG 2.1 Success Criteria:*",CHAR(10),'Final Report'!AH164,CHAR(10),CHAR(10),"*Tested on:*",CHAR(10),'Final Report'!AK164,CHAR(10),CHAR(10),IF(OR('Final Report'!G164&lt;&gt;"",'Final Report'!H164&lt;&gt;"",'Final Report'!I164&lt;&gt;"",'Final Report'!J164&lt;&gt;"",'Final Report'!K164&lt;&gt;"",'Final Report'!L164&lt;&gt;"",'Final Report'!M164&lt;&gt;"",'Final Report'!N164&lt;&gt;"",'Final Report'!O164&lt;&gt;""),CONCATENATE("*Assistive Technology:*",CHAR(10),IF('Final Report'!G164&lt;&gt;"",CONCATENATE("JAWS 2022 - Chrome - Windows - ",'Final Report'!G164,CHAR(10)),""),IF('Final Report'!H164&lt;&gt;"",CONCATENATE("NVDA 2022 - Firefox - Windows - ",'Final Report'!H164,CHAR(10)),""),IF('Final Report'!I164&lt;&gt;"",CONCATENATE("NVDA 2022 - Chrome - Windows - ",'Final Report'!I164,CHAR(10)),""),IF('Final Report'!J164&lt;&gt;"",CONCATENATE("VoiceOver - Safari - MAC OS - ",'Final Report'!J164,CHAR(10)),""),IF('Final Report'!K164&lt;&gt;"",CONCATENATE("VoiceOver - Chrome - MAC OS  - ",'Final Report'!K164,CHAR(10)),""),IF('Final Report'!L164&lt;&gt;"",CONCATENATE("VoiceOver - iOS - ",'Final Report'!L164,CHAR(10)),""),IF('Final Report'!M164&lt;&gt;"",CONCATENATE("TalkBack - Android - ",'Final Report'!M164,CHAR(10)),""),IF('Final Report'!N164&lt;&gt;"",CONCATENATE("ZoomText - ",'Final Report'!N164,CHAR(10)),""),IF('Final Report'!O164&lt;&gt;"",CONCATENATE("Dragon - ",'Final Report'!O164,CHAR(10)),""),CHAR(10),"*Original Bug:*",CHAR(10),)))</f>
        <v>*Steps to Reproduce:*
N/A
*Actual Result:*
N/A
*ScreenShot Name:*
*Code Snippet*
0
*Expected Result*
N/A
*Rationale*
N/A
*Recommendation*
N/A
*WCAG 2.1 Conformance Level:*
N/A
*WCAG 2.1 Success Criteria:*
N/A
*Tested on:*
Windows: 11
MAC OS: 12
iOS: 15
Android OS: 10
FALSE</v>
      </c>
      <c r="D164" s="121" t="b">
        <f>Final_Report[[#This Row],[Severity]]</f>
        <v>0</v>
      </c>
      <c r="E164" s="103" t="str">
        <f>CONCATENATE('Final Report'!AD164,CHAR(10),CHAR(10),'Final Report'!AF164)</f>
        <v xml:space="preserve">
N/A</v>
      </c>
      <c r="F164" s="103" t="str">
        <f>Final_Report[[#This Row],[Components]]</f>
        <v>N/A (Level N/A), Accessibility, Audit, Marketing, MLM-XL, MLVISION, MyLab, US, VPAT</v>
      </c>
      <c r="G164" s="103" t="e">
        <f>Final_Report[[#This Row],[Labels]]</f>
        <v>#VALUE!</v>
      </c>
      <c r="H164" s="103">
        <f>Final_Report[[#This Row],[ScreenShot Name]]</f>
        <v>0</v>
      </c>
      <c r="I164" s="104">
        <f>Final_Report[[#This Row],[Priority]]</f>
        <v>0</v>
      </c>
      <c r="J164" s="103">
        <f>Final_Report[[#This Row],[Uploading Status]]</f>
        <v>0</v>
      </c>
    </row>
    <row r="165" spans="1:10" ht="409.5" hidden="1">
      <c r="A165" s="58">
        <f>Final_Report[[#This Row],[Issue Name]]</f>
        <v>0</v>
      </c>
      <c r="B165" s="103" t="str">
        <f>Final_Report[[#This Row],[Summary]]</f>
        <v>N/A</v>
      </c>
      <c r="C165" s="103" t="str">
        <f>CONCATENATE("*Steps to Reproduce:*",CHAR(10),CHAR(10),'Final Report'!AD165,CHAR(10),CHAR(10),'Final Report'!AF165,CHAR(10),CHAR(10),"*Actual Result:*",CHAR(10),'Final Report'!V165,CHAR(10),CHAR(10),"*ScreenShot Name:*",CHAR(10),'Final Report'!AI165,CHAR(10),CHAR(10),IF('Final Report'!X165&lt;&gt;"",CONCATENATE("*Code Snippet*",CHAR(10),'Final Report'!X165,CHAR(10),CHAR(10)),""),"*Expected Result*",CHAR(10),'Final Report'!Z165,CHAR(10),CHAR(10),"*Rationale*",CHAR(10),'Final Report'!AA165,CHAR(10),CHAR(10),"*Recommendation*",CHAR(10),'Final Report'!AC165,CHAR(10),CHAR(10),"*WCAG 2.1 Conformance Level:*",CHAR(10),'Final Report'!AG165,CHAR(10),CHAR(10),"*WCAG 2.1 Success Criteria:*",CHAR(10),'Final Report'!AH165,CHAR(10),CHAR(10),"*Tested on:*",CHAR(10),'Final Report'!AK165,CHAR(10),CHAR(10),IF(OR('Final Report'!G165&lt;&gt;"",'Final Report'!H165&lt;&gt;"",'Final Report'!I165&lt;&gt;"",'Final Report'!J165&lt;&gt;"",'Final Report'!K165&lt;&gt;"",'Final Report'!L165&lt;&gt;"",'Final Report'!M165&lt;&gt;"",'Final Report'!N165&lt;&gt;"",'Final Report'!O165&lt;&gt;""),CONCATENATE("*Assistive Technology:*",CHAR(10),IF('Final Report'!G165&lt;&gt;"",CONCATENATE("JAWS 2022 - Chrome - Windows - ",'Final Report'!G165,CHAR(10)),""),IF('Final Report'!H165&lt;&gt;"",CONCATENATE("NVDA 2022 - Firefox - Windows - ",'Final Report'!H165,CHAR(10)),""),IF('Final Report'!I165&lt;&gt;"",CONCATENATE("NVDA 2022 - Chrome - Windows - ",'Final Report'!I165,CHAR(10)),""),IF('Final Report'!J165&lt;&gt;"",CONCATENATE("VoiceOver - Safari - MAC OS - ",'Final Report'!J165,CHAR(10)),""),IF('Final Report'!K165&lt;&gt;"",CONCATENATE("VoiceOver - Chrome - MAC OS  - ",'Final Report'!K165,CHAR(10)),""),IF('Final Report'!L165&lt;&gt;"",CONCATENATE("VoiceOver - iOS - ",'Final Report'!L165,CHAR(10)),""),IF('Final Report'!M165&lt;&gt;"",CONCATENATE("TalkBack - Android - ",'Final Report'!M165,CHAR(10)),""),IF('Final Report'!N165&lt;&gt;"",CONCATENATE("ZoomText - ",'Final Report'!N165,CHAR(10)),""),IF('Final Report'!O165&lt;&gt;"",CONCATENATE("Dragon - ",'Final Report'!O165,CHAR(10)),""),CHAR(10),"*Original Bug:*",CHAR(10),)))</f>
        <v>*Steps to Reproduce:*
N/A
*Actual Result:*
N/A
*ScreenShot Name:*
*Code Snippet*
0
*Expected Result*
N/A
*Rationale*
N/A
*Recommendation*
N/A
*WCAG 2.1 Conformance Level:*
N/A
*WCAG 2.1 Success Criteria:*
N/A
*Tested on:*
Windows: 11
MAC OS: 12
iOS: 15
Android OS: 10
FALSE</v>
      </c>
      <c r="D165" s="121" t="b">
        <f>Final_Report[[#This Row],[Severity]]</f>
        <v>0</v>
      </c>
      <c r="E165" s="103" t="str">
        <f>CONCATENATE('Final Report'!AD165,CHAR(10),CHAR(10),'Final Report'!AF165)</f>
        <v xml:space="preserve">
N/A</v>
      </c>
      <c r="F165" s="103" t="str">
        <f>Final_Report[[#This Row],[Components]]</f>
        <v>N/A (Level N/A), Accessibility, Audit, Marketing, MLM-XL, MLVISION, MyLab, US, VPAT</v>
      </c>
      <c r="G165" s="103" t="e">
        <f>Final_Report[[#This Row],[Labels]]</f>
        <v>#VALUE!</v>
      </c>
      <c r="H165" s="103">
        <f>Final_Report[[#This Row],[ScreenShot Name]]</f>
        <v>0</v>
      </c>
      <c r="I165" s="104">
        <f>Final_Report[[#This Row],[Priority]]</f>
        <v>0</v>
      </c>
      <c r="J165" s="103">
        <f>Final_Report[[#This Row],[Uploading Status]]</f>
        <v>0</v>
      </c>
    </row>
    <row r="166" spans="1:10" ht="409.5" hidden="1">
      <c r="A166" s="58">
        <f>Final_Report[[#This Row],[Issue Name]]</f>
        <v>0</v>
      </c>
      <c r="B166" s="103" t="str">
        <f>Final_Report[[#This Row],[Summary]]</f>
        <v>N/A</v>
      </c>
      <c r="C166" s="103" t="str">
        <f>CONCATENATE("*Steps to Reproduce:*",CHAR(10),CHAR(10),'Final Report'!AD166,CHAR(10),CHAR(10),'Final Report'!AF166,CHAR(10),CHAR(10),"*Actual Result:*",CHAR(10),'Final Report'!V166,CHAR(10),CHAR(10),"*ScreenShot Name:*",CHAR(10),'Final Report'!AI166,CHAR(10),CHAR(10),IF('Final Report'!X166&lt;&gt;"",CONCATENATE("*Code Snippet*",CHAR(10),'Final Report'!X166,CHAR(10),CHAR(10)),""),"*Expected Result*",CHAR(10),'Final Report'!Z166,CHAR(10),CHAR(10),"*Rationale*",CHAR(10),'Final Report'!AA166,CHAR(10),CHAR(10),"*Recommendation*",CHAR(10),'Final Report'!AC166,CHAR(10),CHAR(10),"*WCAG 2.1 Conformance Level:*",CHAR(10),'Final Report'!AG166,CHAR(10),CHAR(10),"*WCAG 2.1 Success Criteria:*",CHAR(10),'Final Report'!AH166,CHAR(10),CHAR(10),"*Tested on:*",CHAR(10),'Final Report'!AK166,CHAR(10),CHAR(10),IF(OR('Final Report'!G166&lt;&gt;"",'Final Report'!H166&lt;&gt;"",'Final Report'!I166&lt;&gt;"",'Final Report'!J166&lt;&gt;"",'Final Report'!K166&lt;&gt;"",'Final Report'!L166&lt;&gt;"",'Final Report'!M166&lt;&gt;"",'Final Report'!N166&lt;&gt;"",'Final Report'!O166&lt;&gt;""),CONCATENATE("*Assistive Technology:*",CHAR(10),IF('Final Report'!G166&lt;&gt;"",CONCATENATE("JAWS 2022 - Chrome - Windows - ",'Final Report'!G166,CHAR(10)),""),IF('Final Report'!H166&lt;&gt;"",CONCATENATE("NVDA 2022 - Firefox - Windows - ",'Final Report'!H166,CHAR(10)),""),IF('Final Report'!I166&lt;&gt;"",CONCATENATE("NVDA 2022 - Chrome - Windows - ",'Final Report'!I166,CHAR(10)),""),IF('Final Report'!J166&lt;&gt;"",CONCATENATE("VoiceOver - Safari - MAC OS - ",'Final Report'!J166,CHAR(10)),""),IF('Final Report'!K166&lt;&gt;"",CONCATENATE("VoiceOver - Chrome - MAC OS  - ",'Final Report'!K166,CHAR(10)),""),IF('Final Report'!L166&lt;&gt;"",CONCATENATE("VoiceOver - iOS - ",'Final Report'!L166,CHAR(10)),""),IF('Final Report'!M166&lt;&gt;"",CONCATENATE("TalkBack - Android - ",'Final Report'!M166,CHAR(10)),""),IF('Final Report'!N166&lt;&gt;"",CONCATENATE("ZoomText - ",'Final Report'!N166,CHAR(10)),""),IF('Final Report'!O166&lt;&gt;"",CONCATENATE("Dragon - ",'Final Report'!O166,CHAR(10)),""),CHAR(10),"*Original Bug:*",CHAR(10),)))</f>
        <v>*Steps to Reproduce:*
N/A
*Actual Result:*
N/A
*ScreenShot Name:*
*Code Snippet*
0
*Expected Result*
N/A
*Rationale*
N/A
*Recommendation*
N/A
*WCAG 2.1 Conformance Level:*
N/A
*WCAG 2.1 Success Criteria:*
N/A
*Tested on:*
Windows: 11
MAC OS: 12
iOS: 15
Android OS: 10
FALSE</v>
      </c>
      <c r="D166" s="121" t="b">
        <f>Final_Report[[#This Row],[Severity]]</f>
        <v>0</v>
      </c>
      <c r="E166" s="103" t="str">
        <f>CONCATENATE('Final Report'!AD166,CHAR(10),CHAR(10),'Final Report'!AF166)</f>
        <v xml:space="preserve">
N/A</v>
      </c>
      <c r="F166" s="103" t="str">
        <f>Final_Report[[#This Row],[Components]]</f>
        <v>N/A (Level N/A), Accessibility, Audit, Marketing, MLM-XL, MLVISION, MyLab, US, VPAT</v>
      </c>
      <c r="G166" s="103" t="e">
        <f>Final_Report[[#This Row],[Labels]]</f>
        <v>#VALUE!</v>
      </c>
      <c r="H166" s="103">
        <f>Final_Report[[#This Row],[ScreenShot Name]]</f>
        <v>0</v>
      </c>
      <c r="I166" s="104">
        <f>Final_Report[[#This Row],[Priority]]</f>
        <v>0</v>
      </c>
      <c r="J166" s="103">
        <f>Final_Report[[#This Row],[Uploading Status]]</f>
        <v>0</v>
      </c>
    </row>
    <row r="167" spans="1:10" ht="409.5" hidden="1">
      <c r="A167" s="58">
        <f>Final_Report[[#This Row],[Issue Name]]</f>
        <v>0</v>
      </c>
      <c r="B167" s="103" t="str">
        <f>Final_Report[[#This Row],[Summary]]</f>
        <v>N/A</v>
      </c>
      <c r="C167" s="103" t="str">
        <f>CONCATENATE("*Steps to Reproduce:*",CHAR(10),CHAR(10),'Final Report'!AD167,CHAR(10),CHAR(10),'Final Report'!AF167,CHAR(10),CHAR(10),"*Actual Result:*",CHAR(10),'Final Report'!V167,CHAR(10),CHAR(10),"*ScreenShot Name:*",CHAR(10),'Final Report'!AI167,CHAR(10),CHAR(10),IF('Final Report'!X167&lt;&gt;"",CONCATENATE("*Code Snippet*",CHAR(10),'Final Report'!X167,CHAR(10),CHAR(10)),""),"*Expected Result*",CHAR(10),'Final Report'!Z167,CHAR(10),CHAR(10),"*Rationale*",CHAR(10),'Final Report'!AA167,CHAR(10),CHAR(10),"*Recommendation*",CHAR(10),'Final Report'!AC167,CHAR(10),CHAR(10),"*WCAG 2.1 Conformance Level:*",CHAR(10),'Final Report'!AG167,CHAR(10),CHAR(10),"*WCAG 2.1 Success Criteria:*",CHAR(10),'Final Report'!AH167,CHAR(10),CHAR(10),"*Tested on:*",CHAR(10),'Final Report'!AK167,CHAR(10),CHAR(10),IF(OR('Final Report'!G167&lt;&gt;"",'Final Report'!H167&lt;&gt;"",'Final Report'!I167&lt;&gt;"",'Final Report'!J167&lt;&gt;"",'Final Report'!K167&lt;&gt;"",'Final Report'!L167&lt;&gt;"",'Final Report'!M167&lt;&gt;"",'Final Report'!N167&lt;&gt;"",'Final Report'!O167&lt;&gt;""),CONCATENATE("*Assistive Technology:*",CHAR(10),IF('Final Report'!G167&lt;&gt;"",CONCATENATE("JAWS 2022 - Chrome - Windows - ",'Final Report'!G167,CHAR(10)),""),IF('Final Report'!H167&lt;&gt;"",CONCATENATE("NVDA 2022 - Firefox - Windows - ",'Final Report'!H167,CHAR(10)),""),IF('Final Report'!I167&lt;&gt;"",CONCATENATE("NVDA 2022 - Chrome - Windows - ",'Final Report'!I167,CHAR(10)),""),IF('Final Report'!J167&lt;&gt;"",CONCATENATE("VoiceOver - Safari - MAC OS - ",'Final Report'!J167,CHAR(10)),""),IF('Final Report'!K167&lt;&gt;"",CONCATENATE("VoiceOver - Chrome - MAC OS  - ",'Final Report'!K167,CHAR(10)),""),IF('Final Report'!L167&lt;&gt;"",CONCATENATE("VoiceOver - iOS - ",'Final Report'!L167,CHAR(10)),""),IF('Final Report'!M167&lt;&gt;"",CONCATENATE("TalkBack - Android - ",'Final Report'!M167,CHAR(10)),""),IF('Final Report'!N167&lt;&gt;"",CONCATENATE("ZoomText - ",'Final Report'!N167,CHAR(10)),""),IF('Final Report'!O167&lt;&gt;"",CONCATENATE("Dragon - ",'Final Report'!O167,CHAR(10)),""),CHAR(10),"*Original Bug:*",CHAR(10),)))</f>
        <v>*Steps to Reproduce:*
N/A
*Actual Result:*
N/A
*ScreenShot Name:*
*Code Snippet*
0
*Expected Result*
N/A
*Rationale*
N/A
*Recommendation*
N/A
*WCAG 2.1 Conformance Level:*
N/A
*WCAG 2.1 Success Criteria:*
N/A
*Tested on:*
Windows: 11
MAC OS: 12
iOS: 15
Android OS: 10
FALSE</v>
      </c>
      <c r="D167" s="121" t="b">
        <f>Final_Report[[#This Row],[Severity]]</f>
        <v>0</v>
      </c>
      <c r="E167" s="103" t="str">
        <f>CONCATENATE('Final Report'!AD167,CHAR(10),CHAR(10),'Final Report'!AF167)</f>
        <v xml:space="preserve">
N/A</v>
      </c>
      <c r="F167" s="103" t="str">
        <f>Final_Report[[#This Row],[Components]]</f>
        <v>N/A (Level N/A), Accessibility, Audit, Marketing, MLM-XL, MLVISION, MyLab, US, VPAT</v>
      </c>
      <c r="G167" s="103" t="e">
        <f>Final_Report[[#This Row],[Labels]]</f>
        <v>#VALUE!</v>
      </c>
      <c r="H167" s="103">
        <f>Final_Report[[#This Row],[ScreenShot Name]]</f>
        <v>0</v>
      </c>
      <c r="I167" s="104">
        <f>Final_Report[[#This Row],[Priority]]</f>
        <v>0</v>
      </c>
      <c r="J167" s="103">
        <f>Final_Report[[#This Row],[Uploading Status]]</f>
        <v>0</v>
      </c>
    </row>
    <row r="168" spans="1:10" ht="409.5" hidden="1">
      <c r="A168" s="58">
        <f>Final_Report[[#This Row],[Issue Name]]</f>
        <v>0</v>
      </c>
      <c r="B168" s="103" t="str">
        <f>Final_Report[[#This Row],[Summary]]</f>
        <v>N/A</v>
      </c>
      <c r="C168" s="103" t="str">
        <f>CONCATENATE("*Steps to Reproduce:*",CHAR(10),CHAR(10),'Final Report'!AD168,CHAR(10),CHAR(10),'Final Report'!AF168,CHAR(10),CHAR(10),"*Actual Result:*",CHAR(10),'Final Report'!V168,CHAR(10),CHAR(10),"*ScreenShot Name:*",CHAR(10),'Final Report'!AI168,CHAR(10),CHAR(10),IF('Final Report'!X168&lt;&gt;"",CONCATENATE("*Code Snippet*",CHAR(10),'Final Report'!X168,CHAR(10),CHAR(10)),""),"*Expected Result*",CHAR(10),'Final Report'!Z168,CHAR(10),CHAR(10),"*Rationale*",CHAR(10),'Final Report'!AA168,CHAR(10),CHAR(10),"*Recommendation*",CHAR(10),'Final Report'!AC168,CHAR(10),CHAR(10),"*WCAG 2.1 Conformance Level:*",CHAR(10),'Final Report'!AG168,CHAR(10),CHAR(10),"*WCAG 2.1 Success Criteria:*",CHAR(10),'Final Report'!AH168,CHAR(10),CHAR(10),"*Tested on:*",CHAR(10),'Final Report'!AK168,CHAR(10),CHAR(10),IF(OR('Final Report'!G168&lt;&gt;"",'Final Report'!H168&lt;&gt;"",'Final Report'!I168&lt;&gt;"",'Final Report'!J168&lt;&gt;"",'Final Report'!K168&lt;&gt;"",'Final Report'!L168&lt;&gt;"",'Final Report'!M168&lt;&gt;"",'Final Report'!N168&lt;&gt;"",'Final Report'!O168&lt;&gt;""),CONCATENATE("*Assistive Technology:*",CHAR(10),IF('Final Report'!G168&lt;&gt;"",CONCATENATE("JAWS 2022 - Chrome - Windows - ",'Final Report'!G168,CHAR(10)),""),IF('Final Report'!H168&lt;&gt;"",CONCATENATE("NVDA 2022 - Firefox - Windows - ",'Final Report'!H168,CHAR(10)),""),IF('Final Report'!I168&lt;&gt;"",CONCATENATE("NVDA 2022 - Chrome - Windows - ",'Final Report'!I168,CHAR(10)),""),IF('Final Report'!J168&lt;&gt;"",CONCATENATE("VoiceOver - Safari - MAC OS - ",'Final Report'!J168,CHAR(10)),""),IF('Final Report'!K168&lt;&gt;"",CONCATENATE("VoiceOver - Chrome - MAC OS  - ",'Final Report'!K168,CHAR(10)),""),IF('Final Report'!L168&lt;&gt;"",CONCATENATE("VoiceOver - iOS - ",'Final Report'!L168,CHAR(10)),""),IF('Final Report'!M168&lt;&gt;"",CONCATENATE("TalkBack - Android - ",'Final Report'!M168,CHAR(10)),""),IF('Final Report'!N168&lt;&gt;"",CONCATENATE("ZoomText - ",'Final Report'!N168,CHAR(10)),""),IF('Final Report'!O168&lt;&gt;"",CONCATENATE("Dragon - ",'Final Report'!O168,CHAR(10)),""),CHAR(10),"*Original Bug:*",CHAR(10),)))</f>
        <v>*Steps to Reproduce:*
N/A
*Actual Result:*
N/A
*ScreenShot Name:*
*Code Snippet*
0
*Expected Result*
N/A
*Rationale*
N/A
*Recommendation*
N/A
*WCAG 2.1 Conformance Level:*
N/A
*WCAG 2.1 Success Criteria:*
N/A
*Tested on:*
Windows: 11
MAC OS: 12
iOS: 15
Android OS: 10
FALSE</v>
      </c>
      <c r="D168" s="121" t="b">
        <f>Final_Report[[#This Row],[Severity]]</f>
        <v>0</v>
      </c>
      <c r="E168" s="103" t="str">
        <f>CONCATENATE('Final Report'!AD168,CHAR(10),CHAR(10),'Final Report'!AF168)</f>
        <v xml:space="preserve">
N/A</v>
      </c>
      <c r="F168" s="103" t="str">
        <f>Final_Report[[#This Row],[Components]]</f>
        <v>N/A (Level N/A), Accessibility, Audit, Marketing, MLM-XL, MLVISION, MyLab, US, VPAT</v>
      </c>
      <c r="G168" s="103" t="e">
        <f>Final_Report[[#This Row],[Labels]]</f>
        <v>#VALUE!</v>
      </c>
      <c r="H168" s="103">
        <f>Final_Report[[#This Row],[ScreenShot Name]]</f>
        <v>0</v>
      </c>
      <c r="I168" s="104">
        <f>Final_Report[[#This Row],[Priority]]</f>
        <v>0</v>
      </c>
      <c r="J168" s="103">
        <f>Final_Report[[#This Row],[Uploading Status]]</f>
        <v>0</v>
      </c>
    </row>
    <row r="169" spans="1:10" ht="409.5" hidden="1">
      <c r="A169" s="58">
        <f>Final_Report[[#This Row],[Issue Name]]</f>
        <v>0</v>
      </c>
      <c r="B169" s="103" t="str">
        <f>Final_Report[[#This Row],[Summary]]</f>
        <v>N/A</v>
      </c>
      <c r="C169" s="103" t="str">
        <f>CONCATENATE("*Steps to Reproduce:*",CHAR(10),CHAR(10),'Final Report'!AD169,CHAR(10),CHAR(10),'Final Report'!AF169,CHAR(10),CHAR(10),"*Actual Result:*",CHAR(10),'Final Report'!V169,CHAR(10),CHAR(10),"*ScreenShot Name:*",CHAR(10),'Final Report'!AI169,CHAR(10),CHAR(10),IF('Final Report'!X169&lt;&gt;"",CONCATENATE("*Code Snippet*",CHAR(10),'Final Report'!X169,CHAR(10),CHAR(10)),""),"*Expected Result*",CHAR(10),'Final Report'!Z169,CHAR(10),CHAR(10),"*Rationale*",CHAR(10),'Final Report'!AA169,CHAR(10),CHAR(10),"*Recommendation*",CHAR(10),'Final Report'!AC169,CHAR(10),CHAR(10),"*WCAG 2.1 Conformance Level:*",CHAR(10),'Final Report'!AG169,CHAR(10),CHAR(10),"*WCAG 2.1 Success Criteria:*",CHAR(10),'Final Report'!AH169,CHAR(10),CHAR(10),"*Tested on:*",CHAR(10),'Final Report'!AK169,CHAR(10),CHAR(10),IF(OR('Final Report'!G169&lt;&gt;"",'Final Report'!H169&lt;&gt;"",'Final Report'!I169&lt;&gt;"",'Final Report'!J169&lt;&gt;"",'Final Report'!K169&lt;&gt;"",'Final Report'!L169&lt;&gt;"",'Final Report'!M169&lt;&gt;"",'Final Report'!N169&lt;&gt;"",'Final Report'!O169&lt;&gt;""),CONCATENATE("*Assistive Technology:*",CHAR(10),IF('Final Report'!G169&lt;&gt;"",CONCATENATE("JAWS 2022 - Chrome - Windows - ",'Final Report'!G169,CHAR(10)),""),IF('Final Report'!H169&lt;&gt;"",CONCATENATE("NVDA 2022 - Firefox - Windows - ",'Final Report'!H169,CHAR(10)),""),IF('Final Report'!I169&lt;&gt;"",CONCATENATE("NVDA 2022 - Chrome - Windows - ",'Final Report'!I169,CHAR(10)),""),IF('Final Report'!J169&lt;&gt;"",CONCATENATE("VoiceOver - Safari - MAC OS - ",'Final Report'!J169,CHAR(10)),""),IF('Final Report'!K169&lt;&gt;"",CONCATENATE("VoiceOver - Chrome - MAC OS  - ",'Final Report'!K169,CHAR(10)),""),IF('Final Report'!L169&lt;&gt;"",CONCATENATE("VoiceOver - iOS - ",'Final Report'!L169,CHAR(10)),""),IF('Final Report'!M169&lt;&gt;"",CONCATENATE("TalkBack - Android - ",'Final Report'!M169,CHAR(10)),""),IF('Final Report'!N169&lt;&gt;"",CONCATENATE("ZoomText - ",'Final Report'!N169,CHAR(10)),""),IF('Final Report'!O169&lt;&gt;"",CONCATENATE("Dragon - ",'Final Report'!O169,CHAR(10)),""),CHAR(10),"*Original Bug:*",CHAR(10),)))</f>
        <v>*Steps to Reproduce:*
N/A
*Actual Result:*
N/A
*ScreenShot Name:*
*Code Snippet*
0
*Expected Result*
N/A
*Rationale*
N/A
*Recommendation*
N/A
*WCAG 2.1 Conformance Level:*
N/A
*WCAG 2.1 Success Criteria:*
N/A
*Tested on:*
Windows: 11
MAC OS: 12
iOS: 15
Android OS: 10
FALSE</v>
      </c>
      <c r="D169" s="121" t="b">
        <f>Final_Report[[#This Row],[Severity]]</f>
        <v>0</v>
      </c>
      <c r="E169" s="103" t="str">
        <f>CONCATENATE('Final Report'!AD169,CHAR(10),CHAR(10),'Final Report'!AF169)</f>
        <v xml:space="preserve">
N/A</v>
      </c>
      <c r="F169" s="103" t="str">
        <f>Final_Report[[#This Row],[Components]]</f>
        <v>N/A (Level N/A), Accessibility, Audit, Marketing, MLM-XL, MLVISION, MyLab, US, VPAT</v>
      </c>
      <c r="G169" s="103" t="e">
        <f>Final_Report[[#This Row],[Labels]]</f>
        <v>#VALUE!</v>
      </c>
      <c r="H169" s="103">
        <f>Final_Report[[#This Row],[ScreenShot Name]]</f>
        <v>0</v>
      </c>
      <c r="I169" s="104">
        <f>Final_Report[[#This Row],[Priority]]</f>
        <v>0</v>
      </c>
      <c r="J169" s="103">
        <f>Final_Report[[#This Row],[Uploading Status]]</f>
        <v>0</v>
      </c>
    </row>
    <row r="170" spans="1:10" ht="409.5" hidden="1">
      <c r="A170" s="58">
        <f>Final_Report[[#This Row],[Issue Name]]</f>
        <v>0</v>
      </c>
      <c r="B170" s="103" t="str">
        <f>Final_Report[[#This Row],[Summary]]</f>
        <v>N/A</v>
      </c>
      <c r="C170" s="103" t="str">
        <f>CONCATENATE("*Steps to Reproduce:*",CHAR(10),CHAR(10),'Final Report'!AD170,CHAR(10),CHAR(10),'Final Report'!AF170,CHAR(10),CHAR(10),"*Actual Result:*",CHAR(10),'Final Report'!V170,CHAR(10),CHAR(10),"*ScreenShot Name:*",CHAR(10),'Final Report'!AI170,CHAR(10),CHAR(10),IF('Final Report'!X170&lt;&gt;"",CONCATENATE("*Code Snippet*",CHAR(10),'Final Report'!X170,CHAR(10),CHAR(10)),""),"*Expected Result*",CHAR(10),'Final Report'!Z170,CHAR(10),CHAR(10),"*Rationale*",CHAR(10),'Final Report'!AA170,CHAR(10),CHAR(10),"*Recommendation*",CHAR(10),'Final Report'!AC170,CHAR(10),CHAR(10),"*WCAG 2.1 Conformance Level:*",CHAR(10),'Final Report'!AG170,CHAR(10),CHAR(10),"*WCAG 2.1 Success Criteria:*",CHAR(10),'Final Report'!AH170,CHAR(10),CHAR(10),"*Tested on:*",CHAR(10),'Final Report'!AK170,CHAR(10),CHAR(10),IF(OR('Final Report'!G170&lt;&gt;"",'Final Report'!H170&lt;&gt;"",'Final Report'!I170&lt;&gt;"",'Final Report'!J170&lt;&gt;"",'Final Report'!K170&lt;&gt;"",'Final Report'!L170&lt;&gt;"",'Final Report'!M170&lt;&gt;"",'Final Report'!N170&lt;&gt;"",'Final Report'!O170&lt;&gt;""),CONCATENATE("*Assistive Technology:*",CHAR(10),IF('Final Report'!G170&lt;&gt;"",CONCATENATE("JAWS 2022 - Chrome - Windows - ",'Final Report'!G170,CHAR(10)),""),IF('Final Report'!H170&lt;&gt;"",CONCATENATE("NVDA 2022 - Firefox - Windows - ",'Final Report'!H170,CHAR(10)),""),IF('Final Report'!I170&lt;&gt;"",CONCATENATE("NVDA 2022 - Chrome - Windows - ",'Final Report'!I170,CHAR(10)),""),IF('Final Report'!J170&lt;&gt;"",CONCATENATE("VoiceOver - Safari - MAC OS - ",'Final Report'!J170,CHAR(10)),""),IF('Final Report'!K170&lt;&gt;"",CONCATENATE("VoiceOver - Chrome - MAC OS  - ",'Final Report'!K170,CHAR(10)),""),IF('Final Report'!L170&lt;&gt;"",CONCATENATE("VoiceOver - iOS - ",'Final Report'!L170,CHAR(10)),""),IF('Final Report'!M170&lt;&gt;"",CONCATENATE("TalkBack - Android - ",'Final Report'!M170,CHAR(10)),""),IF('Final Report'!N170&lt;&gt;"",CONCATENATE("ZoomText - ",'Final Report'!N170,CHAR(10)),""),IF('Final Report'!O170&lt;&gt;"",CONCATENATE("Dragon - ",'Final Report'!O170,CHAR(10)),""),CHAR(10),"*Original Bug:*",CHAR(10),)))</f>
        <v>*Steps to Reproduce:*
N/A
*Actual Result:*
N/A
*ScreenShot Name:*
*Code Snippet*
0
*Expected Result*
N/A
*Rationale*
N/A
*Recommendation*
N/A
*WCAG 2.1 Conformance Level:*
N/A
*WCAG 2.1 Success Criteria:*
N/A
*Tested on:*
Windows: 11
MAC OS: 12
iOS: 15
Android OS: 10
FALSE</v>
      </c>
      <c r="D170" s="121" t="b">
        <f>Final_Report[[#This Row],[Severity]]</f>
        <v>0</v>
      </c>
      <c r="E170" s="103" t="str">
        <f>CONCATENATE('Final Report'!AD170,CHAR(10),CHAR(10),'Final Report'!AF170)</f>
        <v xml:space="preserve">
N/A</v>
      </c>
      <c r="F170" s="103" t="str">
        <f>Final_Report[[#This Row],[Components]]</f>
        <v>N/A (Level N/A), Accessibility, Audit, Marketing, MLM-XL, MLVISION, MyLab, US, VPAT</v>
      </c>
      <c r="G170" s="103" t="e">
        <f>Final_Report[[#This Row],[Labels]]</f>
        <v>#VALUE!</v>
      </c>
      <c r="H170" s="103">
        <f>Final_Report[[#This Row],[ScreenShot Name]]</f>
        <v>0</v>
      </c>
      <c r="I170" s="104">
        <f>Final_Report[[#This Row],[Priority]]</f>
        <v>0</v>
      </c>
      <c r="J170" s="103">
        <f>Final_Report[[#This Row],[Uploading Status]]</f>
        <v>0</v>
      </c>
    </row>
    <row r="171" spans="1:10" ht="409.5" hidden="1">
      <c r="A171" s="58">
        <f>Final_Report[[#This Row],[Issue Name]]</f>
        <v>0</v>
      </c>
      <c r="B171" s="103" t="str">
        <f>Final_Report[[#This Row],[Summary]]</f>
        <v>N/A</v>
      </c>
      <c r="C171" s="103" t="str">
        <f>CONCATENATE("*Steps to Reproduce:*",CHAR(10),CHAR(10),'Final Report'!AD171,CHAR(10),CHAR(10),'Final Report'!AF171,CHAR(10),CHAR(10),"*Actual Result:*",CHAR(10),'Final Report'!V171,CHAR(10),CHAR(10),"*ScreenShot Name:*",CHAR(10),'Final Report'!AI171,CHAR(10),CHAR(10),IF('Final Report'!X171&lt;&gt;"",CONCATENATE("*Code Snippet*",CHAR(10),'Final Report'!X171,CHAR(10),CHAR(10)),""),"*Expected Result*",CHAR(10),'Final Report'!Z171,CHAR(10),CHAR(10),"*Rationale*",CHAR(10),'Final Report'!AA171,CHAR(10),CHAR(10),"*Recommendation*",CHAR(10),'Final Report'!AC171,CHAR(10),CHAR(10),"*WCAG 2.1 Conformance Level:*",CHAR(10),'Final Report'!AG171,CHAR(10),CHAR(10),"*WCAG 2.1 Success Criteria:*",CHAR(10),'Final Report'!AH171,CHAR(10),CHAR(10),"*Tested on:*",CHAR(10),'Final Report'!AK171,CHAR(10),CHAR(10),IF(OR('Final Report'!G171&lt;&gt;"",'Final Report'!H171&lt;&gt;"",'Final Report'!I171&lt;&gt;"",'Final Report'!J171&lt;&gt;"",'Final Report'!K171&lt;&gt;"",'Final Report'!L171&lt;&gt;"",'Final Report'!M171&lt;&gt;"",'Final Report'!N171&lt;&gt;"",'Final Report'!O171&lt;&gt;""),CONCATENATE("*Assistive Technology:*",CHAR(10),IF('Final Report'!G171&lt;&gt;"",CONCATENATE("JAWS 2022 - Chrome - Windows - ",'Final Report'!G171,CHAR(10)),""),IF('Final Report'!H171&lt;&gt;"",CONCATENATE("NVDA 2022 - Firefox - Windows - ",'Final Report'!H171,CHAR(10)),""),IF('Final Report'!I171&lt;&gt;"",CONCATENATE("NVDA 2022 - Chrome - Windows - ",'Final Report'!I171,CHAR(10)),""),IF('Final Report'!J171&lt;&gt;"",CONCATENATE("VoiceOver - Safari - MAC OS - ",'Final Report'!J171,CHAR(10)),""),IF('Final Report'!K171&lt;&gt;"",CONCATENATE("VoiceOver - Chrome - MAC OS  - ",'Final Report'!K171,CHAR(10)),""),IF('Final Report'!L171&lt;&gt;"",CONCATENATE("VoiceOver - iOS - ",'Final Report'!L171,CHAR(10)),""),IF('Final Report'!M171&lt;&gt;"",CONCATENATE("TalkBack - Android - ",'Final Report'!M171,CHAR(10)),""),IF('Final Report'!N171&lt;&gt;"",CONCATENATE("ZoomText - ",'Final Report'!N171,CHAR(10)),""),IF('Final Report'!O171&lt;&gt;"",CONCATENATE("Dragon - ",'Final Report'!O171,CHAR(10)),""),CHAR(10),"*Original Bug:*",CHAR(10),)))</f>
        <v>*Steps to Reproduce:*
N/A
*Actual Result:*
N/A
*ScreenShot Name:*
*Code Snippet*
0
*Expected Result*
N/A
*Rationale*
N/A
*Recommendation*
N/A
*WCAG 2.1 Conformance Level:*
N/A
*WCAG 2.1 Success Criteria:*
N/A
*Tested on:*
Windows: 11
MAC OS: 12
iOS: 15
Android OS: 10
FALSE</v>
      </c>
      <c r="D171" s="121" t="b">
        <f>Final_Report[[#This Row],[Severity]]</f>
        <v>0</v>
      </c>
      <c r="E171" s="103" t="str">
        <f>CONCATENATE('Final Report'!AD171,CHAR(10),CHAR(10),'Final Report'!AF171)</f>
        <v xml:space="preserve">
N/A</v>
      </c>
      <c r="F171" s="103" t="str">
        <f>Final_Report[[#This Row],[Components]]</f>
        <v>N/A (Level N/A), Accessibility, Audit, Marketing, MLM-XL, MLVISION, MyLab, US, VPAT</v>
      </c>
      <c r="G171" s="103" t="e">
        <f>Final_Report[[#This Row],[Labels]]</f>
        <v>#VALUE!</v>
      </c>
      <c r="H171" s="103">
        <f>Final_Report[[#This Row],[ScreenShot Name]]</f>
        <v>0</v>
      </c>
      <c r="I171" s="104">
        <f>Final_Report[[#This Row],[Priority]]</f>
        <v>0</v>
      </c>
      <c r="J171" s="103">
        <f>Final_Report[[#This Row],[Uploading Status]]</f>
        <v>0</v>
      </c>
    </row>
    <row r="172" spans="1:10" ht="409.5" hidden="1">
      <c r="A172" s="58">
        <f>Final_Report[[#This Row],[Issue Name]]</f>
        <v>0</v>
      </c>
      <c r="B172" s="103" t="str">
        <f>Final_Report[[#This Row],[Summary]]</f>
        <v>N/A</v>
      </c>
      <c r="C172" s="103" t="str">
        <f>CONCATENATE("*Steps to Reproduce:*",CHAR(10),CHAR(10),'Final Report'!AD172,CHAR(10),CHAR(10),'Final Report'!AF172,CHAR(10),CHAR(10),"*Actual Result:*",CHAR(10),'Final Report'!V172,CHAR(10),CHAR(10),"*ScreenShot Name:*",CHAR(10),'Final Report'!AI172,CHAR(10),CHAR(10),IF('Final Report'!X172&lt;&gt;"",CONCATENATE("*Code Snippet*",CHAR(10),'Final Report'!X172,CHAR(10),CHAR(10)),""),"*Expected Result*",CHAR(10),'Final Report'!Z172,CHAR(10),CHAR(10),"*Rationale*",CHAR(10),'Final Report'!AA172,CHAR(10),CHAR(10),"*Recommendation*",CHAR(10),'Final Report'!AC172,CHAR(10),CHAR(10),"*WCAG 2.1 Conformance Level:*",CHAR(10),'Final Report'!AG172,CHAR(10),CHAR(10),"*WCAG 2.1 Success Criteria:*",CHAR(10),'Final Report'!AH172,CHAR(10),CHAR(10),"*Tested on:*",CHAR(10),'Final Report'!AK172,CHAR(10),CHAR(10),IF(OR('Final Report'!G172&lt;&gt;"",'Final Report'!H172&lt;&gt;"",'Final Report'!I172&lt;&gt;"",'Final Report'!J172&lt;&gt;"",'Final Report'!K172&lt;&gt;"",'Final Report'!L172&lt;&gt;"",'Final Report'!M172&lt;&gt;"",'Final Report'!N172&lt;&gt;"",'Final Report'!O172&lt;&gt;""),CONCATENATE("*Assistive Technology:*",CHAR(10),IF('Final Report'!G172&lt;&gt;"",CONCATENATE("JAWS 2022 - Chrome - Windows - ",'Final Report'!G172,CHAR(10)),""),IF('Final Report'!H172&lt;&gt;"",CONCATENATE("NVDA 2022 - Firefox - Windows - ",'Final Report'!H172,CHAR(10)),""),IF('Final Report'!I172&lt;&gt;"",CONCATENATE("NVDA 2022 - Chrome - Windows - ",'Final Report'!I172,CHAR(10)),""),IF('Final Report'!J172&lt;&gt;"",CONCATENATE("VoiceOver - Safari - MAC OS - ",'Final Report'!J172,CHAR(10)),""),IF('Final Report'!K172&lt;&gt;"",CONCATENATE("VoiceOver - Chrome - MAC OS  - ",'Final Report'!K172,CHAR(10)),""),IF('Final Report'!L172&lt;&gt;"",CONCATENATE("VoiceOver - iOS - ",'Final Report'!L172,CHAR(10)),""),IF('Final Report'!M172&lt;&gt;"",CONCATENATE("TalkBack - Android - ",'Final Report'!M172,CHAR(10)),""),IF('Final Report'!N172&lt;&gt;"",CONCATENATE("ZoomText - ",'Final Report'!N172,CHAR(10)),""),IF('Final Report'!O172&lt;&gt;"",CONCATENATE("Dragon - ",'Final Report'!O172,CHAR(10)),""),CHAR(10),"*Original Bug:*",CHAR(10),)))</f>
        <v>*Steps to Reproduce:*
N/A
*Actual Result:*
N/A
*ScreenShot Name:*
*Code Snippet*
0
*Expected Result*
N/A
*Rationale*
N/A
*Recommendation*
N/A
*WCAG 2.1 Conformance Level:*
N/A
*WCAG 2.1 Success Criteria:*
N/A
*Tested on:*
Windows: 11
MAC OS: 12
iOS: 15
Android OS: 10
FALSE</v>
      </c>
      <c r="D172" s="121" t="b">
        <f>Final_Report[[#This Row],[Severity]]</f>
        <v>0</v>
      </c>
      <c r="E172" s="103" t="str">
        <f>CONCATENATE('Final Report'!AD172,CHAR(10),CHAR(10),'Final Report'!AF172)</f>
        <v xml:space="preserve">
N/A</v>
      </c>
      <c r="F172" s="103" t="str">
        <f>Final_Report[[#This Row],[Components]]</f>
        <v>N/A (Level N/A), Accessibility, Audit, Marketing, MLM-XL, MLVISION, MyLab, US, VPAT</v>
      </c>
      <c r="G172" s="103" t="e">
        <f>Final_Report[[#This Row],[Labels]]</f>
        <v>#VALUE!</v>
      </c>
      <c r="H172" s="103">
        <f>Final_Report[[#This Row],[ScreenShot Name]]</f>
        <v>0</v>
      </c>
      <c r="I172" s="104">
        <f>Final_Report[[#This Row],[Priority]]</f>
        <v>0</v>
      </c>
      <c r="J172" s="103">
        <f>Final_Report[[#This Row],[Uploading Status]]</f>
        <v>0</v>
      </c>
    </row>
    <row r="173" spans="1:10" ht="409.5" hidden="1">
      <c r="A173" s="58">
        <f>Final_Report[[#This Row],[Issue Name]]</f>
        <v>0</v>
      </c>
      <c r="B173" s="103" t="str">
        <f>Final_Report[[#This Row],[Summary]]</f>
        <v>N/A</v>
      </c>
      <c r="C173" s="103" t="str">
        <f>CONCATENATE("*Steps to Reproduce:*",CHAR(10),CHAR(10),'Final Report'!AD173,CHAR(10),CHAR(10),'Final Report'!AF173,CHAR(10),CHAR(10),"*Actual Result:*",CHAR(10),'Final Report'!V173,CHAR(10),CHAR(10),"*ScreenShot Name:*",CHAR(10),'Final Report'!AI173,CHAR(10),CHAR(10),IF('Final Report'!X173&lt;&gt;"",CONCATENATE("*Code Snippet*",CHAR(10),'Final Report'!X173,CHAR(10),CHAR(10)),""),"*Expected Result*",CHAR(10),'Final Report'!Z173,CHAR(10),CHAR(10),"*Rationale*",CHAR(10),'Final Report'!AA173,CHAR(10),CHAR(10),"*Recommendation*",CHAR(10),'Final Report'!AC173,CHAR(10),CHAR(10),"*WCAG 2.1 Conformance Level:*",CHAR(10),'Final Report'!AG173,CHAR(10),CHAR(10),"*WCAG 2.1 Success Criteria:*",CHAR(10),'Final Report'!AH173,CHAR(10),CHAR(10),"*Tested on:*",CHAR(10),'Final Report'!AK173,CHAR(10),CHAR(10),IF(OR('Final Report'!G173&lt;&gt;"",'Final Report'!H173&lt;&gt;"",'Final Report'!I173&lt;&gt;"",'Final Report'!J173&lt;&gt;"",'Final Report'!K173&lt;&gt;"",'Final Report'!L173&lt;&gt;"",'Final Report'!M173&lt;&gt;"",'Final Report'!N173&lt;&gt;"",'Final Report'!O173&lt;&gt;""),CONCATENATE("*Assistive Technology:*",CHAR(10),IF('Final Report'!G173&lt;&gt;"",CONCATENATE("JAWS 2022 - Chrome - Windows - ",'Final Report'!G173,CHAR(10)),""),IF('Final Report'!H173&lt;&gt;"",CONCATENATE("NVDA 2022 - Firefox - Windows - ",'Final Report'!H173,CHAR(10)),""),IF('Final Report'!I173&lt;&gt;"",CONCATENATE("NVDA 2022 - Chrome - Windows - ",'Final Report'!I173,CHAR(10)),""),IF('Final Report'!J173&lt;&gt;"",CONCATENATE("VoiceOver - Safari - MAC OS - ",'Final Report'!J173,CHAR(10)),""),IF('Final Report'!K173&lt;&gt;"",CONCATENATE("VoiceOver - Chrome - MAC OS  - ",'Final Report'!K173,CHAR(10)),""),IF('Final Report'!L173&lt;&gt;"",CONCATENATE("VoiceOver - iOS - ",'Final Report'!L173,CHAR(10)),""),IF('Final Report'!M173&lt;&gt;"",CONCATENATE("TalkBack - Android - ",'Final Report'!M173,CHAR(10)),""),IF('Final Report'!N173&lt;&gt;"",CONCATENATE("ZoomText - ",'Final Report'!N173,CHAR(10)),""),IF('Final Report'!O173&lt;&gt;"",CONCATENATE("Dragon - ",'Final Report'!O173,CHAR(10)),""),CHAR(10),"*Original Bug:*",CHAR(10),)))</f>
        <v>*Steps to Reproduce:*
N/A
*Actual Result:*
N/A
*ScreenShot Name:*
*Code Snippet*
0
*Expected Result*
N/A
*Rationale*
N/A
*Recommendation*
N/A
*WCAG 2.1 Conformance Level:*
N/A
*WCAG 2.1 Success Criteria:*
N/A
*Tested on:*
Windows: 11
MAC OS: 12
iOS: 15
Android OS: 10
FALSE</v>
      </c>
      <c r="D173" s="121" t="b">
        <f>Final_Report[[#This Row],[Severity]]</f>
        <v>0</v>
      </c>
      <c r="E173" s="103" t="str">
        <f>CONCATENATE('Final Report'!AD173,CHAR(10),CHAR(10),'Final Report'!AF173)</f>
        <v xml:space="preserve">
N/A</v>
      </c>
      <c r="F173" s="103" t="str">
        <f>Final_Report[[#This Row],[Components]]</f>
        <v>N/A (Level N/A), Accessibility, Audit, Marketing, MLM-XL, MLVISION, MyLab, US, VPAT</v>
      </c>
      <c r="G173" s="103" t="e">
        <f>Final_Report[[#This Row],[Labels]]</f>
        <v>#VALUE!</v>
      </c>
      <c r="H173" s="103">
        <f>Final_Report[[#This Row],[ScreenShot Name]]</f>
        <v>0</v>
      </c>
      <c r="I173" s="104">
        <f>Final_Report[[#This Row],[Priority]]</f>
        <v>0</v>
      </c>
      <c r="J173" s="103">
        <f>Final_Report[[#This Row],[Uploading Status]]</f>
        <v>0</v>
      </c>
    </row>
    <row r="174" spans="1:10" ht="409.5" hidden="1">
      <c r="A174" s="58">
        <f>Final_Report[[#This Row],[Issue Name]]</f>
        <v>0</v>
      </c>
      <c r="B174" s="103" t="str">
        <f>Final_Report[[#This Row],[Summary]]</f>
        <v>N/A</v>
      </c>
      <c r="C174" s="103" t="str">
        <f>CONCATENATE("*Steps to Reproduce:*",CHAR(10),CHAR(10),'Final Report'!AD174,CHAR(10),CHAR(10),'Final Report'!AF174,CHAR(10),CHAR(10),"*Actual Result:*",CHAR(10),'Final Report'!V174,CHAR(10),CHAR(10),"*ScreenShot Name:*",CHAR(10),'Final Report'!AI174,CHAR(10),CHAR(10),IF('Final Report'!X174&lt;&gt;"",CONCATENATE("*Code Snippet*",CHAR(10),'Final Report'!X174,CHAR(10),CHAR(10)),""),"*Expected Result*",CHAR(10),'Final Report'!Z174,CHAR(10),CHAR(10),"*Rationale*",CHAR(10),'Final Report'!AA174,CHAR(10),CHAR(10),"*Recommendation*",CHAR(10),'Final Report'!AC174,CHAR(10),CHAR(10),"*WCAG 2.1 Conformance Level:*",CHAR(10),'Final Report'!AG174,CHAR(10),CHAR(10),"*WCAG 2.1 Success Criteria:*",CHAR(10),'Final Report'!AH174,CHAR(10),CHAR(10),"*Tested on:*",CHAR(10),'Final Report'!AK174,CHAR(10),CHAR(10),IF(OR('Final Report'!G174&lt;&gt;"",'Final Report'!H174&lt;&gt;"",'Final Report'!I174&lt;&gt;"",'Final Report'!J174&lt;&gt;"",'Final Report'!K174&lt;&gt;"",'Final Report'!L174&lt;&gt;"",'Final Report'!M174&lt;&gt;"",'Final Report'!N174&lt;&gt;"",'Final Report'!O174&lt;&gt;""),CONCATENATE("*Assistive Technology:*",CHAR(10),IF('Final Report'!G174&lt;&gt;"",CONCATENATE("JAWS 2022 - Chrome - Windows - ",'Final Report'!G174,CHAR(10)),""),IF('Final Report'!H174&lt;&gt;"",CONCATENATE("NVDA 2022 - Firefox - Windows - ",'Final Report'!H174,CHAR(10)),""),IF('Final Report'!I174&lt;&gt;"",CONCATENATE("NVDA 2022 - Chrome - Windows - ",'Final Report'!I174,CHAR(10)),""),IF('Final Report'!J174&lt;&gt;"",CONCATENATE("VoiceOver - Safari - MAC OS - ",'Final Report'!J174,CHAR(10)),""),IF('Final Report'!K174&lt;&gt;"",CONCATENATE("VoiceOver - Chrome - MAC OS  - ",'Final Report'!K174,CHAR(10)),""),IF('Final Report'!L174&lt;&gt;"",CONCATENATE("VoiceOver - iOS - ",'Final Report'!L174,CHAR(10)),""),IF('Final Report'!M174&lt;&gt;"",CONCATENATE("TalkBack - Android - ",'Final Report'!M174,CHAR(10)),""),IF('Final Report'!N174&lt;&gt;"",CONCATENATE("ZoomText - ",'Final Report'!N174,CHAR(10)),""),IF('Final Report'!O174&lt;&gt;"",CONCATENATE("Dragon - ",'Final Report'!O174,CHAR(10)),""),CHAR(10),"*Original Bug:*",CHAR(10),)))</f>
        <v>*Steps to Reproduce:*
N/A
*Actual Result:*
N/A
*ScreenShot Name:*
*Code Snippet*
0
*Expected Result*
N/A
*Rationale*
N/A
*Recommendation*
N/A
*WCAG 2.1 Conformance Level:*
N/A
*WCAG 2.1 Success Criteria:*
N/A
*Tested on:*
Windows: 11
MAC OS: 12
iOS: 15
Android OS: 10
FALSE</v>
      </c>
      <c r="D174" s="121" t="b">
        <f>Final_Report[[#This Row],[Severity]]</f>
        <v>0</v>
      </c>
      <c r="E174" s="103" t="str">
        <f>CONCATENATE('Final Report'!AD174,CHAR(10),CHAR(10),'Final Report'!AF174)</f>
        <v xml:space="preserve">
N/A</v>
      </c>
      <c r="F174" s="103" t="str">
        <f>Final_Report[[#This Row],[Components]]</f>
        <v>N/A (Level N/A), Accessibility, Audit, Marketing, MLM-XL, MLVISION, MyLab, US, VPAT</v>
      </c>
      <c r="G174" s="103" t="e">
        <f>Final_Report[[#This Row],[Labels]]</f>
        <v>#VALUE!</v>
      </c>
      <c r="H174" s="103">
        <f>Final_Report[[#This Row],[ScreenShot Name]]</f>
        <v>0</v>
      </c>
      <c r="I174" s="104">
        <f>Final_Report[[#This Row],[Priority]]</f>
        <v>0</v>
      </c>
      <c r="J174" s="103">
        <f>Final_Report[[#This Row],[Uploading Status]]</f>
        <v>0</v>
      </c>
    </row>
    <row r="175" spans="1:10" ht="409.5" hidden="1">
      <c r="A175" s="58">
        <f>Final_Report[[#This Row],[Issue Name]]</f>
        <v>0</v>
      </c>
      <c r="B175" s="103" t="str">
        <f>Final_Report[[#This Row],[Summary]]</f>
        <v>N/A</v>
      </c>
      <c r="C175" s="103" t="str">
        <f>CONCATENATE("*Steps to Reproduce:*",CHAR(10),CHAR(10),'Final Report'!AD175,CHAR(10),CHAR(10),'Final Report'!AF175,CHAR(10),CHAR(10),"*Actual Result:*",CHAR(10),'Final Report'!V175,CHAR(10),CHAR(10),"*ScreenShot Name:*",CHAR(10),'Final Report'!AI175,CHAR(10),CHAR(10),IF('Final Report'!X175&lt;&gt;"",CONCATENATE("*Code Snippet*",CHAR(10),'Final Report'!X175,CHAR(10),CHAR(10)),""),"*Expected Result*",CHAR(10),'Final Report'!Z175,CHAR(10),CHAR(10),"*Rationale*",CHAR(10),'Final Report'!AA175,CHAR(10),CHAR(10),"*Recommendation*",CHAR(10),'Final Report'!AC175,CHAR(10),CHAR(10),"*WCAG 2.1 Conformance Level:*",CHAR(10),'Final Report'!AG175,CHAR(10),CHAR(10),"*WCAG 2.1 Success Criteria:*",CHAR(10),'Final Report'!AH175,CHAR(10),CHAR(10),"*Tested on:*",CHAR(10),'Final Report'!AK175,CHAR(10),CHAR(10),IF(OR('Final Report'!G175&lt;&gt;"",'Final Report'!H175&lt;&gt;"",'Final Report'!I175&lt;&gt;"",'Final Report'!J175&lt;&gt;"",'Final Report'!K175&lt;&gt;"",'Final Report'!L175&lt;&gt;"",'Final Report'!M175&lt;&gt;"",'Final Report'!N175&lt;&gt;"",'Final Report'!O175&lt;&gt;""),CONCATENATE("*Assistive Technology:*",CHAR(10),IF('Final Report'!G175&lt;&gt;"",CONCATENATE("JAWS 2022 - Chrome - Windows - ",'Final Report'!G175,CHAR(10)),""),IF('Final Report'!H175&lt;&gt;"",CONCATENATE("NVDA 2022 - Firefox - Windows - ",'Final Report'!H175,CHAR(10)),""),IF('Final Report'!I175&lt;&gt;"",CONCATENATE("NVDA 2022 - Chrome - Windows - ",'Final Report'!I175,CHAR(10)),""),IF('Final Report'!J175&lt;&gt;"",CONCATENATE("VoiceOver - Safari - MAC OS - ",'Final Report'!J175,CHAR(10)),""),IF('Final Report'!K175&lt;&gt;"",CONCATENATE("VoiceOver - Chrome - MAC OS  - ",'Final Report'!K175,CHAR(10)),""),IF('Final Report'!L175&lt;&gt;"",CONCATENATE("VoiceOver - iOS - ",'Final Report'!L175,CHAR(10)),""),IF('Final Report'!M175&lt;&gt;"",CONCATENATE("TalkBack - Android - ",'Final Report'!M175,CHAR(10)),""),IF('Final Report'!N175&lt;&gt;"",CONCATENATE("ZoomText - ",'Final Report'!N175,CHAR(10)),""),IF('Final Report'!O175&lt;&gt;"",CONCATENATE("Dragon - ",'Final Report'!O175,CHAR(10)),""),CHAR(10),"*Original Bug:*",CHAR(10),)))</f>
        <v>*Steps to Reproduce:*
N/A
*Actual Result:*
N/A
*ScreenShot Name:*
*Code Snippet*
0
*Expected Result*
N/A
*Rationale*
N/A
*Recommendation*
N/A
*WCAG 2.1 Conformance Level:*
N/A
*WCAG 2.1 Success Criteria:*
N/A
*Tested on:*
Windows: 11
MAC OS: 12
iOS: 15
Android OS: 10
FALSE</v>
      </c>
      <c r="D175" s="121" t="b">
        <f>Final_Report[[#This Row],[Severity]]</f>
        <v>0</v>
      </c>
      <c r="E175" s="103" t="str">
        <f>CONCATENATE('Final Report'!AD175,CHAR(10),CHAR(10),'Final Report'!AF175)</f>
        <v xml:space="preserve">
N/A</v>
      </c>
      <c r="F175" s="103" t="str">
        <f>Final_Report[[#This Row],[Components]]</f>
        <v>N/A (Level N/A), Accessibility, Audit, Marketing, MLM-XL, MLVISION, MyLab, US, VPAT</v>
      </c>
      <c r="G175" s="103" t="e">
        <f>Final_Report[[#This Row],[Labels]]</f>
        <v>#VALUE!</v>
      </c>
      <c r="H175" s="103">
        <f>Final_Report[[#This Row],[ScreenShot Name]]</f>
        <v>0</v>
      </c>
      <c r="I175" s="104">
        <f>Final_Report[[#This Row],[Priority]]</f>
        <v>0</v>
      </c>
      <c r="J175" s="103">
        <f>Final_Report[[#This Row],[Uploading Status]]</f>
        <v>0</v>
      </c>
    </row>
    <row r="176" spans="1:10" ht="409.5" hidden="1">
      <c r="A176" s="58">
        <f>Final_Report[[#This Row],[Issue Name]]</f>
        <v>0</v>
      </c>
      <c r="B176" s="103" t="str">
        <f>Final_Report[[#This Row],[Summary]]</f>
        <v>N/A</v>
      </c>
      <c r="C176" s="103" t="str">
        <f>CONCATENATE("*Steps to Reproduce:*",CHAR(10),CHAR(10),'Final Report'!AD176,CHAR(10),CHAR(10),'Final Report'!AF176,CHAR(10),CHAR(10),"*Actual Result:*",CHAR(10),'Final Report'!V176,CHAR(10),CHAR(10),"*ScreenShot Name:*",CHAR(10),'Final Report'!AI176,CHAR(10),CHAR(10),IF('Final Report'!X176&lt;&gt;"",CONCATENATE("*Code Snippet*",CHAR(10),'Final Report'!X176,CHAR(10),CHAR(10)),""),"*Expected Result*",CHAR(10),'Final Report'!Z176,CHAR(10),CHAR(10),"*Rationale*",CHAR(10),'Final Report'!AA176,CHAR(10),CHAR(10),"*Recommendation*",CHAR(10),'Final Report'!AC176,CHAR(10),CHAR(10),"*WCAG 2.1 Conformance Level:*",CHAR(10),'Final Report'!AG176,CHAR(10),CHAR(10),"*WCAG 2.1 Success Criteria:*",CHAR(10),'Final Report'!AH176,CHAR(10),CHAR(10),"*Tested on:*",CHAR(10),'Final Report'!AK176,CHAR(10),CHAR(10),IF(OR('Final Report'!G176&lt;&gt;"",'Final Report'!H176&lt;&gt;"",'Final Report'!I176&lt;&gt;"",'Final Report'!J176&lt;&gt;"",'Final Report'!K176&lt;&gt;"",'Final Report'!L176&lt;&gt;"",'Final Report'!M176&lt;&gt;"",'Final Report'!N176&lt;&gt;"",'Final Report'!O176&lt;&gt;""),CONCATENATE("*Assistive Technology:*",CHAR(10),IF('Final Report'!G176&lt;&gt;"",CONCATENATE("JAWS 2022 - Chrome - Windows - ",'Final Report'!G176,CHAR(10)),""),IF('Final Report'!H176&lt;&gt;"",CONCATENATE("NVDA 2022 - Firefox - Windows - ",'Final Report'!H176,CHAR(10)),""),IF('Final Report'!I176&lt;&gt;"",CONCATENATE("NVDA 2022 - Chrome - Windows - ",'Final Report'!I176,CHAR(10)),""),IF('Final Report'!J176&lt;&gt;"",CONCATENATE("VoiceOver - Safari - MAC OS - ",'Final Report'!J176,CHAR(10)),""),IF('Final Report'!K176&lt;&gt;"",CONCATENATE("VoiceOver - Chrome - MAC OS  - ",'Final Report'!K176,CHAR(10)),""),IF('Final Report'!L176&lt;&gt;"",CONCATENATE("VoiceOver - iOS - ",'Final Report'!L176,CHAR(10)),""),IF('Final Report'!M176&lt;&gt;"",CONCATENATE("TalkBack - Android - ",'Final Report'!M176,CHAR(10)),""),IF('Final Report'!N176&lt;&gt;"",CONCATENATE("ZoomText - ",'Final Report'!N176,CHAR(10)),""),IF('Final Report'!O176&lt;&gt;"",CONCATENATE("Dragon - ",'Final Report'!O176,CHAR(10)),""),CHAR(10),"*Original Bug:*",CHAR(10),)))</f>
        <v>*Steps to Reproduce:*
N/A
*Actual Result:*
N/A
*ScreenShot Name:*
*Code Snippet*
0
*Expected Result*
N/A
*Rationale*
N/A
*Recommendation*
N/A
*WCAG 2.1 Conformance Level:*
N/A
*WCAG 2.1 Success Criteria:*
N/A
*Tested on:*
Windows: 11
MAC OS: 12
iOS: 15
Android OS: 10
FALSE</v>
      </c>
      <c r="D176" s="121" t="b">
        <f>Final_Report[[#This Row],[Severity]]</f>
        <v>0</v>
      </c>
      <c r="E176" s="103" t="str">
        <f>CONCATENATE('Final Report'!AD176,CHAR(10),CHAR(10),'Final Report'!AF176)</f>
        <v xml:space="preserve">
N/A</v>
      </c>
      <c r="F176" s="103" t="str">
        <f>Final_Report[[#This Row],[Components]]</f>
        <v>N/A (Level N/A), Accessibility, Audit, Marketing, MLM-XL, MLVISION, MyLab, US, VPAT</v>
      </c>
      <c r="G176" s="103" t="e">
        <f>Final_Report[[#This Row],[Labels]]</f>
        <v>#VALUE!</v>
      </c>
      <c r="H176" s="103">
        <f>Final_Report[[#This Row],[ScreenShot Name]]</f>
        <v>0</v>
      </c>
      <c r="I176" s="104">
        <f>Final_Report[[#This Row],[Priority]]</f>
        <v>0</v>
      </c>
      <c r="J176" s="103">
        <f>Final_Report[[#This Row],[Uploading Status]]</f>
        <v>0</v>
      </c>
    </row>
    <row r="177" spans="1:10" ht="409.5" hidden="1">
      <c r="A177" s="58">
        <f>Final_Report[[#This Row],[Issue Name]]</f>
        <v>0</v>
      </c>
      <c r="B177" s="103" t="str">
        <f>Final_Report[[#This Row],[Summary]]</f>
        <v>N/A</v>
      </c>
      <c r="C177" s="103" t="str">
        <f>CONCATENATE("*Steps to Reproduce:*",CHAR(10),CHAR(10),'Final Report'!AD177,CHAR(10),CHAR(10),'Final Report'!AF177,CHAR(10),CHAR(10),"*Actual Result:*",CHAR(10),'Final Report'!V177,CHAR(10),CHAR(10),"*ScreenShot Name:*",CHAR(10),'Final Report'!AI177,CHAR(10),CHAR(10),IF('Final Report'!X177&lt;&gt;"",CONCATENATE("*Code Snippet*",CHAR(10),'Final Report'!X177,CHAR(10),CHAR(10)),""),"*Expected Result*",CHAR(10),'Final Report'!Z177,CHAR(10),CHAR(10),"*Rationale*",CHAR(10),'Final Report'!AA177,CHAR(10),CHAR(10),"*Recommendation*",CHAR(10),'Final Report'!AC177,CHAR(10),CHAR(10),"*WCAG 2.1 Conformance Level:*",CHAR(10),'Final Report'!AG177,CHAR(10),CHAR(10),"*WCAG 2.1 Success Criteria:*",CHAR(10),'Final Report'!AH177,CHAR(10),CHAR(10),"*Tested on:*",CHAR(10),'Final Report'!AK177,CHAR(10),CHAR(10),IF(OR('Final Report'!G177&lt;&gt;"",'Final Report'!H177&lt;&gt;"",'Final Report'!I177&lt;&gt;"",'Final Report'!J177&lt;&gt;"",'Final Report'!K177&lt;&gt;"",'Final Report'!L177&lt;&gt;"",'Final Report'!M177&lt;&gt;"",'Final Report'!N177&lt;&gt;"",'Final Report'!O177&lt;&gt;""),CONCATENATE("*Assistive Technology:*",CHAR(10),IF('Final Report'!G177&lt;&gt;"",CONCATENATE("JAWS 2022 - Chrome - Windows - ",'Final Report'!G177,CHAR(10)),""),IF('Final Report'!H177&lt;&gt;"",CONCATENATE("NVDA 2022 - Firefox - Windows - ",'Final Report'!H177,CHAR(10)),""),IF('Final Report'!I177&lt;&gt;"",CONCATENATE("NVDA 2022 - Chrome - Windows - ",'Final Report'!I177,CHAR(10)),""),IF('Final Report'!J177&lt;&gt;"",CONCATENATE("VoiceOver - Safari - MAC OS - ",'Final Report'!J177,CHAR(10)),""),IF('Final Report'!K177&lt;&gt;"",CONCATENATE("VoiceOver - Chrome - MAC OS  - ",'Final Report'!K177,CHAR(10)),""),IF('Final Report'!L177&lt;&gt;"",CONCATENATE("VoiceOver - iOS - ",'Final Report'!L177,CHAR(10)),""),IF('Final Report'!M177&lt;&gt;"",CONCATENATE("TalkBack - Android - ",'Final Report'!M177,CHAR(10)),""),IF('Final Report'!N177&lt;&gt;"",CONCATENATE("ZoomText - ",'Final Report'!N177,CHAR(10)),""),IF('Final Report'!O177&lt;&gt;"",CONCATENATE("Dragon - ",'Final Report'!O177,CHAR(10)),""),CHAR(10),"*Original Bug:*",CHAR(10),)))</f>
        <v>*Steps to Reproduce:*
N/A
*Actual Result:*
N/A
*ScreenShot Name:*
*Code Snippet*
0
*Expected Result*
N/A
*Rationale*
N/A
*Recommendation*
N/A
*WCAG 2.1 Conformance Level:*
N/A
*WCAG 2.1 Success Criteria:*
N/A
*Tested on:*
Windows: 11
MAC OS: 12
iOS: 15
Android OS: 10
FALSE</v>
      </c>
      <c r="D177" s="121" t="b">
        <f>Final_Report[[#This Row],[Severity]]</f>
        <v>0</v>
      </c>
      <c r="E177" s="103" t="str">
        <f>CONCATENATE('Final Report'!AD177,CHAR(10),CHAR(10),'Final Report'!AF177)</f>
        <v xml:space="preserve">
N/A</v>
      </c>
      <c r="F177" s="103" t="str">
        <f>Final_Report[[#This Row],[Components]]</f>
        <v>N/A (Level N/A), Accessibility, Audit, Marketing, MLM-XL, MLVISION, MyLab, US, VPAT</v>
      </c>
      <c r="G177" s="103" t="e">
        <f>Final_Report[[#This Row],[Labels]]</f>
        <v>#VALUE!</v>
      </c>
      <c r="H177" s="103">
        <f>Final_Report[[#This Row],[ScreenShot Name]]</f>
        <v>0</v>
      </c>
      <c r="I177" s="104">
        <f>Final_Report[[#This Row],[Priority]]</f>
        <v>0</v>
      </c>
      <c r="J177" s="103">
        <f>Final_Report[[#This Row],[Uploading Status]]</f>
        <v>0</v>
      </c>
    </row>
    <row r="178" spans="1:10" ht="409.5" hidden="1">
      <c r="A178" s="58">
        <f>Final_Report[[#This Row],[Issue Name]]</f>
        <v>0</v>
      </c>
      <c r="B178" s="103" t="str">
        <f>Final_Report[[#This Row],[Summary]]</f>
        <v>N/A</v>
      </c>
      <c r="C178" s="103" t="str">
        <f>CONCATENATE("*Steps to Reproduce:*",CHAR(10),CHAR(10),'Final Report'!AD178,CHAR(10),CHAR(10),'Final Report'!AF178,CHAR(10),CHAR(10),"*Actual Result:*",CHAR(10),'Final Report'!V178,CHAR(10),CHAR(10),"*ScreenShot Name:*",CHAR(10),'Final Report'!AI178,CHAR(10),CHAR(10),IF('Final Report'!X178&lt;&gt;"",CONCATENATE("*Code Snippet*",CHAR(10),'Final Report'!X178,CHAR(10),CHAR(10)),""),"*Expected Result*",CHAR(10),'Final Report'!Z178,CHAR(10),CHAR(10),"*Rationale*",CHAR(10),'Final Report'!AA178,CHAR(10),CHAR(10),"*Recommendation*",CHAR(10),'Final Report'!AC178,CHAR(10),CHAR(10),"*WCAG 2.1 Conformance Level:*",CHAR(10),'Final Report'!AG178,CHAR(10),CHAR(10),"*WCAG 2.1 Success Criteria:*",CHAR(10),'Final Report'!AH178,CHAR(10),CHAR(10),"*Tested on:*",CHAR(10),'Final Report'!AK178,CHAR(10),CHAR(10),IF(OR('Final Report'!G178&lt;&gt;"",'Final Report'!H178&lt;&gt;"",'Final Report'!I178&lt;&gt;"",'Final Report'!J178&lt;&gt;"",'Final Report'!K178&lt;&gt;"",'Final Report'!L178&lt;&gt;"",'Final Report'!M178&lt;&gt;"",'Final Report'!N178&lt;&gt;"",'Final Report'!O178&lt;&gt;""),CONCATENATE("*Assistive Technology:*",CHAR(10),IF('Final Report'!G178&lt;&gt;"",CONCATENATE("JAWS 2022 - Chrome - Windows - ",'Final Report'!G178,CHAR(10)),""),IF('Final Report'!H178&lt;&gt;"",CONCATENATE("NVDA 2022 - Firefox - Windows - ",'Final Report'!H178,CHAR(10)),""),IF('Final Report'!I178&lt;&gt;"",CONCATENATE("NVDA 2022 - Chrome - Windows - ",'Final Report'!I178,CHAR(10)),""),IF('Final Report'!J178&lt;&gt;"",CONCATENATE("VoiceOver - Safari - MAC OS - ",'Final Report'!J178,CHAR(10)),""),IF('Final Report'!K178&lt;&gt;"",CONCATENATE("VoiceOver - Chrome - MAC OS  - ",'Final Report'!K178,CHAR(10)),""),IF('Final Report'!L178&lt;&gt;"",CONCATENATE("VoiceOver - iOS - ",'Final Report'!L178,CHAR(10)),""),IF('Final Report'!M178&lt;&gt;"",CONCATENATE("TalkBack - Android - ",'Final Report'!M178,CHAR(10)),""),IF('Final Report'!N178&lt;&gt;"",CONCATENATE("ZoomText - ",'Final Report'!N178,CHAR(10)),""),IF('Final Report'!O178&lt;&gt;"",CONCATENATE("Dragon - ",'Final Report'!O178,CHAR(10)),""),CHAR(10),"*Original Bug:*",CHAR(10),)))</f>
        <v>*Steps to Reproduce:*
N/A
*Actual Result:*
N/A
*ScreenShot Name:*
*Code Snippet*
0
*Expected Result*
N/A
*Rationale*
N/A
*Recommendation*
N/A
*WCAG 2.1 Conformance Level:*
N/A
*WCAG 2.1 Success Criteria:*
N/A
*Tested on:*
Windows: 11
MAC OS: 12
iOS: 15
Android OS: 10
FALSE</v>
      </c>
      <c r="D178" s="121" t="b">
        <f>Final_Report[[#This Row],[Severity]]</f>
        <v>0</v>
      </c>
      <c r="E178" s="103" t="str">
        <f>CONCATENATE('Final Report'!AD178,CHAR(10),CHAR(10),'Final Report'!AF178)</f>
        <v xml:space="preserve">
N/A</v>
      </c>
      <c r="F178" s="103" t="str">
        <f>Final_Report[[#This Row],[Components]]</f>
        <v>N/A (Level N/A), Accessibility, Audit, Marketing, MLM-XL, MLVISION, MyLab, US, VPAT</v>
      </c>
      <c r="G178" s="103" t="e">
        <f>Final_Report[[#This Row],[Labels]]</f>
        <v>#VALUE!</v>
      </c>
      <c r="H178" s="103">
        <f>Final_Report[[#This Row],[ScreenShot Name]]</f>
        <v>0</v>
      </c>
      <c r="I178" s="104">
        <f>Final_Report[[#This Row],[Priority]]</f>
        <v>0</v>
      </c>
      <c r="J178" s="103">
        <f>Final_Report[[#This Row],[Uploading Status]]</f>
        <v>0</v>
      </c>
    </row>
    <row r="179" spans="1:10" ht="409.5" hidden="1">
      <c r="A179" s="58">
        <f>Final_Report[[#This Row],[Issue Name]]</f>
        <v>0</v>
      </c>
      <c r="B179" s="103" t="str">
        <f>Final_Report[[#This Row],[Summary]]</f>
        <v>N/A</v>
      </c>
      <c r="C179" s="103" t="str">
        <f>CONCATENATE("*Steps to Reproduce:*",CHAR(10),CHAR(10),'Final Report'!AD179,CHAR(10),CHAR(10),'Final Report'!AF179,CHAR(10),CHAR(10),"*Actual Result:*",CHAR(10),'Final Report'!V179,CHAR(10),CHAR(10),"*ScreenShot Name:*",CHAR(10),'Final Report'!AI179,CHAR(10),CHAR(10),IF('Final Report'!X179&lt;&gt;"",CONCATENATE("*Code Snippet*",CHAR(10),'Final Report'!X179,CHAR(10),CHAR(10)),""),"*Expected Result*",CHAR(10),'Final Report'!Z179,CHAR(10),CHAR(10),"*Rationale*",CHAR(10),'Final Report'!AA179,CHAR(10),CHAR(10),"*Recommendation*",CHAR(10),'Final Report'!AC179,CHAR(10),CHAR(10),"*WCAG 2.1 Conformance Level:*",CHAR(10),'Final Report'!AG179,CHAR(10),CHAR(10),"*WCAG 2.1 Success Criteria:*",CHAR(10),'Final Report'!AH179,CHAR(10),CHAR(10),"*Tested on:*",CHAR(10),'Final Report'!AK179,CHAR(10),CHAR(10),IF(OR('Final Report'!G179&lt;&gt;"",'Final Report'!H179&lt;&gt;"",'Final Report'!I179&lt;&gt;"",'Final Report'!J179&lt;&gt;"",'Final Report'!K179&lt;&gt;"",'Final Report'!L179&lt;&gt;"",'Final Report'!M179&lt;&gt;"",'Final Report'!N179&lt;&gt;"",'Final Report'!O179&lt;&gt;""),CONCATENATE("*Assistive Technology:*",CHAR(10),IF('Final Report'!G179&lt;&gt;"",CONCATENATE("JAWS 2022 - Chrome - Windows - ",'Final Report'!G179,CHAR(10)),""),IF('Final Report'!H179&lt;&gt;"",CONCATENATE("NVDA 2022 - Firefox - Windows - ",'Final Report'!H179,CHAR(10)),""),IF('Final Report'!I179&lt;&gt;"",CONCATENATE("NVDA 2022 - Chrome - Windows - ",'Final Report'!I179,CHAR(10)),""),IF('Final Report'!J179&lt;&gt;"",CONCATENATE("VoiceOver - Safari - MAC OS - ",'Final Report'!J179,CHAR(10)),""),IF('Final Report'!K179&lt;&gt;"",CONCATENATE("VoiceOver - Chrome - MAC OS  - ",'Final Report'!K179,CHAR(10)),""),IF('Final Report'!L179&lt;&gt;"",CONCATENATE("VoiceOver - iOS - ",'Final Report'!L179,CHAR(10)),""),IF('Final Report'!M179&lt;&gt;"",CONCATENATE("TalkBack - Android - ",'Final Report'!M179,CHAR(10)),""),IF('Final Report'!N179&lt;&gt;"",CONCATENATE("ZoomText - ",'Final Report'!N179,CHAR(10)),""),IF('Final Report'!O179&lt;&gt;"",CONCATENATE("Dragon - ",'Final Report'!O179,CHAR(10)),""),CHAR(10),"*Original Bug:*",CHAR(10),)))</f>
        <v>*Steps to Reproduce:*
N/A
*Actual Result:*
N/A
*ScreenShot Name:*
*Code Snippet*
0
*Expected Result*
N/A
*Rationale*
N/A
*Recommendation*
N/A
*WCAG 2.1 Conformance Level:*
N/A
*WCAG 2.1 Success Criteria:*
N/A
*Tested on:*
Windows: 11
MAC OS: 12
iOS: 15
Android OS: 10
FALSE</v>
      </c>
      <c r="D179" s="121" t="b">
        <f>Final_Report[[#This Row],[Severity]]</f>
        <v>0</v>
      </c>
      <c r="E179" s="103" t="str">
        <f>CONCATENATE('Final Report'!AD179,CHAR(10),CHAR(10),'Final Report'!AF179)</f>
        <v xml:space="preserve">
N/A</v>
      </c>
      <c r="F179" s="103" t="str">
        <f>Final_Report[[#This Row],[Components]]</f>
        <v>N/A (Level N/A), Accessibility, Audit, Marketing, MLM-XL, MLVISION, MyLab, US, VPAT</v>
      </c>
      <c r="G179" s="103" t="e">
        <f>Final_Report[[#This Row],[Labels]]</f>
        <v>#VALUE!</v>
      </c>
      <c r="H179" s="103">
        <f>Final_Report[[#This Row],[ScreenShot Name]]</f>
        <v>0</v>
      </c>
      <c r="I179" s="104">
        <f>Final_Report[[#This Row],[Priority]]</f>
        <v>0</v>
      </c>
      <c r="J179" s="103">
        <f>Final_Report[[#This Row],[Uploading Status]]</f>
        <v>0</v>
      </c>
    </row>
    <row r="180" spans="1:10" ht="409.5" hidden="1">
      <c r="A180" s="58">
        <f>Final_Report[[#This Row],[Issue Name]]</f>
        <v>0</v>
      </c>
      <c r="B180" s="103" t="str">
        <f>Final_Report[[#This Row],[Summary]]</f>
        <v>N/A</v>
      </c>
      <c r="C180" s="103" t="str">
        <f>CONCATENATE("*Steps to Reproduce:*",CHAR(10),CHAR(10),'Final Report'!AD180,CHAR(10),CHAR(10),'Final Report'!AF180,CHAR(10),CHAR(10),"*Actual Result:*",CHAR(10),'Final Report'!V180,CHAR(10),CHAR(10),"*ScreenShot Name:*",CHAR(10),'Final Report'!AI180,CHAR(10),CHAR(10),IF('Final Report'!X180&lt;&gt;"",CONCATENATE("*Code Snippet*",CHAR(10),'Final Report'!X180,CHAR(10),CHAR(10)),""),"*Expected Result*",CHAR(10),'Final Report'!Z180,CHAR(10),CHAR(10),"*Rationale*",CHAR(10),'Final Report'!AA180,CHAR(10),CHAR(10),"*Recommendation*",CHAR(10),'Final Report'!AC180,CHAR(10),CHAR(10),"*WCAG 2.1 Conformance Level:*",CHAR(10),'Final Report'!AG180,CHAR(10),CHAR(10),"*WCAG 2.1 Success Criteria:*",CHAR(10),'Final Report'!AH180,CHAR(10),CHAR(10),"*Tested on:*",CHAR(10),'Final Report'!AK180,CHAR(10),CHAR(10),IF(OR('Final Report'!G180&lt;&gt;"",'Final Report'!H180&lt;&gt;"",'Final Report'!I180&lt;&gt;"",'Final Report'!J180&lt;&gt;"",'Final Report'!K180&lt;&gt;"",'Final Report'!L180&lt;&gt;"",'Final Report'!M180&lt;&gt;"",'Final Report'!N180&lt;&gt;"",'Final Report'!O180&lt;&gt;""),CONCATENATE("*Assistive Technology:*",CHAR(10),IF('Final Report'!G180&lt;&gt;"",CONCATENATE("JAWS 2022 - Chrome - Windows - ",'Final Report'!G180,CHAR(10)),""),IF('Final Report'!H180&lt;&gt;"",CONCATENATE("NVDA 2022 - Firefox - Windows - ",'Final Report'!H180,CHAR(10)),""),IF('Final Report'!I180&lt;&gt;"",CONCATENATE("NVDA 2022 - Chrome - Windows - ",'Final Report'!I180,CHAR(10)),""),IF('Final Report'!J180&lt;&gt;"",CONCATENATE("VoiceOver - Safari - MAC OS - ",'Final Report'!J180,CHAR(10)),""),IF('Final Report'!K180&lt;&gt;"",CONCATENATE("VoiceOver - Chrome - MAC OS  - ",'Final Report'!K180,CHAR(10)),""),IF('Final Report'!L180&lt;&gt;"",CONCATENATE("VoiceOver - iOS - ",'Final Report'!L180,CHAR(10)),""),IF('Final Report'!M180&lt;&gt;"",CONCATENATE("TalkBack - Android - ",'Final Report'!M180,CHAR(10)),""),IF('Final Report'!N180&lt;&gt;"",CONCATENATE("ZoomText - ",'Final Report'!N180,CHAR(10)),""),IF('Final Report'!O180&lt;&gt;"",CONCATENATE("Dragon - ",'Final Report'!O180,CHAR(10)),""),CHAR(10),"*Original Bug:*",CHAR(10),)))</f>
        <v>*Steps to Reproduce:*
N/A
*Actual Result:*
N/A
*ScreenShot Name:*
*Code Snippet*
0
*Expected Result*
N/A
*Rationale*
N/A
*Recommendation*
N/A
*WCAG 2.1 Conformance Level:*
N/A
*WCAG 2.1 Success Criteria:*
N/A
*Tested on:*
Windows: 11
MAC OS: 12
iOS: 15
Android OS: 10
FALSE</v>
      </c>
      <c r="D180" s="121" t="b">
        <f>Final_Report[[#This Row],[Severity]]</f>
        <v>0</v>
      </c>
      <c r="E180" s="103" t="str">
        <f>CONCATENATE('Final Report'!AD180,CHAR(10),CHAR(10),'Final Report'!AF180)</f>
        <v xml:space="preserve">
N/A</v>
      </c>
      <c r="F180" s="103" t="str">
        <f>Final_Report[[#This Row],[Components]]</f>
        <v>N/A (Level N/A), Accessibility, Audit, Marketing, MLM-XL, MLVISION, MyLab, US, VPAT</v>
      </c>
      <c r="G180" s="103" t="e">
        <f>Final_Report[[#This Row],[Labels]]</f>
        <v>#VALUE!</v>
      </c>
      <c r="H180" s="103">
        <f>Final_Report[[#This Row],[ScreenShot Name]]</f>
        <v>0</v>
      </c>
      <c r="I180" s="104">
        <f>Final_Report[[#This Row],[Priority]]</f>
        <v>0</v>
      </c>
      <c r="J180" s="103">
        <f>Final_Report[[#This Row],[Uploading Status]]</f>
        <v>0</v>
      </c>
    </row>
    <row r="181" spans="1:10" ht="409.5" hidden="1">
      <c r="A181" s="58">
        <f>Final_Report[[#This Row],[Issue Name]]</f>
        <v>0</v>
      </c>
      <c r="B181" s="103" t="str">
        <f>Final_Report[[#This Row],[Summary]]</f>
        <v>N/A</v>
      </c>
      <c r="C181" s="103" t="str">
        <f>CONCATENATE("*Steps to Reproduce:*",CHAR(10),CHAR(10),'Final Report'!AD181,CHAR(10),CHAR(10),'Final Report'!AF181,CHAR(10),CHAR(10),"*Actual Result:*",CHAR(10),'Final Report'!V181,CHAR(10),CHAR(10),"*ScreenShot Name:*",CHAR(10),'Final Report'!AI181,CHAR(10),CHAR(10),IF('Final Report'!X181&lt;&gt;"",CONCATENATE("*Code Snippet*",CHAR(10),'Final Report'!X181,CHAR(10),CHAR(10)),""),"*Expected Result*",CHAR(10),'Final Report'!Z181,CHAR(10),CHAR(10),"*Rationale*",CHAR(10),'Final Report'!AA181,CHAR(10),CHAR(10),"*Recommendation*",CHAR(10),'Final Report'!AC181,CHAR(10),CHAR(10),"*WCAG 2.1 Conformance Level:*",CHAR(10),'Final Report'!AG181,CHAR(10),CHAR(10),"*WCAG 2.1 Success Criteria:*",CHAR(10),'Final Report'!AH181,CHAR(10),CHAR(10),"*Tested on:*",CHAR(10),'Final Report'!AK181,CHAR(10),CHAR(10),IF(OR('Final Report'!G181&lt;&gt;"",'Final Report'!H181&lt;&gt;"",'Final Report'!I181&lt;&gt;"",'Final Report'!J181&lt;&gt;"",'Final Report'!K181&lt;&gt;"",'Final Report'!L181&lt;&gt;"",'Final Report'!M181&lt;&gt;"",'Final Report'!N181&lt;&gt;"",'Final Report'!O181&lt;&gt;""),CONCATENATE("*Assistive Technology:*",CHAR(10),IF('Final Report'!G181&lt;&gt;"",CONCATENATE("JAWS 2022 - Chrome - Windows - ",'Final Report'!G181,CHAR(10)),""),IF('Final Report'!H181&lt;&gt;"",CONCATENATE("NVDA 2022 - Firefox - Windows - ",'Final Report'!H181,CHAR(10)),""),IF('Final Report'!I181&lt;&gt;"",CONCATENATE("NVDA 2022 - Chrome - Windows - ",'Final Report'!I181,CHAR(10)),""),IF('Final Report'!J181&lt;&gt;"",CONCATENATE("VoiceOver - Safari - MAC OS - ",'Final Report'!J181,CHAR(10)),""),IF('Final Report'!K181&lt;&gt;"",CONCATENATE("VoiceOver - Chrome - MAC OS  - ",'Final Report'!K181,CHAR(10)),""),IF('Final Report'!L181&lt;&gt;"",CONCATENATE("VoiceOver - iOS - ",'Final Report'!L181,CHAR(10)),""),IF('Final Report'!M181&lt;&gt;"",CONCATENATE("TalkBack - Android - ",'Final Report'!M181,CHAR(10)),""),IF('Final Report'!N181&lt;&gt;"",CONCATENATE("ZoomText - ",'Final Report'!N181,CHAR(10)),""),IF('Final Report'!O181&lt;&gt;"",CONCATENATE("Dragon - ",'Final Report'!O181,CHAR(10)),""),CHAR(10),"*Original Bug:*",CHAR(10),)))</f>
        <v>*Steps to Reproduce:*
N/A
*Actual Result:*
N/A
*ScreenShot Name:*
*Code Snippet*
0
*Expected Result*
N/A
*Rationale*
N/A
*Recommendation*
N/A
*WCAG 2.1 Conformance Level:*
N/A
*WCAG 2.1 Success Criteria:*
N/A
*Tested on:*
Windows: 11
MAC OS: 12
iOS: 15
Android OS: 10
FALSE</v>
      </c>
      <c r="D181" s="121" t="b">
        <f>Final_Report[[#This Row],[Severity]]</f>
        <v>0</v>
      </c>
      <c r="E181" s="103" t="str">
        <f>CONCATENATE('Final Report'!AD181,CHAR(10),CHAR(10),'Final Report'!AF181)</f>
        <v xml:space="preserve">
N/A</v>
      </c>
      <c r="F181" s="103" t="str">
        <f>Final_Report[[#This Row],[Components]]</f>
        <v>N/A (Level N/A), Accessibility, Audit, Marketing, MLM-XL, MLVISION, MyLab, US, VPAT</v>
      </c>
      <c r="G181" s="103" t="e">
        <f>Final_Report[[#This Row],[Labels]]</f>
        <v>#VALUE!</v>
      </c>
      <c r="H181" s="103">
        <f>Final_Report[[#This Row],[ScreenShot Name]]</f>
        <v>0</v>
      </c>
      <c r="I181" s="104">
        <f>Final_Report[[#This Row],[Priority]]</f>
        <v>0</v>
      </c>
      <c r="J181" s="103">
        <f>Final_Report[[#This Row],[Uploading Status]]</f>
        <v>0</v>
      </c>
    </row>
    <row r="182" spans="1:10" ht="409.5" hidden="1">
      <c r="A182" s="58">
        <f>Final_Report[[#This Row],[Issue Name]]</f>
        <v>0</v>
      </c>
      <c r="B182" s="103" t="str">
        <f>Final_Report[[#This Row],[Summary]]</f>
        <v>N/A</v>
      </c>
      <c r="C182" s="103" t="str">
        <f>CONCATENATE("*Steps to Reproduce:*",CHAR(10),CHAR(10),'Final Report'!AD182,CHAR(10),CHAR(10),'Final Report'!AF182,CHAR(10),CHAR(10),"*Actual Result:*",CHAR(10),'Final Report'!V182,CHAR(10),CHAR(10),"*ScreenShot Name:*",CHAR(10),'Final Report'!AI182,CHAR(10),CHAR(10),IF('Final Report'!X182&lt;&gt;"",CONCATENATE("*Code Snippet*",CHAR(10),'Final Report'!X182,CHAR(10),CHAR(10)),""),"*Expected Result*",CHAR(10),'Final Report'!Z182,CHAR(10),CHAR(10),"*Rationale*",CHAR(10),'Final Report'!AA182,CHAR(10),CHAR(10),"*Recommendation*",CHAR(10),'Final Report'!AC182,CHAR(10),CHAR(10),"*WCAG 2.1 Conformance Level:*",CHAR(10),'Final Report'!AG182,CHAR(10),CHAR(10),"*WCAG 2.1 Success Criteria:*",CHAR(10),'Final Report'!AH182,CHAR(10),CHAR(10),"*Tested on:*",CHAR(10),'Final Report'!AK182,CHAR(10),CHAR(10),IF(OR('Final Report'!G182&lt;&gt;"",'Final Report'!H182&lt;&gt;"",'Final Report'!I182&lt;&gt;"",'Final Report'!J182&lt;&gt;"",'Final Report'!K182&lt;&gt;"",'Final Report'!L182&lt;&gt;"",'Final Report'!M182&lt;&gt;"",'Final Report'!N182&lt;&gt;"",'Final Report'!O182&lt;&gt;""),CONCATENATE("*Assistive Technology:*",CHAR(10),IF('Final Report'!G182&lt;&gt;"",CONCATENATE("JAWS 2022 - Chrome - Windows - ",'Final Report'!G182,CHAR(10)),""),IF('Final Report'!H182&lt;&gt;"",CONCATENATE("NVDA 2022 - Firefox - Windows - ",'Final Report'!H182,CHAR(10)),""),IF('Final Report'!I182&lt;&gt;"",CONCATENATE("NVDA 2022 - Chrome - Windows - ",'Final Report'!I182,CHAR(10)),""),IF('Final Report'!J182&lt;&gt;"",CONCATENATE("VoiceOver - Safari - MAC OS - ",'Final Report'!J182,CHAR(10)),""),IF('Final Report'!K182&lt;&gt;"",CONCATENATE("VoiceOver - Chrome - MAC OS  - ",'Final Report'!K182,CHAR(10)),""),IF('Final Report'!L182&lt;&gt;"",CONCATENATE("VoiceOver - iOS - ",'Final Report'!L182,CHAR(10)),""),IF('Final Report'!M182&lt;&gt;"",CONCATENATE("TalkBack - Android - ",'Final Report'!M182,CHAR(10)),""),IF('Final Report'!N182&lt;&gt;"",CONCATENATE("ZoomText - ",'Final Report'!N182,CHAR(10)),""),IF('Final Report'!O182&lt;&gt;"",CONCATENATE("Dragon - ",'Final Report'!O182,CHAR(10)),""),CHAR(10),"*Original Bug:*",CHAR(10),)))</f>
        <v>*Steps to Reproduce:*
N/A
*Actual Result:*
N/A
*ScreenShot Name:*
*Code Snippet*
0
*Expected Result*
N/A
*Rationale*
N/A
*Recommendation*
N/A
*WCAG 2.1 Conformance Level:*
N/A
*WCAG 2.1 Success Criteria:*
N/A
*Tested on:*
Windows: 11
MAC OS: 12
iOS: 15
Android OS: 10
FALSE</v>
      </c>
      <c r="D182" s="121" t="b">
        <f>Final_Report[[#This Row],[Severity]]</f>
        <v>0</v>
      </c>
      <c r="E182" s="103" t="str">
        <f>CONCATENATE('Final Report'!AD182,CHAR(10),CHAR(10),'Final Report'!AF182)</f>
        <v xml:space="preserve">
N/A</v>
      </c>
      <c r="F182" s="103" t="str">
        <f>Final_Report[[#This Row],[Components]]</f>
        <v>N/A (Level N/A), Accessibility, Audit, Marketing, MLM-XL, MLVISION, MyLab, US, VPAT</v>
      </c>
      <c r="G182" s="103" t="e">
        <f>Final_Report[[#This Row],[Labels]]</f>
        <v>#VALUE!</v>
      </c>
      <c r="H182" s="103">
        <f>Final_Report[[#This Row],[ScreenShot Name]]</f>
        <v>0</v>
      </c>
      <c r="I182" s="104">
        <f>Final_Report[[#This Row],[Priority]]</f>
        <v>0</v>
      </c>
      <c r="J182" s="103">
        <f>Final_Report[[#This Row],[Uploading Status]]</f>
        <v>0</v>
      </c>
    </row>
    <row r="183" spans="1:10" ht="409.5" hidden="1">
      <c r="A183" s="58">
        <f>Final_Report[[#This Row],[Issue Name]]</f>
        <v>0</v>
      </c>
      <c r="B183" s="103" t="str">
        <f>Final_Report[[#This Row],[Summary]]</f>
        <v>N/A</v>
      </c>
      <c r="C183" s="103" t="str">
        <f>CONCATENATE("*Steps to Reproduce:*",CHAR(10),CHAR(10),'Final Report'!AD183,CHAR(10),CHAR(10),'Final Report'!AF183,CHAR(10),CHAR(10),"*Actual Result:*",CHAR(10),'Final Report'!V183,CHAR(10),CHAR(10),"*ScreenShot Name:*",CHAR(10),'Final Report'!AI183,CHAR(10),CHAR(10),IF('Final Report'!X183&lt;&gt;"",CONCATENATE("*Code Snippet*",CHAR(10),'Final Report'!X183,CHAR(10),CHAR(10)),""),"*Expected Result*",CHAR(10),'Final Report'!Z183,CHAR(10),CHAR(10),"*Rationale*",CHAR(10),'Final Report'!AA183,CHAR(10),CHAR(10),"*Recommendation*",CHAR(10),'Final Report'!AC183,CHAR(10),CHAR(10),"*WCAG 2.1 Conformance Level:*",CHAR(10),'Final Report'!AG183,CHAR(10),CHAR(10),"*WCAG 2.1 Success Criteria:*",CHAR(10),'Final Report'!AH183,CHAR(10),CHAR(10),"*Tested on:*",CHAR(10),'Final Report'!AK183,CHAR(10),CHAR(10),IF(OR('Final Report'!G183&lt;&gt;"",'Final Report'!H183&lt;&gt;"",'Final Report'!I183&lt;&gt;"",'Final Report'!J183&lt;&gt;"",'Final Report'!K183&lt;&gt;"",'Final Report'!L183&lt;&gt;"",'Final Report'!M183&lt;&gt;"",'Final Report'!N183&lt;&gt;"",'Final Report'!O183&lt;&gt;""),CONCATENATE("*Assistive Technology:*",CHAR(10),IF('Final Report'!G183&lt;&gt;"",CONCATENATE("JAWS 2022 - Chrome - Windows - ",'Final Report'!G183,CHAR(10)),""),IF('Final Report'!H183&lt;&gt;"",CONCATENATE("NVDA 2022 - Firefox - Windows - ",'Final Report'!H183,CHAR(10)),""),IF('Final Report'!I183&lt;&gt;"",CONCATENATE("NVDA 2022 - Chrome - Windows - ",'Final Report'!I183,CHAR(10)),""),IF('Final Report'!J183&lt;&gt;"",CONCATENATE("VoiceOver - Safari - MAC OS - ",'Final Report'!J183,CHAR(10)),""),IF('Final Report'!K183&lt;&gt;"",CONCATENATE("VoiceOver - Chrome - MAC OS  - ",'Final Report'!K183,CHAR(10)),""),IF('Final Report'!L183&lt;&gt;"",CONCATENATE("VoiceOver - iOS - ",'Final Report'!L183,CHAR(10)),""),IF('Final Report'!M183&lt;&gt;"",CONCATENATE("TalkBack - Android - ",'Final Report'!M183,CHAR(10)),""),IF('Final Report'!N183&lt;&gt;"",CONCATENATE("ZoomText - ",'Final Report'!N183,CHAR(10)),""),IF('Final Report'!O183&lt;&gt;"",CONCATENATE("Dragon - ",'Final Report'!O183,CHAR(10)),""),CHAR(10),"*Original Bug:*",CHAR(10),)))</f>
        <v>*Steps to Reproduce:*
N/A
*Actual Result:*
N/A
*ScreenShot Name:*
*Code Snippet*
0
*Expected Result*
N/A
*Rationale*
N/A
*Recommendation*
N/A
*WCAG 2.1 Conformance Level:*
N/A
*WCAG 2.1 Success Criteria:*
N/A
*Tested on:*
Windows: 11
MAC OS: 12
iOS: 15
Android OS: 10
FALSE</v>
      </c>
      <c r="D183" s="121" t="b">
        <f>Final_Report[[#This Row],[Severity]]</f>
        <v>0</v>
      </c>
      <c r="E183" s="103" t="str">
        <f>CONCATENATE('Final Report'!AD183,CHAR(10),CHAR(10),'Final Report'!AF183)</f>
        <v xml:space="preserve">
N/A</v>
      </c>
      <c r="F183" s="103" t="str">
        <f>Final_Report[[#This Row],[Components]]</f>
        <v>N/A (Level N/A), Accessibility, Audit, Marketing, MLM-XL, MLVISION, MyLab, US, VPAT</v>
      </c>
      <c r="G183" s="103" t="e">
        <f>Final_Report[[#This Row],[Labels]]</f>
        <v>#VALUE!</v>
      </c>
      <c r="H183" s="103">
        <f>Final_Report[[#This Row],[ScreenShot Name]]</f>
        <v>0</v>
      </c>
      <c r="I183" s="104">
        <f>Final_Report[[#This Row],[Priority]]</f>
        <v>0</v>
      </c>
      <c r="J183" s="103">
        <f>Final_Report[[#This Row],[Uploading Status]]</f>
        <v>0</v>
      </c>
    </row>
    <row r="184" spans="1:10" ht="409.5" hidden="1">
      <c r="A184" s="58">
        <f>Final_Report[[#This Row],[Issue Name]]</f>
        <v>0</v>
      </c>
      <c r="B184" s="103" t="str">
        <f>Final_Report[[#This Row],[Summary]]</f>
        <v>N/A</v>
      </c>
      <c r="C184" s="103" t="str">
        <f>CONCATENATE("*Steps to Reproduce:*",CHAR(10),CHAR(10),'Final Report'!AD184,CHAR(10),CHAR(10),'Final Report'!AF184,CHAR(10),CHAR(10),"*Actual Result:*",CHAR(10),'Final Report'!V184,CHAR(10),CHAR(10),"*ScreenShot Name:*",CHAR(10),'Final Report'!AI184,CHAR(10),CHAR(10),IF('Final Report'!X184&lt;&gt;"",CONCATENATE("*Code Snippet*",CHAR(10),'Final Report'!X184,CHAR(10),CHAR(10)),""),"*Expected Result*",CHAR(10),'Final Report'!Z184,CHAR(10),CHAR(10),"*Rationale*",CHAR(10),'Final Report'!AA184,CHAR(10),CHAR(10),"*Recommendation*",CHAR(10),'Final Report'!AC184,CHAR(10),CHAR(10),"*WCAG 2.1 Conformance Level:*",CHAR(10),'Final Report'!AG184,CHAR(10),CHAR(10),"*WCAG 2.1 Success Criteria:*",CHAR(10),'Final Report'!AH184,CHAR(10),CHAR(10),"*Tested on:*",CHAR(10),'Final Report'!AK184,CHAR(10),CHAR(10),IF(OR('Final Report'!G184&lt;&gt;"",'Final Report'!H184&lt;&gt;"",'Final Report'!I184&lt;&gt;"",'Final Report'!J184&lt;&gt;"",'Final Report'!K184&lt;&gt;"",'Final Report'!L184&lt;&gt;"",'Final Report'!M184&lt;&gt;"",'Final Report'!N184&lt;&gt;"",'Final Report'!O184&lt;&gt;""),CONCATENATE("*Assistive Technology:*",CHAR(10),IF('Final Report'!G184&lt;&gt;"",CONCATENATE("JAWS 2022 - Chrome - Windows - ",'Final Report'!G184,CHAR(10)),""),IF('Final Report'!H184&lt;&gt;"",CONCATENATE("NVDA 2022 - Firefox - Windows - ",'Final Report'!H184,CHAR(10)),""),IF('Final Report'!I184&lt;&gt;"",CONCATENATE("NVDA 2022 - Chrome - Windows - ",'Final Report'!I184,CHAR(10)),""),IF('Final Report'!J184&lt;&gt;"",CONCATENATE("VoiceOver - Safari - MAC OS - ",'Final Report'!J184,CHAR(10)),""),IF('Final Report'!K184&lt;&gt;"",CONCATENATE("VoiceOver - Chrome - MAC OS  - ",'Final Report'!K184,CHAR(10)),""),IF('Final Report'!L184&lt;&gt;"",CONCATENATE("VoiceOver - iOS - ",'Final Report'!L184,CHAR(10)),""),IF('Final Report'!M184&lt;&gt;"",CONCATENATE("TalkBack - Android - ",'Final Report'!M184,CHAR(10)),""),IF('Final Report'!N184&lt;&gt;"",CONCATENATE("ZoomText - ",'Final Report'!N184,CHAR(10)),""),IF('Final Report'!O184&lt;&gt;"",CONCATENATE("Dragon - ",'Final Report'!O184,CHAR(10)),""),CHAR(10),"*Original Bug:*",CHAR(10),)))</f>
        <v>*Steps to Reproduce:*
N/A
*Actual Result:*
N/A
*ScreenShot Name:*
*Code Snippet*
0
*Expected Result*
N/A
*Rationale*
N/A
*Recommendation*
N/A
*WCAG 2.1 Conformance Level:*
N/A
*WCAG 2.1 Success Criteria:*
N/A
*Tested on:*
Windows: 11
MAC OS: 12
iOS: 15
Android OS: 10
FALSE</v>
      </c>
      <c r="D184" s="121" t="b">
        <f>Final_Report[[#This Row],[Severity]]</f>
        <v>0</v>
      </c>
      <c r="E184" s="103" t="str">
        <f>CONCATENATE('Final Report'!AD184,CHAR(10),CHAR(10),'Final Report'!AF184)</f>
        <v xml:space="preserve">
N/A</v>
      </c>
      <c r="F184" s="103" t="str">
        <f>Final_Report[[#This Row],[Components]]</f>
        <v>N/A (Level N/A), Accessibility, Audit, Marketing, MLM-XL, MLVISION, MyLab, US, VPAT</v>
      </c>
      <c r="G184" s="103" t="e">
        <f>Final_Report[[#This Row],[Labels]]</f>
        <v>#VALUE!</v>
      </c>
      <c r="H184" s="103">
        <f>Final_Report[[#This Row],[ScreenShot Name]]</f>
        <v>0</v>
      </c>
      <c r="I184" s="104">
        <f>Final_Report[[#This Row],[Priority]]</f>
        <v>0</v>
      </c>
      <c r="J184" s="103">
        <f>Final_Report[[#This Row],[Uploading Status]]</f>
        <v>0</v>
      </c>
    </row>
    <row r="185" spans="1:10" ht="409.5" hidden="1">
      <c r="A185" s="58">
        <f>Final_Report[[#This Row],[Issue Name]]</f>
        <v>0</v>
      </c>
      <c r="B185" s="103" t="str">
        <f>Final_Report[[#This Row],[Summary]]</f>
        <v>N/A</v>
      </c>
      <c r="C185" s="103" t="str">
        <f>CONCATENATE("*Steps to Reproduce:*",CHAR(10),CHAR(10),'Final Report'!AD185,CHAR(10),CHAR(10),'Final Report'!AF185,CHAR(10),CHAR(10),"*Actual Result:*",CHAR(10),'Final Report'!V185,CHAR(10),CHAR(10),"*ScreenShot Name:*",CHAR(10),'Final Report'!AI185,CHAR(10),CHAR(10),IF('Final Report'!X185&lt;&gt;"",CONCATENATE("*Code Snippet*",CHAR(10),'Final Report'!X185,CHAR(10),CHAR(10)),""),"*Expected Result*",CHAR(10),'Final Report'!Z185,CHAR(10),CHAR(10),"*Rationale*",CHAR(10),'Final Report'!AA185,CHAR(10),CHAR(10),"*Recommendation*",CHAR(10),'Final Report'!AC185,CHAR(10),CHAR(10),"*WCAG 2.1 Conformance Level:*",CHAR(10),'Final Report'!AG185,CHAR(10),CHAR(10),"*WCAG 2.1 Success Criteria:*",CHAR(10),'Final Report'!AH185,CHAR(10),CHAR(10),"*Tested on:*",CHAR(10),'Final Report'!AK185,CHAR(10),CHAR(10),IF(OR('Final Report'!G185&lt;&gt;"",'Final Report'!H185&lt;&gt;"",'Final Report'!I185&lt;&gt;"",'Final Report'!J185&lt;&gt;"",'Final Report'!K185&lt;&gt;"",'Final Report'!L185&lt;&gt;"",'Final Report'!M185&lt;&gt;"",'Final Report'!N185&lt;&gt;"",'Final Report'!O185&lt;&gt;""),CONCATENATE("*Assistive Technology:*",CHAR(10),IF('Final Report'!G185&lt;&gt;"",CONCATENATE("JAWS 2022 - Chrome - Windows - ",'Final Report'!G185,CHAR(10)),""),IF('Final Report'!H185&lt;&gt;"",CONCATENATE("NVDA 2022 - Firefox - Windows - ",'Final Report'!H185,CHAR(10)),""),IF('Final Report'!I185&lt;&gt;"",CONCATENATE("NVDA 2022 - Chrome - Windows - ",'Final Report'!I185,CHAR(10)),""),IF('Final Report'!J185&lt;&gt;"",CONCATENATE("VoiceOver - Safari - MAC OS - ",'Final Report'!J185,CHAR(10)),""),IF('Final Report'!K185&lt;&gt;"",CONCATENATE("VoiceOver - Chrome - MAC OS  - ",'Final Report'!K185,CHAR(10)),""),IF('Final Report'!L185&lt;&gt;"",CONCATENATE("VoiceOver - iOS - ",'Final Report'!L185,CHAR(10)),""),IF('Final Report'!M185&lt;&gt;"",CONCATENATE("TalkBack - Android - ",'Final Report'!M185,CHAR(10)),""),IF('Final Report'!N185&lt;&gt;"",CONCATENATE("ZoomText - ",'Final Report'!N185,CHAR(10)),""),IF('Final Report'!O185&lt;&gt;"",CONCATENATE("Dragon - ",'Final Report'!O185,CHAR(10)),""),CHAR(10),"*Original Bug:*",CHAR(10),)))</f>
        <v>*Steps to Reproduce:*
N/A
*Actual Result:*
N/A
*ScreenShot Name:*
*Code Snippet*
0
*Expected Result*
N/A
*Rationale*
N/A
*Recommendation*
N/A
*WCAG 2.1 Conformance Level:*
N/A
*WCAG 2.1 Success Criteria:*
N/A
*Tested on:*
Windows: 11
MAC OS: 12
iOS: 15
Android OS: 10
FALSE</v>
      </c>
      <c r="D185" s="121" t="b">
        <f>Final_Report[[#This Row],[Severity]]</f>
        <v>0</v>
      </c>
      <c r="E185" s="103" t="str">
        <f>CONCATENATE('Final Report'!AD185,CHAR(10),CHAR(10),'Final Report'!AF185)</f>
        <v xml:space="preserve">
N/A</v>
      </c>
      <c r="F185" s="103" t="str">
        <f>Final_Report[[#This Row],[Components]]</f>
        <v>N/A (Level N/A), Accessibility, Audit, Marketing, MLM-XL, MLVISION, MyLab, US, VPAT</v>
      </c>
      <c r="G185" s="103" t="e">
        <f>Final_Report[[#This Row],[Labels]]</f>
        <v>#VALUE!</v>
      </c>
      <c r="H185" s="103">
        <f>Final_Report[[#This Row],[ScreenShot Name]]</f>
        <v>0</v>
      </c>
      <c r="I185" s="104">
        <f>Final_Report[[#This Row],[Priority]]</f>
        <v>0</v>
      </c>
      <c r="J185" s="103">
        <f>Final_Report[[#This Row],[Uploading Status]]</f>
        <v>0</v>
      </c>
    </row>
    <row r="186" spans="1:10" ht="409.5" hidden="1">
      <c r="A186" s="58">
        <f>Final_Report[[#This Row],[Issue Name]]</f>
        <v>0</v>
      </c>
      <c r="B186" s="103" t="str">
        <f>Final_Report[[#This Row],[Summary]]</f>
        <v>N/A</v>
      </c>
      <c r="C186" s="103" t="str">
        <f>CONCATENATE("*Steps to Reproduce:*",CHAR(10),CHAR(10),'Final Report'!AD186,CHAR(10),CHAR(10),'Final Report'!AF186,CHAR(10),CHAR(10),"*Actual Result:*",CHAR(10),'Final Report'!V186,CHAR(10),CHAR(10),"*ScreenShot Name:*",CHAR(10),'Final Report'!AI186,CHAR(10),CHAR(10),IF('Final Report'!X186&lt;&gt;"",CONCATENATE("*Code Snippet*",CHAR(10),'Final Report'!X186,CHAR(10),CHAR(10)),""),"*Expected Result*",CHAR(10),'Final Report'!Z186,CHAR(10),CHAR(10),"*Rationale*",CHAR(10),'Final Report'!AA186,CHAR(10),CHAR(10),"*Recommendation*",CHAR(10),'Final Report'!AC186,CHAR(10),CHAR(10),"*WCAG 2.1 Conformance Level:*",CHAR(10),'Final Report'!AG186,CHAR(10),CHAR(10),"*WCAG 2.1 Success Criteria:*",CHAR(10),'Final Report'!AH186,CHAR(10),CHAR(10),"*Tested on:*",CHAR(10),'Final Report'!AK186,CHAR(10),CHAR(10),IF(OR('Final Report'!G186&lt;&gt;"",'Final Report'!H186&lt;&gt;"",'Final Report'!I186&lt;&gt;"",'Final Report'!J186&lt;&gt;"",'Final Report'!K186&lt;&gt;"",'Final Report'!L186&lt;&gt;"",'Final Report'!M186&lt;&gt;"",'Final Report'!N186&lt;&gt;"",'Final Report'!O186&lt;&gt;""),CONCATENATE("*Assistive Technology:*",CHAR(10),IF('Final Report'!G186&lt;&gt;"",CONCATENATE("JAWS 2022 - Chrome - Windows - ",'Final Report'!G186,CHAR(10)),""),IF('Final Report'!H186&lt;&gt;"",CONCATENATE("NVDA 2022 - Firefox - Windows - ",'Final Report'!H186,CHAR(10)),""),IF('Final Report'!I186&lt;&gt;"",CONCATENATE("NVDA 2022 - Chrome - Windows - ",'Final Report'!I186,CHAR(10)),""),IF('Final Report'!J186&lt;&gt;"",CONCATENATE("VoiceOver - Safari - MAC OS - ",'Final Report'!J186,CHAR(10)),""),IF('Final Report'!K186&lt;&gt;"",CONCATENATE("VoiceOver - Chrome - MAC OS  - ",'Final Report'!K186,CHAR(10)),""),IF('Final Report'!L186&lt;&gt;"",CONCATENATE("VoiceOver - iOS - ",'Final Report'!L186,CHAR(10)),""),IF('Final Report'!M186&lt;&gt;"",CONCATENATE("TalkBack - Android - ",'Final Report'!M186,CHAR(10)),""),IF('Final Report'!N186&lt;&gt;"",CONCATENATE("ZoomText - ",'Final Report'!N186,CHAR(10)),""),IF('Final Report'!O186&lt;&gt;"",CONCATENATE("Dragon - ",'Final Report'!O186,CHAR(10)),""),CHAR(10),"*Original Bug:*",CHAR(10),)))</f>
        <v>*Steps to Reproduce:*
N/A
*Actual Result:*
N/A
*ScreenShot Name:*
*Code Snippet*
0
*Expected Result*
N/A
*Rationale*
N/A
*Recommendation*
N/A
*WCAG 2.1 Conformance Level:*
N/A
*WCAG 2.1 Success Criteria:*
N/A
*Tested on:*
Windows: 11
MAC OS: 12
iOS: 15
Android OS: 10
FALSE</v>
      </c>
      <c r="D186" s="121" t="b">
        <f>Final_Report[[#This Row],[Severity]]</f>
        <v>0</v>
      </c>
      <c r="E186" s="103" t="str">
        <f>CONCATENATE('Final Report'!AD186,CHAR(10),CHAR(10),'Final Report'!AF186)</f>
        <v xml:space="preserve">
N/A</v>
      </c>
      <c r="F186" s="103" t="str">
        <f>Final_Report[[#This Row],[Components]]</f>
        <v>N/A (Level N/A), Accessibility, Audit, Marketing, MLM-XL, MLVISION, MyLab, US, VPAT</v>
      </c>
      <c r="G186" s="103" t="e">
        <f>Final_Report[[#This Row],[Labels]]</f>
        <v>#VALUE!</v>
      </c>
      <c r="H186" s="103">
        <f>Final_Report[[#This Row],[ScreenShot Name]]</f>
        <v>0</v>
      </c>
      <c r="I186" s="104">
        <f>Final_Report[[#This Row],[Priority]]</f>
        <v>0</v>
      </c>
      <c r="J186" s="103">
        <f>Final_Report[[#This Row],[Uploading Status]]</f>
        <v>0</v>
      </c>
    </row>
    <row r="187" spans="1:10" ht="409.5" hidden="1">
      <c r="A187" s="58">
        <f>Final_Report[[#This Row],[Issue Name]]</f>
        <v>0</v>
      </c>
      <c r="B187" s="103" t="str">
        <f>Final_Report[[#This Row],[Summary]]</f>
        <v>N/A</v>
      </c>
      <c r="C187" s="103" t="str">
        <f>CONCATENATE("*Steps to Reproduce:*",CHAR(10),CHAR(10),'Final Report'!AD187,CHAR(10),CHAR(10),'Final Report'!AF187,CHAR(10),CHAR(10),"*Actual Result:*",CHAR(10),'Final Report'!V187,CHAR(10),CHAR(10),"*ScreenShot Name:*",CHAR(10),'Final Report'!AI187,CHAR(10),CHAR(10),IF('Final Report'!X187&lt;&gt;"",CONCATENATE("*Code Snippet*",CHAR(10),'Final Report'!X187,CHAR(10),CHAR(10)),""),"*Expected Result*",CHAR(10),'Final Report'!Z187,CHAR(10),CHAR(10),"*Rationale*",CHAR(10),'Final Report'!AA187,CHAR(10),CHAR(10),"*Recommendation*",CHAR(10),'Final Report'!AC187,CHAR(10),CHAR(10),"*WCAG 2.1 Conformance Level:*",CHAR(10),'Final Report'!AG187,CHAR(10),CHAR(10),"*WCAG 2.1 Success Criteria:*",CHAR(10),'Final Report'!AH187,CHAR(10),CHAR(10),"*Tested on:*",CHAR(10),'Final Report'!AK187,CHAR(10),CHAR(10),IF(OR('Final Report'!G187&lt;&gt;"",'Final Report'!H187&lt;&gt;"",'Final Report'!I187&lt;&gt;"",'Final Report'!J187&lt;&gt;"",'Final Report'!K187&lt;&gt;"",'Final Report'!L187&lt;&gt;"",'Final Report'!M187&lt;&gt;"",'Final Report'!N187&lt;&gt;"",'Final Report'!O187&lt;&gt;""),CONCATENATE("*Assistive Technology:*",CHAR(10),IF('Final Report'!G187&lt;&gt;"",CONCATENATE("JAWS 2022 - Chrome - Windows - ",'Final Report'!G187,CHAR(10)),""),IF('Final Report'!H187&lt;&gt;"",CONCATENATE("NVDA 2022 - Firefox - Windows - ",'Final Report'!H187,CHAR(10)),""),IF('Final Report'!I187&lt;&gt;"",CONCATENATE("NVDA 2022 - Chrome - Windows - ",'Final Report'!I187,CHAR(10)),""),IF('Final Report'!J187&lt;&gt;"",CONCATENATE("VoiceOver - Safari - MAC OS - ",'Final Report'!J187,CHAR(10)),""),IF('Final Report'!K187&lt;&gt;"",CONCATENATE("VoiceOver - Chrome - MAC OS  - ",'Final Report'!K187,CHAR(10)),""),IF('Final Report'!L187&lt;&gt;"",CONCATENATE("VoiceOver - iOS - ",'Final Report'!L187,CHAR(10)),""),IF('Final Report'!M187&lt;&gt;"",CONCATENATE("TalkBack - Android - ",'Final Report'!M187,CHAR(10)),""),IF('Final Report'!N187&lt;&gt;"",CONCATENATE("ZoomText - ",'Final Report'!N187,CHAR(10)),""),IF('Final Report'!O187&lt;&gt;"",CONCATENATE("Dragon - ",'Final Report'!O187,CHAR(10)),""),CHAR(10),"*Original Bug:*",CHAR(10),)))</f>
        <v>*Steps to Reproduce:*
N/A
*Actual Result:*
N/A
*ScreenShot Name:*
*Code Snippet*
0
*Expected Result*
N/A
*Rationale*
N/A
*Recommendation*
N/A
*WCAG 2.1 Conformance Level:*
N/A
*WCAG 2.1 Success Criteria:*
N/A
*Tested on:*
Windows: 11
MAC OS: 12
iOS: 15
Android OS: 10
FALSE</v>
      </c>
      <c r="D187" s="121" t="b">
        <f>Final_Report[[#This Row],[Severity]]</f>
        <v>0</v>
      </c>
      <c r="E187" s="103" t="str">
        <f>CONCATENATE('Final Report'!AD187,CHAR(10),CHAR(10),'Final Report'!AF187)</f>
        <v xml:space="preserve">
N/A</v>
      </c>
      <c r="F187" s="103" t="str">
        <f>Final_Report[[#This Row],[Components]]</f>
        <v>N/A (Level N/A), Accessibility, Audit, Marketing, MLM-XL, MLVISION, MyLab, US, VPAT</v>
      </c>
      <c r="G187" s="103" t="e">
        <f>Final_Report[[#This Row],[Labels]]</f>
        <v>#VALUE!</v>
      </c>
      <c r="H187" s="103">
        <f>Final_Report[[#This Row],[ScreenShot Name]]</f>
        <v>0</v>
      </c>
      <c r="I187" s="104">
        <f>Final_Report[[#This Row],[Priority]]</f>
        <v>0</v>
      </c>
      <c r="J187" s="103">
        <f>Final_Report[[#This Row],[Uploading Status]]</f>
        <v>0</v>
      </c>
    </row>
    <row r="188" spans="1:10" ht="409.5" hidden="1">
      <c r="A188" s="58">
        <f>Final_Report[[#This Row],[Issue Name]]</f>
        <v>0</v>
      </c>
      <c r="B188" s="103" t="str">
        <f>Final_Report[[#This Row],[Summary]]</f>
        <v>N/A</v>
      </c>
      <c r="C188" s="103" t="str">
        <f>CONCATENATE("*Steps to Reproduce:*",CHAR(10),CHAR(10),'Final Report'!AD188,CHAR(10),CHAR(10),'Final Report'!AF188,CHAR(10),CHAR(10),"*Actual Result:*",CHAR(10),'Final Report'!V188,CHAR(10),CHAR(10),"*ScreenShot Name:*",CHAR(10),'Final Report'!AI188,CHAR(10),CHAR(10),IF('Final Report'!X188&lt;&gt;"",CONCATENATE("*Code Snippet*",CHAR(10),'Final Report'!X188,CHAR(10),CHAR(10)),""),"*Expected Result*",CHAR(10),'Final Report'!Z188,CHAR(10),CHAR(10),"*Rationale*",CHAR(10),'Final Report'!AA188,CHAR(10),CHAR(10),"*Recommendation*",CHAR(10),'Final Report'!AC188,CHAR(10),CHAR(10),"*WCAG 2.1 Conformance Level:*",CHAR(10),'Final Report'!AG188,CHAR(10),CHAR(10),"*WCAG 2.1 Success Criteria:*",CHAR(10),'Final Report'!AH188,CHAR(10),CHAR(10),"*Tested on:*",CHAR(10),'Final Report'!AK188,CHAR(10),CHAR(10),IF(OR('Final Report'!G188&lt;&gt;"",'Final Report'!H188&lt;&gt;"",'Final Report'!I188&lt;&gt;"",'Final Report'!J188&lt;&gt;"",'Final Report'!K188&lt;&gt;"",'Final Report'!L188&lt;&gt;"",'Final Report'!M188&lt;&gt;"",'Final Report'!N188&lt;&gt;"",'Final Report'!O188&lt;&gt;""),CONCATENATE("*Assistive Technology:*",CHAR(10),IF('Final Report'!G188&lt;&gt;"",CONCATENATE("JAWS 2022 - Chrome - Windows - ",'Final Report'!G188,CHAR(10)),""),IF('Final Report'!H188&lt;&gt;"",CONCATENATE("NVDA 2022 - Firefox - Windows - ",'Final Report'!H188,CHAR(10)),""),IF('Final Report'!I188&lt;&gt;"",CONCATENATE("NVDA 2022 - Chrome - Windows - ",'Final Report'!I188,CHAR(10)),""),IF('Final Report'!J188&lt;&gt;"",CONCATENATE("VoiceOver - Safari - MAC OS - ",'Final Report'!J188,CHAR(10)),""),IF('Final Report'!K188&lt;&gt;"",CONCATENATE("VoiceOver - Chrome - MAC OS  - ",'Final Report'!K188,CHAR(10)),""),IF('Final Report'!L188&lt;&gt;"",CONCATENATE("VoiceOver - iOS - ",'Final Report'!L188,CHAR(10)),""),IF('Final Report'!M188&lt;&gt;"",CONCATENATE("TalkBack - Android - ",'Final Report'!M188,CHAR(10)),""),IF('Final Report'!N188&lt;&gt;"",CONCATENATE("ZoomText - ",'Final Report'!N188,CHAR(10)),""),IF('Final Report'!O188&lt;&gt;"",CONCATENATE("Dragon - ",'Final Report'!O188,CHAR(10)),""),CHAR(10),"*Original Bug:*",CHAR(10),)))</f>
        <v>*Steps to Reproduce:*
N/A
*Actual Result:*
N/A
*ScreenShot Name:*
*Code Snippet*
0
*Expected Result*
N/A
*Rationale*
N/A
*Recommendation*
N/A
*WCAG 2.1 Conformance Level:*
N/A
*WCAG 2.1 Success Criteria:*
N/A
*Tested on:*
Windows: 11
MAC OS: 12
iOS: 15
Android OS: 10
FALSE</v>
      </c>
      <c r="D188" s="121" t="b">
        <f>Final_Report[[#This Row],[Severity]]</f>
        <v>0</v>
      </c>
      <c r="E188" s="103" t="str">
        <f>CONCATENATE('Final Report'!AD188,CHAR(10),CHAR(10),'Final Report'!AF188)</f>
        <v xml:space="preserve">
N/A</v>
      </c>
      <c r="F188" s="103" t="str">
        <f>Final_Report[[#This Row],[Components]]</f>
        <v>N/A (Level N/A), Accessibility, Audit, Marketing, MLM-XL, MLVISION, MyLab, US, VPAT</v>
      </c>
      <c r="G188" s="103" t="e">
        <f>Final_Report[[#This Row],[Labels]]</f>
        <v>#VALUE!</v>
      </c>
      <c r="H188" s="103">
        <f>Final_Report[[#This Row],[ScreenShot Name]]</f>
        <v>0</v>
      </c>
      <c r="I188" s="104">
        <f>Final_Report[[#This Row],[Priority]]</f>
        <v>0</v>
      </c>
      <c r="J188" s="103">
        <f>Final_Report[[#This Row],[Uploading Status]]</f>
        <v>0</v>
      </c>
    </row>
    <row r="189" spans="1:10" ht="409.5" hidden="1">
      <c r="A189" s="58">
        <f>Final_Report[[#This Row],[Issue Name]]</f>
        <v>0</v>
      </c>
      <c r="B189" s="103" t="str">
        <f>Final_Report[[#This Row],[Summary]]</f>
        <v>N/A</v>
      </c>
      <c r="C189" s="103" t="str">
        <f>CONCATENATE("*Steps to Reproduce:*",CHAR(10),CHAR(10),'Final Report'!AD189,CHAR(10),CHAR(10),'Final Report'!AF189,CHAR(10),CHAR(10),"*Actual Result:*",CHAR(10),'Final Report'!V189,CHAR(10),CHAR(10),"*ScreenShot Name:*",CHAR(10),'Final Report'!AI189,CHAR(10),CHAR(10),IF('Final Report'!X189&lt;&gt;"",CONCATENATE("*Code Snippet*",CHAR(10),'Final Report'!X189,CHAR(10),CHAR(10)),""),"*Expected Result*",CHAR(10),'Final Report'!Z189,CHAR(10),CHAR(10),"*Rationale*",CHAR(10),'Final Report'!AA189,CHAR(10),CHAR(10),"*Recommendation*",CHAR(10),'Final Report'!AC189,CHAR(10),CHAR(10),"*WCAG 2.1 Conformance Level:*",CHAR(10),'Final Report'!AG189,CHAR(10),CHAR(10),"*WCAG 2.1 Success Criteria:*",CHAR(10),'Final Report'!AH189,CHAR(10),CHAR(10),"*Tested on:*",CHAR(10),'Final Report'!AK189,CHAR(10),CHAR(10),IF(OR('Final Report'!G189&lt;&gt;"",'Final Report'!H189&lt;&gt;"",'Final Report'!I189&lt;&gt;"",'Final Report'!J189&lt;&gt;"",'Final Report'!K189&lt;&gt;"",'Final Report'!L189&lt;&gt;"",'Final Report'!M189&lt;&gt;"",'Final Report'!N189&lt;&gt;"",'Final Report'!O189&lt;&gt;""),CONCATENATE("*Assistive Technology:*",CHAR(10),IF('Final Report'!G189&lt;&gt;"",CONCATENATE("JAWS 2022 - Chrome - Windows - ",'Final Report'!G189,CHAR(10)),""),IF('Final Report'!H189&lt;&gt;"",CONCATENATE("NVDA 2022 - Firefox - Windows - ",'Final Report'!H189,CHAR(10)),""),IF('Final Report'!I189&lt;&gt;"",CONCATENATE("NVDA 2022 - Chrome - Windows - ",'Final Report'!I189,CHAR(10)),""),IF('Final Report'!J189&lt;&gt;"",CONCATENATE("VoiceOver - Safari - MAC OS - ",'Final Report'!J189,CHAR(10)),""),IF('Final Report'!K189&lt;&gt;"",CONCATENATE("VoiceOver - Chrome - MAC OS  - ",'Final Report'!K189,CHAR(10)),""),IF('Final Report'!L189&lt;&gt;"",CONCATENATE("VoiceOver - iOS - ",'Final Report'!L189,CHAR(10)),""),IF('Final Report'!M189&lt;&gt;"",CONCATENATE("TalkBack - Android - ",'Final Report'!M189,CHAR(10)),""),IF('Final Report'!N189&lt;&gt;"",CONCATENATE("ZoomText - ",'Final Report'!N189,CHAR(10)),""),IF('Final Report'!O189&lt;&gt;"",CONCATENATE("Dragon - ",'Final Report'!O189,CHAR(10)),""),CHAR(10),"*Original Bug:*",CHAR(10),)))</f>
        <v>*Steps to Reproduce:*
N/A
*Actual Result:*
N/A
*ScreenShot Name:*
*Code Snippet*
0
*Expected Result*
N/A
*Rationale*
N/A
*Recommendation*
N/A
*WCAG 2.1 Conformance Level:*
N/A
*WCAG 2.1 Success Criteria:*
N/A
*Tested on:*
Windows: 11
MAC OS: 12
iOS: 15
Android OS: 10
FALSE</v>
      </c>
      <c r="D189" s="121" t="b">
        <f>Final_Report[[#This Row],[Severity]]</f>
        <v>0</v>
      </c>
      <c r="E189" s="103" t="str">
        <f>CONCATENATE('Final Report'!AD189,CHAR(10),CHAR(10),'Final Report'!AF189)</f>
        <v xml:space="preserve">
N/A</v>
      </c>
      <c r="F189" s="103" t="str">
        <f>Final_Report[[#This Row],[Components]]</f>
        <v>N/A (Level N/A), Accessibility, Audit, Marketing, MLM-XL, MLVISION, MyLab, US, VPAT</v>
      </c>
      <c r="G189" s="103" t="e">
        <f>Final_Report[[#This Row],[Labels]]</f>
        <v>#VALUE!</v>
      </c>
      <c r="H189" s="103">
        <f>Final_Report[[#This Row],[ScreenShot Name]]</f>
        <v>0</v>
      </c>
      <c r="I189" s="104">
        <f>Final_Report[[#This Row],[Priority]]</f>
        <v>0</v>
      </c>
      <c r="J189" s="103">
        <f>Final_Report[[#This Row],[Uploading Status]]</f>
        <v>0</v>
      </c>
    </row>
    <row r="190" spans="1:10" ht="409.5" hidden="1">
      <c r="A190" s="58">
        <f>Final_Report[[#This Row],[Issue Name]]</f>
        <v>0</v>
      </c>
      <c r="B190" s="103" t="str">
        <f>Final_Report[[#This Row],[Summary]]</f>
        <v>N/A</v>
      </c>
      <c r="C190" s="103" t="str">
        <f>CONCATENATE("*Steps to Reproduce:*",CHAR(10),CHAR(10),'Final Report'!AD190,CHAR(10),CHAR(10),'Final Report'!AF190,CHAR(10),CHAR(10),"*Actual Result:*",CHAR(10),'Final Report'!V190,CHAR(10),CHAR(10),"*ScreenShot Name:*",CHAR(10),'Final Report'!AI190,CHAR(10),CHAR(10),IF('Final Report'!X190&lt;&gt;"",CONCATENATE("*Code Snippet*",CHAR(10),'Final Report'!X190,CHAR(10),CHAR(10)),""),"*Expected Result*",CHAR(10),'Final Report'!Z190,CHAR(10),CHAR(10),"*Rationale*",CHAR(10),'Final Report'!AA190,CHAR(10),CHAR(10),"*Recommendation*",CHAR(10),'Final Report'!AC190,CHAR(10),CHAR(10),"*WCAG 2.1 Conformance Level:*",CHAR(10),'Final Report'!AG190,CHAR(10),CHAR(10),"*WCAG 2.1 Success Criteria:*",CHAR(10),'Final Report'!AH190,CHAR(10),CHAR(10),"*Tested on:*",CHAR(10),'Final Report'!AK190,CHAR(10),CHAR(10),IF(OR('Final Report'!G190&lt;&gt;"",'Final Report'!H190&lt;&gt;"",'Final Report'!I190&lt;&gt;"",'Final Report'!J190&lt;&gt;"",'Final Report'!K190&lt;&gt;"",'Final Report'!L190&lt;&gt;"",'Final Report'!M190&lt;&gt;"",'Final Report'!N190&lt;&gt;"",'Final Report'!O190&lt;&gt;""),CONCATENATE("*Assistive Technology:*",CHAR(10),IF('Final Report'!G190&lt;&gt;"",CONCATENATE("JAWS 2022 - Chrome - Windows - ",'Final Report'!G190,CHAR(10)),""),IF('Final Report'!H190&lt;&gt;"",CONCATENATE("NVDA 2022 - Firefox - Windows - ",'Final Report'!H190,CHAR(10)),""),IF('Final Report'!I190&lt;&gt;"",CONCATENATE("NVDA 2022 - Chrome - Windows - ",'Final Report'!I190,CHAR(10)),""),IF('Final Report'!J190&lt;&gt;"",CONCATENATE("VoiceOver - Safari - MAC OS - ",'Final Report'!J190,CHAR(10)),""),IF('Final Report'!K190&lt;&gt;"",CONCATENATE("VoiceOver - Chrome - MAC OS  - ",'Final Report'!K190,CHAR(10)),""),IF('Final Report'!L190&lt;&gt;"",CONCATENATE("VoiceOver - iOS - ",'Final Report'!L190,CHAR(10)),""),IF('Final Report'!M190&lt;&gt;"",CONCATENATE("TalkBack - Android - ",'Final Report'!M190,CHAR(10)),""),IF('Final Report'!N190&lt;&gt;"",CONCATENATE("ZoomText - ",'Final Report'!N190,CHAR(10)),""),IF('Final Report'!O190&lt;&gt;"",CONCATENATE("Dragon - ",'Final Report'!O190,CHAR(10)),""),CHAR(10),"*Original Bug:*",CHAR(10),)))</f>
        <v>*Steps to Reproduce:*
N/A
*Actual Result:*
N/A
*ScreenShot Name:*
*Code Snippet*
0
*Expected Result*
N/A
*Rationale*
N/A
*Recommendation*
N/A
*WCAG 2.1 Conformance Level:*
N/A
*WCAG 2.1 Success Criteria:*
N/A
*Tested on:*
Windows: 11
MAC OS: 12
iOS: 15
Android OS: 10
FALSE</v>
      </c>
      <c r="D190" s="121" t="b">
        <f>Final_Report[[#This Row],[Severity]]</f>
        <v>0</v>
      </c>
      <c r="E190" s="103" t="str">
        <f>CONCATENATE('Final Report'!AD190,CHAR(10),CHAR(10),'Final Report'!AF190)</f>
        <v xml:space="preserve">
N/A</v>
      </c>
      <c r="F190" s="103" t="str">
        <f>Final_Report[[#This Row],[Components]]</f>
        <v>N/A (Level N/A), Accessibility, Audit, Marketing, MLM-XL, MLVISION, MyLab, US, VPAT</v>
      </c>
      <c r="G190" s="103" t="e">
        <f>Final_Report[[#This Row],[Labels]]</f>
        <v>#VALUE!</v>
      </c>
      <c r="H190" s="103">
        <f>Final_Report[[#This Row],[ScreenShot Name]]</f>
        <v>0</v>
      </c>
      <c r="I190" s="104">
        <f>Final_Report[[#This Row],[Priority]]</f>
        <v>0</v>
      </c>
      <c r="J190" s="103">
        <f>Final_Report[[#This Row],[Uploading Status]]</f>
        <v>0</v>
      </c>
    </row>
    <row r="191" spans="1:10" ht="409.5" hidden="1">
      <c r="A191" s="58">
        <f>Final_Report[[#This Row],[Issue Name]]</f>
        <v>0</v>
      </c>
      <c r="B191" s="103" t="str">
        <f>Final_Report[[#This Row],[Summary]]</f>
        <v>N/A</v>
      </c>
      <c r="C191" s="103" t="str">
        <f>CONCATENATE("*Steps to Reproduce:*",CHAR(10),CHAR(10),'Final Report'!AD191,CHAR(10),CHAR(10),'Final Report'!AF191,CHAR(10),CHAR(10),"*Actual Result:*",CHAR(10),'Final Report'!V191,CHAR(10),CHAR(10),"*ScreenShot Name:*",CHAR(10),'Final Report'!AI191,CHAR(10),CHAR(10),IF('Final Report'!X191&lt;&gt;"",CONCATENATE("*Code Snippet*",CHAR(10),'Final Report'!X191,CHAR(10),CHAR(10)),""),"*Expected Result*",CHAR(10),'Final Report'!Z191,CHAR(10),CHAR(10),"*Rationale*",CHAR(10),'Final Report'!AA191,CHAR(10),CHAR(10),"*Recommendation*",CHAR(10),'Final Report'!AC191,CHAR(10),CHAR(10),"*WCAG 2.1 Conformance Level:*",CHAR(10),'Final Report'!AG191,CHAR(10),CHAR(10),"*WCAG 2.1 Success Criteria:*",CHAR(10),'Final Report'!AH191,CHAR(10),CHAR(10),"*Tested on:*",CHAR(10),'Final Report'!AK191,CHAR(10),CHAR(10),IF(OR('Final Report'!G191&lt;&gt;"",'Final Report'!H191&lt;&gt;"",'Final Report'!I191&lt;&gt;"",'Final Report'!J191&lt;&gt;"",'Final Report'!K191&lt;&gt;"",'Final Report'!L191&lt;&gt;"",'Final Report'!M191&lt;&gt;"",'Final Report'!N191&lt;&gt;"",'Final Report'!O191&lt;&gt;""),CONCATENATE("*Assistive Technology:*",CHAR(10),IF('Final Report'!G191&lt;&gt;"",CONCATENATE("JAWS 2022 - Chrome - Windows - ",'Final Report'!G191,CHAR(10)),""),IF('Final Report'!H191&lt;&gt;"",CONCATENATE("NVDA 2022 - Firefox - Windows - ",'Final Report'!H191,CHAR(10)),""),IF('Final Report'!I191&lt;&gt;"",CONCATENATE("NVDA 2022 - Chrome - Windows - ",'Final Report'!I191,CHAR(10)),""),IF('Final Report'!J191&lt;&gt;"",CONCATENATE("VoiceOver - Safari - MAC OS - ",'Final Report'!J191,CHAR(10)),""),IF('Final Report'!K191&lt;&gt;"",CONCATENATE("VoiceOver - Chrome - MAC OS  - ",'Final Report'!K191,CHAR(10)),""),IF('Final Report'!L191&lt;&gt;"",CONCATENATE("VoiceOver - iOS - ",'Final Report'!L191,CHAR(10)),""),IF('Final Report'!M191&lt;&gt;"",CONCATENATE("TalkBack - Android - ",'Final Report'!M191,CHAR(10)),""),IF('Final Report'!N191&lt;&gt;"",CONCATENATE("ZoomText - ",'Final Report'!N191,CHAR(10)),""),IF('Final Report'!O191&lt;&gt;"",CONCATENATE("Dragon - ",'Final Report'!O191,CHAR(10)),""),CHAR(10),"*Original Bug:*",CHAR(10),)))</f>
        <v>*Steps to Reproduce:*
N/A
*Actual Result:*
N/A
*ScreenShot Name:*
*Code Snippet*
0
*Expected Result*
N/A
*Rationale*
N/A
*Recommendation*
N/A
*WCAG 2.1 Conformance Level:*
N/A
*WCAG 2.1 Success Criteria:*
N/A
*Tested on:*
Windows: 11
MAC OS: 12
iOS: 15
Android OS: 10
FALSE</v>
      </c>
      <c r="D191" s="121" t="b">
        <f>Final_Report[[#This Row],[Severity]]</f>
        <v>0</v>
      </c>
      <c r="E191" s="103" t="str">
        <f>CONCATENATE('Final Report'!AD191,CHAR(10),CHAR(10),'Final Report'!AF191)</f>
        <v xml:space="preserve">
N/A</v>
      </c>
      <c r="F191" s="103" t="str">
        <f>Final_Report[[#This Row],[Components]]</f>
        <v>N/A (Level N/A), Accessibility, Audit, Marketing, MLM-XL, MLVISION, MyLab, US, VPAT</v>
      </c>
      <c r="G191" s="103" t="e">
        <f>Final_Report[[#This Row],[Labels]]</f>
        <v>#VALUE!</v>
      </c>
      <c r="H191" s="103">
        <f>Final_Report[[#This Row],[ScreenShot Name]]</f>
        <v>0</v>
      </c>
      <c r="I191" s="104">
        <f>Final_Report[[#This Row],[Priority]]</f>
        <v>0</v>
      </c>
      <c r="J191" s="103">
        <f>Final_Report[[#This Row],[Uploading Status]]</f>
        <v>0</v>
      </c>
    </row>
    <row r="192" spans="1:10" ht="409.5" hidden="1">
      <c r="A192" s="58">
        <f>Final_Report[[#This Row],[Issue Name]]</f>
        <v>0</v>
      </c>
      <c r="B192" s="103" t="str">
        <f>Final_Report[[#This Row],[Summary]]</f>
        <v>N/A</v>
      </c>
      <c r="C192" s="103" t="str">
        <f>CONCATENATE("*Steps to Reproduce:*",CHAR(10),CHAR(10),'Final Report'!AD192,CHAR(10),CHAR(10),'Final Report'!AF192,CHAR(10),CHAR(10),"*Actual Result:*",CHAR(10),'Final Report'!V192,CHAR(10),CHAR(10),"*ScreenShot Name:*",CHAR(10),'Final Report'!AI192,CHAR(10),CHAR(10),IF('Final Report'!X192&lt;&gt;"",CONCATENATE("*Code Snippet*",CHAR(10),'Final Report'!X192,CHAR(10),CHAR(10)),""),"*Expected Result*",CHAR(10),'Final Report'!Z192,CHAR(10),CHAR(10),"*Rationale*",CHAR(10),'Final Report'!AA192,CHAR(10),CHAR(10),"*Recommendation*",CHAR(10),'Final Report'!AC192,CHAR(10),CHAR(10),"*WCAG 2.1 Conformance Level:*",CHAR(10),'Final Report'!AG192,CHAR(10),CHAR(10),"*WCAG 2.1 Success Criteria:*",CHAR(10),'Final Report'!AH192,CHAR(10),CHAR(10),"*Tested on:*",CHAR(10),'Final Report'!AK192,CHAR(10),CHAR(10),IF(OR('Final Report'!G192&lt;&gt;"",'Final Report'!H192&lt;&gt;"",'Final Report'!I192&lt;&gt;"",'Final Report'!J192&lt;&gt;"",'Final Report'!K192&lt;&gt;"",'Final Report'!L192&lt;&gt;"",'Final Report'!M192&lt;&gt;"",'Final Report'!N192&lt;&gt;"",'Final Report'!O192&lt;&gt;""),CONCATENATE("*Assistive Technology:*",CHAR(10),IF('Final Report'!G192&lt;&gt;"",CONCATENATE("JAWS 2022 - Chrome - Windows - ",'Final Report'!G192,CHAR(10)),""),IF('Final Report'!H192&lt;&gt;"",CONCATENATE("NVDA 2022 - Firefox - Windows - ",'Final Report'!H192,CHAR(10)),""),IF('Final Report'!I192&lt;&gt;"",CONCATENATE("NVDA 2022 - Chrome - Windows - ",'Final Report'!I192,CHAR(10)),""),IF('Final Report'!J192&lt;&gt;"",CONCATENATE("VoiceOver - Safari - MAC OS - ",'Final Report'!J192,CHAR(10)),""),IF('Final Report'!K192&lt;&gt;"",CONCATENATE("VoiceOver - Chrome - MAC OS  - ",'Final Report'!K192,CHAR(10)),""),IF('Final Report'!L192&lt;&gt;"",CONCATENATE("VoiceOver - iOS - ",'Final Report'!L192,CHAR(10)),""),IF('Final Report'!M192&lt;&gt;"",CONCATENATE("TalkBack - Android - ",'Final Report'!M192,CHAR(10)),""),IF('Final Report'!N192&lt;&gt;"",CONCATENATE("ZoomText - ",'Final Report'!N192,CHAR(10)),""),IF('Final Report'!O192&lt;&gt;"",CONCATENATE("Dragon - ",'Final Report'!O192,CHAR(10)),""),CHAR(10),"*Original Bug:*",CHAR(10),)))</f>
        <v>*Steps to Reproduce:*
N/A
*Actual Result:*
N/A
*ScreenShot Name:*
*Code Snippet*
0
*Expected Result*
N/A
*Rationale*
N/A
*Recommendation*
N/A
*WCAG 2.1 Conformance Level:*
N/A
*WCAG 2.1 Success Criteria:*
N/A
*Tested on:*
Windows: 11
MAC OS: 12
iOS: 15
Android OS: 10
FALSE</v>
      </c>
      <c r="D192" s="121" t="b">
        <f>Final_Report[[#This Row],[Severity]]</f>
        <v>0</v>
      </c>
      <c r="E192" s="103" t="str">
        <f>CONCATENATE('Final Report'!AD192,CHAR(10),CHAR(10),'Final Report'!AF192)</f>
        <v xml:space="preserve">
N/A</v>
      </c>
      <c r="F192" s="103" t="str">
        <f>Final_Report[[#This Row],[Components]]</f>
        <v>N/A (Level N/A), Accessibility, Audit, Marketing, MLM-XL, MLVISION, MyLab, US, VPAT</v>
      </c>
      <c r="G192" s="103" t="e">
        <f>Final_Report[[#This Row],[Labels]]</f>
        <v>#VALUE!</v>
      </c>
      <c r="H192" s="103">
        <f>Final_Report[[#This Row],[ScreenShot Name]]</f>
        <v>0</v>
      </c>
      <c r="I192" s="104">
        <f>Final_Report[[#This Row],[Priority]]</f>
        <v>0</v>
      </c>
      <c r="J192" s="103">
        <f>Final_Report[[#This Row],[Uploading Status]]</f>
        <v>0</v>
      </c>
    </row>
    <row r="193" spans="1:10" ht="409.5" hidden="1">
      <c r="A193" s="58">
        <f>Final_Report[[#This Row],[Issue Name]]</f>
        <v>0</v>
      </c>
      <c r="B193" s="103" t="str">
        <f>Final_Report[[#This Row],[Summary]]</f>
        <v>N/A</v>
      </c>
      <c r="C193" s="103" t="str">
        <f>CONCATENATE("*Steps to Reproduce:*",CHAR(10),CHAR(10),'Final Report'!AD193,CHAR(10),CHAR(10),'Final Report'!AF193,CHAR(10),CHAR(10),"*Actual Result:*",CHAR(10),'Final Report'!V193,CHAR(10),CHAR(10),"*ScreenShot Name:*",CHAR(10),'Final Report'!AI193,CHAR(10),CHAR(10),IF('Final Report'!X193&lt;&gt;"",CONCATENATE("*Code Snippet*",CHAR(10),'Final Report'!X193,CHAR(10),CHAR(10)),""),"*Expected Result*",CHAR(10),'Final Report'!Z193,CHAR(10),CHAR(10),"*Rationale*",CHAR(10),'Final Report'!AA193,CHAR(10),CHAR(10),"*Recommendation*",CHAR(10),'Final Report'!AC193,CHAR(10),CHAR(10),"*WCAG 2.1 Conformance Level:*",CHAR(10),'Final Report'!AG193,CHAR(10),CHAR(10),"*WCAG 2.1 Success Criteria:*",CHAR(10),'Final Report'!AH193,CHAR(10),CHAR(10),"*Tested on:*",CHAR(10),'Final Report'!AK193,CHAR(10),CHAR(10),IF(OR('Final Report'!G193&lt;&gt;"",'Final Report'!H193&lt;&gt;"",'Final Report'!I193&lt;&gt;"",'Final Report'!J193&lt;&gt;"",'Final Report'!K193&lt;&gt;"",'Final Report'!L193&lt;&gt;"",'Final Report'!M193&lt;&gt;"",'Final Report'!N193&lt;&gt;"",'Final Report'!O193&lt;&gt;""),CONCATENATE("*Assistive Technology:*",CHAR(10),IF('Final Report'!G193&lt;&gt;"",CONCATENATE("JAWS 2022 - Chrome - Windows - ",'Final Report'!G193,CHAR(10)),""),IF('Final Report'!H193&lt;&gt;"",CONCATENATE("NVDA 2022 - Firefox - Windows - ",'Final Report'!H193,CHAR(10)),""),IF('Final Report'!I193&lt;&gt;"",CONCATENATE("NVDA 2022 - Chrome - Windows - ",'Final Report'!I193,CHAR(10)),""),IF('Final Report'!J193&lt;&gt;"",CONCATENATE("VoiceOver - Safari - MAC OS - ",'Final Report'!J193,CHAR(10)),""),IF('Final Report'!K193&lt;&gt;"",CONCATENATE("VoiceOver - Chrome - MAC OS  - ",'Final Report'!K193,CHAR(10)),""),IF('Final Report'!L193&lt;&gt;"",CONCATENATE("VoiceOver - iOS - ",'Final Report'!L193,CHAR(10)),""),IF('Final Report'!M193&lt;&gt;"",CONCATENATE("TalkBack - Android - ",'Final Report'!M193,CHAR(10)),""),IF('Final Report'!N193&lt;&gt;"",CONCATENATE("ZoomText - ",'Final Report'!N193,CHAR(10)),""),IF('Final Report'!O193&lt;&gt;"",CONCATENATE("Dragon - ",'Final Report'!O193,CHAR(10)),""),CHAR(10),"*Original Bug:*",CHAR(10),)))</f>
        <v>*Steps to Reproduce:*
N/A
*Actual Result:*
N/A
*ScreenShot Name:*
*Code Snippet*
0
*Expected Result*
N/A
*Rationale*
N/A
*Recommendation*
N/A
*WCAG 2.1 Conformance Level:*
N/A
*WCAG 2.1 Success Criteria:*
N/A
*Tested on:*
Windows: 11
MAC OS: 12
iOS: 15
Android OS: 10
FALSE</v>
      </c>
      <c r="D193" s="121" t="b">
        <f>Final_Report[[#This Row],[Severity]]</f>
        <v>0</v>
      </c>
      <c r="E193" s="103" t="str">
        <f>CONCATENATE('Final Report'!AD193,CHAR(10),CHAR(10),'Final Report'!AF193)</f>
        <v xml:space="preserve">
N/A</v>
      </c>
      <c r="F193" s="103" t="str">
        <f>Final_Report[[#This Row],[Components]]</f>
        <v>N/A (Level N/A), Accessibility, Audit, Marketing, MLM-XL, MLVISION, MyLab, US, VPAT</v>
      </c>
      <c r="G193" s="103" t="e">
        <f>Final_Report[[#This Row],[Labels]]</f>
        <v>#VALUE!</v>
      </c>
      <c r="H193" s="103">
        <f>Final_Report[[#This Row],[ScreenShot Name]]</f>
        <v>0</v>
      </c>
      <c r="I193" s="104">
        <f>Final_Report[[#This Row],[Priority]]</f>
        <v>0</v>
      </c>
      <c r="J193" s="103">
        <f>Final_Report[[#This Row],[Uploading Status]]</f>
        <v>0</v>
      </c>
    </row>
    <row r="194" spans="1:10" ht="409.5" hidden="1">
      <c r="A194" s="58">
        <f>Final_Report[[#This Row],[Issue Name]]</f>
        <v>0</v>
      </c>
      <c r="B194" s="103" t="str">
        <f>Final_Report[[#This Row],[Summary]]</f>
        <v>N/A</v>
      </c>
      <c r="C194" s="103" t="str">
        <f>CONCATENATE("*Steps to Reproduce:*",CHAR(10),CHAR(10),'Final Report'!AD194,CHAR(10),CHAR(10),'Final Report'!AF194,CHAR(10),CHAR(10),"*Actual Result:*",CHAR(10),'Final Report'!V194,CHAR(10),CHAR(10),"*ScreenShot Name:*",CHAR(10),'Final Report'!AI194,CHAR(10),CHAR(10),IF('Final Report'!X194&lt;&gt;"",CONCATENATE("*Code Snippet*",CHAR(10),'Final Report'!X194,CHAR(10),CHAR(10)),""),"*Expected Result*",CHAR(10),'Final Report'!Z194,CHAR(10),CHAR(10),"*Rationale*",CHAR(10),'Final Report'!AA194,CHAR(10),CHAR(10),"*Recommendation*",CHAR(10),'Final Report'!AC194,CHAR(10),CHAR(10),"*WCAG 2.1 Conformance Level:*",CHAR(10),'Final Report'!AG194,CHAR(10),CHAR(10),"*WCAG 2.1 Success Criteria:*",CHAR(10),'Final Report'!AH194,CHAR(10),CHAR(10),"*Tested on:*",CHAR(10),'Final Report'!AK194,CHAR(10),CHAR(10),IF(OR('Final Report'!G194&lt;&gt;"",'Final Report'!H194&lt;&gt;"",'Final Report'!I194&lt;&gt;"",'Final Report'!J194&lt;&gt;"",'Final Report'!K194&lt;&gt;"",'Final Report'!L194&lt;&gt;"",'Final Report'!M194&lt;&gt;"",'Final Report'!N194&lt;&gt;"",'Final Report'!O194&lt;&gt;""),CONCATENATE("*Assistive Technology:*",CHAR(10),IF('Final Report'!G194&lt;&gt;"",CONCATENATE("JAWS 2022 - Chrome - Windows - ",'Final Report'!G194,CHAR(10)),""),IF('Final Report'!H194&lt;&gt;"",CONCATENATE("NVDA 2022 - Firefox - Windows - ",'Final Report'!H194,CHAR(10)),""),IF('Final Report'!I194&lt;&gt;"",CONCATENATE("NVDA 2022 - Chrome - Windows - ",'Final Report'!I194,CHAR(10)),""),IF('Final Report'!J194&lt;&gt;"",CONCATENATE("VoiceOver - Safari - MAC OS - ",'Final Report'!J194,CHAR(10)),""),IF('Final Report'!K194&lt;&gt;"",CONCATENATE("VoiceOver - Chrome - MAC OS  - ",'Final Report'!K194,CHAR(10)),""),IF('Final Report'!L194&lt;&gt;"",CONCATENATE("VoiceOver - iOS - ",'Final Report'!L194,CHAR(10)),""),IF('Final Report'!M194&lt;&gt;"",CONCATENATE("TalkBack - Android - ",'Final Report'!M194,CHAR(10)),""),IF('Final Report'!N194&lt;&gt;"",CONCATENATE("ZoomText - ",'Final Report'!N194,CHAR(10)),""),IF('Final Report'!O194&lt;&gt;"",CONCATENATE("Dragon - ",'Final Report'!O194,CHAR(10)),""),CHAR(10),"*Original Bug:*",CHAR(10),)))</f>
        <v>*Steps to Reproduce:*
N/A
*Actual Result:*
N/A
*ScreenShot Name:*
*Code Snippet*
0
*Expected Result*
N/A
*Rationale*
N/A
*Recommendation*
N/A
*WCAG 2.1 Conformance Level:*
N/A
*WCAG 2.1 Success Criteria:*
N/A
*Tested on:*
Windows: 11
MAC OS: 12
iOS: 15
Android OS: 10
FALSE</v>
      </c>
      <c r="D194" s="121" t="b">
        <f>Final_Report[[#This Row],[Severity]]</f>
        <v>0</v>
      </c>
      <c r="E194" s="103" t="str">
        <f>CONCATENATE('Final Report'!AD194,CHAR(10),CHAR(10),'Final Report'!AF194)</f>
        <v xml:space="preserve">
N/A</v>
      </c>
      <c r="F194" s="103" t="str">
        <f>Final_Report[[#This Row],[Components]]</f>
        <v>N/A (Level N/A), Accessibility, Audit, Marketing, MLM-XL, MLVISION, MyLab, US, VPAT</v>
      </c>
      <c r="G194" s="103" t="e">
        <f>Final_Report[[#This Row],[Labels]]</f>
        <v>#VALUE!</v>
      </c>
      <c r="H194" s="103">
        <f>Final_Report[[#This Row],[ScreenShot Name]]</f>
        <v>0</v>
      </c>
      <c r="I194" s="104">
        <f>Final_Report[[#This Row],[Priority]]</f>
        <v>0</v>
      </c>
      <c r="J194" s="103">
        <f>Final_Report[[#This Row],[Uploading Status]]</f>
        <v>0</v>
      </c>
    </row>
    <row r="195" spans="1:10" ht="409.5" hidden="1">
      <c r="A195" s="58">
        <f>Final_Report[[#This Row],[Issue Name]]</f>
        <v>0</v>
      </c>
      <c r="B195" s="103" t="str">
        <f>Final_Report[[#This Row],[Summary]]</f>
        <v>N/A</v>
      </c>
      <c r="C195" s="103" t="str">
        <f>CONCATENATE("*Steps to Reproduce:*",CHAR(10),CHAR(10),'Final Report'!AD195,CHAR(10),CHAR(10),'Final Report'!AF195,CHAR(10),CHAR(10),"*Actual Result:*",CHAR(10),'Final Report'!V195,CHAR(10),CHAR(10),"*ScreenShot Name:*",CHAR(10),'Final Report'!AI195,CHAR(10),CHAR(10),IF('Final Report'!X195&lt;&gt;"",CONCATENATE("*Code Snippet*",CHAR(10),'Final Report'!X195,CHAR(10),CHAR(10)),""),"*Expected Result*",CHAR(10),'Final Report'!Z195,CHAR(10),CHAR(10),"*Rationale*",CHAR(10),'Final Report'!AA195,CHAR(10),CHAR(10),"*Recommendation*",CHAR(10),'Final Report'!AC195,CHAR(10),CHAR(10),"*WCAG 2.1 Conformance Level:*",CHAR(10),'Final Report'!AG195,CHAR(10),CHAR(10),"*WCAG 2.1 Success Criteria:*",CHAR(10),'Final Report'!AH195,CHAR(10),CHAR(10),"*Tested on:*",CHAR(10),'Final Report'!AK195,CHAR(10),CHAR(10),IF(OR('Final Report'!G195&lt;&gt;"",'Final Report'!H195&lt;&gt;"",'Final Report'!I195&lt;&gt;"",'Final Report'!J195&lt;&gt;"",'Final Report'!K195&lt;&gt;"",'Final Report'!L195&lt;&gt;"",'Final Report'!M195&lt;&gt;"",'Final Report'!N195&lt;&gt;"",'Final Report'!O195&lt;&gt;""),CONCATENATE("*Assistive Technology:*",CHAR(10),IF('Final Report'!G195&lt;&gt;"",CONCATENATE("JAWS 2022 - Chrome - Windows - ",'Final Report'!G195,CHAR(10)),""),IF('Final Report'!H195&lt;&gt;"",CONCATENATE("NVDA 2022 - Firefox - Windows - ",'Final Report'!H195,CHAR(10)),""),IF('Final Report'!I195&lt;&gt;"",CONCATENATE("NVDA 2022 - Chrome - Windows - ",'Final Report'!I195,CHAR(10)),""),IF('Final Report'!J195&lt;&gt;"",CONCATENATE("VoiceOver - Safari - MAC OS - ",'Final Report'!J195,CHAR(10)),""),IF('Final Report'!K195&lt;&gt;"",CONCATENATE("VoiceOver - Chrome - MAC OS  - ",'Final Report'!K195,CHAR(10)),""),IF('Final Report'!L195&lt;&gt;"",CONCATENATE("VoiceOver - iOS - ",'Final Report'!L195,CHAR(10)),""),IF('Final Report'!M195&lt;&gt;"",CONCATENATE("TalkBack - Android - ",'Final Report'!M195,CHAR(10)),""),IF('Final Report'!N195&lt;&gt;"",CONCATENATE("ZoomText - ",'Final Report'!N195,CHAR(10)),""),IF('Final Report'!O195&lt;&gt;"",CONCATENATE("Dragon - ",'Final Report'!O195,CHAR(10)),""),CHAR(10),"*Original Bug:*",CHAR(10),)))</f>
        <v>*Steps to Reproduce:*
N/A
*Actual Result:*
N/A
*ScreenShot Name:*
*Code Snippet*
0
*Expected Result*
N/A
*Rationale*
N/A
*Recommendation*
N/A
*WCAG 2.1 Conformance Level:*
N/A
*WCAG 2.1 Success Criteria:*
N/A
*Tested on:*
Windows: 11
MAC OS: 12
iOS: 15
Android OS: 10
FALSE</v>
      </c>
      <c r="D195" s="121" t="b">
        <f>Final_Report[[#This Row],[Severity]]</f>
        <v>0</v>
      </c>
      <c r="E195" s="103" t="str">
        <f>CONCATENATE('Final Report'!AD195,CHAR(10),CHAR(10),'Final Report'!AF195)</f>
        <v xml:space="preserve">
N/A</v>
      </c>
      <c r="F195" s="103" t="str">
        <f>Final_Report[[#This Row],[Components]]</f>
        <v>N/A (Level N/A), Accessibility, Audit, Marketing, MLM-XL, MLVISION, MyLab, US, VPAT</v>
      </c>
      <c r="G195" s="103" t="e">
        <f>Final_Report[[#This Row],[Labels]]</f>
        <v>#VALUE!</v>
      </c>
      <c r="H195" s="103">
        <f>Final_Report[[#This Row],[ScreenShot Name]]</f>
        <v>0</v>
      </c>
      <c r="I195" s="104">
        <f>Final_Report[[#This Row],[Priority]]</f>
        <v>0</v>
      </c>
      <c r="J195" s="103">
        <f>Final_Report[[#This Row],[Uploading Status]]</f>
        <v>0</v>
      </c>
    </row>
    <row r="196" spans="1:10" ht="409.5" hidden="1">
      <c r="A196" s="58">
        <f>Final_Report[[#This Row],[Issue Name]]</f>
        <v>0</v>
      </c>
      <c r="B196" s="103" t="str">
        <f>Final_Report[[#This Row],[Summary]]</f>
        <v>N/A</v>
      </c>
      <c r="C196" s="103" t="str">
        <f>CONCATENATE("*Steps to Reproduce:*",CHAR(10),CHAR(10),'Final Report'!AD196,CHAR(10),CHAR(10),'Final Report'!AF196,CHAR(10),CHAR(10),"*Actual Result:*",CHAR(10),'Final Report'!V196,CHAR(10),CHAR(10),"*ScreenShot Name:*",CHAR(10),'Final Report'!AI196,CHAR(10),CHAR(10),IF('Final Report'!X196&lt;&gt;"",CONCATENATE("*Code Snippet*",CHAR(10),'Final Report'!X196,CHAR(10),CHAR(10)),""),"*Expected Result*",CHAR(10),'Final Report'!Z196,CHAR(10),CHAR(10),"*Rationale*",CHAR(10),'Final Report'!AA196,CHAR(10),CHAR(10),"*Recommendation*",CHAR(10),'Final Report'!AC196,CHAR(10),CHAR(10),"*WCAG 2.1 Conformance Level:*",CHAR(10),'Final Report'!AG196,CHAR(10),CHAR(10),"*WCAG 2.1 Success Criteria:*",CHAR(10),'Final Report'!AH196,CHAR(10),CHAR(10),"*Tested on:*",CHAR(10),'Final Report'!AK196,CHAR(10),CHAR(10),IF(OR('Final Report'!G196&lt;&gt;"",'Final Report'!H196&lt;&gt;"",'Final Report'!I196&lt;&gt;"",'Final Report'!J196&lt;&gt;"",'Final Report'!K196&lt;&gt;"",'Final Report'!L196&lt;&gt;"",'Final Report'!M196&lt;&gt;"",'Final Report'!N196&lt;&gt;"",'Final Report'!O196&lt;&gt;""),CONCATENATE("*Assistive Technology:*",CHAR(10),IF('Final Report'!G196&lt;&gt;"",CONCATENATE("JAWS 2022 - Chrome - Windows - ",'Final Report'!G196,CHAR(10)),""),IF('Final Report'!H196&lt;&gt;"",CONCATENATE("NVDA 2022 - Firefox - Windows - ",'Final Report'!H196,CHAR(10)),""),IF('Final Report'!I196&lt;&gt;"",CONCATENATE("NVDA 2022 - Chrome - Windows - ",'Final Report'!I196,CHAR(10)),""),IF('Final Report'!J196&lt;&gt;"",CONCATENATE("VoiceOver - Safari - MAC OS - ",'Final Report'!J196,CHAR(10)),""),IF('Final Report'!K196&lt;&gt;"",CONCATENATE("VoiceOver - Chrome - MAC OS  - ",'Final Report'!K196,CHAR(10)),""),IF('Final Report'!L196&lt;&gt;"",CONCATENATE("VoiceOver - iOS - ",'Final Report'!L196,CHAR(10)),""),IF('Final Report'!M196&lt;&gt;"",CONCATENATE("TalkBack - Android - ",'Final Report'!M196,CHAR(10)),""),IF('Final Report'!N196&lt;&gt;"",CONCATENATE("ZoomText - ",'Final Report'!N196,CHAR(10)),""),IF('Final Report'!O196&lt;&gt;"",CONCATENATE("Dragon - ",'Final Report'!O196,CHAR(10)),""),CHAR(10),"*Original Bug:*",CHAR(10),)))</f>
        <v>*Steps to Reproduce:*
N/A
*Actual Result:*
N/A
*ScreenShot Name:*
*Code Snippet*
0
*Expected Result*
N/A
*Rationale*
N/A
*Recommendation*
N/A
*WCAG 2.1 Conformance Level:*
N/A
*WCAG 2.1 Success Criteria:*
N/A
*Tested on:*
Windows: 11
MAC OS: 12
iOS: 15
Android OS: 10
FALSE</v>
      </c>
      <c r="D196" s="121" t="b">
        <f>Final_Report[[#This Row],[Severity]]</f>
        <v>0</v>
      </c>
      <c r="E196" s="103" t="str">
        <f>CONCATENATE('Final Report'!AD196,CHAR(10),CHAR(10),'Final Report'!AF196)</f>
        <v xml:space="preserve">
N/A</v>
      </c>
      <c r="F196" s="103" t="str">
        <f>Final_Report[[#This Row],[Components]]</f>
        <v>N/A (Level N/A), Accessibility, Audit, Marketing, MLM-XL, MLVISION, MyLab, US, VPAT</v>
      </c>
      <c r="G196" s="103" t="e">
        <f>Final_Report[[#This Row],[Labels]]</f>
        <v>#VALUE!</v>
      </c>
      <c r="H196" s="103">
        <f>Final_Report[[#This Row],[ScreenShot Name]]</f>
        <v>0</v>
      </c>
      <c r="I196" s="104">
        <f>Final_Report[[#This Row],[Priority]]</f>
        <v>0</v>
      </c>
      <c r="J196" s="103">
        <f>Final_Report[[#This Row],[Uploading Status]]</f>
        <v>0</v>
      </c>
    </row>
    <row r="197" spans="1:10" ht="409.5" hidden="1">
      <c r="A197" s="58">
        <f>Final_Report[[#This Row],[Issue Name]]</f>
        <v>0</v>
      </c>
      <c r="B197" s="103" t="str">
        <f>Final_Report[[#This Row],[Summary]]</f>
        <v>N/A</v>
      </c>
      <c r="C197" s="103" t="str">
        <f>CONCATENATE("*Steps to Reproduce:*",CHAR(10),CHAR(10),'Final Report'!AD197,CHAR(10),CHAR(10),'Final Report'!AF197,CHAR(10),CHAR(10),"*Actual Result:*",CHAR(10),'Final Report'!V197,CHAR(10),CHAR(10),"*ScreenShot Name:*",CHAR(10),'Final Report'!AI197,CHAR(10),CHAR(10),IF('Final Report'!X197&lt;&gt;"",CONCATENATE("*Code Snippet*",CHAR(10),'Final Report'!X197,CHAR(10),CHAR(10)),""),"*Expected Result*",CHAR(10),'Final Report'!Z197,CHAR(10),CHAR(10),"*Rationale*",CHAR(10),'Final Report'!AA197,CHAR(10),CHAR(10),"*Recommendation*",CHAR(10),'Final Report'!AC197,CHAR(10),CHAR(10),"*WCAG 2.1 Conformance Level:*",CHAR(10),'Final Report'!AG197,CHAR(10),CHAR(10),"*WCAG 2.1 Success Criteria:*",CHAR(10),'Final Report'!AH197,CHAR(10),CHAR(10),"*Tested on:*",CHAR(10),'Final Report'!AK197,CHAR(10),CHAR(10),IF(OR('Final Report'!G197&lt;&gt;"",'Final Report'!H197&lt;&gt;"",'Final Report'!I197&lt;&gt;"",'Final Report'!J197&lt;&gt;"",'Final Report'!K197&lt;&gt;"",'Final Report'!L197&lt;&gt;"",'Final Report'!M197&lt;&gt;"",'Final Report'!N197&lt;&gt;"",'Final Report'!O197&lt;&gt;""),CONCATENATE("*Assistive Technology:*",CHAR(10),IF('Final Report'!G197&lt;&gt;"",CONCATENATE("JAWS 2022 - Chrome - Windows - ",'Final Report'!G197,CHAR(10)),""),IF('Final Report'!H197&lt;&gt;"",CONCATENATE("NVDA 2022 - Firefox - Windows - ",'Final Report'!H197,CHAR(10)),""),IF('Final Report'!I197&lt;&gt;"",CONCATENATE("NVDA 2022 - Chrome - Windows - ",'Final Report'!I197,CHAR(10)),""),IF('Final Report'!J197&lt;&gt;"",CONCATENATE("VoiceOver - Safari - MAC OS - ",'Final Report'!J197,CHAR(10)),""),IF('Final Report'!K197&lt;&gt;"",CONCATENATE("VoiceOver - Chrome - MAC OS  - ",'Final Report'!K197,CHAR(10)),""),IF('Final Report'!L197&lt;&gt;"",CONCATENATE("VoiceOver - iOS - ",'Final Report'!L197,CHAR(10)),""),IF('Final Report'!M197&lt;&gt;"",CONCATENATE("TalkBack - Android - ",'Final Report'!M197,CHAR(10)),""),IF('Final Report'!N197&lt;&gt;"",CONCATENATE("ZoomText - ",'Final Report'!N197,CHAR(10)),""),IF('Final Report'!O197&lt;&gt;"",CONCATENATE("Dragon - ",'Final Report'!O197,CHAR(10)),""),CHAR(10),"*Original Bug:*",CHAR(10),)))</f>
        <v>*Steps to Reproduce:*
N/A
*Actual Result:*
N/A
*ScreenShot Name:*
*Code Snippet*
0
*Expected Result*
N/A
*Rationale*
N/A
*Recommendation*
N/A
*WCAG 2.1 Conformance Level:*
N/A
*WCAG 2.1 Success Criteria:*
N/A
*Tested on:*
Windows: 11
MAC OS: 12
iOS: 15
Android OS: 10
FALSE</v>
      </c>
      <c r="D197" s="121" t="b">
        <f>Final_Report[[#This Row],[Severity]]</f>
        <v>0</v>
      </c>
      <c r="E197" s="103" t="str">
        <f>CONCATENATE('Final Report'!AD197,CHAR(10),CHAR(10),'Final Report'!AF197)</f>
        <v xml:space="preserve">
N/A</v>
      </c>
      <c r="F197" s="103" t="str">
        <f>Final_Report[[#This Row],[Components]]</f>
        <v>N/A (Level N/A), Accessibility, Audit, Marketing, MLM-XL, MLVISION, MyLab, US, VPAT</v>
      </c>
      <c r="G197" s="103" t="e">
        <f>Final_Report[[#This Row],[Labels]]</f>
        <v>#VALUE!</v>
      </c>
      <c r="H197" s="103">
        <f>Final_Report[[#This Row],[ScreenShot Name]]</f>
        <v>0</v>
      </c>
      <c r="I197" s="104">
        <f>Final_Report[[#This Row],[Priority]]</f>
        <v>0</v>
      </c>
      <c r="J197" s="103">
        <f>Final_Report[[#This Row],[Uploading Status]]</f>
        <v>0</v>
      </c>
    </row>
    <row r="198" spans="1:10" ht="409.5" hidden="1">
      <c r="A198" s="58">
        <f>Final_Report[[#This Row],[Issue Name]]</f>
        <v>0</v>
      </c>
      <c r="B198" s="103" t="str">
        <f>Final_Report[[#This Row],[Summary]]</f>
        <v>N/A</v>
      </c>
      <c r="C198" s="103" t="str">
        <f>CONCATENATE("*Steps to Reproduce:*",CHAR(10),CHAR(10),'Final Report'!AD198,CHAR(10),CHAR(10),'Final Report'!AF198,CHAR(10),CHAR(10),"*Actual Result:*",CHAR(10),'Final Report'!V198,CHAR(10),CHAR(10),"*ScreenShot Name:*",CHAR(10),'Final Report'!AI198,CHAR(10),CHAR(10),IF('Final Report'!X198&lt;&gt;"",CONCATENATE("*Code Snippet*",CHAR(10),'Final Report'!X198,CHAR(10),CHAR(10)),""),"*Expected Result*",CHAR(10),'Final Report'!Z198,CHAR(10),CHAR(10),"*Rationale*",CHAR(10),'Final Report'!AA198,CHAR(10),CHAR(10),"*Recommendation*",CHAR(10),'Final Report'!AC198,CHAR(10),CHAR(10),"*WCAG 2.1 Conformance Level:*",CHAR(10),'Final Report'!AG198,CHAR(10),CHAR(10),"*WCAG 2.1 Success Criteria:*",CHAR(10),'Final Report'!AH198,CHAR(10),CHAR(10),"*Tested on:*",CHAR(10),'Final Report'!AK198,CHAR(10),CHAR(10),IF(OR('Final Report'!G198&lt;&gt;"",'Final Report'!H198&lt;&gt;"",'Final Report'!I198&lt;&gt;"",'Final Report'!J198&lt;&gt;"",'Final Report'!K198&lt;&gt;"",'Final Report'!L198&lt;&gt;"",'Final Report'!M198&lt;&gt;"",'Final Report'!N198&lt;&gt;"",'Final Report'!O198&lt;&gt;""),CONCATENATE("*Assistive Technology:*",CHAR(10),IF('Final Report'!G198&lt;&gt;"",CONCATENATE("JAWS 2022 - Chrome - Windows - ",'Final Report'!G198,CHAR(10)),""),IF('Final Report'!H198&lt;&gt;"",CONCATENATE("NVDA 2022 - Firefox - Windows - ",'Final Report'!H198,CHAR(10)),""),IF('Final Report'!I198&lt;&gt;"",CONCATENATE("NVDA 2022 - Chrome - Windows - ",'Final Report'!I198,CHAR(10)),""),IF('Final Report'!J198&lt;&gt;"",CONCATENATE("VoiceOver - Safari - MAC OS - ",'Final Report'!J198,CHAR(10)),""),IF('Final Report'!K198&lt;&gt;"",CONCATENATE("VoiceOver - Chrome - MAC OS  - ",'Final Report'!K198,CHAR(10)),""),IF('Final Report'!L198&lt;&gt;"",CONCATENATE("VoiceOver - iOS - ",'Final Report'!L198,CHAR(10)),""),IF('Final Report'!M198&lt;&gt;"",CONCATENATE("TalkBack - Android - ",'Final Report'!M198,CHAR(10)),""),IF('Final Report'!N198&lt;&gt;"",CONCATENATE("ZoomText - ",'Final Report'!N198,CHAR(10)),""),IF('Final Report'!O198&lt;&gt;"",CONCATENATE("Dragon - ",'Final Report'!O198,CHAR(10)),""),CHAR(10),"*Original Bug:*",CHAR(10),)))</f>
        <v>*Steps to Reproduce:*
N/A
*Actual Result:*
N/A
*ScreenShot Name:*
*Code Snippet*
0
*Expected Result*
N/A
*Rationale*
N/A
*Recommendation*
N/A
*WCAG 2.1 Conformance Level:*
N/A
*WCAG 2.1 Success Criteria:*
N/A
*Tested on:*
Windows: 11
MAC OS: 12
iOS: 15
Android OS: 10
FALSE</v>
      </c>
      <c r="D198" s="121" t="b">
        <f>Final_Report[[#This Row],[Severity]]</f>
        <v>0</v>
      </c>
      <c r="E198" s="103" t="str">
        <f>CONCATENATE('Final Report'!AD198,CHAR(10),CHAR(10),'Final Report'!AF198)</f>
        <v xml:space="preserve">
N/A</v>
      </c>
      <c r="F198" s="103" t="str">
        <f>Final_Report[[#This Row],[Components]]</f>
        <v>N/A (Level N/A), Accessibility, Audit, Marketing, MLM-XL, MLVISION, MyLab, US, VPAT</v>
      </c>
      <c r="G198" s="103" t="e">
        <f>Final_Report[[#This Row],[Labels]]</f>
        <v>#VALUE!</v>
      </c>
      <c r="H198" s="103">
        <f>Final_Report[[#This Row],[ScreenShot Name]]</f>
        <v>0</v>
      </c>
      <c r="I198" s="104">
        <f>Final_Report[[#This Row],[Priority]]</f>
        <v>0</v>
      </c>
      <c r="J198" s="103">
        <f>Final_Report[[#This Row],[Uploading Status]]</f>
        <v>0</v>
      </c>
    </row>
    <row r="199" spans="1:10" ht="409.5" hidden="1">
      <c r="A199" s="58">
        <f>Final_Report[[#This Row],[Issue Name]]</f>
        <v>0</v>
      </c>
      <c r="B199" s="103" t="str">
        <f>Final_Report[[#This Row],[Summary]]</f>
        <v>N/A</v>
      </c>
      <c r="C199" s="103" t="str">
        <f>CONCATENATE("*Steps to Reproduce:*",CHAR(10),CHAR(10),'Final Report'!AD199,CHAR(10),CHAR(10),'Final Report'!AF199,CHAR(10),CHAR(10),"*Actual Result:*",CHAR(10),'Final Report'!V199,CHAR(10),CHAR(10),"*ScreenShot Name:*",CHAR(10),'Final Report'!AI199,CHAR(10),CHAR(10),IF('Final Report'!X199&lt;&gt;"",CONCATENATE("*Code Snippet*",CHAR(10),'Final Report'!X199,CHAR(10),CHAR(10)),""),"*Expected Result*",CHAR(10),'Final Report'!Z199,CHAR(10),CHAR(10),"*Rationale*",CHAR(10),'Final Report'!AA199,CHAR(10),CHAR(10),"*Recommendation*",CHAR(10),'Final Report'!AC199,CHAR(10),CHAR(10),"*WCAG 2.1 Conformance Level:*",CHAR(10),'Final Report'!AG199,CHAR(10),CHAR(10),"*WCAG 2.1 Success Criteria:*",CHAR(10),'Final Report'!AH199,CHAR(10),CHAR(10),"*Tested on:*",CHAR(10),'Final Report'!AK199,CHAR(10),CHAR(10),IF(OR('Final Report'!G199&lt;&gt;"",'Final Report'!H199&lt;&gt;"",'Final Report'!I199&lt;&gt;"",'Final Report'!J199&lt;&gt;"",'Final Report'!K199&lt;&gt;"",'Final Report'!L199&lt;&gt;"",'Final Report'!M199&lt;&gt;"",'Final Report'!N199&lt;&gt;"",'Final Report'!O199&lt;&gt;""),CONCATENATE("*Assistive Technology:*",CHAR(10),IF('Final Report'!G199&lt;&gt;"",CONCATENATE("JAWS 2022 - Chrome - Windows - ",'Final Report'!G199,CHAR(10)),""),IF('Final Report'!H199&lt;&gt;"",CONCATENATE("NVDA 2022 - Firefox - Windows - ",'Final Report'!H199,CHAR(10)),""),IF('Final Report'!I199&lt;&gt;"",CONCATENATE("NVDA 2022 - Chrome - Windows - ",'Final Report'!I199,CHAR(10)),""),IF('Final Report'!J199&lt;&gt;"",CONCATENATE("VoiceOver - Safari - MAC OS - ",'Final Report'!J199,CHAR(10)),""),IF('Final Report'!K199&lt;&gt;"",CONCATENATE("VoiceOver - Chrome - MAC OS  - ",'Final Report'!K199,CHAR(10)),""),IF('Final Report'!L199&lt;&gt;"",CONCATENATE("VoiceOver - iOS - ",'Final Report'!L199,CHAR(10)),""),IF('Final Report'!M199&lt;&gt;"",CONCATENATE("TalkBack - Android - ",'Final Report'!M199,CHAR(10)),""),IF('Final Report'!N199&lt;&gt;"",CONCATENATE("ZoomText - ",'Final Report'!N199,CHAR(10)),""),IF('Final Report'!O199&lt;&gt;"",CONCATENATE("Dragon - ",'Final Report'!O199,CHAR(10)),""),CHAR(10),"*Original Bug:*",CHAR(10),)))</f>
        <v>*Steps to Reproduce:*
N/A
*Actual Result:*
N/A
*ScreenShot Name:*
*Code Snippet*
0
*Expected Result*
N/A
*Rationale*
N/A
*Recommendation*
N/A
*WCAG 2.1 Conformance Level:*
N/A
*WCAG 2.1 Success Criteria:*
N/A
*Tested on:*
Windows: 11
MAC OS: 12
iOS: 15
Android OS: 10
FALSE</v>
      </c>
      <c r="D199" s="121" t="b">
        <f>Final_Report[[#This Row],[Severity]]</f>
        <v>0</v>
      </c>
      <c r="E199" s="103" t="str">
        <f>CONCATENATE('Final Report'!AD199,CHAR(10),CHAR(10),'Final Report'!AF199)</f>
        <v xml:space="preserve">
N/A</v>
      </c>
      <c r="F199" s="103" t="str">
        <f>Final_Report[[#This Row],[Components]]</f>
        <v>N/A (Level N/A), Accessibility, Audit, Marketing, MLM-XL, MLVISION, MyLab, US, VPAT</v>
      </c>
      <c r="G199" s="103" t="e">
        <f>Final_Report[[#This Row],[Labels]]</f>
        <v>#VALUE!</v>
      </c>
      <c r="H199" s="103">
        <f>Final_Report[[#This Row],[ScreenShot Name]]</f>
        <v>0</v>
      </c>
      <c r="I199" s="104">
        <f>Final_Report[[#This Row],[Priority]]</f>
        <v>0</v>
      </c>
      <c r="J199" s="103">
        <f>Final_Report[[#This Row],[Uploading Status]]</f>
        <v>0</v>
      </c>
    </row>
    <row r="200" spans="1:10" ht="409.5" hidden="1">
      <c r="A200" s="58">
        <f>Final_Report[[#This Row],[Issue Name]]</f>
        <v>0</v>
      </c>
      <c r="B200" s="103" t="str">
        <f>Final_Report[[#This Row],[Summary]]</f>
        <v>N/A</v>
      </c>
      <c r="C200" s="103" t="str">
        <f>CONCATENATE("*Steps to Reproduce:*",CHAR(10),CHAR(10),'Final Report'!AD200,CHAR(10),CHAR(10),'Final Report'!AF200,CHAR(10),CHAR(10),"*Actual Result:*",CHAR(10),'Final Report'!V200,CHAR(10),CHAR(10),"*ScreenShot Name:*",CHAR(10),'Final Report'!AI200,CHAR(10),CHAR(10),IF('Final Report'!X200&lt;&gt;"",CONCATENATE("*Code Snippet*",CHAR(10),'Final Report'!X200,CHAR(10),CHAR(10)),""),"*Expected Result*",CHAR(10),'Final Report'!Z200,CHAR(10),CHAR(10),"*Rationale*",CHAR(10),'Final Report'!AA200,CHAR(10),CHAR(10),"*Recommendation*",CHAR(10),'Final Report'!AC200,CHAR(10),CHAR(10),"*WCAG 2.1 Conformance Level:*",CHAR(10),'Final Report'!AG200,CHAR(10),CHAR(10),"*WCAG 2.1 Success Criteria:*",CHAR(10),'Final Report'!AH200,CHAR(10),CHAR(10),"*Tested on:*",CHAR(10),'Final Report'!AK200,CHAR(10),CHAR(10),IF(OR('Final Report'!G200&lt;&gt;"",'Final Report'!H200&lt;&gt;"",'Final Report'!I200&lt;&gt;"",'Final Report'!J200&lt;&gt;"",'Final Report'!K200&lt;&gt;"",'Final Report'!L200&lt;&gt;"",'Final Report'!M200&lt;&gt;"",'Final Report'!N200&lt;&gt;"",'Final Report'!O200&lt;&gt;""),CONCATENATE("*Assistive Technology:*",CHAR(10),IF('Final Report'!G200&lt;&gt;"",CONCATENATE("JAWS 2022 - Chrome - Windows - ",'Final Report'!G200,CHAR(10)),""),IF('Final Report'!H200&lt;&gt;"",CONCATENATE("NVDA 2022 - Firefox - Windows - ",'Final Report'!H200,CHAR(10)),""),IF('Final Report'!I200&lt;&gt;"",CONCATENATE("NVDA 2022 - Chrome - Windows - ",'Final Report'!I200,CHAR(10)),""),IF('Final Report'!J200&lt;&gt;"",CONCATENATE("VoiceOver - Safari - MAC OS - ",'Final Report'!J200,CHAR(10)),""),IF('Final Report'!K200&lt;&gt;"",CONCATENATE("VoiceOver - Chrome - MAC OS  - ",'Final Report'!K200,CHAR(10)),""),IF('Final Report'!L200&lt;&gt;"",CONCATENATE("VoiceOver - iOS - ",'Final Report'!L200,CHAR(10)),""),IF('Final Report'!M200&lt;&gt;"",CONCATENATE("TalkBack - Android - ",'Final Report'!M200,CHAR(10)),""),IF('Final Report'!N200&lt;&gt;"",CONCATENATE("ZoomText - ",'Final Report'!N200,CHAR(10)),""),IF('Final Report'!O200&lt;&gt;"",CONCATENATE("Dragon - ",'Final Report'!O200,CHAR(10)),""),CHAR(10),"*Original Bug:*",CHAR(10),)))</f>
        <v>*Steps to Reproduce:*
N/A
*Actual Result:*
N/A
*ScreenShot Name:*
*Code Snippet*
0
*Expected Result*
N/A
*Rationale*
N/A
*Recommendation*
N/A
*WCAG 2.1 Conformance Level:*
N/A
*WCAG 2.1 Success Criteria:*
N/A
*Tested on:*
Windows: 11
MAC OS: 12
iOS: 15
Android OS: 10
FALSE</v>
      </c>
      <c r="D200" s="121" t="b">
        <f>Final_Report[[#This Row],[Severity]]</f>
        <v>0</v>
      </c>
      <c r="E200" s="103" t="str">
        <f>CONCATENATE('Final Report'!AD200,CHAR(10),CHAR(10),'Final Report'!AF200)</f>
        <v xml:space="preserve">
N/A</v>
      </c>
      <c r="F200" s="103" t="str">
        <f>Final_Report[[#This Row],[Components]]</f>
        <v>N/A (Level N/A), Accessibility, Audit, Marketing, MLM-XL, MLVISION, MyLab, US, VPAT</v>
      </c>
      <c r="G200" s="103" t="e">
        <f>Final_Report[[#This Row],[Labels]]</f>
        <v>#VALUE!</v>
      </c>
      <c r="H200" s="103">
        <f>Final_Report[[#This Row],[ScreenShot Name]]</f>
        <v>0</v>
      </c>
      <c r="I200" s="104">
        <f>Final_Report[[#This Row],[Priority]]</f>
        <v>0</v>
      </c>
      <c r="J200" s="103">
        <f>Final_Report[[#This Row],[Uploading Status]]</f>
        <v>0</v>
      </c>
    </row>
    <row r="201" spans="1:10" ht="409.5" hidden="1">
      <c r="A201" s="58" t="str">
        <f>Final_Report[[#This Row],[Issue Name]]</f>
        <v>Observation: Content not available</v>
      </c>
      <c r="B201" s="103" t="str">
        <f>Final_Report[[#This Row],[Summary]]</f>
        <v>N/A</v>
      </c>
      <c r="C201" s="103" t="str">
        <f>CONCATENATE("*Steps to Reproduce:*",CHAR(10),CHAR(10),'Final Report'!AD201,CHAR(10),CHAR(10),'Final Report'!AF201,CHAR(10),CHAR(10),"*Actual Result:*",CHAR(10),'Final Report'!V201,CHAR(10),CHAR(10),"*ScreenShot Name:*",CHAR(10),'Final Report'!AI201,CHAR(10),CHAR(10),IF('Final Report'!X201&lt;&gt;"",CONCATENATE("*Code Snippet*",CHAR(10),'Final Report'!X201,CHAR(10),CHAR(10)),""),"*Expected Result*",CHAR(10),'Final Report'!Z201,CHAR(10),CHAR(10),"*Rationale*",CHAR(10),'Final Report'!AA201,CHAR(10),CHAR(10),"*Recommendation*",CHAR(10),'Final Report'!AC201,CHAR(10),CHAR(10),"*WCAG 2.1 Conformance Level:*",CHAR(10),'Final Report'!AG201,CHAR(10),CHAR(10),"*WCAG 2.1 Success Criteria:*",CHAR(10),'Final Report'!AH201,CHAR(10),CHAR(10),"*Tested on:*",CHAR(10),'Final Report'!AK201,CHAR(10),CHAR(10),IF(OR('Final Report'!G201&lt;&gt;"",'Final Report'!H201&lt;&gt;"",'Final Report'!I201&lt;&gt;"",'Final Report'!J201&lt;&gt;"",'Final Report'!K201&lt;&gt;"",'Final Report'!L201&lt;&gt;"",'Final Report'!M201&lt;&gt;"",'Final Report'!N201&lt;&gt;"",'Final Report'!O201&lt;&gt;""),CONCATENATE("*Assistive Technology:*",CHAR(10),IF('Final Report'!G201&lt;&gt;"",CONCATENATE("JAWS 2022 - Chrome - Windows - ",'Final Report'!G201,CHAR(10)),""),IF('Final Report'!H201&lt;&gt;"",CONCATENATE("NVDA 2022 - Firefox - Windows - ",'Final Report'!H201,CHAR(10)),""),IF('Final Report'!I201&lt;&gt;"",CONCATENATE("NVDA 2022 - Chrome - Windows - ",'Final Report'!I201,CHAR(10)),""),IF('Final Report'!J201&lt;&gt;"",CONCATENATE("VoiceOver - Safari - MAC OS - ",'Final Report'!J201,CHAR(10)),""),IF('Final Report'!K201&lt;&gt;"",CONCATENATE("VoiceOver - Chrome - MAC OS  - ",'Final Report'!K201,CHAR(10)),""),IF('Final Report'!L201&lt;&gt;"",CONCATENATE("VoiceOver - iOS - ",'Final Report'!L201,CHAR(10)),""),IF('Final Report'!M201&lt;&gt;"",CONCATENATE("TalkBack - Android - ",'Final Report'!M201,CHAR(10)),""),IF('Final Report'!N201&lt;&gt;"",CONCATENATE("ZoomText - ",'Final Report'!N201,CHAR(10)),""),IF('Final Report'!O201&lt;&gt;"",CONCATENATE("Dragon - ",'Final Report'!O201,CHAR(10)),""),CHAR(10),"*Original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201" s="121" t="b">
        <f>Final_Report[[#This Row],[Severity]]</f>
        <v>0</v>
      </c>
      <c r="E201" s="103" t="str">
        <f>CONCATENATE('Final Report'!AD201,CHAR(10),CHAR(10),'Final Report'!AF201)</f>
        <v xml:space="preserve">
N/A</v>
      </c>
      <c r="F201" s="103" t="str">
        <f>Final_Report[[#This Row],[Components]]</f>
        <v>N/A (Level N/A), Windows_11, Chrome, JAWS, Accessibility, Audit, Marketing, MLM-XL, MLVISION, MyLab, US, VPAT</v>
      </c>
      <c r="G201" s="103" t="e">
        <f>Final_Report[[#This Row],[Labels]]</f>
        <v>#VALUE!</v>
      </c>
      <c r="H201" s="103">
        <f>Final_Report[[#This Row],[ScreenShot Name]]</f>
        <v>0</v>
      </c>
      <c r="I201" s="104">
        <f>Final_Report[[#This Row],[Priority]]</f>
        <v>0</v>
      </c>
      <c r="J201" s="103">
        <f>Final_Report[[#This Row],[Uploading Status]]</f>
        <v>0</v>
      </c>
    </row>
    <row r="202" spans="1:10" ht="409.5" hidden="1">
      <c r="A202" s="58" t="str">
        <f>Final_Report[[#This Row],[Issue Name]]</f>
        <v>Missing list markup</v>
      </c>
      <c r="B202" s="103" t="str">
        <f>Final_Report[[#This Row],[Summary]]</f>
        <v>N/A</v>
      </c>
      <c r="C202" s="103" t="str">
        <f>CONCATENATE("*Steps to Reproduce:*",CHAR(10),CHAR(10),'Final Report'!AD202,CHAR(10),CHAR(10),'Final Report'!AF202,CHAR(10),CHAR(10),"*Actual Result:*",CHAR(10),'Final Report'!V202,CHAR(10),CHAR(10),"*ScreenShot Name:*",CHAR(10),'Final Report'!AI202,CHAR(10),CHAR(10),IF('Final Report'!X202&lt;&gt;"",CONCATENATE("*Code Snippet*",CHAR(10),'Final Report'!X202,CHAR(10),CHAR(10)),""),"*Expected Result*",CHAR(10),'Final Report'!Z202,CHAR(10),CHAR(10),"*Rationale*",CHAR(10),'Final Report'!AA202,CHAR(10),CHAR(10),"*Recommendation*",CHAR(10),'Final Report'!AC202,CHAR(10),CHAR(10),"*WCAG 2.1 Conformance Level:*",CHAR(10),'Final Report'!AG202,CHAR(10),CHAR(10),"*WCAG 2.1 Success Criteria:*",CHAR(10),'Final Report'!AH202,CHAR(10),CHAR(10),"*Tested on:*",CHAR(10),'Final Report'!AK202,CHAR(10),CHAR(10),IF(OR('Final Report'!G202&lt;&gt;"",'Final Report'!H202&lt;&gt;"",'Final Report'!I202&lt;&gt;"",'Final Report'!J202&lt;&gt;"",'Final Report'!K202&lt;&gt;"",'Final Report'!L202&lt;&gt;"",'Final Report'!M202&lt;&gt;"",'Final Report'!N202&lt;&gt;"",'Final Report'!O202&lt;&gt;""),CONCATENATE("*Assistive Technology:*",CHAR(10),IF('Final Report'!G202&lt;&gt;"",CONCATENATE("JAWS 2022 - Chrome - Windows - ",'Final Report'!G202,CHAR(10)),""),IF('Final Report'!H202&lt;&gt;"",CONCATENATE("NVDA 2022 - Firefox - Windows - ",'Final Report'!H202,CHAR(10)),""),IF('Final Report'!I202&lt;&gt;"",CONCATENATE("NVDA 2022 - Chrome - Windows - ",'Final Report'!I202,CHAR(10)),""),IF('Final Report'!J202&lt;&gt;"",CONCATENATE("VoiceOver - Safari - MAC OS - ",'Final Report'!J202,CHAR(10)),""),IF('Final Report'!K202&lt;&gt;"",CONCATENATE("VoiceOver - Chrome - MAC OS  - ",'Final Report'!K202,CHAR(10)),""),IF('Final Report'!L202&lt;&gt;"",CONCATENATE("VoiceOver - iOS - ",'Final Report'!L202,CHAR(10)),""),IF('Final Report'!M202&lt;&gt;"",CONCATENATE("TalkBack - Android - ",'Final Report'!M202,CHAR(10)),""),IF('Final Report'!N202&lt;&gt;"",CONCATENATE("ZoomText - ",'Final Report'!N202,CHAR(10)),""),IF('Final Report'!O202&lt;&gt;"",CONCATENATE("Dragon - ",'Final Report'!O202,CHAR(10)),""),CHAR(10),"*Original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202" s="121" t="b">
        <f>Final_Report[[#This Row],[Severity]]</f>
        <v>0</v>
      </c>
      <c r="E202" s="103" t="str">
        <f>CONCATENATE('Final Report'!AD202,CHAR(10),CHAR(10),'Final Report'!AF202)</f>
        <v xml:space="preserve">
N/A</v>
      </c>
      <c r="F202" s="103" t="str">
        <f>Final_Report[[#This Row],[Components]]</f>
        <v>N/A (Level N/A), Windows_11, Chrome, JAWS, Accessibility, Audit, Marketing, MLM-XL, MLVISION, MyLab, US, VPAT</v>
      </c>
      <c r="G202" s="103" t="e">
        <f>Final_Report[[#This Row],[Labels]]</f>
        <v>#VALUE!</v>
      </c>
      <c r="H202" s="103">
        <f>Final_Report[[#This Row],[ScreenShot Name]]</f>
        <v>0</v>
      </c>
      <c r="I202" s="104">
        <f>Final_Report[[#This Row],[Priority]]</f>
        <v>0</v>
      </c>
      <c r="J202" s="103">
        <f>Final_Report[[#This Row],[Uploading Status]]</f>
        <v>0</v>
      </c>
    </row>
    <row r="203" spans="1:10" ht="409.5" hidden="1">
      <c r="A203" s="58" t="str">
        <f>Final_Report[[#This Row],[Issue Name]]</f>
        <v>Heading mark-up used unnecessarily</v>
      </c>
      <c r="B203" s="103" t="str">
        <f>Final_Report[[#This Row],[Summary]]</f>
        <v>N/A</v>
      </c>
      <c r="C203" s="103" t="str">
        <f>CONCATENATE("*Steps to Reproduce:*",CHAR(10),CHAR(10),'Final Report'!AD203,CHAR(10),CHAR(10),'Final Report'!AF203,CHAR(10),CHAR(10),"*Actual Result:*",CHAR(10),'Final Report'!V203,CHAR(10),CHAR(10),"*ScreenShot Name:*",CHAR(10),'Final Report'!AI203,CHAR(10),CHAR(10),IF('Final Report'!X203&lt;&gt;"",CONCATENATE("*Code Snippet*",CHAR(10),'Final Report'!X203,CHAR(10),CHAR(10)),""),"*Expected Result*",CHAR(10),'Final Report'!Z203,CHAR(10),CHAR(10),"*Rationale*",CHAR(10),'Final Report'!AA203,CHAR(10),CHAR(10),"*Recommendation*",CHAR(10),'Final Report'!AC203,CHAR(10),CHAR(10),"*WCAG 2.1 Conformance Level:*",CHAR(10),'Final Report'!AG203,CHAR(10),CHAR(10),"*WCAG 2.1 Success Criteria:*",CHAR(10),'Final Report'!AH203,CHAR(10),CHAR(10),"*Tested on:*",CHAR(10),'Final Report'!AK203,CHAR(10),CHAR(10),IF(OR('Final Report'!G203&lt;&gt;"",'Final Report'!H203&lt;&gt;"",'Final Report'!I203&lt;&gt;"",'Final Report'!J203&lt;&gt;"",'Final Report'!K203&lt;&gt;"",'Final Report'!L203&lt;&gt;"",'Final Report'!M203&lt;&gt;"",'Final Report'!N203&lt;&gt;"",'Final Report'!O203&lt;&gt;""),CONCATENATE("*Assistive Technology:*",CHAR(10),IF('Final Report'!G203&lt;&gt;"",CONCATENATE("JAWS 2022 - Chrome - Windows - ",'Final Report'!G203,CHAR(10)),""),IF('Final Report'!H203&lt;&gt;"",CONCATENATE("NVDA 2022 - Firefox - Windows - ",'Final Report'!H203,CHAR(10)),""),IF('Final Report'!I203&lt;&gt;"",CONCATENATE("NVDA 2022 - Chrome - Windows - ",'Final Report'!I203,CHAR(10)),""),IF('Final Report'!J203&lt;&gt;"",CONCATENATE("VoiceOver - Safari - MAC OS - ",'Final Report'!J203,CHAR(10)),""),IF('Final Report'!K203&lt;&gt;"",CONCATENATE("VoiceOver - Chrome - MAC OS  - ",'Final Report'!K203,CHAR(10)),""),IF('Final Report'!L203&lt;&gt;"",CONCATENATE("VoiceOver - iOS - ",'Final Report'!L203,CHAR(10)),""),IF('Final Report'!M203&lt;&gt;"",CONCATENATE("TalkBack - Android - ",'Final Report'!M203,CHAR(10)),""),IF('Final Report'!N203&lt;&gt;"",CONCATENATE("ZoomText - ",'Final Report'!N203,CHAR(10)),""),IF('Final Report'!O203&lt;&gt;"",CONCATENATE("Dragon - ",'Final Report'!O203,CHAR(10)),""),CHAR(10),"*Original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*Original Bug:*
</v>
      </c>
      <c r="D203" s="121" t="b">
        <f>Final_Report[[#This Row],[Severity]]</f>
        <v>0</v>
      </c>
      <c r="E203" s="103" t="str">
        <f>CONCATENATE('Final Report'!AD203,CHAR(10),CHAR(10),'Final Report'!AF203)</f>
        <v xml:space="preserve">
N/A</v>
      </c>
      <c r="F203" s="103" t="str">
        <f>Final_Report[[#This Row],[Components]]</f>
        <v>N/A (Level N/A), Windows_11, Chrome, JAWS, Accessibility, Audit, Marketing, MLM-XL, MLVISION, MyLab, US, VPAT</v>
      </c>
      <c r="G203" s="103" t="e">
        <f>Final_Report[[#This Row],[Labels]]</f>
        <v>#VALUE!</v>
      </c>
      <c r="H203" s="103">
        <f>Final_Report[[#This Row],[ScreenShot Name]]</f>
        <v>0</v>
      </c>
      <c r="I203" s="104">
        <f>Final_Report[[#This Row],[Priority]]</f>
        <v>0</v>
      </c>
      <c r="J203" s="103">
        <f>Final_Report[[#This Row],[Uploading Status]]</f>
        <v>0</v>
      </c>
    </row>
    <row r="204" spans="1:10" ht="409.5" hidden="1">
      <c r="A204" s="58" t="str">
        <f>Final_Report[[#This Row],[Issue Name]]</f>
        <v>Unclear functionality of expand/collapse buttons</v>
      </c>
      <c r="B204" s="103" t="str">
        <f>Final_Report[[#This Row],[Summary]]</f>
        <v>Web: Left Navigation: Unclear expand/collapse functionality of button</v>
      </c>
      <c r="C204" s="103" t="str">
        <f>CONCATENATE("*Steps to Reproduce:*",CHAR(10),CHAR(10),'Final Report'!AD204,CHAR(10),CHAR(10),'Final Report'!AF204,CHAR(10),CHAR(10),"*Actual Result:*",CHAR(10),'Final Report'!V204,CHAR(10),CHAR(10),"*ScreenShot Name:*",CHAR(10),'Final Report'!AI204,CHAR(10),CHAR(10),IF('Final Report'!X204&lt;&gt;"",CONCATENATE("*Code Snippet*",CHAR(10),'Final Report'!X204,CHAR(10),CHAR(10)),""),"*Expected Result*",CHAR(10),'Final Report'!Z204,CHAR(10),CHAR(10),"*Rationale*",CHAR(10),'Final Report'!AA204,CHAR(10),CHAR(10),"*Recommendation*",CHAR(10),'Final Report'!AC204,CHAR(10),CHAR(10),"*WCAG 2.1 Conformance Level:*",CHAR(10),'Final Report'!AG204,CHAR(10),CHAR(10),"*WCAG 2.1 Success Criteria:*",CHAR(10),'Final Report'!AH204,CHAR(10),CHAR(10),"*Tested on:*",CHAR(10),'Final Report'!AK204,CHAR(10),CHAR(10),IF(OR('Final Report'!G204&lt;&gt;"",'Final Report'!H204&lt;&gt;"",'Final Report'!I204&lt;&gt;"",'Final Report'!J204&lt;&gt;"",'Final Report'!K204&lt;&gt;"",'Final Report'!L204&lt;&gt;"",'Final Report'!M204&lt;&gt;"",'Final Report'!N204&lt;&gt;"",'Final Report'!O204&lt;&gt;""),CONCATENATE("*Assistive Technology:*",CHAR(10),IF('Final Report'!G204&lt;&gt;"",CONCATENATE("JAWS 2022 - Chrome - Windows - ",'Final Report'!G204,CHAR(10)),""),IF('Final Report'!H204&lt;&gt;"",CONCATENATE("NVDA 2022 - Firefox - Windows - ",'Final Report'!H204,CHAR(10)),""),IF('Final Report'!I204&lt;&gt;"",CONCATENATE("NVDA 2022 - Chrome - Windows - ",'Final Report'!I204,CHAR(10)),""),IF('Final Report'!J204&lt;&gt;"",CONCATENATE("VoiceOver - Safari - MAC OS - ",'Final Report'!J204,CHAR(10)),""),IF('Final Report'!K204&lt;&gt;"",CONCATENATE("VoiceOver - Chrome - MAC OS  - ",'Final Report'!K204,CHAR(10)),""),IF('Final Report'!L204&lt;&gt;"",CONCATENATE("VoiceOver - iOS - ",'Final Report'!L204,CHAR(10)),""),IF('Final Report'!M204&lt;&gt;"",CONCATENATE("TalkBack - Android - ",'Final Report'!M204,CHAR(10)),""),IF('Final Report'!N204&lt;&gt;"",CONCATENATE("ZoomText - ",'Final Report'!N204,CHAR(10)),""),IF('Final Report'!O204&lt;&gt;"",CONCATENATE("Dragon - ",'Final Report'!O204,CHAR(10)),""),CHAR(10),"*Original Bug:*",CHAR(10),)))</f>
        <v xml:space="preserve">*Steps to Reproduce:*
N/A
*Actual Result:*
The expand/collapse functionality associated with the "Manage Course", "Educator Hub", "Course Hub", etc. button is unclear for screen reader users. Visually, on activating the button, content gets expanded/collapsed below. Although the dynamic functionality is easier to understand for sighted users, it is not intuitive for blind users.
Additionally, the aria-expanded="false" attribute is incorrectly provided to the child &lt;div&gt; elemenent of &lt;a&gt; element containing "Manage Course", "Educator Hub", "Course Hub", etc text.
*ScreenShot Name:*
*Code Snippet*
&lt;a class="left-nav-item" type="button" role="button" aria-current="" tabindex="0"&gt;
	&lt;div class="item-icon-leftnav" aria-expanded="true"&gt;&lt;/div&gt;
	&lt;div class="item-name"&gt;Manage Course&lt;/div&gt;
	(...)
&lt;/a&gt;
*Expected Result*
N/A
*Rationale*
N/A
*Recommendation*
Set the "aria-expanded" attribute to "false" to the &lt;a&gt; element containing "Manage Course", "Educator Hub", "Course Hub", etc text when the buttons are collapsed. Ensure that the value of the "aria-expanded" attribute changes to "true" when buttons expand on user interaction via scripting.
&lt;a class="left-nav-item" type="button" role="button" aria-current="" tabindex="0" aria-expanded="false"&gt;
	&lt;div class="item-icon-leftnav"&gt;&lt;/div&gt;
	&lt;div class="item-name"&gt;Manage Course&lt;/div&gt;
	(...)
&lt;/a&gt;
*WCAG 2.1 Conformance Level:*
N/A
*WCAG 2.1 Success Criteria:*
N/A
*Tested on:*
Windows: 11
MAC OS: 12
iOS: 15
Android OS: 10
*Assistive Technology:*
JAWS 2022 - Chrome - Windows - Applicable
NVDA 2022 - Firefox - Windows - Applicable
NVDA 2022 - Chrome - Windows - Applicable
*Original Bug:*
</v>
      </c>
      <c r="D204" s="121" t="str">
        <f>Final_Report[[#This Row],[Severity]]</f>
        <v>1 - Critical - showstopper</v>
      </c>
      <c r="E204" s="103" t="str">
        <f>CONCATENATE('Final Report'!AD204,CHAR(10),CHAR(10),'Final Report'!AF204)</f>
        <v xml:space="preserve">
N/A</v>
      </c>
      <c r="F204" s="103" t="str">
        <f>Final_Report[[#This Row],[Components]]</f>
        <v>N/A (Level N/A), Windows_11, Chrome, JAWS, Firefox, NVDA, Accessibility, Audit, Marketing, MLM-XL, MLVISION, MyLab, US, VPAT</v>
      </c>
      <c r="G204" s="103" t="e">
        <f>Final_Report[[#This Row],[Labels]]</f>
        <v>#VALUE!</v>
      </c>
      <c r="H204" s="103">
        <f>Final_Report[[#This Row],[ScreenShot Name]]</f>
        <v>0</v>
      </c>
      <c r="I204" s="104" t="str">
        <f>Final_Report[[#This Row],[Priority]]</f>
        <v>Major</v>
      </c>
      <c r="J204" s="103">
        <f>Final_Report[[#This Row],[Uploading Status]]</f>
        <v>0</v>
      </c>
    </row>
    <row r="205" spans="1:10" ht="409.5" hidden="1">
      <c r="A205" s="58" t="str">
        <f>Final_Report[[#This Row],[Issue Name]]</f>
        <v>No mechanism is provided to close non-modal dialog</v>
      </c>
      <c r="B205" s="103" t="str">
        <f>Final_Report[[#This Row],[Summary]]</f>
        <v>Web and App: Course Home: Calendar: No mechanism is provided to close non-modal dialog</v>
      </c>
      <c r="C205" s="103" t="str">
        <f>CONCATENATE("*Steps to Reproduce:*",CHAR(10),CHAR(10),'Final Report'!AD205,CHAR(10),CHAR(10),'Final Report'!AF205,CHAR(10),CHAR(10),"*Actual Result:*",CHAR(10),'Final Report'!V205,CHAR(10),CHAR(10),"*ScreenShot Name:*",CHAR(10),'Final Report'!AI205,CHAR(10),CHAR(10),IF('Final Report'!X205&lt;&gt;"",CONCATENATE("*Code Snippet*",CHAR(10),'Final Report'!X205,CHAR(10),CHAR(10)),""),"*Expected Result*",CHAR(10),'Final Report'!Z205,CHAR(10),CHAR(10),"*Rationale*",CHAR(10),'Final Report'!AA205,CHAR(10),CHAR(10),"*Recommendation*",CHAR(10),'Final Report'!AC205,CHAR(10),CHAR(10),"*WCAG 2.1 Conformance Level:*",CHAR(10),'Final Report'!AG205,CHAR(10),CHAR(10),"*WCAG 2.1 Success Criteria:*",CHAR(10),'Final Report'!AH205,CHAR(10),CHAR(10),"*Tested on:*",CHAR(10),'Final Report'!AK205,CHAR(10),CHAR(10),IF(OR('Final Report'!G205&lt;&gt;"",'Final Report'!H205&lt;&gt;"",'Final Report'!I205&lt;&gt;"",'Final Report'!J205&lt;&gt;"",'Final Report'!K205&lt;&gt;"",'Final Report'!L205&lt;&gt;"",'Final Report'!M205&lt;&gt;"",'Final Report'!N205&lt;&gt;"",'Final Report'!O205&lt;&gt;""),CONCATENATE("*Assistive Technology:*",CHAR(10),IF('Final Report'!G205&lt;&gt;"",CONCATENATE("JAWS 2022 - Chrome - Windows - ",'Final Report'!G205,CHAR(10)),""),IF('Final Report'!H205&lt;&gt;"",CONCATENATE("NVDA 2022 - Firefox - Windows - ",'Final Report'!H205,CHAR(10)),""),IF('Final Report'!I205&lt;&gt;"",CONCATENATE("NVDA 2022 - Chrome - Windows - ",'Final Report'!I205,CHAR(10)),""),IF('Final Report'!J205&lt;&gt;"",CONCATENATE("VoiceOver - Safari - MAC OS - ",'Final Report'!J205,CHAR(10)),""),IF('Final Report'!K205&lt;&gt;"",CONCATENATE("VoiceOver - Chrome - MAC OS  - ",'Final Report'!K205,CHAR(10)),""),IF('Final Report'!L205&lt;&gt;"",CONCATENATE("VoiceOver - iOS - ",'Final Report'!L205,CHAR(10)),""),IF('Final Report'!M205&lt;&gt;"",CONCATENATE("TalkBack - Android - ",'Final Report'!M205,CHAR(10)),""),IF('Final Report'!N205&lt;&gt;"",CONCATENATE("ZoomText - ",'Final Report'!N205,CHAR(10)),""),IF('Final Report'!O205&lt;&gt;"",CONCATENATE("Dragon - ",'Final Report'!O205,CHAR(10)),""),CHAR(10),"*Original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Course Home &gt; Calendar interactive element and activate it.
3. Activate the "0%, Overall Score" button and access the non-modal dialog.
*Actual Result:*
Non-modal dialog (that becomes available on activating "0%, Overall Score"  button in the main content area) gets displayed on the screen. No functionality is provided to close the non-modal dialog. As a result, keyboard-only and screen reader users were not able to close the non-modal dialog.
*ScreenShot Name:*
Marketing_205
*Code Snippet*
0
*Expected Result*
The mechanism should be provided for keyboard-only and screen reader user to close the dialog.
*Rationale*
Keyboard only users and screen reader users rely on a keyboard and touch to access the app. Users should be able to move pass the all screen content and element using the keyboard and touch. When focus traps on any element of a content, it is difficult for user to access the remaining sections of the screen. Thus it will stop user from accessing the screen content.
*Recommendation*
Provide a "Close" button in the dialog for keyboard-only and screen reader users.
*WCAG 2.1 Conformance Level:*
A
*WCAG 2.1 Success Criteria:*
2.1.1 Keyboard, 4.1.2 Name, Role, Value
*Tested on:*
Windows: 11
MAC OS: 12
iOS: 15
Android OS: 10
*Assistive Technology:*
JAWS 2022 - Chrome - Windows - Applicable
NVDA 2022 - Chrome - Windows - Applicable
TalkBack - Android - Applicable
*Original Bug:*
</v>
      </c>
      <c r="D205" s="121" t="str">
        <f>Final_Report[[#This Row],[Severity]]</f>
        <v>3 - Medium - minor functionality broken</v>
      </c>
      <c r="E205" s="103" t="str">
        <f>CONCATENATE('Final Report'!AD205,CHAR(10),CHAR(10),'Final Report'!AF205)</f>
        <v>URL:  
https://www.pearsonmylabandmastering.com/northamerica
Username: Aqavpat-edu1
Password: AuditPa559338
Course Title: AQA_VPAT_Kotler_Principles of Marketing 19e
Course Id: auditor49388
1. Launch the above URL with the given credentials and navigate to the mentioned course
2. Navigate to Course Home &gt; Calendar interactive element and activate it.
3. Activate the "0%, Overall Score" button and access the non-modal dialog.</v>
      </c>
      <c r="F205" s="103" t="str">
        <f>Final_Report[[#This Row],[Components]]</f>
        <v>2.1.1 Keyboard, 4.1.2 Name, Role, Value (Level A), Windows_11, Chrome, JAWS, NVDA, TalkBack, Android Tablet, Accessibility, Audit, Marketing, MLM-XL, MLVISION, MyLab, US, VPAT</v>
      </c>
      <c r="G205" s="103" t="str">
        <f>Final_Report[[#This Row],[Labels]]</f>
        <v xml:space="preserve">2.1.1, Accessibility, Audit, Marketing, MLM-XL, MLVISION, MyLab, US, VPAT </v>
      </c>
      <c r="H205" s="103" t="str">
        <f>Final_Report[[#This Row],[ScreenShot Name]]</f>
        <v>Marketing_205</v>
      </c>
      <c r="I205" s="104" t="str">
        <f>Final_Report[[#This Row],[Priority]]</f>
        <v>Minor</v>
      </c>
      <c r="J205" s="103">
        <f>Final_Report[[#This Row],[Uploading Status]]</f>
        <v>0</v>
      </c>
    </row>
    <row r="206" spans="1:10" ht="409.5" hidden="1">
      <c r="A206" s="58" t="str">
        <f>Final_Report[[#This Row],[Issue Name]]</f>
        <v>Missing table mark up for data table</v>
      </c>
      <c r="B206" s="103" t="str">
        <f>Final_Report[[#This Row],[Summary]]</f>
        <v>N/A</v>
      </c>
      <c r="C206" s="103" t="str">
        <f>CONCATENATE("*Steps to Reproduce:*",CHAR(10),CHAR(10),'Final Report'!AD206,CHAR(10),CHAR(10),'Final Report'!AF206,CHAR(10),CHAR(10),"*Actual Result:*",CHAR(10),'Final Report'!V206,CHAR(10),CHAR(10),"*ScreenShot Name:*",CHAR(10),'Final Report'!AI206,CHAR(10),CHAR(10),IF('Final Report'!X206&lt;&gt;"",CONCATENATE("*Code Snippet*",CHAR(10),'Final Report'!X206,CHAR(10),CHAR(10)),""),"*Expected Result*",CHAR(10),'Final Report'!Z206,CHAR(10),CHAR(10),"*Rationale*",CHAR(10),'Final Report'!AA206,CHAR(10),CHAR(10),"*Recommendation*",CHAR(10),'Final Report'!AC206,CHAR(10),CHAR(10),"*WCAG 2.1 Conformance Level:*",CHAR(10),'Final Report'!AG206,CHAR(10),CHAR(10),"*WCAG 2.1 Success Criteria:*",CHAR(10),'Final Report'!AH206,CHAR(10),CHAR(10),"*Tested on:*",CHAR(10),'Final Report'!AK206,CHAR(10),CHAR(10),IF(OR('Final Report'!G206&lt;&gt;"",'Final Report'!H206&lt;&gt;"",'Final Report'!I206&lt;&gt;"",'Final Report'!J206&lt;&gt;"",'Final Report'!K206&lt;&gt;"",'Final Report'!L206&lt;&gt;"",'Final Report'!M206&lt;&gt;"",'Final Report'!N206&lt;&gt;"",'Final Report'!O206&lt;&gt;""),CONCATENATE("*Assistive Technology:*",CHAR(10),IF('Final Report'!G206&lt;&gt;"",CONCATENATE("JAWS 2022 - Chrome - Windows - ",'Final Report'!G206,CHAR(10)),""),IF('Final Report'!H206&lt;&gt;"",CONCATENATE("NVDA 2022 - Firefox - Windows - ",'Final Report'!H206,CHAR(10)),""),IF('Final Report'!I206&lt;&gt;"",CONCATENATE("NVDA 2022 - Chrome - Windows - ",'Final Report'!I206,CHAR(10)),""),IF('Final Report'!J206&lt;&gt;"",CONCATENATE("VoiceOver - Safari - MAC OS - ",'Final Report'!J206,CHAR(10)),""),IF('Final Report'!K206&lt;&gt;"",CONCATENATE("VoiceOver - Chrome - MAC OS  - ",'Final Report'!K206,CHAR(10)),""),IF('Final Report'!L206&lt;&gt;"",CONCATENATE("VoiceOver - iOS - ",'Final Report'!L206,CHAR(10)),""),IF('Final Report'!M206&lt;&gt;"",CONCATENATE("TalkBack - Android - ",'Final Report'!M206,CHAR(10)),""),IF('Final Report'!N206&lt;&gt;"",CONCATENATE("ZoomText - ",'Final Report'!N206,CHAR(10)),""),IF('Final Report'!O206&lt;&gt;"",CONCATENATE("Dragon - ",'Final Report'!O206,CHAR(10)),""),CHAR(10),"*Original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06" s="121" t="b">
        <f>Final_Report[[#This Row],[Severity]]</f>
        <v>0</v>
      </c>
      <c r="E206" s="103" t="str">
        <f>CONCATENATE('Final Report'!AD206,CHAR(10),CHAR(10),'Final Report'!AF206)</f>
        <v xml:space="preserve">
N/A</v>
      </c>
      <c r="F206" s="103" t="str">
        <f>Final_Report[[#This Row],[Components]]</f>
        <v>N/A (Level N/A), Windows_11, Chrome, JAWS, Firefox, NVDA, Accessibility, Audit, Marketing, MLM-XL, MLVISION, MyLab, US, VPAT</v>
      </c>
      <c r="G206" s="103" t="e">
        <f>Final_Report[[#This Row],[Labels]]</f>
        <v>#VALUE!</v>
      </c>
      <c r="H206" s="103">
        <f>Final_Report[[#This Row],[ScreenShot Name]]</f>
        <v>0</v>
      </c>
      <c r="I206" s="104">
        <f>Final_Report[[#This Row],[Priority]]</f>
        <v>0</v>
      </c>
      <c r="J206" s="103">
        <f>Final_Report[[#This Row],[Uploading Status]]</f>
        <v>0</v>
      </c>
    </row>
    <row r="207" spans="1:10" ht="409.5" hidden="1">
      <c r="A207" s="58" t="str">
        <f>Final_Report[[#This Row],[Issue Name]]</f>
        <v>Inappropriate heading structure</v>
      </c>
      <c r="B207" s="103" t="str">
        <f>Final_Report[[#This Row],[Summary]]</f>
        <v>Standard Features - Kotler || MyLab Tour for students: Web: Inappropriate heading structure</v>
      </c>
      <c r="C207" s="103" t="str">
        <f>CONCATENATE("*Steps to Reproduce:*",CHAR(10),CHAR(10),'Final Report'!AD207,CHAR(10),CHAR(10),'Final Report'!AF207,CHAR(10),CHAR(10),"*Actual Result:*",CHAR(10),'Final Report'!V207,CHAR(10),CHAR(10),"*ScreenShot Name:*",CHAR(10),'Final Report'!AI207,CHAR(10),CHAR(10),IF('Final Report'!X207&lt;&gt;"",CONCATENATE("*Code Snippet*",CHAR(10),'Final Report'!X207,CHAR(10),CHAR(10)),""),"*Expected Result*",CHAR(10),'Final Report'!Z207,CHAR(10),CHAR(10),"*Rationale*",CHAR(10),'Final Report'!AA207,CHAR(10),CHAR(10),"*Recommendation*",CHAR(10),'Final Report'!AC207,CHAR(10),CHAR(10),"*WCAG 2.1 Conformance Level:*",CHAR(10),'Final Report'!AG207,CHAR(10),CHAR(10),"*WCAG 2.1 Success Criteria:*",CHAR(10),'Final Report'!AH207,CHAR(10),CHAR(10),"*Tested on:*",CHAR(10),'Final Report'!AK207,CHAR(10),CHAR(10),IF(OR('Final Report'!G207&lt;&gt;"",'Final Report'!H207&lt;&gt;"",'Final Report'!I207&lt;&gt;"",'Final Report'!J207&lt;&gt;"",'Final Report'!K207&lt;&gt;"",'Final Report'!L207&lt;&gt;"",'Final Report'!M207&lt;&gt;"",'Final Report'!N207&lt;&gt;"",'Final Report'!O207&lt;&gt;""),CONCATENATE("*Assistive Technology:*",CHAR(10),IF('Final Report'!G207&lt;&gt;"",CONCATENATE("JAWS 2022 - Chrome - Windows - ",'Final Report'!G207,CHAR(10)),""),IF('Final Report'!H207&lt;&gt;"",CONCATENATE("NVDA 2022 - Firefox - Windows - ",'Final Report'!H207,CHAR(10)),""),IF('Final Report'!I207&lt;&gt;"",CONCATENATE("NVDA 2022 - Chrome - Windows - ",'Final Report'!I207,CHAR(10)),""),IF('Final Report'!J207&lt;&gt;"",CONCATENATE("VoiceOver - Safari - MAC OS - ",'Final Report'!J207,CHAR(10)),""),IF('Final Report'!K207&lt;&gt;"",CONCATENATE("VoiceOver - Chrome - MAC OS  - ",'Final Report'!K207,CHAR(10)),""),IF('Final Report'!L207&lt;&gt;"",CONCATENATE("VoiceOver - iOS - ",'Final Report'!L207,CHAR(10)),""),IF('Final Report'!M207&lt;&gt;"",CONCATENATE("TalkBack - Android - ",'Final Report'!M207,CHAR(10)),""),IF('Final Report'!N207&lt;&gt;"",CONCATENATE("ZoomText - ",'Final Report'!N207,CHAR(10)),""),IF('Final Report'!O207&lt;&gt;"",CONCATENATE("Dragon - ",'Final Report'!O207,CHAR(10)),""),CHAR(10),"*Original Bug:*",CHAR(10),)))</f>
        <v xml:space="preserve">*Steps to Reproduce:*
URL:  
https://www.pearsonmylabandmastering.com/northamerica
Username: Aqavpat-edu1
Password: AuditPa559338
Course Title: AQA_VPAT_Kotler_Principles of Marketing 19e
Course Id: auditor49388
1. Launch the above URL with the given credentials and navigate to the mentioned course
2. Navigate to Student Success Hub &gt; MyLab Tour for students interactive element and activate it.
3. Inspect the mentioned text.
*Actual Result:*
Heading structure is found to be inappropriate on the page. The text such as "Take a Tour of MyLab Marketing" is defined as H1 and "Navigating Your Course", "Where Can I Learn More?", "Have Feedback for Pearson?"  is defined as H2 in the main content area. As a result, screen reader users found it difficult to understand the page's content structure.
*ScreenShot Name:*
Marketing_207
*Code Snippet*
&lt;h1 class="title"&gt;Take a Tour of MyLab Marketing&lt;/h1&gt;
(…)
&lt;h2 class="subtitle"&gt;Navigating Your Course&lt;/h2&gt;
(…)
&lt;h2 class="subtitle"&gt;Where Can I Learn More?&lt;/h2&gt;
(…)
&lt;h2 class="subtitle"&gt;Have Feedback for Pearson?&lt;/h2&gt;
*Expected Result*
Appropriate heading structure should be used on the page so that screen reader user can understand the structure.
*Rationale*
Headings are used to add structure to the web page. Appropriate heading structure enables screen reader users to understand the page structure. Use headings in the correct sequence; such as h2 should follow h1, h3 should follow h2 and so on. Skipping heading levels will confuse screen reader users as to some information is not being read out to them. 
Making text appear as headings visually by changing the font size or making the text strong will not be identified as a heading by the screen reader. In the absence of appropriate heading level mark-up, screen reader will treat it as a piece of text and important structure information will not be made available to the users. 
In addition, screen reader users have a tendency to skim through the page using heading level navigation. Appropriate heading structure enables screen reader users to understand the page structure as well as navigate through the page easily.
*Recommendation*
Use heading levels as per specification such as &lt;h1&gt; should be followed by &lt;h2&gt;, &lt;h3&gt; and so on.
Even though this is required at WCAG 2.1 at Level AAA, it is recommended that the above issue be addressed as screen reader users rely on headings heavily to understand the page structure.
In the above example, define the heading structure as given below:
&lt;h3 class="title"&gt;Take a Tour of MyLab Marketing&lt;/h3&gt;
(…)
&lt;h4 class="subtitle"&gt;Navigating Your Course&lt;/h4&gt;
(…)
&lt;h4 class="subtitle"&gt;Where Can I Learn More?&lt;/h4&gt;
(…)
&lt;h4 class="subtitle"&gt;Have Feedback for Pearson?&lt;/h4&gt;
*WCAG 2.1 Conformance Level:*
AAA
*WCAG 2.1 Success Criteria:*
2.4.10 Section Headings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207" s="121" t="str">
        <f>Final_Report[[#This Row],[Severity]]</f>
        <v>1 - Critical - showstopper</v>
      </c>
      <c r="E207" s="103" t="str">
        <f>CONCATENATE('Final Report'!AD207,CHAR(10),CHAR(10),'Final Report'!AF207)</f>
        <v>URL:  
https://www.pearsonmylabandmastering.com/northamerica
Username: Aqavpat-edu1
Password: AuditPa559338
Course Title: AQA_VPAT_Kotler_Principles of Marketing 19e
Course Id: auditor49388
1. Launch the above URL with the given credentials and navigate to the mentioned course
2. Navigate to Student Success Hub &gt; MyLab Tour for students interactive element and activate it.
3. Inspect the mentioned text.</v>
      </c>
      <c r="F207" s="103" t="str">
        <f>Final_Report[[#This Row],[Components]]</f>
        <v>2.4.10 Section Headings (Level AAA), Windows_11, Chrome, JAWS, Firefox, NVDA, iOS Tablet, VoiceOver, macOS_12, Safari, TalkBack, Android Tablet, Accessibility, Audit, Marketing, MLM-XL, MLVISION, MyLab, US, VPAT</v>
      </c>
      <c r="G207" s="103" t="str">
        <f>Final_Report[[#This Row],[Labels]]</f>
        <v xml:space="preserve">2.4.10, Accessibility, Audit, Marketing, MLM-XL, MLVISION, MyLab, US, VPAT </v>
      </c>
      <c r="H207" s="103" t="str">
        <f>Final_Report[[#This Row],[ScreenShot Name]]</f>
        <v>Marketing_207</v>
      </c>
      <c r="I207" s="104" t="str">
        <f>Final_Report[[#This Row],[Priority]]</f>
        <v>Major</v>
      </c>
      <c r="J207" s="103" t="str">
        <f>Final_Report[[#This Row],[Uploading Status]]</f>
        <v>Batch 1</v>
      </c>
    </row>
    <row r="208" spans="1:10" ht="409.5" hidden="1">
      <c r="A208" s="58" t="str">
        <f>Final_Report[[#This Row],[Issue Name]]</f>
        <v>Text gets cut off</v>
      </c>
      <c r="B208" s="103" t="str">
        <f>Final_Report[[#This Row],[Summary]]</f>
        <v>N/A</v>
      </c>
      <c r="C208" s="103" t="str">
        <f>CONCATENATE("*Steps to Reproduce:*",CHAR(10),CHAR(10),'Final Report'!AD208,CHAR(10),CHAR(10),'Final Report'!AF208,CHAR(10),CHAR(10),"*Actual Result:*",CHAR(10),'Final Report'!V208,CHAR(10),CHAR(10),"*ScreenShot Name:*",CHAR(10),'Final Report'!AI208,CHAR(10),CHAR(10),IF('Final Report'!X208&lt;&gt;"",CONCATENATE("*Code Snippet*",CHAR(10),'Final Report'!X208,CHAR(10),CHAR(10)),""),"*Expected Result*",CHAR(10),'Final Report'!Z208,CHAR(10),CHAR(10),"*Rationale*",CHAR(10),'Final Report'!AA208,CHAR(10),CHAR(10),"*Recommendation*",CHAR(10),'Final Report'!AC208,CHAR(10),CHAR(10),"*WCAG 2.1 Conformance Level:*",CHAR(10),'Final Report'!AG208,CHAR(10),CHAR(10),"*WCAG 2.1 Success Criteria:*",CHAR(10),'Final Report'!AH208,CHAR(10),CHAR(10),"*Tested on:*",CHAR(10),'Final Report'!AK208,CHAR(10),CHAR(10),IF(OR('Final Report'!G208&lt;&gt;"",'Final Report'!H208&lt;&gt;"",'Final Report'!I208&lt;&gt;"",'Final Report'!J208&lt;&gt;"",'Final Report'!K208&lt;&gt;"",'Final Report'!L208&lt;&gt;"",'Final Report'!M208&lt;&gt;"",'Final Report'!N208&lt;&gt;"",'Final Report'!O208&lt;&gt;""),CONCATENATE("*Assistive Technology:*",CHAR(10),IF('Final Report'!G208&lt;&gt;"",CONCATENATE("JAWS 2022 - Chrome - Windows - ",'Final Report'!G208,CHAR(10)),""),IF('Final Report'!H208&lt;&gt;"",CONCATENATE("NVDA 2022 - Firefox - Windows - ",'Final Report'!H208,CHAR(10)),""),IF('Final Report'!I208&lt;&gt;"",CONCATENATE("NVDA 2022 - Chrome - Windows - ",'Final Report'!I208,CHAR(10)),""),IF('Final Report'!J208&lt;&gt;"",CONCATENATE("VoiceOver - Safari - MAC OS - ",'Final Report'!J208,CHAR(10)),""),IF('Final Report'!K208&lt;&gt;"",CONCATENATE("VoiceOver - Chrome - MAC OS  - ",'Final Report'!K208,CHAR(10)),""),IF('Final Report'!L208&lt;&gt;"",CONCATENATE("VoiceOver - iOS - ",'Final Report'!L208,CHAR(10)),""),IF('Final Report'!M208&lt;&gt;"",CONCATENATE("TalkBack - Android - ",'Final Report'!M208,CHAR(10)),""),IF('Final Report'!N208&lt;&gt;"",CONCATENATE("ZoomText - ",'Final Report'!N208,CHAR(10)),""),IF('Final Report'!O208&lt;&gt;"",CONCATENATE("Dragon - ",'Final Report'!O208,CHAR(10)),""),CHAR(10),"*Original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08" s="121" t="b">
        <f>Final_Report[[#This Row],[Severity]]</f>
        <v>0</v>
      </c>
      <c r="E208" s="103" t="str">
        <f>CONCATENATE('Final Report'!AD208,CHAR(10),CHAR(10),'Final Report'!AF208)</f>
        <v xml:space="preserve">
N/A</v>
      </c>
      <c r="F208" s="103" t="str">
        <f>Final_Report[[#This Row],[Components]]</f>
        <v>N/A (Level N/A), Windows_11, Chrome, JAWS, Firefox, NVDA, Accessibility, Audit, Marketing, MLM-XL, MLVISION, MyLab, US, VPAT</v>
      </c>
      <c r="G208" s="103" t="e">
        <f>Final_Report[[#This Row],[Labels]]</f>
        <v>#VALUE!</v>
      </c>
      <c r="H208" s="103">
        <f>Final_Report[[#This Row],[ScreenShot Name]]</f>
        <v>0</v>
      </c>
      <c r="I208" s="104">
        <f>Final_Report[[#This Row],[Priority]]</f>
        <v>0</v>
      </c>
      <c r="J208" s="103">
        <f>Final_Report[[#This Row],[Uploading Status]]</f>
        <v>0</v>
      </c>
    </row>
    <row r="209" spans="1:10" ht="409.5" hidden="1">
      <c r="A209" s="58" t="str">
        <f>Final_Report[[#This Row],[Issue Name]]</f>
        <v>Content not available with browser zoom</v>
      </c>
      <c r="B209" s="103" t="str">
        <f>Final_Report[[#This Row],[Summary]]</f>
        <v>N/A</v>
      </c>
      <c r="C209" s="103" t="str">
        <f>CONCATENATE("*Steps to Reproduce:*",CHAR(10),CHAR(10),'Final Report'!AD209,CHAR(10),CHAR(10),'Final Report'!AF209,CHAR(10),CHAR(10),"*Actual Result:*",CHAR(10),'Final Report'!V209,CHAR(10),CHAR(10),"*ScreenShot Name:*",CHAR(10),'Final Report'!AI209,CHAR(10),CHAR(10),IF('Final Report'!X209&lt;&gt;"",CONCATENATE("*Code Snippet*",CHAR(10),'Final Report'!X209,CHAR(10),CHAR(10)),""),"*Expected Result*",CHAR(10),'Final Report'!Z209,CHAR(10),CHAR(10),"*Rationale*",CHAR(10),'Final Report'!AA209,CHAR(10),CHAR(10),"*Recommendation*",CHAR(10),'Final Report'!AC209,CHAR(10),CHAR(10),"*WCAG 2.1 Conformance Level:*",CHAR(10),'Final Report'!AG209,CHAR(10),CHAR(10),"*WCAG 2.1 Success Criteria:*",CHAR(10),'Final Report'!AH209,CHAR(10),CHAR(10),"*Tested on:*",CHAR(10),'Final Report'!AK209,CHAR(10),CHAR(10),IF(OR('Final Report'!G209&lt;&gt;"",'Final Report'!H209&lt;&gt;"",'Final Report'!I209&lt;&gt;"",'Final Report'!J209&lt;&gt;"",'Final Report'!K209&lt;&gt;"",'Final Report'!L209&lt;&gt;"",'Final Report'!M209&lt;&gt;"",'Final Report'!N209&lt;&gt;"",'Final Report'!O209&lt;&gt;""),CONCATENATE("*Assistive Technology:*",CHAR(10),IF('Final Report'!G209&lt;&gt;"",CONCATENATE("JAWS 2022 - Chrome - Windows - ",'Final Report'!G209,CHAR(10)),""),IF('Final Report'!H209&lt;&gt;"",CONCATENATE("NVDA 2022 - Firefox - Windows - ",'Final Report'!H209,CHAR(10)),""),IF('Final Report'!I209&lt;&gt;"",CONCATENATE("NVDA 2022 - Chrome - Windows - ",'Final Report'!I209,CHAR(10)),""),IF('Final Report'!J209&lt;&gt;"",CONCATENATE("VoiceOver - Safari - MAC OS - ",'Final Report'!J209,CHAR(10)),""),IF('Final Report'!K209&lt;&gt;"",CONCATENATE("VoiceOver - Chrome - MAC OS  - ",'Final Report'!K209,CHAR(10)),""),IF('Final Report'!L209&lt;&gt;"",CONCATENATE("VoiceOver - iOS - ",'Final Report'!L209,CHAR(10)),""),IF('Final Report'!M209&lt;&gt;"",CONCATENATE("TalkBack - Android - ",'Final Report'!M209,CHAR(10)),""),IF('Final Report'!N209&lt;&gt;"",CONCATENATE("ZoomText - ",'Final Report'!N209,CHAR(10)),""),IF('Final Report'!O209&lt;&gt;"",CONCATENATE("Dragon - ",'Final Report'!O209,CHAR(10)),""),CHAR(10),"*Original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09" s="121" t="b">
        <f>Final_Report[[#This Row],[Severity]]</f>
        <v>0</v>
      </c>
      <c r="E209" s="103" t="str">
        <f>CONCATENATE('Final Report'!AD209,CHAR(10),CHAR(10),'Final Report'!AF209)</f>
        <v xml:space="preserve">
N/A</v>
      </c>
      <c r="F209" s="103" t="str">
        <f>Final_Report[[#This Row],[Components]]</f>
        <v>N/A (Level N/A), Windows_11, Chrome, JAWS, Firefox, NVDA, Accessibility, Audit, Marketing, MLM-XL, MLVISION, MyLab, US, VPAT</v>
      </c>
      <c r="G209" s="103" t="e">
        <f>Final_Report[[#This Row],[Labels]]</f>
        <v>#VALUE!</v>
      </c>
      <c r="H209" s="103">
        <f>Final_Report[[#This Row],[ScreenShot Name]]</f>
        <v>0</v>
      </c>
      <c r="I209" s="104">
        <f>Final_Report[[#This Row],[Priority]]</f>
        <v>0</v>
      </c>
      <c r="J209" s="103">
        <f>Final_Report[[#This Row],[Uploading Status]]</f>
        <v>0</v>
      </c>
    </row>
    <row r="210" spans="1:10" ht="409.5" hidden="1">
      <c r="A210" s="58" t="str">
        <f>Final_Report[[#This Row],[Issue Name]]</f>
        <v>Inappropriate heading structure</v>
      </c>
      <c r="B210" s="103" t="str">
        <f>Final_Report[[#This Row],[Summary]]</f>
        <v>N/A</v>
      </c>
      <c r="C210" s="103" t="str">
        <f>CONCATENATE("*Steps to Reproduce:*",CHAR(10),CHAR(10),'Final Report'!AD210,CHAR(10),CHAR(10),'Final Report'!AF210,CHAR(10),CHAR(10),"*Actual Result:*",CHAR(10),'Final Report'!V210,CHAR(10),CHAR(10),"*ScreenShot Name:*",CHAR(10),'Final Report'!AI210,CHAR(10),CHAR(10),IF('Final Report'!X210&lt;&gt;"",CONCATENATE("*Code Snippet*",CHAR(10),'Final Report'!X210,CHAR(10),CHAR(10)),""),"*Expected Result*",CHAR(10),'Final Report'!Z210,CHAR(10),CHAR(10),"*Rationale*",CHAR(10),'Final Report'!AA210,CHAR(10),CHAR(10),"*Recommendation*",CHAR(10),'Final Report'!AC210,CHAR(10),CHAR(10),"*WCAG 2.1 Conformance Level:*",CHAR(10),'Final Report'!AG210,CHAR(10),CHAR(10),"*WCAG 2.1 Success Criteria:*",CHAR(10),'Final Report'!AH210,CHAR(10),CHAR(10),"*Tested on:*",CHAR(10),'Final Report'!AK210,CHAR(10),CHAR(10),IF(OR('Final Report'!G210&lt;&gt;"",'Final Report'!H210&lt;&gt;"",'Final Report'!I210&lt;&gt;"",'Final Report'!J210&lt;&gt;"",'Final Report'!K210&lt;&gt;"",'Final Report'!L210&lt;&gt;"",'Final Report'!M210&lt;&gt;"",'Final Report'!N210&lt;&gt;"",'Final Report'!O210&lt;&gt;""),CONCATENATE("*Assistive Technology:*",CHAR(10),IF('Final Report'!G210&lt;&gt;"",CONCATENATE("JAWS 2022 - Chrome - Windows - ",'Final Report'!G210,CHAR(10)),""),IF('Final Report'!H210&lt;&gt;"",CONCATENATE("NVDA 2022 - Firefox - Windows - ",'Final Report'!H210,CHAR(10)),""),IF('Final Report'!I210&lt;&gt;"",CONCATENATE("NVDA 2022 - Chrome - Windows - ",'Final Report'!I210,CHAR(10)),""),IF('Final Report'!J210&lt;&gt;"",CONCATENATE("VoiceOver - Safari - MAC OS - ",'Final Report'!J210,CHAR(10)),""),IF('Final Report'!K210&lt;&gt;"",CONCATENATE("VoiceOver - Chrome - MAC OS  - ",'Final Report'!K210,CHAR(10)),""),IF('Final Report'!L210&lt;&gt;"",CONCATENATE("VoiceOver - iOS - ",'Final Report'!L210,CHAR(10)),""),IF('Final Report'!M210&lt;&gt;"",CONCATENATE("TalkBack - Android - ",'Final Report'!M210,CHAR(10)),""),IF('Final Report'!N210&lt;&gt;"",CONCATENATE("ZoomText - ",'Final Report'!N210,CHAR(10)),""),IF('Final Report'!O210&lt;&gt;"",CONCATENATE("Dragon - ",'Final Report'!O210,CHAR(10)),""),CHAR(10),"*Original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10" s="121" t="b">
        <f>Final_Report[[#This Row],[Severity]]</f>
        <v>0</v>
      </c>
      <c r="E210" s="103" t="str">
        <f>CONCATENATE('Final Report'!AD210,CHAR(10),CHAR(10),'Final Report'!AF210)</f>
        <v xml:space="preserve">
N/A</v>
      </c>
      <c r="F210" s="103" t="str">
        <f>Final_Report[[#This Row],[Components]]</f>
        <v>N/A (Level N/A), Windows_11, Chrome, JAWS, Firefox, NVDA, Accessibility, Audit, Marketing, MLM-XL, MLVISION, MyLab, US, VPAT</v>
      </c>
      <c r="G210" s="103" t="e">
        <f>Final_Report[[#This Row],[Labels]]</f>
        <v>#VALUE!</v>
      </c>
      <c r="H210" s="103">
        <f>Final_Report[[#This Row],[ScreenShot Name]]</f>
        <v>0</v>
      </c>
      <c r="I210" s="104">
        <f>Final_Report[[#This Row],[Priority]]</f>
        <v>0</v>
      </c>
      <c r="J210" s="103">
        <f>Final_Report[[#This Row],[Uploading Status]]</f>
        <v>0</v>
      </c>
    </row>
    <row r="211" spans="1:10" ht="409.5" hidden="1">
      <c r="A211" s="58" t="str">
        <f>Final_Report[[#This Row],[Issue Name]]</f>
        <v>Content not available with browser zoom</v>
      </c>
      <c r="B211" s="103" t="str">
        <f>Final_Report[[#This Row],[Summary]]</f>
        <v>N/A</v>
      </c>
      <c r="C211" s="103" t="str">
        <f>CONCATENATE("*Steps to Reproduce:*",CHAR(10),CHAR(10),'Final Report'!AD211,CHAR(10),CHAR(10),'Final Report'!AF211,CHAR(10),CHAR(10),"*Actual Result:*",CHAR(10),'Final Report'!V211,CHAR(10),CHAR(10),"*ScreenShot Name:*",CHAR(10),'Final Report'!AI211,CHAR(10),CHAR(10),IF('Final Report'!X211&lt;&gt;"",CONCATENATE("*Code Snippet*",CHAR(10),'Final Report'!X211,CHAR(10),CHAR(10)),""),"*Expected Result*",CHAR(10),'Final Report'!Z211,CHAR(10),CHAR(10),"*Rationale*",CHAR(10),'Final Report'!AA211,CHAR(10),CHAR(10),"*Recommendation*",CHAR(10),'Final Report'!AC211,CHAR(10),CHAR(10),"*WCAG 2.1 Conformance Level:*",CHAR(10),'Final Report'!AG211,CHAR(10),CHAR(10),"*WCAG 2.1 Success Criteria:*",CHAR(10),'Final Report'!AH211,CHAR(10),CHAR(10),"*Tested on:*",CHAR(10),'Final Report'!AK211,CHAR(10),CHAR(10),IF(OR('Final Report'!G211&lt;&gt;"",'Final Report'!H211&lt;&gt;"",'Final Report'!I211&lt;&gt;"",'Final Report'!J211&lt;&gt;"",'Final Report'!K211&lt;&gt;"",'Final Report'!L211&lt;&gt;"",'Final Report'!M211&lt;&gt;"",'Final Report'!N211&lt;&gt;"",'Final Report'!O211&lt;&gt;""),CONCATENATE("*Assistive Technology:*",CHAR(10),IF('Final Report'!G211&lt;&gt;"",CONCATENATE("JAWS 2022 - Chrome - Windows - ",'Final Report'!G211,CHAR(10)),""),IF('Final Report'!H211&lt;&gt;"",CONCATENATE("NVDA 2022 - Firefox - Windows - ",'Final Report'!H211,CHAR(10)),""),IF('Final Report'!I211&lt;&gt;"",CONCATENATE("NVDA 2022 - Chrome - Windows - ",'Final Report'!I211,CHAR(10)),""),IF('Final Report'!J211&lt;&gt;"",CONCATENATE("VoiceOver - Safari - MAC OS - ",'Final Report'!J211,CHAR(10)),""),IF('Final Report'!K211&lt;&gt;"",CONCATENATE("VoiceOver - Chrome - MAC OS  - ",'Final Report'!K211,CHAR(10)),""),IF('Final Report'!L211&lt;&gt;"",CONCATENATE("VoiceOver - iOS - ",'Final Report'!L211,CHAR(10)),""),IF('Final Report'!M211&lt;&gt;"",CONCATENATE("TalkBack - Android - ",'Final Report'!M211,CHAR(10)),""),IF('Final Report'!N211&lt;&gt;"",CONCATENATE("ZoomText - ",'Final Report'!N211,CHAR(10)),""),IF('Final Report'!O211&lt;&gt;"",CONCATENATE("Dragon - ",'Final Report'!O211,CHAR(10)),""),CHAR(10),"*Original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11" s="121" t="b">
        <f>Final_Report[[#This Row],[Severity]]</f>
        <v>0</v>
      </c>
      <c r="E211" s="103" t="str">
        <f>CONCATENATE('Final Report'!AD211,CHAR(10),CHAR(10),'Final Report'!AF211)</f>
        <v xml:space="preserve">
N/A</v>
      </c>
      <c r="F211" s="103" t="str">
        <f>Final_Report[[#This Row],[Components]]</f>
        <v>N/A (Level N/A), Windows_11, Chrome, JAWS, Firefox, NVDA, Accessibility, Audit, Marketing, MLM-XL, MLVISION, MyLab, US, VPAT</v>
      </c>
      <c r="G211" s="103" t="e">
        <f>Final_Report[[#This Row],[Labels]]</f>
        <v>#VALUE!</v>
      </c>
      <c r="H211" s="103">
        <f>Final_Report[[#This Row],[ScreenShot Name]]</f>
        <v>0</v>
      </c>
      <c r="I211" s="104">
        <f>Final_Report[[#This Row],[Priority]]</f>
        <v>0</v>
      </c>
      <c r="J211" s="103">
        <f>Final_Report[[#This Row],[Uploading Status]]</f>
        <v>0</v>
      </c>
    </row>
    <row r="212" spans="1:10" ht="409.5" hidden="1">
      <c r="A212" s="58" t="str">
        <f>Final_Report[[#This Row],[Issue Name]]</f>
        <v>Content fails to reflow</v>
      </c>
      <c r="B212" s="103" t="str">
        <f>Final_Report[[#This Row],[Summary]]</f>
        <v>N/A</v>
      </c>
      <c r="C212" s="103" t="str">
        <f>CONCATENATE("*Steps to Reproduce:*",CHAR(10),CHAR(10),'Final Report'!AD212,CHAR(10),CHAR(10),'Final Report'!AF212,CHAR(10),CHAR(10),"*Actual Result:*",CHAR(10),'Final Report'!V212,CHAR(10),CHAR(10),"*ScreenShot Name:*",CHAR(10),'Final Report'!AI212,CHAR(10),CHAR(10),IF('Final Report'!X212&lt;&gt;"",CONCATENATE("*Code Snippet*",CHAR(10),'Final Report'!X212,CHAR(10),CHAR(10)),""),"*Expected Result*",CHAR(10),'Final Report'!Z212,CHAR(10),CHAR(10),"*Rationale*",CHAR(10),'Final Report'!AA212,CHAR(10),CHAR(10),"*Recommendation*",CHAR(10),'Final Report'!AC212,CHAR(10),CHAR(10),"*WCAG 2.1 Conformance Level:*",CHAR(10),'Final Report'!AG212,CHAR(10),CHAR(10),"*WCAG 2.1 Success Criteria:*",CHAR(10),'Final Report'!AH212,CHAR(10),CHAR(10),"*Tested on:*",CHAR(10),'Final Report'!AK212,CHAR(10),CHAR(10),IF(OR('Final Report'!G212&lt;&gt;"",'Final Report'!H212&lt;&gt;"",'Final Report'!I212&lt;&gt;"",'Final Report'!J212&lt;&gt;"",'Final Report'!K212&lt;&gt;"",'Final Report'!L212&lt;&gt;"",'Final Report'!M212&lt;&gt;"",'Final Report'!N212&lt;&gt;"",'Final Report'!O212&lt;&gt;""),CONCATENATE("*Assistive Technology:*",CHAR(10),IF('Final Report'!G212&lt;&gt;"",CONCATENATE("JAWS 2022 - Chrome - Windows - ",'Final Report'!G212,CHAR(10)),""),IF('Final Report'!H212&lt;&gt;"",CONCATENATE("NVDA 2022 - Firefox - Windows - ",'Final Report'!H212,CHAR(10)),""),IF('Final Report'!I212&lt;&gt;"",CONCATENATE("NVDA 2022 - Chrome - Windows - ",'Final Report'!I212,CHAR(10)),""),IF('Final Report'!J212&lt;&gt;"",CONCATENATE("VoiceOver - Safari - MAC OS - ",'Final Report'!J212,CHAR(10)),""),IF('Final Report'!K212&lt;&gt;"",CONCATENATE("VoiceOver - Chrome - MAC OS  - ",'Final Report'!K212,CHAR(10)),""),IF('Final Report'!L212&lt;&gt;"",CONCATENATE("VoiceOver - iOS - ",'Final Report'!L212,CHAR(10)),""),IF('Final Report'!M212&lt;&gt;"",CONCATENATE("TalkBack - Android - ",'Final Report'!M212,CHAR(10)),""),IF('Final Report'!N212&lt;&gt;"",CONCATENATE("ZoomText - ",'Final Report'!N212,CHAR(10)),""),IF('Final Report'!O212&lt;&gt;"",CONCATENATE("Dragon - ",'Final Report'!O212,CHAR(10)),""),CHAR(10),"*Original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12" s="121" t="b">
        <f>Final_Report[[#This Row],[Severity]]</f>
        <v>0</v>
      </c>
      <c r="E212" s="103" t="str">
        <f>CONCATENATE('Final Report'!AD212,CHAR(10),CHAR(10),'Final Report'!AF212)</f>
        <v xml:space="preserve">
N/A</v>
      </c>
      <c r="F212" s="103" t="str">
        <f>Final_Report[[#This Row],[Components]]</f>
        <v>N/A (Level N/A), Windows_11, Chrome, JAWS, Firefox, NVDA, Accessibility, Audit, Marketing, MLM-XL, MLVISION, MyLab, US, VPAT</v>
      </c>
      <c r="G212" s="103" t="e">
        <f>Final_Report[[#This Row],[Labels]]</f>
        <v>#VALUE!</v>
      </c>
      <c r="H212" s="103">
        <f>Final_Report[[#This Row],[ScreenShot Name]]</f>
        <v>0</v>
      </c>
      <c r="I212" s="104">
        <f>Final_Report[[#This Row],[Priority]]</f>
        <v>0</v>
      </c>
      <c r="J212" s="103">
        <f>Final_Report[[#This Row],[Uploading Status]]</f>
        <v>0</v>
      </c>
    </row>
    <row r="213" spans="1:10" ht="409.5" hidden="1">
      <c r="A213" s="58" t="str">
        <f>Final_Report[[#This Row],[Issue Name]]</f>
        <v>Link’s state defined inappropriately</v>
      </c>
      <c r="B213" s="103" t="str">
        <f>Final_Report[[#This Row],[Summary]]</f>
        <v>N/A</v>
      </c>
      <c r="C213" s="103" t="str">
        <f>CONCATENATE("*Steps to Reproduce:*",CHAR(10),CHAR(10),'Final Report'!AD213,CHAR(10),CHAR(10),'Final Report'!AF213,CHAR(10),CHAR(10),"*Actual Result:*",CHAR(10),'Final Report'!V213,CHAR(10),CHAR(10),"*ScreenShot Name:*",CHAR(10),'Final Report'!AI213,CHAR(10),CHAR(10),IF('Final Report'!X213&lt;&gt;"",CONCATENATE("*Code Snippet*",CHAR(10),'Final Report'!X213,CHAR(10),CHAR(10)),""),"*Expected Result*",CHAR(10),'Final Report'!Z213,CHAR(10),CHAR(10),"*Rationale*",CHAR(10),'Final Report'!AA213,CHAR(10),CHAR(10),"*Recommendation*",CHAR(10),'Final Report'!AC213,CHAR(10),CHAR(10),"*WCAG 2.1 Conformance Level:*",CHAR(10),'Final Report'!AG213,CHAR(10),CHAR(10),"*WCAG 2.1 Success Criteria:*",CHAR(10),'Final Report'!AH213,CHAR(10),CHAR(10),"*Tested on:*",CHAR(10),'Final Report'!AK213,CHAR(10),CHAR(10),IF(OR('Final Report'!G213&lt;&gt;"",'Final Report'!H213&lt;&gt;"",'Final Report'!I213&lt;&gt;"",'Final Report'!J213&lt;&gt;"",'Final Report'!K213&lt;&gt;"",'Final Report'!L213&lt;&gt;"",'Final Report'!M213&lt;&gt;"",'Final Report'!N213&lt;&gt;"",'Final Report'!O213&lt;&gt;""),CONCATENATE("*Assistive Technology:*",CHAR(10),IF('Final Report'!G213&lt;&gt;"",CONCATENATE("JAWS 2022 - Chrome - Windows - ",'Final Report'!G213,CHAR(10)),""),IF('Final Report'!H213&lt;&gt;"",CONCATENATE("NVDA 2022 - Firefox - Windows - ",'Final Report'!H213,CHAR(10)),""),IF('Final Report'!I213&lt;&gt;"",CONCATENATE("NVDA 2022 - Chrome - Windows - ",'Final Report'!I213,CHAR(10)),""),IF('Final Report'!J213&lt;&gt;"",CONCATENATE("VoiceOver - Safari - MAC OS - ",'Final Report'!J213,CHAR(10)),""),IF('Final Report'!K213&lt;&gt;"",CONCATENATE("VoiceOver - Chrome - MAC OS  - ",'Final Report'!K213,CHAR(10)),""),IF('Final Report'!L213&lt;&gt;"",CONCATENATE("VoiceOver - iOS - ",'Final Report'!L213,CHAR(10)),""),IF('Final Report'!M213&lt;&gt;"",CONCATENATE("TalkBack - Android - ",'Final Report'!M213,CHAR(10)),""),IF('Final Report'!N213&lt;&gt;"",CONCATENATE("ZoomText - ",'Final Report'!N213,CHAR(10)),""),IF('Final Report'!O213&lt;&gt;"",CONCATENATE("Dragon - ",'Final Report'!O213,CHAR(10)),""),CHAR(10),"*Original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13" s="121" t="b">
        <f>Final_Report[[#This Row],[Severity]]</f>
        <v>0</v>
      </c>
      <c r="E213" s="103" t="str">
        <f>CONCATENATE('Final Report'!AD213,CHAR(10),CHAR(10),'Final Report'!AF213)</f>
        <v xml:space="preserve">
N/A</v>
      </c>
      <c r="F213" s="103" t="str">
        <f>Final_Report[[#This Row],[Components]]</f>
        <v>N/A (Level N/A), Windows_11, Chrome, JAWS, Firefox, NVDA, Accessibility, Audit, Marketing, MLM-XL, MLVISION, MyLab, US, VPAT</v>
      </c>
      <c r="G213" s="103" t="e">
        <f>Final_Report[[#This Row],[Labels]]</f>
        <v>#VALUE!</v>
      </c>
      <c r="H213" s="103">
        <f>Final_Report[[#This Row],[ScreenShot Name]]</f>
        <v>0</v>
      </c>
      <c r="I213" s="104">
        <f>Final_Report[[#This Row],[Priority]]</f>
        <v>0</v>
      </c>
      <c r="J213" s="103">
        <f>Final_Report[[#This Row],[Uploading Status]]</f>
        <v>0</v>
      </c>
    </row>
    <row r="214" spans="1:10" ht="409.5" hidden="1">
      <c r="A214" s="58" t="str">
        <f>Final_Report[[#This Row],[Issue Name]]</f>
        <v>Missing heading mark-up - H1</v>
      </c>
      <c r="B214" s="103" t="str">
        <f>Final_Report[[#This Row],[Summary]]</f>
        <v>N/A</v>
      </c>
      <c r="C214" s="103" t="str">
        <f>CONCATENATE("*Steps to Reproduce:*",CHAR(10),CHAR(10),'Final Report'!AD214,CHAR(10),CHAR(10),'Final Report'!AF214,CHAR(10),CHAR(10),"*Actual Result:*",CHAR(10),'Final Report'!V214,CHAR(10),CHAR(10),"*ScreenShot Name:*",CHAR(10),'Final Report'!AI214,CHAR(10),CHAR(10),IF('Final Report'!X214&lt;&gt;"",CONCATENATE("*Code Snippet*",CHAR(10),'Final Report'!X214,CHAR(10),CHAR(10)),""),"*Expected Result*",CHAR(10),'Final Report'!Z214,CHAR(10),CHAR(10),"*Rationale*",CHAR(10),'Final Report'!AA214,CHAR(10),CHAR(10),"*Recommendation*",CHAR(10),'Final Report'!AC214,CHAR(10),CHAR(10),"*WCAG 2.1 Conformance Level:*",CHAR(10),'Final Report'!AG214,CHAR(10),CHAR(10),"*WCAG 2.1 Success Criteria:*",CHAR(10),'Final Report'!AH214,CHAR(10),CHAR(10),"*Tested on:*",CHAR(10),'Final Report'!AK214,CHAR(10),CHAR(10),IF(OR('Final Report'!G214&lt;&gt;"",'Final Report'!H214&lt;&gt;"",'Final Report'!I214&lt;&gt;"",'Final Report'!J214&lt;&gt;"",'Final Report'!K214&lt;&gt;"",'Final Report'!L214&lt;&gt;"",'Final Report'!M214&lt;&gt;"",'Final Report'!N214&lt;&gt;"",'Final Report'!O214&lt;&gt;""),CONCATENATE("*Assistive Technology:*",CHAR(10),IF('Final Report'!G214&lt;&gt;"",CONCATENATE("JAWS 2022 - Chrome - Windows - ",'Final Report'!G214,CHAR(10)),""),IF('Final Report'!H214&lt;&gt;"",CONCATENATE("NVDA 2022 - Firefox - Windows - ",'Final Report'!H214,CHAR(10)),""),IF('Final Report'!I214&lt;&gt;"",CONCATENATE("NVDA 2022 - Chrome - Windows - ",'Final Report'!I214,CHAR(10)),""),IF('Final Report'!J214&lt;&gt;"",CONCATENATE("VoiceOver - Safari - MAC OS - ",'Final Report'!J214,CHAR(10)),""),IF('Final Report'!K214&lt;&gt;"",CONCATENATE("VoiceOver - Chrome - MAC OS  - ",'Final Report'!K214,CHAR(10)),""),IF('Final Report'!L214&lt;&gt;"",CONCATENATE("VoiceOver - iOS - ",'Final Report'!L214,CHAR(10)),""),IF('Final Report'!M214&lt;&gt;"",CONCATENATE("TalkBack - Android - ",'Final Report'!M214,CHAR(10)),""),IF('Final Report'!N214&lt;&gt;"",CONCATENATE("ZoomText - ",'Final Report'!N214,CHAR(10)),""),IF('Final Report'!O214&lt;&gt;"",CONCATENATE("Dragon - ",'Final Report'!O214,CHAR(10)),""),CHAR(10),"*Original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NVDA 2022 - Firefox - Windows - Applicable
NVDA 2022 - Chrome - Windows - Applicable
*Original Bug:*
</v>
      </c>
      <c r="D214" s="121" t="b">
        <f>Final_Report[[#This Row],[Severity]]</f>
        <v>0</v>
      </c>
      <c r="E214" s="103" t="str">
        <f>CONCATENATE('Final Report'!AD214,CHAR(10),CHAR(10),'Final Report'!AF214)</f>
        <v xml:space="preserve">
N/A</v>
      </c>
      <c r="F214" s="103" t="str">
        <f>Final_Report[[#This Row],[Components]]</f>
        <v>N/A (Level N/A), Windows_11, Chrome, JAWS, Firefox, NVDA, Accessibility, Audit, Marketing, MLM-XL, MLVISION, MyLab, US, VPAT</v>
      </c>
      <c r="G214" s="103" t="e">
        <f>Final_Report[[#This Row],[Labels]]</f>
        <v>#VALUE!</v>
      </c>
      <c r="H214" s="103">
        <f>Final_Report[[#This Row],[ScreenShot Name]]</f>
        <v>0</v>
      </c>
      <c r="I214" s="104">
        <f>Final_Report[[#This Row],[Priority]]</f>
        <v>0</v>
      </c>
      <c r="J214" s="103">
        <f>Final_Report[[#This Row],[Uploading Status]]</f>
        <v>0</v>
      </c>
    </row>
    <row r="215" spans="1:10" ht="409.5" hidden="1">
      <c r="A215" s="58">
        <f>Final_Report[[#This Row],[Issue Name]]</f>
        <v>0</v>
      </c>
      <c r="B215" s="103" t="str">
        <f>Final_Report[[#This Row],[Summary]]</f>
        <v>N/A</v>
      </c>
      <c r="C215" s="103" t="str">
        <f>CONCATENATE("*Steps to Reproduce:*",CHAR(10),CHAR(10),'Final Report'!AD215,CHAR(10),CHAR(10),'Final Report'!AF215,CHAR(10),CHAR(10),"*Actual Result:*",CHAR(10),'Final Report'!V215,CHAR(10),CHAR(10),"*ScreenShot Name:*",CHAR(10),'Final Report'!AI215,CHAR(10),CHAR(10),IF('Final Report'!X215&lt;&gt;"",CONCATENATE("*Code Snippet*",CHAR(10),'Final Report'!X215,CHAR(10),CHAR(10)),""),"*Expected Result*",CHAR(10),'Final Report'!Z215,CHAR(10),CHAR(10),"*Rationale*",CHAR(10),'Final Report'!AA215,CHAR(10),CHAR(10),"*Recommendation*",CHAR(10),'Final Report'!AC215,CHAR(10),CHAR(10),"*WCAG 2.1 Conformance Level:*",CHAR(10),'Final Report'!AG215,CHAR(10),CHAR(10),"*WCAG 2.1 Success Criteria:*",CHAR(10),'Final Report'!AH215,CHAR(10),CHAR(10),"*Tested on:*",CHAR(10),'Final Report'!AK215,CHAR(10),CHAR(10),IF(OR('Final Report'!G215&lt;&gt;"",'Final Report'!H215&lt;&gt;"",'Final Report'!I215&lt;&gt;"",'Final Report'!J215&lt;&gt;"",'Final Report'!K215&lt;&gt;"",'Final Report'!L215&lt;&gt;"",'Final Report'!M215&lt;&gt;"",'Final Report'!N215&lt;&gt;"",'Final Report'!O215&lt;&gt;""),CONCATENATE("*Assistive Technology:*",CHAR(10),IF('Final Report'!G215&lt;&gt;"",CONCATENATE("JAWS 2022 - Chrome - Windows - ",'Final Report'!G215,CHAR(10)),""),IF('Final Report'!H215&lt;&gt;"",CONCATENATE("NVDA 2022 - Firefox - Windows - ",'Final Report'!H215,CHAR(10)),""),IF('Final Report'!I215&lt;&gt;"",CONCATENATE("NVDA 2022 - Chrome - Windows - ",'Final Report'!I215,CHAR(10)),""),IF('Final Report'!J215&lt;&gt;"",CONCATENATE("VoiceOver - Safari - MAC OS - ",'Final Report'!J215,CHAR(10)),""),IF('Final Report'!K215&lt;&gt;"",CONCATENATE("VoiceOver - Chrome - MAC OS  - ",'Final Report'!K215,CHAR(10)),""),IF('Final Report'!L215&lt;&gt;"",CONCATENATE("VoiceOver - iOS - ",'Final Report'!L215,CHAR(10)),""),IF('Final Report'!M215&lt;&gt;"",CONCATENATE("TalkBack - Android - ",'Final Report'!M215,CHAR(10)),""),IF('Final Report'!N215&lt;&gt;"",CONCATENATE("ZoomText - ",'Final Report'!N215,CHAR(10)),""),IF('Final Report'!O215&lt;&gt;"",CONCATENATE("Dragon - ",'Final Report'!O215,CHAR(10)),""),CHAR(10),"*Original Bug:*",CHAR(10),)))</f>
        <v>*Steps to Reproduce:*
N/A
*Actual Result:*
N/A
*ScreenShot Name:*
*Code Snippet*
0
*Expected Result*
N/A
*Rationale*
N/A
*Recommendation*
N/A
*WCAG 2.1 Conformance Level:*
N/A
*WCAG 2.1 Success Criteria:*
N/A
*Tested on:*
Windows: 11
MAC OS: 12
iOS: 15
Android OS: 10
FALSE</v>
      </c>
      <c r="D215" s="121" t="b">
        <f>Final_Report[[#This Row],[Severity]]</f>
        <v>0</v>
      </c>
      <c r="E215" s="103" t="str">
        <f>CONCATENATE('Final Report'!AD215,CHAR(10),CHAR(10),'Final Report'!AF215)</f>
        <v xml:space="preserve">
N/A</v>
      </c>
      <c r="F215" s="103" t="str">
        <f>Final_Report[[#This Row],[Components]]</f>
        <v>N/A (Level N/A), Accessibility, Audit, Marketing, MLM-XL, MLVISION, MyLab, US, VPAT</v>
      </c>
      <c r="G215" s="103" t="e">
        <f>Final_Report[[#This Row],[Labels]]</f>
        <v>#VALUE!</v>
      </c>
      <c r="H215" s="103">
        <f>Final_Report[[#This Row],[ScreenShot Name]]</f>
        <v>0</v>
      </c>
      <c r="I215" s="104">
        <f>Final_Report[[#This Row],[Priority]]</f>
        <v>0</v>
      </c>
      <c r="J215" s="103">
        <f>Final_Report[[#This Row],[Uploading Status]]</f>
        <v>0</v>
      </c>
    </row>
    <row r="216" spans="1:10" ht="409.5" hidden="1">
      <c r="A216" s="58">
        <f>Final_Report[[#This Row],[Issue Name]]</f>
        <v>0</v>
      </c>
      <c r="B216" s="103" t="str">
        <f>Final_Report[[#This Row],[Summary]]</f>
        <v>N/A</v>
      </c>
      <c r="C216" s="103" t="str">
        <f>CONCATENATE("*Steps to Reproduce:*",CHAR(10),CHAR(10),'Final Report'!AD216,CHAR(10),CHAR(10),'Final Report'!AF216,CHAR(10),CHAR(10),"*Actual Result:*",CHAR(10),'Final Report'!V216,CHAR(10),CHAR(10),"*ScreenShot Name:*",CHAR(10),'Final Report'!AI216,CHAR(10),CHAR(10),IF('Final Report'!X216&lt;&gt;"",CONCATENATE("*Code Snippet*",CHAR(10),'Final Report'!X216,CHAR(10),CHAR(10)),""),"*Expected Result*",CHAR(10),'Final Report'!Z216,CHAR(10),CHAR(10),"*Rationale*",CHAR(10),'Final Report'!AA216,CHAR(10),CHAR(10),"*Recommendation*",CHAR(10),'Final Report'!AC216,CHAR(10),CHAR(10),"*WCAG 2.1 Conformance Level:*",CHAR(10),'Final Report'!AG216,CHAR(10),CHAR(10),"*WCAG 2.1 Success Criteria:*",CHAR(10),'Final Report'!AH216,CHAR(10),CHAR(10),"*Tested on:*",CHAR(10),'Final Report'!AK216,CHAR(10),CHAR(10),IF(OR('Final Report'!G216&lt;&gt;"",'Final Report'!H216&lt;&gt;"",'Final Report'!I216&lt;&gt;"",'Final Report'!J216&lt;&gt;"",'Final Report'!K216&lt;&gt;"",'Final Report'!L216&lt;&gt;"",'Final Report'!M216&lt;&gt;"",'Final Report'!N216&lt;&gt;"",'Final Report'!O216&lt;&gt;""),CONCATENATE("*Assistive Technology:*",CHAR(10),IF('Final Report'!G216&lt;&gt;"",CONCATENATE("JAWS 2022 - Chrome - Windows - ",'Final Report'!G216,CHAR(10)),""),IF('Final Report'!H216&lt;&gt;"",CONCATENATE("NVDA 2022 - Firefox - Windows - ",'Final Report'!H216,CHAR(10)),""),IF('Final Report'!I216&lt;&gt;"",CONCATENATE("NVDA 2022 - Chrome - Windows - ",'Final Report'!I216,CHAR(10)),""),IF('Final Report'!J216&lt;&gt;"",CONCATENATE("VoiceOver - Safari - MAC OS - ",'Final Report'!J216,CHAR(10)),""),IF('Final Report'!K216&lt;&gt;"",CONCATENATE("VoiceOver - Chrome - MAC OS  - ",'Final Report'!K216,CHAR(10)),""),IF('Final Report'!L216&lt;&gt;"",CONCATENATE("VoiceOver - iOS - ",'Final Report'!L216,CHAR(10)),""),IF('Final Report'!M216&lt;&gt;"",CONCATENATE("TalkBack - Android - ",'Final Report'!M216,CHAR(10)),""),IF('Final Report'!N216&lt;&gt;"",CONCATENATE("ZoomText - ",'Final Report'!N216,CHAR(10)),""),IF('Final Report'!O216&lt;&gt;"",CONCATENATE("Dragon - ",'Final Report'!O216,CHAR(10)),""),CHAR(10),"*Original Bug:*",CHAR(10),)))</f>
        <v>*Steps to Reproduce:*
N/A
*Actual Result:*
N/A
*ScreenShot Name:*
*Code Snippet*
0
*Expected Result*
N/A
*Rationale*
N/A
*Recommendation*
N/A
*WCAG 2.1 Conformance Level:*
N/A
*WCAG 2.1 Success Criteria:*
N/A
*Tested on:*
Windows: 11
MAC OS: 12
iOS: 15
Android OS: 10
FALSE</v>
      </c>
      <c r="D216" s="121" t="b">
        <f>Final_Report[[#This Row],[Severity]]</f>
        <v>0</v>
      </c>
      <c r="E216" s="103" t="str">
        <f>CONCATENATE('Final Report'!AD216,CHAR(10),CHAR(10),'Final Report'!AF216)</f>
        <v xml:space="preserve">
N/A</v>
      </c>
      <c r="F216" s="103" t="str">
        <f>Final_Report[[#This Row],[Components]]</f>
        <v>N/A (Level N/A), Accessibility, Audit, Marketing, MLM-XL, MLVISION, MyLab, US, VPAT</v>
      </c>
      <c r="G216" s="103" t="e">
        <f>Final_Report[[#This Row],[Labels]]</f>
        <v>#VALUE!</v>
      </c>
      <c r="H216" s="103">
        <f>Final_Report[[#This Row],[ScreenShot Name]]</f>
        <v>0</v>
      </c>
      <c r="I216" s="104">
        <f>Final_Report[[#This Row],[Priority]]</f>
        <v>0</v>
      </c>
      <c r="J216" s="103">
        <f>Final_Report[[#This Row],[Uploading Status]]</f>
        <v>0</v>
      </c>
    </row>
    <row r="217" spans="1:10" ht="409.5" hidden="1">
      <c r="A217" s="58">
        <f>Final_Report[[#This Row],[Issue Name]]</f>
        <v>0</v>
      </c>
      <c r="B217" s="103" t="str">
        <f>Final_Report[[#This Row],[Summary]]</f>
        <v>N/A</v>
      </c>
      <c r="C217" s="103" t="str">
        <f>CONCATENATE("*Steps to Reproduce:*",CHAR(10),CHAR(10),'Final Report'!AD217,CHAR(10),CHAR(10),'Final Report'!AF217,CHAR(10),CHAR(10),"*Actual Result:*",CHAR(10),'Final Report'!V217,CHAR(10),CHAR(10),"*ScreenShot Name:*",CHAR(10),'Final Report'!AI217,CHAR(10),CHAR(10),IF('Final Report'!X217&lt;&gt;"",CONCATENATE("*Code Snippet*",CHAR(10),'Final Report'!X217,CHAR(10),CHAR(10)),""),"*Expected Result*",CHAR(10),'Final Report'!Z217,CHAR(10),CHAR(10),"*Rationale*",CHAR(10),'Final Report'!AA217,CHAR(10),CHAR(10),"*Recommendation*",CHAR(10),'Final Report'!AC217,CHAR(10),CHAR(10),"*WCAG 2.1 Conformance Level:*",CHAR(10),'Final Report'!AG217,CHAR(10),CHAR(10),"*WCAG 2.1 Success Criteria:*",CHAR(10),'Final Report'!AH217,CHAR(10),CHAR(10),"*Tested on:*",CHAR(10),'Final Report'!AK217,CHAR(10),CHAR(10),IF(OR('Final Report'!G217&lt;&gt;"",'Final Report'!H217&lt;&gt;"",'Final Report'!I217&lt;&gt;"",'Final Report'!J217&lt;&gt;"",'Final Report'!K217&lt;&gt;"",'Final Report'!L217&lt;&gt;"",'Final Report'!M217&lt;&gt;"",'Final Report'!N217&lt;&gt;"",'Final Report'!O217&lt;&gt;""),CONCATENATE("*Assistive Technology:*",CHAR(10),IF('Final Report'!G217&lt;&gt;"",CONCATENATE("JAWS 2022 - Chrome - Windows - ",'Final Report'!G217,CHAR(10)),""),IF('Final Report'!H217&lt;&gt;"",CONCATENATE("NVDA 2022 - Firefox - Windows - ",'Final Report'!H217,CHAR(10)),""),IF('Final Report'!I217&lt;&gt;"",CONCATENATE("NVDA 2022 - Chrome - Windows - ",'Final Report'!I217,CHAR(10)),""),IF('Final Report'!J217&lt;&gt;"",CONCATENATE("VoiceOver - Safari - MAC OS - ",'Final Report'!J217,CHAR(10)),""),IF('Final Report'!K217&lt;&gt;"",CONCATENATE("VoiceOver - Chrome - MAC OS  - ",'Final Report'!K217,CHAR(10)),""),IF('Final Report'!L217&lt;&gt;"",CONCATENATE("VoiceOver - iOS - ",'Final Report'!L217,CHAR(10)),""),IF('Final Report'!M217&lt;&gt;"",CONCATENATE("TalkBack - Android - ",'Final Report'!M217,CHAR(10)),""),IF('Final Report'!N217&lt;&gt;"",CONCATENATE("ZoomText - ",'Final Report'!N217,CHAR(10)),""),IF('Final Report'!O217&lt;&gt;"",CONCATENATE("Dragon - ",'Final Report'!O217,CHAR(10)),""),CHAR(10),"*Original Bug:*",CHAR(10),)))</f>
        <v>*Steps to Reproduce:*
N/A
*Actual Result:*
N/A
*ScreenShot Name:*
*Code Snippet*
0
*Expected Result*
N/A
*Rationale*
N/A
*Recommendation*
N/A
*WCAG 2.1 Conformance Level:*
N/A
*WCAG 2.1 Success Criteria:*
N/A
*Tested on:*
Windows: 11
MAC OS: 12
iOS: 15
Android OS: 10
FALSE</v>
      </c>
      <c r="D217" s="121" t="b">
        <f>Final_Report[[#This Row],[Severity]]</f>
        <v>0</v>
      </c>
      <c r="E217" s="103" t="str">
        <f>CONCATENATE('Final Report'!AD217,CHAR(10),CHAR(10),'Final Report'!AF217)</f>
        <v xml:space="preserve">
N/A</v>
      </c>
      <c r="F217" s="103" t="str">
        <f>Final_Report[[#This Row],[Components]]</f>
        <v>N/A (Level N/A), Accessibility, Audit, Marketing, MLM-XL, MLVISION, MyLab, US, VPAT</v>
      </c>
      <c r="G217" s="103" t="e">
        <f>Final_Report[[#This Row],[Labels]]</f>
        <v>#VALUE!</v>
      </c>
      <c r="H217" s="103">
        <f>Final_Report[[#This Row],[ScreenShot Name]]</f>
        <v>0</v>
      </c>
      <c r="I217" s="104">
        <f>Final_Report[[#This Row],[Priority]]</f>
        <v>0</v>
      </c>
      <c r="J217" s="103">
        <f>Final_Report[[#This Row],[Uploading Status]]</f>
        <v>0</v>
      </c>
    </row>
    <row r="218" spans="1:10" ht="409.5" hidden="1">
      <c r="A218" s="58">
        <f>Final_Report[[#This Row],[Issue Name]]</f>
        <v>0</v>
      </c>
      <c r="B218" s="103" t="str">
        <f>Final_Report[[#This Row],[Summary]]</f>
        <v>N/A</v>
      </c>
      <c r="C218" s="103" t="str">
        <f>CONCATENATE("*Steps to Reproduce:*",CHAR(10),CHAR(10),'Final Report'!AD218,CHAR(10),CHAR(10),'Final Report'!AF218,CHAR(10),CHAR(10),"*Actual Result:*",CHAR(10),'Final Report'!V218,CHAR(10),CHAR(10),"*ScreenShot Name:*",CHAR(10),'Final Report'!AI218,CHAR(10),CHAR(10),IF('Final Report'!X218&lt;&gt;"",CONCATENATE("*Code Snippet*",CHAR(10),'Final Report'!X218,CHAR(10),CHAR(10)),""),"*Expected Result*",CHAR(10),'Final Report'!Z218,CHAR(10),CHAR(10),"*Rationale*",CHAR(10),'Final Report'!AA218,CHAR(10),CHAR(10),"*Recommendation*",CHAR(10),'Final Report'!AC218,CHAR(10),CHAR(10),"*WCAG 2.1 Conformance Level:*",CHAR(10),'Final Report'!AG218,CHAR(10),CHAR(10),"*WCAG 2.1 Success Criteria:*",CHAR(10),'Final Report'!AH218,CHAR(10),CHAR(10),"*Tested on:*",CHAR(10),'Final Report'!AK218,CHAR(10),CHAR(10),IF(OR('Final Report'!G218&lt;&gt;"",'Final Report'!H218&lt;&gt;"",'Final Report'!I218&lt;&gt;"",'Final Report'!J218&lt;&gt;"",'Final Report'!K218&lt;&gt;"",'Final Report'!L218&lt;&gt;"",'Final Report'!M218&lt;&gt;"",'Final Report'!N218&lt;&gt;"",'Final Report'!O218&lt;&gt;""),CONCATENATE("*Assistive Technology:*",CHAR(10),IF('Final Report'!G218&lt;&gt;"",CONCATENATE("JAWS 2022 - Chrome - Windows - ",'Final Report'!G218,CHAR(10)),""),IF('Final Report'!H218&lt;&gt;"",CONCATENATE("NVDA 2022 - Firefox - Windows - ",'Final Report'!H218,CHAR(10)),""),IF('Final Report'!I218&lt;&gt;"",CONCATENATE("NVDA 2022 - Chrome - Windows - ",'Final Report'!I218,CHAR(10)),""),IF('Final Report'!J218&lt;&gt;"",CONCATENATE("VoiceOver - Safari - MAC OS - ",'Final Report'!J218,CHAR(10)),""),IF('Final Report'!K218&lt;&gt;"",CONCATENATE("VoiceOver - Chrome - MAC OS  - ",'Final Report'!K218,CHAR(10)),""),IF('Final Report'!L218&lt;&gt;"",CONCATENATE("VoiceOver - iOS - ",'Final Report'!L218,CHAR(10)),""),IF('Final Report'!M218&lt;&gt;"",CONCATENATE("TalkBack - Android - ",'Final Report'!M218,CHAR(10)),""),IF('Final Report'!N218&lt;&gt;"",CONCATENATE("ZoomText - ",'Final Report'!N218,CHAR(10)),""),IF('Final Report'!O218&lt;&gt;"",CONCATENATE("Dragon - ",'Final Report'!O218,CHAR(10)),""),CHAR(10),"*Original Bug:*",CHAR(10),)))</f>
        <v>*Steps to Reproduce:*
N/A
*Actual Result:*
N/A
*ScreenShot Name:*
*Code Snippet*
0
*Expected Result*
N/A
*Rationale*
N/A
*Recommendation*
N/A
*WCAG 2.1 Conformance Level:*
N/A
*WCAG 2.1 Success Criteria:*
N/A
*Tested on:*
Windows: 11
MAC OS: 12
iOS: 15
Android OS: 10
FALSE</v>
      </c>
      <c r="D218" s="121" t="b">
        <f>Final_Report[[#This Row],[Severity]]</f>
        <v>0</v>
      </c>
      <c r="E218" s="103" t="str">
        <f>CONCATENATE('Final Report'!AD218,CHAR(10),CHAR(10),'Final Report'!AF218)</f>
        <v xml:space="preserve">
N/A</v>
      </c>
      <c r="F218" s="103" t="str">
        <f>Final_Report[[#This Row],[Components]]</f>
        <v>N/A (Level N/A), Accessibility, Audit, Marketing, MLM-XL, MLVISION, MyLab, US, VPAT</v>
      </c>
      <c r="G218" s="103" t="e">
        <f>Final_Report[[#This Row],[Labels]]</f>
        <v>#VALUE!</v>
      </c>
      <c r="H218" s="103">
        <f>Final_Report[[#This Row],[ScreenShot Name]]</f>
        <v>0</v>
      </c>
      <c r="I218" s="104">
        <f>Final_Report[[#This Row],[Priority]]</f>
        <v>0</v>
      </c>
      <c r="J218" s="103">
        <f>Final_Report[[#This Row],[Uploading Status]]</f>
        <v>0</v>
      </c>
    </row>
    <row r="219" spans="1:10" ht="409.5" hidden="1">
      <c r="A219" s="58">
        <f>Final_Report[[#This Row],[Issue Name]]</f>
        <v>0</v>
      </c>
      <c r="B219" s="103" t="str">
        <f>Final_Report[[#This Row],[Summary]]</f>
        <v>N/A</v>
      </c>
      <c r="C219" s="103" t="str">
        <f>CONCATENATE("*Steps to Reproduce:*",CHAR(10),CHAR(10),'Final Report'!AD219,CHAR(10),CHAR(10),'Final Report'!AF219,CHAR(10),CHAR(10),"*Actual Result:*",CHAR(10),'Final Report'!V219,CHAR(10),CHAR(10),"*ScreenShot Name:*",CHAR(10),'Final Report'!AI219,CHAR(10),CHAR(10),IF('Final Report'!X219&lt;&gt;"",CONCATENATE("*Code Snippet*",CHAR(10),'Final Report'!X219,CHAR(10),CHAR(10)),""),"*Expected Result*",CHAR(10),'Final Report'!Z219,CHAR(10),CHAR(10),"*Rationale*",CHAR(10),'Final Report'!AA219,CHAR(10),CHAR(10),"*Recommendation*",CHAR(10),'Final Report'!AC219,CHAR(10),CHAR(10),"*WCAG 2.1 Conformance Level:*",CHAR(10),'Final Report'!AG219,CHAR(10),CHAR(10),"*WCAG 2.1 Success Criteria:*",CHAR(10),'Final Report'!AH219,CHAR(10),CHAR(10),"*Tested on:*",CHAR(10),'Final Report'!AK219,CHAR(10),CHAR(10),IF(OR('Final Report'!G219&lt;&gt;"",'Final Report'!H219&lt;&gt;"",'Final Report'!I219&lt;&gt;"",'Final Report'!J219&lt;&gt;"",'Final Report'!K219&lt;&gt;"",'Final Report'!L219&lt;&gt;"",'Final Report'!M219&lt;&gt;"",'Final Report'!N219&lt;&gt;"",'Final Report'!O219&lt;&gt;""),CONCATENATE("*Assistive Technology:*",CHAR(10),IF('Final Report'!G219&lt;&gt;"",CONCATENATE("JAWS 2022 - Chrome - Windows - ",'Final Report'!G219,CHAR(10)),""),IF('Final Report'!H219&lt;&gt;"",CONCATENATE("NVDA 2022 - Firefox - Windows - ",'Final Report'!H219,CHAR(10)),""),IF('Final Report'!I219&lt;&gt;"",CONCATENATE("NVDA 2022 - Chrome - Windows - ",'Final Report'!I219,CHAR(10)),""),IF('Final Report'!J219&lt;&gt;"",CONCATENATE("VoiceOver - Safari - MAC OS - ",'Final Report'!J219,CHAR(10)),""),IF('Final Report'!K219&lt;&gt;"",CONCATENATE("VoiceOver - Chrome - MAC OS  - ",'Final Report'!K219,CHAR(10)),""),IF('Final Report'!L219&lt;&gt;"",CONCATENATE("VoiceOver - iOS - ",'Final Report'!L219,CHAR(10)),""),IF('Final Report'!M219&lt;&gt;"",CONCATENATE("TalkBack - Android - ",'Final Report'!M219,CHAR(10)),""),IF('Final Report'!N219&lt;&gt;"",CONCATENATE("ZoomText - ",'Final Report'!N219,CHAR(10)),""),IF('Final Report'!O219&lt;&gt;"",CONCATENATE("Dragon - ",'Final Report'!O219,CHAR(10)),""),CHAR(10),"*Original Bug:*",CHAR(10),)))</f>
        <v>*Steps to Reproduce:*
N/A
*Actual Result:*
N/A
*ScreenShot Name:*
*Code Snippet*
0
*Expected Result*
N/A
*Rationale*
N/A
*Recommendation*
N/A
*WCAG 2.1 Conformance Level:*
N/A
*WCAG 2.1 Success Criteria:*
N/A
*Tested on:*
Windows: 11
MAC OS: 12
iOS: 15
Android OS: 10
FALSE</v>
      </c>
      <c r="D219" s="121" t="b">
        <f>Final_Report[[#This Row],[Severity]]</f>
        <v>0</v>
      </c>
      <c r="E219" s="103" t="str">
        <f>CONCATENATE('Final Report'!AD219,CHAR(10),CHAR(10),'Final Report'!AF219)</f>
        <v xml:space="preserve">
N/A</v>
      </c>
      <c r="F219" s="103" t="str">
        <f>Final_Report[[#This Row],[Components]]</f>
        <v>N/A (Level N/A), Accessibility, Audit, Marketing, MLM-XL, MLVISION, MyLab, US, VPAT</v>
      </c>
      <c r="G219" s="103" t="e">
        <f>Final_Report[[#This Row],[Labels]]</f>
        <v>#VALUE!</v>
      </c>
      <c r="H219" s="103">
        <f>Final_Report[[#This Row],[ScreenShot Name]]</f>
        <v>0</v>
      </c>
      <c r="I219" s="104">
        <f>Final_Report[[#This Row],[Priority]]</f>
        <v>0</v>
      </c>
      <c r="J219" s="103">
        <f>Final_Report[[#This Row],[Uploading Status]]</f>
        <v>0</v>
      </c>
    </row>
    <row r="220" spans="1:10" ht="409.5" hidden="1">
      <c r="A220" s="58">
        <f>Final_Report[[#This Row],[Issue Name]]</f>
        <v>0</v>
      </c>
      <c r="B220" s="103" t="str">
        <f>Final_Report[[#This Row],[Summary]]</f>
        <v>N/A</v>
      </c>
      <c r="C220" s="103" t="str">
        <f>CONCATENATE("*Steps to Reproduce:*",CHAR(10),CHAR(10),'Final Report'!AD220,CHAR(10),CHAR(10),'Final Report'!AF220,CHAR(10),CHAR(10),"*Actual Result:*",CHAR(10),'Final Report'!V220,CHAR(10),CHAR(10),"*ScreenShot Name:*",CHAR(10),'Final Report'!AI220,CHAR(10),CHAR(10),IF('Final Report'!X220&lt;&gt;"",CONCATENATE("*Code Snippet*",CHAR(10),'Final Report'!X220,CHAR(10),CHAR(10)),""),"*Expected Result*",CHAR(10),'Final Report'!Z220,CHAR(10),CHAR(10),"*Rationale*",CHAR(10),'Final Report'!AA220,CHAR(10),CHAR(10),"*Recommendation*",CHAR(10),'Final Report'!AC220,CHAR(10),CHAR(10),"*WCAG 2.1 Conformance Level:*",CHAR(10),'Final Report'!AG220,CHAR(10),CHAR(10),"*WCAG 2.1 Success Criteria:*",CHAR(10),'Final Report'!AH220,CHAR(10),CHAR(10),"*Tested on:*",CHAR(10),'Final Report'!AK220,CHAR(10),CHAR(10),IF(OR('Final Report'!G220&lt;&gt;"",'Final Report'!H220&lt;&gt;"",'Final Report'!I220&lt;&gt;"",'Final Report'!J220&lt;&gt;"",'Final Report'!K220&lt;&gt;"",'Final Report'!L220&lt;&gt;"",'Final Report'!M220&lt;&gt;"",'Final Report'!N220&lt;&gt;"",'Final Report'!O220&lt;&gt;""),CONCATENATE("*Assistive Technology:*",CHAR(10),IF('Final Report'!G220&lt;&gt;"",CONCATENATE("JAWS 2022 - Chrome - Windows - ",'Final Report'!G220,CHAR(10)),""),IF('Final Report'!H220&lt;&gt;"",CONCATENATE("NVDA 2022 - Firefox - Windows - ",'Final Report'!H220,CHAR(10)),""),IF('Final Report'!I220&lt;&gt;"",CONCATENATE("NVDA 2022 - Chrome - Windows - ",'Final Report'!I220,CHAR(10)),""),IF('Final Report'!J220&lt;&gt;"",CONCATENATE("VoiceOver - Safari - MAC OS - ",'Final Report'!J220,CHAR(10)),""),IF('Final Report'!K220&lt;&gt;"",CONCATENATE("VoiceOver - Chrome - MAC OS  - ",'Final Report'!K220,CHAR(10)),""),IF('Final Report'!L220&lt;&gt;"",CONCATENATE("VoiceOver - iOS - ",'Final Report'!L220,CHAR(10)),""),IF('Final Report'!M220&lt;&gt;"",CONCATENATE("TalkBack - Android - ",'Final Report'!M220,CHAR(10)),""),IF('Final Report'!N220&lt;&gt;"",CONCATENATE("ZoomText - ",'Final Report'!N220,CHAR(10)),""),IF('Final Report'!O220&lt;&gt;"",CONCATENATE("Dragon - ",'Final Report'!O220,CHAR(10)),""),CHAR(10),"*Original Bug:*",CHAR(10),)))</f>
        <v>*Steps to Reproduce:*
N/A
*Actual Result:*
N/A
*ScreenShot Name:*
*Code Snippet*
0
*Expected Result*
N/A
*Rationale*
N/A
*Recommendation*
N/A
*WCAG 2.1 Conformance Level:*
N/A
*WCAG 2.1 Success Criteria:*
N/A
*Tested on:*
Windows: 11
MAC OS: 12
iOS: 15
Android OS: 10
FALSE</v>
      </c>
      <c r="D220" s="121" t="b">
        <f>Final_Report[[#This Row],[Severity]]</f>
        <v>0</v>
      </c>
      <c r="E220" s="103" t="str">
        <f>CONCATENATE('Final Report'!AD220,CHAR(10),CHAR(10),'Final Report'!AF220)</f>
        <v xml:space="preserve">
N/A</v>
      </c>
      <c r="F220" s="103" t="str">
        <f>Final_Report[[#This Row],[Components]]</f>
        <v>N/A (Level N/A), Accessibility, Audit, Marketing, MLM-XL, MLVISION, MyLab, US, VPAT</v>
      </c>
      <c r="G220" s="103" t="e">
        <f>Final_Report[[#This Row],[Labels]]</f>
        <v>#VALUE!</v>
      </c>
      <c r="H220" s="103">
        <f>Final_Report[[#This Row],[ScreenShot Name]]</f>
        <v>0</v>
      </c>
      <c r="I220" s="104">
        <f>Final_Report[[#This Row],[Priority]]</f>
        <v>0</v>
      </c>
      <c r="J220" s="103">
        <f>Final_Report[[#This Row],[Uploading Status]]</f>
        <v>0</v>
      </c>
    </row>
    <row r="221" spans="1:10" ht="409.5" hidden="1">
      <c r="A221" s="58">
        <f>Final_Report[[#This Row],[Issue Name]]</f>
        <v>0</v>
      </c>
      <c r="B221" s="103" t="str">
        <f>Final_Report[[#This Row],[Summary]]</f>
        <v>N/A</v>
      </c>
      <c r="C221" s="103" t="str">
        <f>CONCATENATE("*Steps to Reproduce:*",CHAR(10),CHAR(10),'Final Report'!AD221,CHAR(10),CHAR(10),'Final Report'!AF221,CHAR(10),CHAR(10),"*Actual Result:*",CHAR(10),'Final Report'!V221,CHAR(10),CHAR(10),"*ScreenShot Name:*",CHAR(10),'Final Report'!AI221,CHAR(10),CHAR(10),IF('Final Report'!X221&lt;&gt;"",CONCATENATE("*Code Snippet*",CHAR(10),'Final Report'!X221,CHAR(10),CHAR(10)),""),"*Expected Result*",CHAR(10),'Final Report'!Z221,CHAR(10),CHAR(10),"*Rationale*",CHAR(10),'Final Report'!AA221,CHAR(10),CHAR(10),"*Recommendation*",CHAR(10),'Final Report'!AC221,CHAR(10),CHAR(10),"*WCAG 2.1 Conformance Level:*",CHAR(10),'Final Report'!AG221,CHAR(10),CHAR(10),"*WCAG 2.1 Success Criteria:*",CHAR(10),'Final Report'!AH221,CHAR(10),CHAR(10),"*Tested on:*",CHAR(10),'Final Report'!AK221,CHAR(10),CHAR(10),IF(OR('Final Report'!G221&lt;&gt;"",'Final Report'!H221&lt;&gt;"",'Final Report'!I221&lt;&gt;"",'Final Report'!J221&lt;&gt;"",'Final Report'!K221&lt;&gt;"",'Final Report'!L221&lt;&gt;"",'Final Report'!M221&lt;&gt;"",'Final Report'!N221&lt;&gt;"",'Final Report'!O221&lt;&gt;""),CONCATENATE("*Assistive Technology:*",CHAR(10),IF('Final Report'!G221&lt;&gt;"",CONCATENATE("JAWS 2022 - Chrome - Windows - ",'Final Report'!G221,CHAR(10)),""),IF('Final Report'!H221&lt;&gt;"",CONCATENATE("NVDA 2022 - Firefox - Windows - ",'Final Report'!H221,CHAR(10)),""),IF('Final Report'!I221&lt;&gt;"",CONCATENATE("NVDA 2022 - Chrome - Windows - ",'Final Report'!I221,CHAR(10)),""),IF('Final Report'!J221&lt;&gt;"",CONCATENATE("VoiceOver - Safari - MAC OS - ",'Final Report'!J221,CHAR(10)),""),IF('Final Report'!K221&lt;&gt;"",CONCATENATE("VoiceOver - Chrome - MAC OS  - ",'Final Report'!K221,CHAR(10)),""),IF('Final Report'!L221&lt;&gt;"",CONCATENATE("VoiceOver - iOS - ",'Final Report'!L221,CHAR(10)),""),IF('Final Report'!M221&lt;&gt;"",CONCATENATE("TalkBack - Android - ",'Final Report'!M221,CHAR(10)),""),IF('Final Report'!N221&lt;&gt;"",CONCATENATE("ZoomText - ",'Final Report'!N221,CHAR(10)),""),IF('Final Report'!O221&lt;&gt;"",CONCATENATE("Dragon - ",'Final Report'!O221,CHAR(10)),""),CHAR(10),"*Original Bug:*",CHAR(10),)))</f>
        <v>*Steps to Reproduce:*
N/A
*Actual Result:*
N/A
*ScreenShot Name:*
*Code Snippet*
0
*Expected Result*
N/A
*Rationale*
N/A
*Recommendation*
N/A
*WCAG 2.1 Conformance Level:*
N/A
*WCAG 2.1 Success Criteria:*
N/A
*Tested on:*
Windows: 11
MAC OS: 12
iOS: 15
Android OS: 10
FALSE</v>
      </c>
      <c r="D221" s="121" t="b">
        <f>Final_Report[[#This Row],[Severity]]</f>
        <v>0</v>
      </c>
      <c r="E221" s="103" t="str">
        <f>CONCATENATE('Final Report'!AD221,CHAR(10),CHAR(10),'Final Report'!AF221)</f>
        <v xml:space="preserve">
N/A</v>
      </c>
      <c r="F221" s="103" t="str">
        <f>Final_Report[[#This Row],[Components]]</f>
        <v>N/A (Level N/A), Accessibility, Audit, Marketing, MLM-XL, MLVISION, MyLab, US, VPAT</v>
      </c>
      <c r="G221" s="103" t="e">
        <f>Final_Report[[#This Row],[Labels]]</f>
        <v>#VALUE!</v>
      </c>
      <c r="H221" s="103">
        <f>Final_Report[[#This Row],[ScreenShot Name]]</f>
        <v>0</v>
      </c>
      <c r="I221" s="104">
        <f>Final_Report[[#This Row],[Priority]]</f>
        <v>0</v>
      </c>
      <c r="J221" s="103">
        <f>Final_Report[[#This Row],[Uploading Status]]</f>
        <v>0</v>
      </c>
    </row>
    <row r="222" spans="1:10" ht="409.5" hidden="1">
      <c r="A222" s="58">
        <f>Final_Report[[#This Row],[Issue Name]]</f>
        <v>0</v>
      </c>
      <c r="B222" s="103" t="str">
        <f>Final_Report[[#This Row],[Summary]]</f>
        <v>N/A</v>
      </c>
      <c r="C222" s="103" t="str">
        <f>CONCATENATE("*Steps to Reproduce:*",CHAR(10),CHAR(10),'Final Report'!AD222,CHAR(10),CHAR(10),'Final Report'!AF222,CHAR(10),CHAR(10),"*Actual Result:*",CHAR(10),'Final Report'!V222,CHAR(10),CHAR(10),"*ScreenShot Name:*",CHAR(10),'Final Report'!AI222,CHAR(10),CHAR(10),IF('Final Report'!X222&lt;&gt;"",CONCATENATE("*Code Snippet*",CHAR(10),'Final Report'!X222,CHAR(10),CHAR(10)),""),"*Expected Result*",CHAR(10),'Final Report'!Z222,CHAR(10),CHAR(10),"*Rationale*",CHAR(10),'Final Report'!AA222,CHAR(10),CHAR(10),"*Recommendation*",CHAR(10),'Final Report'!AC222,CHAR(10),CHAR(10),"*WCAG 2.1 Conformance Level:*",CHAR(10),'Final Report'!AG222,CHAR(10),CHAR(10),"*WCAG 2.1 Success Criteria:*",CHAR(10),'Final Report'!AH222,CHAR(10),CHAR(10),"*Tested on:*",CHAR(10),'Final Report'!AK222,CHAR(10),CHAR(10),IF(OR('Final Report'!G222&lt;&gt;"",'Final Report'!H222&lt;&gt;"",'Final Report'!I222&lt;&gt;"",'Final Report'!J222&lt;&gt;"",'Final Report'!K222&lt;&gt;"",'Final Report'!L222&lt;&gt;"",'Final Report'!M222&lt;&gt;"",'Final Report'!N222&lt;&gt;"",'Final Report'!O222&lt;&gt;""),CONCATENATE("*Assistive Technology:*",CHAR(10),IF('Final Report'!G222&lt;&gt;"",CONCATENATE("JAWS 2022 - Chrome - Windows - ",'Final Report'!G222,CHAR(10)),""),IF('Final Report'!H222&lt;&gt;"",CONCATENATE("NVDA 2022 - Firefox - Windows - ",'Final Report'!H222,CHAR(10)),""),IF('Final Report'!I222&lt;&gt;"",CONCATENATE("NVDA 2022 - Chrome - Windows - ",'Final Report'!I222,CHAR(10)),""),IF('Final Report'!J222&lt;&gt;"",CONCATENATE("VoiceOver - Safari - MAC OS - ",'Final Report'!J222,CHAR(10)),""),IF('Final Report'!K222&lt;&gt;"",CONCATENATE("VoiceOver - Chrome - MAC OS  - ",'Final Report'!K222,CHAR(10)),""),IF('Final Report'!L222&lt;&gt;"",CONCATENATE("VoiceOver - iOS - ",'Final Report'!L222,CHAR(10)),""),IF('Final Report'!M222&lt;&gt;"",CONCATENATE("TalkBack - Android - ",'Final Report'!M222,CHAR(10)),""),IF('Final Report'!N222&lt;&gt;"",CONCATENATE("ZoomText - ",'Final Report'!N222,CHAR(10)),""),IF('Final Report'!O222&lt;&gt;"",CONCATENATE("Dragon - ",'Final Report'!O222,CHAR(10)),""),CHAR(10),"*Original Bug:*",CHAR(10),)))</f>
        <v>*Steps to Reproduce:*
N/A
*Actual Result:*
N/A
*ScreenShot Name:*
*Code Snippet*
0
*Expected Result*
N/A
*Rationale*
N/A
*Recommendation*
N/A
*WCAG 2.1 Conformance Level:*
N/A
*WCAG 2.1 Success Criteria:*
N/A
*Tested on:*
Windows: 11
MAC OS: 12
iOS: 15
Android OS: 10
FALSE</v>
      </c>
      <c r="D222" s="121" t="b">
        <f>Final_Report[[#This Row],[Severity]]</f>
        <v>0</v>
      </c>
      <c r="E222" s="103" t="str">
        <f>CONCATENATE('Final Report'!AD222,CHAR(10),CHAR(10),'Final Report'!AF222)</f>
        <v xml:space="preserve">
N/A</v>
      </c>
      <c r="F222" s="103" t="str">
        <f>Final_Report[[#This Row],[Components]]</f>
        <v>N/A (Level N/A), Accessibility, Audit, Marketing, MLM-XL, MLVISION, MyLab, US, VPAT</v>
      </c>
      <c r="G222" s="103" t="e">
        <f>Final_Report[[#This Row],[Labels]]</f>
        <v>#VALUE!</v>
      </c>
      <c r="H222" s="103">
        <f>Final_Report[[#This Row],[ScreenShot Name]]</f>
        <v>0</v>
      </c>
      <c r="I222" s="104">
        <f>Final_Report[[#This Row],[Priority]]</f>
        <v>0</v>
      </c>
      <c r="J222" s="103">
        <f>Final_Report[[#This Row],[Uploading Status]]</f>
        <v>0</v>
      </c>
    </row>
    <row r="223" spans="1:10" ht="409.5" hidden="1">
      <c r="A223" s="58">
        <f>Final_Report[[#This Row],[Issue Name]]</f>
        <v>0</v>
      </c>
      <c r="B223" s="103" t="str">
        <f>Final_Report[[#This Row],[Summary]]</f>
        <v>N/A</v>
      </c>
      <c r="C223" s="103" t="str">
        <f>CONCATENATE("*Steps to Reproduce:*",CHAR(10),CHAR(10),'Final Report'!AD223,CHAR(10),CHAR(10),'Final Report'!AF223,CHAR(10),CHAR(10),"*Actual Result:*",CHAR(10),'Final Report'!V223,CHAR(10),CHAR(10),"*ScreenShot Name:*",CHAR(10),'Final Report'!AI223,CHAR(10),CHAR(10),IF('Final Report'!X223&lt;&gt;"",CONCATENATE("*Code Snippet*",CHAR(10),'Final Report'!X223,CHAR(10),CHAR(10)),""),"*Expected Result*",CHAR(10),'Final Report'!Z223,CHAR(10),CHAR(10),"*Rationale*",CHAR(10),'Final Report'!AA223,CHAR(10),CHAR(10),"*Recommendation*",CHAR(10),'Final Report'!AC223,CHAR(10),CHAR(10),"*WCAG 2.1 Conformance Level:*",CHAR(10),'Final Report'!AG223,CHAR(10),CHAR(10),"*WCAG 2.1 Success Criteria:*",CHAR(10),'Final Report'!AH223,CHAR(10),CHAR(10),"*Tested on:*",CHAR(10),'Final Report'!AK223,CHAR(10),CHAR(10),IF(OR('Final Report'!G223&lt;&gt;"",'Final Report'!H223&lt;&gt;"",'Final Report'!I223&lt;&gt;"",'Final Report'!J223&lt;&gt;"",'Final Report'!K223&lt;&gt;"",'Final Report'!L223&lt;&gt;"",'Final Report'!M223&lt;&gt;"",'Final Report'!N223&lt;&gt;"",'Final Report'!O223&lt;&gt;""),CONCATENATE("*Assistive Technology:*",CHAR(10),IF('Final Report'!G223&lt;&gt;"",CONCATENATE("JAWS 2022 - Chrome - Windows - ",'Final Report'!G223,CHAR(10)),""),IF('Final Report'!H223&lt;&gt;"",CONCATENATE("NVDA 2022 - Firefox - Windows - ",'Final Report'!H223,CHAR(10)),""),IF('Final Report'!I223&lt;&gt;"",CONCATENATE("NVDA 2022 - Chrome - Windows - ",'Final Report'!I223,CHAR(10)),""),IF('Final Report'!J223&lt;&gt;"",CONCATENATE("VoiceOver - Safari - MAC OS - ",'Final Report'!J223,CHAR(10)),""),IF('Final Report'!K223&lt;&gt;"",CONCATENATE("VoiceOver - Chrome - MAC OS  - ",'Final Report'!K223,CHAR(10)),""),IF('Final Report'!L223&lt;&gt;"",CONCATENATE("VoiceOver - iOS - ",'Final Report'!L223,CHAR(10)),""),IF('Final Report'!M223&lt;&gt;"",CONCATENATE("TalkBack - Android - ",'Final Report'!M223,CHAR(10)),""),IF('Final Report'!N223&lt;&gt;"",CONCATENATE("ZoomText - ",'Final Report'!N223,CHAR(10)),""),IF('Final Report'!O223&lt;&gt;"",CONCATENATE("Dragon - ",'Final Report'!O223,CHAR(10)),""),CHAR(10),"*Original Bug:*",CHAR(10),)))</f>
        <v>*Steps to Reproduce:*
N/A
*Actual Result:*
N/A
*ScreenShot Name:*
*Code Snippet*
0
*Expected Result*
N/A
*Rationale*
N/A
*Recommendation*
N/A
*WCAG 2.1 Conformance Level:*
N/A
*WCAG 2.1 Success Criteria:*
N/A
*Tested on:*
Windows: 11
MAC OS: 12
iOS: 15
Android OS: 10
FALSE</v>
      </c>
      <c r="D223" s="121" t="b">
        <f>Final_Report[[#This Row],[Severity]]</f>
        <v>0</v>
      </c>
      <c r="E223" s="103" t="str">
        <f>CONCATENATE('Final Report'!AD223,CHAR(10),CHAR(10),'Final Report'!AF223)</f>
        <v xml:space="preserve">
N/A</v>
      </c>
      <c r="F223" s="103" t="str">
        <f>Final_Report[[#This Row],[Components]]</f>
        <v>N/A (Level N/A), Accessibility, Audit, Marketing, MLM-XL, MLVISION, MyLab, US, VPAT</v>
      </c>
      <c r="G223" s="103" t="e">
        <f>Final_Report[[#This Row],[Labels]]</f>
        <v>#VALUE!</v>
      </c>
      <c r="H223" s="103">
        <f>Final_Report[[#This Row],[ScreenShot Name]]</f>
        <v>0</v>
      </c>
      <c r="I223" s="104">
        <f>Final_Report[[#This Row],[Priority]]</f>
        <v>0</v>
      </c>
      <c r="J223" s="103">
        <f>Final_Report[[#This Row],[Uploading Status]]</f>
        <v>0</v>
      </c>
    </row>
    <row r="224" spans="1:10" ht="409.5" hidden="1">
      <c r="A224" s="58">
        <f>Final_Report[[#This Row],[Issue Name]]</f>
        <v>0</v>
      </c>
      <c r="B224" s="103" t="str">
        <f>Final_Report[[#This Row],[Summary]]</f>
        <v>N/A</v>
      </c>
      <c r="C224" s="103" t="str">
        <f>CONCATENATE("*Steps to Reproduce:*",CHAR(10),CHAR(10),'Final Report'!AD224,CHAR(10),CHAR(10),'Final Report'!AF224,CHAR(10),CHAR(10),"*Actual Result:*",CHAR(10),'Final Report'!V224,CHAR(10),CHAR(10),"*ScreenShot Name:*",CHAR(10),'Final Report'!AI224,CHAR(10),CHAR(10),IF('Final Report'!X224&lt;&gt;"",CONCATENATE("*Code Snippet*",CHAR(10),'Final Report'!X224,CHAR(10),CHAR(10)),""),"*Expected Result*",CHAR(10),'Final Report'!Z224,CHAR(10),CHAR(10),"*Rationale*",CHAR(10),'Final Report'!AA224,CHAR(10),CHAR(10),"*Recommendation*",CHAR(10),'Final Report'!AC224,CHAR(10),CHAR(10),"*WCAG 2.1 Conformance Level:*",CHAR(10),'Final Report'!AG224,CHAR(10),CHAR(10),"*WCAG 2.1 Success Criteria:*",CHAR(10),'Final Report'!AH224,CHAR(10),CHAR(10),"*Tested on:*",CHAR(10),'Final Report'!AK224,CHAR(10),CHAR(10),IF(OR('Final Report'!G224&lt;&gt;"",'Final Report'!H224&lt;&gt;"",'Final Report'!I224&lt;&gt;"",'Final Report'!J224&lt;&gt;"",'Final Report'!K224&lt;&gt;"",'Final Report'!L224&lt;&gt;"",'Final Report'!M224&lt;&gt;"",'Final Report'!N224&lt;&gt;"",'Final Report'!O224&lt;&gt;""),CONCATENATE("*Assistive Technology:*",CHAR(10),IF('Final Report'!G224&lt;&gt;"",CONCATENATE("JAWS 2022 - Chrome - Windows - ",'Final Report'!G224,CHAR(10)),""),IF('Final Report'!H224&lt;&gt;"",CONCATENATE("NVDA 2022 - Firefox - Windows - ",'Final Report'!H224,CHAR(10)),""),IF('Final Report'!I224&lt;&gt;"",CONCATENATE("NVDA 2022 - Chrome - Windows - ",'Final Report'!I224,CHAR(10)),""),IF('Final Report'!J224&lt;&gt;"",CONCATENATE("VoiceOver - Safari - MAC OS - ",'Final Report'!J224,CHAR(10)),""),IF('Final Report'!K224&lt;&gt;"",CONCATENATE("VoiceOver - Chrome - MAC OS  - ",'Final Report'!K224,CHAR(10)),""),IF('Final Report'!L224&lt;&gt;"",CONCATENATE("VoiceOver - iOS - ",'Final Report'!L224,CHAR(10)),""),IF('Final Report'!M224&lt;&gt;"",CONCATENATE("TalkBack - Android - ",'Final Report'!M224,CHAR(10)),""),IF('Final Report'!N224&lt;&gt;"",CONCATENATE("ZoomText - ",'Final Report'!N224,CHAR(10)),""),IF('Final Report'!O224&lt;&gt;"",CONCATENATE("Dragon - ",'Final Report'!O224,CHAR(10)),""),CHAR(10),"*Original Bug:*",CHAR(10),)))</f>
        <v>*Steps to Reproduce:*
N/A
*Actual Result:*
N/A
*ScreenShot Name:*
*Code Snippet*
0
*Expected Result*
N/A
*Rationale*
N/A
*Recommendation*
N/A
*WCAG 2.1 Conformance Level:*
N/A
*WCAG 2.1 Success Criteria:*
N/A
*Tested on:*
Windows: 11
MAC OS: 12
iOS: 15
Android OS: 10
FALSE</v>
      </c>
      <c r="D224" s="121" t="b">
        <f>Final_Report[[#This Row],[Severity]]</f>
        <v>0</v>
      </c>
      <c r="E224" s="103" t="str">
        <f>CONCATENATE('Final Report'!AD224,CHAR(10),CHAR(10),'Final Report'!AF224)</f>
        <v xml:space="preserve">
N/A</v>
      </c>
      <c r="F224" s="103" t="str">
        <f>Final_Report[[#This Row],[Components]]</f>
        <v>N/A (Level N/A), Accessibility, Audit, Marketing, MLM-XL, MLVISION, MyLab, US, VPAT</v>
      </c>
      <c r="G224" s="103" t="e">
        <f>Final_Report[[#This Row],[Labels]]</f>
        <v>#VALUE!</v>
      </c>
      <c r="H224" s="103">
        <f>Final_Report[[#This Row],[ScreenShot Name]]</f>
        <v>0</v>
      </c>
      <c r="I224" s="104">
        <f>Final_Report[[#This Row],[Priority]]</f>
        <v>0</v>
      </c>
      <c r="J224" s="103">
        <f>Final_Report[[#This Row],[Uploading Status]]</f>
        <v>0</v>
      </c>
    </row>
    <row r="225" spans="1:10" ht="409.5" hidden="1">
      <c r="A225" s="58">
        <f>Final_Report[[#This Row],[Issue Name]]</f>
        <v>0</v>
      </c>
      <c r="B225" s="103" t="str">
        <f>Final_Report[[#This Row],[Summary]]</f>
        <v>N/A</v>
      </c>
      <c r="C225" s="103" t="str">
        <f>CONCATENATE("*Steps to Reproduce:*",CHAR(10),CHAR(10),'Final Report'!AD225,CHAR(10),CHAR(10),'Final Report'!AF225,CHAR(10),CHAR(10),"*Actual Result:*",CHAR(10),'Final Report'!V225,CHAR(10),CHAR(10),"*ScreenShot Name:*",CHAR(10),'Final Report'!AI225,CHAR(10),CHAR(10),IF('Final Report'!X225&lt;&gt;"",CONCATENATE("*Code Snippet*",CHAR(10),'Final Report'!X225,CHAR(10),CHAR(10)),""),"*Expected Result*",CHAR(10),'Final Report'!Z225,CHAR(10),CHAR(10),"*Rationale*",CHAR(10),'Final Report'!AA225,CHAR(10),CHAR(10),"*Recommendation*",CHAR(10),'Final Report'!AC225,CHAR(10),CHAR(10),"*WCAG 2.1 Conformance Level:*",CHAR(10),'Final Report'!AG225,CHAR(10),CHAR(10),"*WCAG 2.1 Success Criteria:*",CHAR(10),'Final Report'!AH225,CHAR(10),CHAR(10),"*Tested on:*",CHAR(10),'Final Report'!AK225,CHAR(10),CHAR(10),IF(OR('Final Report'!G225&lt;&gt;"",'Final Report'!H225&lt;&gt;"",'Final Report'!I225&lt;&gt;"",'Final Report'!J225&lt;&gt;"",'Final Report'!K225&lt;&gt;"",'Final Report'!L225&lt;&gt;"",'Final Report'!M225&lt;&gt;"",'Final Report'!N225&lt;&gt;"",'Final Report'!O225&lt;&gt;""),CONCATENATE("*Assistive Technology:*",CHAR(10),IF('Final Report'!G225&lt;&gt;"",CONCATENATE("JAWS 2022 - Chrome - Windows - ",'Final Report'!G225,CHAR(10)),""),IF('Final Report'!H225&lt;&gt;"",CONCATENATE("NVDA 2022 - Firefox - Windows - ",'Final Report'!H225,CHAR(10)),""),IF('Final Report'!I225&lt;&gt;"",CONCATENATE("NVDA 2022 - Chrome - Windows - ",'Final Report'!I225,CHAR(10)),""),IF('Final Report'!J225&lt;&gt;"",CONCATENATE("VoiceOver - Safari - MAC OS - ",'Final Report'!J225,CHAR(10)),""),IF('Final Report'!K225&lt;&gt;"",CONCATENATE("VoiceOver - Chrome - MAC OS  - ",'Final Report'!K225,CHAR(10)),""),IF('Final Report'!L225&lt;&gt;"",CONCATENATE("VoiceOver - iOS - ",'Final Report'!L225,CHAR(10)),""),IF('Final Report'!M225&lt;&gt;"",CONCATENATE("TalkBack - Android - ",'Final Report'!M225,CHAR(10)),""),IF('Final Report'!N225&lt;&gt;"",CONCATENATE("ZoomText - ",'Final Report'!N225,CHAR(10)),""),IF('Final Report'!O225&lt;&gt;"",CONCATENATE("Dragon - ",'Final Report'!O225,CHAR(10)),""),CHAR(10),"*Original Bug:*",CHAR(10),)))</f>
        <v>*Steps to Reproduce:*
N/A
*Actual Result:*
N/A
*ScreenShot Name:*
*Code Snippet*
0
*Expected Result*
N/A
*Rationale*
N/A
*Recommendation*
N/A
*WCAG 2.1 Conformance Level:*
N/A
*WCAG 2.1 Success Criteria:*
N/A
*Tested on:*
Windows: 11
MAC OS: 12
iOS: 15
Android OS: 10
FALSE</v>
      </c>
      <c r="D225" s="121" t="b">
        <f>Final_Report[[#This Row],[Severity]]</f>
        <v>0</v>
      </c>
      <c r="E225" s="103" t="str">
        <f>CONCATENATE('Final Report'!AD225,CHAR(10),CHAR(10),'Final Report'!AF225)</f>
        <v xml:space="preserve">
N/A</v>
      </c>
      <c r="F225" s="103" t="str">
        <f>Final_Report[[#This Row],[Components]]</f>
        <v>N/A (Level N/A), Accessibility, Audit, Marketing, MLM-XL, MLVISION, MyLab, US, VPAT</v>
      </c>
      <c r="G225" s="103" t="e">
        <f>Final_Report[[#This Row],[Labels]]</f>
        <v>#VALUE!</v>
      </c>
      <c r="H225" s="103">
        <f>Final_Report[[#This Row],[ScreenShot Name]]</f>
        <v>0</v>
      </c>
      <c r="I225" s="104">
        <f>Final_Report[[#This Row],[Priority]]</f>
        <v>0</v>
      </c>
      <c r="J225" s="103">
        <f>Final_Report[[#This Row],[Uploading Status]]</f>
        <v>0</v>
      </c>
    </row>
    <row r="226" spans="1:10" ht="409.5" hidden="1">
      <c r="A226" s="58">
        <f>Final_Report[[#This Row],[Issue Name]]</f>
        <v>0</v>
      </c>
      <c r="B226" s="103" t="str">
        <f>Final_Report[[#This Row],[Summary]]</f>
        <v>N/A</v>
      </c>
      <c r="C226" s="103" t="str">
        <f>CONCATENATE("*Steps to Reproduce:*",CHAR(10),CHAR(10),'Final Report'!AD226,CHAR(10),CHAR(10),'Final Report'!AF226,CHAR(10),CHAR(10),"*Actual Result:*",CHAR(10),'Final Report'!V226,CHAR(10),CHAR(10),"*ScreenShot Name:*",CHAR(10),'Final Report'!AI226,CHAR(10),CHAR(10),IF('Final Report'!X226&lt;&gt;"",CONCATENATE("*Code Snippet*",CHAR(10),'Final Report'!X226,CHAR(10),CHAR(10)),""),"*Expected Result*",CHAR(10),'Final Report'!Z226,CHAR(10),CHAR(10),"*Rationale*",CHAR(10),'Final Report'!AA226,CHAR(10),CHAR(10),"*Recommendation*",CHAR(10),'Final Report'!AC226,CHAR(10),CHAR(10),"*WCAG 2.1 Conformance Level:*",CHAR(10),'Final Report'!AG226,CHAR(10),CHAR(10),"*WCAG 2.1 Success Criteria:*",CHAR(10),'Final Report'!AH226,CHAR(10),CHAR(10),"*Tested on:*",CHAR(10),'Final Report'!AK226,CHAR(10),CHAR(10),IF(OR('Final Report'!G226&lt;&gt;"",'Final Report'!H226&lt;&gt;"",'Final Report'!I226&lt;&gt;"",'Final Report'!J226&lt;&gt;"",'Final Report'!K226&lt;&gt;"",'Final Report'!L226&lt;&gt;"",'Final Report'!M226&lt;&gt;"",'Final Report'!N226&lt;&gt;"",'Final Report'!O226&lt;&gt;""),CONCATENATE("*Assistive Technology:*",CHAR(10),IF('Final Report'!G226&lt;&gt;"",CONCATENATE("JAWS 2022 - Chrome - Windows - ",'Final Report'!G226,CHAR(10)),""),IF('Final Report'!H226&lt;&gt;"",CONCATENATE("NVDA 2022 - Firefox - Windows - ",'Final Report'!H226,CHAR(10)),""),IF('Final Report'!I226&lt;&gt;"",CONCATENATE("NVDA 2022 - Chrome - Windows - ",'Final Report'!I226,CHAR(10)),""),IF('Final Report'!J226&lt;&gt;"",CONCATENATE("VoiceOver - Safari - MAC OS - ",'Final Report'!J226,CHAR(10)),""),IF('Final Report'!K226&lt;&gt;"",CONCATENATE("VoiceOver - Chrome - MAC OS  - ",'Final Report'!K226,CHAR(10)),""),IF('Final Report'!L226&lt;&gt;"",CONCATENATE("VoiceOver - iOS - ",'Final Report'!L226,CHAR(10)),""),IF('Final Report'!M226&lt;&gt;"",CONCATENATE("TalkBack - Android - ",'Final Report'!M226,CHAR(10)),""),IF('Final Report'!N226&lt;&gt;"",CONCATENATE("ZoomText - ",'Final Report'!N226,CHAR(10)),""),IF('Final Report'!O226&lt;&gt;"",CONCATENATE("Dragon - ",'Final Report'!O226,CHAR(10)),""),CHAR(10),"*Original Bug:*",CHAR(10),)))</f>
        <v>*Steps to Reproduce:*
N/A
*Actual Result:*
N/A
*ScreenShot Name:*
*Code Snippet*
0
*Expected Result*
N/A
*Rationale*
N/A
*Recommendation*
N/A
*WCAG 2.1 Conformance Level:*
N/A
*WCAG 2.1 Success Criteria:*
N/A
*Tested on:*
Windows: 11
MAC OS: 12
iOS: 15
Android OS: 10
FALSE</v>
      </c>
      <c r="D226" s="121" t="b">
        <f>Final_Report[[#This Row],[Severity]]</f>
        <v>0</v>
      </c>
      <c r="E226" s="103" t="str">
        <f>CONCATENATE('Final Report'!AD226,CHAR(10),CHAR(10),'Final Report'!AF226)</f>
        <v xml:space="preserve">
N/A</v>
      </c>
      <c r="F226" s="103" t="str">
        <f>Final_Report[[#This Row],[Components]]</f>
        <v>N/A (Level N/A), Accessibility, Audit, Marketing, MLM-XL, MLVISION, MyLab, US, VPAT</v>
      </c>
      <c r="G226" s="103" t="e">
        <f>Final_Report[[#This Row],[Labels]]</f>
        <v>#VALUE!</v>
      </c>
      <c r="H226" s="103">
        <f>Final_Report[[#This Row],[ScreenShot Name]]</f>
        <v>0</v>
      </c>
      <c r="I226" s="104">
        <f>Final_Report[[#This Row],[Priority]]</f>
        <v>0</v>
      </c>
      <c r="J226" s="103">
        <f>Final_Report[[#This Row],[Uploading Status]]</f>
        <v>0</v>
      </c>
    </row>
    <row r="227" spans="1:10" ht="409.5" hidden="1">
      <c r="A227" s="58">
        <f>Final_Report[[#This Row],[Issue Name]]</f>
        <v>0</v>
      </c>
      <c r="B227" s="103" t="str">
        <f>Final_Report[[#This Row],[Summary]]</f>
        <v>N/A</v>
      </c>
      <c r="C227" s="103" t="str">
        <f>CONCATENATE("*Steps to Reproduce:*",CHAR(10),CHAR(10),'Final Report'!AD227,CHAR(10),CHAR(10),'Final Report'!AF227,CHAR(10),CHAR(10),"*Actual Result:*",CHAR(10),'Final Report'!V227,CHAR(10),CHAR(10),"*ScreenShot Name:*",CHAR(10),'Final Report'!AI227,CHAR(10),CHAR(10),IF('Final Report'!X227&lt;&gt;"",CONCATENATE("*Code Snippet*",CHAR(10),'Final Report'!X227,CHAR(10),CHAR(10)),""),"*Expected Result*",CHAR(10),'Final Report'!Z227,CHAR(10),CHAR(10),"*Rationale*",CHAR(10),'Final Report'!AA227,CHAR(10),CHAR(10),"*Recommendation*",CHAR(10),'Final Report'!AC227,CHAR(10),CHAR(10),"*WCAG 2.1 Conformance Level:*",CHAR(10),'Final Report'!AG227,CHAR(10),CHAR(10),"*WCAG 2.1 Success Criteria:*",CHAR(10),'Final Report'!AH227,CHAR(10),CHAR(10),"*Tested on:*",CHAR(10),'Final Report'!AK227,CHAR(10),CHAR(10),IF(OR('Final Report'!G227&lt;&gt;"",'Final Report'!H227&lt;&gt;"",'Final Report'!I227&lt;&gt;"",'Final Report'!J227&lt;&gt;"",'Final Report'!K227&lt;&gt;"",'Final Report'!L227&lt;&gt;"",'Final Report'!M227&lt;&gt;"",'Final Report'!N227&lt;&gt;"",'Final Report'!O227&lt;&gt;""),CONCATENATE("*Assistive Technology:*",CHAR(10),IF('Final Report'!G227&lt;&gt;"",CONCATENATE("JAWS 2022 - Chrome - Windows - ",'Final Report'!G227,CHAR(10)),""),IF('Final Report'!H227&lt;&gt;"",CONCATENATE("NVDA 2022 - Firefox - Windows - ",'Final Report'!H227,CHAR(10)),""),IF('Final Report'!I227&lt;&gt;"",CONCATENATE("NVDA 2022 - Chrome - Windows - ",'Final Report'!I227,CHAR(10)),""),IF('Final Report'!J227&lt;&gt;"",CONCATENATE("VoiceOver - Safari - MAC OS - ",'Final Report'!J227,CHAR(10)),""),IF('Final Report'!K227&lt;&gt;"",CONCATENATE("VoiceOver - Chrome - MAC OS  - ",'Final Report'!K227,CHAR(10)),""),IF('Final Report'!L227&lt;&gt;"",CONCATENATE("VoiceOver - iOS - ",'Final Report'!L227,CHAR(10)),""),IF('Final Report'!M227&lt;&gt;"",CONCATENATE("TalkBack - Android - ",'Final Report'!M227,CHAR(10)),""),IF('Final Report'!N227&lt;&gt;"",CONCATENATE("ZoomText - ",'Final Report'!N227,CHAR(10)),""),IF('Final Report'!O227&lt;&gt;"",CONCATENATE("Dragon - ",'Final Report'!O227,CHAR(10)),""),CHAR(10),"*Original Bug:*",CHAR(10),)))</f>
        <v>*Steps to Reproduce:*
N/A
*Actual Result:*
N/A
*ScreenShot Name:*
*Code Snippet*
0
*Expected Result*
N/A
*Rationale*
N/A
*Recommendation*
N/A
*WCAG 2.1 Conformance Level:*
N/A
*WCAG 2.1 Success Criteria:*
N/A
*Tested on:*
Windows: 11
MAC OS: 12
iOS: 15
Android OS: 10
FALSE</v>
      </c>
      <c r="D227" s="121" t="b">
        <f>Final_Report[[#This Row],[Severity]]</f>
        <v>0</v>
      </c>
      <c r="E227" s="103" t="str">
        <f>CONCATENATE('Final Report'!AD227,CHAR(10),CHAR(10),'Final Report'!AF227)</f>
        <v xml:space="preserve">
N/A</v>
      </c>
      <c r="F227" s="103" t="str">
        <f>Final_Report[[#This Row],[Components]]</f>
        <v>N/A (Level N/A), Accessibility, Audit, Marketing, MLM-XL, MLVISION, MyLab, US, VPAT</v>
      </c>
      <c r="G227" s="103" t="e">
        <f>Final_Report[[#This Row],[Labels]]</f>
        <v>#VALUE!</v>
      </c>
      <c r="H227" s="103">
        <f>Final_Report[[#This Row],[ScreenShot Name]]</f>
        <v>0</v>
      </c>
      <c r="I227" s="104">
        <f>Final_Report[[#This Row],[Priority]]</f>
        <v>0</v>
      </c>
      <c r="J227" s="103">
        <f>Final_Report[[#This Row],[Uploading Status]]</f>
        <v>0</v>
      </c>
    </row>
    <row r="228" spans="1:10" ht="409.5" hidden="1">
      <c r="A228" s="58">
        <f>Final_Report[[#This Row],[Issue Name]]</f>
        <v>0</v>
      </c>
      <c r="B228" s="103" t="str">
        <f>Final_Report[[#This Row],[Summary]]</f>
        <v>N/A</v>
      </c>
      <c r="C228" s="103" t="str">
        <f>CONCATENATE("*Steps to Reproduce:*",CHAR(10),CHAR(10),'Final Report'!AD228,CHAR(10),CHAR(10),'Final Report'!AF228,CHAR(10),CHAR(10),"*Actual Result:*",CHAR(10),'Final Report'!V228,CHAR(10),CHAR(10),"*ScreenShot Name:*",CHAR(10),'Final Report'!AI228,CHAR(10),CHAR(10),IF('Final Report'!X228&lt;&gt;"",CONCATENATE("*Code Snippet*",CHAR(10),'Final Report'!X228,CHAR(10),CHAR(10)),""),"*Expected Result*",CHAR(10),'Final Report'!Z228,CHAR(10),CHAR(10),"*Rationale*",CHAR(10),'Final Report'!AA228,CHAR(10),CHAR(10),"*Recommendation*",CHAR(10),'Final Report'!AC228,CHAR(10),CHAR(10),"*WCAG 2.1 Conformance Level:*",CHAR(10),'Final Report'!AG228,CHAR(10),CHAR(10),"*WCAG 2.1 Success Criteria:*",CHAR(10),'Final Report'!AH228,CHAR(10),CHAR(10),"*Tested on:*",CHAR(10),'Final Report'!AK228,CHAR(10),CHAR(10),IF(OR('Final Report'!G228&lt;&gt;"",'Final Report'!H228&lt;&gt;"",'Final Report'!I228&lt;&gt;"",'Final Report'!J228&lt;&gt;"",'Final Report'!K228&lt;&gt;"",'Final Report'!L228&lt;&gt;"",'Final Report'!M228&lt;&gt;"",'Final Report'!N228&lt;&gt;"",'Final Report'!O228&lt;&gt;""),CONCATENATE("*Assistive Technology:*",CHAR(10),IF('Final Report'!G228&lt;&gt;"",CONCATENATE("JAWS 2022 - Chrome - Windows - ",'Final Report'!G228,CHAR(10)),""),IF('Final Report'!H228&lt;&gt;"",CONCATENATE("NVDA 2022 - Firefox - Windows - ",'Final Report'!H228,CHAR(10)),""),IF('Final Report'!I228&lt;&gt;"",CONCATENATE("NVDA 2022 - Chrome - Windows - ",'Final Report'!I228,CHAR(10)),""),IF('Final Report'!J228&lt;&gt;"",CONCATENATE("VoiceOver - Safari - MAC OS - ",'Final Report'!J228,CHAR(10)),""),IF('Final Report'!K228&lt;&gt;"",CONCATENATE("VoiceOver - Chrome - MAC OS  - ",'Final Report'!K228,CHAR(10)),""),IF('Final Report'!L228&lt;&gt;"",CONCATENATE("VoiceOver - iOS - ",'Final Report'!L228,CHAR(10)),""),IF('Final Report'!M228&lt;&gt;"",CONCATENATE("TalkBack - Android - ",'Final Report'!M228,CHAR(10)),""),IF('Final Report'!N228&lt;&gt;"",CONCATENATE("ZoomText - ",'Final Report'!N228,CHAR(10)),""),IF('Final Report'!O228&lt;&gt;"",CONCATENATE("Dragon - ",'Final Report'!O228,CHAR(10)),""),CHAR(10),"*Original Bug:*",CHAR(10),)))</f>
        <v>*Steps to Reproduce:*
N/A
*Actual Result:*
N/A
*ScreenShot Name:*
*Code Snippet*
0
*Expected Result*
N/A
*Rationale*
N/A
*Recommendation*
N/A
*WCAG 2.1 Conformance Level:*
N/A
*WCAG 2.1 Success Criteria:*
N/A
*Tested on:*
Windows: 11
MAC OS: 12
iOS: 15
Android OS: 10
FALSE</v>
      </c>
      <c r="D228" s="121" t="b">
        <f>Final_Report[[#This Row],[Severity]]</f>
        <v>0</v>
      </c>
      <c r="E228" s="103" t="str">
        <f>CONCATENATE('Final Report'!AD228,CHAR(10),CHAR(10),'Final Report'!AF228)</f>
        <v xml:space="preserve">
N/A</v>
      </c>
      <c r="F228" s="103" t="str">
        <f>Final_Report[[#This Row],[Components]]</f>
        <v>N/A (Level N/A), Accessibility, Audit, Marketing, MLM-XL, MLVISION, MyLab, US, VPAT</v>
      </c>
      <c r="G228" s="103" t="e">
        <f>Final_Report[[#This Row],[Labels]]</f>
        <v>#VALUE!</v>
      </c>
      <c r="H228" s="103">
        <f>Final_Report[[#This Row],[ScreenShot Name]]</f>
        <v>0</v>
      </c>
      <c r="I228" s="104">
        <f>Final_Report[[#This Row],[Priority]]</f>
        <v>0</v>
      </c>
      <c r="J228" s="103">
        <f>Final_Report[[#This Row],[Uploading Status]]</f>
        <v>0</v>
      </c>
    </row>
    <row r="229" spans="1:10" ht="409.5" hidden="1">
      <c r="A229" s="58">
        <f>Final_Report[[#This Row],[Issue Name]]</f>
        <v>0</v>
      </c>
      <c r="B229" s="103" t="str">
        <f>Final_Report[[#This Row],[Summary]]</f>
        <v>N/A</v>
      </c>
      <c r="C229" s="103" t="str">
        <f>CONCATENATE("*Steps to Reproduce:*",CHAR(10),CHAR(10),'Final Report'!AD229,CHAR(10),CHAR(10),'Final Report'!AF229,CHAR(10),CHAR(10),"*Actual Result:*",CHAR(10),'Final Report'!V229,CHAR(10),CHAR(10),"*ScreenShot Name:*",CHAR(10),'Final Report'!AI229,CHAR(10),CHAR(10),IF('Final Report'!X229&lt;&gt;"",CONCATENATE("*Code Snippet*",CHAR(10),'Final Report'!X229,CHAR(10),CHAR(10)),""),"*Expected Result*",CHAR(10),'Final Report'!Z229,CHAR(10),CHAR(10),"*Rationale*",CHAR(10),'Final Report'!AA229,CHAR(10),CHAR(10),"*Recommendation*",CHAR(10),'Final Report'!AC229,CHAR(10),CHAR(10),"*WCAG 2.1 Conformance Level:*",CHAR(10),'Final Report'!AG229,CHAR(10),CHAR(10),"*WCAG 2.1 Success Criteria:*",CHAR(10),'Final Report'!AH229,CHAR(10),CHAR(10),"*Tested on:*",CHAR(10),'Final Report'!AK229,CHAR(10),CHAR(10),IF(OR('Final Report'!G229&lt;&gt;"",'Final Report'!H229&lt;&gt;"",'Final Report'!I229&lt;&gt;"",'Final Report'!J229&lt;&gt;"",'Final Report'!K229&lt;&gt;"",'Final Report'!L229&lt;&gt;"",'Final Report'!M229&lt;&gt;"",'Final Report'!N229&lt;&gt;"",'Final Report'!O229&lt;&gt;""),CONCATENATE("*Assistive Technology:*",CHAR(10),IF('Final Report'!G229&lt;&gt;"",CONCATENATE("JAWS 2022 - Chrome - Windows - ",'Final Report'!G229,CHAR(10)),""),IF('Final Report'!H229&lt;&gt;"",CONCATENATE("NVDA 2022 - Firefox - Windows - ",'Final Report'!H229,CHAR(10)),""),IF('Final Report'!I229&lt;&gt;"",CONCATENATE("NVDA 2022 - Chrome - Windows - ",'Final Report'!I229,CHAR(10)),""),IF('Final Report'!J229&lt;&gt;"",CONCATENATE("VoiceOver - Safari - MAC OS - ",'Final Report'!J229,CHAR(10)),""),IF('Final Report'!K229&lt;&gt;"",CONCATENATE("VoiceOver - Chrome - MAC OS  - ",'Final Report'!K229,CHAR(10)),""),IF('Final Report'!L229&lt;&gt;"",CONCATENATE("VoiceOver - iOS - ",'Final Report'!L229,CHAR(10)),""),IF('Final Report'!M229&lt;&gt;"",CONCATENATE("TalkBack - Android - ",'Final Report'!M229,CHAR(10)),""),IF('Final Report'!N229&lt;&gt;"",CONCATENATE("ZoomText - ",'Final Report'!N229,CHAR(10)),""),IF('Final Report'!O229&lt;&gt;"",CONCATENATE("Dragon - ",'Final Report'!O229,CHAR(10)),""),CHAR(10),"*Original Bug:*",CHAR(10),)))</f>
        <v>*Steps to Reproduce:*
N/A
*Actual Result:*
N/A
*ScreenShot Name:*
*Code Snippet*
0
*Expected Result*
N/A
*Rationale*
N/A
*Recommendation*
N/A
*WCAG 2.1 Conformance Level:*
N/A
*WCAG 2.1 Success Criteria:*
N/A
*Tested on:*
Windows: 11
MAC OS: 12
iOS: 15
Android OS: 10
FALSE</v>
      </c>
      <c r="D229" s="121" t="b">
        <f>Final_Report[[#This Row],[Severity]]</f>
        <v>0</v>
      </c>
      <c r="E229" s="103" t="str">
        <f>CONCATENATE('Final Report'!AD229,CHAR(10),CHAR(10),'Final Report'!AF229)</f>
        <v xml:space="preserve">
N/A</v>
      </c>
      <c r="F229" s="103" t="str">
        <f>Final_Report[[#This Row],[Components]]</f>
        <v>N/A (Level N/A), Accessibility, Audit, Marketing, MLM-XL, MLVISION, MyLab, US, VPAT</v>
      </c>
      <c r="G229" s="103" t="e">
        <f>Final_Report[[#This Row],[Labels]]</f>
        <v>#VALUE!</v>
      </c>
      <c r="H229" s="103">
        <f>Final_Report[[#This Row],[ScreenShot Name]]</f>
        <v>0</v>
      </c>
      <c r="I229" s="104">
        <f>Final_Report[[#This Row],[Priority]]</f>
        <v>0</v>
      </c>
      <c r="J229" s="103">
        <f>Final_Report[[#This Row],[Uploading Status]]</f>
        <v>0</v>
      </c>
    </row>
    <row r="230" spans="1:10" ht="409.5" hidden="1">
      <c r="A230" s="58">
        <f>Final_Report[[#This Row],[Issue Name]]</f>
        <v>0</v>
      </c>
      <c r="B230" s="103" t="str">
        <f>Final_Report[[#This Row],[Summary]]</f>
        <v>N/A</v>
      </c>
      <c r="C230" s="103" t="str">
        <f>CONCATENATE("*Steps to Reproduce:*",CHAR(10),CHAR(10),'Final Report'!AD230,CHAR(10),CHAR(10),'Final Report'!AF230,CHAR(10),CHAR(10),"*Actual Result:*",CHAR(10),'Final Report'!V230,CHAR(10),CHAR(10),"*ScreenShot Name:*",CHAR(10),'Final Report'!AI230,CHAR(10),CHAR(10),IF('Final Report'!X230&lt;&gt;"",CONCATENATE("*Code Snippet*",CHAR(10),'Final Report'!X230,CHAR(10),CHAR(10)),""),"*Expected Result*",CHAR(10),'Final Report'!Z230,CHAR(10),CHAR(10),"*Rationale*",CHAR(10),'Final Report'!AA230,CHAR(10),CHAR(10),"*Recommendation*",CHAR(10),'Final Report'!AC230,CHAR(10),CHAR(10),"*WCAG 2.1 Conformance Level:*",CHAR(10),'Final Report'!AG230,CHAR(10),CHAR(10),"*WCAG 2.1 Success Criteria:*",CHAR(10),'Final Report'!AH230,CHAR(10),CHAR(10),"*Tested on:*",CHAR(10),'Final Report'!AK230,CHAR(10),CHAR(10),IF(OR('Final Report'!G230&lt;&gt;"",'Final Report'!H230&lt;&gt;"",'Final Report'!I230&lt;&gt;"",'Final Report'!J230&lt;&gt;"",'Final Report'!K230&lt;&gt;"",'Final Report'!L230&lt;&gt;"",'Final Report'!M230&lt;&gt;"",'Final Report'!N230&lt;&gt;"",'Final Report'!O230&lt;&gt;""),CONCATENATE("*Assistive Technology:*",CHAR(10),IF('Final Report'!G230&lt;&gt;"",CONCATENATE("JAWS 2022 - Chrome - Windows - ",'Final Report'!G230,CHAR(10)),""),IF('Final Report'!H230&lt;&gt;"",CONCATENATE("NVDA 2022 - Firefox - Windows - ",'Final Report'!H230,CHAR(10)),""),IF('Final Report'!I230&lt;&gt;"",CONCATENATE("NVDA 2022 - Chrome - Windows - ",'Final Report'!I230,CHAR(10)),""),IF('Final Report'!J230&lt;&gt;"",CONCATENATE("VoiceOver - Safari - MAC OS - ",'Final Report'!J230,CHAR(10)),""),IF('Final Report'!K230&lt;&gt;"",CONCATENATE("VoiceOver - Chrome - MAC OS  - ",'Final Report'!K230,CHAR(10)),""),IF('Final Report'!L230&lt;&gt;"",CONCATENATE("VoiceOver - iOS - ",'Final Report'!L230,CHAR(10)),""),IF('Final Report'!M230&lt;&gt;"",CONCATENATE("TalkBack - Android - ",'Final Report'!M230,CHAR(10)),""),IF('Final Report'!N230&lt;&gt;"",CONCATENATE("ZoomText - ",'Final Report'!N230,CHAR(10)),""),IF('Final Report'!O230&lt;&gt;"",CONCATENATE("Dragon - ",'Final Report'!O230,CHAR(10)),""),CHAR(10),"*Original Bug:*",CHAR(10),)))</f>
        <v>*Steps to Reproduce:*
N/A
*Actual Result:*
N/A
*ScreenShot Name:*
*Code Snippet*
0
*Expected Result*
N/A
*Rationale*
N/A
*Recommendation*
N/A
*WCAG 2.1 Conformance Level:*
N/A
*WCAG 2.1 Success Criteria:*
N/A
*Tested on:*
Windows: 11
MAC OS: 12
iOS: 15
Android OS: 10
FALSE</v>
      </c>
      <c r="D230" s="121" t="b">
        <f>Final_Report[[#This Row],[Severity]]</f>
        <v>0</v>
      </c>
      <c r="E230" s="103" t="str">
        <f>CONCATENATE('Final Report'!AD230,CHAR(10),CHAR(10),'Final Report'!AF230)</f>
        <v xml:space="preserve">
N/A</v>
      </c>
      <c r="F230" s="103" t="str">
        <f>Final_Report[[#This Row],[Components]]</f>
        <v>N/A (Level N/A), Accessibility, Audit, Marketing, MLM-XL, MLVISION, MyLab, US, VPAT</v>
      </c>
      <c r="G230" s="103" t="e">
        <f>Final_Report[[#This Row],[Labels]]</f>
        <v>#VALUE!</v>
      </c>
      <c r="H230" s="103">
        <f>Final_Report[[#This Row],[ScreenShot Name]]</f>
        <v>0</v>
      </c>
      <c r="I230" s="104">
        <f>Final_Report[[#This Row],[Priority]]</f>
        <v>0</v>
      </c>
      <c r="J230" s="103">
        <f>Final_Report[[#This Row],[Uploading Status]]</f>
        <v>0</v>
      </c>
    </row>
    <row r="231" spans="1:10" ht="409.5" hidden="1">
      <c r="A231" s="58">
        <f>Final_Report[[#This Row],[Issue Name]]</f>
        <v>0</v>
      </c>
      <c r="B231" s="103" t="str">
        <f>Final_Report[[#This Row],[Summary]]</f>
        <v>N/A</v>
      </c>
      <c r="C231" s="103" t="str">
        <f>CONCATENATE("*Steps to Reproduce:*",CHAR(10),CHAR(10),'Final Report'!AD231,CHAR(10),CHAR(10),'Final Report'!AF231,CHAR(10),CHAR(10),"*Actual Result:*",CHAR(10),'Final Report'!V231,CHAR(10),CHAR(10),"*ScreenShot Name:*",CHAR(10),'Final Report'!AI231,CHAR(10),CHAR(10),IF('Final Report'!X231&lt;&gt;"",CONCATENATE("*Code Snippet*",CHAR(10),'Final Report'!X231,CHAR(10),CHAR(10)),""),"*Expected Result*",CHAR(10),'Final Report'!Z231,CHAR(10),CHAR(10),"*Rationale*",CHAR(10),'Final Report'!AA231,CHAR(10),CHAR(10),"*Recommendation*",CHAR(10),'Final Report'!AC231,CHAR(10),CHAR(10),"*WCAG 2.1 Conformance Level:*",CHAR(10),'Final Report'!AG231,CHAR(10),CHAR(10),"*WCAG 2.1 Success Criteria:*",CHAR(10),'Final Report'!AH231,CHAR(10),CHAR(10),"*Tested on:*",CHAR(10),'Final Report'!AK231,CHAR(10),CHAR(10),IF(OR('Final Report'!G231&lt;&gt;"",'Final Report'!H231&lt;&gt;"",'Final Report'!I231&lt;&gt;"",'Final Report'!J231&lt;&gt;"",'Final Report'!K231&lt;&gt;"",'Final Report'!L231&lt;&gt;"",'Final Report'!M231&lt;&gt;"",'Final Report'!N231&lt;&gt;"",'Final Report'!O231&lt;&gt;""),CONCATENATE("*Assistive Technology:*",CHAR(10),IF('Final Report'!G231&lt;&gt;"",CONCATENATE("JAWS 2022 - Chrome - Windows - ",'Final Report'!G231,CHAR(10)),""),IF('Final Report'!H231&lt;&gt;"",CONCATENATE("NVDA 2022 - Firefox - Windows - ",'Final Report'!H231,CHAR(10)),""),IF('Final Report'!I231&lt;&gt;"",CONCATENATE("NVDA 2022 - Chrome - Windows - ",'Final Report'!I231,CHAR(10)),""),IF('Final Report'!J231&lt;&gt;"",CONCATENATE("VoiceOver - Safari - MAC OS - ",'Final Report'!J231,CHAR(10)),""),IF('Final Report'!K231&lt;&gt;"",CONCATENATE("VoiceOver - Chrome - MAC OS  - ",'Final Report'!K231,CHAR(10)),""),IF('Final Report'!L231&lt;&gt;"",CONCATENATE("VoiceOver - iOS - ",'Final Report'!L231,CHAR(10)),""),IF('Final Report'!M231&lt;&gt;"",CONCATENATE("TalkBack - Android - ",'Final Report'!M231,CHAR(10)),""),IF('Final Report'!N231&lt;&gt;"",CONCATENATE("ZoomText - ",'Final Report'!N231,CHAR(10)),""),IF('Final Report'!O231&lt;&gt;"",CONCATENATE("Dragon - ",'Final Report'!O231,CHAR(10)),""),CHAR(10),"*Original Bug:*",CHAR(10),)))</f>
        <v>*Steps to Reproduce:*
N/A
*Actual Result:*
N/A
*ScreenShot Name:*
*Code Snippet*
0
*Expected Result*
N/A
*Rationale*
N/A
*Recommendation*
N/A
*WCAG 2.1 Conformance Level:*
N/A
*WCAG 2.1 Success Criteria:*
N/A
*Tested on:*
Windows: 11
MAC OS: 12
iOS: 15
Android OS: 10
FALSE</v>
      </c>
      <c r="D231" s="121" t="b">
        <f>Final_Report[[#This Row],[Severity]]</f>
        <v>0</v>
      </c>
      <c r="E231" s="103" t="str">
        <f>CONCATENATE('Final Report'!AD231,CHAR(10),CHAR(10),'Final Report'!AF231)</f>
        <v xml:space="preserve">
N/A</v>
      </c>
      <c r="F231" s="103" t="str">
        <f>Final_Report[[#This Row],[Components]]</f>
        <v>N/A (Level N/A), Accessibility, Audit, Marketing, MLM-XL, MLVISION, MyLab, US, VPAT</v>
      </c>
      <c r="G231" s="103" t="e">
        <f>Final_Report[[#This Row],[Labels]]</f>
        <v>#VALUE!</v>
      </c>
      <c r="H231" s="103">
        <f>Final_Report[[#This Row],[ScreenShot Name]]</f>
        <v>0</v>
      </c>
      <c r="I231" s="104">
        <f>Final_Report[[#This Row],[Priority]]</f>
        <v>0</v>
      </c>
      <c r="J231" s="103">
        <f>Final_Report[[#This Row],[Uploading Status]]</f>
        <v>0</v>
      </c>
    </row>
    <row r="232" spans="1:10" ht="409.5" hidden="1">
      <c r="A232" s="58">
        <f>Final_Report[[#This Row],[Issue Name]]</f>
        <v>0</v>
      </c>
      <c r="B232" s="103" t="str">
        <f>Final_Report[[#This Row],[Summary]]</f>
        <v>N/A</v>
      </c>
      <c r="C232" s="103" t="str">
        <f>CONCATENATE("*Steps to Reproduce:*",CHAR(10),CHAR(10),'Final Report'!AD232,CHAR(10),CHAR(10),'Final Report'!AF232,CHAR(10),CHAR(10),"*Actual Result:*",CHAR(10),'Final Report'!V232,CHAR(10),CHAR(10),"*ScreenShot Name:*",CHAR(10),'Final Report'!AI232,CHAR(10),CHAR(10),IF('Final Report'!X232&lt;&gt;"",CONCATENATE("*Code Snippet*",CHAR(10),'Final Report'!X232,CHAR(10),CHAR(10)),""),"*Expected Result*",CHAR(10),'Final Report'!Z232,CHAR(10),CHAR(10),"*Rationale*",CHAR(10),'Final Report'!AA232,CHAR(10),CHAR(10),"*Recommendation*",CHAR(10),'Final Report'!AC232,CHAR(10),CHAR(10),"*WCAG 2.1 Conformance Level:*",CHAR(10),'Final Report'!AG232,CHAR(10),CHAR(10),"*WCAG 2.1 Success Criteria:*",CHAR(10),'Final Report'!AH232,CHAR(10),CHAR(10),"*Tested on:*",CHAR(10),'Final Report'!AK232,CHAR(10),CHAR(10),IF(OR('Final Report'!G232&lt;&gt;"",'Final Report'!H232&lt;&gt;"",'Final Report'!I232&lt;&gt;"",'Final Report'!J232&lt;&gt;"",'Final Report'!K232&lt;&gt;"",'Final Report'!L232&lt;&gt;"",'Final Report'!M232&lt;&gt;"",'Final Report'!N232&lt;&gt;"",'Final Report'!O232&lt;&gt;""),CONCATENATE("*Assistive Technology:*",CHAR(10),IF('Final Report'!G232&lt;&gt;"",CONCATENATE("JAWS 2022 - Chrome - Windows - ",'Final Report'!G232,CHAR(10)),""),IF('Final Report'!H232&lt;&gt;"",CONCATENATE("NVDA 2022 - Firefox - Windows - ",'Final Report'!H232,CHAR(10)),""),IF('Final Report'!I232&lt;&gt;"",CONCATENATE("NVDA 2022 - Chrome - Windows - ",'Final Report'!I232,CHAR(10)),""),IF('Final Report'!J232&lt;&gt;"",CONCATENATE("VoiceOver - Safari - MAC OS - ",'Final Report'!J232,CHAR(10)),""),IF('Final Report'!K232&lt;&gt;"",CONCATENATE("VoiceOver - Chrome - MAC OS  - ",'Final Report'!K232,CHAR(10)),""),IF('Final Report'!L232&lt;&gt;"",CONCATENATE("VoiceOver - iOS - ",'Final Report'!L232,CHAR(10)),""),IF('Final Report'!M232&lt;&gt;"",CONCATENATE("TalkBack - Android - ",'Final Report'!M232,CHAR(10)),""),IF('Final Report'!N232&lt;&gt;"",CONCATENATE("ZoomText - ",'Final Report'!N232,CHAR(10)),""),IF('Final Report'!O232&lt;&gt;"",CONCATENATE("Dragon - ",'Final Report'!O232,CHAR(10)),""),CHAR(10),"*Original Bug:*",CHAR(10),)))</f>
        <v>*Steps to Reproduce:*
N/A
*Actual Result:*
N/A
*ScreenShot Name:*
*Code Snippet*
0
*Expected Result*
N/A
*Rationale*
N/A
*Recommendation*
N/A
*WCAG 2.1 Conformance Level:*
N/A
*WCAG 2.1 Success Criteria:*
N/A
*Tested on:*
Windows: 11
MAC OS: 12
iOS: 15
Android OS: 10
FALSE</v>
      </c>
      <c r="D232" s="121" t="b">
        <f>Final_Report[[#This Row],[Severity]]</f>
        <v>0</v>
      </c>
      <c r="E232" s="103" t="str">
        <f>CONCATENATE('Final Report'!AD232,CHAR(10),CHAR(10),'Final Report'!AF232)</f>
        <v xml:space="preserve">
N/A</v>
      </c>
      <c r="F232" s="103" t="str">
        <f>Final_Report[[#This Row],[Components]]</f>
        <v>N/A (Level N/A), Accessibility, Audit, Marketing, MLM-XL, MLVISION, MyLab, US, VPAT</v>
      </c>
      <c r="G232" s="103" t="e">
        <f>Final_Report[[#This Row],[Labels]]</f>
        <v>#VALUE!</v>
      </c>
      <c r="H232" s="103">
        <f>Final_Report[[#This Row],[ScreenShot Name]]</f>
        <v>0</v>
      </c>
      <c r="I232" s="104">
        <f>Final_Report[[#This Row],[Priority]]</f>
        <v>0</v>
      </c>
      <c r="J232" s="103">
        <f>Final_Report[[#This Row],[Uploading Status]]</f>
        <v>0</v>
      </c>
    </row>
    <row r="233" spans="1:10" ht="409.5" hidden="1">
      <c r="A233" s="58">
        <f>Final_Report[[#This Row],[Issue Name]]</f>
        <v>0</v>
      </c>
      <c r="B233" s="103" t="str">
        <f>Final_Report[[#This Row],[Summary]]</f>
        <v>N/A</v>
      </c>
      <c r="C233" s="103" t="str">
        <f>CONCATENATE("*Steps to Reproduce:*",CHAR(10),CHAR(10),'Final Report'!AD233,CHAR(10),CHAR(10),'Final Report'!AF233,CHAR(10),CHAR(10),"*Actual Result:*",CHAR(10),'Final Report'!V233,CHAR(10),CHAR(10),"*ScreenShot Name:*",CHAR(10),'Final Report'!AI233,CHAR(10),CHAR(10),IF('Final Report'!X233&lt;&gt;"",CONCATENATE("*Code Snippet*",CHAR(10),'Final Report'!X233,CHAR(10),CHAR(10)),""),"*Expected Result*",CHAR(10),'Final Report'!Z233,CHAR(10),CHAR(10),"*Rationale*",CHAR(10),'Final Report'!AA233,CHAR(10),CHAR(10),"*Recommendation*",CHAR(10),'Final Report'!AC233,CHAR(10),CHAR(10),"*WCAG 2.1 Conformance Level:*",CHAR(10),'Final Report'!AG233,CHAR(10),CHAR(10),"*WCAG 2.1 Success Criteria:*",CHAR(10),'Final Report'!AH233,CHAR(10),CHAR(10),"*Tested on:*",CHAR(10),'Final Report'!AK233,CHAR(10),CHAR(10),IF(OR('Final Report'!G233&lt;&gt;"",'Final Report'!H233&lt;&gt;"",'Final Report'!I233&lt;&gt;"",'Final Report'!J233&lt;&gt;"",'Final Report'!K233&lt;&gt;"",'Final Report'!L233&lt;&gt;"",'Final Report'!M233&lt;&gt;"",'Final Report'!N233&lt;&gt;"",'Final Report'!O233&lt;&gt;""),CONCATENATE("*Assistive Technology:*",CHAR(10),IF('Final Report'!G233&lt;&gt;"",CONCATENATE("JAWS 2022 - Chrome - Windows - ",'Final Report'!G233,CHAR(10)),""),IF('Final Report'!H233&lt;&gt;"",CONCATENATE("NVDA 2022 - Firefox - Windows - ",'Final Report'!H233,CHAR(10)),""),IF('Final Report'!I233&lt;&gt;"",CONCATENATE("NVDA 2022 - Chrome - Windows - ",'Final Report'!I233,CHAR(10)),""),IF('Final Report'!J233&lt;&gt;"",CONCATENATE("VoiceOver - Safari - MAC OS - ",'Final Report'!J233,CHAR(10)),""),IF('Final Report'!K233&lt;&gt;"",CONCATENATE("VoiceOver - Chrome - MAC OS  - ",'Final Report'!K233,CHAR(10)),""),IF('Final Report'!L233&lt;&gt;"",CONCATENATE("VoiceOver - iOS - ",'Final Report'!L233,CHAR(10)),""),IF('Final Report'!M233&lt;&gt;"",CONCATENATE("TalkBack - Android - ",'Final Report'!M233,CHAR(10)),""),IF('Final Report'!N233&lt;&gt;"",CONCATENATE("ZoomText - ",'Final Report'!N233,CHAR(10)),""),IF('Final Report'!O233&lt;&gt;"",CONCATENATE("Dragon - ",'Final Report'!O233,CHAR(10)),""),CHAR(10),"*Original Bug:*",CHAR(10),)))</f>
        <v>*Steps to Reproduce:*
N/A
*Actual Result:*
N/A
*ScreenShot Name:*
*Code Snippet*
0
*Expected Result*
N/A
*Rationale*
N/A
*Recommendation*
N/A
*WCAG 2.1 Conformance Level:*
N/A
*WCAG 2.1 Success Criteria:*
N/A
*Tested on:*
Windows: 11
MAC OS: 12
iOS: 15
Android OS: 10
FALSE</v>
      </c>
      <c r="D233" s="121" t="b">
        <f>Final_Report[[#This Row],[Severity]]</f>
        <v>0</v>
      </c>
      <c r="E233" s="103" t="str">
        <f>CONCATENATE('Final Report'!AD233,CHAR(10),CHAR(10),'Final Report'!AF233)</f>
        <v xml:space="preserve">
N/A</v>
      </c>
      <c r="F233" s="103" t="str">
        <f>Final_Report[[#This Row],[Components]]</f>
        <v>N/A (Level N/A), Accessibility, Audit, Marketing, MLM-XL, MLVISION, MyLab, US, VPAT</v>
      </c>
      <c r="G233" s="103" t="e">
        <f>Final_Report[[#This Row],[Labels]]</f>
        <v>#VALUE!</v>
      </c>
      <c r="H233" s="103">
        <f>Final_Report[[#This Row],[ScreenShot Name]]</f>
        <v>0</v>
      </c>
      <c r="I233" s="104">
        <f>Final_Report[[#This Row],[Priority]]</f>
        <v>0</v>
      </c>
      <c r="J233" s="103">
        <f>Final_Report[[#This Row],[Uploading Status]]</f>
        <v>0</v>
      </c>
    </row>
    <row r="234" spans="1:10" ht="409.5" hidden="1">
      <c r="A234" s="58">
        <f>Final_Report[[#This Row],[Issue Name]]</f>
        <v>0</v>
      </c>
      <c r="B234" s="103" t="str">
        <f>Final_Report[[#This Row],[Summary]]</f>
        <v>N/A</v>
      </c>
      <c r="C234" s="103" t="str">
        <f>CONCATENATE("*Steps to Reproduce:*",CHAR(10),CHAR(10),'Final Report'!AD234,CHAR(10),CHAR(10),'Final Report'!AF234,CHAR(10),CHAR(10),"*Actual Result:*",CHAR(10),'Final Report'!V234,CHAR(10),CHAR(10),"*ScreenShot Name:*",CHAR(10),'Final Report'!AI234,CHAR(10),CHAR(10),IF('Final Report'!X234&lt;&gt;"",CONCATENATE("*Code Snippet*",CHAR(10),'Final Report'!X234,CHAR(10),CHAR(10)),""),"*Expected Result*",CHAR(10),'Final Report'!Z234,CHAR(10),CHAR(10),"*Rationale*",CHAR(10),'Final Report'!AA234,CHAR(10),CHAR(10),"*Recommendation*",CHAR(10),'Final Report'!AC234,CHAR(10),CHAR(10),"*WCAG 2.1 Conformance Level:*",CHAR(10),'Final Report'!AG234,CHAR(10),CHAR(10),"*WCAG 2.1 Success Criteria:*",CHAR(10),'Final Report'!AH234,CHAR(10),CHAR(10),"*Tested on:*",CHAR(10),'Final Report'!AK234,CHAR(10),CHAR(10),IF(OR('Final Report'!G234&lt;&gt;"",'Final Report'!H234&lt;&gt;"",'Final Report'!I234&lt;&gt;"",'Final Report'!J234&lt;&gt;"",'Final Report'!K234&lt;&gt;"",'Final Report'!L234&lt;&gt;"",'Final Report'!M234&lt;&gt;"",'Final Report'!N234&lt;&gt;"",'Final Report'!O234&lt;&gt;""),CONCATENATE("*Assistive Technology:*",CHAR(10),IF('Final Report'!G234&lt;&gt;"",CONCATENATE("JAWS 2022 - Chrome - Windows - ",'Final Report'!G234,CHAR(10)),""),IF('Final Report'!H234&lt;&gt;"",CONCATENATE("NVDA 2022 - Firefox - Windows - ",'Final Report'!H234,CHAR(10)),""),IF('Final Report'!I234&lt;&gt;"",CONCATENATE("NVDA 2022 - Chrome - Windows - ",'Final Report'!I234,CHAR(10)),""),IF('Final Report'!J234&lt;&gt;"",CONCATENATE("VoiceOver - Safari - MAC OS - ",'Final Report'!J234,CHAR(10)),""),IF('Final Report'!K234&lt;&gt;"",CONCATENATE("VoiceOver - Chrome - MAC OS  - ",'Final Report'!K234,CHAR(10)),""),IF('Final Report'!L234&lt;&gt;"",CONCATENATE("VoiceOver - iOS - ",'Final Report'!L234,CHAR(10)),""),IF('Final Report'!M234&lt;&gt;"",CONCATENATE("TalkBack - Android - ",'Final Report'!M234,CHAR(10)),""),IF('Final Report'!N234&lt;&gt;"",CONCATENATE("ZoomText - ",'Final Report'!N234,CHAR(10)),""),IF('Final Report'!O234&lt;&gt;"",CONCATENATE("Dragon - ",'Final Report'!O234,CHAR(10)),""),CHAR(10),"*Original Bug:*",CHAR(10),)))</f>
        <v>*Steps to Reproduce:*
N/A
*Actual Result:*
N/A
*ScreenShot Name:*
*Code Snippet*
0
*Expected Result*
N/A
*Rationale*
N/A
*Recommendation*
N/A
*WCAG 2.1 Conformance Level:*
N/A
*WCAG 2.1 Success Criteria:*
N/A
*Tested on:*
Windows: 11
MAC OS: 12
iOS: 15
Android OS: 10
FALSE</v>
      </c>
      <c r="D234" s="121" t="b">
        <f>Final_Report[[#This Row],[Severity]]</f>
        <v>0</v>
      </c>
      <c r="E234" s="103" t="str">
        <f>CONCATENATE('Final Report'!AD234,CHAR(10),CHAR(10),'Final Report'!AF234)</f>
        <v xml:space="preserve">
N/A</v>
      </c>
      <c r="F234" s="103" t="str">
        <f>Final_Report[[#This Row],[Components]]</f>
        <v>N/A (Level N/A), Accessibility, Audit, Marketing, MLM-XL, MLVISION, MyLab, US, VPAT</v>
      </c>
      <c r="G234" s="103" t="e">
        <f>Final_Report[[#This Row],[Labels]]</f>
        <v>#VALUE!</v>
      </c>
      <c r="H234" s="103">
        <f>Final_Report[[#This Row],[ScreenShot Name]]</f>
        <v>0</v>
      </c>
      <c r="I234" s="104">
        <f>Final_Report[[#This Row],[Priority]]</f>
        <v>0</v>
      </c>
      <c r="J234" s="103">
        <f>Final_Report[[#This Row],[Uploading Status]]</f>
        <v>0</v>
      </c>
    </row>
    <row r="235" spans="1:10" ht="409.5" hidden="1">
      <c r="A235" s="58">
        <f>Final_Report[[#This Row],[Issue Name]]</f>
        <v>0</v>
      </c>
      <c r="B235" s="103" t="str">
        <f>Final_Report[[#This Row],[Summary]]</f>
        <v>N/A</v>
      </c>
      <c r="C235" s="103" t="str">
        <f>CONCATENATE("*Steps to Reproduce:*",CHAR(10),CHAR(10),'Final Report'!AD235,CHAR(10),CHAR(10),'Final Report'!AF235,CHAR(10),CHAR(10),"*Actual Result:*",CHAR(10),'Final Report'!V235,CHAR(10),CHAR(10),"*ScreenShot Name:*",CHAR(10),'Final Report'!AI235,CHAR(10),CHAR(10),IF('Final Report'!X235&lt;&gt;"",CONCATENATE("*Code Snippet*",CHAR(10),'Final Report'!X235,CHAR(10),CHAR(10)),""),"*Expected Result*",CHAR(10),'Final Report'!Z235,CHAR(10),CHAR(10),"*Rationale*",CHAR(10),'Final Report'!AA235,CHAR(10),CHAR(10),"*Recommendation*",CHAR(10),'Final Report'!AC235,CHAR(10),CHAR(10),"*WCAG 2.1 Conformance Level:*",CHAR(10),'Final Report'!AG235,CHAR(10),CHAR(10),"*WCAG 2.1 Success Criteria:*",CHAR(10),'Final Report'!AH235,CHAR(10),CHAR(10),"*Tested on:*",CHAR(10),'Final Report'!AK235,CHAR(10),CHAR(10),IF(OR('Final Report'!G235&lt;&gt;"",'Final Report'!H235&lt;&gt;"",'Final Report'!I235&lt;&gt;"",'Final Report'!J235&lt;&gt;"",'Final Report'!K235&lt;&gt;"",'Final Report'!L235&lt;&gt;"",'Final Report'!M235&lt;&gt;"",'Final Report'!N235&lt;&gt;"",'Final Report'!O235&lt;&gt;""),CONCATENATE("*Assistive Technology:*",CHAR(10),IF('Final Report'!G235&lt;&gt;"",CONCATENATE("JAWS 2022 - Chrome - Windows - ",'Final Report'!G235,CHAR(10)),""),IF('Final Report'!H235&lt;&gt;"",CONCATENATE("NVDA 2022 - Firefox - Windows - ",'Final Report'!H235,CHAR(10)),""),IF('Final Report'!I235&lt;&gt;"",CONCATENATE("NVDA 2022 - Chrome - Windows - ",'Final Report'!I235,CHAR(10)),""),IF('Final Report'!J235&lt;&gt;"",CONCATENATE("VoiceOver - Safari - MAC OS - ",'Final Report'!J235,CHAR(10)),""),IF('Final Report'!K235&lt;&gt;"",CONCATENATE("VoiceOver - Chrome - MAC OS  - ",'Final Report'!K235,CHAR(10)),""),IF('Final Report'!L235&lt;&gt;"",CONCATENATE("VoiceOver - iOS - ",'Final Report'!L235,CHAR(10)),""),IF('Final Report'!M235&lt;&gt;"",CONCATENATE("TalkBack - Android - ",'Final Report'!M235,CHAR(10)),""),IF('Final Report'!N235&lt;&gt;"",CONCATENATE("ZoomText - ",'Final Report'!N235,CHAR(10)),""),IF('Final Report'!O235&lt;&gt;"",CONCATENATE("Dragon - ",'Final Report'!O235,CHAR(10)),""),CHAR(10),"*Original Bug:*",CHAR(10),)))</f>
        <v>*Steps to Reproduce:*
N/A
*Actual Result:*
N/A
*ScreenShot Name:*
*Code Snippet*
0
*Expected Result*
N/A
*Rationale*
N/A
*Recommendation*
N/A
*WCAG 2.1 Conformance Level:*
N/A
*WCAG 2.1 Success Criteria:*
N/A
*Tested on:*
Windows: 11
MAC OS: 12
iOS: 15
Android OS: 10
FALSE</v>
      </c>
      <c r="D235" s="121" t="b">
        <f>Final_Report[[#This Row],[Severity]]</f>
        <v>0</v>
      </c>
      <c r="E235" s="103" t="str">
        <f>CONCATENATE('Final Report'!AD235,CHAR(10),CHAR(10),'Final Report'!AF235)</f>
        <v xml:space="preserve">
N/A</v>
      </c>
      <c r="F235" s="103" t="str">
        <f>Final_Report[[#This Row],[Components]]</f>
        <v>N/A (Level N/A), Accessibility, Audit, Marketing, MLM-XL, MLVISION, MyLab, US, VPAT</v>
      </c>
      <c r="G235" s="103" t="e">
        <f>Final_Report[[#This Row],[Labels]]</f>
        <v>#VALUE!</v>
      </c>
      <c r="H235" s="103">
        <f>Final_Report[[#This Row],[ScreenShot Name]]</f>
        <v>0</v>
      </c>
      <c r="I235" s="104">
        <f>Final_Report[[#This Row],[Priority]]</f>
        <v>0</v>
      </c>
      <c r="J235" s="103">
        <f>Final_Report[[#This Row],[Uploading Status]]</f>
        <v>0</v>
      </c>
    </row>
    <row r="236" spans="1:10" ht="409.5" hidden="1">
      <c r="A236" s="58">
        <f>Final_Report[[#This Row],[Issue Name]]</f>
        <v>0</v>
      </c>
      <c r="B236" s="103" t="str">
        <f>Final_Report[[#This Row],[Summary]]</f>
        <v>N/A</v>
      </c>
      <c r="C236" s="103" t="str">
        <f>CONCATENATE("*Steps to Reproduce:*",CHAR(10),CHAR(10),'Final Report'!AD236,CHAR(10),CHAR(10),'Final Report'!AF236,CHAR(10),CHAR(10),"*Actual Result:*",CHAR(10),'Final Report'!V236,CHAR(10),CHAR(10),"*ScreenShot Name:*",CHAR(10),'Final Report'!AI236,CHAR(10),CHAR(10),IF('Final Report'!X236&lt;&gt;"",CONCATENATE("*Code Snippet*",CHAR(10),'Final Report'!X236,CHAR(10),CHAR(10)),""),"*Expected Result*",CHAR(10),'Final Report'!Z236,CHAR(10),CHAR(10),"*Rationale*",CHAR(10),'Final Report'!AA236,CHAR(10),CHAR(10),"*Recommendation*",CHAR(10),'Final Report'!AC236,CHAR(10),CHAR(10),"*WCAG 2.1 Conformance Level:*",CHAR(10),'Final Report'!AG236,CHAR(10),CHAR(10),"*WCAG 2.1 Success Criteria:*",CHAR(10),'Final Report'!AH236,CHAR(10),CHAR(10),"*Tested on:*",CHAR(10),'Final Report'!AK236,CHAR(10),CHAR(10),IF(OR('Final Report'!G236&lt;&gt;"",'Final Report'!H236&lt;&gt;"",'Final Report'!I236&lt;&gt;"",'Final Report'!J236&lt;&gt;"",'Final Report'!K236&lt;&gt;"",'Final Report'!L236&lt;&gt;"",'Final Report'!M236&lt;&gt;"",'Final Report'!N236&lt;&gt;"",'Final Report'!O236&lt;&gt;""),CONCATENATE("*Assistive Technology:*",CHAR(10),IF('Final Report'!G236&lt;&gt;"",CONCATENATE("JAWS 2022 - Chrome - Windows - ",'Final Report'!G236,CHAR(10)),""),IF('Final Report'!H236&lt;&gt;"",CONCATENATE("NVDA 2022 - Firefox - Windows - ",'Final Report'!H236,CHAR(10)),""),IF('Final Report'!I236&lt;&gt;"",CONCATENATE("NVDA 2022 - Chrome - Windows - ",'Final Report'!I236,CHAR(10)),""),IF('Final Report'!J236&lt;&gt;"",CONCATENATE("VoiceOver - Safari - MAC OS - ",'Final Report'!J236,CHAR(10)),""),IF('Final Report'!K236&lt;&gt;"",CONCATENATE("VoiceOver - Chrome - MAC OS  - ",'Final Report'!K236,CHAR(10)),""),IF('Final Report'!L236&lt;&gt;"",CONCATENATE("VoiceOver - iOS - ",'Final Report'!L236,CHAR(10)),""),IF('Final Report'!M236&lt;&gt;"",CONCATENATE("TalkBack - Android - ",'Final Report'!M236,CHAR(10)),""),IF('Final Report'!N236&lt;&gt;"",CONCATENATE("ZoomText - ",'Final Report'!N236,CHAR(10)),""),IF('Final Report'!O236&lt;&gt;"",CONCATENATE("Dragon - ",'Final Report'!O236,CHAR(10)),""),CHAR(10),"*Original Bug:*",CHAR(10),)))</f>
        <v>*Steps to Reproduce:*
N/A
*Actual Result:*
N/A
*ScreenShot Name:*
*Code Snippet*
0
*Expected Result*
N/A
*Rationale*
N/A
*Recommendation*
N/A
*WCAG 2.1 Conformance Level:*
N/A
*WCAG 2.1 Success Criteria:*
N/A
*Tested on:*
Windows: 11
MAC OS: 12
iOS: 15
Android OS: 10
FALSE</v>
      </c>
      <c r="D236" s="121" t="b">
        <f>Final_Report[[#This Row],[Severity]]</f>
        <v>0</v>
      </c>
      <c r="E236" s="103" t="str">
        <f>CONCATENATE('Final Report'!AD236,CHAR(10),CHAR(10),'Final Report'!AF236)</f>
        <v xml:space="preserve">
N/A</v>
      </c>
      <c r="F236" s="103" t="str">
        <f>Final_Report[[#This Row],[Components]]</f>
        <v>N/A (Level N/A), Accessibility, Audit, Marketing, MLM-XL, MLVISION, MyLab, US, VPAT</v>
      </c>
      <c r="G236" s="103" t="e">
        <f>Final_Report[[#This Row],[Labels]]</f>
        <v>#VALUE!</v>
      </c>
      <c r="H236" s="103">
        <f>Final_Report[[#This Row],[ScreenShot Name]]</f>
        <v>0</v>
      </c>
      <c r="I236" s="104">
        <f>Final_Report[[#This Row],[Priority]]</f>
        <v>0</v>
      </c>
      <c r="J236" s="103">
        <f>Final_Report[[#This Row],[Uploading Status]]</f>
        <v>0</v>
      </c>
    </row>
    <row r="237" spans="1:10" ht="409.5" hidden="1">
      <c r="A237" s="58">
        <f>Final_Report[[#This Row],[Issue Name]]</f>
        <v>0</v>
      </c>
      <c r="B237" s="103" t="str">
        <f>Final_Report[[#This Row],[Summary]]</f>
        <v>N/A</v>
      </c>
      <c r="C237" s="103" t="str">
        <f>CONCATENATE("*Steps to Reproduce:*",CHAR(10),CHAR(10),'Final Report'!AD237,CHAR(10),CHAR(10),'Final Report'!AF237,CHAR(10),CHAR(10),"*Actual Result:*",CHAR(10),'Final Report'!V237,CHAR(10),CHAR(10),"*ScreenShot Name:*",CHAR(10),'Final Report'!AI237,CHAR(10),CHAR(10),IF('Final Report'!X237&lt;&gt;"",CONCATENATE("*Code Snippet*",CHAR(10),'Final Report'!X237,CHAR(10),CHAR(10)),""),"*Expected Result*",CHAR(10),'Final Report'!Z237,CHAR(10),CHAR(10),"*Rationale*",CHAR(10),'Final Report'!AA237,CHAR(10),CHAR(10),"*Recommendation*",CHAR(10),'Final Report'!AC237,CHAR(10),CHAR(10),"*WCAG 2.1 Conformance Level:*",CHAR(10),'Final Report'!AG237,CHAR(10),CHAR(10),"*WCAG 2.1 Success Criteria:*",CHAR(10),'Final Report'!AH237,CHAR(10),CHAR(10),"*Tested on:*",CHAR(10),'Final Report'!AK237,CHAR(10),CHAR(10),IF(OR('Final Report'!G237&lt;&gt;"",'Final Report'!H237&lt;&gt;"",'Final Report'!I237&lt;&gt;"",'Final Report'!J237&lt;&gt;"",'Final Report'!K237&lt;&gt;"",'Final Report'!L237&lt;&gt;"",'Final Report'!M237&lt;&gt;"",'Final Report'!N237&lt;&gt;"",'Final Report'!O237&lt;&gt;""),CONCATENATE("*Assistive Technology:*",CHAR(10),IF('Final Report'!G237&lt;&gt;"",CONCATENATE("JAWS 2022 - Chrome - Windows - ",'Final Report'!G237,CHAR(10)),""),IF('Final Report'!H237&lt;&gt;"",CONCATENATE("NVDA 2022 - Firefox - Windows - ",'Final Report'!H237,CHAR(10)),""),IF('Final Report'!I237&lt;&gt;"",CONCATENATE("NVDA 2022 - Chrome - Windows - ",'Final Report'!I237,CHAR(10)),""),IF('Final Report'!J237&lt;&gt;"",CONCATENATE("VoiceOver - Safari - MAC OS - ",'Final Report'!J237,CHAR(10)),""),IF('Final Report'!K237&lt;&gt;"",CONCATENATE("VoiceOver - Chrome - MAC OS  - ",'Final Report'!K237,CHAR(10)),""),IF('Final Report'!L237&lt;&gt;"",CONCATENATE("VoiceOver - iOS - ",'Final Report'!L237,CHAR(10)),""),IF('Final Report'!M237&lt;&gt;"",CONCATENATE("TalkBack - Android - ",'Final Report'!M237,CHAR(10)),""),IF('Final Report'!N237&lt;&gt;"",CONCATENATE("ZoomText - ",'Final Report'!N237,CHAR(10)),""),IF('Final Report'!O237&lt;&gt;"",CONCATENATE("Dragon - ",'Final Report'!O237,CHAR(10)),""),CHAR(10),"*Original Bug:*",CHAR(10),)))</f>
        <v>*Steps to Reproduce:*
N/A
*Actual Result:*
N/A
*ScreenShot Name:*
*Code Snippet*
0
*Expected Result*
N/A
*Rationale*
N/A
*Recommendation*
N/A
*WCAG 2.1 Conformance Level:*
N/A
*WCAG 2.1 Success Criteria:*
N/A
*Tested on:*
Windows: 11
MAC OS: 12
iOS: 15
Android OS: 10
FALSE</v>
      </c>
      <c r="D237" s="121" t="b">
        <f>Final_Report[[#This Row],[Severity]]</f>
        <v>0</v>
      </c>
      <c r="E237" s="103" t="str">
        <f>CONCATENATE('Final Report'!AD237,CHAR(10),CHAR(10),'Final Report'!AF237)</f>
        <v xml:space="preserve">
N/A</v>
      </c>
      <c r="F237" s="103" t="str">
        <f>Final_Report[[#This Row],[Components]]</f>
        <v>N/A (Level N/A), Accessibility, Audit, Marketing, MLM-XL, MLVISION, MyLab, US, VPAT</v>
      </c>
      <c r="G237" s="103" t="e">
        <f>Final_Report[[#This Row],[Labels]]</f>
        <v>#VALUE!</v>
      </c>
      <c r="H237" s="103">
        <f>Final_Report[[#This Row],[ScreenShot Name]]</f>
        <v>0</v>
      </c>
      <c r="I237" s="104">
        <f>Final_Report[[#This Row],[Priority]]</f>
        <v>0</v>
      </c>
      <c r="J237" s="103">
        <f>Final_Report[[#This Row],[Uploading Status]]</f>
        <v>0</v>
      </c>
    </row>
    <row r="238" spans="1:10" ht="409.5" hidden="1">
      <c r="A238" s="58">
        <f>Final_Report[[#This Row],[Issue Name]]</f>
        <v>0</v>
      </c>
      <c r="B238" s="103" t="str">
        <f>Final_Report[[#This Row],[Summary]]</f>
        <v>N/A</v>
      </c>
      <c r="C238" s="103" t="str">
        <f>CONCATENATE("*Steps to Reproduce:*",CHAR(10),CHAR(10),'Final Report'!AD238,CHAR(10),CHAR(10),'Final Report'!AF238,CHAR(10),CHAR(10),"*Actual Result:*",CHAR(10),'Final Report'!V238,CHAR(10),CHAR(10),"*ScreenShot Name:*",CHAR(10),'Final Report'!AI238,CHAR(10),CHAR(10),IF('Final Report'!X238&lt;&gt;"",CONCATENATE("*Code Snippet*",CHAR(10),'Final Report'!X238,CHAR(10),CHAR(10)),""),"*Expected Result*",CHAR(10),'Final Report'!Z238,CHAR(10),CHAR(10),"*Rationale*",CHAR(10),'Final Report'!AA238,CHAR(10),CHAR(10),"*Recommendation*",CHAR(10),'Final Report'!AC238,CHAR(10),CHAR(10),"*WCAG 2.1 Conformance Level:*",CHAR(10),'Final Report'!AG238,CHAR(10),CHAR(10),"*WCAG 2.1 Success Criteria:*",CHAR(10),'Final Report'!AH238,CHAR(10),CHAR(10),"*Tested on:*",CHAR(10),'Final Report'!AK238,CHAR(10),CHAR(10),IF(OR('Final Report'!G238&lt;&gt;"",'Final Report'!H238&lt;&gt;"",'Final Report'!I238&lt;&gt;"",'Final Report'!J238&lt;&gt;"",'Final Report'!K238&lt;&gt;"",'Final Report'!L238&lt;&gt;"",'Final Report'!M238&lt;&gt;"",'Final Report'!N238&lt;&gt;"",'Final Report'!O238&lt;&gt;""),CONCATENATE("*Assistive Technology:*",CHAR(10),IF('Final Report'!G238&lt;&gt;"",CONCATENATE("JAWS 2022 - Chrome - Windows - ",'Final Report'!G238,CHAR(10)),""),IF('Final Report'!H238&lt;&gt;"",CONCATENATE("NVDA 2022 - Firefox - Windows - ",'Final Report'!H238,CHAR(10)),""),IF('Final Report'!I238&lt;&gt;"",CONCATENATE("NVDA 2022 - Chrome - Windows - ",'Final Report'!I238,CHAR(10)),""),IF('Final Report'!J238&lt;&gt;"",CONCATENATE("VoiceOver - Safari - MAC OS - ",'Final Report'!J238,CHAR(10)),""),IF('Final Report'!K238&lt;&gt;"",CONCATENATE("VoiceOver - Chrome - MAC OS  - ",'Final Report'!K238,CHAR(10)),""),IF('Final Report'!L238&lt;&gt;"",CONCATENATE("VoiceOver - iOS - ",'Final Report'!L238,CHAR(10)),""),IF('Final Report'!M238&lt;&gt;"",CONCATENATE("TalkBack - Android - ",'Final Report'!M238,CHAR(10)),""),IF('Final Report'!N238&lt;&gt;"",CONCATENATE("ZoomText - ",'Final Report'!N238,CHAR(10)),""),IF('Final Report'!O238&lt;&gt;"",CONCATENATE("Dragon - ",'Final Report'!O238,CHAR(10)),""),CHAR(10),"*Original Bug:*",CHAR(10),)))</f>
        <v>*Steps to Reproduce:*
N/A
*Actual Result:*
N/A
*ScreenShot Name:*
*Code Snippet*
0
*Expected Result*
N/A
*Rationale*
N/A
*Recommendation*
N/A
*WCAG 2.1 Conformance Level:*
N/A
*WCAG 2.1 Success Criteria:*
N/A
*Tested on:*
Windows: 11
MAC OS: 12
iOS: 15
Android OS: 10
FALSE</v>
      </c>
      <c r="D238" s="121" t="b">
        <f>Final_Report[[#This Row],[Severity]]</f>
        <v>0</v>
      </c>
      <c r="E238" s="103" t="str">
        <f>CONCATENATE('Final Report'!AD238,CHAR(10),CHAR(10),'Final Report'!AF238)</f>
        <v xml:space="preserve">
N/A</v>
      </c>
      <c r="F238" s="103" t="str">
        <f>Final_Report[[#This Row],[Components]]</f>
        <v>N/A (Level N/A), Accessibility, Audit, Marketing, MLM-XL, MLVISION, MyLab, US, VPAT</v>
      </c>
      <c r="G238" s="103" t="e">
        <f>Final_Report[[#This Row],[Labels]]</f>
        <v>#VALUE!</v>
      </c>
      <c r="H238" s="103">
        <f>Final_Report[[#This Row],[ScreenShot Name]]</f>
        <v>0</v>
      </c>
      <c r="I238" s="104">
        <f>Final_Report[[#This Row],[Priority]]</f>
        <v>0</v>
      </c>
      <c r="J238" s="103">
        <f>Final_Report[[#This Row],[Uploading Status]]</f>
        <v>0</v>
      </c>
    </row>
    <row r="239" spans="1:10" ht="409.5" hidden="1">
      <c r="A239" s="58">
        <f>Final_Report[[#This Row],[Issue Name]]</f>
        <v>0</v>
      </c>
      <c r="B239" s="103" t="str">
        <f>Final_Report[[#This Row],[Summary]]</f>
        <v>N/A</v>
      </c>
      <c r="C239" s="103" t="str">
        <f>CONCATENATE("*Steps to Reproduce:*",CHAR(10),CHAR(10),'Final Report'!AD239,CHAR(10),CHAR(10),'Final Report'!AF239,CHAR(10),CHAR(10),"*Actual Result:*",CHAR(10),'Final Report'!V239,CHAR(10),CHAR(10),"*ScreenShot Name:*",CHAR(10),'Final Report'!AI239,CHAR(10),CHAR(10),IF('Final Report'!X239&lt;&gt;"",CONCATENATE("*Code Snippet*",CHAR(10),'Final Report'!X239,CHAR(10),CHAR(10)),""),"*Expected Result*",CHAR(10),'Final Report'!Z239,CHAR(10),CHAR(10),"*Rationale*",CHAR(10),'Final Report'!AA239,CHAR(10),CHAR(10),"*Recommendation*",CHAR(10),'Final Report'!AC239,CHAR(10),CHAR(10),"*WCAG 2.1 Conformance Level:*",CHAR(10),'Final Report'!AG239,CHAR(10),CHAR(10),"*WCAG 2.1 Success Criteria:*",CHAR(10),'Final Report'!AH239,CHAR(10),CHAR(10),"*Tested on:*",CHAR(10),'Final Report'!AK239,CHAR(10),CHAR(10),IF(OR('Final Report'!G239&lt;&gt;"",'Final Report'!H239&lt;&gt;"",'Final Report'!I239&lt;&gt;"",'Final Report'!J239&lt;&gt;"",'Final Report'!K239&lt;&gt;"",'Final Report'!L239&lt;&gt;"",'Final Report'!M239&lt;&gt;"",'Final Report'!N239&lt;&gt;"",'Final Report'!O239&lt;&gt;""),CONCATENATE("*Assistive Technology:*",CHAR(10),IF('Final Report'!G239&lt;&gt;"",CONCATENATE("JAWS 2022 - Chrome - Windows - ",'Final Report'!G239,CHAR(10)),""),IF('Final Report'!H239&lt;&gt;"",CONCATENATE("NVDA 2022 - Firefox - Windows - ",'Final Report'!H239,CHAR(10)),""),IF('Final Report'!I239&lt;&gt;"",CONCATENATE("NVDA 2022 - Chrome - Windows - ",'Final Report'!I239,CHAR(10)),""),IF('Final Report'!J239&lt;&gt;"",CONCATENATE("VoiceOver - Safari - MAC OS - ",'Final Report'!J239,CHAR(10)),""),IF('Final Report'!K239&lt;&gt;"",CONCATENATE("VoiceOver - Chrome - MAC OS  - ",'Final Report'!K239,CHAR(10)),""),IF('Final Report'!L239&lt;&gt;"",CONCATENATE("VoiceOver - iOS - ",'Final Report'!L239,CHAR(10)),""),IF('Final Report'!M239&lt;&gt;"",CONCATENATE("TalkBack - Android - ",'Final Report'!M239,CHAR(10)),""),IF('Final Report'!N239&lt;&gt;"",CONCATENATE("ZoomText - ",'Final Report'!N239,CHAR(10)),""),IF('Final Report'!O239&lt;&gt;"",CONCATENATE("Dragon - ",'Final Report'!O239,CHAR(10)),""),CHAR(10),"*Original Bug:*",CHAR(10),)))</f>
        <v>*Steps to Reproduce:*
N/A
*Actual Result:*
N/A
*ScreenShot Name:*
*Code Snippet*
0
*Expected Result*
N/A
*Rationale*
N/A
*Recommendation*
N/A
*WCAG 2.1 Conformance Level:*
N/A
*WCAG 2.1 Success Criteria:*
N/A
*Tested on:*
Windows: 11
MAC OS: 12
iOS: 15
Android OS: 10
FALSE</v>
      </c>
      <c r="D239" s="121" t="b">
        <f>Final_Report[[#This Row],[Severity]]</f>
        <v>0</v>
      </c>
      <c r="E239" s="103" t="str">
        <f>CONCATENATE('Final Report'!AD239,CHAR(10),CHAR(10),'Final Report'!AF239)</f>
        <v xml:space="preserve">
N/A</v>
      </c>
      <c r="F239" s="103" t="str">
        <f>Final_Report[[#This Row],[Components]]</f>
        <v>N/A (Level N/A), Accessibility, Audit, Marketing, MLM-XL, MLVISION, MyLab, US, VPAT</v>
      </c>
      <c r="G239" s="103" t="e">
        <f>Final_Report[[#This Row],[Labels]]</f>
        <v>#VALUE!</v>
      </c>
      <c r="H239" s="103">
        <f>Final_Report[[#This Row],[ScreenShot Name]]</f>
        <v>0</v>
      </c>
      <c r="I239" s="104">
        <f>Final_Report[[#This Row],[Priority]]</f>
        <v>0</v>
      </c>
      <c r="J239" s="103">
        <f>Final_Report[[#This Row],[Uploading Status]]</f>
        <v>0</v>
      </c>
    </row>
    <row r="240" spans="1:10" ht="409.5" hidden="1">
      <c r="A240" s="58">
        <f>Final_Report[[#This Row],[Issue Name]]</f>
        <v>0</v>
      </c>
      <c r="B240" s="103" t="str">
        <f>Final_Report[[#This Row],[Summary]]</f>
        <v>N/A</v>
      </c>
      <c r="C240" s="103" t="str">
        <f>CONCATENATE("*Steps to Reproduce:*",CHAR(10),CHAR(10),'Final Report'!AD240,CHAR(10),CHAR(10),'Final Report'!AF240,CHAR(10),CHAR(10),"*Actual Result:*",CHAR(10),'Final Report'!V240,CHAR(10),CHAR(10),"*ScreenShot Name:*",CHAR(10),'Final Report'!AI240,CHAR(10),CHAR(10),IF('Final Report'!X240&lt;&gt;"",CONCATENATE("*Code Snippet*",CHAR(10),'Final Report'!X240,CHAR(10),CHAR(10)),""),"*Expected Result*",CHAR(10),'Final Report'!Z240,CHAR(10),CHAR(10),"*Rationale*",CHAR(10),'Final Report'!AA240,CHAR(10),CHAR(10),"*Recommendation*",CHAR(10),'Final Report'!AC240,CHAR(10),CHAR(10),"*WCAG 2.1 Conformance Level:*",CHAR(10),'Final Report'!AG240,CHAR(10),CHAR(10),"*WCAG 2.1 Success Criteria:*",CHAR(10),'Final Report'!AH240,CHAR(10),CHAR(10),"*Tested on:*",CHAR(10),'Final Report'!AK240,CHAR(10),CHAR(10),IF(OR('Final Report'!G240&lt;&gt;"",'Final Report'!H240&lt;&gt;"",'Final Report'!I240&lt;&gt;"",'Final Report'!J240&lt;&gt;"",'Final Report'!K240&lt;&gt;"",'Final Report'!L240&lt;&gt;"",'Final Report'!M240&lt;&gt;"",'Final Report'!N240&lt;&gt;"",'Final Report'!O240&lt;&gt;""),CONCATENATE("*Assistive Technology:*",CHAR(10),IF('Final Report'!G240&lt;&gt;"",CONCATENATE("JAWS 2022 - Chrome - Windows - ",'Final Report'!G240,CHAR(10)),""),IF('Final Report'!H240&lt;&gt;"",CONCATENATE("NVDA 2022 - Firefox - Windows - ",'Final Report'!H240,CHAR(10)),""),IF('Final Report'!I240&lt;&gt;"",CONCATENATE("NVDA 2022 - Chrome - Windows - ",'Final Report'!I240,CHAR(10)),""),IF('Final Report'!J240&lt;&gt;"",CONCATENATE("VoiceOver - Safari - MAC OS - ",'Final Report'!J240,CHAR(10)),""),IF('Final Report'!K240&lt;&gt;"",CONCATENATE("VoiceOver - Chrome - MAC OS  - ",'Final Report'!K240,CHAR(10)),""),IF('Final Report'!L240&lt;&gt;"",CONCATENATE("VoiceOver - iOS - ",'Final Report'!L240,CHAR(10)),""),IF('Final Report'!M240&lt;&gt;"",CONCATENATE("TalkBack - Android - ",'Final Report'!M240,CHAR(10)),""),IF('Final Report'!N240&lt;&gt;"",CONCATENATE("ZoomText - ",'Final Report'!N240,CHAR(10)),""),IF('Final Report'!O240&lt;&gt;"",CONCATENATE("Dragon - ",'Final Report'!O240,CHAR(10)),""),CHAR(10),"*Original Bug:*",CHAR(10),)))</f>
        <v>*Steps to Reproduce:*
N/A
*Actual Result:*
N/A
*ScreenShot Name:*
*Code Snippet*
0
*Expected Result*
N/A
*Rationale*
N/A
*Recommendation*
N/A
*WCAG 2.1 Conformance Level:*
N/A
*WCAG 2.1 Success Criteria:*
N/A
*Tested on:*
Windows: 11
MAC OS: 12
iOS: 15
Android OS: 10
FALSE</v>
      </c>
      <c r="D240" s="121" t="b">
        <f>Final_Report[[#This Row],[Severity]]</f>
        <v>0</v>
      </c>
      <c r="E240" s="103" t="str">
        <f>CONCATENATE('Final Report'!AD240,CHAR(10),CHAR(10),'Final Report'!AF240)</f>
        <v xml:space="preserve">
N/A</v>
      </c>
      <c r="F240" s="103" t="str">
        <f>Final_Report[[#This Row],[Components]]</f>
        <v>N/A (Level N/A), Accessibility, Audit, Marketing, MLM-XL, MLVISION, MyLab, US, VPAT</v>
      </c>
      <c r="G240" s="103" t="e">
        <f>Final_Report[[#This Row],[Labels]]</f>
        <v>#VALUE!</v>
      </c>
      <c r="H240" s="103">
        <f>Final_Report[[#This Row],[ScreenShot Name]]</f>
        <v>0</v>
      </c>
      <c r="I240" s="104">
        <f>Final_Report[[#This Row],[Priority]]</f>
        <v>0</v>
      </c>
      <c r="J240" s="103">
        <f>Final_Report[[#This Row],[Uploading Status]]</f>
        <v>0</v>
      </c>
    </row>
    <row r="241" spans="1:10" ht="409.5" hidden="1">
      <c r="A241" s="58">
        <f>Final_Report[[#This Row],[Issue Name]]</f>
        <v>0</v>
      </c>
      <c r="B241" s="103" t="str">
        <f>Final_Report[[#This Row],[Summary]]</f>
        <v>N/A</v>
      </c>
      <c r="C241" s="103" t="str">
        <f>CONCATENATE("*Steps to Reproduce:*",CHAR(10),CHAR(10),'Final Report'!AD241,CHAR(10),CHAR(10),'Final Report'!AF241,CHAR(10),CHAR(10),"*Actual Result:*",CHAR(10),'Final Report'!V241,CHAR(10),CHAR(10),"*ScreenShot Name:*",CHAR(10),'Final Report'!AI241,CHAR(10),CHAR(10),IF('Final Report'!X241&lt;&gt;"",CONCATENATE("*Code Snippet*",CHAR(10),'Final Report'!X241,CHAR(10),CHAR(10)),""),"*Expected Result*",CHAR(10),'Final Report'!Z241,CHAR(10),CHAR(10),"*Rationale*",CHAR(10),'Final Report'!AA241,CHAR(10),CHAR(10),"*Recommendation*",CHAR(10),'Final Report'!AC241,CHAR(10),CHAR(10),"*WCAG 2.1 Conformance Level:*",CHAR(10),'Final Report'!AG241,CHAR(10),CHAR(10),"*WCAG 2.1 Success Criteria:*",CHAR(10),'Final Report'!AH241,CHAR(10),CHAR(10),"*Tested on:*",CHAR(10),'Final Report'!AK241,CHAR(10),CHAR(10),IF(OR('Final Report'!G241&lt;&gt;"",'Final Report'!H241&lt;&gt;"",'Final Report'!I241&lt;&gt;"",'Final Report'!J241&lt;&gt;"",'Final Report'!K241&lt;&gt;"",'Final Report'!L241&lt;&gt;"",'Final Report'!M241&lt;&gt;"",'Final Report'!N241&lt;&gt;"",'Final Report'!O241&lt;&gt;""),CONCATENATE("*Assistive Technology:*",CHAR(10),IF('Final Report'!G241&lt;&gt;"",CONCATENATE("JAWS 2022 - Chrome - Windows - ",'Final Report'!G241,CHAR(10)),""),IF('Final Report'!H241&lt;&gt;"",CONCATENATE("NVDA 2022 - Firefox - Windows - ",'Final Report'!H241,CHAR(10)),""),IF('Final Report'!I241&lt;&gt;"",CONCATENATE("NVDA 2022 - Chrome - Windows - ",'Final Report'!I241,CHAR(10)),""),IF('Final Report'!J241&lt;&gt;"",CONCATENATE("VoiceOver - Safari - MAC OS - ",'Final Report'!J241,CHAR(10)),""),IF('Final Report'!K241&lt;&gt;"",CONCATENATE("VoiceOver - Chrome - MAC OS  - ",'Final Report'!K241,CHAR(10)),""),IF('Final Report'!L241&lt;&gt;"",CONCATENATE("VoiceOver - iOS - ",'Final Report'!L241,CHAR(10)),""),IF('Final Report'!M241&lt;&gt;"",CONCATENATE("TalkBack - Android - ",'Final Report'!M241,CHAR(10)),""),IF('Final Report'!N241&lt;&gt;"",CONCATENATE("ZoomText - ",'Final Report'!N241,CHAR(10)),""),IF('Final Report'!O241&lt;&gt;"",CONCATENATE("Dragon - ",'Final Report'!O241,CHAR(10)),""),CHAR(10),"*Original Bug:*",CHAR(10),)))</f>
        <v>*Steps to Reproduce:*
N/A
*Actual Result:*
N/A
*ScreenShot Name:*
*Code Snippet*
0
*Expected Result*
N/A
*Rationale*
N/A
*Recommendation*
N/A
*WCAG 2.1 Conformance Level:*
N/A
*WCAG 2.1 Success Criteria:*
N/A
*Tested on:*
Windows: 11
MAC OS: 12
iOS: 15
Android OS: 10
FALSE</v>
      </c>
      <c r="D241" s="121" t="b">
        <f>Final_Report[[#This Row],[Severity]]</f>
        <v>0</v>
      </c>
      <c r="E241" s="103" t="str">
        <f>CONCATENATE('Final Report'!AD241,CHAR(10),CHAR(10),'Final Report'!AF241)</f>
        <v xml:space="preserve">
N/A</v>
      </c>
      <c r="F241" s="103" t="str">
        <f>Final_Report[[#This Row],[Components]]</f>
        <v>N/A (Level N/A), Accessibility, Audit, Marketing, MLM-XL, MLVISION, MyLab, US, VPAT</v>
      </c>
      <c r="G241" s="103" t="e">
        <f>Final_Report[[#This Row],[Labels]]</f>
        <v>#VALUE!</v>
      </c>
      <c r="H241" s="103">
        <f>Final_Report[[#This Row],[ScreenShot Name]]</f>
        <v>0</v>
      </c>
      <c r="I241" s="104">
        <f>Final_Report[[#This Row],[Priority]]</f>
        <v>0</v>
      </c>
      <c r="J241" s="103">
        <f>Final_Report[[#This Row],[Uploading Status]]</f>
        <v>0</v>
      </c>
    </row>
    <row r="242" spans="1:10" ht="409.5" hidden="1">
      <c r="A242" s="58">
        <f>Final_Report[[#This Row],[Issue Name]]</f>
        <v>0</v>
      </c>
      <c r="B242" s="103" t="str">
        <f>Final_Report[[#This Row],[Summary]]</f>
        <v>N/A</v>
      </c>
      <c r="C242" s="103" t="str">
        <f>CONCATENATE("*Steps to Reproduce:*",CHAR(10),CHAR(10),'Final Report'!AD242,CHAR(10),CHAR(10),'Final Report'!AF242,CHAR(10),CHAR(10),"*Actual Result:*",CHAR(10),'Final Report'!V242,CHAR(10),CHAR(10),"*ScreenShot Name:*",CHAR(10),'Final Report'!AI242,CHAR(10),CHAR(10),IF('Final Report'!X242&lt;&gt;"",CONCATENATE("*Code Snippet*",CHAR(10),'Final Report'!X242,CHAR(10),CHAR(10)),""),"*Expected Result*",CHAR(10),'Final Report'!Z242,CHAR(10),CHAR(10),"*Rationale*",CHAR(10),'Final Report'!AA242,CHAR(10),CHAR(10),"*Recommendation*",CHAR(10),'Final Report'!AC242,CHAR(10),CHAR(10),"*WCAG 2.1 Conformance Level:*",CHAR(10),'Final Report'!AG242,CHAR(10),CHAR(10),"*WCAG 2.1 Success Criteria:*",CHAR(10),'Final Report'!AH242,CHAR(10),CHAR(10),"*Tested on:*",CHAR(10),'Final Report'!AK242,CHAR(10),CHAR(10),IF(OR('Final Report'!G242&lt;&gt;"",'Final Report'!H242&lt;&gt;"",'Final Report'!I242&lt;&gt;"",'Final Report'!J242&lt;&gt;"",'Final Report'!K242&lt;&gt;"",'Final Report'!L242&lt;&gt;"",'Final Report'!M242&lt;&gt;"",'Final Report'!N242&lt;&gt;"",'Final Report'!O242&lt;&gt;""),CONCATENATE("*Assistive Technology:*",CHAR(10),IF('Final Report'!G242&lt;&gt;"",CONCATENATE("JAWS 2022 - Chrome - Windows - ",'Final Report'!G242,CHAR(10)),""),IF('Final Report'!H242&lt;&gt;"",CONCATENATE("NVDA 2022 - Firefox - Windows - ",'Final Report'!H242,CHAR(10)),""),IF('Final Report'!I242&lt;&gt;"",CONCATENATE("NVDA 2022 - Chrome - Windows - ",'Final Report'!I242,CHAR(10)),""),IF('Final Report'!J242&lt;&gt;"",CONCATENATE("VoiceOver - Safari - MAC OS - ",'Final Report'!J242,CHAR(10)),""),IF('Final Report'!K242&lt;&gt;"",CONCATENATE("VoiceOver - Chrome - MAC OS  - ",'Final Report'!K242,CHAR(10)),""),IF('Final Report'!L242&lt;&gt;"",CONCATENATE("VoiceOver - iOS - ",'Final Report'!L242,CHAR(10)),""),IF('Final Report'!M242&lt;&gt;"",CONCATENATE("TalkBack - Android - ",'Final Report'!M242,CHAR(10)),""),IF('Final Report'!N242&lt;&gt;"",CONCATENATE("ZoomText - ",'Final Report'!N242,CHAR(10)),""),IF('Final Report'!O242&lt;&gt;"",CONCATENATE("Dragon - ",'Final Report'!O242,CHAR(10)),""),CHAR(10),"*Original Bug:*",CHAR(10),)))</f>
        <v>*Steps to Reproduce:*
N/A
*Actual Result:*
N/A
*ScreenShot Name:*
*Code Snippet*
0
*Expected Result*
N/A
*Rationale*
N/A
*Recommendation*
N/A
*WCAG 2.1 Conformance Level:*
N/A
*WCAG 2.1 Success Criteria:*
N/A
*Tested on:*
Windows: 11
MAC OS: 12
iOS: 15
Android OS: 10
FALSE</v>
      </c>
      <c r="D242" s="121" t="b">
        <f>Final_Report[[#This Row],[Severity]]</f>
        <v>0</v>
      </c>
      <c r="E242" s="103" t="str">
        <f>CONCATENATE('Final Report'!AD242,CHAR(10),CHAR(10),'Final Report'!AF242)</f>
        <v xml:space="preserve">
N/A</v>
      </c>
      <c r="F242" s="103" t="str">
        <f>Final_Report[[#This Row],[Components]]</f>
        <v>N/A (Level N/A), Accessibility, Audit, Marketing, MLM-XL, MLVISION, MyLab, US, VPAT</v>
      </c>
      <c r="G242" s="103" t="e">
        <f>Final_Report[[#This Row],[Labels]]</f>
        <v>#VALUE!</v>
      </c>
      <c r="H242" s="103">
        <f>Final_Report[[#This Row],[ScreenShot Name]]</f>
        <v>0</v>
      </c>
      <c r="I242" s="104">
        <f>Final_Report[[#This Row],[Priority]]</f>
        <v>0</v>
      </c>
      <c r="J242" s="103">
        <f>Final_Report[[#This Row],[Uploading Status]]</f>
        <v>0</v>
      </c>
    </row>
    <row r="243" spans="1:10" ht="409.5" hidden="1">
      <c r="A243" s="58">
        <f>Final_Report[[#This Row],[Issue Name]]</f>
        <v>0</v>
      </c>
      <c r="B243" s="103" t="str">
        <f>Final_Report[[#This Row],[Summary]]</f>
        <v>N/A</v>
      </c>
      <c r="C243" s="103" t="str">
        <f>CONCATENATE("*Steps to Reproduce:*",CHAR(10),CHAR(10),'Final Report'!AD243,CHAR(10),CHAR(10),'Final Report'!AF243,CHAR(10),CHAR(10),"*Actual Result:*",CHAR(10),'Final Report'!V243,CHAR(10),CHAR(10),"*ScreenShot Name:*",CHAR(10),'Final Report'!AI243,CHAR(10),CHAR(10),IF('Final Report'!X243&lt;&gt;"",CONCATENATE("*Code Snippet*",CHAR(10),'Final Report'!X243,CHAR(10),CHAR(10)),""),"*Expected Result*",CHAR(10),'Final Report'!Z243,CHAR(10),CHAR(10),"*Rationale*",CHAR(10),'Final Report'!AA243,CHAR(10),CHAR(10),"*Recommendation*",CHAR(10),'Final Report'!AC243,CHAR(10),CHAR(10),"*WCAG 2.1 Conformance Level:*",CHAR(10),'Final Report'!AG243,CHAR(10),CHAR(10),"*WCAG 2.1 Success Criteria:*",CHAR(10),'Final Report'!AH243,CHAR(10),CHAR(10),"*Tested on:*",CHAR(10),'Final Report'!AK243,CHAR(10),CHAR(10),IF(OR('Final Report'!G243&lt;&gt;"",'Final Report'!H243&lt;&gt;"",'Final Report'!I243&lt;&gt;"",'Final Report'!J243&lt;&gt;"",'Final Report'!K243&lt;&gt;"",'Final Report'!L243&lt;&gt;"",'Final Report'!M243&lt;&gt;"",'Final Report'!N243&lt;&gt;"",'Final Report'!O243&lt;&gt;""),CONCATENATE("*Assistive Technology:*",CHAR(10),IF('Final Report'!G243&lt;&gt;"",CONCATENATE("JAWS 2022 - Chrome - Windows - ",'Final Report'!G243,CHAR(10)),""),IF('Final Report'!H243&lt;&gt;"",CONCATENATE("NVDA 2022 - Firefox - Windows - ",'Final Report'!H243,CHAR(10)),""),IF('Final Report'!I243&lt;&gt;"",CONCATENATE("NVDA 2022 - Chrome - Windows - ",'Final Report'!I243,CHAR(10)),""),IF('Final Report'!J243&lt;&gt;"",CONCATENATE("VoiceOver - Safari - MAC OS - ",'Final Report'!J243,CHAR(10)),""),IF('Final Report'!K243&lt;&gt;"",CONCATENATE("VoiceOver - Chrome - MAC OS  - ",'Final Report'!K243,CHAR(10)),""),IF('Final Report'!L243&lt;&gt;"",CONCATENATE("VoiceOver - iOS - ",'Final Report'!L243,CHAR(10)),""),IF('Final Report'!M243&lt;&gt;"",CONCATENATE("TalkBack - Android - ",'Final Report'!M243,CHAR(10)),""),IF('Final Report'!N243&lt;&gt;"",CONCATENATE("ZoomText - ",'Final Report'!N243,CHAR(10)),""),IF('Final Report'!O243&lt;&gt;"",CONCATENATE("Dragon - ",'Final Report'!O243,CHAR(10)),""),CHAR(10),"*Original Bug:*",CHAR(10),)))</f>
        <v>*Steps to Reproduce:*
N/A
*Actual Result:*
N/A
*ScreenShot Name:*
*Code Snippet*
0
*Expected Result*
N/A
*Rationale*
N/A
*Recommendation*
N/A
*WCAG 2.1 Conformance Level:*
N/A
*WCAG 2.1 Success Criteria:*
N/A
*Tested on:*
Windows: 11
MAC OS: 12
iOS: 15
Android OS: 10
FALSE</v>
      </c>
      <c r="D243" s="121" t="b">
        <f>Final_Report[[#This Row],[Severity]]</f>
        <v>0</v>
      </c>
      <c r="E243" s="103" t="str">
        <f>CONCATENATE('Final Report'!AD243,CHAR(10),CHAR(10),'Final Report'!AF243)</f>
        <v xml:space="preserve">
N/A</v>
      </c>
      <c r="F243" s="103" t="str">
        <f>Final_Report[[#This Row],[Components]]</f>
        <v>N/A (Level N/A), Accessibility, Audit, Marketing, MLM-XL, MLVISION, MyLab, US, VPAT</v>
      </c>
      <c r="G243" s="103" t="e">
        <f>Final_Report[[#This Row],[Labels]]</f>
        <v>#VALUE!</v>
      </c>
      <c r="H243" s="103">
        <f>Final_Report[[#This Row],[ScreenShot Name]]</f>
        <v>0</v>
      </c>
      <c r="I243" s="104">
        <f>Final_Report[[#This Row],[Priority]]</f>
        <v>0</v>
      </c>
      <c r="J243" s="103">
        <f>Final_Report[[#This Row],[Uploading Status]]</f>
        <v>0</v>
      </c>
    </row>
    <row r="244" spans="1:10" ht="409.5" hidden="1">
      <c r="A244" s="58">
        <f>Final_Report[[#This Row],[Issue Name]]</f>
        <v>0</v>
      </c>
      <c r="B244" s="103" t="str">
        <f>Final_Report[[#This Row],[Summary]]</f>
        <v>N/A</v>
      </c>
      <c r="C244" s="103" t="str">
        <f>CONCATENATE("*Steps to Reproduce:*",CHAR(10),CHAR(10),'Final Report'!AD244,CHAR(10),CHAR(10),'Final Report'!AF244,CHAR(10),CHAR(10),"*Actual Result:*",CHAR(10),'Final Report'!V244,CHAR(10),CHAR(10),"*ScreenShot Name:*",CHAR(10),'Final Report'!AI244,CHAR(10),CHAR(10),IF('Final Report'!X244&lt;&gt;"",CONCATENATE("*Code Snippet*",CHAR(10),'Final Report'!X244,CHAR(10),CHAR(10)),""),"*Expected Result*",CHAR(10),'Final Report'!Z244,CHAR(10),CHAR(10),"*Rationale*",CHAR(10),'Final Report'!AA244,CHAR(10),CHAR(10),"*Recommendation*",CHAR(10),'Final Report'!AC244,CHAR(10),CHAR(10),"*WCAG 2.1 Conformance Level:*",CHAR(10),'Final Report'!AG244,CHAR(10),CHAR(10),"*WCAG 2.1 Success Criteria:*",CHAR(10),'Final Report'!AH244,CHAR(10),CHAR(10),"*Tested on:*",CHAR(10),'Final Report'!AK244,CHAR(10),CHAR(10),IF(OR('Final Report'!G244&lt;&gt;"",'Final Report'!H244&lt;&gt;"",'Final Report'!I244&lt;&gt;"",'Final Report'!J244&lt;&gt;"",'Final Report'!K244&lt;&gt;"",'Final Report'!L244&lt;&gt;"",'Final Report'!M244&lt;&gt;"",'Final Report'!N244&lt;&gt;"",'Final Report'!O244&lt;&gt;""),CONCATENATE("*Assistive Technology:*",CHAR(10),IF('Final Report'!G244&lt;&gt;"",CONCATENATE("JAWS 2022 - Chrome - Windows - ",'Final Report'!G244,CHAR(10)),""),IF('Final Report'!H244&lt;&gt;"",CONCATENATE("NVDA 2022 - Firefox - Windows - ",'Final Report'!H244,CHAR(10)),""),IF('Final Report'!I244&lt;&gt;"",CONCATENATE("NVDA 2022 - Chrome - Windows - ",'Final Report'!I244,CHAR(10)),""),IF('Final Report'!J244&lt;&gt;"",CONCATENATE("VoiceOver - Safari - MAC OS - ",'Final Report'!J244,CHAR(10)),""),IF('Final Report'!K244&lt;&gt;"",CONCATENATE("VoiceOver - Chrome - MAC OS  - ",'Final Report'!K244,CHAR(10)),""),IF('Final Report'!L244&lt;&gt;"",CONCATENATE("VoiceOver - iOS - ",'Final Report'!L244,CHAR(10)),""),IF('Final Report'!M244&lt;&gt;"",CONCATENATE("TalkBack - Android - ",'Final Report'!M244,CHAR(10)),""),IF('Final Report'!N244&lt;&gt;"",CONCATENATE("ZoomText - ",'Final Report'!N244,CHAR(10)),""),IF('Final Report'!O244&lt;&gt;"",CONCATENATE("Dragon - ",'Final Report'!O244,CHAR(10)),""),CHAR(10),"*Original Bug:*",CHAR(10),)))</f>
        <v>*Steps to Reproduce:*
N/A
*Actual Result:*
N/A
*ScreenShot Name:*
*Code Snippet*
0
*Expected Result*
N/A
*Rationale*
N/A
*Recommendation*
N/A
*WCAG 2.1 Conformance Level:*
N/A
*WCAG 2.1 Success Criteria:*
N/A
*Tested on:*
Windows: 11
MAC OS: 12
iOS: 15
Android OS: 10
FALSE</v>
      </c>
      <c r="D244" s="121" t="b">
        <f>Final_Report[[#This Row],[Severity]]</f>
        <v>0</v>
      </c>
      <c r="E244" s="103" t="str">
        <f>CONCATENATE('Final Report'!AD244,CHAR(10),CHAR(10),'Final Report'!AF244)</f>
        <v xml:space="preserve">
N/A</v>
      </c>
      <c r="F244" s="103" t="str">
        <f>Final_Report[[#This Row],[Components]]</f>
        <v>N/A (Level N/A), Accessibility, Audit, Marketing, MLM-XL, MLVISION, MyLab, US, VPAT</v>
      </c>
      <c r="G244" s="103" t="e">
        <f>Final_Report[[#This Row],[Labels]]</f>
        <v>#VALUE!</v>
      </c>
      <c r="H244" s="103">
        <f>Final_Report[[#This Row],[ScreenShot Name]]</f>
        <v>0</v>
      </c>
      <c r="I244" s="104">
        <f>Final_Report[[#This Row],[Priority]]</f>
        <v>0</v>
      </c>
      <c r="J244" s="103">
        <f>Final_Report[[#This Row],[Uploading Status]]</f>
        <v>0</v>
      </c>
    </row>
    <row r="245" spans="1:10" ht="409.5" hidden="1">
      <c r="A245" s="58">
        <f>Final_Report[[#This Row],[Issue Name]]</f>
        <v>0</v>
      </c>
      <c r="B245" s="103" t="str">
        <f>Final_Report[[#This Row],[Summary]]</f>
        <v>N/A</v>
      </c>
      <c r="C245" s="103" t="str">
        <f>CONCATENATE("*Steps to Reproduce:*",CHAR(10),CHAR(10),'Final Report'!AD245,CHAR(10),CHAR(10),'Final Report'!AF245,CHAR(10),CHAR(10),"*Actual Result:*",CHAR(10),'Final Report'!V245,CHAR(10),CHAR(10),"*ScreenShot Name:*",CHAR(10),'Final Report'!AI245,CHAR(10),CHAR(10),IF('Final Report'!X245&lt;&gt;"",CONCATENATE("*Code Snippet*",CHAR(10),'Final Report'!X245,CHAR(10),CHAR(10)),""),"*Expected Result*",CHAR(10),'Final Report'!Z245,CHAR(10),CHAR(10),"*Rationale*",CHAR(10),'Final Report'!AA245,CHAR(10),CHAR(10),"*Recommendation*",CHAR(10),'Final Report'!AC245,CHAR(10),CHAR(10),"*WCAG 2.1 Conformance Level:*",CHAR(10),'Final Report'!AG245,CHAR(10),CHAR(10),"*WCAG 2.1 Success Criteria:*",CHAR(10),'Final Report'!AH245,CHAR(10),CHAR(10),"*Tested on:*",CHAR(10),'Final Report'!AK245,CHAR(10),CHAR(10),IF(OR('Final Report'!G245&lt;&gt;"",'Final Report'!H245&lt;&gt;"",'Final Report'!I245&lt;&gt;"",'Final Report'!J245&lt;&gt;"",'Final Report'!K245&lt;&gt;"",'Final Report'!L245&lt;&gt;"",'Final Report'!M245&lt;&gt;"",'Final Report'!N245&lt;&gt;"",'Final Report'!O245&lt;&gt;""),CONCATENATE("*Assistive Technology:*",CHAR(10),IF('Final Report'!G245&lt;&gt;"",CONCATENATE("JAWS 2022 - Chrome - Windows - ",'Final Report'!G245,CHAR(10)),""),IF('Final Report'!H245&lt;&gt;"",CONCATENATE("NVDA 2022 - Firefox - Windows - ",'Final Report'!H245,CHAR(10)),""),IF('Final Report'!I245&lt;&gt;"",CONCATENATE("NVDA 2022 - Chrome - Windows - ",'Final Report'!I245,CHAR(10)),""),IF('Final Report'!J245&lt;&gt;"",CONCATENATE("VoiceOver - Safari - MAC OS - ",'Final Report'!J245,CHAR(10)),""),IF('Final Report'!K245&lt;&gt;"",CONCATENATE("VoiceOver - Chrome - MAC OS  - ",'Final Report'!K245,CHAR(10)),""),IF('Final Report'!L245&lt;&gt;"",CONCATENATE("VoiceOver - iOS - ",'Final Report'!L245,CHAR(10)),""),IF('Final Report'!M245&lt;&gt;"",CONCATENATE("TalkBack - Android - ",'Final Report'!M245,CHAR(10)),""),IF('Final Report'!N245&lt;&gt;"",CONCATENATE("ZoomText - ",'Final Report'!N245,CHAR(10)),""),IF('Final Report'!O245&lt;&gt;"",CONCATENATE("Dragon - ",'Final Report'!O245,CHAR(10)),""),CHAR(10),"*Original Bug:*",CHAR(10),)))</f>
        <v>*Steps to Reproduce:*
N/A
*Actual Result:*
N/A
*ScreenShot Name:*
*Code Snippet*
0
*Expected Result*
N/A
*Rationale*
N/A
*Recommendation*
N/A
*WCAG 2.1 Conformance Level:*
N/A
*WCAG 2.1 Success Criteria:*
N/A
*Tested on:*
Windows: 11
MAC OS: 12
iOS: 15
Android OS: 10
FALSE</v>
      </c>
      <c r="D245" s="121" t="b">
        <f>Final_Report[[#This Row],[Severity]]</f>
        <v>0</v>
      </c>
      <c r="E245" s="103" t="str">
        <f>CONCATENATE('Final Report'!AD245,CHAR(10),CHAR(10),'Final Report'!AF245)</f>
        <v xml:space="preserve">
N/A</v>
      </c>
      <c r="F245" s="103" t="str">
        <f>Final_Report[[#This Row],[Components]]</f>
        <v>N/A (Level N/A), Accessibility, Audit, Marketing, MLM-XL, MLVISION, MyLab, US, VPAT</v>
      </c>
      <c r="G245" s="103" t="e">
        <f>Final_Report[[#This Row],[Labels]]</f>
        <v>#VALUE!</v>
      </c>
      <c r="H245" s="103">
        <f>Final_Report[[#This Row],[ScreenShot Name]]</f>
        <v>0</v>
      </c>
      <c r="I245" s="104">
        <f>Final_Report[[#This Row],[Priority]]</f>
        <v>0</v>
      </c>
      <c r="J245" s="103">
        <f>Final_Report[[#This Row],[Uploading Status]]</f>
        <v>0</v>
      </c>
    </row>
    <row r="246" spans="1:10" ht="409.5" hidden="1">
      <c r="A246" s="58">
        <f>Final_Report[[#This Row],[Issue Name]]</f>
        <v>0</v>
      </c>
      <c r="B246" s="103" t="str">
        <f>Final_Report[[#This Row],[Summary]]</f>
        <v>N/A</v>
      </c>
      <c r="C246" s="103" t="str">
        <f>CONCATENATE("*Steps to Reproduce:*",CHAR(10),CHAR(10),'Final Report'!AD246,CHAR(10),CHAR(10),'Final Report'!AF246,CHAR(10),CHAR(10),"*Actual Result:*",CHAR(10),'Final Report'!V246,CHAR(10),CHAR(10),"*ScreenShot Name:*",CHAR(10),'Final Report'!AI246,CHAR(10),CHAR(10),IF('Final Report'!X246&lt;&gt;"",CONCATENATE("*Code Snippet*",CHAR(10),'Final Report'!X246,CHAR(10),CHAR(10)),""),"*Expected Result*",CHAR(10),'Final Report'!Z246,CHAR(10),CHAR(10),"*Rationale*",CHAR(10),'Final Report'!AA246,CHAR(10),CHAR(10),"*Recommendation*",CHAR(10),'Final Report'!AC246,CHAR(10),CHAR(10),"*WCAG 2.1 Conformance Level:*",CHAR(10),'Final Report'!AG246,CHAR(10),CHAR(10),"*WCAG 2.1 Success Criteria:*",CHAR(10),'Final Report'!AH246,CHAR(10),CHAR(10),"*Tested on:*",CHAR(10),'Final Report'!AK246,CHAR(10),CHAR(10),IF(OR('Final Report'!G246&lt;&gt;"",'Final Report'!H246&lt;&gt;"",'Final Report'!I246&lt;&gt;"",'Final Report'!J246&lt;&gt;"",'Final Report'!K246&lt;&gt;"",'Final Report'!L246&lt;&gt;"",'Final Report'!M246&lt;&gt;"",'Final Report'!N246&lt;&gt;"",'Final Report'!O246&lt;&gt;""),CONCATENATE("*Assistive Technology:*",CHAR(10),IF('Final Report'!G246&lt;&gt;"",CONCATENATE("JAWS 2022 - Chrome - Windows - ",'Final Report'!G246,CHAR(10)),""),IF('Final Report'!H246&lt;&gt;"",CONCATENATE("NVDA 2022 - Firefox - Windows - ",'Final Report'!H246,CHAR(10)),""),IF('Final Report'!I246&lt;&gt;"",CONCATENATE("NVDA 2022 - Chrome - Windows - ",'Final Report'!I246,CHAR(10)),""),IF('Final Report'!J246&lt;&gt;"",CONCATENATE("VoiceOver - Safari - MAC OS - ",'Final Report'!J246,CHAR(10)),""),IF('Final Report'!K246&lt;&gt;"",CONCATENATE("VoiceOver - Chrome - MAC OS  - ",'Final Report'!K246,CHAR(10)),""),IF('Final Report'!L246&lt;&gt;"",CONCATENATE("VoiceOver - iOS - ",'Final Report'!L246,CHAR(10)),""),IF('Final Report'!M246&lt;&gt;"",CONCATENATE("TalkBack - Android - ",'Final Report'!M246,CHAR(10)),""),IF('Final Report'!N246&lt;&gt;"",CONCATENATE("ZoomText - ",'Final Report'!N246,CHAR(10)),""),IF('Final Report'!O246&lt;&gt;"",CONCATENATE("Dragon - ",'Final Report'!O246,CHAR(10)),""),CHAR(10),"*Original Bug:*",CHAR(10),)))</f>
        <v>*Steps to Reproduce:*
N/A
*Actual Result:*
N/A
*ScreenShot Name:*
*Code Snippet*
0
*Expected Result*
N/A
*Rationale*
N/A
*Recommendation*
N/A
*WCAG 2.1 Conformance Level:*
N/A
*WCAG 2.1 Success Criteria:*
N/A
*Tested on:*
Windows: 11
MAC OS: 12
iOS: 15
Android OS: 10
FALSE</v>
      </c>
      <c r="D246" s="121" t="b">
        <f>Final_Report[[#This Row],[Severity]]</f>
        <v>0</v>
      </c>
      <c r="E246" s="103" t="str">
        <f>CONCATENATE('Final Report'!AD246,CHAR(10),CHAR(10),'Final Report'!AF246)</f>
        <v xml:space="preserve">
N/A</v>
      </c>
      <c r="F246" s="103" t="str">
        <f>Final_Report[[#This Row],[Components]]</f>
        <v>N/A (Level N/A), Accessibility, Audit, Marketing, MLM-XL, MLVISION, MyLab, US, VPAT</v>
      </c>
      <c r="G246" s="103" t="e">
        <f>Final_Report[[#This Row],[Labels]]</f>
        <v>#VALUE!</v>
      </c>
      <c r="H246" s="103">
        <f>Final_Report[[#This Row],[ScreenShot Name]]</f>
        <v>0</v>
      </c>
      <c r="I246" s="104">
        <f>Final_Report[[#This Row],[Priority]]</f>
        <v>0</v>
      </c>
      <c r="J246" s="103">
        <f>Final_Report[[#This Row],[Uploading Status]]</f>
        <v>0</v>
      </c>
    </row>
    <row r="247" spans="1:10" ht="409.5" hidden="1">
      <c r="A247" s="58">
        <f>Final_Report[[#This Row],[Issue Name]]</f>
        <v>0</v>
      </c>
      <c r="B247" s="103" t="str">
        <f>Final_Report[[#This Row],[Summary]]</f>
        <v>N/A</v>
      </c>
      <c r="C247" s="103" t="str">
        <f>CONCATENATE("*Steps to Reproduce:*",CHAR(10),CHAR(10),'Final Report'!AD247,CHAR(10),CHAR(10),'Final Report'!AF247,CHAR(10),CHAR(10),"*Actual Result:*",CHAR(10),'Final Report'!V247,CHAR(10),CHAR(10),"*ScreenShot Name:*",CHAR(10),'Final Report'!AI247,CHAR(10),CHAR(10),IF('Final Report'!X247&lt;&gt;"",CONCATENATE("*Code Snippet*",CHAR(10),'Final Report'!X247,CHAR(10),CHAR(10)),""),"*Expected Result*",CHAR(10),'Final Report'!Z247,CHAR(10),CHAR(10),"*Rationale*",CHAR(10),'Final Report'!AA247,CHAR(10),CHAR(10),"*Recommendation*",CHAR(10),'Final Report'!AC247,CHAR(10),CHAR(10),"*WCAG 2.1 Conformance Level:*",CHAR(10),'Final Report'!AG247,CHAR(10),CHAR(10),"*WCAG 2.1 Success Criteria:*",CHAR(10),'Final Report'!AH247,CHAR(10),CHAR(10),"*Tested on:*",CHAR(10),'Final Report'!AK247,CHAR(10),CHAR(10),IF(OR('Final Report'!G247&lt;&gt;"",'Final Report'!H247&lt;&gt;"",'Final Report'!I247&lt;&gt;"",'Final Report'!J247&lt;&gt;"",'Final Report'!K247&lt;&gt;"",'Final Report'!L247&lt;&gt;"",'Final Report'!M247&lt;&gt;"",'Final Report'!N247&lt;&gt;"",'Final Report'!O247&lt;&gt;""),CONCATENATE("*Assistive Technology:*",CHAR(10),IF('Final Report'!G247&lt;&gt;"",CONCATENATE("JAWS 2022 - Chrome - Windows - ",'Final Report'!G247,CHAR(10)),""),IF('Final Report'!H247&lt;&gt;"",CONCATENATE("NVDA 2022 - Firefox - Windows - ",'Final Report'!H247,CHAR(10)),""),IF('Final Report'!I247&lt;&gt;"",CONCATENATE("NVDA 2022 - Chrome - Windows - ",'Final Report'!I247,CHAR(10)),""),IF('Final Report'!J247&lt;&gt;"",CONCATENATE("VoiceOver - Safari - MAC OS - ",'Final Report'!J247,CHAR(10)),""),IF('Final Report'!K247&lt;&gt;"",CONCATENATE("VoiceOver - Chrome - MAC OS  - ",'Final Report'!K247,CHAR(10)),""),IF('Final Report'!L247&lt;&gt;"",CONCATENATE("VoiceOver - iOS - ",'Final Report'!L247,CHAR(10)),""),IF('Final Report'!M247&lt;&gt;"",CONCATENATE("TalkBack - Android - ",'Final Report'!M247,CHAR(10)),""),IF('Final Report'!N247&lt;&gt;"",CONCATENATE("ZoomText - ",'Final Report'!N247,CHAR(10)),""),IF('Final Report'!O247&lt;&gt;"",CONCATENATE("Dragon - ",'Final Report'!O247,CHAR(10)),""),CHAR(10),"*Original Bug:*",CHAR(10),)))</f>
        <v>*Steps to Reproduce:*
N/A
*Actual Result:*
N/A
*ScreenShot Name:*
*Code Snippet*
0
*Expected Result*
N/A
*Rationale*
N/A
*Recommendation*
N/A
*WCAG 2.1 Conformance Level:*
N/A
*WCAG 2.1 Success Criteria:*
N/A
*Tested on:*
Windows: 11
MAC OS: 12
iOS: 15
Android OS: 10
FALSE</v>
      </c>
      <c r="D247" s="121" t="b">
        <f>Final_Report[[#This Row],[Severity]]</f>
        <v>0</v>
      </c>
      <c r="E247" s="103" t="str">
        <f>CONCATENATE('Final Report'!AD247,CHAR(10),CHAR(10),'Final Report'!AF247)</f>
        <v xml:space="preserve">
N/A</v>
      </c>
      <c r="F247" s="103" t="str">
        <f>Final_Report[[#This Row],[Components]]</f>
        <v>N/A (Level N/A), Accessibility, Audit, Marketing, MLM-XL, MLVISION, MyLab, US, VPAT</v>
      </c>
      <c r="G247" s="103" t="e">
        <f>Final_Report[[#This Row],[Labels]]</f>
        <v>#VALUE!</v>
      </c>
      <c r="H247" s="103">
        <f>Final_Report[[#This Row],[ScreenShot Name]]</f>
        <v>0</v>
      </c>
      <c r="I247" s="104">
        <f>Final_Report[[#This Row],[Priority]]</f>
        <v>0</v>
      </c>
      <c r="J247" s="103">
        <f>Final_Report[[#This Row],[Uploading Status]]</f>
        <v>0</v>
      </c>
    </row>
    <row r="248" spans="1:10" ht="409.5" hidden="1">
      <c r="A248" s="58">
        <f>Final_Report[[#This Row],[Issue Name]]</f>
        <v>0</v>
      </c>
      <c r="B248" s="103" t="str">
        <f>Final_Report[[#This Row],[Summary]]</f>
        <v>N/A</v>
      </c>
      <c r="C248" s="103" t="str">
        <f>CONCATENATE("*Steps to Reproduce:*",CHAR(10),CHAR(10),'Final Report'!AD248,CHAR(10),CHAR(10),'Final Report'!AF248,CHAR(10),CHAR(10),"*Actual Result:*",CHAR(10),'Final Report'!V248,CHAR(10),CHAR(10),"*ScreenShot Name:*",CHAR(10),'Final Report'!AI248,CHAR(10),CHAR(10),IF('Final Report'!X248&lt;&gt;"",CONCATENATE("*Code Snippet*",CHAR(10),'Final Report'!X248,CHAR(10),CHAR(10)),""),"*Expected Result*",CHAR(10),'Final Report'!Z248,CHAR(10),CHAR(10),"*Rationale*",CHAR(10),'Final Report'!AA248,CHAR(10),CHAR(10),"*Recommendation*",CHAR(10),'Final Report'!AC248,CHAR(10),CHAR(10),"*WCAG 2.1 Conformance Level:*",CHAR(10),'Final Report'!AG248,CHAR(10),CHAR(10),"*WCAG 2.1 Success Criteria:*",CHAR(10),'Final Report'!AH248,CHAR(10),CHAR(10),"*Tested on:*",CHAR(10),'Final Report'!AK248,CHAR(10),CHAR(10),IF(OR('Final Report'!G248&lt;&gt;"",'Final Report'!H248&lt;&gt;"",'Final Report'!I248&lt;&gt;"",'Final Report'!J248&lt;&gt;"",'Final Report'!K248&lt;&gt;"",'Final Report'!L248&lt;&gt;"",'Final Report'!M248&lt;&gt;"",'Final Report'!N248&lt;&gt;"",'Final Report'!O248&lt;&gt;""),CONCATENATE("*Assistive Technology:*",CHAR(10),IF('Final Report'!G248&lt;&gt;"",CONCATENATE("JAWS 2022 - Chrome - Windows - ",'Final Report'!G248,CHAR(10)),""),IF('Final Report'!H248&lt;&gt;"",CONCATENATE("NVDA 2022 - Firefox - Windows - ",'Final Report'!H248,CHAR(10)),""),IF('Final Report'!I248&lt;&gt;"",CONCATENATE("NVDA 2022 - Chrome - Windows - ",'Final Report'!I248,CHAR(10)),""),IF('Final Report'!J248&lt;&gt;"",CONCATENATE("VoiceOver - Safari - MAC OS - ",'Final Report'!J248,CHAR(10)),""),IF('Final Report'!K248&lt;&gt;"",CONCATENATE("VoiceOver - Chrome - MAC OS  - ",'Final Report'!K248,CHAR(10)),""),IF('Final Report'!L248&lt;&gt;"",CONCATENATE("VoiceOver - iOS - ",'Final Report'!L248,CHAR(10)),""),IF('Final Report'!M248&lt;&gt;"",CONCATENATE("TalkBack - Android - ",'Final Report'!M248,CHAR(10)),""),IF('Final Report'!N248&lt;&gt;"",CONCATENATE("ZoomText - ",'Final Report'!N248,CHAR(10)),""),IF('Final Report'!O248&lt;&gt;"",CONCATENATE("Dragon - ",'Final Report'!O248,CHAR(10)),""),CHAR(10),"*Original Bug:*",CHAR(10),)))</f>
        <v>*Steps to Reproduce:*
N/A
*Actual Result:*
N/A
*ScreenShot Name:*
*Code Snippet*
0
*Expected Result*
N/A
*Rationale*
N/A
*Recommendation*
N/A
*WCAG 2.1 Conformance Level:*
N/A
*WCAG 2.1 Success Criteria:*
N/A
*Tested on:*
Windows: 11
MAC OS: 12
iOS: 15
Android OS: 10
FALSE</v>
      </c>
      <c r="D248" s="121" t="b">
        <f>Final_Report[[#This Row],[Severity]]</f>
        <v>0</v>
      </c>
      <c r="E248" s="103" t="str">
        <f>CONCATENATE('Final Report'!AD248,CHAR(10),CHAR(10),'Final Report'!AF248)</f>
        <v xml:space="preserve">
N/A</v>
      </c>
      <c r="F248" s="103" t="str">
        <f>Final_Report[[#This Row],[Components]]</f>
        <v>N/A (Level N/A), Accessibility, Audit, Marketing, MLM-XL, MLVISION, MyLab, US, VPAT</v>
      </c>
      <c r="G248" s="103" t="e">
        <f>Final_Report[[#This Row],[Labels]]</f>
        <v>#VALUE!</v>
      </c>
      <c r="H248" s="103">
        <f>Final_Report[[#This Row],[ScreenShot Name]]</f>
        <v>0</v>
      </c>
      <c r="I248" s="104">
        <f>Final_Report[[#This Row],[Priority]]</f>
        <v>0</v>
      </c>
      <c r="J248" s="103">
        <f>Final_Report[[#This Row],[Uploading Status]]</f>
        <v>0</v>
      </c>
    </row>
    <row r="249" spans="1:10" ht="409.5" hidden="1">
      <c r="A249" s="58">
        <f>Final_Report[[#This Row],[Issue Name]]</f>
        <v>0</v>
      </c>
      <c r="B249" s="103" t="str">
        <f>Final_Report[[#This Row],[Summary]]</f>
        <v>N/A</v>
      </c>
      <c r="C249" s="103" t="str">
        <f>CONCATENATE("*Steps to Reproduce:*",CHAR(10),CHAR(10),'Final Report'!AD249,CHAR(10),CHAR(10),'Final Report'!AF249,CHAR(10),CHAR(10),"*Actual Result:*",CHAR(10),'Final Report'!V249,CHAR(10),CHAR(10),"*ScreenShot Name:*",CHAR(10),'Final Report'!AI249,CHAR(10),CHAR(10),IF('Final Report'!X249&lt;&gt;"",CONCATENATE("*Code Snippet*",CHAR(10),'Final Report'!X249,CHAR(10),CHAR(10)),""),"*Expected Result*",CHAR(10),'Final Report'!Z249,CHAR(10),CHAR(10),"*Rationale*",CHAR(10),'Final Report'!AA249,CHAR(10),CHAR(10),"*Recommendation*",CHAR(10),'Final Report'!AC249,CHAR(10),CHAR(10),"*WCAG 2.1 Conformance Level:*",CHAR(10),'Final Report'!AG249,CHAR(10),CHAR(10),"*WCAG 2.1 Success Criteria:*",CHAR(10),'Final Report'!AH249,CHAR(10),CHAR(10),"*Tested on:*",CHAR(10),'Final Report'!AK249,CHAR(10),CHAR(10),IF(OR('Final Report'!G249&lt;&gt;"",'Final Report'!H249&lt;&gt;"",'Final Report'!I249&lt;&gt;"",'Final Report'!J249&lt;&gt;"",'Final Report'!K249&lt;&gt;"",'Final Report'!L249&lt;&gt;"",'Final Report'!M249&lt;&gt;"",'Final Report'!N249&lt;&gt;"",'Final Report'!O249&lt;&gt;""),CONCATENATE("*Assistive Technology:*",CHAR(10),IF('Final Report'!G249&lt;&gt;"",CONCATENATE("JAWS 2022 - Chrome - Windows - ",'Final Report'!G249,CHAR(10)),""),IF('Final Report'!H249&lt;&gt;"",CONCATENATE("NVDA 2022 - Firefox - Windows - ",'Final Report'!H249,CHAR(10)),""),IF('Final Report'!I249&lt;&gt;"",CONCATENATE("NVDA 2022 - Chrome - Windows - ",'Final Report'!I249,CHAR(10)),""),IF('Final Report'!J249&lt;&gt;"",CONCATENATE("VoiceOver - Safari - MAC OS - ",'Final Report'!J249,CHAR(10)),""),IF('Final Report'!K249&lt;&gt;"",CONCATENATE("VoiceOver - Chrome - MAC OS  - ",'Final Report'!K249,CHAR(10)),""),IF('Final Report'!L249&lt;&gt;"",CONCATENATE("VoiceOver - iOS - ",'Final Report'!L249,CHAR(10)),""),IF('Final Report'!M249&lt;&gt;"",CONCATENATE("TalkBack - Android - ",'Final Report'!M249,CHAR(10)),""),IF('Final Report'!N249&lt;&gt;"",CONCATENATE("ZoomText - ",'Final Report'!N249,CHAR(10)),""),IF('Final Report'!O249&lt;&gt;"",CONCATENATE("Dragon - ",'Final Report'!O249,CHAR(10)),""),CHAR(10),"*Original Bug:*",CHAR(10),)))</f>
        <v>*Steps to Reproduce:*
N/A
*Actual Result:*
N/A
*ScreenShot Name:*
*Code Snippet*
0
*Expected Result*
N/A
*Rationale*
N/A
*Recommendation*
N/A
*WCAG 2.1 Conformance Level:*
N/A
*WCAG 2.1 Success Criteria:*
N/A
*Tested on:*
Windows: 11
MAC OS: 12
iOS: 15
Android OS: 10
FALSE</v>
      </c>
      <c r="D249" s="121" t="b">
        <f>Final_Report[[#This Row],[Severity]]</f>
        <v>0</v>
      </c>
      <c r="E249" s="103" t="str">
        <f>CONCATENATE('Final Report'!AD249,CHAR(10),CHAR(10),'Final Report'!AF249)</f>
        <v xml:space="preserve">
N/A</v>
      </c>
      <c r="F249" s="103" t="str">
        <f>Final_Report[[#This Row],[Components]]</f>
        <v>N/A (Level N/A), Accessibility, Audit, Marketing, MLM-XL, MLVISION, MyLab, US, VPAT</v>
      </c>
      <c r="G249" s="103" t="e">
        <f>Final_Report[[#This Row],[Labels]]</f>
        <v>#VALUE!</v>
      </c>
      <c r="H249" s="103">
        <f>Final_Report[[#This Row],[ScreenShot Name]]</f>
        <v>0</v>
      </c>
      <c r="I249" s="104">
        <f>Final_Report[[#This Row],[Priority]]</f>
        <v>0</v>
      </c>
      <c r="J249" s="103">
        <f>Final_Report[[#This Row],[Uploading Status]]</f>
        <v>0</v>
      </c>
    </row>
    <row r="250" spans="1:10" ht="409.5" hidden="1">
      <c r="A250" s="58">
        <f>Final_Report[[#This Row],[Issue Name]]</f>
        <v>0</v>
      </c>
      <c r="B250" s="103" t="str">
        <f>Final_Report[[#This Row],[Summary]]</f>
        <v>N/A</v>
      </c>
      <c r="C250" s="103" t="str">
        <f>CONCATENATE("*Steps to Reproduce:*",CHAR(10),CHAR(10),'Final Report'!AD250,CHAR(10),CHAR(10),'Final Report'!AF250,CHAR(10),CHAR(10),"*Actual Result:*",CHAR(10),'Final Report'!V250,CHAR(10),CHAR(10),"*ScreenShot Name:*",CHAR(10),'Final Report'!AI250,CHAR(10),CHAR(10),IF('Final Report'!X250&lt;&gt;"",CONCATENATE("*Code Snippet*",CHAR(10),'Final Report'!X250,CHAR(10),CHAR(10)),""),"*Expected Result*",CHAR(10),'Final Report'!Z250,CHAR(10),CHAR(10),"*Rationale*",CHAR(10),'Final Report'!AA250,CHAR(10),CHAR(10),"*Recommendation*",CHAR(10),'Final Report'!AC250,CHAR(10),CHAR(10),"*WCAG 2.1 Conformance Level:*",CHAR(10),'Final Report'!AG250,CHAR(10),CHAR(10),"*WCAG 2.1 Success Criteria:*",CHAR(10),'Final Report'!AH250,CHAR(10),CHAR(10),"*Tested on:*",CHAR(10),'Final Report'!AK250,CHAR(10),CHAR(10),IF(OR('Final Report'!G250&lt;&gt;"",'Final Report'!H250&lt;&gt;"",'Final Report'!I250&lt;&gt;"",'Final Report'!J250&lt;&gt;"",'Final Report'!K250&lt;&gt;"",'Final Report'!L250&lt;&gt;"",'Final Report'!M250&lt;&gt;"",'Final Report'!N250&lt;&gt;"",'Final Report'!O250&lt;&gt;""),CONCATENATE("*Assistive Technology:*",CHAR(10),IF('Final Report'!G250&lt;&gt;"",CONCATENATE("JAWS 2022 - Chrome - Windows - ",'Final Report'!G250,CHAR(10)),""),IF('Final Report'!H250&lt;&gt;"",CONCATENATE("NVDA 2022 - Firefox - Windows - ",'Final Report'!H250,CHAR(10)),""),IF('Final Report'!I250&lt;&gt;"",CONCATENATE("NVDA 2022 - Chrome - Windows - ",'Final Report'!I250,CHAR(10)),""),IF('Final Report'!J250&lt;&gt;"",CONCATENATE("VoiceOver - Safari - MAC OS - ",'Final Report'!J250,CHAR(10)),""),IF('Final Report'!K250&lt;&gt;"",CONCATENATE("VoiceOver - Chrome - MAC OS  - ",'Final Report'!K250,CHAR(10)),""),IF('Final Report'!L250&lt;&gt;"",CONCATENATE("VoiceOver - iOS - ",'Final Report'!L250,CHAR(10)),""),IF('Final Report'!M250&lt;&gt;"",CONCATENATE("TalkBack - Android - ",'Final Report'!M250,CHAR(10)),""),IF('Final Report'!N250&lt;&gt;"",CONCATENATE("ZoomText - ",'Final Report'!N250,CHAR(10)),""),IF('Final Report'!O250&lt;&gt;"",CONCATENATE("Dragon - ",'Final Report'!O250,CHAR(10)),""),CHAR(10),"*Original Bug:*",CHAR(10),)))</f>
        <v>*Steps to Reproduce:*
N/A
*Actual Result:*
N/A
*ScreenShot Name:*
*Code Snippet*
0
*Expected Result*
N/A
*Rationale*
N/A
*Recommendation*
N/A
*WCAG 2.1 Conformance Level:*
N/A
*WCAG 2.1 Success Criteria:*
N/A
*Tested on:*
Windows: 11
MAC OS: 12
iOS: 15
Android OS: 10
FALSE</v>
      </c>
      <c r="D250" s="121" t="b">
        <f>Final_Report[[#This Row],[Severity]]</f>
        <v>0</v>
      </c>
      <c r="E250" s="103" t="str">
        <f>CONCATENATE('Final Report'!AD250,CHAR(10),CHAR(10),'Final Report'!AF250)</f>
        <v xml:space="preserve">
N/A</v>
      </c>
      <c r="F250" s="103" t="str">
        <f>Final_Report[[#This Row],[Components]]</f>
        <v>N/A (Level N/A), Accessibility, Audit, Marketing, MLM-XL, MLVISION, MyLab, US, VPAT</v>
      </c>
      <c r="G250" s="103" t="e">
        <f>Final_Report[[#This Row],[Labels]]</f>
        <v>#VALUE!</v>
      </c>
      <c r="H250" s="103">
        <f>Final_Report[[#This Row],[ScreenShot Name]]</f>
        <v>0</v>
      </c>
      <c r="I250" s="104">
        <f>Final_Report[[#This Row],[Priority]]</f>
        <v>0</v>
      </c>
      <c r="J250" s="103">
        <f>Final_Report[[#This Row],[Uploading Status]]</f>
        <v>0</v>
      </c>
    </row>
    <row r="251" spans="1:10" ht="409.5" hidden="1">
      <c r="A251" s="58" t="str">
        <f>Final_Report[[#This Row],[Issue Name]]</f>
        <v>Inappropriate heading structure</v>
      </c>
      <c r="B251" s="103" t="str">
        <f>Final_Report[[#This Row],[Summary]]</f>
        <v>N/A</v>
      </c>
      <c r="C251" s="103" t="str">
        <f>CONCATENATE("*Steps to Reproduce:*",CHAR(10),CHAR(10),'Final Report'!AD251,CHAR(10),CHAR(10),'Final Report'!AF251,CHAR(10),CHAR(10),"*Actual Result:*",CHAR(10),'Final Report'!V251,CHAR(10),CHAR(10),"*ScreenShot Name:*",CHAR(10),'Final Report'!AI251,CHAR(10),CHAR(10),IF('Final Report'!X251&lt;&gt;"",CONCATENATE("*Code Snippet*",CHAR(10),'Final Report'!X251,CHAR(10),CHAR(10)),""),"*Expected Result*",CHAR(10),'Final Report'!Z251,CHAR(10),CHAR(10),"*Rationale*",CHAR(10),'Final Report'!AA251,CHAR(10),CHAR(10),"*Recommendation*",CHAR(10),'Final Report'!AC251,CHAR(10),CHAR(10),"*WCAG 2.1 Conformance Level:*",CHAR(10),'Final Report'!AG251,CHAR(10),CHAR(10),"*WCAG 2.1 Success Criteria:*",CHAR(10),'Final Report'!AH251,CHAR(10),CHAR(10),"*Tested on:*",CHAR(10),'Final Report'!AK251,CHAR(10),CHAR(10),IF(OR('Final Report'!G251&lt;&gt;"",'Final Report'!H251&lt;&gt;"",'Final Report'!I251&lt;&gt;"",'Final Report'!J251&lt;&gt;"",'Final Report'!K251&lt;&gt;"",'Final Report'!L251&lt;&gt;"",'Final Report'!M251&lt;&gt;"",'Final Report'!N251&lt;&gt;"",'Final Report'!O251&lt;&gt;""),CONCATENATE("*Assistive Technology:*",CHAR(10),IF('Final Report'!G251&lt;&gt;"",CONCATENATE("JAWS 2022 - Chrome - Windows - ",'Final Report'!G251,CHAR(10)),""),IF('Final Report'!H251&lt;&gt;"",CONCATENATE("NVDA 2022 - Firefox - Windows - ",'Final Report'!H251,CHAR(10)),""),IF('Final Report'!I251&lt;&gt;"",CONCATENATE("NVDA 2022 - Chrome - Windows - ",'Final Report'!I251,CHAR(10)),""),IF('Final Report'!J251&lt;&gt;"",CONCATENATE("VoiceOver - Safari - MAC OS - ",'Final Report'!J251,CHAR(10)),""),IF('Final Report'!K251&lt;&gt;"",CONCATENATE("VoiceOver - Chrome - MAC OS  - ",'Final Report'!K251,CHAR(10)),""),IF('Final Report'!L251&lt;&gt;"",CONCATENATE("VoiceOver - iOS - ",'Final Report'!L251,CHAR(10)),""),IF('Final Report'!M251&lt;&gt;"",CONCATENATE("TalkBack - Android - ",'Final Report'!M251,CHAR(10)),""),IF('Final Report'!N251&lt;&gt;"",CONCATENATE("ZoomText - ",'Final Report'!N251,CHAR(10)),""),IF('Final Report'!O251&lt;&gt;"",CONCATENATE("Dragon - ",'Final Report'!O251,CHAR(10)),""),CHAR(10),"*Original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VoiceOver - Safari - MAC OS - Applicable
TalkBack - Android - Applicable
*Original Bug:*
</v>
      </c>
      <c r="D251" s="121" t="b">
        <f>Final_Report[[#This Row],[Severity]]</f>
        <v>0</v>
      </c>
      <c r="E251" s="103" t="str">
        <f>CONCATENATE('Final Report'!AD251,CHAR(10),CHAR(10),'Final Report'!AF251)</f>
        <v xml:space="preserve">
N/A</v>
      </c>
      <c r="F251" s="103" t="str">
        <f>Final_Report[[#This Row],[Components]]</f>
        <v>N/A (Level N/A), Windows_11, Chrome, JAWS, macOS_12, Safari, VoiceOver, TalkBack, Android Tablet, Accessibility, Audit, Marketing, MLM-XL, MLVISION, MyLab, US, VPAT</v>
      </c>
      <c r="G251" s="103" t="e">
        <f>Final_Report[[#This Row],[Labels]]</f>
        <v>#VALUE!</v>
      </c>
      <c r="H251" s="103">
        <f>Final_Report[[#This Row],[ScreenShot Name]]</f>
        <v>0</v>
      </c>
      <c r="I251" s="104">
        <f>Final_Report[[#This Row],[Priority]]</f>
        <v>0</v>
      </c>
      <c r="J251" s="103">
        <f>Final_Report[[#This Row],[Uploading Status]]</f>
        <v>0</v>
      </c>
    </row>
    <row r="252" spans="1:10" ht="409.5" hidden="1">
      <c r="A252" s="58">
        <f>Final_Report[[#This Row],[Issue Name]]</f>
        <v>0</v>
      </c>
      <c r="B252" s="103" t="str">
        <f>Final_Report[[#This Row],[Summary]]</f>
        <v>N/A</v>
      </c>
      <c r="C252" s="103" t="str">
        <f>CONCATENATE("*Steps to Reproduce:*",CHAR(10),CHAR(10),'Final Report'!AD252,CHAR(10),CHAR(10),'Final Report'!AF252,CHAR(10),CHAR(10),"*Actual Result:*",CHAR(10),'Final Report'!V252,CHAR(10),CHAR(10),"*ScreenShot Name:*",CHAR(10),'Final Report'!AI252,CHAR(10),CHAR(10),IF('Final Report'!X252&lt;&gt;"",CONCATENATE("*Code Snippet*",CHAR(10),'Final Report'!X252,CHAR(10),CHAR(10)),""),"*Expected Result*",CHAR(10),'Final Report'!Z252,CHAR(10),CHAR(10),"*Rationale*",CHAR(10),'Final Report'!AA252,CHAR(10),CHAR(10),"*Recommendation*",CHAR(10),'Final Report'!AC252,CHAR(10),CHAR(10),"*WCAG 2.1 Conformance Level:*",CHAR(10),'Final Report'!AG252,CHAR(10),CHAR(10),"*WCAG 2.1 Success Criteria:*",CHAR(10),'Final Report'!AH252,CHAR(10),CHAR(10),"*Tested on:*",CHAR(10),'Final Report'!AK252,CHAR(10),CHAR(10),IF(OR('Final Report'!G252&lt;&gt;"",'Final Report'!H252&lt;&gt;"",'Final Report'!I252&lt;&gt;"",'Final Report'!J252&lt;&gt;"",'Final Report'!K252&lt;&gt;"",'Final Report'!L252&lt;&gt;"",'Final Report'!M252&lt;&gt;"",'Final Report'!N252&lt;&gt;"",'Final Report'!O252&lt;&gt;""),CONCATENATE("*Assistive Technology:*",CHAR(10),IF('Final Report'!G252&lt;&gt;"",CONCATENATE("JAWS 2022 - Chrome - Windows - ",'Final Report'!G252,CHAR(10)),""),IF('Final Report'!H252&lt;&gt;"",CONCATENATE("NVDA 2022 - Firefox - Windows - ",'Final Report'!H252,CHAR(10)),""),IF('Final Report'!I252&lt;&gt;"",CONCATENATE("NVDA 2022 - Chrome - Windows - ",'Final Report'!I252,CHAR(10)),""),IF('Final Report'!J252&lt;&gt;"",CONCATENATE("VoiceOver - Safari - MAC OS - ",'Final Report'!J252,CHAR(10)),""),IF('Final Report'!K252&lt;&gt;"",CONCATENATE("VoiceOver - Chrome - MAC OS  - ",'Final Report'!K252,CHAR(10)),""),IF('Final Report'!L252&lt;&gt;"",CONCATENATE("VoiceOver - iOS - ",'Final Report'!L252,CHAR(10)),""),IF('Final Report'!M252&lt;&gt;"",CONCATENATE("TalkBack - Android - ",'Final Report'!M252,CHAR(10)),""),IF('Final Report'!N252&lt;&gt;"",CONCATENATE("ZoomText - ",'Final Report'!N252,CHAR(10)),""),IF('Final Report'!O252&lt;&gt;"",CONCATENATE("Dragon - ",'Final Report'!O252,CHAR(10)),""),CHAR(10),"*Original Bug:*",CHAR(10),)))</f>
        <v>*Steps to Reproduce:*
N/A
*Actual Result:*
N/A
*ScreenShot Name:*
*Code Snippet*
0
*Expected Result*
N/A
*Rationale*
N/A
*Recommendation*
N/A
*WCAG 2.1 Conformance Level:*
N/A
*WCAG 2.1 Success Criteria:*
N/A
*Tested on:*
Windows: 11
MAC OS: 12
iOS: 15
Android OS: 10
FALSE</v>
      </c>
      <c r="D252" s="121" t="b">
        <f>Final_Report[[#This Row],[Severity]]</f>
        <v>0</v>
      </c>
      <c r="E252" s="103" t="str">
        <f>CONCATENATE('Final Report'!AD252,CHAR(10),CHAR(10),'Final Report'!AF252)</f>
        <v xml:space="preserve">
N/A</v>
      </c>
      <c r="F252" s="103" t="str">
        <f>Final_Report[[#This Row],[Components]]</f>
        <v>N/A (Level N/A), Accessibility, Audit, Marketing, MLM-XL, MLVISION, MyLab, US, VPAT</v>
      </c>
      <c r="G252" s="103" t="e">
        <f>Final_Report[[#This Row],[Labels]]</f>
        <v>#VALUE!</v>
      </c>
      <c r="H252" s="103">
        <f>Final_Report[[#This Row],[ScreenShot Name]]</f>
        <v>0</v>
      </c>
      <c r="I252" s="104">
        <f>Final_Report[[#This Row],[Priority]]</f>
        <v>0</v>
      </c>
      <c r="J252" s="103">
        <f>Final_Report[[#This Row],[Uploading Status]]</f>
        <v>0</v>
      </c>
    </row>
    <row r="253" spans="1:10" ht="409.5" hidden="1">
      <c r="A253" s="58" t="str">
        <f>Final_Report[[#This Row],[Issue Name]]</f>
        <v>Content not hidden for screen reader users</v>
      </c>
      <c r="B253" s="103" t="str">
        <f>Final_Report[[#This Row],[Summary]]</f>
        <v>N/A</v>
      </c>
      <c r="C253" s="103" t="str">
        <f>CONCATENATE("*Steps to Reproduce:*",CHAR(10),CHAR(10),'Final Report'!AD253,CHAR(10),CHAR(10),'Final Report'!AF253,CHAR(10),CHAR(10),"*Actual Result:*",CHAR(10),'Final Report'!V253,CHAR(10),CHAR(10),"*ScreenShot Name:*",CHAR(10),'Final Report'!AI253,CHAR(10),CHAR(10),IF('Final Report'!X253&lt;&gt;"",CONCATENATE("*Code Snippet*",CHAR(10),'Final Report'!X253,CHAR(10),CHAR(10)),""),"*Expected Result*",CHAR(10),'Final Report'!Z253,CHAR(10),CHAR(10),"*Rationale*",CHAR(10),'Final Report'!AA253,CHAR(10),CHAR(10),"*Recommendation*",CHAR(10),'Final Report'!AC253,CHAR(10),CHAR(10),"*WCAG 2.1 Conformance Level:*",CHAR(10),'Final Report'!AG253,CHAR(10),CHAR(10),"*WCAG 2.1 Success Criteria:*",CHAR(10),'Final Report'!AH253,CHAR(10),CHAR(10),"*Tested on:*",CHAR(10),'Final Report'!AK253,CHAR(10),CHAR(10),IF(OR('Final Report'!G253&lt;&gt;"",'Final Report'!H253&lt;&gt;"",'Final Report'!I253&lt;&gt;"",'Final Report'!J253&lt;&gt;"",'Final Report'!K253&lt;&gt;"",'Final Report'!L253&lt;&gt;"",'Final Report'!M253&lt;&gt;"",'Final Report'!N253&lt;&gt;"",'Final Report'!O253&lt;&gt;""),CONCATENATE("*Assistive Technology:*",CHAR(10),IF('Final Report'!G253&lt;&gt;"",CONCATENATE("JAWS 2022 - Chrome - Windows - ",'Final Report'!G253,CHAR(10)),""),IF('Final Report'!H253&lt;&gt;"",CONCATENATE("NVDA 2022 - Firefox - Windows - ",'Final Report'!H253,CHAR(10)),""),IF('Final Report'!I253&lt;&gt;"",CONCATENATE("NVDA 2022 - Chrome - Windows - ",'Final Report'!I253,CHAR(10)),""),IF('Final Report'!J253&lt;&gt;"",CONCATENATE("VoiceOver - Safari - MAC OS - ",'Final Report'!J253,CHAR(10)),""),IF('Final Report'!K253&lt;&gt;"",CONCATENATE("VoiceOver - Chrome - MAC OS  - ",'Final Report'!K253,CHAR(10)),""),IF('Final Report'!L253&lt;&gt;"",CONCATENATE("VoiceOver - iOS - ",'Final Report'!L253,CHAR(10)),""),IF('Final Report'!M253&lt;&gt;"",CONCATENATE("TalkBack - Android - ",'Final Report'!M253,CHAR(10)),""),IF('Final Report'!N253&lt;&gt;"",CONCATENATE("ZoomText - ",'Final Report'!N253,CHAR(10)),""),IF('Final Report'!O253&lt;&gt;"",CONCATENATE("Dragon - ",'Final Report'!O253,CHAR(10)),""),CHAR(10),"*Original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VoiceOver - Safari - MAC OS - Not Applicable
VoiceOver - iOS - Applicable
TalkBack - Android - Not Applicable
*Original Bug:*
</v>
      </c>
      <c r="D253" s="121" t="b">
        <f>Final_Report[[#This Row],[Severity]]</f>
        <v>0</v>
      </c>
      <c r="E253" s="103" t="str">
        <f>CONCATENATE('Final Report'!AD253,CHAR(10),CHAR(10),'Final Report'!AF253)</f>
        <v xml:space="preserve">
N/A</v>
      </c>
      <c r="F253" s="103" t="str">
        <f>Final_Report[[#This Row],[Components]]</f>
        <v>N/A (Level N/A), iOS Tablet, VoiceOver, Accessibility, Audit, Marketing, MLM-XL, MLVISION, MyLab, US, VPAT</v>
      </c>
      <c r="G253" s="103" t="e">
        <f>Final_Report[[#This Row],[Labels]]</f>
        <v>#VALUE!</v>
      </c>
      <c r="H253" s="103">
        <f>Final_Report[[#This Row],[ScreenShot Name]]</f>
        <v>0</v>
      </c>
      <c r="I253" s="104">
        <f>Final_Report[[#This Row],[Priority]]</f>
        <v>0</v>
      </c>
      <c r="J253" s="103">
        <f>Final_Report[[#This Row],[Uploading Status]]</f>
        <v>0</v>
      </c>
    </row>
    <row r="254" spans="1:10" ht="409.5" hidden="1">
      <c r="A254" s="58">
        <f>Final_Report[[#This Row],[Issue Name]]</f>
        <v>0</v>
      </c>
      <c r="B254" s="103" t="str">
        <f>Final_Report[[#This Row],[Summary]]</f>
        <v>N/A</v>
      </c>
      <c r="C254" s="103" t="str">
        <f>CONCATENATE("*Steps to Reproduce:*",CHAR(10),CHAR(10),'Final Report'!AD254,CHAR(10),CHAR(10),'Final Report'!AF254,CHAR(10),CHAR(10),"*Actual Result:*",CHAR(10),'Final Report'!V254,CHAR(10),CHAR(10),"*ScreenShot Name:*",CHAR(10),'Final Report'!AI254,CHAR(10),CHAR(10),IF('Final Report'!X254&lt;&gt;"",CONCATENATE("*Code Snippet*",CHAR(10),'Final Report'!X254,CHAR(10),CHAR(10)),""),"*Expected Result*",CHAR(10),'Final Report'!Z254,CHAR(10),CHAR(10),"*Rationale*",CHAR(10),'Final Report'!AA254,CHAR(10),CHAR(10),"*Recommendation*",CHAR(10),'Final Report'!AC254,CHAR(10),CHAR(10),"*WCAG 2.1 Conformance Level:*",CHAR(10),'Final Report'!AG254,CHAR(10),CHAR(10),"*WCAG 2.1 Success Criteria:*",CHAR(10),'Final Report'!AH254,CHAR(10),CHAR(10),"*Tested on:*",CHAR(10),'Final Report'!AK254,CHAR(10),CHAR(10),IF(OR('Final Report'!G254&lt;&gt;"",'Final Report'!H254&lt;&gt;"",'Final Report'!I254&lt;&gt;"",'Final Report'!J254&lt;&gt;"",'Final Report'!K254&lt;&gt;"",'Final Report'!L254&lt;&gt;"",'Final Report'!M254&lt;&gt;"",'Final Report'!N254&lt;&gt;"",'Final Report'!O254&lt;&gt;""),CONCATENATE("*Assistive Technology:*",CHAR(10),IF('Final Report'!G254&lt;&gt;"",CONCATENATE("JAWS 2022 - Chrome - Windows - ",'Final Report'!G254,CHAR(10)),""),IF('Final Report'!H254&lt;&gt;"",CONCATENATE("NVDA 2022 - Firefox - Windows - ",'Final Report'!H254,CHAR(10)),""),IF('Final Report'!I254&lt;&gt;"",CONCATENATE("NVDA 2022 - Chrome - Windows - ",'Final Report'!I254,CHAR(10)),""),IF('Final Report'!J254&lt;&gt;"",CONCATENATE("VoiceOver - Safari - MAC OS - ",'Final Report'!J254,CHAR(10)),""),IF('Final Report'!K254&lt;&gt;"",CONCATENATE("VoiceOver - Chrome - MAC OS  - ",'Final Report'!K254,CHAR(10)),""),IF('Final Report'!L254&lt;&gt;"",CONCATENATE("VoiceOver - iOS - ",'Final Report'!L254,CHAR(10)),""),IF('Final Report'!M254&lt;&gt;"",CONCATENATE("TalkBack - Android - ",'Final Report'!M254,CHAR(10)),""),IF('Final Report'!N254&lt;&gt;"",CONCATENATE("ZoomText - ",'Final Report'!N254,CHAR(10)),""),IF('Final Report'!O254&lt;&gt;"",CONCATENATE("Dragon - ",'Final Report'!O254,CHAR(10)),""),CHAR(10),"*Original Bug:*",CHAR(10),)))</f>
        <v>*Steps to Reproduce:*
N/A
*Actual Result:*
N/A
*ScreenShot Name:*
*Code Snippet*
0
*Expected Result*
N/A
*Rationale*
N/A
*Recommendation*
N/A
*WCAG 2.1 Conformance Level:*
N/A
*WCAG 2.1 Success Criteria:*
N/A
*Tested on:*
Windows: 11
MAC OS: 12
iOS: 15
Android OS: 10
FALSE</v>
      </c>
      <c r="D254" s="121" t="b">
        <f>Final_Report[[#This Row],[Severity]]</f>
        <v>0</v>
      </c>
      <c r="E254" s="103" t="str">
        <f>CONCATENATE('Final Report'!AD254,CHAR(10),CHAR(10),'Final Report'!AF254)</f>
        <v xml:space="preserve">
N/A</v>
      </c>
      <c r="F254" s="103" t="str">
        <f>Final_Report[[#This Row],[Components]]</f>
        <v>N/A (Level N/A), Accessibility, Audit, Marketing, MLM-XL, MLVISION, MyLab, US, VPAT</v>
      </c>
      <c r="G254" s="103" t="e">
        <f>Final_Report[[#This Row],[Labels]]</f>
        <v>#VALUE!</v>
      </c>
      <c r="H254" s="103">
        <f>Final_Report[[#This Row],[ScreenShot Name]]</f>
        <v>0</v>
      </c>
      <c r="I254" s="104">
        <f>Final_Report[[#This Row],[Priority]]</f>
        <v>0</v>
      </c>
      <c r="J254" s="103">
        <f>Final_Report[[#This Row],[Uploading Status]]</f>
        <v>0</v>
      </c>
    </row>
    <row r="255" spans="1:10" ht="409.5" hidden="1">
      <c r="A255" s="58" t="str">
        <f>Final_Report[[#This Row],[Issue Name]]</f>
        <v>Non-interactive elements receive keyboard focus</v>
      </c>
      <c r="B255" s="103" t="str">
        <f>Final_Report[[#This Row],[Summary]]</f>
        <v>N/A</v>
      </c>
      <c r="C255" s="103" t="str">
        <f>CONCATENATE("*Steps to Reproduce:*",CHAR(10),CHAR(10),'Final Report'!AD255,CHAR(10),CHAR(10),'Final Report'!AF255,CHAR(10),CHAR(10),"*Actual Result:*",CHAR(10),'Final Report'!V255,CHAR(10),CHAR(10),"*ScreenShot Name:*",CHAR(10),'Final Report'!AI255,CHAR(10),CHAR(10),IF('Final Report'!X255&lt;&gt;"",CONCATENATE("*Code Snippet*",CHAR(10),'Final Report'!X255,CHAR(10),CHAR(10)),""),"*Expected Result*",CHAR(10),'Final Report'!Z255,CHAR(10),CHAR(10),"*Rationale*",CHAR(10),'Final Report'!AA255,CHAR(10),CHAR(10),"*Recommendation*",CHAR(10),'Final Report'!AC255,CHAR(10),CHAR(10),"*WCAG 2.1 Conformance Level:*",CHAR(10),'Final Report'!AG255,CHAR(10),CHAR(10),"*WCAG 2.1 Success Criteria:*",CHAR(10),'Final Report'!AH255,CHAR(10),CHAR(10),"*Tested on:*",CHAR(10),'Final Report'!AK255,CHAR(10),CHAR(10),IF(OR('Final Report'!G255&lt;&gt;"",'Final Report'!H255&lt;&gt;"",'Final Report'!I255&lt;&gt;"",'Final Report'!J255&lt;&gt;"",'Final Report'!K255&lt;&gt;"",'Final Report'!L255&lt;&gt;"",'Final Report'!M255&lt;&gt;"",'Final Report'!N255&lt;&gt;"",'Final Report'!O255&lt;&gt;""),CONCATENATE("*Assistive Technology:*",CHAR(10),IF('Final Report'!G255&lt;&gt;"",CONCATENATE("JAWS 2022 - Chrome - Windows - ",'Final Report'!G255,CHAR(10)),""),IF('Final Report'!H255&lt;&gt;"",CONCATENATE("NVDA 2022 - Firefox - Windows - ",'Final Report'!H255,CHAR(10)),""),IF('Final Report'!I255&lt;&gt;"",CONCATENATE("NVDA 2022 - Chrome - Windows - ",'Final Report'!I255,CHAR(10)),""),IF('Final Report'!J255&lt;&gt;"",CONCATENATE("VoiceOver - Safari - MAC OS - ",'Final Report'!J255,CHAR(10)),""),IF('Final Report'!K255&lt;&gt;"",CONCATENATE("VoiceOver - Chrome - MAC OS  - ",'Final Report'!K255,CHAR(10)),""),IF('Final Report'!L255&lt;&gt;"",CONCATENATE("VoiceOver - iOS - ",'Final Report'!L255,CHAR(10)),""),IF('Final Report'!M255&lt;&gt;"",CONCATENATE("TalkBack - Android - ",'Final Report'!M255,CHAR(10)),""),IF('Final Report'!N255&lt;&gt;"",CONCATENATE("ZoomText - ",'Final Report'!N255,CHAR(10)),""),IF('Final Report'!O255&lt;&gt;"",CONCATENATE("Dragon - ",'Final Report'!O255,CHAR(10)),""),CHAR(10),"*Original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VoiceOver - Safari - MAC OS - Applicable
VoiceOver - iOS - Applicable
TalkBack - Android - Applicable
*Original Bug:*
</v>
      </c>
      <c r="D255" s="121" t="b">
        <f>Final_Report[[#This Row],[Severity]]</f>
        <v>0</v>
      </c>
      <c r="E255" s="103" t="str">
        <f>CONCATENATE('Final Report'!AD255,CHAR(10),CHAR(10),'Final Report'!AF255)</f>
        <v xml:space="preserve">
N/A</v>
      </c>
      <c r="F255" s="103" t="str">
        <f>Final_Report[[#This Row],[Components]]</f>
        <v>N/A (Level N/A), Windows_11, Chrome, JAWS, iOS Tablet, VoiceOver, macOS_12, Safari, TalkBack, Android Tablet, Accessibility, Audit, Marketing, MLM-XL, MLVISION, MyLab, US, VPAT</v>
      </c>
      <c r="G255" s="103" t="e">
        <f>Final_Report[[#This Row],[Labels]]</f>
        <v>#VALUE!</v>
      </c>
      <c r="H255" s="103">
        <f>Final_Report[[#This Row],[ScreenShot Name]]</f>
        <v>0</v>
      </c>
      <c r="I255" s="104">
        <f>Final_Report[[#This Row],[Priority]]</f>
        <v>0</v>
      </c>
      <c r="J255" s="103">
        <f>Final_Report[[#This Row],[Uploading Status]]</f>
        <v>0</v>
      </c>
    </row>
    <row r="256" spans="1:10" ht="409.5" hidden="1">
      <c r="A256" s="58" t="str">
        <f>Final_Report[[#This Row],[Issue Name]]</f>
        <v>Unclear tab functionality</v>
      </c>
      <c r="B256" s="103" t="str">
        <f>Final_Report[[#This Row],[Summary]]</f>
        <v>N/A</v>
      </c>
      <c r="C256" s="103" t="str">
        <f>CONCATENATE("*Steps to Reproduce:*",CHAR(10),CHAR(10),'Final Report'!AD256,CHAR(10),CHAR(10),'Final Report'!AF256,CHAR(10),CHAR(10),"*Actual Result:*",CHAR(10),'Final Report'!V256,CHAR(10),CHAR(10),"*ScreenShot Name:*",CHAR(10),'Final Report'!AI256,CHAR(10),CHAR(10),IF('Final Report'!X256&lt;&gt;"",CONCATENATE("*Code Snippet*",CHAR(10),'Final Report'!X256,CHAR(10),CHAR(10)),""),"*Expected Result*",CHAR(10),'Final Report'!Z256,CHAR(10),CHAR(10),"*Rationale*",CHAR(10),'Final Report'!AA256,CHAR(10),CHAR(10),"*Recommendation*",CHAR(10),'Final Report'!AC256,CHAR(10),CHAR(10),"*WCAG 2.1 Conformance Level:*",CHAR(10),'Final Report'!AG256,CHAR(10),CHAR(10),"*WCAG 2.1 Success Criteria:*",CHAR(10),'Final Report'!AH256,CHAR(10),CHAR(10),"*Tested on:*",CHAR(10),'Final Report'!AK256,CHAR(10),CHAR(10),IF(OR('Final Report'!G256&lt;&gt;"",'Final Report'!H256&lt;&gt;"",'Final Report'!I256&lt;&gt;"",'Final Report'!J256&lt;&gt;"",'Final Report'!K256&lt;&gt;"",'Final Report'!L256&lt;&gt;"",'Final Report'!M256&lt;&gt;"",'Final Report'!N256&lt;&gt;"",'Final Report'!O256&lt;&gt;""),CONCATENATE("*Assistive Technology:*",CHAR(10),IF('Final Report'!G256&lt;&gt;"",CONCATENATE("JAWS 2022 - Chrome - Windows - ",'Final Report'!G256,CHAR(10)),""),IF('Final Report'!H256&lt;&gt;"",CONCATENATE("NVDA 2022 - Firefox - Windows - ",'Final Report'!H256,CHAR(10)),""),IF('Final Report'!I256&lt;&gt;"",CONCATENATE("NVDA 2022 - Chrome - Windows - ",'Final Report'!I256,CHAR(10)),""),IF('Final Report'!J256&lt;&gt;"",CONCATENATE("VoiceOver - Safari - MAC OS - ",'Final Report'!J256,CHAR(10)),""),IF('Final Report'!K256&lt;&gt;"",CONCATENATE("VoiceOver - Chrome - MAC OS  - ",'Final Report'!K256,CHAR(10)),""),IF('Final Report'!L256&lt;&gt;"",CONCATENATE("VoiceOver - iOS - ",'Final Report'!L256,CHAR(10)),""),IF('Final Report'!M256&lt;&gt;"",CONCATENATE("TalkBack - Android - ",'Final Report'!M256,CHAR(10)),""),IF('Final Report'!N256&lt;&gt;"",CONCATENATE("ZoomText - ",'Final Report'!N256,CHAR(10)),""),IF('Final Report'!O256&lt;&gt;"",CONCATENATE("Dragon - ",'Final Report'!O256,CHAR(10)),""),CHAR(10),"*Original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Not Applicable
VoiceOver - Safari - MAC OS - Not Applicable
VoiceOver - iOS - Applicable
TalkBack - Android - Not Applicable
*Original Bug:*
</v>
      </c>
      <c r="D256" s="121" t="b">
        <f>Final_Report[[#This Row],[Severity]]</f>
        <v>0</v>
      </c>
      <c r="E256" s="103" t="str">
        <f>CONCATENATE('Final Report'!AD256,CHAR(10),CHAR(10),'Final Report'!AF256)</f>
        <v xml:space="preserve">
N/A</v>
      </c>
      <c r="F256" s="103" t="str">
        <f>Final_Report[[#This Row],[Components]]</f>
        <v>N/A (Level N/A), iOS Tablet, VoiceOver, Accessibility, Audit, Marketing, MLM-XL, MLVISION, MyLab, US, VPAT</v>
      </c>
      <c r="G256" s="103" t="e">
        <f>Final_Report[[#This Row],[Labels]]</f>
        <v>#VALUE!</v>
      </c>
      <c r="H256" s="103">
        <f>Final_Report[[#This Row],[ScreenShot Name]]</f>
        <v>0</v>
      </c>
      <c r="I256" s="104">
        <f>Final_Report[[#This Row],[Priority]]</f>
        <v>0</v>
      </c>
      <c r="J256" s="103">
        <f>Final_Report[[#This Row],[Uploading Status]]</f>
        <v>0</v>
      </c>
    </row>
    <row r="257" spans="1:10" ht="409.5" hidden="1">
      <c r="A257" s="58" t="str">
        <f>Final_Report[[#This Row],[Issue Name]]</f>
        <v>Inappropriate heading structure</v>
      </c>
      <c r="B257" s="103" t="str">
        <f>Final_Report[[#This Row],[Summary]]</f>
        <v>N/A</v>
      </c>
      <c r="C257" s="103" t="str">
        <f>CONCATENATE("*Steps to Reproduce:*",CHAR(10),CHAR(10),'Final Report'!AD257,CHAR(10),CHAR(10),'Final Report'!AF257,CHAR(10),CHAR(10),"*Actual Result:*",CHAR(10),'Final Report'!V257,CHAR(10),CHAR(10),"*ScreenShot Name:*",CHAR(10),'Final Report'!AI257,CHAR(10),CHAR(10),IF('Final Report'!X257&lt;&gt;"",CONCATENATE("*Code Snippet*",CHAR(10),'Final Report'!X257,CHAR(10),CHAR(10)),""),"*Expected Result*",CHAR(10),'Final Report'!Z257,CHAR(10),CHAR(10),"*Rationale*",CHAR(10),'Final Report'!AA257,CHAR(10),CHAR(10),"*Recommendation*",CHAR(10),'Final Report'!AC257,CHAR(10),CHAR(10),"*WCAG 2.1 Conformance Level:*",CHAR(10),'Final Report'!AG257,CHAR(10),CHAR(10),"*WCAG 2.1 Success Criteria:*",CHAR(10),'Final Report'!AH257,CHAR(10),CHAR(10),"*Tested on:*",CHAR(10),'Final Report'!AK257,CHAR(10),CHAR(10),IF(OR('Final Report'!G257&lt;&gt;"",'Final Report'!H257&lt;&gt;"",'Final Report'!I257&lt;&gt;"",'Final Report'!J257&lt;&gt;"",'Final Report'!K257&lt;&gt;"",'Final Report'!L257&lt;&gt;"",'Final Report'!M257&lt;&gt;"",'Final Report'!N257&lt;&gt;"",'Final Report'!O257&lt;&gt;""),CONCATENATE("*Assistive Technology:*",CHAR(10),IF('Final Report'!G257&lt;&gt;"",CONCATENATE("JAWS 2022 - Chrome - Windows - ",'Final Report'!G257,CHAR(10)),""),IF('Final Report'!H257&lt;&gt;"",CONCATENATE("NVDA 2022 - Firefox - Windows - ",'Final Report'!H257,CHAR(10)),""),IF('Final Report'!I257&lt;&gt;"",CONCATENATE("NVDA 2022 - Chrome - Windows - ",'Final Report'!I257,CHAR(10)),""),IF('Final Report'!J257&lt;&gt;"",CONCATENATE("VoiceOver - Safari - MAC OS - ",'Final Report'!J257,CHAR(10)),""),IF('Final Report'!K257&lt;&gt;"",CONCATENATE("VoiceOver - Chrome - MAC OS  - ",'Final Report'!K257,CHAR(10)),""),IF('Final Report'!L257&lt;&gt;"",CONCATENATE("VoiceOver - iOS - ",'Final Report'!L257,CHAR(10)),""),IF('Final Report'!M257&lt;&gt;"",CONCATENATE("TalkBack - Android - ",'Final Report'!M257,CHAR(10)),""),IF('Final Report'!N257&lt;&gt;"",CONCATENATE("ZoomText - ",'Final Report'!N257,CHAR(10)),""),IF('Final Report'!O257&lt;&gt;"",CONCATENATE("Dragon - ",'Final Report'!O257,CHAR(10)),""),CHAR(10),"*Original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VoiceOver - Safari - MAC OS - Applicable
VoiceOver - iOS - Applicable
TalkBack - Android - Applicable
*Original Bug:*
</v>
      </c>
      <c r="D257" s="121" t="b">
        <f>Final_Report[[#This Row],[Severity]]</f>
        <v>0</v>
      </c>
      <c r="E257" s="103" t="str">
        <f>CONCATENATE('Final Report'!AD257,CHAR(10),CHAR(10),'Final Report'!AF257)</f>
        <v xml:space="preserve">
N/A</v>
      </c>
      <c r="F257" s="103" t="str">
        <f>Final_Report[[#This Row],[Components]]</f>
        <v>N/A (Level N/A), Windows_11, Chrome, JAWS, iOS Tablet, VoiceOver, macOS_12, Safari, TalkBack, Android Tablet, Accessibility, Audit, Marketing, MLM-XL, MLVISION, MyLab, US, VPAT</v>
      </c>
      <c r="G257" s="103" t="e">
        <f>Final_Report[[#This Row],[Labels]]</f>
        <v>#VALUE!</v>
      </c>
      <c r="H257" s="103">
        <f>Final_Report[[#This Row],[ScreenShot Name]]</f>
        <v>0</v>
      </c>
      <c r="I257" s="104">
        <f>Final_Report[[#This Row],[Priority]]</f>
        <v>0</v>
      </c>
      <c r="J257" s="103">
        <f>Final_Report[[#This Row],[Uploading Status]]</f>
        <v>0</v>
      </c>
    </row>
    <row r="258" spans="1:10" ht="409.5" hidden="1">
      <c r="A258" s="58" t="str">
        <f>Final_Report[[#This Row],[Issue Name]]</f>
        <v>State not defined</v>
      </c>
      <c r="B258" s="103" t="str">
        <f>Final_Report[[#This Row],[Summary]]</f>
        <v>N/A</v>
      </c>
      <c r="C258" s="103" t="str">
        <f>CONCATENATE("*Steps to Reproduce:*",CHAR(10),CHAR(10),'Final Report'!AD258,CHAR(10),CHAR(10),'Final Report'!AF258,CHAR(10),CHAR(10),"*Actual Result:*",CHAR(10),'Final Report'!V258,CHAR(10),CHAR(10),"*ScreenShot Name:*",CHAR(10),'Final Report'!AI258,CHAR(10),CHAR(10),IF('Final Report'!X258&lt;&gt;"",CONCATENATE("*Code Snippet*",CHAR(10),'Final Report'!X258,CHAR(10),CHAR(10)),""),"*Expected Result*",CHAR(10),'Final Report'!Z258,CHAR(10),CHAR(10),"*Rationale*",CHAR(10),'Final Report'!AA258,CHAR(10),CHAR(10),"*Recommendation*",CHAR(10),'Final Report'!AC258,CHAR(10),CHAR(10),"*WCAG 2.1 Conformance Level:*",CHAR(10),'Final Report'!AG258,CHAR(10),CHAR(10),"*WCAG 2.1 Success Criteria:*",CHAR(10),'Final Report'!AH258,CHAR(10),CHAR(10),"*Tested on:*",CHAR(10),'Final Report'!AK258,CHAR(10),CHAR(10),IF(OR('Final Report'!G258&lt;&gt;"",'Final Report'!H258&lt;&gt;"",'Final Report'!I258&lt;&gt;"",'Final Report'!J258&lt;&gt;"",'Final Report'!K258&lt;&gt;"",'Final Report'!L258&lt;&gt;"",'Final Report'!M258&lt;&gt;"",'Final Report'!N258&lt;&gt;"",'Final Report'!O258&lt;&gt;""),CONCATENATE("*Assistive Technology:*",CHAR(10),IF('Final Report'!G258&lt;&gt;"",CONCATENATE("JAWS 2022 - Chrome - Windows - ",'Final Report'!G258,CHAR(10)),""),IF('Final Report'!H258&lt;&gt;"",CONCATENATE("NVDA 2022 - Firefox - Windows - ",'Final Report'!H258,CHAR(10)),""),IF('Final Report'!I258&lt;&gt;"",CONCATENATE("NVDA 2022 - Chrome - Windows - ",'Final Report'!I258,CHAR(10)),""),IF('Final Report'!J258&lt;&gt;"",CONCATENATE("VoiceOver - Safari - MAC OS - ",'Final Report'!J258,CHAR(10)),""),IF('Final Report'!K258&lt;&gt;"",CONCATENATE("VoiceOver - Chrome - MAC OS  - ",'Final Report'!K258,CHAR(10)),""),IF('Final Report'!L258&lt;&gt;"",CONCATENATE("VoiceOver - iOS - ",'Final Report'!L258,CHAR(10)),""),IF('Final Report'!M258&lt;&gt;"",CONCATENATE("TalkBack - Android - ",'Final Report'!M258,CHAR(10)),""),IF('Final Report'!N258&lt;&gt;"",CONCATENATE("ZoomText - ",'Final Report'!N258,CHAR(10)),""),IF('Final Report'!O258&lt;&gt;"",CONCATENATE("Dragon - ",'Final Report'!O258,CHAR(10)),""),CHAR(10),"*Original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VoiceOver - Safari - MAC OS - Applicable
VoiceOver - iOS - Applicable
TalkBack - Android - Applicable
*Original Bug:*
</v>
      </c>
      <c r="D258" s="121" t="b">
        <f>Final_Report[[#This Row],[Severity]]</f>
        <v>0</v>
      </c>
      <c r="E258" s="103" t="str">
        <f>CONCATENATE('Final Report'!AD258,CHAR(10),CHAR(10),'Final Report'!AF258)</f>
        <v xml:space="preserve">
N/A</v>
      </c>
      <c r="F258" s="103" t="str">
        <f>Final_Report[[#This Row],[Components]]</f>
        <v>N/A (Level N/A), Windows_11, Chrome, JAWS, iOS Tablet, VoiceOver, macOS_12, Safari, TalkBack, Android Tablet, Accessibility, Audit, Marketing, MLM-XL, MLVISION, MyLab, US, VPAT</v>
      </c>
      <c r="G258" s="103" t="e">
        <f>Final_Report[[#This Row],[Labels]]</f>
        <v>#VALUE!</v>
      </c>
      <c r="H258" s="103">
        <f>Final_Report[[#This Row],[ScreenShot Name]]</f>
        <v>0</v>
      </c>
      <c r="I258" s="104">
        <f>Final_Report[[#This Row],[Priority]]</f>
        <v>0</v>
      </c>
      <c r="J258" s="103">
        <f>Final_Report[[#This Row],[Uploading Status]]</f>
        <v>0</v>
      </c>
    </row>
    <row r="259" spans="1:10" ht="409.5" hidden="1">
      <c r="A259" s="58" t="str">
        <f>Final_Report[[#This Row],[Issue Name]]</f>
        <v>Missing keyboard support</v>
      </c>
      <c r="B259" s="103" t="str">
        <f>Final_Report[[#This Row],[Summary]]</f>
        <v>N/A</v>
      </c>
      <c r="C259" s="103" t="str">
        <f>CONCATENATE("*Steps to Reproduce:*",CHAR(10),CHAR(10),'Final Report'!AD259,CHAR(10),CHAR(10),'Final Report'!AF259,CHAR(10),CHAR(10),"*Actual Result:*",CHAR(10),'Final Report'!V259,CHAR(10),CHAR(10),"*ScreenShot Name:*",CHAR(10),'Final Report'!AI259,CHAR(10),CHAR(10),IF('Final Report'!X259&lt;&gt;"",CONCATENATE("*Code Snippet*",CHAR(10),'Final Report'!X259,CHAR(10),CHAR(10)),""),"*Expected Result*",CHAR(10),'Final Report'!Z259,CHAR(10),CHAR(10),"*Rationale*",CHAR(10),'Final Report'!AA259,CHAR(10),CHAR(10),"*Recommendation*",CHAR(10),'Final Report'!AC259,CHAR(10),CHAR(10),"*WCAG 2.1 Conformance Level:*",CHAR(10),'Final Report'!AG259,CHAR(10),CHAR(10),"*WCAG 2.1 Success Criteria:*",CHAR(10),'Final Report'!AH259,CHAR(10),CHAR(10),"*Tested on:*",CHAR(10),'Final Report'!AK259,CHAR(10),CHAR(10),IF(OR('Final Report'!G259&lt;&gt;"",'Final Report'!H259&lt;&gt;"",'Final Report'!I259&lt;&gt;"",'Final Report'!J259&lt;&gt;"",'Final Report'!K259&lt;&gt;"",'Final Report'!L259&lt;&gt;"",'Final Report'!M259&lt;&gt;"",'Final Report'!N259&lt;&gt;"",'Final Report'!O259&lt;&gt;""),CONCATENATE("*Assistive Technology:*",CHAR(10),IF('Final Report'!G259&lt;&gt;"",CONCATENATE("JAWS 2022 - Chrome - Windows - ",'Final Report'!G259,CHAR(10)),""),IF('Final Report'!H259&lt;&gt;"",CONCATENATE("NVDA 2022 - Firefox - Windows - ",'Final Report'!H259,CHAR(10)),""),IF('Final Report'!I259&lt;&gt;"",CONCATENATE("NVDA 2022 - Chrome - Windows - ",'Final Report'!I259,CHAR(10)),""),IF('Final Report'!J259&lt;&gt;"",CONCATENATE("VoiceOver - Safari - MAC OS - ",'Final Report'!J259,CHAR(10)),""),IF('Final Report'!K259&lt;&gt;"",CONCATENATE("VoiceOver - Chrome - MAC OS  - ",'Final Report'!K259,CHAR(10)),""),IF('Final Report'!L259&lt;&gt;"",CONCATENATE("VoiceOver - iOS - ",'Final Report'!L259,CHAR(10)),""),IF('Final Report'!M259&lt;&gt;"",CONCATENATE("TalkBack - Android - ",'Final Report'!M259,CHAR(10)),""),IF('Final Report'!N259&lt;&gt;"",CONCATENATE("ZoomText - ",'Final Report'!N259,CHAR(10)),""),IF('Final Report'!O259&lt;&gt;"",CONCATENATE("Dragon - ",'Final Report'!O259,CHAR(10)),""),CHAR(10),"*Original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VoiceOver - iOS - Applicable
TalkBack - Android - Not Applicable
*Original Bug:*
</v>
      </c>
      <c r="D259" s="121" t="b">
        <f>Final_Report[[#This Row],[Severity]]</f>
        <v>0</v>
      </c>
      <c r="E259" s="103" t="str">
        <f>CONCATENATE('Final Report'!AD259,CHAR(10),CHAR(10),'Final Report'!AF259)</f>
        <v xml:space="preserve">
N/A</v>
      </c>
      <c r="F259" s="103" t="str">
        <f>Final_Report[[#This Row],[Components]]</f>
        <v>N/A (Level N/A), iOS Tablet, VoiceOver, Accessibility, Audit, Marketing, MLM-XL, MLVISION, MyLab, US, VPAT</v>
      </c>
      <c r="G259" s="103" t="e">
        <f>Final_Report[[#This Row],[Labels]]</f>
        <v>#VALUE!</v>
      </c>
      <c r="H259" s="103">
        <f>Final_Report[[#This Row],[ScreenShot Name]]</f>
        <v>0</v>
      </c>
      <c r="I259" s="104">
        <f>Final_Report[[#This Row],[Priority]]</f>
        <v>0</v>
      </c>
      <c r="J259" s="103">
        <f>Final_Report[[#This Row],[Uploading Status]]</f>
        <v>0</v>
      </c>
    </row>
    <row r="260" spans="1:10" ht="409.5" hidden="1">
      <c r="A260" s="58">
        <f>Final_Report[[#This Row],[Issue Name]]</f>
        <v>0</v>
      </c>
      <c r="B260" s="103" t="str">
        <f>Final_Report[[#This Row],[Summary]]</f>
        <v>N/A</v>
      </c>
      <c r="C260" s="103" t="str">
        <f>CONCATENATE("*Steps to Reproduce:*",CHAR(10),CHAR(10),'Final Report'!AD260,CHAR(10),CHAR(10),'Final Report'!AF260,CHAR(10),CHAR(10),"*Actual Result:*",CHAR(10),'Final Report'!V260,CHAR(10),CHAR(10),"*ScreenShot Name:*",CHAR(10),'Final Report'!AI260,CHAR(10),CHAR(10),IF('Final Report'!X260&lt;&gt;"",CONCATENATE("*Code Snippet*",CHAR(10),'Final Report'!X260,CHAR(10),CHAR(10)),""),"*Expected Result*",CHAR(10),'Final Report'!Z260,CHAR(10),CHAR(10),"*Rationale*",CHAR(10),'Final Report'!AA260,CHAR(10),CHAR(10),"*Recommendation*",CHAR(10),'Final Report'!AC260,CHAR(10),CHAR(10),"*WCAG 2.1 Conformance Level:*",CHAR(10),'Final Report'!AG260,CHAR(10),CHAR(10),"*WCAG 2.1 Success Criteria:*",CHAR(10),'Final Report'!AH260,CHAR(10),CHAR(10),"*Tested on:*",CHAR(10),'Final Report'!AK260,CHAR(10),CHAR(10),IF(OR('Final Report'!G260&lt;&gt;"",'Final Report'!H260&lt;&gt;"",'Final Report'!I260&lt;&gt;"",'Final Report'!J260&lt;&gt;"",'Final Report'!K260&lt;&gt;"",'Final Report'!L260&lt;&gt;"",'Final Report'!M260&lt;&gt;"",'Final Report'!N260&lt;&gt;"",'Final Report'!O260&lt;&gt;""),CONCATENATE("*Assistive Technology:*",CHAR(10),IF('Final Report'!G260&lt;&gt;"",CONCATENATE("JAWS 2022 - Chrome - Windows - ",'Final Report'!G260,CHAR(10)),""),IF('Final Report'!H260&lt;&gt;"",CONCATENATE("NVDA 2022 - Firefox - Windows - ",'Final Report'!H260,CHAR(10)),""),IF('Final Report'!I260&lt;&gt;"",CONCATENATE("NVDA 2022 - Chrome - Windows - ",'Final Report'!I260,CHAR(10)),""),IF('Final Report'!J260&lt;&gt;"",CONCATENATE("VoiceOver - Safari - MAC OS - ",'Final Report'!J260,CHAR(10)),""),IF('Final Report'!K260&lt;&gt;"",CONCATENATE("VoiceOver - Chrome - MAC OS  - ",'Final Report'!K260,CHAR(10)),""),IF('Final Report'!L260&lt;&gt;"",CONCATENATE("VoiceOver - iOS - ",'Final Report'!L260,CHAR(10)),""),IF('Final Report'!M260&lt;&gt;"",CONCATENATE("TalkBack - Android - ",'Final Report'!M260,CHAR(10)),""),IF('Final Report'!N260&lt;&gt;"",CONCATENATE("ZoomText - ",'Final Report'!N260,CHAR(10)),""),IF('Final Report'!O260&lt;&gt;"",CONCATENATE("Dragon - ",'Final Report'!O260,CHAR(10)),""),CHAR(10),"*Original Bug:*",CHAR(10),)))</f>
        <v>*Steps to Reproduce:*
N/A
*Actual Result:*
N/A
*ScreenShot Name:*
*Code Snippet*
0
*Expected Result*
N/A
*Rationale*
N/A
*Recommendation*
N/A
*WCAG 2.1 Conformance Level:*
N/A
*WCAG 2.1 Success Criteria:*
N/A
*Tested on:*
Windows: 11
MAC OS: 12
iOS: 15
Android OS: 10
FALSE</v>
      </c>
      <c r="D260" s="121" t="b">
        <f>Final_Report[[#This Row],[Severity]]</f>
        <v>0</v>
      </c>
      <c r="E260" s="103" t="str">
        <f>CONCATENATE('Final Report'!AD260,CHAR(10),CHAR(10),'Final Report'!AF260)</f>
        <v xml:space="preserve">
N/A</v>
      </c>
      <c r="F260" s="103" t="str">
        <f>Final_Report[[#This Row],[Components]]</f>
        <v>N/A (Level N/A), Accessibility, Audit, Marketing, MLM-XL, MLVISION, MyLab, US, VPAT</v>
      </c>
      <c r="G260" s="103" t="e">
        <f>Final_Report[[#This Row],[Labels]]</f>
        <v>#VALUE!</v>
      </c>
      <c r="H260" s="103">
        <f>Final_Report[[#This Row],[ScreenShot Name]]</f>
        <v>0</v>
      </c>
      <c r="I260" s="104">
        <f>Final_Report[[#This Row],[Priority]]</f>
        <v>0</v>
      </c>
      <c r="J260" s="103">
        <f>Final_Report[[#This Row],[Uploading Status]]</f>
        <v>0</v>
      </c>
    </row>
    <row r="261" spans="1:10" ht="409.5" hidden="1">
      <c r="A261" s="58">
        <f>Final_Report[[#This Row],[Issue Name]]</f>
        <v>0</v>
      </c>
      <c r="B261" s="103" t="str">
        <f>Final_Report[[#This Row],[Summary]]</f>
        <v>N/A</v>
      </c>
      <c r="C261" s="103" t="str">
        <f>CONCATENATE("*Steps to Reproduce:*",CHAR(10),CHAR(10),'Final Report'!AD261,CHAR(10),CHAR(10),'Final Report'!AF261,CHAR(10),CHAR(10),"*Actual Result:*",CHAR(10),'Final Report'!V261,CHAR(10),CHAR(10),"*ScreenShot Name:*",CHAR(10),'Final Report'!AI261,CHAR(10),CHAR(10),IF('Final Report'!X261&lt;&gt;"",CONCATENATE("*Code Snippet*",CHAR(10),'Final Report'!X261,CHAR(10),CHAR(10)),""),"*Expected Result*",CHAR(10),'Final Report'!Z261,CHAR(10),CHAR(10),"*Rationale*",CHAR(10),'Final Report'!AA261,CHAR(10),CHAR(10),"*Recommendation*",CHAR(10),'Final Report'!AC261,CHAR(10),CHAR(10),"*WCAG 2.1 Conformance Level:*",CHAR(10),'Final Report'!AG261,CHAR(10),CHAR(10),"*WCAG 2.1 Success Criteria:*",CHAR(10),'Final Report'!AH261,CHAR(10),CHAR(10),"*Tested on:*",CHAR(10),'Final Report'!AK261,CHAR(10),CHAR(10),IF(OR('Final Report'!G261&lt;&gt;"",'Final Report'!H261&lt;&gt;"",'Final Report'!I261&lt;&gt;"",'Final Report'!J261&lt;&gt;"",'Final Report'!K261&lt;&gt;"",'Final Report'!L261&lt;&gt;"",'Final Report'!M261&lt;&gt;"",'Final Report'!N261&lt;&gt;"",'Final Report'!O261&lt;&gt;""),CONCATENATE("*Assistive Technology:*",CHAR(10),IF('Final Report'!G261&lt;&gt;"",CONCATENATE("JAWS 2022 - Chrome - Windows - ",'Final Report'!G261,CHAR(10)),""),IF('Final Report'!H261&lt;&gt;"",CONCATENATE("NVDA 2022 - Firefox - Windows - ",'Final Report'!H261,CHAR(10)),""),IF('Final Report'!I261&lt;&gt;"",CONCATENATE("NVDA 2022 - Chrome - Windows - ",'Final Report'!I261,CHAR(10)),""),IF('Final Report'!J261&lt;&gt;"",CONCATENATE("VoiceOver - Safari - MAC OS - ",'Final Report'!J261,CHAR(10)),""),IF('Final Report'!K261&lt;&gt;"",CONCATENATE("VoiceOver - Chrome - MAC OS  - ",'Final Report'!K261,CHAR(10)),""),IF('Final Report'!L261&lt;&gt;"",CONCATENATE("VoiceOver - iOS - ",'Final Report'!L261,CHAR(10)),""),IF('Final Report'!M261&lt;&gt;"",CONCATENATE("TalkBack - Android - ",'Final Report'!M261,CHAR(10)),""),IF('Final Report'!N261&lt;&gt;"",CONCATENATE("ZoomText - ",'Final Report'!N261,CHAR(10)),""),IF('Final Report'!O261&lt;&gt;"",CONCATENATE("Dragon - ",'Final Report'!O261,CHAR(10)),""),CHAR(10),"*Original Bug:*",CHAR(10),)))</f>
        <v>*Steps to Reproduce:*
N/A
*Actual Result:*
N/A
*ScreenShot Name:*
*Code Snippet*
0
*Expected Result*
N/A
*Rationale*
N/A
*Recommendation*
N/A
*WCAG 2.1 Conformance Level:*
N/A
*WCAG 2.1 Success Criteria:*
N/A
*Tested on:*
Windows: 11
MAC OS: 12
iOS: 15
Android OS: 10
FALSE</v>
      </c>
      <c r="D261" s="121" t="b">
        <f>Final_Report[[#This Row],[Severity]]</f>
        <v>0</v>
      </c>
      <c r="E261" s="103" t="str">
        <f>CONCATENATE('Final Report'!AD261,CHAR(10),CHAR(10),'Final Report'!AF261)</f>
        <v xml:space="preserve">
N/A</v>
      </c>
      <c r="F261" s="103" t="str">
        <f>Final_Report[[#This Row],[Components]]</f>
        <v>N/A (Level N/A), Accessibility, Audit, Marketing, MLM-XL, MLVISION, MyLab, US, VPAT</v>
      </c>
      <c r="G261" s="103" t="e">
        <f>Final_Report[[#This Row],[Labels]]</f>
        <v>#VALUE!</v>
      </c>
      <c r="H261" s="103">
        <f>Final_Report[[#This Row],[ScreenShot Name]]</f>
        <v>0</v>
      </c>
      <c r="I261" s="104">
        <f>Final_Report[[#This Row],[Priority]]</f>
        <v>0</v>
      </c>
      <c r="J261" s="103">
        <f>Final_Report[[#This Row],[Uploading Status]]</f>
        <v>0</v>
      </c>
    </row>
    <row r="262" spans="1:10" ht="409.5" hidden="1">
      <c r="A262" s="58" t="str">
        <f>Final_Report[[#This Row],[Issue Name]]</f>
        <v>Inappropriate heading structure</v>
      </c>
      <c r="B262" s="103" t="str">
        <f>Final_Report[[#This Row],[Summary]]</f>
        <v>N/A</v>
      </c>
      <c r="C262" s="103" t="str">
        <f>CONCATENATE("*Steps to Reproduce:*",CHAR(10),CHAR(10),'Final Report'!AD262,CHAR(10),CHAR(10),'Final Report'!AF262,CHAR(10),CHAR(10),"*Actual Result:*",CHAR(10),'Final Report'!V262,CHAR(10),CHAR(10),"*ScreenShot Name:*",CHAR(10),'Final Report'!AI262,CHAR(10),CHAR(10),IF('Final Report'!X262&lt;&gt;"",CONCATENATE("*Code Snippet*",CHAR(10),'Final Report'!X262,CHAR(10),CHAR(10)),""),"*Expected Result*",CHAR(10),'Final Report'!Z262,CHAR(10),CHAR(10),"*Rationale*",CHAR(10),'Final Report'!AA262,CHAR(10),CHAR(10),"*Recommendation*",CHAR(10),'Final Report'!AC262,CHAR(10),CHAR(10),"*WCAG 2.1 Conformance Level:*",CHAR(10),'Final Report'!AG262,CHAR(10),CHAR(10),"*WCAG 2.1 Success Criteria:*",CHAR(10),'Final Report'!AH262,CHAR(10),CHAR(10),"*Tested on:*",CHAR(10),'Final Report'!AK262,CHAR(10),CHAR(10),IF(OR('Final Report'!G262&lt;&gt;"",'Final Report'!H262&lt;&gt;"",'Final Report'!I262&lt;&gt;"",'Final Report'!J262&lt;&gt;"",'Final Report'!K262&lt;&gt;"",'Final Report'!L262&lt;&gt;"",'Final Report'!M262&lt;&gt;"",'Final Report'!N262&lt;&gt;"",'Final Report'!O262&lt;&gt;""),CONCATENATE("*Assistive Technology:*",CHAR(10),IF('Final Report'!G262&lt;&gt;"",CONCATENATE("JAWS 2022 - Chrome - Windows - ",'Final Report'!G262,CHAR(10)),""),IF('Final Report'!H262&lt;&gt;"",CONCATENATE("NVDA 2022 - Firefox - Windows - ",'Final Report'!H262,CHAR(10)),""),IF('Final Report'!I262&lt;&gt;"",CONCATENATE("NVDA 2022 - Chrome - Windows - ",'Final Report'!I262,CHAR(10)),""),IF('Final Report'!J262&lt;&gt;"",CONCATENATE("VoiceOver - Safari - MAC OS - ",'Final Report'!J262,CHAR(10)),""),IF('Final Report'!K262&lt;&gt;"",CONCATENATE("VoiceOver - Chrome - MAC OS  - ",'Final Report'!K262,CHAR(10)),""),IF('Final Report'!L262&lt;&gt;"",CONCATENATE("VoiceOver - iOS - ",'Final Report'!L262,CHAR(10)),""),IF('Final Report'!M262&lt;&gt;"",CONCATENATE("TalkBack - Android - ",'Final Report'!M262,CHAR(10)),""),IF('Final Report'!N262&lt;&gt;"",CONCATENATE("ZoomText - ",'Final Report'!N262,CHAR(10)),""),IF('Final Report'!O262&lt;&gt;"",CONCATENATE("Dragon - ",'Final Report'!O262,CHAR(10)),""),CHAR(10),"*Original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JAWS 2022 - Chrome - Windows - Applicable
VoiceOver - Safari - MAC OS - Applicable
VoiceOver - iOS - Applicable
*Original Bug:*
</v>
      </c>
      <c r="D262" s="121" t="b">
        <f>Final_Report[[#This Row],[Severity]]</f>
        <v>0</v>
      </c>
      <c r="E262" s="103" t="str">
        <f>CONCATENATE('Final Report'!AD262,CHAR(10),CHAR(10),'Final Report'!AF262)</f>
        <v xml:space="preserve">
N/A</v>
      </c>
      <c r="F262" s="103" t="str">
        <f>Final_Report[[#This Row],[Components]]</f>
        <v>N/A (Level N/A), Windows_11, Chrome, JAWS, iOS Tablet, VoiceOver, macOS_12, Safari, Accessibility, Audit, Marketing, MLM-XL, MLVISION, MyLab, US, VPAT</v>
      </c>
      <c r="G262" s="103" t="e">
        <f>Final_Report[[#This Row],[Labels]]</f>
        <v>#VALUE!</v>
      </c>
      <c r="H262" s="103">
        <f>Final_Report[[#This Row],[ScreenShot Name]]</f>
        <v>0</v>
      </c>
      <c r="I262" s="104">
        <f>Final_Report[[#This Row],[Priority]]</f>
        <v>0</v>
      </c>
      <c r="J262" s="103">
        <f>Final_Report[[#This Row],[Uploading Status]]</f>
        <v>0</v>
      </c>
    </row>
    <row r="263" spans="1:10" ht="409.5" hidden="1">
      <c r="A263" s="58" t="str">
        <f>Final_Report[[#This Row],[Issue Name]]</f>
        <v>ARIA role defined inappropriately</v>
      </c>
      <c r="B263" s="103" t="str">
        <f>Final_Report[[#This Row],[Summary]]</f>
        <v>N/A</v>
      </c>
      <c r="C263" s="103" t="str">
        <f>CONCATENATE("*Steps to Reproduce:*",CHAR(10),CHAR(10),'Final Report'!AD263,CHAR(10),CHAR(10),'Final Report'!AF263,CHAR(10),CHAR(10),"*Actual Result:*",CHAR(10),'Final Report'!V263,CHAR(10),CHAR(10),"*ScreenShot Name:*",CHAR(10),'Final Report'!AI263,CHAR(10),CHAR(10),IF('Final Report'!X263&lt;&gt;"",CONCATENATE("*Code Snippet*",CHAR(10),'Final Report'!X263,CHAR(10),CHAR(10)),""),"*Expected Result*",CHAR(10),'Final Report'!Z263,CHAR(10),CHAR(10),"*Rationale*",CHAR(10),'Final Report'!AA263,CHAR(10),CHAR(10),"*Recommendation*",CHAR(10),'Final Report'!AC263,CHAR(10),CHAR(10),"*WCAG 2.1 Conformance Level:*",CHAR(10),'Final Report'!AG263,CHAR(10),CHAR(10),"*WCAG 2.1 Success Criteria:*",CHAR(10),'Final Report'!AH263,CHAR(10),CHAR(10),"*Tested on:*",CHAR(10),'Final Report'!AK263,CHAR(10),CHAR(10),IF(OR('Final Report'!G263&lt;&gt;"",'Final Report'!H263&lt;&gt;"",'Final Report'!I263&lt;&gt;"",'Final Report'!J263&lt;&gt;"",'Final Report'!K263&lt;&gt;"",'Final Report'!L263&lt;&gt;"",'Final Report'!M263&lt;&gt;"",'Final Report'!N263&lt;&gt;"",'Final Report'!O263&lt;&gt;""),CONCATENATE("*Assistive Technology:*",CHAR(10),IF('Final Report'!G263&lt;&gt;"",CONCATENATE("JAWS 2022 - Chrome - Windows - ",'Final Report'!G263,CHAR(10)),""),IF('Final Report'!H263&lt;&gt;"",CONCATENATE("NVDA 2022 - Firefox - Windows - ",'Final Report'!H263,CHAR(10)),""),IF('Final Report'!I263&lt;&gt;"",CONCATENATE("NVDA 2022 - Chrome - Windows - ",'Final Report'!I263,CHAR(10)),""),IF('Final Report'!J263&lt;&gt;"",CONCATENATE("VoiceOver - Safari - MAC OS - ",'Final Report'!J263,CHAR(10)),""),IF('Final Report'!K263&lt;&gt;"",CONCATENATE("VoiceOver - Chrome - MAC OS  - ",'Final Report'!K263,CHAR(10)),""),IF('Final Report'!L263&lt;&gt;"",CONCATENATE("VoiceOver - iOS - ",'Final Report'!L263,CHAR(10)),""),IF('Final Report'!M263&lt;&gt;"",CONCATENATE("TalkBack - Android - ",'Final Report'!M263,CHAR(10)),""),IF('Final Report'!N263&lt;&gt;"",CONCATENATE("ZoomText - ",'Final Report'!N263,CHAR(10)),""),IF('Final Report'!O263&lt;&gt;"",CONCATENATE("Dragon - ",'Final Report'!O263,CHAR(10)),""),CHAR(10),"*Original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VoiceOver - Safari - MAC OS - Applicable
VoiceOver - iOS - Applicable
*Original Bug:*
</v>
      </c>
      <c r="D263" s="121" t="b">
        <f>Final_Report[[#This Row],[Severity]]</f>
        <v>0</v>
      </c>
      <c r="E263" s="103" t="str">
        <f>CONCATENATE('Final Report'!AD263,CHAR(10),CHAR(10),'Final Report'!AF263)</f>
        <v xml:space="preserve">
N/A</v>
      </c>
      <c r="F263" s="103" t="str">
        <f>Final_Report[[#This Row],[Components]]</f>
        <v>N/A (Level N/A), iOS Tablet, VoiceOver, macOS_12, Safari, Accessibility, Audit, Marketing, MLM-XL, MLVISION, MyLab, US, VPAT</v>
      </c>
      <c r="G263" s="103" t="e">
        <f>Final_Report[[#This Row],[Labels]]</f>
        <v>#VALUE!</v>
      </c>
      <c r="H263" s="103">
        <f>Final_Report[[#This Row],[ScreenShot Name]]</f>
        <v>0</v>
      </c>
      <c r="I263" s="104">
        <f>Final_Report[[#This Row],[Priority]]</f>
        <v>0</v>
      </c>
      <c r="J263" s="103">
        <f>Final_Report[[#This Row],[Uploading Status]]</f>
        <v>0</v>
      </c>
    </row>
    <row r="264" spans="1:10" ht="409.5" hidden="1">
      <c r="A264" s="58">
        <f>Final_Report[[#This Row],[Issue Name]]</f>
        <v>0</v>
      </c>
      <c r="B264" s="103" t="str">
        <f>Final_Report[[#This Row],[Summary]]</f>
        <v>N/A</v>
      </c>
      <c r="C264" s="103" t="str">
        <f>CONCATENATE("*Steps to Reproduce:*",CHAR(10),CHAR(10),'Final Report'!AD264,CHAR(10),CHAR(10),'Final Report'!AF264,CHAR(10),CHAR(10),"*Actual Result:*",CHAR(10),'Final Report'!V264,CHAR(10),CHAR(10),"*ScreenShot Name:*",CHAR(10),'Final Report'!AI264,CHAR(10),CHAR(10),IF('Final Report'!X264&lt;&gt;"",CONCATENATE("*Code Snippet*",CHAR(10),'Final Report'!X264,CHAR(10),CHAR(10)),""),"*Expected Result*",CHAR(10),'Final Report'!Z264,CHAR(10),CHAR(10),"*Rationale*",CHAR(10),'Final Report'!AA264,CHAR(10),CHAR(10),"*Recommendation*",CHAR(10),'Final Report'!AC264,CHAR(10),CHAR(10),"*WCAG 2.1 Conformance Level:*",CHAR(10),'Final Report'!AG264,CHAR(10),CHAR(10),"*WCAG 2.1 Success Criteria:*",CHAR(10),'Final Report'!AH264,CHAR(10),CHAR(10),"*Tested on:*",CHAR(10),'Final Report'!AK264,CHAR(10),CHAR(10),IF(OR('Final Report'!G264&lt;&gt;"",'Final Report'!H264&lt;&gt;"",'Final Report'!I264&lt;&gt;"",'Final Report'!J264&lt;&gt;"",'Final Report'!K264&lt;&gt;"",'Final Report'!L264&lt;&gt;"",'Final Report'!M264&lt;&gt;"",'Final Report'!N264&lt;&gt;"",'Final Report'!O264&lt;&gt;""),CONCATENATE("*Assistive Technology:*",CHAR(10),IF('Final Report'!G264&lt;&gt;"",CONCATENATE("JAWS 2022 - Chrome - Windows - ",'Final Report'!G264,CHAR(10)),""),IF('Final Report'!H264&lt;&gt;"",CONCATENATE("NVDA 2022 - Firefox - Windows - ",'Final Report'!H264,CHAR(10)),""),IF('Final Report'!I264&lt;&gt;"",CONCATENATE("NVDA 2022 - Chrome - Windows - ",'Final Report'!I264,CHAR(10)),""),IF('Final Report'!J264&lt;&gt;"",CONCATENATE("VoiceOver - Safari - MAC OS - ",'Final Report'!J264,CHAR(10)),""),IF('Final Report'!K264&lt;&gt;"",CONCATENATE("VoiceOver - Chrome - MAC OS  - ",'Final Report'!K264,CHAR(10)),""),IF('Final Report'!L264&lt;&gt;"",CONCATENATE("VoiceOver - iOS - ",'Final Report'!L264,CHAR(10)),""),IF('Final Report'!M264&lt;&gt;"",CONCATENATE("TalkBack - Android - ",'Final Report'!M264,CHAR(10)),""),IF('Final Report'!N264&lt;&gt;"",CONCATENATE("ZoomText - ",'Final Report'!N264,CHAR(10)),""),IF('Final Report'!O264&lt;&gt;"",CONCATENATE("Dragon - ",'Final Report'!O264,CHAR(10)),""),CHAR(10),"*Original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VoiceOver - Safari - MAC OS - Applicable
VoiceOver - iOS - Applicable
*Original Bug:*
</v>
      </c>
      <c r="D264" s="121" t="b">
        <f>Final_Report[[#This Row],[Severity]]</f>
        <v>0</v>
      </c>
      <c r="E264" s="103" t="str">
        <f>CONCATENATE('Final Report'!AD264,CHAR(10),CHAR(10),'Final Report'!AF264)</f>
        <v xml:space="preserve">
N/A</v>
      </c>
      <c r="F264" s="103" t="str">
        <f>Final_Report[[#This Row],[Components]]</f>
        <v>N/A (Level N/A), iOS Tablet, VoiceOver, macOS_12, Safari, Accessibility, Audit, Marketing, MLM-XL, MLVISION, MyLab, US, VPAT</v>
      </c>
      <c r="G264" s="103" t="e">
        <f>Final_Report[[#This Row],[Labels]]</f>
        <v>#VALUE!</v>
      </c>
      <c r="H264" s="103">
        <f>Final_Report[[#This Row],[ScreenShot Name]]</f>
        <v>0</v>
      </c>
      <c r="I264" s="104">
        <f>Final_Report[[#This Row],[Priority]]</f>
        <v>0</v>
      </c>
      <c r="J264" s="103">
        <f>Final_Report[[#This Row],[Uploading Status]]</f>
        <v>0</v>
      </c>
    </row>
    <row r="265" spans="1:10" ht="409.5" hidden="1">
      <c r="A265" s="58" t="str">
        <f>Final_Report[[#This Row],[Issue Name]]</f>
        <v>Content not for announced for screen reader users</v>
      </c>
      <c r="B265" s="103" t="str">
        <f>Final_Report[[#This Row],[Summary]]</f>
        <v>N/A</v>
      </c>
      <c r="C265" s="103" t="str">
        <f>CONCATENATE("*Steps to Reproduce:*",CHAR(10),CHAR(10),'Final Report'!AD265,CHAR(10),CHAR(10),'Final Report'!AF265,CHAR(10),CHAR(10),"*Actual Result:*",CHAR(10),'Final Report'!V265,CHAR(10),CHAR(10),"*ScreenShot Name:*",CHAR(10),'Final Report'!AI265,CHAR(10),CHAR(10),IF('Final Report'!X265&lt;&gt;"",CONCATENATE("*Code Snippet*",CHAR(10),'Final Report'!X265,CHAR(10),CHAR(10)),""),"*Expected Result*",CHAR(10),'Final Report'!Z265,CHAR(10),CHAR(10),"*Rationale*",CHAR(10),'Final Report'!AA265,CHAR(10),CHAR(10),"*Recommendation*",CHAR(10),'Final Report'!AC265,CHAR(10),CHAR(10),"*WCAG 2.1 Conformance Level:*",CHAR(10),'Final Report'!AG265,CHAR(10),CHAR(10),"*WCAG 2.1 Success Criteria:*",CHAR(10),'Final Report'!AH265,CHAR(10),CHAR(10),"*Tested on:*",CHAR(10),'Final Report'!AK265,CHAR(10),CHAR(10),IF(OR('Final Report'!G265&lt;&gt;"",'Final Report'!H265&lt;&gt;"",'Final Report'!I265&lt;&gt;"",'Final Report'!J265&lt;&gt;"",'Final Report'!K265&lt;&gt;"",'Final Report'!L265&lt;&gt;"",'Final Report'!M265&lt;&gt;"",'Final Report'!N265&lt;&gt;"",'Final Report'!O265&lt;&gt;""),CONCATENATE("*Assistive Technology:*",CHAR(10),IF('Final Report'!G265&lt;&gt;"",CONCATENATE("JAWS 2022 - Chrome - Windows - ",'Final Report'!G265,CHAR(10)),""),IF('Final Report'!H265&lt;&gt;"",CONCATENATE("NVDA 2022 - Firefox - Windows - ",'Final Report'!H265,CHAR(10)),""),IF('Final Report'!I265&lt;&gt;"",CONCATENATE("NVDA 2022 - Chrome - Windows - ",'Final Report'!I265,CHAR(10)),""),IF('Final Report'!J265&lt;&gt;"",CONCATENATE("VoiceOver - Safari - MAC OS - ",'Final Report'!J265,CHAR(10)),""),IF('Final Report'!K265&lt;&gt;"",CONCATENATE("VoiceOver - Chrome - MAC OS  - ",'Final Report'!K265,CHAR(10)),""),IF('Final Report'!L265&lt;&gt;"",CONCATENATE("VoiceOver - iOS - ",'Final Report'!L265,CHAR(10)),""),IF('Final Report'!M265&lt;&gt;"",CONCATENATE("TalkBack - Android - ",'Final Report'!M265,CHAR(10)),""),IF('Final Report'!N265&lt;&gt;"",CONCATENATE("ZoomText - ",'Final Report'!N265,CHAR(10)),""),IF('Final Report'!O265&lt;&gt;"",CONCATENATE("Dragon - ",'Final Report'!O265,CHAR(10)),""),CHAR(10),"*Original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VoiceOver - iOS - Applicable
*Original Bug:*
</v>
      </c>
      <c r="D265" s="121" t="b">
        <f>Final_Report[[#This Row],[Severity]]</f>
        <v>0</v>
      </c>
      <c r="E265" s="103" t="str">
        <f>CONCATENATE('Final Report'!AD265,CHAR(10),CHAR(10),'Final Report'!AF265)</f>
        <v xml:space="preserve">
N/A</v>
      </c>
      <c r="F265" s="103" t="str">
        <f>Final_Report[[#This Row],[Components]]</f>
        <v>N/A (Level N/A), iOS Tablet, VoiceOver, Accessibility, Audit, Marketing, MLM-XL, MLVISION, MyLab, US, VPAT</v>
      </c>
      <c r="G265" s="103" t="e">
        <f>Final_Report[[#This Row],[Labels]]</f>
        <v>#VALUE!</v>
      </c>
      <c r="H265" s="103">
        <f>Final_Report[[#This Row],[ScreenShot Name]]</f>
        <v>0</v>
      </c>
      <c r="I265" s="104">
        <f>Final_Report[[#This Row],[Priority]]</f>
        <v>0</v>
      </c>
      <c r="J265" s="103">
        <f>Final_Report[[#This Row],[Uploading Status]]</f>
        <v>0</v>
      </c>
    </row>
    <row r="266" spans="1:10" ht="409.5" hidden="1">
      <c r="A266" s="58">
        <f>Final_Report[[#This Row],[Issue Name]]</f>
        <v>0</v>
      </c>
      <c r="B266" s="103" t="str">
        <f>Final_Report[[#This Row],[Summary]]</f>
        <v>N/A</v>
      </c>
      <c r="C266" s="103" t="str">
        <f>CONCATENATE("*Steps to Reproduce:*",CHAR(10),CHAR(10),'Final Report'!AD266,CHAR(10),CHAR(10),'Final Report'!AF266,CHAR(10),CHAR(10),"*Actual Result:*",CHAR(10),'Final Report'!V266,CHAR(10),CHAR(10),"*ScreenShot Name:*",CHAR(10),'Final Report'!AI266,CHAR(10),CHAR(10),IF('Final Report'!X266&lt;&gt;"",CONCATENATE("*Code Snippet*",CHAR(10),'Final Report'!X266,CHAR(10),CHAR(10)),""),"*Expected Result*",CHAR(10),'Final Report'!Z266,CHAR(10),CHAR(10),"*Rationale*",CHAR(10),'Final Report'!AA266,CHAR(10),CHAR(10),"*Recommendation*",CHAR(10),'Final Report'!AC266,CHAR(10),CHAR(10),"*WCAG 2.1 Conformance Level:*",CHAR(10),'Final Report'!AG266,CHAR(10),CHAR(10),"*WCAG 2.1 Success Criteria:*",CHAR(10),'Final Report'!AH266,CHAR(10),CHAR(10),"*Tested on:*",CHAR(10),'Final Report'!AK266,CHAR(10),CHAR(10),IF(OR('Final Report'!G266&lt;&gt;"",'Final Report'!H266&lt;&gt;"",'Final Report'!I266&lt;&gt;"",'Final Report'!J266&lt;&gt;"",'Final Report'!K266&lt;&gt;"",'Final Report'!L266&lt;&gt;"",'Final Report'!M266&lt;&gt;"",'Final Report'!N266&lt;&gt;"",'Final Report'!O266&lt;&gt;""),CONCATENATE("*Assistive Technology:*",CHAR(10),IF('Final Report'!G266&lt;&gt;"",CONCATENATE("JAWS 2022 - Chrome - Windows - ",'Final Report'!G266,CHAR(10)),""),IF('Final Report'!H266&lt;&gt;"",CONCATENATE("NVDA 2022 - Firefox - Windows - ",'Final Report'!H266,CHAR(10)),""),IF('Final Report'!I266&lt;&gt;"",CONCATENATE("NVDA 2022 - Chrome - Windows - ",'Final Report'!I266,CHAR(10)),""),IF('Final Report'!J266&lt;&gt;"",CONCATENATE("VoiceOver - Safari - MAC OS - ",'Final Report'!J266,CHAR(10)),""),IF('Final Report'!K266&lt;&gt;"",CONCATENATE("VoiceOver - Chrome - MAC OS  - ",'Final Report'!K266,CHAR(10)),""),IF('Final Report'!L266&lt;&gt;"",CONCATENATE("VoiceOver - iOS - ",'Final Report'!L266,CHAR(10)),""),IF('Final Report'!M266&lt;&gt;"",CONCATENATE("TalkBack - Android - ",'Final Report'!M266,CHAR(10)),""),IF('Final Report'!N266&lt;&gt;"",CONCATENATE("ZoomText - ",'Final Report'!N266,CHAR(10)),""),IF('Final Report'!O266&lt;&gt;"",CONCATENATE("Dragon - ",'Final Report'!O266,CHAR(10)),""),CHAR(10),"*Original Bug:*",CHAR(10),)))</f>
        <v>*Steps to Reproduce:*
N/A
*Actual Result:*
N/A
*ScreenShot Name:*
*Code Snippet*
0
*Expected Result*
N/A
*Rationale*
N/A
*Recommendation*
N/A
*WCAG 2.1 Conformance Level:*
N/A
*WCAG 2.1 Success Criteria:*
N/A
*Tested on:*
Windows: 11
MAC OS: 12
iOS: 15
Android OS: 10
FALSE</v>
      </c>
      <c r="D266" s="121" t="b">
        <f>Final_Report[[#This Row],[Severity]]</f>
        <v>0</v>
      </c>
      <c r="E266" s="103" t="str">
        <f>CONCATENATE('Final Report'!AD266,CHAR(10),CHAR(10),'Final Report'!AF266)</f>
        <v xml:space="preserve">
N/A</v>
      </c>
      <c r="F266" s="103" t="str">
        <f>Final_Report[[#This Row],[Components]]</f>
        <v>N/A (Level N/A), Accessibility, Audit, Marketing, MLM-XL, MLVISION, MyLab, US, VPAT</v>
      </c>
      <c r="G266" s="103" t="e">
        <f>Final_Report[[#This Row],[Labels]]</f>
        <v>#VALUE!</v>
      </c>
      <c r="H266" s="103">
        <f>Final_Report[[#This Row],[ScreenShot Name]]</f>
        <v>0</v>
      </c>
      <c r="I266" s="104">
        <f>Final_Report[[#This Row],[Priority]]</f>
        <v>0</v>
      </c>
      <c r="J266" s="103">
        <f>Final_Report[[#This Row],[Uploading Status]]</f>
        <v>0</v>
      </c>
    </row>
    <row r="267" spans="1:10" ht="409.5">
      <c r="A267" s="58" t="str">
        <f>Final_Report[[#This Row],[Issue Name]]</f>
        <v>Use of multiple heading 1's &lt;h1&gt;</v>
      </c>
      <c r="B267" s="103" t="str">
        <f>Final_Report[[#This Row],[Summary]]</f>
        <v>Web: Kotler | Podcast Assignment Mainpage: Use of multiple heading 1's &lt;h1&gt;</v>
      </c>
      <c r="C267" s="103" t="str">
        <f>CONCATENATE("*Steps to Reproduce:*",CHAR(10),CHAR(10),'Final Report'!AD267,CHAR(10),CHAR(10),'Final Report'!AF267,CHAR(10),CHAR(10),"*Actual Result:*",CHAR(10),'Final Report'!V267,CHAR(10),CHAR(10),"*ScreenShot Name:*",CHAR(10),'Final Report'!AI267,CHAR(10),CHAR(10),IF('Final Report'!X267&lt;&gt;"",CONCATENATE("*Code Snippet*",CHAR(10),'Final Report'!X267,CHAR(10),CHAR(10)),""),"*Expected Result*",CHAR(10),'Final Report'!Z267,CHAR(10),CHAR(10),"*Rationale*",CHAR(10),'Final Report'!AA267,CHAR(10),CHAR(10),"*Recommendation*",CHAR(10),'Final Report'!AC267,CHAR(10),CHAR(10),"*WCAG 2.1 Conformance Level:*",CHAR(10),'Final Report'!AG267,CHAR(10),CHAR(10),"*WCAG 2.1 Success Criteria:*",CHAR(10),'Final Report'!AH267,CHAR(10),CHAR(10),"*Tested on:*",CHAR(10),'Final Report'!AK267,CHAR(10),CHAR(10),IF(OR('Final Report'!G267&lt;&gt;"",'Final Report'!H267&lt;&gt;"",'Final Report'!I267&lt;&gt;"",'Final Report'!J267&lt;&gt;"",'Final Report'!K267&lt;&gt;"",'Final Report'!L267&lt;&gt;"",'Final Report'!M267&lt;&gt;"",'Final Report'!N267&lt;&gt;"",'Final Report'!O267&lt;&gt;""),CONCATENATE("*Assistive Technology:*",CHAR(10),IF('Final Report'!G267&lt;&gt;"",CONCATENATE("JAWS 2022 - Chrome - Windows - ",'Final Report'!G267,CHAR(10)),""),IF('Final Report'!H267&lt;&gt;"",CONCATENATE("NVDA 2022 - Firefox - Windows - ",'Final Report'!H267,CHAR(10)),""),IF('Final Report'!I267&lt;&gt;"",CONCATENATE("NVDA 2022 - Chrome - Windows - ",'Final Report'!I267,CHAR(10)),""),IF('Final Report'!J267&lt;&gt;"",CONCATENATE("VoiceOver - Safari - MAC OS - ",'Final Report'!J267,CHAR(10)),""),IF('Final Report'!K267&lt;&gt;"",CONCATENATE("VoiceOver - Chrome - MAC OS  - ",'Final Report'!K267,CHAR(10)),""),IF('Final Report'!L267&lt;&gt;"",CONCATENATE("VoiceOver - iOS - ",'Final Report'!L267,CHAR(10)),""),IF('Final Report'!M267&lt;&gt;"",CONCATENATE("TalkBack - Android - ",'Final Report'!M267,CHAR(10)),""),IF('Final Report'!N267&lt;&gt;"",CONCATENATE("ZoomText - ",'Final Report'!N267,CHAR(10)),""),IF('Final Report'!O267&lt;&gt;"",CONCATENATE("Dragon - ",'Final Report'!O267,CHAR(10)),""),CHAR(10),"*Original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Inspect the mentioned instances using screen reader running.
*Actual Result:*
The text "Media share" and "Video Quiz" are marked using &lt;h1&gt; in main content area. This made it difficult for screen reader users to understand the web page structure. 
*ScreenShot Name:*
Marketing_267
*Code Snippet*
&lt;h1&gt;Video Quiz&lt;/h1&gt;
(...)
&lt;h1 class="sr-only"&gt;MediaShare&lt;/h1&gt;
*Expected Result*
When heading texts are marked up with appropriate heading elements, the screen reader user should understand the page structure effectively.
*Rationale*
Heading 1 of a page describes the core content of the page. A web page generally should have only one heading at level 1 (h1) that is indicative of the page contents. Heading level 1 is used to indicate the main topic of the page. Use of more than one h1’s on a page can lead to confusion in the minds of users who rely on headings to understand the page content especially users with visual impairments.
*Recommendation*
It is recommended to use only one h1 on a web page. Remove &lt;h1&gt; from Video Quiz
&lt;p&gt;Video Quiz&lt;/p&gt;
(...)
&lt;h1 class="sr-only"&gt;MediaShare&lt;/h1&gt;
*WCAG 2.1 Conformance Level:*
AAA
*WCAG 2.1 Success Criteria:*
2.4.10 Section Headings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267" s="121" t="str">
        <f>Final_Report[[#This Row],[Severity]]</f>
        <v>3 - Medium - minor functionality broken</v>
      </c>
      <c r="E267" s="103" t="str">
        <f>CONCATENATE('Final Report'!AD267,CHAR(10),CHAR(10),'Final Report'!AF267)</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Inspect the mentioned instances using screen reader running.</v>
      </c>
      <c r="F267" s="103" t="str">
        <f>Final_Report[[#This Row],[Components]]</f>
        <v>2.4.10 Section Headings (Level AAA), Windows_11, Chrome, JAWS, Firefox, NVDA, iOS Tablet, VoiceOver, macOS_12, Safari, TalkBack, Android Tablet, Accessibility, Audit, Marketing, MLM-XL, MLVISION, MyLab, US, VPAT</v>
      </c>
      <c r="G267" s="103" t="str">
        <f>Final_Report[[#This Row],[Labels]]</f>
        <v xml:space="preserve">2.4.10, Accessibility, Audit, Marketing, MLM-XL, MLVISION, MyLab, US, VPAT </v>
      </c>
      <c r="H267" s="103" t="str">
        <f>Final_Report[[#This Row],[ScreenShot Name]]</f>
        <v>Marketing_267</v>
      </c>
      <c r="I267" s="104" t="str">
        <f>Final_Report[[#This Row],[Priority]]</f>
        <v>Minor</v>
      </c>
      <c r="J267" s="103" t="str">
        <f>Final_Report[[#This Row],[Uploading Status]]</f>
        <v>Batch 2.1</v>
      </c>
    </row>
    <row r="268" spans="1:10" ht="409.5" hidden="1">
      <c r="A268" s="58" t="str">
        <f>Final_Report[[#This Row],[Issue Name]]</f>
        <v>Missing Text Transcript</v>
      </c>
      <c r="B268" s="103" t="str">
        <f>Final_Report[[#This Row],[Summary]]</f>
        <v>N/A</v>
      </c>
      <c r="C268" s="103" t="str">
        <f>CONCATENATE("*Steps to Reproduce:*",CHAR(10),CHAR(10),'Final Report'!AD268,CHAR(10),CHAR(10),'Final Report'!AF268,CHAR(10),CHAR(10),"*Actual Result:*",CHAR(10),'Final Report'!V268,CHAR(10),CHAR(10),"*ScreenShot Name:*",CHAR(10),'Final Report'!AI268,CHAR(10),CHAR(10),IF('Final Report'!X268&lt;&gt;"",CONCATENATE("*Code Snippet*",CHAR(10),'Final Report'!X268,CHAR(10),CHAR(10)),""),"*Expected Result*",CHAR(10),'Final Report'!Z268,CHAR(10),CHAR(10),"*Rationale*",CHAR(10),'Final Report'!AA268,CHAR(10),CHAR(10),"*Recommendation*",CHAR(10),'Final Report'!AC268,CHAR(10),CHAR(10),"*WCAG 2.1 Conformance Level:*",CHAR(10),'Final Report'!AG268,CHAR(10),CHAR(10),"*WCAG 2.1 Success Criteria:*",CHAR(10),'Final Report'!AH268,CHAR(10),CHAR(10),"*Tested on:*",CHAR(10),'Final Report'!AK268,CHAR(10),CHAR(10),IF(OR('Final Report'!G268&lt;&gt;"",'Final Report'!H268&lt;&gt;"",'Final Report'!I268&lt;&gt;"",'Final Report'!J268&lt;&gt;"",'Final Report'!K268&lt;&gt;"",'Final Report'!L268&lt;&gt;"",'Final Report'!M268&lt;&gt;"",'Final Report'!N268&lt;&gt;"",'Final Report'!O268&lt;&gt;""),CONCATENATE("*Assistive Technology:*",CHAR(10),IF('Final Report'!G268&lt;&gt;"",CONCATENATE("JAWS 2022 - Chrome - Windows - ",'Final Report'!G268,CHAR(10)),""),IF('Final Report'!H268&lt;&gt;"",CONCATENATE("NVDA 2022 - Firefox - Windows - ",'Final Report'!H268,CHAR(10)),""),IF('Final Report'!I268&lt;&gt;"",CONCATENATE("NVDA 2022 - Chrome - Windows - ",'Final Report'!I268,CHAR(10)),""),IF('Final Report'!J268&lt;&gt;"",CONCATENATE("VoiceOver - Safari - MAC OS - ",'Final Report'!J268,CHAR(10)),""),IF('Final Report'!K268&lt;&gt;"",CONCATENATE("VoiceOver - Chrome - MAC OS  - ",'Final Report'!K268,CHAR(10)),""),IF('Final Report'!L268&lt;&gt;"",CONCATENATE("VoiceOver - iOS - ",'Final Report'!L268,CHAR(10)),""),IF('Final Report'!M268&lt;&gt;"",CONCATENATE("TalkBack - Android - ",'Final Report'!M268,CHAR(10)),""),IF('Final Report'!N268&lt;&gt;"",CONCATENATE("ZoomText - ",'Final Report'!N268,CHAR(10)),""),IF('Final Report'!O268&lt;&gt;"",CONCATENATE("Dragon - ",'Final Report'!O268,CHAR(10)),""),CHAR(10),"*Original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VoiceOver - iOS - Applicable
*Original Bug:*
</v>
      </c>
      <c r="D268" s="121" t="b">
        <f>Final_Report[[#This Row],[Severity]]</f>
        <v>0</v>
      </c>
      <c r="E268" s="103" t="str">
        <f>CONCATENATE('Final Report'!AD268,CHAR(10),CHAR(10),'Final Report'!AF268)</f>
        <v xml:space="preserve">
N/A</v>
      </c>
      <c r="F268" s="103" t="str">
        <f>Final_Report[[#This Row],[Components]]</f>
        <v>N/A (Level N/A), iOS Tablet, VoiceOver, Accessibility, Audit, Marketing, MLM-XL, MLVISION, MyLab, US, VPAT</v>
      </c>
      <c r="G268" s="103" t="e">
        <f>Final_Report[[#This Row],[Labels]]</f>
        <v>#VALUE!</v>
      </c>
      <c r="H268" s="103">
        <f>Final_Report[[#This Row],[ScreenShot Name]]</f>
        <v>0</v>
      </c>
      <c r="I268" s="104">
        <f>Final_Report[[#This Row],[Priority]]</f>
        <v>0</v>
      </c>
      <c r="J268" s="103">
        <f>Final_Report[[#This Row],[Uploading Status]]</f>
        <v>0</v>
      </c>
    </row>
    <row r="269" spans="1:10" ht="409.5" hidden="1">
      <c r="A269" s="58" t="str">
        <f>Final_Report[[#This Row],[Issue Name]]</f>
        <v>Inaccurate reading order</v>
      </c>
      <c r="B269" s="103" t="str">
        <f>Final_Report[[#This Row],[Summary]]</f>
        <v>Web: Kotler | Podcast Assignment Mainpage - Question 1: Inaccurate reading order</v>
      </c>
      <c r="C269" s="103" t="str">
        <f>CONCATENATE("*Steps to Reproduce:*",CHAR(10),CHAR(10),'Final Report'!AD269,CHAR(10),CHAR(10),'Final Report'!AF269,CHAR(10),CHAR(10),"*Actual Result:*",CHAR(10),'Final Report'!V269,CHAR(10),CHAR(10),"*ScreenShot Name:*",CHAR(10),'Final Report'!AI269,CHAR(10),CHAR(10),IF('Final Report'!X269&lt;&gt;"",CONCATENATE("*Code Snippet*",CHAR(10),'Final Report'!X269,CHAR(10),CHAR(10)),""),"*Expected Result*",CHAR(10),'Final Report'!Z269,CHAR(10),CHAR(10),"*Rationale*",CHAR(10),'Final Report'!AA269,CHAR(10),CHAR(10),"*Recommendation*",CHAR(10),'Final Report'!AC269,CHAR(10),CHAR(10),"*WCAG 2.1 Conformance Level:*",CHAR(10),'Final Report'!AG269,CHAR(10),CHAR(10),"*WCAG 2.1 Success Criteria:*",CHAR(10),'Final Report'!AH269,CHAR(10),CHAR(10),"*Tested on:*",CHAR(10),'Final Report'!AK269,CHAR(10),CHAR(10),IF(OR('Final Report'!G269&lt;&gt;"",'Final Report'!H269&lt;&gt;"",'Final Report'!I269&lt;&gt;"",'Final Report'!J269&lt;&gt;"",'Final Report'!K269&lt;&gt;"",'Final Report'!L269&lt;&gt;"",'Final Report'!M269&lt;&gt;"",'Final Report'!N269&lt;&gt;"",'Final Report'!O269&lt;&gt;""),CONCATENATE("*Assistive Technology:*",CHAR(10),IF('Final Report'!G269&lt;&gt;"",CONCATENATE("JAWS 2022 - Chrome - Windows - ",'Final Report'!G269,CHAR(10)),""),IF('Final Report'!H269&lt;&gt;"",CONCATENATE("NVDA 2022 - Firefox - Windows - ",'Final Report'!H269,CHAR(10)),""),IF('Final Report'!I269&lt;&gt;"",CONCATENATE("NVDA 2022 - Chrome - Windows - ",'Final Report'!I269,CHAR(10)),""),IF('Final Report'!J269&lt;&gt;"",CONCATENATE("VoiceOver - Safari - MAC OS - ",'Final Report'!J269,CHAR(10)),""),IF('Final Report'!K269&lt;&gt;"",CONCATENATE("VoiceOver - Chrome - MAC OS  - ",'Final Report'!K269,CHAR(10)),""),IF('Final Report'!L269&lt;&gt;"",CONCATENATE("VoiceOver - iOS - ",'Final Report'!L269,CHAR(10)),""),IF('Final Report'!M269&lt;&gt;"",CONCATENATE("TalkBack - Android - ",'Final Report'!M269,CHAR(10)),""),IF('Final Report'!N269&lt;&gt;"",CONCATENATE("ZoomText - ",'Final Report'!N269,CHAR(10)),""),IF('Final Report'!O269&lt;&gt;"",CONCATENATE("Dragon - ",'Final Report'!O269,CHAR(10)),""),CHAR(10),"*Original Bug:*",CHAR(10),)))</f>
        <v xml:space="preserve">*Steps to Reproduce:*
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02 Podcast Assignment &gt; Play video and attend Question 1.
3. Access the page using screen reader running.
*Actual Result:*
The reading order of the content is inaccurate.
For instance, screen reader read the content in the following order:
1. "Check Answer" Button
2. "According to Bruce Friedrich, how is the global production of meat is affecting the stability of the planet?" text
3. "A. Global production of meat could potentially lead to a major economic recession. 1 of 4" radio button
4. "B. Not only is global meat production a major factor of climate change, it poses a major threat to the health of people worldwide. 2 of 4" radio button (...)
Similar instance is found on the "Video Quiz Summary" page.
*ScreenShot Name:*
Marketing_269
*Code Snippet*
&lt;button class="p-la-btn p-la-btn-lg p-la-btn-primary" type="button"&gt;Check Answer&lt;/button&gt;
(…)
&lt;div class="simplebar-content" style="padding: 0px;"&gt;
&lt;p class="ms-ng-question-title"&gt;According to Bruce Friedrich, how is the global production of meat is affecting the stability of the planet?&lt;/p&gt;
(...)
&lt;div&gt;
&lt;div class="ls-container"&gt;
&lt;input type="radio" id="answer-0237c7db-e37a-4575-ad51-430cfe141a09" value="0237c7db-e37a-4575-ad51-430cfe141a09"&gt;
&lt;label class="" for="answer-0237c7db-e37a-4575-ad51-430cfe141a09"&gt;&lt;span class="answer-selected"&gt;A.&amp;nbsp;Global production of meat could potentially lead to a major economic recession. &lt;/span&gt;&lt;/label&gt;
(...)
&lt;div&gt;
(...)
&lt;/div&gt;
*Expected Result*
Screen reader should read the content in the correct order.
*Rationale*
A screen reader user reads the content on an app from left-to-right, and top-to-bottom order. If the content is not placed in a correct sequence in the source code of a app, it may distort the reading order for screen reader user, even though visually the content looks in a correct sequence.
*Recommendation*
Place the content of screen in correct meaningful sequence.
1"According to Bruce Friedrich, how is the global production of meat is affecting the stability of the planet?" text
2. "A. Global production of meat could potentially lead to a major economic recession. 1 of 4" radio button
3. "B. Not only is global meat production a major factor of climate change, it poses a major threat to the health of people worldwide. 2 of 4" radio button (...)
4. "Check Answer" Button
*WCAG 2.1 Conformance Level:*
A
*WCAG 2.1 Success Criteria:*
1.3.2 Meaningful Sequence
*Tested on:*
Windows: 11
MAC OS: 12
iOS: 15
Android OS: 10
*Assistive Technology:*
JAWS 2022 - Chrome - Windows - Applicable
NVDA 2022 - Firefox - Windows - Applicable
NVDA 2022 - Chrome - Windows - Applicable
VoiceOver - Safari - MAC OS - Applicable
VoiceOver - Chrome - MAC OS  - Applicable
VoiceOver - iOS - Applicable
TalkBack - Android - Applicable
*Original Bug:*
</v>
      </c>
      <c r="D269" s="121" t="str">
        <f>Final_Report[[#This Row],[Severity]]</f>
        <v>3 - Medium - minor functionality broken</v>
      </c>
      <c r="E269" s="103" t="str">
        <f>CONCATENATE('Final Report'!AD269,CHAR(10),CHAR(10),'Final Report'!AF269)</f>
        <v>URL:  
https://www.pearsonmylabandmastering.com/northamerica
Username: aqakotlervpatstu4@mailinator.com
Password: Password1
Course Title: AQA_VPAT_Kotler_Principles of Marketing 19e
Course Id: auditor49388
1. Launch the above URL with the given credentials and navigate to the mentioned course
2. Navigate to the Student To-do list &gt; Do Homework &gt;  Ch 02 Podcast Assignment &gt; Play video and attend Question 1.
3. Access the page using screen reader running.</v>
      </c>
      <c r="F269" s="103" t="str">
        <f>Final_Report[[#This Row],[Components]]</f>
        <v>1.3.2 Meaningful Sequence (Level A), Windows_11, Chrome, JAWS, Firefox, NVDA, iOS Tablet, VoiceOver, macOS_12, Safari, TalkBack, Android Tablet, Accessibility, Audit, Marketing, MLM-XL, MLVISION, MyLab, US, VPAT</v>
      </c>
      <c r="G269" s="103" t="str">
        <f>Final_Report[[#This Row],[Labels]]</f>
        <v xml:space="preserve">1.3.2, Accessibility, Audit, Marketing, MLM-XL, MLVISION, MyLab, US, VPAT </v>
      </c>
      <c r="H269" s="103" t="str">
        <f>Final_Report[[#This Row],[ScreenShot Name]]</f>
        <v>Marketing_269</v>
      </c>
      <c r="I269" s="104" t="str">
        <f>Final_Report[[#This Row],[Priority]]</f>
        <v>Minor</v>
      </c>
      <c r="J269" s="103" t="str">
        <f>Final_Report[[#This Row],[Uploading Status]]</f>
        <v>Batch 2</v>
      </c>
    </row>
    <row r="270" spans="1:10" ht="409.5" hidden="1">
      <c r="A270" s="58" t="str">
        <f>Final_Report[[#This Row],[Issue Name]]</f>
        <v>Heading mark-up used unnecessarily</v>
      </c>
      <c r="B270" s="103" t="str">
        <f>Final_Report[[#This Row],[Summary]]</f>
        <v>N/A</v>
      </c>
      <c r="C270" s="103" t="str">
        <f>CONCATENATE("*Steps to Reproduce:*",CHAR(10),CHAR(10),'Final Report'!AD270,CHAR(10),CHAR(10),'Final Report'!AF270,CHAR(10),CHAR(10),"*Actual Result:*",CHAR(10),'Final Report'!V270,CHAR(10),CHAR(10),"*ScreenShot Name:*",CHAR(10),'Final Report'!AI270,CHAR(10),CHAR(10),IF('Final Report'!X270&lt;&gt;"",CONCATENATE("*Code Snippet*",CHAR(10),'Final Report'!X270,CHAR(10),CHAR(10)),""),"*Expected Result*",CHAR(10),'Final Report'!Z270,CHAR(10),CHAR(10),"*Rationale*",CHAR(10),'Final Report'!AA270,CHAR(10),CHAR(10),"*Recommendation*",CHAR(10),'Final Report'!AC270,CHAR(10),CHAR(10),"*WCAG 2.1 Conformance Level:*",CHAR(10),'Final Report'!AG270,CHAR(10),CHAR(10),"*WCAG 2.1 Success Criteria:*",CHAR(10),'Final Report'!AH270,CHAR(10),CHAR(10),"*Tested on:*",CHAR(10),'Final Report'!AK270,CHAR(10),CHAR(10),IF(OR('Final Report'!G270&lt;&gt;"",'Final Report'!H270&lt;&gt;"",'Final Report'!I270&lt;&gt;"",'Final Report'!J270&lt;&gt;"",'Final Report'!K270&lt;&gt;"",'Final Report'!L270&lt;&gt;"",'Final Report'!M270&lt;&gt;"",'Final Report'!N270&lt;&gt;"",'Final Report'!O270&lt;&gt;""),CONCATENATE("*Assistive Technology:*",CHAR(10),IF('Final Report'!G270&lt;&gt;"",CONCATENATE("JAWS 2022 - Chrome - Windows - ",'Final Report'!G270,CHAR(10)),""),IF('Final Report'!H270&lt;&gt;"",CONCATENATE("NVDA 2022 - Firefox - Windows - ",'Final Report'!H270,CHAR(10)),""),IF('Final Report'!I270&lt;&gt;"",CONCATENATE("NVDA 2022 - Chrome - Windows - ",'Final Report'!I270,CHAR(10)),""),IF('Final Report'!J270&lt;&gt;"",CONCATENATE("VoiceOver - Safari - MAC OS - ",'Final Report'!J270,CHAR(10)),""),IF('Final Report'!K270&lt;&gt;"",CONCATENATE("VoiceOver - Chrome - MAC OS  - ",'Final Report'!K270,CHAR(10)),""),IF('Final Report'!L270&lt;&gt;"",CONCATENATE("VoiceOver - iOS - ",'Final Report'!L270,CHAR(10)),""),IF('Final Report'!M270&lt;&gt;"",CONCATENATE("TalkBack - Android - ",'Final Report'!M270,CHAR(10)),""),IF('Final Report'!N270&lt;&gt;"",CONCATENATE("ZoomText - ",'Final Report'!N270,CHAR(10)),""),IF('Final Report'!O270&lt;&gt;"",CONCATENATE("Dragon - ",'Final Report'!O270,CHAR(10)),""),CHAR(10),"*Original Bug:*",CHAR(10),)))</f>
        <v xml:space="preserve">*Steps to Reproduce:*
N/A
*Actual Result:*
N/A
*ScreenShot Name:*
*Code Snippet*
0
*Expected Result*
N/A
*Rationale*
N/A
*Recommendation*
N/A
*WCAG 2.1 Conformance Level:*
N/A
*WCAG 2.1 Success Criteria:*
N/A
*Tested on:*
Windows: 11
MAC OS: 12
iOS: 15
Android OS: 10
*Assistive Technology:*
VoiceOver - iOS - Applicable
*Original Bug:*
</v>
      </c>
      <c r="D270" s="121" t="b">
        <f>Final_Report[[#This Row],[Severity]]</f>
        <v>0</v>
      </c>
      <c r="E270" s="103" t="str">
        <f>CONCATENATE('Final Report'!AD270,CHAR(10),CHAR(10),'Final Report'!AF270)</f>
        <v xml:space="preserve">
N/A</v>
      </c>
      <c r="F270" s="103" t="str">
        <f>Final_Report[[#This Row],[Components]]</f>
        <v>N/A (Level N/A), iOS Tablet, VoiceOver, Accessibility, Audit, Marketing, MLM-XL, MLVISION, MyLab, US, VPAT</v>
      </c>
      <c r="G270" s="103" t="e">
        <f>Final_Report[[#This Row],[Labels]]</f>
        <v>#VALUE!</v>
      </c>
      <c r="H270" s="103">
        <f>Final_Report[[#This Row],[ScreenShot Name]]</f>
        <v>0</v>
      </c>
      <c r="I270" s="104">
        <f>Final_Report[[#This Row],[Priority]]</f>
        <v>0</v>
      </c>
      <c r="J270" s="103">
        <f>Final_Report[[#This Row],[Uploading Status]]</f>
        <v>0</v>
      </c>
    </row>
    <row r="271" spans="1:10" ht="409.5" hidden="1">
      <c r="A271" s="58">
        <f>Final_Report[[#This Row],[Issue Name]]</f>
        <v>0</v>
      </c>
      <c r="B271" s="103" t="str">
        <f>Final_Report[[#This Row],[Summary]]</f>
        <v>N/A</v>
      </c>
      <c r="C271" s="103" t="str">
        <f>CONCATENATE("*Steps to Reproduce:*",CHAR(10),CHAR(10),'Final Report'!AD271,CHAR(10),CHAR(10),'Final Report'!AF271,CHAR(10),CHAR(10),"*Actual Result:*",CHAR(10),'Final Report'!V271,CHAR(10),CHAR(10),"*ScreenShot Name:*",CHAR(10),'Final Report'!AI271,CHAR(10),CHAR(10),IF('Final Report'!X271&lt;&gt;"",CONCATENATE("*Code Snippet*",CHAR(10),'Final Report'!X271,CHAR(10),CHAR(10)),""),"*Expected Result*",CHAR(10),'Final Report'!Z271,CHAR(10),CHAR(10),"*Rationale*",CHAR(10),'Final Report'!AA271,CHAR(10),CHAR(10),"*Recommendation*",CHAR(10),'Final Report'!AC271,CHAR(10),CHAR(10),"*WCAG 2.1 Conformance Level:*",CHAR(10),'Final Report'!AG271,CHAR(10),CHAR(10),"*WCAG 2.1 Success Criteria:*",CHAR(10),'Final Report'!AH271,CHAR(10),CHAR(10),"*Tested on:*",CHAR(10),'Final Report'!AK271,CHAR(10),CHAR(10),IF(OR('Final Report'!G271&lt;&gt;"",'Final Report'!H271&lt;&gt;"",'Final Report'!I271&lt;&gt;"",'Final Report'!J271&lt;&gt;"",'Final Report'!K271&lt;&gt;"",'Final Report'!L271&lt;&gt;"",'Final Report'!M271&lt;&gt;"",'Final Report'!N271&lt;&gt;"",'Final Report'!O271&lt;&gt;""),CONCATENATE("*Assistive Technology:*",CHAR(10),IF('Final Report'!G271&lt;&gt;"",CONCATENATE("JAWS 2022 - Chrome - Windows - ",'Final Report'!G271,CHAR(10)),""),IF('Final Report'!H271&lt;&gt;"",CONCATENATE("NVDA 2022 - Firefox - Windows - ",'Final Report'!H271,CHAR(10)),""),IF('Final Report'!I271&lt;&gt;"",CONCATENATE("NVDA 2022 - Chrome - Windows - ",'Final Report'!I271,CHAR(10)),""),IF('Final Report'!J271&lt;&gt;"",CONCATENATE("VoiceOver - Safari - MAC OS - ",'Final Report'!J271,CHAR(10)),""),IF('Final Report'!K271&lt;&gt;"",CONCATENATE("VoiceOver - Chrome - MAC OS  - ",'Final Report'!K271,CHAR(10)),""),IF('Final Report'!L271&lt;&gt;"",CONCATENATE("VoiceOver - iOS - ",'Final Report'!L271,CHAR(10)),""),IF('Final Report'!M271&lt;&gt;"",CONCATENATE("TalkBack - Android - ",'Final Report'!M271,CHAR(10)),""),IF('Final Report'!N271&lt;&gt;"",CONCATENATE("ZoomText - ",'Final Report'!N271,CHAR(10)),""),IF('Final Report'!O271&lt;&gt;"",CONCATENATE("Dragon - ",'Final Report'!O271,CHAR(10)),""),CHAR(10),"*Original Bug:*",CHAR(10),)))</f>
        <v>*Steps to Reproduce:*
N/A
*Actual Result:*
N/A
*ScreenShot Name:*
*Code Snippet*
0
*Expected Result*
N/A
*Rationale*
N/A
*Recommendation*
N/A
*WCAG 2.1 Conformance Level:*
N/A
*WCAG 2.1 Success Criteria:*
N/A
*Tested on:*
Windows: 11
MAC OS: 12
iOS: 15
Android OS: 10
FALSE</v>
      </c>
      <c r="D271" s="121" t="b">
        <f>Final_Report[[#This Row],[Severity]]</f>
        <v>0</v>
      </c>
      <c r="E271" s="103" t="str">
        <f>CONCATENATE('Final Report'!AD271,CHAR(10),CHAR(10),'Final Report'!AF271)</f>
        <v xml:space="preserve">
N/A</v>
      </c>
      <c r="F271" s="103" t="str">
        <f>Final_Report[[#This Row],[Components]]</f>
        <v>N/A (Level N/A), Accessibility, Audit, Marketing, MLM-XL, MLVISION, MyLab, US, VPAT</v>
      </c>
      <c r="G271" s="103" t="e">
        <f>Final_Report[[#This Row],[Labels]]</f>
        <v>#VALUE!</v>
      </c>
      <c r="H271" s="103">
        <f>Final_Report[[#This Row],[ScreenShot Name]]</f>
        <v>0</v>
      </c>
      <c r="I271" s="104">
        <f>Final_Report[[#This Row],[Priority]]</f>
        <v>0</v>
      </c>
      <c r="J271" s="103">
        <f>Final_Report[[#This Row],[Uploading Status]]</f>
        <v>0</v>
      </c>
    </row>
    <row r="272" spans="1:10" ht="409.5" hidden="1">
      <c r="A272" s="58">
        <f>Final_Report[[#This Row],[Issue Name]]</f>
        <v>0</v>
      </c>
      <c r="B272" s="103" t="str">
        <f>Final_Report[[#This Row],[Summary]]</f>
        <v>N/A</v>
      </c>
      <c r="C272" s="103" t="str">
        <f>CONCATENATE("*Steps to Reproduce:*",CHAR(10),CHAR(10),'Final Report'!AD272,CHAR(10),CHAR(10),'Final Report'!AF272,CHAR(10),CHAR(10),"*Actual Result:*",CHAR(10),'Final Report'!V272,CHAR(10),CHAR(10),"*ScreenShot Name:*",CHAR(10),'Final Report'!AI272,CHAR(10),CHAR(10),IF('Final Report'!X272&lt;&gt;"",CONCATENATE("*Code Snippet*",CHAR(10),'Final Report'!X272,CHAR(10),CHAR(10)),""),"*Expected Result*",CHAR(10),'Final Report'!Z272,CHAR(10),CHAR(10),"*Rationale*",CHAR(10),'Final Report'!AA272,CHAR(10),CHAR(10),"*Recommendation*",CHAR(10),'Final Report'!AC272,CHAR(10),CHAR(10),"*WCAG 2.1 Conformance Level:*",CHAR(10),'Final Report'!AG272,CHAR(10),CHAR(10),"*WCAG 2.1 Success Criteria:*",CHAR(10),'Final Report'!AH272,CHAR(10),CHAR(10),"*Tested on:*",CHAR(10),'Final Report'!AK272,CHAR(10),CHAR(10),IF(OR('Final Report'!G272&lt;&gt;"",'Final Report'!H272&lt;&gt;"",'Final Report'!I272&lt;&gt;"",'Final Report'!J272&lt;&gt;"",'Final Report'!K272&lt;&gt;"",'Final Report'!L272&lt;&gt;"",'Final Report'!M272&lt;&gt;"",'Final Report'!N272&lt;&gt;"",'Final Report'!O272&lt;&gt;""),CONCATENATE("*Assistive Technology:*",CHAR(10),IF('Final Report'!G272&lt;&gt;"",CONCATENATE("JAWS 2022 - Chrome - Windows - ",'Final Report'!G272,CHAR(10)),""),IF('Final Report'!H272&lt;&gt;"",CONCATENATE("NVDA 2022 - Firefox - Windows - ",'Final Report'!H272,CHAR(10)),""),IF('Final Report'!I272&lt;&gt;"",CONCATENATE("NVDA 2022 - Chrome - Windows - ",'Final Report'!I272,CHAR(10)),""),IF('Final Report'!J272&lt;&gt;"",CONCATENATE("VoiceOver - Safari - MAC OS - ",'Final Report'!J272,CHAR(10)),""),IF('Final Report'!K272&lt;&gt;"",CONCATENATE("VoiceOver - Chrome - MAC OS  - ",'Final Report'!K272,CHAR(10)),""),IF('Final Report'!L272&lt;&gt;"",CONCATENATE("VoiceOver - iOS - ",'Final Report'!L272,CHAR(10)),""),IF('Final Report'!M272&lt;&gt;"",CONCATENATE("TalkBack - Android - ",'Final Report'!M272,CHAR(10)),""),IF('Final Report'!N272&lt;&gt;"",CONCATENATE("ZoomText - ",'Final Report'!N272,CHAR(10)),""),IF('Final Report'!O272&lt;&gt;"",CONCATENATE("Dragon - ",'Final Report'!O272,CHAR(10)),""),CHAR(10),"*Original Bug:*",CHAR(10),)))</f>
        <v>*Steps to Reproduce:*
N/A
*Actual Result:*
N/A
*ScreenShot Name:*
*Code Snippet*
0
*Expected Result*
N/A
*Rationale*
N/A
*Recommendation*
N/A
*WCAG 2.1 Conformance Level:*
N/A
*WCAG 2.1 Success Criteria:*
N/A
*Tested on:*
Windows: 11
MAC OS: 12
iOS: 15
Android OS: 10
FALSE</v>
      </c>
      <c r="D272" s="121" t="b">
        <f>Final_Report[[#This Row],[Severity]]</f>
        <v>0</v>
      </c>
      <c r="E272" s="103" t="str">
        <f>CONCATENATE('Final Report'!AD272,CHAR(10),CHAR(10),'Final Report'!AF272)</f>
        <v xml:space="preserve">
N/A</v>
      </c>
      <c r="F272" s="103" t="str">
        <f>Final_Report[[#This Row],[Components]]</f>
        <v>N/A (Level N/A), Accessibility, Audit, Marketing, MLM-XL, MLVISION, MyLab, US, VPAT</v>
      </c>
      <c r="G272" s="103" t="e">
        <f>Final_Report[[#This Row],[Labels]]</f>
        <v>#VALUE!</v>
      </c>
      <c r="H272" s="103">
        <f>Final_Report[[#This Row],[ScreenShot Name]]</f>
        <v>0</v>
      </c>
      <c r="I272" s="104">
        <f>Final_Report[[#This Row],[Priority]]</f>
        <v>0</v>
      </c>
      <c r="J272" s="103">
        <f>Final_Report[[#This Row],[Uploading Status]]</f>
        <v>0</v>
      </c>
    </row>
    <row r="273" spans="1:10" ht="409.5" hidden="1">
      <c r="A273" s="58">
        <f>Final_Report[[#This Row],[Issue Name]]</f>
        <v>0</v>
      </c>
      <c r="B273" s="103" t="str">
        <f>Final_Report[[#This Row],[Summary]]</f>
        <v>N/A</v>
      </c>
      <c r="C273" s="103" t="str">
        <f>CONCATENATE("*Steps to Reproduce:*",CHAR(10),CHAR(10),'Final Report'!AD273,CHAR(10),CHAR(10),'Final Report'!AF273,CHAR(10),CHAR(10),"*Actual Result:*",CHAR(10),'Final Report'!V273,CHAR(10),CHAR(10),"*ScreenShot Name:*",CHAR(10),'Final Report'!AI273,CHAR(10),CHAR(10),IF('Final Report'!X273&lt;&gt;"",CONCATENATE("*Code Snippet*",CHAR(10),'Final Report'!X273,CHAR(10),CHAR(10)),""),"*Expected Result*",CHAR(10),'Final Report'!Z273,CHAR(10),CHAR(10),"*Rationale*",CHAR(10),'Final Report'!AA273,CHAR(10),CHAR(10),"*Recommendation*",CHAR(10),'Final Report'!AC273,CHAR(10),CHAR(10),"*WCAG 2.1 Conformance Level:*",CHAR(10),'Final Report'!AG273,CHAR(10),CHAR(10),"*WCAG 2.1 Success Criteria:*",CHAR(10),'Final Report'!AH273,CHAR(10),CHAR(10),"*Tested on:*",CHAR(10),'Final Report'!AK273,CHAR(10),CHAR(10),IF(OR('Final Report'!G273&lt;&gt;"",'Final Report'!H273&lt;&gt;"",'Final Report'!I273&lt;&gt;"",'Final Report'!J273&lt;&gt;"",'Final Report'!K273&lt;&gt;"",'Final Report'!L273&lt;&gt;"",'Final Report'!M273&lt;&gt;"",'Final Report'!N273&lt;&gt;"",'Final Report'!O273&lt;&gt;""),CONCATENATE("*Assistive Technology:*",CHAR(10),IF('Final Report'!G273&lt;&gt;"",CONCATENATE("JAWS 2022 - Chrome - Windows - ",'Final Report'!G273,CHAR(10)),""),IF('Final Report'!H273&lt;&gt;"",CONCATENATE("NVDA 2022 - Firefox - Windows - ",'Final Report'!H273,CHAR(10)),""),IF('Final Report'!I273&lt;&gt;"",CONCATENATE("NVDA 2022 - Chrome - Windows - ",'Final Report'!I273,CHAR(10)),""),IF('Final Report'!J273&lt;&gt;"",CONCATENATE("VoiceOver - Safari - MAC OS - ",'Final Report'!J273,CHAR(10)),""),IF('Final Report'!K273&lt;&gt;"",CONCATENATE("VoiceOver - Chrome - MAC OS  - ",'Final Report'!K273,CHAR(10)),""),IF('Final Report'!L273&lt;&gt;"",CONCATENATE("VoiceOver - iOS - ",'Final Report'!L273,CHAR(10)),""),IF('Final Report'!M273&lt;&gt;"",CONCATENATE("TalkBack - Android - ",'Final Report'!M273,CHAR(10)),""),IF('Final Report'!N273&lt;&gt;"",CONCATENATE("ZoomText - ",'Final Report'!N273,CHAR(10)),""),IF('Final Report'!O273&lt;&gt;"",CONCATENATE("Dragon - ",'Final Report'!O273,CHAR(10)),""),CHAR(10),"*Original Bug:*",CHAR(10),)))</f>
        <v>*Steps to Reproduce:*
N/A
*Actual Result:*
N/A
*ScreenShot Name:*
*Code Snippet*
0
*Expected Result*
N/A
*Rationale*
N/A
*Recommendation*
N/A
*WCAG 2.1 Conformance Level:*
N/A
*WCAG 2.1 Success Criteria:*
N/A
*Tested on:*
Windows: 11
MAC OS: 12
iOS: 15
Android OS: 10
FALSE</v>
      </c>
      <c r="D273" s="121" t="b">
        <f>Final_Report[[#This Row],[Severity]]</f>
        <v>0</v>
      </c>
      <c r="E273" s="103" t="str">
        <f>CONCATENATE('Final Report'!AD273,CHAR(10),CHAR(10),'Final Report'!AF273)</f>
        <v xml:space="preserve">
N/A</v>
      </c>
      <c r="F273" s="103" t="str">
        <f>Final_Report[[#This Row],[Components]]</f>
        <v>N/A (Level N/A), Accessibility, Audit, Marketing, MLM-XL, MLVISION, MyLab, US, VPAT</v>
      </c>
      <c r="G273" s="103" t="e">
        <f>Final_Report[[#This Row],[Labels]]</f>
        <v>#VALUE!</v>
      </c>
      <c r="H273" s="103">
        <f>Final_Report[[#This Row],[ScreenShot Name]]</f>
        <v>0</v>
      </c>
      <c r="I273" s="104">
        <f>Final_Report[[#This Row],[Priority]]</f>
        <v>0</v>
      </c>
      <c r="J273" s="103">
        <f>Final_Report[[#This Row],[Uploading Status]]</f>
        <v>0</v>
      </c>
    </row>
    <row r="274" spans="1:10" ht="409.5" hidden="1">
      <c r="A274" s="58">
        <f>Final_Report[[#This Row],[Issue Name]]</f>
        <v>0</v>
      </c>
      <c r="B274" s="103" t="str">
        <f>Final_Report[[#This Row],[Summary]]</f>
        <v>N/A</v>
      </c>
      <c r="C274" s="103" t="str">
        <f>CONCATENATE("*Steps to Reproduce:*",CHAR(10),CHAR(10),'Final Report'!AD274,CHAR(10),CHAR(10),'Final Report'!AF274,CHAR(10),CHAR(10),"*Actual Result:*",CHAR(10),'Final Report'!V274,CHAR(10),CHAR(10),"*ScreenShot Name:*",CHAR(10),'Final Report'!AI274,CHAR(10),CHAR(10),IF('Final Report'!X274&lt;&gt;"",CONCATENATE("*Code Snippet*",CHAR(10),'Final Report'!X274,CHAR(10),CHAR(10)),""),"*Expected Result*",CHAR(10),'Final Report'!Z274,CHAR(10),CHAR(10),"*Rationale*",CHAR(10),'Final Report'!AA274,CHAR(10),CHAR(10),"*Recommendation*",CHAR(10),'Final Report'!AC274,CHAR(10),CHAR(10),"*WCAG 2.1 Conformance Level:*",CHAR(10),'Final Report'!AG274,CHAR(10),CHAR(10),"*WCAG 2.1 Success Criteria:*",CHAR(10),'Final Report'!AH274,CHAR(10),CHAR(10),"*Tested on:*",CHAR(10),'Final Report'!AK274,CHAR(10),CHAR(10),IF(OR('Final Report'!G274&lt;&gt;"",'Final Report'!H274&lt;&gt;"",'Final Report'!I274&lt;&gt;"",'Final Report'!J274&lt;&gt;"",'Final Report'!K274&lt;&gt;"",'Final Report'!L274&lt;&gt;"",'Final Report'!M274&lt;&gt;"",'Final Report'!N274&lt;&gt;"",'Final Report'!O274&lt;&gt;""),CONCATENATE("*Assistive Technology:*",CHAR(10),IF('Final Report'!G274&lt;&gt;"",CONCATENATE("JAWS 2022 - Chrome - Windows - ",'Final Report'!G274,CHAR(10)),""),IF('Final Report'!H274&lt;&gt;"",CONCATENATE("NVDA 2022 - Firefox - Windows - ",'Final Report'!H274,CHAR(10)),""),IF('Final Report'!I274&lt;&gt;"",CONCATENATE("NVDA 2022 - Chrome - Windows - ",'Final Report'!I274,CHAR(10)),""),IF('Final Report'!J274&lt;&gt;"",CONCATENATE("VoiceOver - Safari - MAC OS - ",'Final Report'!J274,CHAR(10)),""),IF('Final Report'!K274&lt;&gt;"",CONCATENATE("VoiceOver - Chrome - MAC OS  - ",'Final Report'!K274,CHAR(10)),""),IF('Final Report'!L274&lt;&gt;"",CONCATENATE("VoiceOver - iOS - ",'Final Report'!L274,CHAR(10)),""),IF('Final Report'!M274&lt;&gt;"",CONCATENATE("TalkBack - Android - ",'Final Report'!M274,CHAR(10)),""),IF('Final Report'!N274&lt;&gt;"",CONCATENATE("ZoomText - ",'Final Report'!N274,CHAR(10)),""),IF('Final Report'!O274&lt;&gt;"",CONCATENATE("Dragon - ",'Final Report'!O274,CHAR(10)),""),CHAR(10),"*Original Bug:*",CHAR(10),)))</f>
        <v>*Steps to Reproduce:*
N/A
*Actual Result:*
N/A
*ScreenShot Name:*
*Code Snippet*
0
*Expected Result*
N/A
*Rationale*
N/A
*Recommendation*
N/A
*WCAG 2.1 Conformance Level:*
N/A
*WCAG 2.1 Success Criteria:*
N/A
*Tested on:*
Windows: 11
MAC OS: 12
iOS: 15
Android OS: 10
FALSE</v>
      </c>
      <c r="D274" s="121" t="b">
        <f>Final_Report[[#This Row],[Severity]]</f>
        <v>0</v>
      </c>
      <c r="E274" s="103" t="str">
        <f>CONCATENATE('Final Report'!AD274,CHAR(10),CHAR(10),'Final Report'!AF274)</f>
        <v xml:space="preserve">
N/A</v>
      </c>
      <c r="F274" s="103" t="str">
        <f>Final_Report[[#This Row],[Components]]</f>
        <v>N/A (Level N/A), Accessibility, Audit, Marketing, MLM-XL, MLVISION, MyLab, US, VPAT</v>
      </c>
      <c r="G274" s="103" t="e">
        <f>Final_Report[[#This Row],[Labels]]</f>
        <v>#VALUE!</v>
      </c>
      <c r="H274" s="103">
        <f>Final_Report[[#This Row],[ScreenShot Name]]</f>
        <v>0</v>
      </c>
      <c r="I274" s="104">
        <f>Final_Report[[#This Row],[Priority]]</f>
        <v>0</v>
      </c>
      <c r="J274" s="103">
        <f>Final_Report[[#This Row],[Uploading Status]]</f>
        <v>0</v>
      </c>
    </row>
    <row r="275" spans="1:10" ht="409.5" hidden="1">
      <c r="A275" s="58">
        <f>Final_Report[[#This Row],[Issue Name]]</f>
        <v>0</v>
      </c>
      <c r="B275" s="103" t="str">
        <f>Final_Report[[#This Row],[Summary]]</f>
        <v>N/A</v>
      </c>
      <c r="C275" s="103" t="str">
        <f>CONCATENATE("*Steps to Reproduce:*",CHAR(10),CHAR(10),'Final Report'!AD275,CHAR(10),CHAR(10),'Final Report'!AF275,CHAR(10),CHAR(10),"*Actual Result:*",CHAR(10),'Final Report'!V275,CHAR(10),CHAR(10),"*ScreenShot Name:*",CHAR(10),'Final Report'!AI275,CHAR(10),CHAR(10),IF('Final Report'!X275&lt;&gt;"",CONCATENATE("*Code Snippet*",CHAR(10),'Final Report'!X275,CHAR(10),CHAR(10)),""),"*Expected Result*",CHAR(10),'Final Report'!Z275,CHAR(10),CHAR(10),"*Rationale*",CHAR(10),'Final Report'!AA275,CHAR(10),CHAR(10),"*Recommendation*",CHAR(10),'Final Report'!AC275,CHAR(10),CHAR(10),"*WCAG 2.1 Conformance Level:*",CHAR(10),'Final Report'!AG275,CHAR(10),CHAR(10),"*WCAG 2.1 Success Criteria:*",CHAR(10),'Final Report'!AH275,CHAR(10),CHAR(10),"*Tested on:*",CHAR(10),'Final Report'!AK275,CHAR(10),CHAR(10),IF(OR('Final Report'!G275&lt;&gt;"",'Final Report'!H275&lt;&gt;"",'Final Report'!I275&lt;&gt;"",'Final Report'!J275&lt;&gt;"",'Final Report'!K275&lt;&gt;"",'Final Report'!L275&lt;&gt;"",'Final Report'!M275&lt;&gt;"",'Final Report'!N275&lt;&gt;"",'Final Report'!O275&lt;&gt;""),CONCATENATE("*Assistive Technology:*",CHAR(10),IF('Final Report'!G275&lt;&gt;"",CONCATENATE("JAWS 2022 - Chrome - Windows - ",'Final Report'!G275,CHAR(10)),""),IF('Final Report'!H275&lt;&gt;"",CONCATENATE("NVDA 2022 - Firefox - Windows - ",'Final Report'!H275,CHAR(10)),""),IF('Final Report'!I275&lt;&gt;"",CONCATENATE("NVDA 2022 - Chrome - Windows - ",'Final Report'!I275,CHAR(10)),""),IF('Final Report'!J275&lt;&gt;"",CONCATENATE("VoiceOver - Safari - MAC OS - ",'Final Report'!J275,CHAR(10)),""),IF('Final Report'!K275&lt;&gt;"",CONCATENATE("VoiceOver - Chrome - MAC OS  - ",'Final Report'!K275,CHAR(10)),""),IF('Final Report'!L275&lt;&gt;"",CONCATENATE("VoiceOver - iOS - ",'Final Report'!L275,CHAR(10)),""),IF('Final Report'!M275&lt;&gt;"",CONCATENATE("TalkBack - Android - ",'Final Report'!M275,CHAR(10)),""),IF('Final Report'!N275&lt;&gt;"",CONCATENATE("ZoomText - ",'Final Report'!N275,CHAR(10)),""),IF('Final Report'!O275&lt;&gt;"",CONCATENATE("Dragon - ",'Final Report'!O275,CHAR(10)),""),CHAR(10),"*Original Bug:*",CHAR(10),)))</f>
        <v>*Steps to Reproduce:*
N/A
*Actual Result:*
N/A
*ScreenShot Name:*
*Code Snippet*
0
*Expected Result*
N/A
*Rationale*
N/A
*Recommendation*
N/A
*WCAG 2.1 Conformance Level:*
N/A
*WCAG 2.1 Success Criteria:*
N/A
*Tested on:*
Windows: 11
MAC OS: 12
iOS: 15
Android OS: 10
FALSE</v>
      </c>
      <c r="D275" s="121" t="b">
        <f>Final_Report[[#This Row],[Severity]]</f>
        <v>0</v>
      </c>
      <c r="E275" s="103" t="str">
        <f>CONCATENATE('Final Report'!AD275,CHAR(10),CHAR(10),'Final Report'!AF275)</f>
        <v xml:space="preserve">
N/A</v>
      </c>
      <c r="F275" s="103" t="str">
        <f>Final_Report[[#This Row],[Components]]</f>
        <v>N/A (Level N/A), Accessibility, Audit, Marketing, MLM-XL, MLVISION, MyLab, US, VPAT</v>
      </c>
      <c r="G275" s="103" t="e">
        <f>Final_Report[[#This Row],[Labels]]</f>
        <v>#VALUE!</v>
      </c>
      <c r="H275" s="103">
        <f>Final_Report[[#This Row],[ScreenShot Name]]</f>
        <v>0</v>
      </c>
      <c r="I275" s="104">
        <f>Final_Report[[#This Row],[Priority]]</f>
        <v>0</v>
      </c>
      <c r="J275" s="103">
        <f>Final_Report[[#This Row],[Uploading Status]]</f>
        <v>0</v>
      </c>
    </row>
    <row r="276" spans="1:10" ht="409.5" hidden="1">
      <c r="A276" s="58">
        <f>Final_Report[[#This Row],[Issue Name]]</f>
        <v>0</v>
      </c>
      <c r="B276" s="103" t="str">
        <f>Final_Report[[#This Row],[Summary]]</f>
        <v>N/A</v>
      </c>
      <c r="C276" s="103" t="str">
        <f>CONCATENATE("*Steps to Reproduce:*",CHAR(10),CHAR(10),'Final Report'!AD276,CHAR(10),CHAR(10),'Final Report'!AF276,CHAR(10),CHAR(10),"*Actual Result:*",CHAR(10),'Final Report'!V276,CHAR(10),CHAR(10),"*ScreenShot Name:*",CHAR(10),'Final Report'!AI276,CHAR(10),CHAR(10),IF('Final Report'!X276&lt;&gt;"",CONCATENATE("*Code Snippet*",CHAR(10),'Final Report'!X276,CHAR(10),CHAR(10)),""),"*Expected Result*",CHAR(10),'Final Report'!Z276,CHAR(10),CHAR(10),"*Rationale*",CHAR(10),'Final Report'!AA276,CHAR(10),CHAR(10),"*Recommendation*",CHAR(10),'Final Report'!AC276,CHAR(10),CHAR(10),"*WCAG 2.1 Conformance Level:*",CHAR(10),'Final Report'!AG276,CHAR(10),CHAR(10),"*WCAG 2.1 Success Criteria:*",CHAR(10),'Final Report'!AH276,CHAR(10),CHAR(10),"*Tested on:*",CHAR(10),'Final Report'!AK276,CHAR(10),CHAR(10),IF(OR('Final Report'!G276&lt;&gt;"",'Final Report'!H276&lt;&gt;"",'Final Report'!I276&lt;&gt;"",'Final Report'!J276&lt;&gt;"",'Final Report'!K276&lt;&gt;"",'Final Report'!L276&lt;&gt;"",'Final Report'!M276&lt;&gt;"",'Final Report'!N276&lt;&gt;"",'Final Report'!O276&lt;&gt;""),CONCATENATE("*Assistive Technology:*",CHAR(10),IF('Final Report'!G276&lt;&gt;"",CONCATENATE("JAWS 2022 - Chrome - Windows - ",'Final Report'!G276,CHAR(10)),""),IF('Final Report'!H276&lt;&gt;"",CONCATENATE("NVDA 2022 - Firefox - Windows - ",'Final Report'!H276,CHAR(10)),""),IF('Final Report'!I276&lt;&gt;"",CONCATENATE("NVDA 2022 - Chrome - Windows - ",'Final Report'!I276,CHAR(10)),""),IF('Final Report'!J276&lt;&gt;"",CONCATENATE("VoiceOver - Safari - MAC OS - ",'Final Report'!J276,CHAR(10)),""),IF('Final Report'!K276&lt;&gt;"",CONCATENATE("VoiceOver - Chrome - MAC OS  - ",'Final Report'!K276,CHAR(10)),""),IF('Final Report'!L276&lt;&gt;"",CONCATENATE("VoiceOver - iOS - ",'Final Report'!L276,CHAR(10)),""),IF('Final Report'!M276&lt;&gt;"",CONCATENATE("TalkBack - Android - ",'Final Report'!M276,CHAR(10)),""),IF('Final Report'!N276&lt;&gt;"",CONCATENATE("ZoomText - ",'Final Report'!N276,CHAR(10)),""),IF('Final Report'!O276&lt;&gt;"",CONCATENATE("Dragon - ",'Final Report'!O276,CHAR(10)),""),CHAR(10),"*Original Bug:*",CHAR(10),)))</f>
        <v>*Steps to Reproduce:*
N/A
*Actual Result:*
N/A
*ScreenShot Name:*
*Code Snippet*
0
*Expected Result*
N/A
*Rationale*
N/A
*Recommendation*
N/A
*WCAG 2.1 Conformance Level:*
N/A
*WCAG 2.1 Success Criteria:*
N/A
*Tested on:*
Windows: 11
MAC OS: 12
iOS: 15
Android OS: 10
FALSE</v>
      </c>
      <c r="D276" s="121" t="b">
        <f>Final_Report[[#This Row],[Severity]]</f>
        <v>0</v>
      </c>
      <c r="E276" s="103" t="str">
        <f>CONCATENATE('Final Report'!AD276,CHAR(10),CHAR(10),'Final Report'!AF276)</f>
        <v xml:space="preserve">
N/A</v>
      </c>
      <c r="F276" s="103" t="str">
        <f>Final_Report[[#This Row],[Components]]</f>
        <v>N/A (Level N/A), Accessibility, Audit, Marketing, MLM-XL, MLVISION, MyLab, US, VPAT</v>
      </c>
      <c r="G276" s="103" t="e">
        <f>Final_Report[[#This Row],[Labels]]</f>
        <v>#VALUE!</v>
      </c>
      <c r="H276" s="103">
        <f>Final_Report[[#This Row],[ScreenShot Name]]</f>
        <v>0</v>
      </c>
      <c r="I276" s="104">
        <f>Final_Report[[#This Row],[Priority]]</f>
        <v>0</v>
      </c>
      <c r="J276" s="103">
        <f>Final_Report[[#This Row],[Uploading Status]]</f>
        <v>0</v>
      </c>
    </row>
    <row r="277" spans="1:10" ht="409.5" hidden="1">
      <c r="A277" s="58">
        <f>Final_Report[[#This Row],[Issue Name]]</f>
        <v>0</v>
      </c>
      <c r="B277" s="103" t="str">
        <f>Final_Report[[#This Row],[Summary]]</f>
        <v>N/A</v>
      </c>
      <c r="C277" s="103" t="str">
        <f>CONCATENATE("*Steps to Reproduce:*",CHAR(10),CHAR(10),'Final Report'!AD277,CHAR(10),CHAR(10),'Final Report'!AF277,CHAR(10),CHAR(10),"*Actual Result:*",CHAR(10),'Final Report'!V277,CHAR(10),CHAR(10),"*ScreenShot Name:*",CHAR(10),'Final Report'!AI277,CHAR(10),CHAR(10),IF('Final Report'!X277&lt;&gt;"",CONCATENATE("*Code Snippet*",CHAR(10),'Final Report'!X277,CHAR(10),CHAR(10)),""),"*Expected Result*",CHAR(10),'Final Report'!Z277,CHAR(10),CHAR(10),"*Rationale*",CHAR(10),'Final Report'!AA277,CHAR(10),CHAR(10),"*Recommendation*",CHAR(10),'Final Report'!AC277,CHAR(10),CHAR(10),"*WCAG 2.1 Conformance Level:*",CHAR(10),'Final Report'!AG277,CHAR(10),CHAR(10),"*WCAG 2.1 Success Criteria:*",CHAR(10),'Final Report'!AH277,CHAR(10),CHAR(10),"*Tested on:*",CHAR(10),'Final Report'!AK277,CHAR(10),CHAR(10),IF(OR('Final Report'!G277&lt;&gt;"",'Final Report'!H277&lt;&gt;"",'Final Report'!I277&lt;&gt;"",'Final Report'!J277&lt;&gt;"",'Final Report'!K277&lt;&gt;"",'Final Report'!L277&lt;&gt;"",'Final Report'!M277&lt;&gt;"",'Final Report'!N277&lt;&gt;"",'Final Report'!O277&lt;&gt;""),CONCATENATE("*Assistive Technology:*",CHAR(10),IF('Final Report'!G277&lt;&gt;"",CONCATENATE("JAWS 2022 - Chrome - Windows - ",'Final Report'!G277,CHAR(10)),""),IF('Final Report'!H277&lt;&gt;"",CONCATENATE("NVDA 2022 - Firefox - Windows - ",'Final Report'!H277,CHAR(10)),""),IF('Final Report'!I277&lt;&gt;"",CONCATENATE("NVDA 2022 - Chrome - Windows - ",'Final Report'!I277,CHAR(10)),""),IF('Final Report'!J277&lt;&gt;"",CONCATENATE("VoiceOver - Safari - MAC OS - ",'Final Report'!J277,CHAR(10)),""),IF('Final Report'!K277&lt;&gt;"",CONCATENATE("VoiceOver - Chrome - MAC OS  - ",'Final Report'!K277,CHAR(10)),""),IF('Final Report'!L277&lt;&gt;"",CONCATENATE("VoiceOver - iOS - ",'Final Report'!L277,CHAR(10)),""),IF('Final Report'!M277&lt;&gt;"",CONCATENATE("TalkBack - Android - ",'Final Report'!M277,CHAR(10)),""),IF('Final Report'!N277&lt;&gt;"",CONCATENATE("ZoomText - ",'Final Report'!N277,CHAR(10)),""),IF('Final Report'!O277&lt;&gt;"",CONCATENATE("Dragon - ",'Final Report'!O277,CHAR(10)),""),CHAR(10),"*Original Bug:*",CHAR(10),)))</f>
        <v>*Steps to Reproduce:*
N/A
*Actual Result:*
N/A
*ScreenShot Name:*
*Code Snippet*
0
*Expected Result*
N/A
*Rationale*
N/A
*Recommendation*
N/A
*WCAG 2.1 Conformance Level:*
N/A
*WCAG 2.1 Success Criteria:*
N/A
*Tested on:*
Windows: 11
MAC OS: 12
iOS: 15
Android OS: 10
FALSE</v>
      </c>
      <c r="D277" s="121" t="b">
        <f>Final_Report[[#This Row],[Severity]]</f>
        <v>0</v>
      </c>
      <c r="E277" s="103" t="str">
        <f>CONCATENATE('Final Report'!AD277,CHAR(10),CHAR(10),'Final Report'!AF277)</f>
        <v xml:space="preserve">
N/A</v>
      </c>
      <c r="F277" s="103" t="str">
        <f>Final_Report[[#This Row],[Components]]</f>
        <v>N/A (Level N/A), Accessibility, Audit, Marketing, MLM-XL, MLVISION, MyLab, US, VPAT</v>
      </c>
      <c r="G277" s="103" t="e">
        <f>Final_Report[[#This Row],[Labels]]</f>
        <v>#VALUE!</v>
      </c>
      <c r="H277" s="103">
        <f>Final_Report[[#This Row],[ScreenShot Name]]</f>
        <v>0</v>
      </c>
      <c r="I277" s="104">
        <f>Final_Report[[#This Row],[Priority]]</f>
        <v>0</v>
      </c>
      <c r="J277" s="103">
        <f>Final_Report[[#This Row],[Uploading Status]]</f>
        <v>0</v>
      </c>
    </row>
    <row r="278" spans="1:10" ht="409.5" hidden="1">
      <c r="A278" s="58">
        <f>Final_Report[[#This Row],[Issue Name]]</f>
        <v>0</v>
      </c>
      <c r="B278" s="103" t="str">
        <f>Final_Report[[#This Row],[Summary]]</f>
        <v>N/A</v>
      </c>
      <c r="C278" s="103" t="str">
        <f>CONCATENATE("*Steps to Reproduce:*",CHAR(10),CHAR(10),'Final Report'!AD278,CHAR(10),CHAR(10),'Final Report'!AF278,CHAR(10),CHAR(10),"*Actual Result:*",CHAR(10),'Final Report'!V278,CHAR(10),CHAR(10),"*ScreenShot Name:*",CHAR(10),'Final Report'!AI278,CHAR(10),CHAR(10),IF('Final Report'!X278&lt;&gt;"",CONCATENATE("*Code Snippet*",CHAR(10),'Final Report'!X278,CHAR(10),CHAR(10)),""),"*Expected Result*",CHAR(10),'Final Report'!Z278,CHAR(10),CHAR(10),"*Rationale*",CHAR(10),'Final Report'!AA278,CHAR(10),CHAR(10),"*Recommendation*",CHAR(10),'Final Report'!AC278,CHAR(10),CHAR(10),"*WCAG 2.1 Conformance Level:*",CHAR(10),'Final Report'!AG278,CHAR(10),CHAR(10),"*WCAG 2.1 Success Criteria:*",CHAR(10),'Final Report'!AH278,CHAR(10),CHAR(10),"*Tested on:*",CHAR(10),'Final Report'!AK278,CHAR(10),CHAR(10),IF(OR('Final Report'!G278&lt;&gt;"",'Final Report'!H278&lt;&gt;"",'Final Report'!I278&lt;&gt;"",'Final Report'!J278&lt;&gt;"",'Final Report'!K278&lt;&gt;"",'Final Report'!L278&lt;&gt;"",'Final Report'!M278&lt;&gt;"",'Final Report'!N278&lt;&gt;"",'Final Report'!O278&lt;&gt;""),CONCATENATE("*Assistive Technology:*",CHAR(10),IF('Final Report'!G278&lt;&gt;"",CONCATENATE("JAWS 2022 - Chrome - Windows - ",'Final Report'!G278,CHAR(10)),""),IF('Final Report'!H278&lt;&gt;"",CONCATENATE("NVDA 2022 - Firefox - Windows - ",'Final Report'!H278,CHAR(10)),""),IF('Final Report'!I278&lt;&gt;"",CONCATENATE("NVDA 2022 - Chrome - Windows - ",'Final Report'!I278,CHAR(10)),""),IF('Final Report'!J278&lt;&gt;"",CONCATENATE("VoiceOver - Safari - MAC OS - ",'Final Report'!J278,CHAR(10)),""),IF('Final Report'!K278&lt;&gt;"",CONCATENATE("VoiceOver - Chrome - MAC OS  - ",'Final Report'!K278,CHAR(10)),""),IF('Final Report'!L278&lt;&gt;"",CONCATENATE("VoiceOver - iOS - ",'Final Report'!L278,CHAR(10)),""),IF('Final Report'!M278&lt;&gt;"",CONCATENATE("TalkBack - Android - ",'Final Report'!M278,CHAR(10)),""),IF('Final Report'!N278&lt;&gt;"",CONCATENATE("ZoomText - ",'Final Report'!N278,CHAR(10)),""),IF('Final Report'!O278&lt;&gt;"",CONCATENATE("Dragon - ",'Final Report'!O278,CHAR(10)),""),CHAR(10),"*Original Bug:*",CHAR(10),)))</f>
        <v>*Steps to Reproduce:*
N/A
*Actual Result:*
N/A
*ScreenShot Name:*
*Code Snippet*
0
*Expected Result*
N/A
*Rationale*
N/A
*Recommendation*
N/A
*WCAG 2.1 Conformance Level:*
N/A
*WCAG 2.1 Success Criteria:*
N/A
*Tested on:*
Windows: 11
MAC OS: 12
iOS: 15
Android OS: 10
FALSE</v>
      </c>
      <c r="D278" s="121" t="b">
        <f>Final_Report[[#This Row],[Severity]]</f>
        <v>0</v>
      </c>
      <c r="E278" s="103" t="str">
        <f>CONCATENATE('Final Report'!AD278,CHAR(10),CHAR(10),'Final Report'!AF278)</f>
        <v xml:space="preserve">
N/A</v>
      </c>
      <c r="F278" s="103" t="str">
        <f>Final_Report[[#This Row],[Components]]</f>
        <v>N/A (Level N/A), Accessibility, Audit, Marketing, MLM-XL, MLVISION, MyLab, US, VPAT</v>
      </c>
      <c r="G278" s="103" t="e">
        <f>Final_Report[[#This Row],[Labels]]</f>
        <v>#VALUE!</v>
      </c>
      <c r="H278" s="103">
        <f>Final_Report[[#This Row],[ScreenShot Name]]</f>
        <v>0</v>
      </c>
      <c r="I278" s="104">
        <f>Final_Report[[#This Row],[Priority]]</f>
        <v>0</v>
      </c>
      <c r="J278" s="103">
        <f>Final_Report[[#This Row],[Uploading Status]]</f>
        <v>0</v>
      </c>
    </row>
    <row r="279" spans="1:10" ht="409.5" hidden="1">
      <c r="A279" s="58">
        <f>Final_Report[[#This Row],[Issue Name]]</f>
        <v>0</v>
      </c>
      <c r="B279" s="103" t="str">
        <f>Final_Report[[#This Row],[Summary]]</f>
        <v>N/A</v>
      </c>
      <c r="C279" s="103" t="str">
        <f>CONCATENATE("*Steps to Reproduce:*",CHAR(10),CHAR(10),'Final Report'!AD279,CHAR(10),CHAR(10),'Final Report'!AF279,CHAR(10),CHAR(10),"*Actual Result:*",CHAR(10),'Final Report'!V279,CHAR(10),CHAR(10),"*ScreenShot Name:*",CHAR(10),'Final Report'!AI279,CHAR(10),CHAR(10),IF('Final Report'!X279&lt;&gt;"",CONCATENATE("*Code Snippet*",CHAR(10),'Final Report'!X279,CHAR(10),CHAR(10)),""),"*Expected Result*",CHAR(10),'Final Report'!Z279,CHAR(10),CHAR(10),"*Rationale*",CHAR(10),'Final Report'!AA279,CHAR(10),CHAR(10),"*Recommendation*",CHAR(10),'Final Report'!AC279,CHAR(10),CHAR(10),"*WCAG 2.1 Conformance Level:*",CHAR(10),'Final Report'!AG279,CHAR(10),CHAR(10),"*WCAG 2.1 Success Criteria:*",CHAR(10),'Final Report'!AH279,CHAR(10),CHAR(10),"*Tested on:*",CHAR(10),'Final Report'!AK279,CHAR(10),CHAR(10),IF(OR('Final Report'!G279&lt;&gt;"",'Final Report'!H279&lt;&gt;"",'Final Report'!I279&lt;&gt;"",'Final Report'!J279&lt;&gt;"",'Final Report'!K279&lt;&gt;"",'Final Report'!L279&lt;&gt;"",'Final Report'!M279&lt;&gt;"",'Final Report'!N279&lt;&gt;"",'Final Report'!O279&lt;&gt;""),CONCATENATE("*Assistive Technology:*",CHAR(10),IF('Final Report'!G279&lt;&gt;"",CONCATENATE("JAWS 2022 - Chrome - Windows - ",'Final Report'!G279,CHAR(10)),""),IF('Final Report'!H279&lt;&gt;"",CONCATENATE("NVDA 2022 - Firefox - Windows - ",'Final Report'!H279,CHAR(10)),""),IF('Final Report'!I279&lt;&gt;"",CONCATENATE("NVDA 2022 - Chrome - Windows - ",'Final Report'!I279,CHAR(10)),""),IF('Final Report'!J279&lt;&gt;"",CONCATENATE("VoiceOver - Safari - MAC OS - ",'Final Report'!J279,CHAR(10)),""),IF('Final Report'!K279&lt;&gt;"",CONCATENATE("VoiceOver - Chrome - MAC OS  - ",'Final Report'!K279,CHAR(10)),""),IF('Final Report'!L279&lt;&gt;"",CONCATENATE("VoiceOver - iOS - ",'Final Report'!L279,CHAR(10)),""),IF('Final Report'!M279&lt;&gt;"",CONCATENATE("TalkBack - Android - ",'Final Report'!M279,CHAR(10)),""),IF('Final Report'!N279&lt;&gt;"",CONCATENATE("ZoomText - ",'Final Report'!N279,CHAR(10)),""),IF('Final Report'!O279&lt;&gt;"",CONCATENATE("Dragon - ",'Final Report'!O279,CHAR(10)),""),CHAR(10),"*Original Bug:*",CHAR(10),)))</f>
        <v>*Steps to Reproduce:*
N/A
*Actual Result:*
N/A
*ScreenShot Name:*
*Code Snippet*
0
*Expected Result*
N/A
*Rationale*
N/A
*Recommendation*
N/A
*WCAG 2.1 Conformance Level:*
N/A
*WCAG 2.1 Success Criteria:*
N/A
*Tested on:*
Windows: 11
MAC OS: 12
iOS: 15
Android OS: 10
FALSE</v>
      </c>
      <c r="D279" s="121" t="b">
        <f>Final_Report[[#This Row],[Severity]]</f>
        <v>0</v>
      </c>
      <c r="E279" s="103" t="str">
        <f>CONCATENATE('Final Report'!AD279,CHAR(10),CHAR(10),'Final Report'!AF279)</f>
        <v xml:space="preserve">
N/A</v>
      </c>
      <c r="F279" s="103" t="str">
        <f>Final_Report[[#This Row],[Components]]</f>
        <v>N/A (Level N/A), Accessibility, Audit, Marketing, MLM-XL, MLVISION, MyLab, US, VPAT</v>
      </c>
      <c r="G279" s="103" t="e">
        <f>Final_Report[[#This Row],[Labels]]</f>
        <v>#VALUE!</v>
      </c>
      <c r="H279" s="103">
        <f>Final_Report[[#This Row],[ScreenShot Name]]</f>
        <v>0</v>
      </c>
      <c r="I279" s="104">
        <f>Final_Report[[#This Row],[Priority]]</f>
        <v>0</v>
      </c>
      <c r="J279" s="103">
        <f>Final_Report[[#This Row],[Uploading Status]]</f>
        <v>0</v>
      </c>
    </row>
    <row r="280" spans="1:10" ht="409.5" hidden="1">
      <c r="A280" s="58">
        <f>Final_Report[[#This Row],[Issue Name]]</f>
        <v>0</v>
      </c>
      <c r="B280" s="103" t="str">
        <f>Final_Report[[#This Row],[Summary]]</f>
        <v>N/A</v>
      </c>
      <c r="C280" s="103" t="str">
        <f>CONCATENATE("*Steps to Reproduce:*",CHAR(10),CHAR(10),'Final Report'!AD280,CHAR(10),CHAR(10),'Final Report'!AF280,CHAR(10),CHAR(10),"*Actual Result:*",CHAR(10),'Final Report'!V280,CHAR(10),CHAR(10),"*ScreenShot Name:*",CHAR(10),'Final Report'!AI280,CHAR(10),CHAR(10),IF('Final Report'!X280&lt;&gt;"",CONCATENATE("*Code Snippet*",CHAR(10),'Final Report'!X280,CHAR(10),CHAR(10)),""),"*Expected Result*",CHAR(10),'Final Report'!Z280,CHAR(10),CHAR(10),"*Rationale*",CHAR(10),'Final Report'!AA280,CHAR(10),CHAR(10),"*Recommendation*",CHAR(10),'Final Report'!AC280,CHAR(10),CHAR(10),"*WCAG 2.1 Conformance Level:*",CHAR(10),'Final Report'!AG280,CHAR(10),CHAR(10),"*WCAG 2.1 Success Criteria:*",CHAR(10),'Final Report'!AH280,CHAR(10),CHAR(10),"*Tested on:*",CHAR(10),'Final Report'!AK280,CHAR(10),CHAR(10),IF(OR('Final Report'!G280&lt;&gt;"",'Final Report'!H280&lt;&gt;"",'Final Report'!I280&lt;&gt;"",'Final Report'!J280&lt;&gt;"",'Final Report'!K280&lt;&gt;"",'Final Report'!L280&lt;&gt;"",'Final Report'!M280&lt;&gt;"",'Final Report'!N280&lt;&gt;"",'Final Report'!O280&lt;&gt;""),CONCATENATE("*Assistive Technology:*",CHAR(10),IF('Final Report'!G280&lt;&gt;"",CONCATENATE("JAWS 2022 - Chrome - Windows - ",'Final Report'!G280,CHAR(10)),""),IF('Final Report'!H280&lt;&gt;"",CONCATENATE("NVDA 2022 - Firefox - Windows - ",'Final Report'!H280,CHAR(10)),""),IF('Final Report'!I280&lt;&gt;"",CONCATENATE("NVDA 2022 - Chrome - Windows - ",'Final Report'!I280,CHAR(10)),""),IF('Final Report'!J280&lt;&gt;"",CONCATENATE("VoiceOver - Safari - MAC OS - ",'Final Report'!J280,CHAR(10)),""),IF('Final Report'!K280&lt;&gt;"",CONCATENATE("VoiceOver - Chrome - MAC OS  - ",'Final Report'!K280,CHAR(10)),""),IF('Final Report'!L280&lt;&gt;"",CONCATENATE("VoiceOver - iOS - ",'Final Report'!L280,CHAR(10)),""),IF('Final Report'!M280&lt;&gt;"",CONCATENATE("TalkBack - Android - ",'Final Report'!M280,CHAR(10)),""),IF('Final Report'!N280&lt;&gt;"",CONCATENATE("ZoomText - ",'Final Report'!N280,CHAR(10)),""),IF('Final Report'!O280&lt;&gt;"",CONCATENATE("Dragon - ",'Final Report'!O280,CHAR(10)),""),CHAR(10),"*Original Bug:*",CHAR(10),)))</f>
        <v>*Steps to Reproduce:*
N/A
*Actual Result:*
N/A
*ScreenShot Name:*
*Code Snippet*
0
*Expected Result*
N/A
*Rationale*
N/A
*Recommendation*
N/A
*WCAG 2.1 Conformance Level:*
N/A
*WCAG 2.1 Success Criteria:*
N/A
*Tested on:*
Windows: 11
MAC OS: 12
iOS: 15
Android OS: 10
FALSE</v>
      </c>
      <c r="D280" s="121" t="b">
        <f>Final_Report[[#This Row],[Severity]]</f>
        <v>0</v>
      </c>
      <c r="E280" s="103" t="str">
        <f>CONCATENATE('Final Report'!AD280,CHAR(10),CHAR(10),'Final Report'!AF280)</f>
        <v xml:space="preserve">
N/A</v>
      </c>
      <c r="F280" s="103" t="str">
        <f>Final_Report[[#This Row],[Components]]</f>
        <v>N/A (Level N/A), Accessibility, Audit, Marketing, MLM-XL, MLVISION, MyLab, US, VPAT</v>
      </c>
      <c r="G280" s="103" t="e">
        <f>Final_Report[[#This Row],[Labels]]</f>
        <v>#VALUE!</v>
      </c>
      <c r="H280" s="103">
        <f>Final_Report[[#This Row],[ScreenShot Name]]</f>
        <v>0</v>
      </c>
      <c r="I280" s="104">
        <f>Final_Report[[#This Row],[Priority]]</f>
        <v>0</v>
      </c>
      <c r="J280" s="103">
        <f>Final_Report[[#This Row],[Uploading Status]]</f>
        <v>0</v>
      </c>
    </row>
    <row r="281" spans="1:10" ht="409.5" hidden="1">
      <c r="A281" s="58">
        <f>Final_Report[[#This Row],[Issue Name]]</f>
        <v>0</v>
      </c>
      <c r="B281" s="103" t="str">
        <f>Final_Report[[#This Row],[Summary]]</f>
        <v>N/A</v>
      </c>
      <c r="C281" s="103" t="str">
        <f>CONCATENATE("*Steps to Reproduce:*",CHAR(10),CHAR(10),'Final Report'!AD281,CHAR(10),CHAR(10),'Final Report'!AF281,CHAR(10),CHAR(10),"*Actual Result:*",CHAR(10),'Final Report'!V281,CHAR(10),CHAR(10),"*ScreenShot Name:*",CHAR(10),'Final Report'!AI281,CHAR(10),CHAR(10),IF('Final Report'!X281&lt;&gt;"",CONCATENATE("*Code Snippet*",CHAR(10),'Final Report'!X281,CHAR(10),CHAR(10)),""),"*Expected Result*",CHAR(10),'Final Report'!Z281,CHAR(10),CHAR(10),"*Rationale*",CHAR(10),'Final Report'!AA281,CHAR(10),CHAR(10),"*Recommendation*",CHAR(10),'Final Report'!AC281,CHAR(10),CHAR(10),"*WCAG 2.1 Conformance Level:*",CHAR(10),'Final Report'!AG281,CHAR(10),CHAR(10),"*WCAG 2.1 Success Criteria:*",CHAR(10),'Final Report'!AH281,CHAR(10),CHAR(10),"*Tested on:*",CHAR(10),'Final Report'!AK281,CHAR(10),CHAR(10),IF(OR('Final Report'!G281&lt;&gt;"",'Final Report'!H281&lt;&gt;"",'Final Report'!I281&lt;&gt;"",'Final Report'!J281&lt;&gt;"",'Final Report'!K281&lt;&gt;"",'Final Report'!L281&lt;&gt;"",'Final Report'!M281&lt;&gt;"",'Final Report'!N281&lt;&gt;"",'Final Report'!O281&lt;&gt;""),CONCATENATE("*Assistive Technology:*",CHAR(10),IF('Final Report'!G281&lt;&gt;"",CONCATENATE("JAWS 2022 - Chrome - Windows - ",'Final Report'!G281,CHAR(10)),""),IF('Final Report'!H281&lt;&gt;"",CONCATENATE("NVDA 2022 - Firefox - Windows - ",'Final Report'!H281,CHAR(10)),""),IF('Final Report'!I281&lt;&gt;"",CONCATENATE("NVDA 2022 - Chrome - Windows - ",'Final Report'!I281,CHAR(10)),""),IF('Final Report'!J281&lt;&gt;"",CONCATENATE("VoiceOver - Safari - MAC OS - ",'Final Report'!J281,CHAR(10)),""),IF('Final Report'!K281&lt;&gt;"",CONCATENATE("VoiceOver - Chrome - MAC OS  - ",'Final Report'!K281,CHAR(10)),""),IF('Final Report'!L281&lt;&gt;"",CONCATENATE("VoiceOver - iOS - ",'Final Report'!L281,CHAR(10)),""),IF('Final Report'!M281&lt;&gt;"",CONCATENATE("TalkBack - Android - ",'Final Report'!M281,CHAR(10)),""),IF('Final Report'!N281&lt;&gt;"",CONCATENATE("ZoomText - ",'Final Report'!N281,CHAR(10)),""),IF('Final Report'!O281&lt;&gt;"",CONCATENATE("Dragon - ",'Final Report'!O281,CHAR(10)),""),CHAR(10),"*Original Bug:*",CHAR(10),)))</f>
        <v>*Steps to Reproduce:*
N/A
*Actual Result:*
N/A
*ScreenShot Name:*
*Code Snippet*
0
*Expected Result*
N/A
*Rationale*
N/A
*Recommendation*
N/A
*WCAG 2.1 Conformance Level:*
N/A
*WCAG 2.1 Success Criteria:*
N/A
*Tested on:*
Windows: 11
MAC OS: 12
iOS: 15
Android OS: 10
FALSE</v>
      </c>
      <c r="D281" s="121" t="b">
        <f>Final_Report[[#This Row],[Severity]]</f>
        <v>0</v>
      </c>
      <c r="E281" s="103" t="str">
        <f>CONCATENATE('Final Report'!AD281,CHAR(10),CHAR(10),'Final Report'!AF281)</f>
        <v xml:space="preserve">
N/A</v>
      </c>
      <c r="F281" s="103" t="str">
        <f>Final_Report[[#This Row],[Components]]</f>
        <v>N/A (Level N/A), Accessibility, Audit, Marketing, MLM-XL, MLVISION, MyLab, US, VPAT</v>
      </c>
      <c r="G281" s="103" t="e">
        <f>Final_Report[[#This Row],[Labels]]</f>
        <v>#VALUE!</v>
      </c>
      <c r="H281" s="103">
        <f>Final_Report[[#This Row],[ScreenShot Name]]</f>
        <v>0</v>
      </c>
      <c r="I281" s="104">
        <f>Final_Report[[#This Row],[Priority]]</f>
        <v>0</v>
      </c>
      <c r="J281" s="103">
        <f>Final_Report[[#This Row],[Uploading Status]]</f>
        <v>0</v>
      </c>
    </row>
    <row r="282" spans="1:10" ht="409.5" hidden="1">
      <c r="A282" s="58">
        <f>Final_Report[[#This Row],[Issue Name]]</f>
        <v>0</v>
      </c>
      <c r="B282" s="103" t="str">
        <f>Final_Report[[#This Row],[Summary]]</f>
        <v>N/A</v>
      </c>
      <c r="C282" s="103" t="str">
        <f>CONCATENATE("*Steps to Reproduce:*",CHAR(10),CHAR(10),'Final Report'!AD282,CHAR(10),CHAR(10),'Final Report'!AF282,CHAR(10),CHAR(10),"*Actual Result:*",CHAR(10),'Final Report'!V282,CHAR(10),CHAR(10),"*ScreenShot Name:*",CHAR(10),'Final Report'!AI282,CHAR(10),CHAR(10),IF('Final Report'!X282&lt;&gt;"",CONCATENATE("*Code Snippet*",CHAR(10),'Final Report'!X282,CHAR(10),CHAR(10)),""),"*Expected Result*",CHAR(10),'Final Report'!Z282,CHAR(10),CHAR(10),"*Rationale*",CHAR(10),'Final Report'!AA282,CHAR(10),CHAR(10),"*Recommendation*",CHAR(10),'Final Report'!AC282,CHAR(10),CHAR(10),"*WCAG 2.1 Conformance Level:*",CHAR(10),'Final Report'!AG282,CHAR(10),CHAR(10),"*WCAG 2.1 Success Criteria:*",CHAR(10),'Final Report'!AH282,CHAR(10),CHAR(10),"*Tested on:*",CHAR(10),'Final Report'!AK282,CHAR(10),CHAR(10),IF(OR('Final Report'!G282&lt;&gt;"",'Final Report'!H282&lt;&gt;"",'Final Report'!I282&lt;&gt;"",'Final Report'!J282&lt;&gt;"",'Final Report'!K282&lt;&gt;"",'Final Report'!L282&lt;&gt;"",'Final Report'!M282&lt;&gt;"",'Final Report'!N282&lt;&gt;"",'Final Report'!O282&lt;&gt;""),CONCATENATE("*Assistive Technology:*",CHAR(10),IF('Final Report'!G282&lt;&gt;"",CONCATENATE("JAWS 2022 - Chrome - Windows - ",'Final Report'!G282,CHAR(10)),""),IF('Final Report'!H282&lt;&gt;"",CONCATENATE("NVDA 2022 - Firefox - Windows - ",'Final Report'!H282,CHAR(10)),""),IF('Final Report'!I282&lt;&gt;"",CONCATENATE("NVDA 2022 - Chrome - Windows - ",'Final Report'!I282,CHAR(10)),""),IF('Final Report'!J282&lt;&gt;"",CONCATENATE("VoiceOver - Safari - MAC OS - ",'Final Report'!J282,CHAR(10)),""),IF('Final Report'!K282&lt;&gt;"",CONCATENATE("VoiceOver - Chrome - MAC OS  - ",'Final Report'!K282,CHAR(10)),""),IF('Final Report'!L282&lt;&gt;"",CONCATENATE("VoiceOver - iOS - ",'Final Report'!L282,CHAR(10)),""),IF('Final Report'!M282&lt;&gt;"",CONCATENATE("TalkBack - Android - ",'Final Report'!M282,CHAR(10)),""),IF('Final Report'!N282&lt;&gt;"",CONCATENATE("ZoomText - ",'Final Report'!N282,CHAR(10)),""),IF('Final Report'!O282&lt;&gt;"",CONCATENATE("Dragon - ",'Final Report'!O282,CHAR(10)),""),CHAR(10),"*Original Bug:*",CHAR(10),)))</f>
        <v>*Steps to Reproduce:*
N/A
*Actual Result:*
N/A
*ScreenShot Name:*
*Code Snippet*
0
*Expected Result*
N/A
*Rationale*
N/A
*Recommendation*
N/A
*WCAG 2.1 Conformance Level:*
N/A
*WCAG 2.1 Success Criteria:*
N/A
*Tested on:*
Windows: 11
MAC OS: 12
iOS: 15
Android OS: 10
FALSE</v>
      </c>
      <c r="D282" s="121" t="b">
        <f>Final_Report[[#This Row],[Severity]]</f>
        <v>0</v>
      </c>
      <c r="E282" s="103" t="str">
        <f>CONCATENATE('Final Report'!AD282,CHAR(10),CHAR(10),'Final Report'!AF282)</f>
        <v xml:space="preserve">
N/A</v>
      </c>
      <c r="F282" s="103" t="str">
        <f>Final_Report[[#This Row],[Components]]</f>
        <v>N/A (Level N/A), Accessibility, Audit, Marketing, MLM-XL, MLVISION, MyLab, US, VPAT</v>
      </c>
      <c r="G282" s="103" t="e">
        <f>Final_Report[[#This Row],[Labels]]</f>
        <v>#VALUE!</v>
      </c>
      <c r="H282" s="103">
        <f>Final_Report[[#This Row],[ScreenShot Name]]</f>
        <v>0</v>
      </c>
      <c r="I282" s="104">
        <f>Final_Report[[#This Row],[Priority]]</f>
        <v>0</v>
      </c>
      <c r="J282" s="103">
        <f>Final_Report[[#This Row],[Uploading Status]]</f>
        <v>0</v>
      </c>
    </row>
    <row r="283" spans="1:10" ht="409.5" hidden="1">
      <c r="A283" s="58">
        <f>Final_Report[[#This Row],[Issue Name]]</f>
        <v>0</v>
      </c>
      <c r="B283" s="103" t="str">
        <f>Final_Report[[#This Row],[Summary]]</f>
        <v>N/A</v>
      </c>
      <c r="C283" s="103" t="str">
        <f>CONCATENATE("*Steps to Reproduce:*",CHAR(10),CHAR(10),'Final Report'!AD283,CHAR(10),CHAR(10),'Final Report'!AF283,CHAR(10),CHAR(10),"*Actual Result:*",CHAR(10),'Final Report'!V283,CHAR(10),CHAR(10),"*ScreenShot Name:*",CHAR(10),'Final Report'!AI283,CHAR(10),CHAR(10),IF('Final Report'!X283&lt;&gt;"",CONCATENATE("*Code Snippet*",CHAR(10),'Final Report'!X283,CHAR(10),CHAR(10)),""),"*Expected Result*",CHAR(10),'Final Report'!Z283,CHAR(10),CHAR(10),"*Rationale*",CHAR(10),'Final Report'!AA283,CHAR(10),CHAR(10),"*Recommendation*",CHAR(10),'Final Report'!AC283,CHAR(10),CHAR(10),"*WCAG 2.1 Conformance Level:*",CHAR(10),'Final Report'!AG283,CHAR(10),CHAR(10),"*WCAG 2.1 Success Criteria:*",CHAR(10),'Final Report'!AH283,CHAR(10),CHAR(10),"*Tested on:*",CHAR(10),'Final Report'!AK283,CHAR(10),CHAR(10),IF(OR('Final Report'!G283&lt;&gt;"",'Final Report'!H283&lt;&gt;"",'Final Report'!I283&lt;&gt;"",'Final Report'!J283&lt;&gt;"",'Final Report'!K283&lt;&gt;"",'Final Report'!L283&lt;&gt;"",'Final Report'!M283&lt;&gt;"",'Final Report'!N283&lt;&gt;"",'Final Report'!O283&lt;&gt;""),CONCATENATE("*Assistive Technology:*",CHAR(10),IF('Final Report'!G283&lt;&gt;"",CONCATENATE("JAWS 2022 - Chrome - Windows - ",'Final Report'!G283,CHAR(10)),""),IF('Final Report'!H283&lt;&gt;"",CONCATENATE("NVDA 2022 - Firefox - Windows - ",'Final Report'!H283,CHAR(10)),""),IF('Final Report'!I283&lt;&gt;"",CONCATENATE("NVDA 2022 - Chrome - Windows - ",'Final Report'!I283,CHAR(10)),""),IF('Final Report'!J283&lt;&gt;"",CONCATENATE("VoiceOver - Safari - MAC OS - ",'Final Report'!J283,CHAR(10)),""),IF('Final Report'!K283&lt;&gt;"",CONCATENATE("VoiceOver - Chrome - MAC OS  - ",'Final Report'!K283,CHAR(10)),""),IF('Final Report'!L283&lt;&gt;"",CONCATENATE("VoiceOver - iOS - ",'Final Report'!L283,CHAR(10)),""),IF('Final Report'!M283&lt;&gt;"",CONCATENATE("TalkBack - Android - ",'Final Report'!M283,CHAR(10)),""),IF('Final Report'!N283&lt;&gt;"",CONCATENATE("ZoomText - ",'Final Report'!N283,CHAR(10)),""),IF('Final Report'!O283&lt;&gt;"",CONCATENATE("Dragon - ",'Final Report'!O283,CHAR(10)),""),CHAR(10),"*Original Bug:*",CHAR(10),)))</f>
        <v>*Steps to Reproduce:*
N/A
*Actual Result:*
N/A
*ScreenShot Name:*
*Code Snippet*
0
*Expected Result*
N/A
*Rationale*
N/A
*Recommendation*
N/A
*WCAG 2.1 Conformance Level:*
N/A
*WCAG 2.1 Success Criteria:*
N/A
*Tested on:*
Windows: 11
MAC OS: 12
iOS: 15
Android OS: 10
FALSE</v>
      </c>
      <c r="D283" s="121" t="b">
        <f>Final_Report[[#This Row],[Severity]]</f>
        <v>0</v>
      </c>
      <c r="E283" s="103" t="str">
        <f>CONCATENATE('Final Report'!AD283,CHAR(10),CHAR(10),'Final Report'!AF283)</f>
        <v xml:space="preserve">
N/A</v>
      </c>
      <c r="F283" s="103" t="str">
        <f>Final_Report[[#This Row],[Components]]</f>
        <v>N/A (Level N/A), Accessibility, Audit, Marketing, MLM-XL, MLVISION, MyLab, US, VPAT</v>
      </c>
      <c r="G283" s="103" t="e">
        <f>Final_Report[[#This Row],[Labels]]</f>
        <v>#VALUE!</v>
      </c>
      <c r="H283" s="103">
        <f>Final_Report[[#This Row],[ScreenShot Name]]</f>
        <v>0</v>
      </c>
      <c r="I283" s="104">
        <f>Final_Report[[#This Row],[Priority]]</f>
        <v>0</v>
      </c>
      <c r="J283" s="103">
        <f>Final_Report[[#This Row],[Uploading Status]]</f>
        <v>0</v>
      </c>
    </row>
    <row r="284" spans="1:10" ht="409.5" hidden="1">
      <c r="A284" s="58">
        <f>Final_Report[[#This Row],[Issue Name]]</f>
        <v>0</v>
      </c>
      <c r="B284" s="103" t="str">
        <f>Final_Report[[#This Row],[Summary]]</f>
        <v>N/A</v>
      </c>
      <c r="C284" s="103" t="str">
        <f>CONCATENATE("*Steps to Reproduce:*",CHAR(10),CHAR(10),'Final Report'!AD284,CHAR(10),CHAR(10),'Final Report'!AF284,CHAR(10),CHAR(10),"*Actual Result:*",CHAR(10),'Final Report'!V284,CHAR(10),CHAR(10),"*ScreenShot Name:*",CHAR(10),'Final Report'!AI284,CHAR(10),CHAR(10),IF('Final Report'!X284&lt;&gt;"",CONCATENATE("*Code Snippet*",CHAR(10),'Final Report'!X284,CHAR(10),CHAR(10)),""),"*Expected Result*",CHAR(10),'Final Report'!Z284,CHAR(10),CHAR(10),"*Rationale*",CHAR(10),'Final Report'!AA284,CHAR(10),CHAR(10),"*Recommendation*",CHAR(10),'Final Report'!AC284,CHAR(10),CHAR(10),"*WCAG 2.1 Conformance Level:*",CHAR(10),'Final Report'!AG284,CHAR(10),CHAR(10),"*WCAG 2.1 Success Criteria:*",CHAR(10),'Final Report'!AH284,CHAR(10),CHAR(10),"*Tested on:*",CHAR(10),'Final Report'!AK284,CHAR(10),CHAR(10),IF(OR('Final Report'!G284&lt;&gt;"",'Final Report'!H284&lt;&gt;"",'Final Report'!I284&lt;&gt;"",'Final Report'!J284&lt;&gt;"",'Final Report'!K284&lt;&gt;"",'Final Report'!L284&lt;&gt;"",'Final Report'!M284&lt;&gt;"",'Final Report'!N284&lt;&gt;"",'Final Report'!O284&lt;&gt;""),CONCATENATE("*Assistive Technology:*",CHAR(10),IF('Final Report'!G284&lt;&gt;"",CONCATENATE("JAWS 2022 - Chrome - Windows - ",'Final Report'!G284,CHAR(10)),""),IF('Final Report'!H284&lt;&gt;"",CONCATENATE("NVDA 2022 - Firefox - Windows - ",'Final Report'!H284,CHAR(10)),""),IF('Final Report'!I284&lt;&gt;"",CONCATENATE("NVDA 2022 - Chrome - Windows - ",'Final Report'!I284,CHAR(10)),""),IF('Final Report'!J284&lt;&gt;"",CONCATENATE("VoiceOver - Safari - MAC OS - ",'Final Report'!J284,CHAR(10)),""),IF('Final Report'!K284&lt;&gt;"",CONCATENATE("VoiceOver - Chrome - MAC OS  - ",'Final Report'!K284,CHAR(10)),""),IF('Final Report'!L284&lt;&gt;"",CONCATENATE("VoiceOver - iOS - ",'Final Report'!L284,CHAR(10)),""),IF('Final Report'!M284&lt;&gt;"",CONCATENATE("TalkBack - Android - ",'Final Report'!M284,CHAR(10)),""),IF('Final Report'!N284&lt;&gt;"",CONCATENATE("ZoomText - ",'Final Report'!N284,CHAR(10)),""),IF('Final Report'!O284&lt;&gt;"",CONCATENATE("Dragon - ",'Final Report'!O284,CHAR(10)),""),CHAR(10),"*Original Bug:*",CHAR(10),)))</f>
        <v>*Steps to Reproduce:*
N/A
*Actual Result:*
N/A
*ScreenShot Name:*
*Code Snippet*
0
*Expected Result*
N/A
*Rationale*
N/A
*Recommendation*
N/A
*WCAG 2.1 Conformance Level:*
N/A
*WCAG 2.1 Success Criteria:*
N/A
*Tested on:*
Windows: 11
MAC OS: 12
iOS: 15
Android OS: 10
FALSE</v>
      </c>
      <c r="D284" s="121" t="b">
        <f>Final_Report[[#This Row],[Severity]]</f>
        <v>0</v>
      </c>
      <c r="E284" s="103" t="str">
        <f>CONCATENATE('Final Report'!AD284,CHAR(10),CHAR(10),'Final Report'!AF284)</f>
        <v xml:space="preserve">
N/A</v>
      </c>
      <c r="F284" s="103" t="str">
        <f>Final_Report[[#This Row],[Components]]</f>
        <v>N/A (Level N/A), Accessibility, Audit, Marketing, MLM-XL, MLVISION, MyLab, US, VPAT</v>
      </c>
      <c r="G284" s="103" t="e">
        <f>Final_Report[[#This Row],[Labels]]</f>
        <v>#VALUE!</v>
      </c>
      <c r="H284" s="103">
        <f>Final_Report[[#This Row],[ScreenShot Name]]</f>
        <v>0</v>
      </c>
      <c r="I284" s="104">
        <f>Final_Report[[#This Row],[Priority]]</f>
        <v>0</v>
      </c>
      <c r="J284" s="103">
        <f>Final_Report[[#This Row],[Uploading Status]]</f>
        <v>0</v>
      </c>
    </row>
    <row r="285" spans="1:10" ht="409.5" hidden="1">
      <c r="A285" s="58">
        <f>Final_Report[[#This Row],[Issue Name]]</f>
        <v>0</v>
      </c>
      <c r="B285" s="103" t="str">
        <f>Final_Report[[#This Row],[Summary]]</f>
        <v>N/A</v>
      </c>
      <c r="C285" s="103" t="str">
        <f>CONCATENATE("*Steps to Reproduce:*",CHAR(10),CHAR(10),'Final Report'!AD285,CHAR(10),CHAR(10),'Final Report'!AF285,CHAR(10),CHAR(10),"*Actual Result:*",CHAR(10),'Final Report'!V285,CHAR(10),CHAR(10),"*ScreenShot Name:*",CHAR(10),'Final Report'!AI285,CHAR(10),CHAR(10),IF('Final Report'!X285&lt;&gt;"",CONCATENATE("*Code Snippet*",CHAR(10),'Final Report'!X285,CHAR(10),CHAR(10)),""),"*Expected Result*",CHAR(10),'Final Report'!Z285,CHAR(10),CHAR(10),"*Rationale*",CHAR(10),'Final Report'!AA285,CHAR(10),CHAR(10),"*Recommendation*",CHAR(10),'Final Report'!AC285,CHAR(10),CHAR(10),"*WCAG 2.1 Conformance Level:*",CHAR(10),'Final Report'!AG285,CHAR(10),CHAR(10),"*WCAG 2.1 Success Criteria:*",CHAR(10),'Final Report'!AH285,CHAR(10),CHAR(10),"*Tested on:*",CHAR(10),'Final Report'!AK285,CHAR(10),CHAR(10),IF(OR('Final Report'!G285&lt;&gt;"",'Final Report'!H285&lt;&gt;"",'Final Report'!I285&lt;&gt;"",'Final Report'!J285&lt;&gt;"",'Final Report'!K285&lt;&gt;"",'Final Report'!L285&lt;&gt;"",'Final Report'!M285&lt;&gt;"",'Final Report'!N285&lt;&gt;"",'Final Report'!O285&lt;&gt;""),CONCATENATE("*Assistive Technology:*",CHAR(10),IF('Final Report'!G285&lt;&gt;"",CONCATENATE("JAWS 2022 - Chrome - Windows - ",'Final Report'!G285,CHAR(10)),""),IF('Final Report'!H285&lt;&gt;"",CONCATENATE("NVDA 2022 - Firefox - Windows - ",'Final Report'!H285,CHAR(10)),""),IF('Final Report'!I285&lt;&gt;"",CONCATENATE("NVDA 2022 - Chrome - Windows - ",'Final Report'!I285,CHAR(10)),""),IF('Final Report'!J285&lt;&gt;"",CONCATENATE("VoiceOver - Safari - MAC OS - ",'Final Report'!J285,CHAR(10)),""),IF('Final Report'!K285&lt;&gt;"",CONCATENATE("VoiceOver - Chrome - MAC OS  - ",'Final Report'!K285,CHAR(10)),""),IF('Final Report'!L285&lt;&gt;"",CONCATENATE("VoiceOver - iOS - ",'Final Report'!L285,CHAR(10)),""),IF('Final Report'!M285&lt;&gt;"",CONCATENATE("TalkBack - Android - ",'Final Report'!M285,CHAR(10)),""),IF('Final Report'!N285&lt;&gt;"",CONCATENATE("ZoomText - ",'Final Report'!N285,CHAR(10)),""),IF('Final Report'!O285&lt;&gt;"",CONCATENATE("Dragon - ",'Final Report'!O285,CHAR(10)),""),CHAR(10),"*Original Bug:*",CHAR(10),)))</f>
        <v>*Steps to Reproduce:*
N/A
*Actual Result:*
N/A
*ScreenShot Name:*
*Code Snippet*
0
*Expected Result*
N/A
*Rationale*
N/A
*Recommendation*
N/A
*WCAG 2.1 Conformance Level:*
N/A
*WCAG 2.1 Success Criteria:*
N/A
*Tested on:*
Windows: 11
MAC OS: 12
iOS: 15
Android OS: 10
FALSE</v>
      </c>
      <c r="D285" s="121" t="b">
        <f>Final_Report[[#This Row],[Severity]]</f>
        <v>0</v>
      </c>
      <c r="E285" s="103" t="str">
        <f>CONCATENATE('Final Report'!AD285,CHAR(10),CHAR(10),'Final Report'!AF285)</f>
        <v xml:space="preserve">
N/A</v>
      </c>
      <c r="F285" s="103" t="str">
        <f>Final_Report[[#This Row],[Components]]</f>
        <v>N/A (Level N/A), Accessibility, Audit, Marketing, MLM-XL, MLVISION, MyLab, US, VPAT</v>
      </c>
      <c r="G285" s="103" t="e">
        <f>Final_Report[[#This Row],[Labels]]</f>
        <v>#VALUE!</v>
      </c>
      <c r="H285" s="103">
        <f>Final_Report[[#This Row],[ScreenShot Name]]</f>
        <v>0</v>
      </c>
      <c r="I285" s="104">
        <f>Final_Report[[#This Row],[Priority]]</f>
        <v>0</v>
      </c>
      <c r="J285" s="103">
        <f>Final_Report[[#This Row],[Uploading Status]]</f>
        <v>0</v>
      </c>
    </row>
    <row r="286" spans="1:10" ht="409.5" hidden="1">
      <c r="A286" s="58">
        <f>Final_Report[[#This Row],[Issue Name]]</f>
        <v>0</v>
      </c>
      <c r="B286" s="103" t="str">
        <f>Final_Report[[#This Row],[Summary]]</f>
        <v>N/A</v>
      </c>
      <c r="C286" s="103" t="str">
        <f>CONCATENATE("*Steps to Reproduce:*",CHAR(10),CHAR(10),'Final Report'!AD286,CHAR(10),CHAR(10),'Final Report'!AF286,CHAR(10),CHAR(10),"*Actual Result:*",CHAR(10),'Final Report'!V286,CHAR(10),CHAR(10),"*ScreenShot Name:*",CHAR(10),'Final Report'!AI286,CHAR(10),CHAR(10),IF('Final Report'!X286&lt;&gt;"",CONCATENATE("*Code Snippet*",CHAR(10),'Final Report'!X286,CHAR(10),CHAR(10)),""),"*Expected Result*",CHAR(10),'Final Report'!Z286,CHAR(10),CHAR(10),"*Rationale*",CHAR(10),'Final Report'!AA286,CHAR(10),CHAR(10),"*Recommendation*",CHAR(10),'Final Report'!AC286,CHAR(10),CHAR(10),"*WCAG 2.1 Conformance Level:*",CHAR(10),'Final Report'!AG286,CHAR(10),CHAR(10),"*WCAG 2.1 Success Criteria:*",CHAR(10),'Final Report'!AH286,CHAR(10),CHAR(10),"*Tested on:*",CHAR(10),'Final Report'!AK286,CHAR(10),CHAR(10),IF(OR('Final Report'!G286&lt;&gt;"",'Final Report'!H286&lt;&gt;"",'Final Report'!I286&lt;&gt;"",'Final Report'!J286&lt;&gt;"",'Final Report'!K286&lt;&gt;"",'Final Report'!L286&lt;&gt;"",'Final Report'!M286&lt;&gt;"",'Final Report'!N286&lt;&gt;"",'Final Report'!O286&lt;&gt;""),CONCATENATE("*Assistive Technology:*",CHAR(10),IF('Final Report'!G286&lt;&gt;"",CONCATENATE("JAWS 2022 - Chrome - Windows - ",'Final Report'!G286,CHAR(10)),""),IF('Final Report'!H286&lt;&gt;"",CONCATENATE("NVDA 2022 - Firefox - Windows - ",'Final Report'!H286,CHAR(10)),""),IF('Final Report'!I286&lt;&gt;"",CONCATENATE("NVDA 2022 - Chrome - Windows - ",'Final Report'!I286,CHAR(10)),""),IF('Final Report'!J286&lt;&gt;"",CONCATENATE("VoiceOver - Safari - MAC OS - ",'Final Report'!J286,CHAR(10)),""),IF('Final Report'!K286&lt;&gt;"",CONCATENATE("VoiceOver - Chrome - MAC OS  - ",'Final Report'!K286,CHAR(10)),""),IF('Final Report'!L286&lt;&gt;"",CONCATENATE("VoiceOver - iOS - ",'Final Report'!L286,CHAR(10)),""),IF('Final Report'!M286&lt;&gt;"",CONCATENATE("TalkBack - Android - ",'Final Report'!M286,CHAR(10)),""),IF('Final Report'!N286&lt;&gt;"",CONCATENATE("ZoomText - ",'Final Report'!N286,CHAR(10)),""),IF('Final Report'!O286&lt;&gt;"",CONCATENATE("Dragon - ",'Final Report'!O286,CHAR(10)),""),CHAR(10),"*Original Bug:*",CHAR(10),)))</f>
        <v>*Steps to Reproduce:*
N/A
*Actual Result:*
N/A
*ScreenShot Name:*
*Code Snippet*
0
*Expected Result*
N/A
*Rationale*
N/A
*Recommendation*
N/A
*WCAG 2.1 Conformance Level:*
N/A
*WCAG 2.1 Success Criteria:*
N/A
*Tested on:*
Windows: 11
MAC OS: 12
iOS: 15
Android OS: 10
FALSE</v>
      </c>
      <c r="D286" s="121" t="b">
        <f>Final_Report[[#This Row],[Severity]]</f>
        <v>0</v>
      </c>
      <c r="E286" s="103" t="str">
        <f>CONCATENATE('Final Report'!AD286,CHAR(10),CHAR(10),'Final Report'!AF286)</f>
        <v xml:space="preserve">
N/A</v>
      </c>
      <c r="F286" s="103" t="str">
        <f>Final_Report[[#This Row],[Components]]</f>
        <v>N/A (Level N/A), Accessibility, Audit, Marketing, MLM-XL, MLVISION, MyLab, US, VPAT</v>
      </c>
      <c r="G286" s="103" t="e">
        <f>Final_Report[[#This Row],[Labels]]</f>
        <v>#VALUE!</v>
      </c>
      <c r="H286" s="103">
        <f>Final_Report[[#This Row],[ScreenShot Name]]</f>
        <v>0</v>
      </c>
      <c r="I286" s="104">
        <f>Final_Report[[#This Row],[Priority]]</f>
        <v>0</v>
      </c>
      <c r="J286" s="103">
        <f>Final_Report[[#This Row],[Uploading Status]]</f>
        <v>0</v>
      </c>
    </row>
    <row r="287" spans="1:10" ht="409.5" hidden="1">
      <c r="A287" s="58">
        <f>Final_Report[[#This Row],[Issue Name]]</f>
        <v>0</v>
      </c>
      <c r="B287" s="103" t="str">
        <f>Final_Report[[#This Row],[Summary]]</f>
        <v>N/A</v>
      </c>
      <c r="C287" s="103" t="str">
        <f>CONCATENATE("*Steps to Reproduce:*",CHAR(10),CHAR(10),'Final Report'!AD287,CHAR(10),CHAR(10),'Final Report'!AF287,CHAR(10),CHAR(10),"*Actual Result:*",CHAR(10),'Final Report'!V287,CHAR(10),CHAR(10),"*ScreenShot Name:*",CHAR(10),'Final Report'!AI287,CHAR(10),CHAR(10),IF('Final Report'!X287&lt;&gt;"",CONCATENATE("*Code Snippet*",CHAR(10),'Final Report'!X287,CHAR(10),CHAR(10)),""),"*Expected Result*",CHAR(10),'Final Report'!Z287,CHAR(10),CHAR(10),"*Rationale*",CHAR(10),'Final Report'!AA287,CHAR(10),CHAR(10),"*Recommendation*",CHAR(10),'Final Report'!AC287,CHAR(10),CHAR(10),"*WCAG 2.1 Conformance Level:*",CHAR(10),'Final Report'!AG287,CHAR(10),CHAR(10),"*WCAG 2.1 Success Criteria:*",CHAR(10),'Final Report'!AH287,CHAR(10),CHAR(10),"*Tested on:*",CHAR(10),'Final Report'!AK287,CHAR(10),CHAR(10),IF(OR('Final Report'!G287&lt;&gt;"",'Final Report'!H287&lt;&gt;"",'Final Report'!I287&lt;&gt;"",'Final Report'!J287&lt;&gt;"",'Final Report'!K287&lt;&gt;"",'Final Report'!L287&lt;&gt;"",'Final Report'!M287&lt;&gt;"",'Final Report'!N287&lt;&gt;"",'Final Report'!O287&lt;&gt;""),CONCATENATE("*Assistive Technology:*",CHAR(10),IF('Final Report'!G287&lt;&gt;"",CONCATENATE("JAWS 2022 - Chrome - Windows - ",'Final Report'!G287,CHAR(10)),""),IF('Final Report'!H287&lt;&gt;"",CONCATENATE("NVDA 2022 - Firefox - Windows - ",'Final Report'!H287,CHAR(10)),""),IF('Final Report'!I287&lt;&gt;"",CONCATENATE("NVDA 2022 - Chrome - Windows - ",'Final Report'!I287,CHAR(10)),""),IF('Final Report'!J287&lt;&gt;"",CONCATENATE("VoiceOver - Safari - MAC OS - ",'Final Report'!J287,CHAR(10)),""),IF('Final Report'!K287&lt;&gt;"",CONCATENATE("VoiceOver - Chrome - MAC OS  - ",'Final Report'!K287,CHAR(10)),""),IF('Final Report'!L287&lt;&gt;"",CONCATENATE("VoiceOver - iOS - ",'Final Report'!L287,CHAR(10)),""),IF('Final Report'!M287&lt;&gt;"",CONCATENATE("TalkBack - Android - ",'Final Report'!M287,CHAR(10)),""),IF('Final Report'!N287&lt;&gt;"",CONCATENATE("ZoomText - ",'Final Report'!N287,CHAR(10)),""),IF('Final Report'!O287&lt;&gt;"",CONCATENATE("Dragon - ",'Final Report'!O287,CHAR(10)),""),CHAR(10),"*Original Bug:*",CHAR(10),)))</f>
        <v>*Steps to Reproduce:*
N/A
*Actual Result:*
N/A
*ScreenShot Name:*
*Code Snippet*
0
*Expected Result*
N/A
*Rationale*
N/A
*Recommendation*
N/A
*WCAG 2.1 Conformance Level:*
N/A
*WCAG 2.1 Success Criteria:*
N/A
*Tested on:*
Windows: 11
MAC OS: 12
iOS: 15
Android OS: 10
FALSE</v>
      </c>
      <c r="D287" s="121" t="b">
        <f>Final_Report[[#This Row],[Severity]]</f>
        <v>0</v>
      </c>
      <c r="E287" s="103" t="str">
        <f>CONCATENATE('Final Report'!AD287,CHAR(10),CHAR(10),'Final Report'!AF287)</f>
        <v xml:space="preserve">
N/A</v>
      </c>
      <c r="F287" s="103" t="str">
        <f>Final_Report[[#This Row],[Components]]</f>
        <v>N/A (Level N/A), Accessibility, Audit, Marketing, MLM-XL, MLVISION, MyLab, US, VPAT</v>
      </c>
      <c r="G287" s="103" t="e">
        <f>Final_Report[[#This Row],[Labels]]</f>
        <v>#VALUE!</v>
      </c>
      <c r="H287" s="103">
        <f>Final_Report[[#This Row],[ScreenShot Name]]</f>
        <v>0</v>
      </c>
      <c r="I287" s="104">
        <f>Final_Report[[#This Row],[Priority]]</f>
        <v>0</v>
      </c>
      <c r="J287" s="103">
        <f>Final_Report[[#This Row],[Uploading Status]]</f>
        <v>0</v>
      </c>
    </row>
    <row r="288" spans="1:10" ht="409.5" hidden="1">
      <c r="A288" s="58">
        <f>Final_Report[[#This Row],[Issue Name]]</f>
        <v>0</v>
      </c>
      <c r="B288" s="103" t="str">
        <f>Final_Report[[#This Row],[Summary]]</f>
        <v>N/A</v>
      </c>
      <c r="C288" s="103" t="str">
        <f>CONCATENATE("*Steps to Reproduce:*",CHAR(10),CHAR(10),'Final Report'!AD288,CHAR(10),CHAR(10),'Final Report'!AF288,CHAR(10),CHAR(10),"*Actual Result:*",CHAR(10),'Final Report'!V288,CHAR(10),CHAR(10),"*ScreenShot Name:*",CHAR(10),'Final Report'!AI288,CHAR(10),CHAR(10),IF('Final Report'!X288&lt;&gt;"",CONCATENATE("*Code Snippet*",CHAR(10),'Final Report'!X288,CHAR(10),CHAR(10)),""),"*Expected Result*",CHAR(10),'Final Report'!Z288,CHAR(10),CHAR(10),"*Rationale*",CHAR(10),'Final Report'!AA288,CHAR(10),CHAR(10),"*Recommendation*",CHAR(10),'Final Report'!AC288,CHAR(10),CHAR(10),"*WCAG 2.1 Conformance Level:*",CHAR(10),'Final Report'!AG288,CHAR(10),CHAR(10),"*WCAG 2.1 Success Criteria:*",CHAR(10),'Final Report'!AH288,CHAR(10),CHAR(10),"*Tested on:*",CHAR(10),'Final Report'!AK288,CHAR(10),CHAR(10),IF(OR('Final Report'!G288&lt;&gt;"",'Final Report'!H288&lt;&gt;"",'Final Report'!I288&lt;&gt;"",'Final Report'!J288&lt;&gt;"",'Final Report'!K288&lt;&gt;"",'Final Report'!L288&lt;&gt;"",'Final Report'!M288&lt;&gt;"",'Final Report'!N288&lt;&gt;"",'Final Report'!O288&lt;&gt;""),CONCATENATE("*Assistive Technology:*",CHAR(10),IF('Final Report'!G288&lt;&gt;"",CONCATENATE("JAWS 2022 - Chrome - Windows - ",'Final Report'!G288,CHAR(10)),""),IF('Final Report'!H288&lt;&gt;"",CONCATENATE("NVDA 2022 - Firefox - Windows - ",'Final Report'!H288,CHAR(10)),""),IF('Final Report'!I288&lt;&gt;"",CONCATENATE("NVDA 2022 - Chrome - Windows - ",'Final Report'!I288,CHAR(10)),""),IF('Final Report'!J288&lt;&gt;"",CONCATENATE("VoiceOver - Safari - MAC OS - ",'Final Report'!J288,CHAR(10)),""),IF('Final Report'!K288&lt;&gt;"",CONCATENATE("VoiceOver - Chrome - MAC OS  - ",'Final Report'!K288,CHAR(10)),""),IF('Final Report'!L288&lt;&gt;"",CONCATENATE("VoiceOver - iOS - ",'Final Report'!L288,CHAR(10)),""),IF('Final Report'!M288&lt;&gt;"",CONCATENATE("TalkBack - Android - ",'Final Report'!M288,CHAR(10)),""),IF('Final Report'!N288&lt;&gt;"",CONCATENATE("ZoomText - ",'Final Report'!N288,CHAR(10)),""),IF('Final Report'!O288&lt;&gt;"",CONCATENATE("Dragon - ",'Final Report'!O288,CHAR(10)),""),CHAR(10),"*Original Bug:*",CHAR(10),)))</f>
        <v>*Steps to Reproduce:*
N/A
*Actual Result:*
N/A
*ScreenShot Name:*
*Code Snippet*
0
*Expected Result*
N/A
*Rationale*
N/A
*Recommendation*
N/A
*WCAG 2.1 Conformance Level:*
N/A
*WCAG 2.1 Success Criteria:*
N/A
*Tested on:*
Windows: 11
MAC OS: 12
iOS: 15
Android OS: 10
FALSE</v>
      </c>
      <c r="D288" s="121" t="b">
        <f>Final_Report[[#This Row],[Severity]]</f>
        <v>0</v>
      </c>
      <c r="E288" s="103" t="str">
        <f>CONCATENATE('Final Report'!AD288,CHAR(10),CHAR(10),'Final Report'!AF288)</f>
        <v xml:space="preserve">
N/A</v>
      </c>
      <c r="F288" s="103" t="str">
        <f>Final_Report[[#This Row],[Components]]</f>
        <v>N/A (Level N/A), Accessibility, Audit, Marketing, MLM-XL, MLVISION, MyLab, US, VPAT</v>
      </c>
      <c r="G288" s="103" t="e">
        <f>Final_Report[[#This Row],[Labels]]</f>
        <v>#VALUE!</v>
      </c>
      <c r="H288" s="103">
        <f>Final_Report[[#This Row],[ScreenShot Name]]</f>
        <v>0</v>
      </c>
      <c r="I288" s="104">
        <f>Final_Report[[#This Row],[Priority]]</f>
        <v>0</v>
      </c>
      <c r="J288" s="103">
        <f>Final_Report[[#This Row],[Uploading Status]]</f>
        <v>0</v>
      </c>
    </row>
    <row r="289" spans="1:10" ht="409.5" hidden="1">
      <c r="A289" s="58">
        <f>Final_Report[[#This Row],[Issue Name]]</f>
        <v>0</v>
      </c>
      <c r="B289" s="103" t="str">
        <f>Final_Report[[#This Row],[Summary]]</f>
        <v>N/A</v>
      </c>
      <c r="C289" s="103" t="str">
        <f>CONCATENATE("*Steps to Reproduce:*",CHAR(10),CHAR(10),'Final Report'!AD289,CHAR(10),CHAR(10),'Final Report'!AF289,CHAR(10),CHAR(10),"*Actual Result:*",CHAR(10),'Final Report'!V289,CHAR(10),CHAR(10),"*ScreenShot Name:*",CHAR(10),'Final Report'!AI289,CHAR(10),CHAR(10),IF('Final Report'!X289&lt;&gt;"",CONCATENATE("*Code Snippet*",CHAR(10),'Final Report'!X289,CHAR(10),CHAR(10)),""),"*Expected Result*",CHAR(10),'Final Report'!Z289,CHAR(10),CHAR(10),"*Rationale*",CHAR(10),'Final Report'!AA289,CHAR(10),CHAR(10),"*Recommendation*",CHAR(10),'Final Report'!AC289,CHAR(10),CHAR(10),"*WCAG 2.1 Conformance Level:*",CHAR(10),'Final Report'!AG289,CHAR(10),CHAR(10),"*WCAG 2.1 Success Criteria:*",CHAR(10),'Final Report'!AH289,CHAR(10),CHAR(10),"*Tested on:*",CHAR(10),'Final Report'!AK289,CHAR(10),CHAR(10),IF(OR('Final Report'!G289&lt;&gt;"",'Final Report'!H289&lt;&gt;"",'Final Report'!I289&lt;&gt;"",'Final Report'!J289&lt;&gt;"",'Final Report'!K289&lt;&gt;"",'Final Report'!L289&lt;&gt;"",'Final Report'!M289&lt;&gt;"",'Final Report'!N289&lt;&gt;"",'Final Report'!O289&lt;&gt;""),CONCATENATE("*Assistive Technology:*",CHAR(10),IF('Final Report'!G289&lt;&gt;"",CONCATENATE("JAWS 2022 - Chrome - Windows - ",'Final Report'!G289,CHAR(10)),""),IF('Final Report'!H289&lt;&gt;"",CONCATENATE("NVDA 2022 - Firefox - Windows - ",'Final Report'!H289,CHAR(10)),""),IF('Final Report'!I289&lt;&gt;"",CONCATENATE("NVDA 2022 - Chrome - Windows - ",'Final Report'!I289,CHAR(10)),""),IF('Final Report'!J289&lt;&gt;"",CONCATENATE("VoiceOver - Safari - MAC OS - ",'Final Report'!J289,CHAR(10)),""),IF('Final Report'!K289&lt;&gt;"",CONCATENATE("VoiceOver - Chrome - MAC OS  - ",'Final Report'!K289,CHAR(10)),""),IF('Final Report'!L289&lt;&gt;"",CONCATENATE("VoiceOver - iOS - ",'Final Report'!L289,CHAR(10)),""),IF('Final Report'!M289&lt;&gt;"",CONCATENATE("TalkBack - Android - ",'Final Report'!M289,CHAR(10)),""),IF('Final Report'!N289&lt;&gt;"",CONCATENATE("ZoomText - ",'Final Report'!N289,CHAR(10)),""),IF('Final Report'!O289&lt;&gt;"",CONCATENATE("Dragon - ",'Final Report'!O289,CHAR(10)),""),CHAR(10),"*Original Bug:*",CHAR(10),)))</f>
        <v>*Steps to Reproduce:*
N/A
*Actual Result:*
N/A
*ScreenShot Name:*
*Code Snippet*
0
*Expected Result*
N/A
*Rationale*
N/A
*Recommendation*
N/A
*WCAG 2.1 Conformance Level:*
N/A
*WCAG 2.1 Success Criteria:*
N/A
*Tested on:*
Windows: 11
MAC OS: 12
iOS: 15
Android OS: 10
FALSE</v>
      </c>
      <c r="D289" s="121" t="b">
        <f>Final_Report[[#This Row],[Severity]]</f>
        <v>0</v>
      </c>
      <c r="E289" s="103" t="str">
        <f>CONCATENATE('Final Report'!AD289,CHAR(10),CHAR(10),'Final Report'!AF289)</f>
        <v xml:space="preserve">
N/A</v>
      </c>
      <c r="F289" s="103" t="str">
        <f>Final_Report[[#This Row],[Components]]</f>
        <v>N/A (Level N/A), Accessibility, Audit, Marketing, MLM-XL, MLVISION, MyLab, US, VPAT</v>
      </c>
      <c r="G289" s="103" t="e">
        <f>Final_Report[[#This Row],[Labels]]</f>
        <v>#VALUE!</v>
      </c>
      <c r="H289" s="103">
        <f>Final_Report[[#This Row],[ScreenShot Name]]</f>
        <v>0</v>
      </c>
      <c r="I289" s="104">
        <f>Final_Report[[#This Row],[Priority]]</f>
        <v>0</v>
      </c>
      <c r="J289" s="103">
        <f>Final_Report[[#This Row],[Uploading Status]]</f>
        <v>0</v>
      </c>
    </row>
    <row r="290" spans="1:10" ht="409.5" hidden="1">
      <c r="A290" s="58">
        <f>Final_Report[[#This Row],[Issue Name]]</f>
        <v>0</v>
      </c>
      <c r="B290" s="103" t="str">
        <f>Final_Report[[#This Row],[Summary]]</f>
        <v>N/A</v>
      </c>
      <c r="C290" s="103" t="str">
        <f>CONCATENATE("*Steps to Reproduce:*",CHAR(10),CHAR(10),'Final Report'!AD290,CHAR(10),CHAR(10),'Final Report'!AF290,CHAR(10),CHAR(10),"*Actual Result:*",CHAR(10),'Final Report'!V290,CHAR(10),CHAR(10),"*ScreenShot Name:*",CHAR(10),'Final Report'!AI290,CHAR(10),CHAR(10),IF('Final Report'!X290&lt;&gt;"",CONCATENATE("*Code Snippet*",CHAR(10),'Final Report'!X290,CHAR(10),CHAR(10)),""),"*Expected Result*",CHAR(10),'Final Report'!Z290,CHAR(10),CHAR(10),"*Rationale*",CHAR(10),'Final Report'!AA290,CHAR(10),CHAR(10),"*Recommendation*",CHAR(10),'Final Report'!AC290,CHAR(10),CHAR(10),"*WCAG 2.1 Conformance Level:*",CHAR(10),'Final Report'!AG290,CHAR(10),CHAR(10),"*WCAG 2.1 Success Criteria:*",CHAR(10),'Final Report'!AH290,CHAR(10),CHAR(10),"*Tested on:*",CHAR(10),'Final Report'!AK290,CHAR(10),CHAR(10),IF(OR('Final Report'!G290&lt;&gt;"",'Final Report'!H290&lt;&gt;"",'Final Report'!I290&lt;&gt;"",'Final Report'!J290&lt;&gt;"",'Final Report'!K290&lt;&gt;"",'Final Report'!L290&lt;&gt;"",'Final Report'!M290&lt;&gt;"",'Final Report'!N290&lt;&gt;"",'Final Report'!O290&lt;&gt;""),CONCATENATE("*Assistive Technology:*",CHAR(10),IF('Final Report'!G290&lt;&gt;"",CONCATENATE("JAWS 2022 - Chrome - Windows - ",'Final Report'!G290,CHAR(10)),""),IF('Final Report'!H290&lt;&gt;"",CONCATENATE("NVDA 2022 - Firefox - Windows - ",'Final Report'!H290,CHAR(10)),""),IF('Final Report'!I290&lt;&gt;"",CONCATENATE("NVDA 2022 - Chrome - Windows - ",'Final Report'!I290,CHAR(10)),""),IF('Final Report'!J290&lt;&gt;"",CONCATENATE("VoiceOver - Safari - MAC OS - ",'Final Report'!J290,CHAR(10)),""),IF('Final Report'!K290&lt;&gt;"",CONCATENATE("VoiceOver - Chrome - MAC OS  - ",'Final Report'!K290,CHAR(10)),""),IF('Final Report'!L290&lt;&gt;"",CONCATENATE("VoiceOver - iOS - ",'Final Report'!L290,CHAR(10)),""),IF('Final Report'!M290&lt;&gt;"",CONCATENATE("TalkBack - Android - ",'Final Report'!M290,CHAR(10)),""),IF('Final Report'!N290&lt;&gt;"",CONCATENATE("ZoomText - ",'Final Report'!N290,CHAR(10)),""),IF('Final Report'!O290&lt;&gt;"",CONCATENATE("Dragon - ",'Final Report'!O290,CHAR(10)),""),CHAR(10),"*Original Bug:*",CHAR(10),)))</f>
        <v>*Steps to Reproduce:*
N/A
*Actual Result:*
N/A
*ScreenShot Name:*
*Code Snippet*
0
*Expected Result*
N/A
*Rationale*
N/A
*Recommendation*
N/A
*WCAG 2.1 Conformance Level:*
N/A
*WCAG 2.1 Success Criteria:*
N/A
*Tested on:*
Windows: 11
MAC OS: 12
iOS: 15
Android OS: 10
FALSE</v>
      </c>
      <c r="D290" s="121" t="b">
        <f>Final_Report[[#This Row],[Severity]]</f>
        <v>0</v>
      </c>
      <c r="E290" s="103" t="str">
        <f>CONCATENATE('Final Report'!AD290,CHAR(10),CHAR(10),'Final Report'!AF290)</f>
        <v xml:space="preserve">
N/A</v>
      </c>
      <c r="F290" s="103" t="str">
        <f>Final_Report[[#This Row],[Components]]</f>
        <v>N/A (Level N/A), Accessibility, Audit, Marketing, MLM-XL, MLVISION, MyLab, US, VPAT</v>
      </c>
      <c r="G290" s="103" t="e">
        <f>Final_Report[[#This Row],[Labels]]</f>
        <v>#VALUE!</v>
      </c>
      <c r="H290" s="103">
        <f>Final_Report[[#This Row],[ScreenShot Name]]</f>
        <v>0</v>
      </c>
      <c r="I290" s="104">
        <f>Final_Report[[#This Row],[Priority]]</f>
        <v>0</v>
      </c>
      <c r="J290" s="103">
        <f>Final_Report[[#This Row],[Uploading Status]]</f>
        <v>0</v>
      </c>
    </row>
    <row r="291" spans="1:10" ht="409.5" hidden="1">
      <c r="A291" s="58">
        <f>Final_Report[[#This Row],[Issue Name]]</f>
        <v>0</v>
      </c>
      <c r="B291" s="103" t="str">
        <f>Final_Report[[#This Row],[Summary]]</f>
        <v>N/A</v>
      </c>
      <c r="C291" s="103" t="str">
        <f>CONCATENATE("*Steps to Reproduce:*",CHAR(10),CHAR(10),'Final Report'!AD291,CHAR(10),CHAR(10),'Final Report'!AF291,CHAR(10),CHAR(10),"*Actual Result:*",CHAR(10),'Final Report'!V291,CHAR(10),CHAR(10),"*ScreenShot Name:*",CHAR(10),'Final Report'!AI291,CHAR(10),CHAR(10),IF('Final Report'!X291&lt;&gt;"",CONCATENATE("*Code Snippet*",CHAR(10),'Final Report'!X291,CHAR(10),CHAR(10)),""),"*Expected Result*",CHAR(10),'Final Report'!Z291,CHAR(10),CHAR(10),"*Rationale*",CHAR(10),'Final Report'!AA291,CHAR(10),CHAR(10),"*Recommendation*",CHAR(10),'Final Report'!AC291,CHAR(10),CHAR(10),"*WCAG 2.1 Conformance Level:*",CHAR(10),'Final Report'!AG291,CHAR(10),CHAR(10),"*WCAG 2.1 Success Criteria:*",CHAR(10),'Final Report'!AH291,CHAR(10),CHAR(10),"*Tested on:*",CHAR(10),'Final Report'!AK291,CHAR(10),CHAR(10),IF(OR('Final Report'!G291&lt;&gt;"",'Final Report'!H291&lt;&gt;"",'Final Report'!I291&lt;&gt;"",'Final Report'!J291&lt;&gt;"",'Final Report'!K291&lt;&gt;"",'Final Report'!L291&lt;&gt;"",'Final Report'!M291&lt;&gt;"",'Final Report'!N291&lt;&gt;"",'Final Report'!O291&lt;&gt;""),CONCATENATE("*Assistive Technology:*",CHAR(10),IF('Final Report'!G291&lt;&gt;"",CONCATENATE("JAWS 2022 - Chrome - Windows - ",'Final Report'!G291,CHAR(10)),""),IF('Final Report'!H291&lt;&gt;"",CONCATENATE("NVDA 2022 - Firefox - Windows - ",'Final Report'!H291,CHAR(10)),""),IF('Final Report'!I291&lt;&gt;"",CONCATENATE("NVDA 2022 - Chrome - Windows - ",'Final Report'!I291,CHAR(10)),""),IF('Final Report'!J291&lt;&gt;"",CONCATENATE("VoiceOver - Safari - MAC OS - ",'Final Report'!J291,CHAR(10)),""),IF('Final Report'!K291&lt;&gt;"",CONCATENATE("VoiceOver - Chrome - MAC OS  - ",'Final Report'!K291,CHAR(10)),""),IF('Final Report'!L291&lt;&gt;"",CONCATENATE("VoiceOver - iOS - ",'Final Report'!L291,CHAR(10)),""),IF('Final Report'!M291&lt;&gt;"",CONCATENATE("TalkBack - Android - ",'Final Report'!M291,CHAR(10)),""),IF('Final Report'!N291&lt;&gt;"",CONCATENATE("ZoomText - ",'Final Report'!N291,CHAR(10)),""),IF('Final Report'!O291&lt;&gt;"",CONCATENATE("Dragon - ",'Final Report'!O291,CHAR(10)),""),CHAR(10),"*Original Bug:*",CHAR(10),)))</f>
        <v>*Steps to Reproduce:*
N/A
*Actual Result:*
N/A
*ScreenShot Name:*
*Code Snippet*
0
*Expected Result*
N/A
*Rationale*
N/A
*Recommendation*
N/A
*WCAG 2.1 Conformance Level:*
N/A
*WCAG 2.1 Success Criteria:*
N/A
*Tested on:*
Windows: 11
MAC OS: 12
iOS: 15
Android OS: 10
FALSE</v>
      </c>
      <c r="D291" s="121" t="b">
        <f>Final_Report[[#This Row],[Severity]]</f>
        <v>0</v>
      </c>
      <c r="E291" s="103" t="str">
        <f>CONCATENATE('Final Report'!AD291,CHAR(10),CHAR(10),'Final Report'!AF291)</f>
        <v xml:space="preserve">
N/A</v>
      </c>
      <c r="F291" s="103" t="str">
        <f>Final_Report[[#This Row],[Components]]</f>
        <v>N/A (Level N/A), Accessibility, Audit, Marketing, MLM-XL, MLVISION, MyLab, US, VPAT</v>
      </c>
      <c r="G291" s="103" t="e">
        <f>Final_Report[[#This Row],[Labels]]</f>
        <v>#VALUE!</v>
      </c>
      <c r="H291" s="103">
        <f>Final_Report[[#This Row],[ScreenShot Name]]</f>
        <v>0</v>
      </c>
      <c r="I291" s="104">
        <f>Final_Report[[#This Row],[Priority]]</f>
        <v>0</v>
      </c>
      <c r="J291" s="103">
        <f>Final_Report[[#This Row],[Uploading Status]]</f>
        <v>0</v>
      </c>
    </row>
    <row r="292" spans="1:10" ht="409.5" hidden="1">
      <c r="A292" s="58">
        <f>Final_Report[[#This Row],[Issue Name]]</f>
        <v>0</v>
      </c>
      <c r="B292" s="103" t="str">
        <f>Final_Report[[#This Row],[Summary]]</f>
        <v>N/A</v>
      </c>
      <c r="C292" s="103" t="str">
        <f>CONCATENATE("*Steps to Reproduce:*",CHAR(10),CHAR(10),'Final Report'!AD292,CHAR(10),CHAR(10),'Final Report'!AF292,CHAR(10),CHAR(10),"*Actual Result:*",CHAR(10),'Final Report'!V292,CHAR(10),CHAR(10),"*ScreenShot Name:*",CHAR(10),'Final Report'!AI292,CHAR(10),CHAR(10),IF('Final Report'!X292&lt;&gt;"",CONCATENATE("*Code Snippet*",CHAR(10),'Final Report'!X292,CHAR(10),CHAR(10)),""),"*Expected Result*",CHAR(10),'Final Report'!Z292,CHAR(10),CHAR(10),"*Rationale*",CHAR(10),'Final Report'!AA292,CHAR(10),CHAR(10),"*Recommendation*",CHAR(10),'Final Report'!AC292,CHAR(10),CHAR(10),"*WCAG 2.1 Conformance Level:*",CHAR(10),'Final Report'!AG292,CHAR(10),CHAR(10),"*WCAG 2.1 Success Criteria:*",CHAR(10),'Final Report'!AH292,CHAR(10),CHAR(10),"*Tested on:*",CHAR(10),'Final Report'!AK292,CHAR(10),CHAR(10),IF(OR('Final Report'!G292&lt;&gt;"",'Final Report'!H292&lt;&gt;"",'Final Report'!I292&lt;&gt;"",'Final Report'!J292&lt;&gt;"",'Final Report'!K292&lt;&gt;"",'Final Report'!L292&lt;&gt;"",'Final Report'!M292&lt;&gt;"",'Final Report'!N292&lt;&gt;"",'Final Report'!O292&lt;&gt;""),CONCATENATE("*Assistive Technology:*",CHAR(10),IF('Final Report'!G292&lt;&gt;"",CONCATENATE("JAWS 2022 - Chrome - Windows - ",'Final Report'!G292,CHAR(10)),""),IF('Final Report'!H292&lt;&gt;"",CONCATENATE("NVDA 2022 - Firefox - Windows - ",'Final Report'!H292,CHAR(10)),""),IF('Final Report'!I292&lt;&gt;"",CONCATENATE("NVDA 2022 - Chrome - Windows - ",'Final Report'!I292,CHAR(10)),""),IF('Final Report'!J292&lt;&gt;"",CONCATENATE("VoiceOver - Safari - MAC OS - ",'Final Report'!J292,CHAR(10)),""),IF('Final Report'!K292&lt;&gt;"",CONCATENATE("VoiceOver - Chrome - MAC OS  - ",'Final Report'!K292,CHAR(10)),""),IF('Final Report'!L292&lt;&gt;"",CONCATENATE("VoiceOver - iOS - ",'Final Report'!L292,CHAR(10)),""),IF('Final Report'!M292&lt;&gt;"",CONCATENATE("TalkBack - Android - ",'Final Report'!M292,CHAR(10)),""),IF('Final Report'!N292&lt;&gt;"",CONCATENATE("ZoomText - ",'Final Report'!N292,CHAR(10)),""),IF('Final Report'!O292&lt;&gt;"",CONCATENATE("Dragon - ",'Final Report'!O292,CHAR(10)),""),CHAR(10),"*Original Bug:*",CHAR(10),)))</f>
        <v>*Steps to Reproduce:*
N/A
*Actual Result:*
N/A
*ScreenShot Name:*
*Code Snippet*
0
*Expected Result*
N/A
*Rationale*
N/A
*Recommendation*
N/A
*WCAG 2.1 Conformance Level:*
N/A
*WCAG 2.1 Success Criteria:*
N/A
*Tested on:*
Windows: 11
MAC OS: 12
iOS: 15
Android OS: 10
FALSE</v>
      </c>
      <c r="D292" s="121" t="b">
        <f>Final_Report[[#This Row],[Severity]]</f>
        <v>0</v>
      </c>
      <c r="E292" s="103" t="str">
        <f>CONCATENATE('Final Report'!AD292,CHAR(10),CHAR(10),'Final Report'!AF292)</f>
        <v xml:space="preserve">
N/A</v>
      </c>
      <c r="F292" s="103" t="str">
        <f>Final_Report[[#This Row],[Components]]</f>
        <v>N/A (Level N/A), Accessibility, Audit, Marketing, MLM-XL, MLVISION, MyLab, US, VPAT</v>
      </c>
      <c r="G292" s="103" t="e">
        <f>Final_Report[[#This Row],[Labels]]</f>
        <v>#VALUE!</v>
      </c>
      <c r="H292" s="103">
        <f>Final_Report[[#This Row],[ScreenShot Name]]</f>
        <v>0</v>
      </c>
      <c r="I292" s="104">
        <f>Final_Report[[#This Row],[Priority]]</f>
        <v>0</v>
      </c>
      <c r="J292" s="103">
        <f>Final_Report[[#This Row],[Uploading Status]]</f>
        <v>0</v>
      </c>
    </row>
    <row r="293" spans="1:10" ht="409.5" hidden="1">
      <c r="A293" s="58">
        <f>Final_Report[[#This Row],[Issue Name]]</f>
        <v>0</v>
      </c>
      <c r="B293" s="103" t="str">
        <f>Final_Report[[#This Row],[Summary]]</f>
        <v>N/A</v>
      </c>
      <c r="C293" s="103" t="str">
        <f>CONCATENATE("*Steps to Reproduce:*",CHAR(10),CHAR(10),'Final Report'!AD293,CHAR(10),CHAR(10),'Final Report'!AF293,CHAR(10),CHAR(10),"*Actual Result:*",CHAR(10),'Final Report'!V293,CHAR(10),CHAR(10),"*ScreenShot Name:*",CHAR(10),'Final Report'!AI293,CHAR(10),CHAR(10),IF('Final Report'!X293&lt;&gt;"",CONCATENATE("*Code Snippet*",CHAR(10),'Final Report'!X293,CHAR(10),CHAR(10)),""),"*Expected Result*",CHAR(10),'Final Report'!Z293,CHAR(10),CHAR(10),"*Rationale*",CHAR(10),'Final Report'!AA293,CHAR(10),CHAR(10),"*Recommendation*",CHAR(10),'Final Report'!AC293,CHAR(10),CHAR(10),"*WCAG 2.1 Conformance Level:*",CHAR(10),'Final Report'!AG293,CHAR(10),CHAR(10),"*WCAG 2.1 Success Criteria:*",CHAR(10),'Final Report'!AH293,CHAR(10),CHAR(10),"*Tested on:*",CHAR(10),'Final Report'!AK293,CHAR(10),CHAR(10),IF(OR('Final Report'!G293&lt;&gt;"",'Final Report'!H293&lt;&gt;"",'Final Report'!I293&lt;&gt;"",'Final Report'!J293&lt;&gt;"",'Final Report'!K293&lt;&gt;"",'Final Report'!L293&lt;&gt;"",'Final Report'!M293&lt;&gt;"",'Final Report'!N293&lt;&gt;"",'Final Report'!O293&lt;&gt;""),CONCATENATE("*Assistive Technology:*",CHAR(10),IF('Final Report'!G293&lt;&gt;"",CONCATENATE("JAWS 2022 - Chrome - Windows - ",'Final Report'!G293,CHAR(10)),""),IF('Final Report'!H293&lt;&gt;"",CONCATENATE("NVDA 2022 - Firefox - Windows - ",'Final Report'!H293,CHAR(10)),""),IF('Final Report'!I293&lt;&gt;"",CONCATENATE("NVDA 2022 - Chrome - Windows - ",'Final Report'!I293,CHAR(10)),""),IF('Final Report'!J293&lt;&gt;"",CONCATENATE("VoiceOver - Safari - MAC OS - ",'Final Report'!J293,CHAR(10)),""),IF('Final Report'!K293&lt;&gt;"",CONCATENATE("VoiceOver - Chrome - MAC OS  - ",'Final Report'!K293,CHAR(10)),""),IF('Final Report'!L293&lt;&gt;"",CONCATENATE("VoiceOver - iOS - ",'Final Report'!L293,CHAR(10)),""),IF('Final Report'!M293&lt;&gt;"",CONCATENATE("TalkBack - Android - ",'Final Report'!M293,CHAR(10)),""),IF('Final Report'!N293&lt;&gt;"",CONCATENATE("ZoomText - ",'Final Report'!N293,CHAR(10)),""),IF('Final Report'!O293&lt;&gt;"",CONCATENATE("Dragon - ",'Final Report'!O293,CHAR(10)),""),CHAR(10),"*Original Bug:*",CHAR(10),)))</f>
        <v>*Steps to Reproduce:*
N/A
*Actual Result:*
N/A
*ScreenShot Name:*
*Code Snippet*
0
*Expected Result*
N/A
*Rationale*
N/A
*Recommendation*
N/A
*WCAG 2.1 Conformance Level:*
N/A
*WCAG 2.1 Success Criteria:*
N/A
*Tested on:*
Windows: 11
MAC OS: 12
iOS: 15
Android OS: 10
FALSE</v>
      </c>
      <c r="D293" s="121" t="b">
        <f>Final_Report[[#This Row],[Severity]]</f>
        <v>0</v>
      </c>
      <c r="E293" s="103" t="str">
        <f>CONCATENATE('Final Report'!AD293,CHAR(10),CHAR(10),'Final Report'!AF293)</f>
        <v xml:space="preserve">
N/A</v>
      </c>
      <c r="F293" s="103" t="str">
        <f>Final_Report[[#This Row],[Components]]</f>
        <v>N/A (Level N/A), Accessibility, Audit, Marketing, MLM-XL, MLVISION, MyLab, US, VPAT</v>
      </c>
      <c r="G293" s="103" t="e">
        <f>Final_Report[[#This Row],[Labels]]</f>
        <v>#VALUE!</v>
      </c>
      <c r="H293" s="103">
        <f>Final_Report[[#This Row],[ScreenShot Name]]</f>
        <v>0</v>
      </c>
      <c r="I293" s="104">
        <f>Final_Report[[#This Row],[Priority]]</f>
        <v>0</v>
      </c>
      <c r="J293" s="103">
        <f>Final_Report[[#This Row],[Uploading Status]]</f>
        <v>0</v>
      </c>
    </row>
    <row r="294" spans="1:10" ht="409.5" hidden="1">
      <c r="A294" s="58">
        <f>Final_Report[[#This Row],[Issue Name]]</f>
        <v>0</v>
      </c>
      <c r="B294" s="103" t="str">
        <f>Final_Report[[#This Row],[Summary]]</f>
        <v>N/A</v>
      </c>
      <c r="C294" s="103" t="str">
        <f>CONCATENATE("*Steps to Reproduce:*",CHAR(10),CHAR(10),'Final Report'!AD294,CHAR(10),CHAR(10),'Final Report'!AF294,CHAR(10),CHAR(10),"*Actual Result:*",CHAR(10),'Final Report'!V294,CHAR(10),CHAR(10),"*ScreenShot Name:*",CHAR(10),'Final Report'!AI294,CHAR(10),CHAR(10),IF('Final Report'!X294&lt;&gt;"",CONCATENATE("*Code Snippet*",CHAR(10),'Final Report'!X294,CHAR(10),CHAR(10)),""),"*Expected Result*",CHAR(10),'Final Report'!Z294,CHAR(10),CHAR(10),"*Rationale*",CHAR(10),'Final Report'!AA294,CHAR(10),CHAR(10),"*Recommendation*",CHAR(10),'Final Report'!AC294,CHAR(10),CHAR(10),"*WCAG 2.1 Conformance Level:*",CHAR(10),'Final Report'!AG294,CHAR(10),CHAR(10),"*WCAG 2.1 Success Criteria:*",CHAR(10),'Final Report'!AH294,CHAR(10),CHAR(10),"*Tested on:*",CHAR(10),'Final Report'!AK294,CHAR(10),CHAR(10),IF(OR('Final Report'!G294&lt;&gt;"",'Final Report'!H294&lt;&gt;"",'Final Report'!I294&lt;&gt;"",'Final Report'!J294&lt;&gt;"",'Final Report'!K294&lt;&gt;"",'Final Report'!L294&lt;&gt;"",'Final Report'!M294&lt;&gt;"",'Final Report'!N294&lt;&gt;"",'Final Report'!O294&lt;&gt;""),CONCATENATE("*Assistive Technology:*",CHAR(10),IF('Final Report'!G294&lt;&gt;"",CONCATENATE("JAWS 2022 - Chrome - Windows - ",'Final Report'!G294,CHAR(10)),""),IF('Final Report'!H294&lt;&gt;"",CONCATENATE("NVDA 2022 - Firefox - Windows - ",'Final Report'!H294,CHAR(10)),""),IF('Final Report'!I294&lt;&gt;"",CONCATENATE("NVDA 2022 - Chrome - Windows - ",'Final Report'!I294,CHAR(10)),""),IF('Final Report'!J294&lt;&gt;"",CONCATENATE("VoiceOver - Safari - MAC OS - ",'Final Report'!J294,CHAR(10)),""),IF('Final Report'!K294&lt;&gt;"",CONCATENATE("VoiceOver - Chrome - MAC OS  - ",'Final Report'!K294,CHAR(10)),""),IF('Final Report'!L294&lt;&gt;"",CONCATENATE("VoiceOver - iOS - ",'Final Report'!L294,CHAR(10)),""),IF('Final Report'!M294&lt;&gt;"",CONCATENATE("TalkBack - Android - ",'Final Report'!M294,CHAR(10)),""),IF('Final Report'!N294&lt;&gt;"",CONCATENATE("ZoomText - ",'Final Report'!N294,CHAR(10)),""),IF('Final Report'!O294&lt;&gt;"",CONCATENATE("Dragon - ",'Final Report'!O294,CHAR(10)),""),CHAR(10),"*Original Bug:*",CHAR(10),)))</f>
        <v>*Steps to Reproduce:*
N/A
*Actual Result:*
N/A
*ScreenShot Name:*
*Code Snippet*
0
*Expected Result*
N/A
*Rationale*
N/A
*Recommendation*
N/A
*WCAG 2.1 Conformance Level:*
N/A
*WCAG 2.1 Success Criteria:*
N/A
*Tested on:*
Windows: 11
MAC OS: 12
iOS: 15
Android OS: 10
FALSE</v>
      </c>
      <c r="D294" s="121" t="b">
        <f>Final_Report[[#This Row],[Severity]]</f>
        <v>0</v>
      </c>
      <c r="E294" s="103" t="str">
        <f>CONCATENATE('Final Report'!AD294,CHAR(10),CHAR(10),'Final Report'!AF294)</f>
        <v xml:space="preserve">
N/A</v>
      </c>
      <c r="F294" s="103" t="str">
        <f>Final_Report[[#This Row],[Components]]</f>
        <v>N/A (Level N/A), Accessibility, Audit, Marketing, MLM-XL, MLVISION, MyLab, US, VPAT</v>
      </c>
      <c r="G294" s="103" t="e">
        <f>Final_Report[[#This Row],[Labels]]</f>
        <v>#VALUE!</v>
      </c>
      <c r="H294" s="103">
        <f>Final_Report[[#This Row],[ScreenShot Name]]</f>
        <v>0</v>
      </c>
      <c r="I294" s="104">
        <f>Final_Report[[#This Row],[Priority]]</f>
        <v>0</v>
      </c>
      <c r="J294" s="103">
        <f>Final_Report[[#This Row],[Uploading Status]]</f>
        <v>0</v>
      </c>
    </row>
    <row r="295" spans="1:10" ht="409.5" hidden="1">
      <c r="A295" s="58">
        <f>Final_Report[[#This Row],[Issue Name]]</f>
        <v>0</v>
      </c>
      <c r="B295" s="103" t="str">
        <f>Final_Report[[#This Row],[Summary]]</f>
        <v>N/A</v>
      </c>
      <c r="C295" s="103" t="str">
        <f>CONCATENATE("*Steps to Reproduce:*",CHAR(10),CHAR(10),'Final Report'!AD295,CHAR(10),CHAR(10),'Final Report'!AF295,CHAR(10),CHAR(10),"*Actual Result:*",CHAR(10),'Final Report'!V295,CHAR(10),CHAR(10),"*ScreenShot Name:*",CHAR(10),'Final Report'!AI295,CHAR(10),CHAR(10),IF('Final Report'!X295&lt;&gt;"",CONCATENATE("*Code Snippet*",CHAR(10),'Final Report'!X295,CHAR(10),CHAR(10)),""),"*Expected Result*",CHAR(10),'Final Report'!Z295,CHAR(10),CHAR(10),"*Rationale*",CHAR(10),'Final Report'!AA295,CHAR(10),CHAR(10),"*Recommendation*",CHAR(10),'Final Report'!AC295,CHAR(10),CHAR(10),"*WCAG 2.1 Conformance Level:*",CHAR(10),'Final Report'!AG295,CHAR(10),CHAR(10),"*WCAG 2.1 Success Criteria:*",CHAR(10),'Final Report'!AH295,CHAR(10),CHAR(10),"*Tested on:*",CHAR(10),'Final Report'!AK295,CHAR(10),CHAR(10),IF(OR('Final Report'!G295&lt;&gt;"",'Final Report'!H295&lt;&gt;"",'Final Report'!I295&lt;&gt;"",'Final Report'!J295&lt;&gt;"",'Final Report'!K295&lt;&gt;"",'Final Report'!L295&lt;&gt;"",'Final Report'!M295&lt;&gt;"",'Final Report'!N295&lt;&gt;"",'Final Report'!O295&lt;&gt;""),CONCATENATE("*Assistive Technology:*",CHAR(10),IF('Final Report'!G295&lt;&gt;"",CONCATENATE("JAWS 2022 - Chrome - Windows - ",'Final Report'!G295,CHAR(10)),""),IF('Final Report'!H295&lt;&gt;"",CONCATENATE("NVDA 2022 - Firefox - Windows - ",'Final Report'!H295,CHAR(10)),""),IF('Final Report'!I295&lt;&gt;"",CONCATENATE("NVDA 2022 - Chrome - Windows - ",'Final Report'!I295,CHAR(10)),""),IF('Final Report'!J295&lt;&gt;"",CONCATENATE("VoiceOver - Safari - MAC OS - ",'Final Report'!J295,CHAR(10)),""),IF('Final Report'!K295&lt;&gt;"",CONCATENATE("VoiceOver - Chrome - MAC OS  - ",'Final Report'!K295,CHAR(10)),""),IF('Final Report'!L295&lt;&gt;"",CONCATENATE("VoiceOver - iOS - ",'Final Report'!L295,CHAR(10)),""),IF('Final Report'!M295&lt;&gt;"",CONCATENATE("TalkBack - Android - ",'Final Report'!M295,CHAR(10)),""),IF('Final Report'!N295&lt;&gt;"",CONCATENATE("ZoomText - ",'Final Report'!N295,CHAR(10)),""),IF('Final Report'!O295&lt;&gt;"",CONCATENATE("Dragon - ",'Final Report'!O295,CHAR(10)),""),CHAR(10),"*Original Bug:*",CHAR(10),)))</f>
        <v>*Steps to Reproduce:*
N/A
*Actual Result:*
N/A
*ScreenShot Name:*
*Code Snippet*
0
*Expected Result*
N/A
*Rationale*
N/A
*Recommendation*
N/A
*WCAG 2.1 Conformance Level:*
N/A
*WCAG 2.1 Success Criteria:*
N/A
*Tested on:*
Windows: 11
MAC OS: 12
iOS: 15
Android OS: 10
FALSE</v>
      </c>
      <c r="D295" s="121" t="b">
        <f>Final_Report[[#This Row],[Severity]]</f>
        <v>0</v>
      </c>
      <c r="E295" s="103" t="str">
        <f>CONCATENATE('Final Report'!AD295,CHAR(10),CHAR(10),'Final Report'!AF295)</f>
        <v xml:space="preserve">
N/A</v>
      </c>
      <c r="F295" s="103" t="str">
        <f>Final_Report[[#This Row],[Components]]</f>
        <v>N/A (Level N/A), Accessibility, Audit, Marketing, MLM-XL, MLVISION, MyLab, US, VPAT</v>
      </c>
      <c r="G295" s="103" t="e">
        <f>Final_Report[[#This Row],[Labels]]</f>
        <v>#VALUE!</v>
      </c>
      <c r="H295" s="103">
        <f>Final_Report[[#This Row],[ScreenShot Name]]</f>
        <v>0</v>
      </c>
      <c r="I295" s="104">
        <f>Final_Report[[#This Row],[Priority]]</f>
        <v>0</v>
      </c>
      <c r="J295" s="103">
        <f>Final_Report[[#This Row],[Uploading Status]]</f>
        <v>0</v>
      </c>
    </row>
    <row r="296" spans="1:10" ht="409.5" hidden="1">
      <c r="A296" s="58">
        <f>Final_Report[[#This Row],[Issue Name]]</f>
        <v>0</v>
      </c>
      <c r="B296" s="103" t="str">
        <f>Final_Report[[#This Row],[Summary]]</f>
        <v>N/A</v>
      </c>
      <c r="C296" s="103" t="str">
        <f>CONCATENATE("*Steps to Reproduce:*",CHAR(10),CHAR(10),'Final Report'!AD296,CHAR(10),CHAR(10),'Final Report'!AF296,CHAR(10),CHAR(10),"*Actual Result:*",CHAR(10),'Final Report'!V296,CHAR(10),CHAR(10),"*ScreenShot Name:*",CHAR(10),'Final Report'!AI296,CHAR(10),CHAR(10),IF('Final Report'!X296&lt;&gt;"",CONCATENATE("*Code Snippet*",CHAR(10),'Final Report'!X296,CHAR(10),CHAR(10)),""),"*Expected Result*",CHAR(10),'Final Report'!Z296,CHAR(10),CHAR(10),"*Rationale*",CHAR(10),'Final Report'!AA296,CHAR(10),CHAR(10),"*Recommendation*",CHAR(10),'Final Report'!AC296,CHAR(10),CHAR(10),"*WCAG 2.1 Conformance Level:*",CHAR(10),'Final Report'!AG296,CHAR(10),CHAR(10),"*WCAG 2.1 Success Criteria:*",CHAR(10),'Final Report'!AH296,CHAR(10),CHAR(10),"*Tested on:*",CHAR(10),'Final Report'!AK296,CHAR(10),CHAR(10),IF(OR('Final Report'!G296&lt;&gt;"",'Final Report'!H296&lt;&gt;"",'Final Report'!I296&lt;&gt;"",'Final Report'!J296&lt;&gt;"",'Final Report'!K296&lt;&gt;"",'Final Report'!L296&lt;&gt;"",'Final Report'!M296&lt;&gt;"",'Final Report'!N296&lt;&gt;"",'Final Report'!O296&lt;&gt;""),CONCATENATE("*Assistive Technology:*",CHAR(10),IF('Final Report'!G296&lt;&gt;"",CONCATENATE("JAWS 2022 - Chrome - Windows - ",'Final Report'!G296,CHAR(10)),""),IF('Final Report'!H296&lt;&gt;"",CONCATENATE("NVDA 2022 - Firefox - Windows - ",'Final Report'!H296,CHAR(10)),""),IF('Final Report'!I296&lt;&gt;"",CONCATENATE("NVDA 2022 - Chrome - Windows - ",'Final Report'!I296,CHAR(10)),""),IF('Final Report'!J296&lt;&gt;"",CONCATENATE("VoiceOver - Safari - MAC OS - ",'Final Report'!J296,CHAR(10)),""),IF('Final Report'!K296&lt;&gt;"",CONCATENATE("VoiceOver - Chrome - MAC OS  - ",'Final Report'!K296,CHAR(10)),""),IF('Final Report'!L296&lt;&gt;"",CONCATENATE("VoiceOver - iOS - ",'Final Report'!L296,CHAR(10)),""),IF('Final Report'!M296&lt;&gt;"",CONCATENATE("TalkBack - Android - ",'Final Report'!M296,CHAR(10)),""),IF('Final Report'!N296&lt;&gt;"",CONCATENATE("ZoomText - ",'Final Report'!N296,CHAR(10)),""),IF('Final Report'!O296&lt;&gt;"",CONCATENATE("Dragon - ",'Final Report'!O296,CHAR(10)),""),CHAR(10),"*Original Bug:*",CHAR(10),)))</f>
        <v>*Steps to Reproduce:*
N/A
*Actual Result:*
N/A
*ScreenShot Name:*
*Code Snippet*
0
*Expected Result*
N/A
*Rationale*
N/A
*Recommendation*
N/A
*WCAG 2.1 Conformance Level:*
N/A
*WCAG 2.1 Success Criteria:*
N/A
*Tested on:*
Windows: 11
MAC OS: 12
iOS: 15
Android OS: 10
FALSE</v>
      </c>
      <c r="D296" s="121" t="b">
        <f>Final_Report[[#This Row],[Severity]]</f>
        <v>0</v>
      </c>
      <c r="E296" s="103" t="str">
        <f>CONCATENATE('Final Report'!AD296,CHAR(10),CHAR(10),'Final Report'!AF296)</f>
        <v xml:space="preserve">
N/A</v>
      </c>
      <c r="F296" s="103" t="str">
        <f>Final_Report[[#This Row],[Components]]</f>
        <v>N/A (Level N/A), Accessibility, Audit, Marketing, MLM-XL, MLVISION, MyLab, US, VPAT</v>
      </c>
      <c r="G296" s="103" t="e">
        <f>Final_Report[[#This Row],[Labels]]</f>
        <v>#VALUE!</v>
      </c>
      <c r="H296" s="103">
        <f>Final_Report[[#This Row],[ScreenShot Name]]</f>
        <v>0</v>
      </c>
      <c r="I296" s="104">
        <f>Final_Report[[#This Row],[Priority]]</f>
        <v>0</v>
      </c>
      <c r="J296" s="103">
        <f>Final_Report[[#This Row],[Uploading Status]]</f>
        <v>0</v>
      </c>
    </row>
    <row r="297" spans="1:10" ht="409.5" hidden="1">
      <c r="A297" s="58">
        <f>Final_Report[[#This Row],[Issue Name]]</f>
        <v>0</v>
      </c>
      <c r="B297" s="103" t="str">
        <f>Final_Report[[#This Row],[Summary]]</f>
        <v>N/A</v>
      </c>
      <c r="C297" s="103" t="str">
        <f>CONCATENATE("*Steps to Reproduce:*",CHAR(10),CHAR(10),'Final Report'!AD297,CHAR(10),CHAR(10),'Final Report'!AF297,CHAR(10),CHAR(10),"*Actual Result:*",CHAR(10),'Final Report'!V297,CHAR(10),CHAR(10),"*ScreenShot Name:*",CHAR(10),'Final Report'!AI297,CHAR(10),CHAR(10),IF('Final Report'!X297&lt;&gt;"",CONCATENATE("*Code Snippet*",CHAR(10),'Final Report'!X297,CHAR(10),CHAR(10)),""),"*Expected Result*",CHAR(10),'Final Report'!Z297,CHAR(10),CHAR(10),"*Rationale*",CHAR(10),'Final Report'!AA297,CHAR(10),CHAR(10),"*Recommendation*",CHAR(10),'Final Report'!AC297,CHAR(10),CHAR(10),"*WCAG 2.1 Conformance Level:*",CHAR(10),'Final Report'!AG297,CHAR(10),CHAR(10),"*WCAG 2.1 Success Criteria:*",CHAR(10),'Final Report'!AH297,CHAR(10),CHAR(10),"*Tested on:*",CHAR(10),'Final Report'!AK297,CHAR(10),CHAR(10),IF(OR('Final Report'!G297&lt;&gt;"",'Final Report'!H297&lt;&gt;"",'Final Report'!I297&lt;&gt;"",'Final Report'!J297&lt;&gt;"",'Final Report'!K297&lt;&gt;"",'Final Report'!L297&lt;&gt;"",'Final Report'!M297&lt;&gt;"",'Final Report'!N297&lt;&gt;"",'Final Report'!O297&lt;&gt;""),CONCATENATE("*Assistive Technology:*",CHAR(10),IF('Final Report'!G297&lt;&gt;"",CONCATENATE("JAWS 2022 - Chrome - Windows - ",'Final Report'!G297,CHAR(10)),""),IF('Final Report'!H297&lt;&gt;"",CONCATENATE("NVDA 2022 - Firefox - Windows - ",'Final Report'!H297,CHAR(10)),""),IF('Final Report'!I297&lt;&gt;"",CONCATENATE("NVDA 2022 - Chrome - Windows - ",'Final Report'!I297,CHAR(10)),""),IF('Final Report'!J297&lt;&gt;"",CONCATENATE("VoiceOver - Safari - MAC OS - ",'Final Report'!J297,CHAR(10)),""),IF('Final Report'!K297&lt;&gt;"",CONCATENATE("VoiceOver - Chrome - MAC OS  - ",'Final Report'!K297,CHAR(10)),""),IF('Final Report'!L297&lt;&gt;"",CONCATENATE("VoiceOver - iOS - ",'Final Report'!L297,CHAR(10)),""),IF('Final Report'!M297&lt;&gt;"",CONCATENATE("TalkBack - Android - ",'Final Report'!M297,CHAR(10)),""),IF('Final Report'!N297&lt;&gt;"",CONCATENATE("ZoomText - ",'Final Report'!N297,CHAR(10)),""),IF('Final Report'!O297&lt;&gt;"",CONCATENATE("Dragon - ",'Final Report'!O297,CHAR(10)),""),CHAR(10),"*Original Bug:*",CHAR(10),)))</f>
        <v>*Steps to Reproduce:*
N/A
*Actual Result:*
N/A
*ScreenShot Name:*
*Code Snippet*
0
*Expected Result*
N/A
*Rationale*
N/A
*Recommendation*
N/A
*WCAG 2.1 Conformance Level:*
N/A
*WCAG 2.1 Success Criteria:*
N/A
*Tested on:*
Windows: 11
MAC OS: 12
iOS: 15
Android OS: 10
FALSE</v>
      </c>
      <c r="D297" s="121" t="b">
        <f>Final_Report[[#This Row],[Severity]]</f>
        <v>0</v>
      </c>
      <c r="E297" s="103" t="str">
        <f>CONCATENATE('Final Report'!AD297,CHAR(10),CHAR(10),'Final Report'!AF297)</f>
        <v xml:space="preserve">
N/A</v>
      </c>
      <c r="F297" s="103" t="str">
        <f>Final_Report[[#This Row],[Components]]</f>
        <v>N/A (Level N/A), Accessibility, Audit, Marketing, MLM-XL, MLVISION, MyLab, US, VPAT</v>
      </c>
      <c r="G297" s="103" t="e">
        <f>Final_Report[[#This Row],[Labels]]</f>
        <v>#VALUE!</v>
      </c>
      <c r="H297" s="103">
        <f>Final_Report[[#This Row],[ScreenShot Name]]</f>
        <v>0</v>
      </c>
      <c r="I297" s="104">
        <f>Final_Report[[#This Row],[Priority]]</f>
        <v>0</v>
      </c>
      <c r="J297" s="103">
        <f>Final_Report[[#This Row],[Uploading Status]]</f>
        <v>0</v>
      </c>
    </row>
    <row r="298" spans="1:10" ht="409.5" hidden="1">
      <c r="A298" s="58">
        <f>Final_Report[[#This Row],[Issue Name]]</f>
        <v>0</v>
      </c>
      <c r="B298" s="103" t="str">
        <f>Final_Report[[#This Row],[Summary]]</f>
        <v>N/A</v>
      </c>
      <c r="C298" s="103" t="str">
        <f>CONCATENATE("*Steps to Reproduce:*",CHAR(10),CHAR(10),'Final Report'!AD298,CHAR(10),CHAR(10),'Final Report'!AF298,CHAR(10),CHAR(10),"*Actual Result:*",CHAR(10),'Final Report'!V298,CHAR(10),CHAR(10),"*ScreenShot Name:*",CHAR(10),'Final Report'!AI298,CHAR(10),CHAR(10),IF('Final Report'!X298&lt;&gt;"",CONCATENATE("*Code Snippet*",CHAR(10),'Final Report'!X298,CHAR(10),CHAR(10)),""),"*Expected Result*",CHAR(10),'Final Report'!Z298,CHAR(10),CHAR(10),"*Rationale*",CHAR(10),'Final Report'!AA298,CHAR(10),CHAR(10),"*Recommendation*",CHAR(10),'Final Report'!AC298,CHAR(10),CHAR(10),"*WCAG 2.1 Conformance Level:*",CHAR(10),'Final Report'!AG298,CHAR(10),CHAR(10),"*WCAG 2.1 Success Criteria:*",CHAR(10),'Final Report'!AH298,CHAR(10),CHAR(10),"*Tested on:*",CHAR(10),'Final Report'!AK298,CHAR(10),CHAR(10),IF(OR('Final Report'!G298&lt;&gt;"",'Final Report'!H298&lt;&gt;"",'Final Report'!I298&lt;&gt;"",'Final Report'!J298&lt;&gt;"",'Final Report'!K298&lt;&gt;"",'Final Report'!L298&lt;&gt;"",'Final Report'!M298&lt;&gt;"",'Final Report'!N298&lt;&gt;"",'Final Report'!O298&lt;&gt;""),CONCATENATE("*Assistive Technology:*",CHAR(10),IF('Final Report'!G298&lt;&gt;"",CONCATENATE("JAWS 2022 - Chrome - Windows - ",'Final Report'!G298,CHAR(10)),""),IF('Final Report'!H298&lt;&gt;"",CONCATENATE("NVDA 2022 - Firefox - Windows - ",'Final Report'!H298,CHAR(10)),""),IF('Final Report'!I298&lt;&gt;"",CONCATENATE("NVDA 2022 - Chrome - Windows - ",'Final Report'!I298,CHAR(10)),""),IF('Final Report'!J298&lt;&gt;"",CONCATENATE("VoiceOver - Safari - MAC OS - ",'Final Report'!J298,CHAR(10)),""),IF('Final Report'!K298&lt;&gt;"",CONCATENATE("VoiceOver - Chrome - MAC OS  - ",'Final Report'!K298,CHAR(10)),""),IF('Final Report'!L298&lt;&gt;"",CONCATENATE("VoiceOver - iOS - ",'Final Report'!L298,CHAR(10)),""),IF('Final Report'!M298&lt;&gt;"",CONCATENATE("TalkBack - Android - ",'Final Report'!M298,CHAR(10)),""),IF('Final Report'!N298&lt;&gt;"",CONCATENATE("ZoomText - ",'Final Report'!N298,CHAR(10)),""),IF('Final Report'!O298&lt;&gt;"",CONCATENATE("Dragon - ",'Final Report'!O298,CHAR(10)),""),CHAR(10),"*Original Bug:*",CHAR(10),)))</f>
        <v>*Steps to Reproduce:*
N/A
*Actual Result:*
N/A
*ScreenShot Name:*
*Code Snippet*
0
*Expected Result*
N/A
*Rationale*
N/A
*Recommendation*
N/A
*WCAG 2.1 Conformance Level:*
N/A
*WCAG 2.1 Success Criteria:*
N/A
*Tested on:*
Windows: 11
MAC OS: 12
iOS: 15
Android OS: 10
FALSE</v>
      </c>
      <c r="D298" s="121" t="b">
        <f>Final_Report[[#This Row],[Severity]]</f>
        <v>0</v>
      </c>
      <c r="E298" s="103" t="str">
        <f>CONCATENATE('Final Report'!AD298,CHAR(10),CHAR(10),'Final Report'!AF298)</f>
        <v xml:space="preserve">
N/A</v>
      </c>
      <c r="F298" s="103" t="str">
        <f>Final_Report[[#This Row],[Components]]</f>
        <v>N/A (Level N/A), Accessibility, Audit, Marketing, MLM-XL, MLVISION, MyLab, US, VPAT</v>
      </c>
      <c r="G298" s="103" t="e">
        <f>Final_Report[[#This Row],[Labels]]</f>
        <v>#VALUE!</v>
      </c>
      <c r="H298" s="103">
        <f>Final_Report[[#This Row],[ScreenShot Name]]</f>
        <v>0</v>
      </c>
      <c r="I298" s="104">
        <f>Final_Report[[#This Row],[Priority]]</f>
        <v>0</v>
      </c>
      <c r="J298" s="103">
        <f>Final_Report[[#This Row],[Uploading Status]]</f>
        <v>0</v>
      </c>
    </row>
    <row r="299" spans="1:10" ht="409.5" hidden="1">
      <c r="A299" s="58">
        <f>Final_Report[[#This Row],[Issue Name]]</f>
        <v>0</v>
      </c>
      <c r="B299" s="103" t="str">
        <f>Final_Report[[#This Row],[Summary]]</f>
        <v>N/A</v>
      </c>
      <c r="C299" s="103" t="str">
        <f>CONCATENATE("*Steps to Reproduce:*",CHAR(10),CHAR(10),'Final Report'!AD299,CHAR(10),CHAR(10),'Final Report'!AF299,CHAR(10),CHAR(10),"*Actual Result:*",CHAR(10),'Final Report'!V299,CHAR(10),CHAR(10),"*ScreenShot Name:*",CHAR(10),'Final Report'!AI299,CHAR(10),CHAR(10),IF('Final Report'!X299&lt;&gt;"",CONCATENATE("*Code Snippet*",CHAR(10),'Final Report'!X299,CHAR(10),CHAR(10)),""),"*Expected Result*",CHAR(10),'Final Report'!Z299,CHAR(10),CHAR(10),"*Rationale*",CHAR(10),'Final Report'!AA299,CHAR(10),CHAR(10),"*Recommendation*",CHAR(10),'Final Report'!AC299,CHAR(10),CHAR(10),"*WCAG 2.1 Conformance Level:*",CHAR(10),'Final Report'!AG299,CHAR(10),CHAR(10),"*WCAG 2.1 Success Criteria:*",CHAR(10),'Final Report'!AH299,CHAR(10),CHAR(10),"*Tested on:*",CHAR(10),'Final Report'!AK299,CHAR(10),CHAR(10),IF(OR('Final Report'!G299&lt;&gt;"",'Final Report'!H299&lt;&gt;"",'Final Report'!I299&lt;&gt;"",'Final Report'!J299&lt;&gt;"",'Final Report'!K299&lt;&gt;"",'Final Report'!L299&lt;&gt;"",'Final Report'!M299&lt;&gt;"",'Final Report'!N299&lt;&gt;"",'Final Report'!O299&lt;&gt;""),CONCATENATE("*Assistive Technology:*",CHAR(10),IF('Final Report'!G299&lt;&gt;"",CONCATENATE("JAWS 2022 - Chrome - Windows - ",'Final Report'!G299,CHAR(10)),""),IF('Final Report'!H299&lt;&gt;"",CONCATENATE("NVDA 2022 - Firefox - Windows - ",'Final Report'!H299,CHAR(10)),""),IF('Final Report'!I299&lt;&gt;"",CONCATENATE("NVDA 2022 - Chrome - Windows - ",'Final Report'!I299,CHAR(10)),""),IF('Final Report'!J299&lt;&gt;"",CONCATENATE("VoiceOver - Safari - MAC OS - ",'Final Report'!J299,CHAR(10)),""),IF('Final Report'!K299&lt;&gt;"",CONCATENATE("VoiceOver - Chrome - MAC OS  - ",'Final Report'!K299,CHAR(10)),""),IF('Final Report'!L299&lt;&gt;"",CONCATENATE("VoiceOver - iOS - ",'Final Report'!L299,CHAR(10)),""),IF('Final Report'!M299&lt;&gt;"",CONCATENATE("TalkBack - Android - ",'Final Report'!M299,CHAR(10)),""),IF('Final Report'!N299&lt;&gt;"",CONCATENATE("ZoomText - ",'Final Report'!N299,CHAR(10)),""),IF('Final Report'!O299&lt;&gt;"",CONCATENATE("Dragon - ",'Final Report'!O299,CHAR(10)),""),CHAR(10),"*Original Bug:*",CHAR(10),)))</f>
        <v>*Steps to Reproduce:*
N/A
*Actual Result:*
N/A
*ScreenShot Name:*
*Code Snippet*
0
*Expected Result*
N/A
*Rationale*
N/A
*Recommendation*
N/A
*WCAG 2.1 Conformance Level:*
N/A
*WCAG 2.1 Success Criteria:*
N/A
*Tested on:*
Windows: 11
MAC OS: 12
iOS: 15
Android OS: 10
FALSE</v>
      </c>
      <c r="D299" s="121" t="b">
        <f>Final_Report[[#This Row],[Severity]]</f>
        <v>0</v>
      </c>
      <c r="E299" s="103" t="str">
        <f>CONCATENATE('Final Report'!AD299,CHAR(10),CHAR(10),'Final Report'!AF299)</f>
        <v xml:space="preserve">
N/A</v>
      </c>
      <c r="F299" s="103" t="str">
        <f>Final_Report[[#This Row],[Components]]</f>
        <v>N/A (Level N/A), Accessibility, Audit, Marketing, MLM-XL, MLVISION, MyLab, US, VPAT</v>
      </c>
      <c r="G299" s="103" t="e">
        <f>Final_Report[[#This Row],[Labels]]</f>
        <v>#VALUE!</v>
      </c>
      <c r="H299" s="103">
        <f>Final_Report[[#This Row],[ScreenShot Name]]</f>
        <v>0</v>
      </c>
      <c r="I299" s="104">
        <f>Final_Report[[#This Row],[Priority]]</f>
        <v>0</v>
      </c>
      <c r="J299" s="103">
        <f>Final_Report[[#This Row],[Uploading Status]]</f>
        <v>0</v>
      </c>
    </row>
    <row r="300" spans="1:10" ht="409.5" hidden="1">
      <c r="A300" s="58">
        <f>Final_Report[[#This Row],[Issue Name]]</f>
        <v>0</v>
      </c>
      <c r="B300" s="103" t="str">
        <f>Final_Report[[#This Row],[Summary]]</f>
        <v>N/A</v>
      </c>
      <c r="C300" s="103" t="str">
        <f>CONCATENATE("*Steps to Reproduce:*",CHAR(10),CHAR(10),'Final Report'!AD300,CHAR(10),CHAR(10),'Final Report'!AF300,CHAR(10),CHAR(10),"*Actual Result:*",CHAR(10),'Final Report'!V300,CHAR(10),CHAR(10),"*ScreenShot Name:*",CHAR(10),'Final Report'!AI300,CHAR(10),CHAR(10),IF('Final Report'!X300&lt;&gt;"",CONCATENATE("*Code Snippet*",CHAR(10),'Final Report'!X300,CHAR(10),CHAR(10)),""),"*Expected Result*",CHAR(10),'Final Report'!Z300,CHAR(10),CHAR(10),"*Rationale*",CHAR(10),'Final Report'!AA300,CHAR(10),CHAR(10),"*Recommendation*",CHAR(10),'Final Report'!AC300,CHAR(10),CHAR(10),"*WCAG 2.1 Conformance Level:*",CHAR(10),'Final Report'!AG300,CHAR(10),CHAR(10),"*WCAG 2.1 Success Criteria:*",CHAR(10),'Final Report'!AH300,CHAR(10),CHAR(10),"*Tested on:*",CHAR(10),'Final Report'!AK300,CHAR(10),CHAR(10),IF(OR('Final Report'!G300&lt;&gt;"",'Final Report'!H300&lt;&gt;"",'Final Report'!I300&lt;&gt;"",'Final Report'!J300&lt;&gt;"",'Final Report'!K300&lt;&gt;"",'Final Report'!L300&lt;&gt;"",'Final Report'!M300&lt;&gt;"",'Final Report'!N300&lt;&gt;"",'Final Report'!O300&lt;&gt;""),CONCATENATE("*Assistive Technology:*",CHAR(10),IF('Final Report'!G300&lt;&gt;"",CONCATENATE("JAWS 2022 - Chrome - Windows - ",'Final Report'!G300,CHAR(10)),""),IF('Final Report'!H300&lt;&gt;"",CONCATENATE("NVDA 2022 - Firefox - Windows - ",'Final Report'!H300,CHAR(10)),""),IF('Final Report'!I300&lt;&gt;"",CONCATENATE("NVDA 2022 - Chrome - Windows - ",'Final Report'!I300,CHAR(10)),""),IF('Final Report'!J300&lt;&gt;"",CONCATENATE("VoiceOver - Safari - MAC OS - ",'Final Report'!J300,CHAR(10)),""),IF('Final Report'!K300&lt;&gt;"",CONCATENATE("VoiceOver - Chrome - MAC OS  - ",'Final Report'!K300,CHAR(10)),""),IF('Final Report'!L300&lt;&gt;"",CONCATENATE("VoiceOver - iOS - ",'Final Report'!L300,CHAR(10)),""),IF('Final Report'!M300&lt;&gt;"",CONCATENATE("TalkBack - Android - ",'Final Report'!M300,CHAR(10)),""),IF('Final Report'!N300&lt;&gt;"",CONCATENATE("ZoomText - ",'Final Report'!N300,CHAR(10)),""),IF('Final Report'!O300&lt;&gt;"",CONCATENATE("Dragon - ",'Final Report'!O300,CHAR(10)),""),CHAR(10),"*Original Bug:*",CHAR(10),)))</f>
        <v>*Steps to Reproduce:*
N/A
*Actual Result:*
N/A
*ScreenShot Name:*
*Code Snippet*
0
*Expected Result*
N/A
*Rationale*
N/A
*Recommendation*
N/A
*WCAG 2.1 Conformance Level:*
N/A
*WCAG 2.1 Success Criteria:*
N/A
*Tested on:*
Windows: 11
MAC OS: 12
iOS: 15
Android OS: 10
FALSE</v>
      </c>
      <c r="D300" s="121" t="b">
        <f>Final_Report[[#This Row],[Severity]]</f>
        <v>0</v>
      </c>
      <c r="E300" s="103" t="str">
        <f>CONCATENATE('Final Report'!AD300,CHAR(10),CHAR(10),'Final Report'!AF300)</f>
        <v xml:space="preserve">
N/A</v>
      </c>
      <c r="F300" s="103" t="str">
        <f>Final_Report[[#This Row],[Components]]</f>
        <v>N/A (Level N/A), Accessibility, Audit, Marketing, MLM-XL, MLVISION, MyLab, US, VPAT</v>
      </c>
      <c r="G300" s="103" t="e">
        <f>Final_Report[[#This Row],[Labels]]</f>
        <v>#VALUE!</v>
      </c>
      <c r="H300" s="103">
        <f>Final_Report[[#This Row],[ScreenShot Name]]</f>
        <v>0</v>
      </c>
      <c r="I300" s="104">
        <f>Final_Report[[#This Row],[Priority]]</f>
        <v>0</v>
      </c>
      <c r="J300" s="103">
        <f>Final_Report[[#This Row],[Uploading Status]]</f>
        <v>0</v>
      </c>
    </row>
    <row r="301" spans="1:10" ht="409.5" hidden="1">
      <c r="A301" s="58">
        <f>Final_Report[[#This Row],[Issue Name]]</f>
        <v>0</v>
      </c>
      <c r="B301" s="103" t="str">
        <f>Final_Report[[#This Row],[Summary]]</f>
        <v>N/A</v>
      </c>
      <c r="C301" s="103" t="str">
        <f>CONCATENATE("*Steps to Reproduce:*",CHAR(10),CHAR(10),'Final Report'!AD301,CHAR(10),CHAR(10),'Final Report'!AF301,CHAR(10),CHAR(10),"*Actual Result:*",CHAR(10),'Final Report'!V301,CHAR(10),CHAR(10),"*ScreenShot Name:*",CHAR(10),'Final Report'!AI301,CHAR(10),CHAR(10),IF('Final Report'!X301&lt;&gt;"",CONCATENATE("*Code Snippet*",CHAR(10),'Final Report'!X301,CHAR(10),CHAR(10)),""),"*Expected Result*",CHAR(10),'Final Report'!Z301,CHAR(10),CHAR(10),"*Rationale*",CHAR(10),'Final Report'!AA301,CHAR(10),CHAR(10),"*Recommendation*",CHAR(10),'Final Report'!AC301,CHAR(10),CHAR(10),"*WCAG 2.1 Conformance Level:*",CHAR(10),'Final Report'!AG301,CHAR(10),CHAR(10),"*WCAG 2.1 Success Criteria:*",CHAR(10),'Final Report'!AH301,CHAR(10),CHAR(10),"*Tested on:*",CHAR(10),'Final Report'!AK301,CHAR(10),CHAR(10),IF(OR('Final Report'!G301&lt;&gt;"",'Final Report'!H301&lt;&gt;"",'Final Report'!I301&lt;&gt;"",'Final Report'!J301&lt;&gt;"",'Final Report'!K301&lt;&gt;"",'Final Report'!L301&lt;&gt;"",'Final Report'!M301&lt;&gt;"",'Final Report'!N301&lt;&gt;"",'Final Report'!O301&lt;&gt;""),CONCATENATE("*Assistive Technology:*",CHAR(10),IF('Final Report'!G301&lt;&gt;"",CONCATENATE("JAWS 2022 - Chrome - Windows - ",'Final Report'!G301,CHAR(10)),""),IF('Final Report'!H301&lt;&gt;"",CONCATENATE("NVDA 2022 - Firefox - Windows - ",'Final Report'!H301,CHAR(10)),""),IF('Final Report'!I301&lt;&gt;"",CONCATENATE("NVDA 2022 - Chrome - Windows - ",'Final Report'!I301,CHAR(10)),""),IF('Final Report'!J301&lt;&gt;"",CONCATENATE("VoiceOver - Safari - MAC OS - ",'Final Report'!J301,CHAR(10)),""),IF('Final Report'!K301&lt;&gt;"",CONCATENATE("VoiceOver - Chrome - MAC OS  - ",'Final Report'!K301,CHAR(10)),""),IF('Final Report'!L301&lt;&gt;"",CONCATENATE("VoiceOver - iOS - ",'Final Report'!L301,CHAR(10)),""),IF('Final Report'!M301&lt;&gt;"",CONCATENATE("TalkBack - Android - ",'Final Report'!M301,CHAR(10)),""),IF('Final Report'!N301&lt;&gt;"",CONCATENATE("ZoomText - ",'Final Report'!N301,CHAR(10)),""),IF('Final Report'!O301&lt;&gt;"",CONCATENATE("Dragon - ",'Final Report'!O301,CHAR(10)),""),CHAR(10),"*Original Bug:*",CHAR(10),)))</f>
        <v>*Steps to Reproduce:*
N/A
*Actual Result:*
N/A
*ScreenShot Name:*
*Code Snippet*
0
*Expected Result*
N/A
*Rationale*
N/A
*Recommendation*
N/A
*WCAG 2.1 Conformance Level:*
N/A
*WCAG 2.1 Success Criteria:*
N/A
*Tested on:*
Windows: 11
MAC OS: 12
iOS: 15
Android OS: 10
FALSE</v>
      </c>
      <c r="D301" s="121" t="b">
        <f>Final_Report[[#This Row],[Severity]]</f>
        <v>0</v>
      </c>
      <c r="E301" s="103" t="str">
        <f>CONCATENATE('Final Report'!AD301,CHAR(10),CHAR(10),'Final Report'!AF301)</f>
        <v xml:space="preserve">
N/A</v>
      </c>
      <c r="F301" s="103" t="str">
        <f>Final_Report[[#This Row],[Components]]</f>
        <v>N/A (Level N/A), Accessibility, Audit, Marketing, MLM-XL, MLVISION, MyLab, US, VPAT</v>
      </c>
      <c r="G301" s="103" t="e">
        <f>Final_Report[[#This Row],[Labels]]</f>
        <v>#VALUE!</v>
      </c>
      <c r="H301" s="103">
        <f>Final_Report[[#This Row],[ScreenShot Name]]</f>
        <v>0</v>
      </c>
      <c r="I301" s="104">
        <f>Final_Report[[#This Row],[Priority]]</f>
        <v>0</v>
      </c>
      <c r="J301" s="103">
        <f>Final_Report[[#This Row],[Uploading Status]]</f>
        <v>0</v>
      </c>
    </row>
    <row r="302" spans="1:10" ht="409.5" hidden="1">
      <c r="A302" s="58">
        <f>Final_Report[[#This Row],[Issue Name]]</f>
        <v>0</v>
      </c>
      <c r="B302" s="103" t="str">
        <f>Final_Report[[#This Row],[Summary]]</f>
        <v>N/A</v>
      </c>
      <c r="C302" s="103" t="str">
        <f>CONCATENATE("*Steps to Reproduce:*",CHAR(10),CHAR(10),'Final Report'!AD302,CHAR(10),CHAR(10),'Final Report'!AF302,CHAR(10),CHAR(10),"*Actual Result:*",CHAR(10),'Final Report'!V302,CHAR(10),CHAR(10),"*ScreenShot Name:*",CHAR(10),'Final Report'!AI302,CHAR(10),CHAR(10),IF('Final Report'!X302&lt;&gt;"",CONCATENATE("*Code Snippet*",CHAR(10),'Final Report'!X302,CHAR(10),CHAR(10)),""),"*Expected Result*",CHAR(10),'Final Report'!Z302,CHAR(10),CHAR(10),"*Rationale*",CHAR(10),'Final Report'!AA302,CHAR(10),CHAR(10),"*Recommendation*",CHAR(10),'Final Report'!AC302,CHAR(10),CHAR(10),"*WCAG 2.1 Conformance Level:*",CHAR(10),'Final Report'!AG302,CHAR(10),CHAR(10),"*WCAG 2.1 Success Criteria:*",CHAR(10),'Final Report'!AH302,CHAR(10),CHAR(10),"*Tested on:*",CHAR(10),'Final Report'!AK302,CHAR(10),CHAR(10),IF(OR('Final Report'!G302&lt;&gt;"",'Final Report'!H302&lt;&gt;"",'Final Report'!I302&lt;&gt;"",'Final Report'!J302&lt;&gt;"",'Final Report'!K302&lt;&gt;"",'Final Report'!L302&lt;&gt;"",'Final Report'!M302&lt;&gt;"",'Final Report'!N302&lt;&gt;"",'Final Report'!O302&lt;&gt;""),CONCATENATE("*Assistive Technology:*",CHAR(10),IF('Final Report'!G302&lt;&gt;"",CONCATENATE("JAWS 2022 - Chrome - Windows - ",'Final Report'!G302,CHAR(10)),""),IF('Final Report'!H302&lt;&gt;"",CONCATENATE("NVDA 2022 - Firefox - Windows - ",'Final Report'!H302,CHAR(10)),""),IF('Final Report'!I302&lt;&gt;"",CONCATENATE("NVDA 2022 - Chrome - Windows - ",'Final Report'!I302,CHAR(10)),""),IF('Final Report'!J302&lt;&gt;"",CONCATENATE("VoiceOver - Safari - MAC OS - ",'Final Report'!J302,CHAR(10)),""),IF('Final Report'!K302&lt;&gt;"",CONCATENATE("VoiceOver - Chrome - MAC OS  - ",'Final Report'!K302,CHAR(10)),""),IF('Final Report'!L302&lt;&gt;"",CONCATENATE("VoiceOver - iOS - ",'Final Report'!L302,CHAR(10)),""),IF('Final Report'!M302&lt;&gt;"",CONCATENATE("TalkBack - Android - ",'Final Report'!M302,CHAR(10)),""),IF('Final Report'!N302&lt;&gt;"",CONCATENATE("ZoomText - ",'Final Report'!N302,CHAR(10)),""),IF('Final Report'!O302&lt;&gt;"",CONCATENATE("Dragon - ",'Final Report'!O302,CHAR(10)),""),CHAR(10),"*Original Bug:*",CHAR(10),)))</f>
        <v>*Steps to Reproduce:*
N/A
*Actual Result:*
N/A
*ScreenShot Name:*
*Code Snippet*
0
*Expected Result*
N/A
*Rationale*
N/A
*Recommendation*
N/A
*WCAG 2.1 Conformance Level:*
N/A
*WCAG 2.1 Success Criteria:*
N/A
*Tested on:*
Windows: 11
MAC OS: 12
iOS: 15
Android OS: 10
FALSE</v>
      </c>
      <c r="D302" s="121" t="b">
        <f>Final_Report[[#This Row],[Severity]]</f>
        <v>0</v>
      </c>
      <c r="E302" s="103" t="str">
        <f>CONCATENATE('Final Report'!AD302,CHAR(10),CHAR(10),'Final Report'!AF302)</f>
        <v xml:space="preserve">
N/A</v>
      </c>
      <c r="F302" s="103" t="str">
        <f>Final_Report[[#This Row],[Components]]</f>
        <v>N/A (Level N/A), Accessibility, Audit, Marketing, MLM-XL, MLVISION, MyLab, US, VPAT</v>
      </c>
      <c r="G302" s="103" t="e">
        <f>Final_Report[[#This Row],[Labels]]</f>
        <v>#VALUE!</v>
      </c>
      <c r="H302" s="103">
        <f>Final_Report[[#This Row],[ScreenShot Name]]</f>
        <v>0</v>
      </c>
      <c r="I302" s="104">
        <f>Final_Report[[#This Row],[Priority]]</f>
        <v>0</v>
      </c>
      <c r="J302" s="103">
        <f>Final_Report[[#This Row],[Uploading Status]]</f>
        <v>0</v>
      </c>
    </row>
    <row r="303" spans="1:10" ht="409.5" hidden="1">
      <c r="A303" s="58">
        <f>Final_Report[[#This Row],[Issue Name]]</f>
        <v>0</v>
      </c>
      <c r="B303" s="103" t="str">
        <f>Final_Report[[#This Row],[Summary]]</f>
        <v>N/A</v>
      </c>
      <c r="C303" s="103" t="str">
        <f>CONCATENATE("*Steps to Reproduce:*",CHAR(10),CHAR(10),'Final Report'!AD303,CHAR(10),CHAR(10),'Final Report'!AF303,CHAR(10),CHAR(10),"*Actual Result:*",CHAR(10),'Final Report'!V303,CHAR(10),CHAR(10),"*ScreenShot Name:*",CHAR(10),'Final Report'!AI303,CHAR(10),CHAR(10),IF('Final Report'!X303&lt;&gt;"",CONCATENATE("*Code Snippet*",CHAR(10),'Final Report'!X303,CHAR(10),CHAR(10)),""),"*Expected Result*",CHAR(10),'Final Report'!Z303,CHAR(10),CHAR(10),"*Rationale*",CHAR(10),'Final Report'!AA303,CHAR(10),CHAR(10),"*Recommendation*",CHAR(10),'Final Report'!AC303,CHAR(10),CHAR(10),"*WCAG 2.1 Conformance Level:*",CHAR(10),'Final Report'!AG303,CHAR(10),CHAR(10),"*WCAG 2.1 Success Criteria:*",CHAR(10),'Final Report'!AH303,CHAR(10),CHAR(10),"*Tested on:*",CHAR(10),'Final Report'!AK303,CHAR(10),CHAR(10),IF(OR('Final Report'!G303&lt;&gt;"",'Final Report'!H303&lt;&gt;"",'Final Report'!I303&lt;&gt;"",'Final Report'!J303&lt;&gt;"",'Final Report'!K303&lt;&gt;"",'Final Report'!L303&lt;&gt;"",'Final Report'!M303&lt;&gt;"",'Final Report'!N303&lt;&gt;"",'Final Report'!O303&lt;&gt;""),CONCATENATE("*Assistive Technology:*",CHAR(10),IF('Final Report'!G303&lt;&gt;"",CONCATENATE("JAWS 2022 - Chrome - Windows - ",'Final Report'!G303,CHAR(10)),""),IF('Final Report'!H303&lt;&gt;"",CONCATENATE("NVDA 2022 - Firefox - Windows - ",'Final Report'!H303,CHAR(10)),""),IF('Final Report'!I303&lt;&gt;"",CONCATENATE("NVDA 2022 - Chrome - Windows - ",'Final Report'!I303,CHAR(10)),""),IF('Final Report'!J303&lt;&gt;"",CONCATENATE("VoiceOver - Safari - MAC OS - ",'Final Report'!J303,CHAR(10)),""),IF('Final Report'!K303&lt;&gt;"",CONCATENATE("VoiceOver - Chrome - MAC OS  - ",'Final Report'!K303,CHAR(10)),""),IF('Final Report'!L303&lt;&gt;"",CONCATENATE("VoiceOver - iOS - ",'Final Report'!L303,CHAR(10)),""),IF('Final Report'!M303&lt;&gt;"",CONCATENATE("TalkBack - Android - ",'Final Report'!M303,CHAR(10)),""),IF('Final Report'!N303&lt;&gt;"",CONCATENATE("ZoomText - ",'Final Report'!N303,CHAR(10)),""),IF('Final Report'!O303&lt;&gt;"",CONCATENATE("Dragon - ",'Final Report'!O303,CHAR(10)),""),CHAR(10),"*Original Bug:*",CHAR(10),)))</f>
        <v>*Steps to Reproduce:*
N/A
*Actual Result:*
N/A
*ScreenShot Name:*
*Code Snippet*
0
*Expected Result*
N/A
*Rationale*
N/A
*Recommendation*
N/A
*WCAG 2.1 Conformance Level:*
N/A
*WCAG 2.1 Success Criteria:*
N/A
*Tested on:*
Windows: 11
MAC OS: 12
iOS: 15
Android OS: 10
FALSE</v>
      </c>
      <c r="D303" s="121" t="b">
        <f>Final_Report[[#This Row],[Severity]]</f>
        <v>0</v>
      </c>
      <c r="E303" s="103" t="str">
        <f>CONCATENATE('Final Report'!AD303,CHAR(10),CHAR(10),'Final Report'!AF303)</f>
        <v xml:space="preserve">
N/A</v>
      </c>
      <c r="F303" s="103" t="str">
        <f>Final_Report[[#This Row],[Components]]</f>
        <v>N/A (Level N/A), Accessibility, Audit, Marketing, MLM-XL, MLVISION, MyLab, US, VPAT</v>
      </c>
      <c r="G303" s="103" t="e">
        <f>Final_Report[[#This Row],[Labels]]</f>
        <v>#VALUE!</v>
      </c>
      <c r="H303" s="103">
        <f>Final_Report[[#This Row],[ScreenShot Name]]</f>
        <v>0</v>
      </c>
      <c r="I303" s="104">
        <f>Final_Report[[#This Row],[Priority]]</f>
        <v>0</v>
      </c>
      <c r="J303" s="103">
        <f>Final_Report[[#This Row],[Uploading Status]]</f>
        <v>0</v>
      </c>
    </row>
    <row r="304" spans="1:10" ht="409.5" hidden="1">
      <c r="A304" s="58">
        <f>Final_Report[[#This Row],[Issue Name]]</f>
        <v>0</v>
      </c>
      <c r="B304" s="103" t="str">
        <f>Final_Report[[#This Row],[Summary]]</f>
        <v>N/A</v>
      </c>
      <c r="C304" s="103" t="str">
        <f>CONCATENATE("*Steps to Reproduce:*",CHAR(10),CHAR(10),'Final Report'!AD304,CHAR(10),CHAR(10),'Final Report'!AF304,CHAR(10),CHAR(10),"*Actual Result:*",CHAR(10),'Final Report'!V304,CHAR(10),CHAR(10),"*ScreenShot Name:*",CHAR(10),'Final Report'!AI304,CHAR(10),CHAR(10),IF('Final Report'!X304&lt;&gt;"",CONCATENATE("*Code Snippet*",CHAR(10),'Final Report'!X304,CHAR(10),CHAR(10)),""),"*Expected Result*",CHAR(10),'Final Report'!Z304,CHAR(10),CHAR(10),"*Rationale*",CHAR(10),'Final Report'!AA304,CHAR(10),CHAR(10),"*Recommendation*",CHAR(10),'Final Report'!AC304,CHAR(10),CHAR(10),"*WCAG 2.1 Conformance Level:*",CHAR(10),'Final Report'!AG304,CHAR(10),CHAR(10),"*WCAG 2.1 Success Criteria:*",CHAR(10),'Final Report'!AH304,CHAR(10),CHAR(10),"*Tested on:*",CHAR(10),'Final Report'!AK304,CHAR(10),CHAR(10),IF(OR('Final Report'!G304&lt;&gt;"",'Final Report'!H304&lt;&gt;"",'Final Report'!I304&lt;&gt;"",'Final Report'!J304&lt;&gt;"",'Final Report'!K304&lt;&gt;"",'Final Report'!L304&lt;&gt;"",'Final Report'!M304&lt;&gt;"",'Final Report'!N304&lt;&gt;"",'Final Report'!O304&lt;&gt;""),CONCATENATE("*Assistive Technology:*",CHAR(10),IF('Final Report'!G304&lt;&gt;"",CONCATENATE("JAWS 2022 - Chrome - Windows - ",'Final Report'!G304,CHAR(10)),""),IF('Final Report'!H304&lt;&gt;"",CONCATENATE("NVDA 2022 - Firefox - Windows - ",'Final Report'!H304,CHAR(10)),""),IF('Final Report'!I304&lt;&gt;"",CONCATENATE("NVDA 2022 - Chrome - Windows - ",'Final Report'!I304,CHAR(10)),""),IF('Final Report'!J304&lt;&gt;"",CONCATENATE("VoiceOver - Safari - MAC OS - ",'Final Report'!J304,CHAR(10)),""),IF('Final Report'!K304&lt;&gt;"",CONCATENATE("VoiceOver - Chrome - MAC OS  - ",'Final Report'!K304,CHAR(10)),""),IF('Final Report'!L304&lt;&gt;"",CONCATENATE("VoiceOver - iOS - ",'Final Report'!L304,CHAR(10)),""),IF('Final Report'!M304&lt;&gt;"",CONCATENATE("TalkBack - Android - ",'Final Report'!M304,CHAR(10)),""),IF('Final Report'!N304&lt;&gt;"",CONCATENATE("ZoomText - ",'Final Report'!N304,CHAR(10)),""),IF('Final Report'!O304&lt;&gt;"",CONCATENATE("Dragon - ",'Final Report'!O304,CHAR(10)),""),CHAR(10),"*Original Bug:*",CHAR(10),)))</f>
        <v>*Steps to Reproduce:*
N/A
*Actual Result:*
N/A
*ScreenShot Name:*
*Code Snippet*
0
*Expected Result*
N/A
*Rationale*
N/A
*Recommendation*
N/A
*WCAG 2.1 Conformance Level:*
N/A
*WCAG 2.1 Success Criteria:*
N/A
*Tested on:*
Windows: 11
MAC OS: 12
iOS: 15
Android OS: 10
FALSE</v>
      </c>
      <c r="D304" s="121" t="b">
        <f>Final_Report[[#This Row],[Severity]]</f>
        <v>0</v>
      </c>
      <c r="E304" s="103" t="str">
        <f>CONCATENATE('Final Report'!AD304,CHAR(10),CHAR(10),'Final Report'!AF304)</f>
        <v xml:space="preserve">
N/A</v>
      </c>
      <c r="F304" s="103" t="str">
        <f>Final_Report[[#This Row],[Components]]</f>
        <v>N/A (Level N/A), Accessibility, Audit, Marketing, MLM-XL, MLVISION, MyLab, US, VPAT</v>
      </c>
      <c r="G304" s="103" t="e">
        <f>Final_Report[[#This Row],[Labels]]</f>
        <v>#VALUE!</v>
      </c>
      <c r="H304" s="103">
        <f>Final_Report[[#This Row],[ScreenShot Name]]</f>
        <v>0</v>
      </c>
      <c r="I304" s="104">
        <f>Final_Report[[#This Row],[Priority]]</f>
        <v>0</v>
      </c>
      <c r="J304" s="103">
        <f>Final_Report[[#This Row],[Uploading Status]]</f>
        <v>0</v>
      </c>
    </row>
    <row r="305" spans="1:10" ht="409.5" hidden="1">
      <c r="A305" s="58">
        <f>Final_Report[[#This Row],[Issue Name]]</f>
        <v>0</v>
      </c>
      <c r="B305" s="103" t="str">
        <f>Final_Report[[#This Row],[Summary]]</f>
        <v>N/A</v>
      </c>
      <c r="C305" s="103" t="str">
        <f>CONCATENATE("*Steps to Reproduce:*",CHAR(10),CHAR(10),'Final Report'!AD305,CHAR(10),CHAR(10),'Final Report'!AF305,CHAR(10),CHAR(10),"*Actual Result:*",CHAR(10),'Final Report'!V305,CHAR(10),CHAR(10),"*ScreenShot Name:*",CHAR(10),'Final Report'!AI305,CHAR(10),CHAR(10),IF('Final Report'!X305&lt;&gt;"",CONCATENATE("*Code Snippet*",CHAR(10),'Final Report'!X305,CHAR(10),CHAR(10)),""),"*Expected Result*",CHAR(10),'Final Report'!Z305,CHAR(10),CHAR(10),"*Rationale*",CHAR(10),'Final Report'!AA305,CHAR(10),CHAR(10),"*Recommendation*",CHAR(10),'Final Report'!AC305,CHAR(10),CHAR(10),"*WCAG 2.1 Conformance Level:*",CHAR(10),'Final Report'!AG305,CHAR(10),CHAR(10),"*WCAG 2.1 Success Criteria:*",CHAR(10),'Final Report'!AH305,CHAR(10),CHAR(10),"*Tested on:*",CHAR(10),'Final Report'!AK305,CHAR(10),CHAR(10),IF(OR('Final Report'!G305&lt;&gt;"",'Final Report'!H305&lt;&gt;"",'Final Report'!I305&lt;&gt;"",'Final Report'!J305&lt;&gt;"",'Final Report'!K305&lt;&gt;"",'Final Report'!L305&lt;&gt;"",'Final Report'!M305&lt;&gt;"",'Final Report'!N305&lt;&gt;"",'Final Report'!O305&lt;&gt;""),CONCATENATE("*Assistive Technology:*",CHAR(10),IF('Final Report'!G305&lt;&gt;"",CONCATENATE("JAWS 2022 - Chrome - Windows - ",'Final Report'!G305,CHAR(10)),""),IF('Final Report'!H305&lt;&gt;"",CONCATENATE("NVDA 2022 - Firefox - Windows - ",'Final Report'!H305,CHAR(10)),""),IF('Final Report'!I305&lt;&gt;"",CONCATENATE("NVDA 2022 - Chrome - Windows - ",'Final Report'!I305,CHAR(10)),""),IF('Final Report'!J305&lt;&gt;"",CONCATENATE("VoiceOver - Safari - MAC OS - ",'Final Report'!J305,CHAR(10)),""),IF('Final Report'!K305&lt;&gt;"",CONCATENATE("VoiceOver - Chrome - MAC OS  - ",'Final Report'!K305,CHAR(10)),""),IF('Final Report'!L305&lt;&gt;"",CONCATENATE("VoiceOver - iOS - ",'Final Report'!L305,CHAR(10)),""),IF('Final Report'!M305&lt;&gt;"",CONCATENATE("TalkBack - Android - ",'Final Report'!M305,CHAR(10)),""),IF('Final Report'!N305&lt;&gt;"",CONCATENATE("ZoomText - ",'Final Report'!N305,CHAR(10)),""),IF('Final Report'!O305&lt;&gt;"",CONCATENATE("Dragon - ",'Final Report'!O305,CHAR(10)),""),CHAR(10),"*Original Bug:*",CHAR(10),)))</f>
        <v>*Steps to Reproduce:*
N/A
*Actual Result:*
N/A
*ScreenShot Name:*
*Code Snippet*
0
*Expected Result*
N/A
*Rationale*
N/A
*Recommendation*
N/A
*WCAG 2.1 Conformance Level:*
N/A
*WCAG 2.1 Success Criteria:*
N/A
*Tested on:*
Windows: 11
MAC OS: 12
iOS: 15
Android OS: 10
FALSE</v>
      </c>
      <c r="D305" s="121" t="b">
        <f>Final_Report[[#This Row],[Severity]]</f>
        <v>0</v>
      </c>
      <c r="E305" s="103" t="str">
        <f>CONCATENATE('Final Report'!AD305,CHAR(10),CHAR(10),'Final Report'!AF305)</f>
        <v xml:space="preserve">
N/A</v>
      </c>
      <c r="F305" s="103" t="str">
        <f>Final_Report[[#This Row],[Components]]</f>
        <v>N/A (Level N/A), Accessibility, Audit, Marketing, MLM-XL, MLVISION, MyLab, US, VPAT</v>
      </c>
      <c r="G305" s="103" t="e">
        <f>Final_Report[[#This Row],[Labels]]</f>
        <v>#VALUE!</v>
      </c>
      <c r="H305" s="103">
        <f>Final_Report[[#This Row],[ScreenShot Name]]</f>
        <v>0</v>
      </c>
      <c r="I305" s="104">
        <f>Final_Report[[#This Row],[Priority]]</f>
        <v>0</v>
      </c>
      <c r="J305" s="103">
        <f>Final_Report[[#This Row],[Uploading Status]]</f>
        <v>0</v>
      </c>
    </row>
    <row r="306" spans="1:10" ht="409.5" hidden="1">
      <c r="A306" s="58">
        <f>Final_Report[[#This Row],[Issue Name]]</f>
        <v>0</v>
      </c>
      <c r="B306" s="103" t="str">
        <f>Final_Report[[#This Row],[Summary]]</f>
        <v>N/A</v>
      </c>
      <c r="C306" s="103" t="str">
        <f>CONCATENATE("*Steps to Reproduce:*",CHAR(10),CHAR(10),'Final Report'!AD306,CHAR(10),CHAR(10),'Final Report'!AF306,CHAR(10),CHAR(10),"*Actual Result:*",CHAR(10),'Final Report'!V306,CHAR(10),CHAR(10),"*ScreenShot Name:*",CHAR(10),'Final Report'!AI306,CHAR(10),CHAR(10),IF('Final Report'!X306&lt;&gt;"",CONCATENATE("*Code Snippet*",CHAR(10),'Final Report'!X306,CHAR(10),CHAR(10)),""),"*Expected Result*",CHAR(10),'Final Report'!Z306,CHAR(10),CHAR(10),"*Rationale*",CHAR(10),'Final Report'!AA306,CHAR(10),CHAR(10),"*Recommendation*",CHAR(10),'Final Report'!AC306,CHAR(10),CHAR(10),"*WCAG 2.1 Conformance Level:*",CHAR(10),'Final Report'!AG306,CHAR(10),CHAR(10),"*WCAG 2.1 Success Criteria:*",CHAR(10),'Final Report'!AH306,CHAR(10),CHAR(10),"*Tested on:*",CHAR(10),'Final Report'!AK306,CHAR(10),CHAR(10),IF(OR('Final Report'!G306&lt;&gt;"",'Final Report'!H306&lt;&gt;"",'Final Report'!I306&lt;&gt;"",'Final Report'!J306&lt;&gt;"",'Final Report'!K306&lt;&gt;"",'Final Report'!L306&lt;&gt;"",'Final Report'!M306&lt;&gt;"",'Final Report'!N306&lt;&gt;"",'Final Report'!O306&lt;&gt;""),CONCATENATE("*Assistive Technology:*",CHAR(10),IF('Final Report'!G306&lt;&gt;"",CONCATENATE("JAWS 2022 - Chrome - Windows - ",'Final Report'!G306,CHAR(10)),""),IF('Final Report'!H306&lt;&gt;"",CONCATENATE("NVDA 2022 - Firefox - Windows - ",'Final Report'!H306,CHAR(10)),""),IF('Final Report'!I306&lt;&gt;"",CONCATENATE("NVDA 2022 - Chrome - Windows - ",'Final Report'!I306,CHAR(10)),""),IF('Final Report'!J306&lt;&gt;"",CONCATENATE("VoiceOver - Safari - MAC OS - ",'Final Report'!J306,CHAR(10)),""),IF('Final Report'!K306&lt;&gt;"",CONCATENATE("VoiceOver - Chrome - MAC OS  - ",'Final Report'!K306,CHAR(10)),""),IF('Final Report'!L306&lt;&gt;"",CONCATENATE("VoiceOver - iOS - ",'Final Report'!L306,CHAR(10)),""),IF('Final Report'!M306&lt;&gt;"",CONCATENATE("TalkBack - Android - ",'Final Report'!M306,CHAR(10)),""),IF('Final Report'!N306&lt;&gt;"",CONCATENATE("ZoomText - ",'Final Report'!N306,CHAR(10)),""),IF('Final Report'!O306&lt;&gt;"",CONCATENATE("Dragon - ",'Final Report'!O306,CHAR(10)),""),CHAR(10),"*Original Bug:*",CHAR(10),)))</f>
        <v>*Steps to Reproduce:*
N/A
*Actual Result:*
N/A
*ScreenShot Name:*
*Code Snippet*
0
*Expected Result*
N/A
*Rationale*
N/A
*Recommendation*
N/A
*WCAG 2.1 Conformance Level:*
N/A
*WCAG 2.1 Success Criteria:*
N/A
*Tested on:*
Windows: 11
MAC OS: 12
iOS: 15
Android OS: 10
FALSE</v>
      </c>
      <c r="D306" s="121" t="b">
        <f>Final_Report[[#This Row],[Severity]]</f>
        <v>0</v>
      </c>
      <c r="E306" s="103" t="str">
        <f>CONCATENATE('Final Report'!AD306,CHAR(10),CHAR(10),'Final Report'!AF306)</f>
        <v xml:space="preserve">
N/A</v>
      </c>
      <c r="F306" s="103" t="str">
        <f>Final_Report[[#This Row],[Components]]</f>
        <v>N/A (Level N/A), Accessibility, Audit, Marketing, MLM-XL, MLVISION, MyLab, US, VPAT</v>
      </c>
      <c r="G306" s="103" t="e">
        <f>Final_Report[[#This Row],[Labels]]</f>
        <v>#VALUE!</v>
      </c>
      <c r="H306" s="103">
        <f>Final_Report[[#This Row],[ScreenShot Name]]</f>
        <v>0</v>
      </c>
      <c r="I306" s="104">
        <f>Final_Report[[#This Row],[Priority]]</f>
        <v>0</v>
      </c>
      <c r="J306" s="103">
        <f>Final_Report[[#This Row],[Uploading Status]]</f>
        <v>0</v>
      </c>
    </row>
    <row r="307" spans="1:10" ht="409.5" hidden="1">
      <c r="A307" s="58">
        <f>Final_Report[[#This Row],[Issue Name]]</f>
        <v>0</v>
      </c>
      <c r="B307" s="103" t="str">
        <f>Final_Report[[#This Row],[Summary]]</f>
        <v>N/A</v>
      </c>
      <c r="C307" s="103" t="str">
        <f>CONCATENATE("*Steps to Reproduce:*",CHAR(10),CHAR(10),'Final Report'!AD307,CHAR(10),CHAR(10),'Final Report'!AF307,CHAR(10),CHAR(10),"*Actual Result:*",CHAR(10),'Final Report'!V307,CHAR(10),CHAR(10),"*ScreenShot Name:*",CHAR(10),'Final Report'!AI307,CHAR(10),CHAR(10),IF('Final Report'!X307&lt;&gt;"",CONCATENATE("*Code Snippet*",CHAR(10),'Final Report'!X307,CHAR(10),CHAR(10)),""),"*Expected Result*",CHAR(10),'Final Report'!Z307,CHAR(10),CHAR(10),"*Rationale*",CHAR(10),'Final Report'!AA307,CHAR(10),CHAR(10),"*Recommendation*",CHAR(10),'Final Report'!AC307,CHAR(10),CHAR(10),"*WCAG 2.1 Conformance Level:*",CHAR(10),'Final Report'!AG307,CHAR(10),CHAR(10),"*WCAG 2.1 Success Criteria:*",CHAR(10),'Final Report'!AH307,CHAR(10),CHAR(10),"*Tested on:*",CHAR(10),'Final Report'!AK307,CHAR(10),CHAR(10),IF(OR('Final Report'!G307&lt;&gt;"",'Final Report'!H307&lt;&gt;"",'Final Report'!I307&lt;&gt;"",'Final Report'!J307&lt;&gt;"",'Final Report'!K307&lt;&gt;"",'Final Report'!L307&lt;&gt;"",'Final Report'!M307&lt;&gt;"",'Final Report'!N307&lt;&gt;"",'Final Report'!O307&lt;&gt;""),CONCATENATE("*Assistive Technology:*",CHAR(10),IF('Final Report'!G307&lt;&gt;"",CONCATENATE("JAWS 2022 - Chrome - Windows - ",'Final Report'!G307,CHAR(10)),""),IF('Final Report'!H307&lt;&gt;"",CONCATENATE("NVDA 2022 - Firefox - Windows - ",'Final Report'!H307,CHAR(10)),""),IF('Final Report'!I307&lt;&gt;"",CONCATENATE("NVDA 2022 - Chrome - Windows - ",'Final Report'!I307,CHAR(10)),""),IF('Final Report'!J307&lt;&gt;"",CONCATENATE("VoiceOver - Safari - MAC OS - ",'Final Report'!J307,CHAR(10)),""),IF('Final Report'!K307&lt;&gt;"",CONCATENATE("VoiceOver - Chrome - MAC OS  - ",'Final Report'!K307,CHAR(10)),""),IF('Final Report'!L307&lt;&gt;"",CONCATENATE("VoiceOver - iOS - ",'Final Report'!L307,CHAR(10)),""),IF('Final Report'!M307&lt;&gt;"",CONCATENATE("TalkBack - Android - ",'Final Report'!M307,CHAR(10)),""),IF('Final Report'!N307&lt;&gt;"",CONCATENATE("ZoomText - ",'Final Report'!N307,CHAR(10)),""),IF('Final Report'!O307&lt;&gt;"",CONCATENATE("Dragon - ",'Final Report'!O307,CHAR(10)),""),CHAR(10),"*Original Bug:*",CHAR(10),)))</f>
        <v>*Steps to Reproduce:*
N/A
*Actual Result:*
N/A
*ScreenShot Name:*
*Code Snippet*
0
*Expected Result*
N/A
*Rationale*
N/A
*Recommendation*
N/A
*WCAG 2.1 Conformance Level:*
N/A
*WCAG 2.1 Success Criteria:*
N/A
*Tested on:*
Windows: 11
MAC OS: 12
iOS: 15
Android OS: 10
FALSE</v>
      </c>
      <c r="D307" s="121" t="b">
        <f>Final_Report[[#This Row],[Severity]]</f>
        <v>0</v>
      </c>
      <c r="E307" s="103" t="str">
        <f>CONCATENATE('Final Report'!AD307,CHAR(10),CHAR(10),'Final Report'!AF307)</f>
        <v xml:space="preserve">
N/A</v>
      </c>
      <c r="F307" s="103" t="str">
        <f>Final_Report[[#This Row],[Components]]</f>
        <v>N/A (Level N/A), Accessibility, Audit, Marketing, MLM-XL, MLVISION, MyLab, US, VPAT</v>
      </c>
      <c r="G307" s="103" t="e">
        <f>Final_Report[[#This Row],[Labels]]</f>
        <v>#VALUE!</v>
      </c>
      <c r="H307" s="103">
        <f>Final_Report[[#This Row],[ScreenShot Name]]</f>
        <v>0</v>
      </c>
      <c r="I307" s="104">
        <f>Final_Report[[#This Row],[Priority]]</f>
        <v>0</v>
      </c>
      <c r="J307" s="103">
        <f>Final_Report[[#This Row],[Uploading Status]]</f>
        <v>0</v>
      </c>
    </row>
    <row r="308" spans="1:10" ht="409.5" hidden="1">
      <c r="A308" s="58">
        <f>Final_Report[[#This Row],[Issue Name]]</f>
        <v>0</v>
      </c>
      <c r="B308" s="103" t="str">
        <f>Final_Report[[#This Row],[Summary]]</f>
        <v>N/A</v>
      </c>
      <c r="C308" s="103" t="str">
        <f>CONCATENATE("*Steps to Reproduce:*",CHAR(10),CHAR(10),'Final Report'!AD308,CHAR(10),CHAR(10),'Final Report'!AF308,CHAR(10),CHAR(10),"*Actual Result:*",CHAR(10),'Final Report'!V308,CHAR(10),CHAR(10),"*ScreenShot Name:*",CHAR(10),'Final Report'!AI308,CHAR(10),CHAR(10),IF('Final Report'!X308&lt;&gt;"",CONCATENATE("*Code Snippet*",CHAR(10),'Final Report'!X308,CHAR(10),CHAR(10)),""),"*Expected Result*",CHAR(10),'Final Report'!Z308,CHAR(10),CHAR(10),"*Rationale*",CHAR(10),'Final Report'!AA308,CHAR(10),CHAR(10),"*Recommendation*",CHAR(10),'Final Report'!AC308,CHAR(10),CHAR(10),"*WCAG 2.1 Conformance Level:*",CHAR(10),'Final Report'!AG308,CHAR(10),CHAR(10),"*WCAG 2.1 Success Criteria:*",CHAR(10),'Final Report'!AH308,CHAR(10),CHAR(10),"*Tested on:*",CHAR(10),'Final Report'!AK308,CHAR(10),CHAR(10),IF(OR('Final Report'!G308&lt;&gt;"",'Final Report'!H308&lt;&gt;"",'Final Report'!I308&lt;&gt;"",'Final Report'!J308&lt;&gt;"",'Final Report'!K308&lt;&gt;"",'Final Report'!L308&lt;&gt;"",'Final Report'!M308&lt;&gt;"",'Final Report'!N308&lt;&gt;"",'Final Report'!O308&lt;&gt;""),CONCATENATE("*Assistive Technology:*",CHAR(10),IF('Final Report'!G308&lt;&gt;"",CONCATENATE("JAWS 2022 - Chrome - Windows - ",'Final Report'!G308,CHAR(10)),""),IF('Final Report'!H308&lt;&gt;"",CONCATENATE("NVDA 2022 - Firefox - Windows - ",'Final Report'!H308,CHAR(10)),""),IF('Final Report'!I308&lt;&gt;"",CONCATENATE("NVDA 2022 - Chrome - Windows - ",'Final Report'!I308,CHAR(10)),""),IF('Final Report'!J308&lt;&gt;"",CONCATENATE("VoiceOver - Safari - MAC OS - ",'Final Report'!J308,CHAR(10)),""),IF('Final Report'!K308&lt;&gt;"",CONCATENATE("VoiceOver - Chrome - MAC OS  - ",'Final Report'!K308,CHAR(10)),""),IF('Final Report'!L308&lt;&gt;"",CONCATENATE("VoiceOver - iOS - ",'Final Report'!L308,CHAR(10)),""),IF('Final Report'!M308&lt;&gt;"",CONCATENATE("TalkBack - Android - ",'Final Report'!M308,CHAR(10)),""),IF('Final Report'!N308&lt;&gt;"",CONCATENATE("ZoomText - ",'Final Report'!N308,CHAR(10)),""),IF('Final Report'!O308&lt;&gt;"",CONCATENATE("Dragon - ",'Final Report'!O308,CHAR(10)),""),CHAR(10),"*Original Bug:*",CHAR(10),)))</f>
        <v>*Steps to Reproduce:*
N/A
*Actual Result:*
N/A
*ScreenShot Name:*
*Code Snippet*
0
*Expected Result*
N/A
*Rationale*
N/A
*Recommendation*
N/A
*WCAG 2.1 Conformance Level:*
N/A
*WCAG 2.1 Success Criteria:*
N/A
*Tested on:*
Windows: 11
MAC OS: 12
iOS: 15
Android OS: 10
FALSE</v>
      </c>
      <c r="D308" s="121" t="b">
        <f>Final_Report[[#This Row],[Severity]]</f>
        <v>0</v>
      </c>
      <c r="E308" s="103" t="str">
        <f>CONCATENATE('Final Report'!AD308,CHAR(10),CHAR(10),'Final Report'!AF308)</f>
        <v xml:space="preserve">
N/A</v>
      </c>
      <c r="F308" s="103" t="str">
        <f>Final_Report[[#This Row],[Components]]</f>
        <v>N/A (Level N/A), Accessibility, Audit, Marketing, MLM-XL, MLVISION, MyLab, US, VPAT</v>
      </c>
      <c r="G308" s="103" t="e">
        <f>Final_Report[[#This Row],[Labels]]</f>
        <v>#VALUE!</v>
      </c>
      <c r="H308" s="103">
        <f>Final_Report[[#This Row],[ScreenShot Name]]</f>
        <v>0</v>
      </c>
      <c r="I308" s="104">
        <f>Final_Report[[#This Row],[Priority]]</f>
        <v>0</v>
      </c>
      <c r="J308" s="103">
        <f>Final_Report[[#This Row],[Uploading Status]]</f>
        <v>0</v>
      </c>
    </row>
    <row r="309" spans="1:10" ht="409.5" hidden="1">
      <c r="A309" s="58">
        <f>Final_Report[[#This Row],[Issue Name]]</f>
        <v>0</v>
      </c>
      <c r="B309" s="103" t="str">
        <f>Final_Report[[#This Row],[Summary]]</f>
        <v>N/A</v>
      </c>
      <c r="C309" s="103" t="str">
        <f>CONCATENATE("*Steps to Reproduce:*",CHAR(10),CHAR(10),'Final Report'!AD309,CHAR(10),CHAR(10),'Final Report'!AF309,CHAR(10),CHAR(10),"*Actual Result:*",CHAR(10),'Final Report'!V309,CHAR(10),CHAR(10),"*ScreenShot Name:*",CHAR(10),'Final Report'!AI309,CHAR(10),CHAR(10),IF('Final Report'!X309&lt;&gt;"",CONCATENATE("*Code Snippet*",CHAR(10),'Final Report'!X309,CHAR(10),CHAR(10)),""),"*Expected Result*",CHAR(10),'Final Report'!Z309,CHAR(10),CHAR(10),"*Rationale*",CHAR(10),'Final Report'!AA309,CHAR(10),CHAR(10),"*Recommendation*",CHAR(10),'Final Report'!AC309,CHAR(10),CHAR(10),"*WCAG 2.1 Conformance Level:*",CHAR(10),'Final Report'!AG309,CHAR(10),CHAR(10),"*WCAG 2.1 Success Criteria:*",CHAR(10),'Final Report'!AH309,CHAR(10),CHAR(10),"*Tested on:*",CHAR(10),'Final Report'!AK309,CHAR(10),CHAR(10),IF(OR('Final Report'!G309&lt;&gt;"",'Final Report'!H309&lt;&gt;"",'Final Report'!I309&lt;&gt;"",'Final Report'!J309&lt;&gt;"",'Final Report'!K309&lt;&gt;"",'Final Report'!L309&lt;&gt;"",'Final Report'!M309&lt;&gt;"",'Final Report'!N309&lt;&gt;"",'Final Report'!O309&lt;&gt;""),CONCATENATE("*Assistive Technology:*",CHAR(10),IF('Final Report'!G309&lt;&gt;"",CONCATENATE("JAWS 2022 - Chrome - Windows - ",'Final Report'!G309,CHAR(10)),""),IF('Final Report'!H309&lt;&gt;"",CONCATENATE("NVDA 2022 - Firefox - Windows - ",'Final Report'!H309,CHAR(10)),""),IF('Final Report'!I309&lt;&gt;"",CONCATENATE("NVDA 2022 - Chrome - Windows - ",'Final Report'!I309,CHAR(10)),""),IF('Final Report'!J309&lt;&gt;"",CONCATENATE("VoiceOver - Safari - MAC OS - ",'Final Report'!J309,CHAR(10)),""),IF('Final Report'!K309&lt;&gt;"",CONCATENATE("VoiceOver - Chrome - MAC OS  - ",'Final Report'!K309,CHAR(10)),""),IF('Final Report'!L309&lt;&gt;"",CONCATENATE("VoiceOver - iOS - ",'Final Report'!L309,CHAR(10)),""),IF('Final Report'!M309&lt;&gt;"",CONCATENATE("TalkBack - Android - ",'Final Report'!M309,CHAR(10)),""),IF('Final Report'!N309&lt;&gt;"",CONCATENATE("ZoomText - ",'Final Report'!N309,CHAR(10)),""),IF('Final Report'!O309&lt;&gt;"",CONCATENATE("Dragon - ",'Final Report'!O309,CHAR(10)),""),CHAR(10),"*Original Bug:*",CHAR(10),)))</f>
        <v>*Steps to Reproduce:*
N/A
*Actual Result:*
N/A
*ScreenShot Name:*
*Code Snippet*
0
*Expected Result*
N/A
*Rationale*
N/A
*Recommendation*
N/A
*WCAG 2.1 Conformance Level:*
N/A
*WCAG 2.1 Success Criteria:*
N/A
*Tested on:*
Windows: 11
MAC OS: 12
iOS: 15
Android OS: 10
FALSE</v>
      </c>
      <c r="D309" s="121" t="b">
        <f>Final_Report[[#This Row],[Severity]]</f>
        <v>0</v>
      </c>
      <c r="E309" s="103" t="str">
        <f>CONCATENATE('Final Report'!AD309,CHAR(10),CHAR(10),'Final Report'!AF309)</f>
        <v xml:space="preserve">
N/A</v>
      </c>
      <c r="F309" s="103" t="str">
        <f>Final_Report[[#This Row],[Components]]</f>
        <v>N/A (Level N/A), Accessibility, Audit, Marketing, MLM-XL, MLVISION, MyLab, US, VPAT</v>
      </c>
      <c r="G309" s="103" t="e">
        <f>Final_Report[[#This Row],[Labels]]</f>
        <v>#VALUE!</v>
      </c>
      <c r="H309" s="103">
        <f>Final_Report[[#This Row],[ScreenShot Name]]</f>
        <v>0</v>
      </c>
      <c r="I309" s="104">
        <f>Final_Report[[#This Row],[Priority]]</f>
        <v>0</v>
      </c>
      <c r="J309" s="103">
        <f>Final_Report[[#This Row],[Uploading Status]]</f>
        <v>0</v>
      </c>
    </row>
    <row r="310" spans="1:10" ht="409.5" hidden="1">
      <c r="A310" s="58">
        <f>Final_Report[[#This Row],[Issue Name]]</f>
        <v>0</v>
      </c>
      <c r="B310" s="103" t="str">
        <f>Final_Report[[#This Row],[Summary]]</f>
        <v>N/A</v>
      </c>
      <c r="C310" s="103" t="str">
        <f>CONCATENATE("*Steps to Reproduce:*",CHAR(10),CHAR(10),'Final Report'!AD310,CHAR(10),CHAR(10),'Final Report'!AF310,CHAR(10),CHAR(10),"*Actual Result:*",CHAR(10),'Final Report'!V310,CHAR(10),CHAR(10),"*ScreenShot Name:*",CHAR(10),'Final Report'!AI310,CHAR(10),CHAR(10),IF('Final Report'!X310&lt;&gt;"",CONCATENATE("*Code Snippet*",CHAR(10),'Final Report'!X310,CHAR(10),CHAR(10)),""),"*Expected Result*",CHAR(10),'Final Report'!Z310,CHAR(10),CHAR(10),"*Rationale*",CHAR(10),'Final Report'!AA310,CHAR(10),CHAR(10),"*Recommendation*",CHAR(10),'Final Report'!AC310,CHAR(10),CHAR(10),"*WCAG 2.1 Conformance Level:*",CHAR(10),'Final Report'!AG310,CHAR(10),CHAR(10),"*WCAG 2.1 Success Criteria:*",CHAR(10),'Final Report'!AH310,CHAR(10),CHAR(10),"*Tested on:*",CHAR(10),'Final Report'!AK310,CHAR(10),CHAR(10),IF(OR('Final Report'!G310&lt;&gt;"",'Final Report'!H310&lt;&gt;"",'Final Report'!I310&lt;&gt;"",'Final Report'!J310&lt;&gt;"",'Final Report'!K310&lt;&gt;"",'Final Report'!L310&lt;&gt;"",'Final Report'!M310&lt;&gt;"",'Final Report'!N310&lt;&gt;"",'Final Report'!O310&lt;&gt;""),CONCATENATE("*Assistive Technology:*",CHAR(10),IF('Final Report'!G310&lt;&gt;"",CONCATENATE("JAWS 2022 - Chrome - Windows - ",'Final Report'!G310,CHAR(10)),""),IF('Final Report'!H310&lt;&gt;"",CONCATENATE("NVDA 2022 - Firefox - Windows - ",'Final Report'!H310,CHAR(10)),""),IF('Final Report'!I310&lt;&gt;"",CONCATENATE("NVDA 2022 - Chrome - Windows - ",'Final Report'!I310,CHAR(10)),""),IF('Final Report'!J310&lt;&gt;"",CONCATENATE("VoiceOver - Safari - MAC OS - ",'Final Report'!J310,CHAR(10)),""),IF('Final Report'!K310&lt;&gt;"",CONCATENATE("VoiceOver - Chrome - MAC OS  - ",'Final Report'!K310,CHAR(10)),""),IF('Final Report'!L310&lt;&gt;"",CONCATENATE("VoiceOver - iOS - ",'Final Report'!L310,CHAR(10)),""),IF('Final Report'!M310&lt;&gt;"",CONCATENATE("TalkBack - Android - ",'Final Report'!M310,CHAR(10)),""),IF('Final Report'!N310&lt;&gt;"",CONCATENATE("ZoomText - ",'Final Report'!N310,CHAR(10)),""),IF('Final Report'!O310&lt;&gt;"",CONCATENATE("Dragon - ",'Final Report'!O310,CHAR(10)),""),CHAR(10),"*Original Bug:*",CHAR(10),)))</f>
        <v>*Steps to Reproduce:*
N/A
*Actual Result:*
N/A
*ScreenShot Name:*
*Code Snippet*
0
*Expected Result*
N/A
*Rationale*
N/A
*Recommendation*
N/A
*WCAG 2.1 Conformance Level:*
N/A
*WCAG 2.1 Success Criteria:*
N/A
*Tested on:*
Windows: 11
MAC OS: 12
iOS: 15
Android OS: 10
FALSE</v>
      </c>
      <c r="D310" s="121" t="b">
        <f>Final_Report[[#This Row],[Severity]]</f>
        <v>0</v>
      </c>
      <c r="E310" s="103" t="str">
        <f>CONCATENATE('Final Report'!AD310,CHAR(10),CHAR(10),'Final Report'!AF310)</f>
        <v xml:space="preserve">
N/A</v>
      </c>
      <c r="F310" s="103" t="str">
        <f>Final_Report[[#This Row],[Components]]</f>
        <v>N/A (Level N/A), Accessibility, Audit, Marketing, MLM-XL, MLVISION, MyLab, US, VPAT</v>
      </c>
      <c r="G310" s="103" t="e">
        <f>Final_Report[[#This Row],[Labels]]</f>
        <v>#VALUE!</v>
      </c>
      <c r="H310" s="103">
        <f>Final_Report[[#This Row],[ScreenShot Name]]</f>
        <v>0</v>
      </c>
      <c r="I310" s="104">
        <f>Final_Report[[#This Row],[Priority]]</f>
        <v>0</v>
      </c>
      <c r="J310" s="103">
        <f>Final_Report[[#This Row],[Uploading Status]]</f>
        <v>0</v>
      </c>
    </row>
    <row r="311" spans="1:10" ht="409.5" hidden="1">
      <c r="A311" s="58">
        <f>Final_Report[[#This Row],[Issue Name]]</f>
        <v>0</v>
      </c>
      <c r="B311" s="103" t="str">
        <f>Final_Report[[#This Row],[Summary]]</f>
        <v>N/A</v>
      </c>
      <c r="C311" s="103" t="str">
        <f>CONCATENATE("*Steps to Reproduce:*",CHAR(10),CHAR(10),'Final Report'!AD311,CHAR(10),CHAR(10),'Final Report'!AF311,CHAR(10),CHAR(10),"*Actual Result:*",CHAR(10),'Final Report'!V311,CHAR(10),CHAR(10),"*ScreenShot Name:*",CHAR(10),'Final Report'!AI311,CHAR(10),CHAR(10),IF('Final Report'!X311&lt;&gt;"",CONCATENATE("*Code Snippet*",CHAR(10),'Final Report'!X311,CHAR(10),CHAR(10)),""),"*Expected Result*",CHAR(10),'Final Report'!Z311,CHAR(10),CHAR(10),"*Rationale*",CHAR(10),'Final Report'!AA311,CHAR(10),CHAR(10),"*Recommendation*",CHAR(10),'Final Report'!AC311,CHAR(10),CHAR(10),"*WCAG 2.1 Conformance Level:*",CHAR(10),'Final Report'!AG311,CHAR(10),CHAR(10),"*WCAG 2.1 Success Criteria:*",CHAR(10),'Final Report'!AH311,CHAR(10),CHAR(10),"*Tested on:*",CHAR(10),'Final Report'!AK311,CHAR(10),CHAR(10),IF(OR('Final Report'!G311&lt;&gt;"",'Final Report'!H311&lt;&gt;"",'Final Report'!I311&lt;&gt;"",'Final Report'!J311&lt;&gt;"",'Final Report'!K311&lt;&gt;"",'Final Report'!L311&lt;&gt;"",'Final Report'!M311&lt;&gt;"",'Final Report'!N311&lt;&gt;"",'Final Report'!O311&lt;&gt;""),CONCATENATE("*Assistive Technology:*",CHAR(10),IF('Final Report'!G311&lt;&gt;"",CONCATENATE("JAWS 2022 - Chrome - Windows - ",'Final Report'!G311,CHAR(10)),""),IF('Final Report'!H311&lt;&gt;"",CONCATENATE("NVDA 2022 - Firefox - Windows - ",'Final Report'!H311,CHAR(10)),""),IF('Final Report'!I311&lt;&gt;"",CONCATENATE("NVDA 2022 - Chrome - Windows - ",'Final Report'!I311,CHAR(10)),""),IF('Final Report'!J311&lt;&gt;"",CONCATENATE("VoiceOver - Safari - MAC OS - ",'Final Report'!J311,CHAR(10)),""),IF('Final Report'!K311&lt;&gt;"",CONCATENATE("VoiceOver - Chrome - MAC OS  - ",'Final Report'!K311,CHAR(10)),""),IF('Final Report'!L311&lt;&gt;"",CONCATENATE("VoiceOver - iOS - ",'Final Report'!L311,CHAR(10)),""),IF('Final Report'!M311&lt;&gt;"",CONCATENATE("TalkBack - Android - ",'Final Report'!M311,CHAR(10)),""),IF('Final Report'!N311&lt;&gt;"",CONCATENATE("ZoomText - ",'Final Report'!N311,CHAR(10)),""),IF('Final Report'!O311&lt;&gt;"",CONCATENATE("Dragon - ",'Final Report'!O311,CHAR(10)),""),CHAR(10),"*Original Bug:*",CHAR(10),)))</f>
        <v>*Steps to Reproduce:*
N/A
*Actual Result:*
N/A
*ScreenShot Name:*
*Code Snippet*
0
*Expected Result*
N/A
*Rationale*
N/A
*Recommendation*
N/A
*WCAG 2.1 Conformance Level:*
N/A
*WCAG 2.1 Success Criteria:*
N/A
*Tested on:*
Windows: 11
MAC OS: 12
iOS: 15
Android OS: 10
FALSE</v>
      </c>
      <c r="D311" s="121" t="b">
        <f>Final_Report[[#This Row],[Severity]]</f>
        <v>0</v>
      </c>
      <c r="E311" s="103" t="str">
        <f>CONCATENATE('Final Report'!AD311,CHAR(10),CHAR(10),'Final Report'!AF311)</f>
        <v xml:space="preserve">
N/A</v>
      </c>
      <c r="F311" s="103" t="str">
        <f>Final_Report[[#This Row],[Components]]</f>
        <v>N/A (Level N/A), Accessibility, Audit, Marketing, MLM-XL, MLVISION, MyLab, US, VPAT</v>
      </c>
      <c r="G311" s="103" t="e">
        <f>Final_Report[[#This Row],[Labels]]</f>
        <v>#VALUE!</v>
      </c>
      <c r="H311" s="103">
        <f>Final_Report[[#This Row],[ScreenShot Name]]</f>
        <v>0</v>
      </c>
      <c r="I311" s="104">
        <f>Final_Report[[#This Row],[Priority]]</f>
        <v>0</v>
      </c>
      <c r="J311" s="103">
        <f>Final_Report[[#This Row],[Uploading Status]]</f>
        <v>0</v>
      </c>
    </row>
    <row r="312" spans="1:10" ht="409.5" hidden="1">
      <c r="A312" s="58">
        <f>Final_Report[[#This Row],[Issue Name]]</f>
        <v>0</v>
      </c>
      <c r="B312" s="103" t="str">
        <f>Final_Report[[#This Row],[Summary]]</f>
        <v>N/A</v>
      </c>
      <c r="C312" s="103" t="str">
        <f>CONCATENATE("*Steps to Reproduce:*",CHAR(10),CHAR(10),'Final Report'!AD312,CHAR(10),CHAR(10),'Final Report'!AF312,CHAR(10),CHAR(10),"*Actual Result:*",CHAR(10),'Final Report'!V312,CHAR(10),CHAR(10),"*ScreenShot Name:*",CHAR(10),'Final Report'!AI312,CHAR(10),CHAR(10),IF('Final Report'!X312&lt;&gt;"",CONCATENATE("*Code Snippet*",CHAR(10),'Final Report'!X312,CHAR(10),CHAR(10)),""),"*Expected Result*",CHAR(10),'Final Report'!Z312,CHAR(10),CHAR(10),"*Rationale*",CHAR(10),'Final Report'!AA312,CHAR(10),CHAR(10),"*Recommendation*",CHAR(10),'Final Report'!AC312,CHAR(10),CHAR(10),"*WCAG 2.1 Conformance Level:*",CHAR(10),'Final Report'!AG312,CHAR(10),CHAR(10),"*WCAG 2.1 Success Criteria:*",CHAR(10),'Final Report'!AH312,CHAR(10),CHAR(10),"*Tested on:*",CHAR(10),'Final Report'!AK312,CHAR(10),CHAR(10),IF(OR('Final Report'!G312&lt;&gt;"",'Final Report'!H312&lt;&gt;"",'Final Report'!I312&lt;&gt;"",'Final Report'!J312&lt;&gt;"",'Final Report'!K312&lt;&gt;"",'Final Report'!L312&lt;&gt;"",'Final Report'!M312&lt;&gt;"",'Final Report'!N312&lt;&gt;"",'Final Report'!O312&lt;&gt;""),CONCATENATE("*Assistive Technology:*",CHAR(10),IF('Final Report'!G312&lt;&gt;"",CONCATENATE("JAWS 2022 - Chrome - Windows - ",'Final Report'!G312,CHAR(10)),""),IF('Final Report'!H312&lt;&gt;"",CONCATENATE("NVDA 2022 - Firefox - Windows - ",'Final Report'!H312,CHAR(10)),""),IF('Final Report'!I312&lt;&gt;"",CONCATENATE("NVDA 2022 - Chrome - Windows - ",'Final Report'!I312,CHAR(10)),""),IF('Final Report'!J312&lt;&gt;"",CONCATENATE("VoiceOver - Safari - MAC OS - ",'Final Report'!J312,CHAR(10)),""),IF('Final Report'!K312&lt;&gt;"",CONCATENATE("VoiceOver - Chrome - MAC OS  - ",'Final Report'!K312,CHAR(10)),""),IF('Final Report'!L312&lt;&gt;"",CONCATENATE("VoiceOver - iOS - ",'Final Report'!L312,CHAR(10)),""),IF('Final Report'!M312&lt;&gt;"",CONCATENATE("TalkBack - Android - ",'Final Report'!M312,CHAR(10)),""),IF('Final Report'!N312&lt;&gt;"",CONCATENATE("ZoomText - ",'Final Report'!N312,CHAR(10)),""),IF('Final Report'!O312&lt;&gt;"",CONCATENATE("Dragon - ",'Final Report'!O312,CHAR(10)),""),CHAR(10),"*Original Bug:*",CHAR(10),)))</f>
        <v>*Steps to Reproduce:*
N/A
*Actual Result:*
N/A
*ScreenShot Name:*
*Code Snippet*
0
*Expected Result*
N/A
*Rationale*
N/A
*Recommendation*
N/A
*WCAG 2.1 Conformance Level:*
N/A
*WCAG 2.1 Success Criteria:*
N/A
*Tested on:*
Windows: 11
MAC OS: 12
iOS: 15
Android OS: 10
FALSE</v>
      </c>
      <c r="D312" s="121" t="b">
        <f>Final_Report[[#This Row],[Severity]]</f>
        <v>0</v>
      </c>
      <c r="E312" s="103" t="str">
        <f>CONCATENATE('Final Report'!AD312,CHAR(10),CHAR(10),'Final Report'!AF312)</f>
        <v xml:space="preserve">
N/A</v>
      </c>
      <c r="F312" s="103" t="str">
        <f>Final_Report[[#This Row],[Components]]</f>
        <v>N/A (Level N/A), Accessibility, Audit, Marketing, MLM-XL, MLVISION, MyLab, US, VPAT</v>
      </c>
      <c r="G312" s="103" t="e">
        <f>Final_Report[[#This Row],[Labels]]</f>
        <v>#VALUE!</v>
      </c>
      <c r="H312" s="103">
        <f>Final_Report[[#This Row],[ScreenShot Name]]</f>
        <v>0</v>
      </c>
      <c r="I312" s="104">
        <f>Final_Report[[#This Row],[Priority]]</f>
        <v>0</v>
      </c>
      <c r="J312" s="103">
        <f>Final_Report[[#This Row],[Uploading Status]]</f>
        <v>0</v>
      </c>
    </row>
    <row r="313" spans="1:10" ht="409.5" hidden="1">
      <c r="A313" s="58">
        <f>Final_Report[[#This Row],[Issue Name]]</f>
        <v>0</v>
      </c>
      <c r="B313" s="103" t="str">
        <f>Final_Report[[#This Row],[Summary]]</f>
        <v>N/A</v>
      </c>
      <c r="C313" s="103" t="str">
        <f>CONCATENATE("*Steps to Reproduce:*",CHAR(10),CHAR(10),'Final Report'!AD313,CHAR(10),CHAR(10),'Final Report'!AF313,CHAR(10),CHAR(10),"*Actual Result:*",CHAR(10),'Final Report'!V313,CHAR(10),CHAR(10),"*ScreenShot Name:*",CHAR(10),'Final Report'!AI313,CHAR(10),CHAR(10),IF('Final Report'!X313&lt;&gt;"",CONCATENATE("*Code Snippet*",CHAR(10),'Final Report'!X313,CHAR(10),CHAR(10)),""),"*Expected Result*",CHAR(10),'Final Report'!Z313,CHAR(10),CHAR(10),"*Rationale*",CHAR(10),'Final Report'!AA313,CHAR(10),CHAR(10),"*Recommendation*",CHAR(10),'Final Report'!AC313,CHAR(10),CHAR(10),"*WCAG 2.1 Conformance Level:*",CHAR(10),'Final Report'!AG313,CHAR(10),CHAR(10),"*WCAG 2.1 Success Criteria:*",CHAR(10),'Final Report'!AH313,CHAR(10),CHAR(10),"*Tested on:*",CHAR(10),'Final Report'!AK313,CHAR(10),CHAR(10),IF(OR('Final Report'!G313&lt;&gt;"",'Final Report'!H313&lt;&gt;"",'Final Report'!I313&lt;&gt;"",'Final Report'!J313&lt;&gt;"",'Final Report'!K313&lt;&gt;"",'Final Report'!L313&lt;&gt;"",'Final Report'!M313&lt;&gt;"",'Final Report'!N313&lt;&gt;"",'Final Report'!O313&lt;&gt;""),CONCATENATE("*Assistive Technology:*",CHAR(10),IF('Final Report'!G313&lt;&gt;"",CONCATENATE("JAWS 2022 - Chrome - Windows - ",'Final Report'!G313,CHAR(10)),""),IF('Final Report'!H313&lt;&gt;"",CONCATENATE("NVDA 2022 - Firefox - Windows - ",'Final Report'!H313,CHAR(10)),""),IF('Final Report'!I313&lt;&gt;"",CONCATENATE("NVDA 2022 - Chrome - Windows - ",'Final Report'!I313,CHAR(10)),""),IF('Final Report'!J313&lt;&gt;"",CONCATENATE("VoiceOver - Safari - MAC OS - ",'Final Report'!J313,CHAR(10)),""),IF('Final Report'!K313&lt;&gt;"",CONCATENATE("VoiceOver - Chrome - MAC OS  - ",'Final Report'!K313,CHAR(10)),""),IF('Final Report'!L313&lt;&gt;"",CONCATENATE("VoiceOver - iOS - ",'Final Report'!L313,CHAR(10)),""),IF('Final Report'!M313&lt;&gt;"",CONCATENATE("TalkBack - Android - ",'Final Report'!M313,CHAR(10)),""),IF('Final Report'!N313&lt;&gt;"",CONCATENATE("ZoomText - ",'Final Report'!N313,CHAR(10)),""),IF('Final Report'!O313&lt;&gt;"",CONCATENATE("Dragon - ",'Final Report'!O313,CHAR(10)),""),CHAR(10),"*Original Bug:*",CHAR(10),)))</f>
        <v>*Steps to Reproduce:*
N/A
*Actual Result:*
N/A
*ScreenShot Name:*
*Code Snippet*
0
*Expected Result*
N/A
*Rationale*
N/A
*Recommendation*
N/A
*WCAG 2.1 Conformance Level:*
N/A
*WCAG 2.1 Success Criteria:*
N/A
*Tested on:*
Windows: 11
MAC OS: 12
iOS: 15
Android OS: 10
FALSE</v>
      </c>
      <c r="D313" s="121" t="b">
        <f>Final_Report[[#This Row],[Severity]]</f>
        <v>0</v>
      </c>
      <c r="E313" s="103" t="str">
        <f>CONCATENATE('Final Report'!AD313,CHAR(10),CHAR(10),'Final Report'!AF313)</f>
        <v xml:space="preserve">
N/A</v>
      </c>
      <c r="F313" s="103" t="str">
        <f>Final_Report[[#This Row],[Components]]</f>
        <v>N/A (Level N/A), Accessibility, Audit, Marketing, MLM-XL, MLVISION, MyLab, US, VPAT</v>
      </c>
      <c r="G313" s="103" t="e">
        <f>Final_Report[[#This Row],[Labels]]</f>
        <v>#VALUE!</v>
      </c>
      <c r="H313" s="103">
        <f>Final_Report[[#This Row],[ScreenShot Name]]</f>
        <v>0</v>
      </c>
      <c r="I313" s="104">
        <f>Final_Report[[#This Row],[Priority]]</f>
        <v>0</v>
      </c>
      <c r="J313" s="103">
        <f>Final_Report[[#This Row],[Uploading Status]]</f>
        <v>0</v>
      </c>
    </row>
    <row r="314" spans="1:10" ht="409.5" hidden="1">
      <c r="A314" s="58">
        <f>Final_Report[[#This Row],[Issue Name]]</f>
        <v>0</v>
      </c>
      <c r="B314" s="103" t="str">
        <f>Final_Report[[#This Row],[Summary]]</f>
        <v>N/A</v>
      </c>
      <c r="C314" s="103" t="str">
        <f>CONCATENATE("*Steps to Reproduce:*",CHAR(10),CHAR(10),'Final Report'!AD314,CHAR(10),CHAR(10),'Final Report'!AF314,CHAR(10),CHAR(10),"*Actual Result:*",CHAR(10),'Final Report'!V314,CHAR(10),CHAR(10),"*ScreenShot Name:*",CHAR(10),'Final Report'!AI314,CHAR(10),CHAR(10),IF('Final Report'!X314&lt;&gt;"",CONCATENATE("*Code Snippet*",CHAR(10),'Final Report'!X314,CHAR(10),CHAR(10)),""),"*Expected Result*",CHAR(10),'Final Report'!Z314,CHAR(10),CHAR(10),"*Rationale*",CHAR(10),'Final Report'!AA314,CHAR(10),CHAR(10),"*Recommendation*",CHAR(10),'Final Report'!AC314,CHAR(10),CHAR(10),"*WCAG 2.1 Conformance Level:*",CHAR(10),'Final Report'!AG314,CHAR(10),CHAR(10),"*WCAG 2.1 Success Criteria:*",CHAR(10),'Final Report'!AH314,CHAR(10),CHAR(10),"*Tested on:*",CHAR(10),'Final Report'!AK314,CHAR(10),CHAR(10),IF(OR('Final Report'!G314&lt;&gt;"",'Final Report'!H314&lt;&gt;"",'Final Report'!I314&lt;&gt;"",'Final Report'!J314&lt;&gt;"",'Final Report'!K314&lt;&gt;"",'Final Report'!L314&lt;&gt;"",'Final Report'!M314&lt;&gt;"",'Final Report'!N314&lt;&gt;"",'Final Report'!O314&lt;&gt;""),CONCATENATE("*Assistive Technology:*",CHAR(10),IF('Final Report'!G314&lt;&gt;"",CONCATENATE("JAWS 2022 - Chrome - Windows - ",'Final Report'!G314,CHAR(10)),""),IF('Final Report'!H314&lt;&gt;"",CONCATENATE("NVDA 2022 - Firefox - Windows - ",'Final Report'!H314,CHAR(10)),""),IF('Final Report'!I314&lt;&gt;"",CONCATENATE("NVDA 2022 - Chrome - Windows - ",'Final Report'!I314,CHAR(10)),""),IF('Final Report'!J314&lt;&gt;"",CONCATENATE("VoiceOver - Safari - MAC OS - ",'Final Report'!J314,CHAR(10)),""),IF('Final Report'!K314&lt;&gt;"",CONCATENATE("VoiceOver - Chrome - MAC OS  - ",'Final Report'!K314,CHAR(10)),""),IF('Final Report'!L314&lt;&gt;"",CONCATENATE("VoiceOver - iOS - ",'Final Report'!L314,CHAR(10)),""),IF('Final Report'!M314&lt;&gt;"",CONCATENATE("TalkBack - Android - ",'Final Report'!M314,CHAR(10)),""),IF('Final Report'!N314&lt;&gt;"",CONCATENATE("ZoomText - ",'Final Report'!N314,CHAR(10)),""),IF('Final Report'!O314&lt;&gt;"",CONCATENATE("Dragon - ",'Final Report'!O314,CHAR(10)),""),CHAR(10),"*Original Bug:*",CHAR(10),)))</f>
        <v>*Steps to Reproduce:*
N/A
*Actual Result:*
N/A
*ScreenShot Name:*
*Code Snippet*
0
*Expected Result*
N/A
*Rationale*
N/A
*Recommendation*
N/A
*WCAG 2.1 Conformance Level:*
N/A
*WCAG 2.1 Success Criteria:*
N/A
*Tested on:*
Windows: 11
MAC OS: 12
iOS: 15
Android OS: 10
FALSE</v>
      </c>
      <c r="D314" s="121" t="b">
        <f>Final_Report[[#This Row],[Severity]]</f>
        <v>0</v>
      </c>
      <c r="E314" s="103" t="str">
        <f>CONCATENATE('Final Report'!AD314,CHAR(10),CHAR(10),'Final Report'!AF314)</f>
        <v xml:space="preserve">
N/A</v>
      </c>
      <c r="F314" s="103" t="str">
        <f>Final_Report[[#This Row],[Components]]</f>
        <v>N/A (Level N/A), Accessibility, Audit, Marketing, MLM-XL, MLVISION, MyLab, US, VPAT</v>
      </c>
      <c r="G314" s="103" t="e">
        <f>Final_Report[[#This Row],[Labels]]</f>
        <v>#VALUE!</v>
      </c>
      <c r="H314" s="103">
        <f>Final_Report[[#This Row],[ScreenShot Name]]</f>
        <v>0</v>
      </c>
      <c r="I314" s="104">
        <f>Final_Report[[#This Row],[Priority]]</f>
        <v>0</v>
      </c>
      <c r="J314" s="103">
        <f>Final_Report[[#This Row],[Uploading Status]]</f>
        <v>0</v>
      </c>
    </row>
    <row r="315" spans="1:10" ht="409.5" hidden="1">
      <c r="A315" s="58">
        <f>Final_Report[[#This Row],[Issue Name]]</f>
        <v>0</v>
      </c>
      <c r="B315" s="103" t="str">
        <f>Final_Report[[#This Row],[Summary]]</f>
        <v>N/A</v>
      </c>
      <c r="C315" s="103" t="str">
        <f>CONCATENATE("*Steps to Reproduce:*",CHAR(10),CHAR(10),'Final Report'!AD315,CHAR(10),CHAR(10),'Final Report'!AF315,CHAR(10),CHAR(10),"*Actual Result:*",CHAR(10),'Final Report'!V315,CHAR(10),CHAR(10),"*ScreenShot Name:*",CHAR(10),'Final Report'!AI315,CHAR(10),CHAR(10),IF('Final Report'!X315&lt;&gt;"",CONCATENATE("*Code Snippet*",CHAR(10),'Final Report'!X315,CHAR(10),CHAR(10)),""),"*Expected Result*",CHAR(10),'Final Report'!Z315,CHAR(10),CHAR(10),"*Rationale*",CHAR(10),'Final Report'!AA315,CHAR(10),CHAR(10),"*Recommendation*",CHAR(10),'Final Report'!AC315,CHAR(10),CHAR(10),"*WCAG 2.1 Conformance Level:*",CHAR(10),'Final Report'!AG315,CHAR(10),CHAR(10),"*WCAG 2.1 Success Criteria:*",CHAR(10),'Final Report'!AH315,CHAR(10),CHAR(10),"*Tested on:*",CHAR(10),'Final Report'!AK315,CHAR(10),CHAR(10),IF(OR('Final Report'!G315&lt;&gt;"",'Final Report'!H315&lt;&gt;"",'Final Report'!I315&lt;&gt;"",'Final Report'!J315&lt;&gt;"",'Final Report'!K315&lt;&gt;"",'Final Report'!L315&lt;&gt;"",'Final Report'!M315&lt;&gt;"",'Final Report'!N315&lt;&gt;"",'Final Report'!O315&lt;&gt;""),CONCATENATE("*Assistive Technology:*",CHAR(10),IF('Final Report'!G315&lt;&gt;"",CONCATENATE("JAWS 2022 - Chrome - Windows - ",'Final Report'!G315,CHAR(10)),""),IF('Final Report'!H315&lt;&gt;"",CONCATENATE("NVDA 2022 - Firefox - Windows - ",'Final Report'!H315,CHAR(10)),""),IF('Final Report'!I315&lt;&gt;"",CONCATENATE("NVDA 2022 - Chrome - Windows - ",'Final Report'!I315,CHAR(10)),""),IF('Final Report'!J315&lt;&gt;"",CONCATENATE("VoiceOver - Safari - MAC OS - ",'Final Report'!J315,CHAR(10)),""),IF('Final Report'!K315&lt;&gt;"",CONCATENATE("VoiceOver - Chrome - MAC OS  - ",'Final Report'!K315,CHAR(10)),""),IF('Final Report'!L315&lt;&gt;"",CONCATENATE("VoiceOver - iOS - ",'Final Report'!L315,CHAR(10)),""),IF('Final Report'!M315&lt;&gt;"",CONCATENATE("TalkBack - Android - ",'Final Report'!M315,CHAR(10)),""),IF('Final Report'!N315&lt;&gt;"",CONCATENATE("ZoomText - ",'Final Report'!N315,CHAR(10)),""),IF('Final Report'!O315&lt;&gt;"",CONCATENATE("Dragon - ",'Final Report'!O315,CHAR(10)),""),CHAR(10),"*Original Bug:*",CHAR(10),)))</f>
        <v>*Steps to Reproduce:*
N/A
*Actual Result:*
N/A
*ScreenShot Name:*
*Code Snippet*
0
*Expected Result*
N/A
*Rationale*
N/A
*Recommendation*
N/A
*WCAG 2.1 Conformance Level:*
N/A
*WCAG 2.1 Success Criteria:*
N/A
*Tested on:*
Windows: 11
MAC OS: 12
iOS: 15
Android OS: 10
FALSE</v>
      </c>
      <c r="D315" s="121" t="b">
        <f>Final_Report[[#This Row],[Severity]]</f>
        <v>0</v>
      </c>
      <c r="E315" s="103" t="str">
        <f>CONCATENATE('Final Report'!AD315,CHAR(10),CHAR(10),'Final Report'!AF315)</f>
        <v xml:space="preserve">
N/A</v>
      </c>
      <c r="F315" s="103" t="str">
        <f>Final_Report[[#This Row],[Components]]</f>
        <v>N/A (Level N/A), Accessibility, Audit, Marketing, MLM-XL, MLVISION, MyLab, US, VPAT</v>
      </c>
      <c r="G315" s="103" t="e">
        <f>Final_Report[[#This Row],[Labels]]</f>
        <v>#VALUE!</v>
      </c>
      <c r="H315" s="103">
        <f>Final_Report[[#This Row],[ScreenShot Name]]</f>
        <v>0</v>
      </c>
      <c r="I315" s="104">
        <f>Final_Report[[#This Row],[Priority]]</f>
        <v>0</v>
      </c>
      <c r="J315" s="103">
        <f>Final_Report[[#This Row],[Uploading Status]]</f>
        <v>0</v>
      </c>
    </row>
    <row r="316" spans="1:10" ht="409.5" hidden="1">
      <c r="A316" s="58">
        <f>Final_Report[[#This Row],[Issue Name]]</f>
        <v>0</v>
      </c>
      <c r="B316" s="103" t="str">
        <f>Final_Report[[#This Row],[Summary]]</f>
        <v>N/A</v>
      </c>
      <c r="C316" s="103" t="str">
        <f>CONCATENATE("*Steps to Reproduce:*",CHAR(10),CHAR(10),'Final Report'!AD316,CHAR(10),CHAR(10),'Final Report'!AF316,CHAR(10),CHAR(10),"*Actual Result:*",CHAR(10),'Final Report'!V316,CHAR(10),CHAR(10),"*ScreenShot Name:*",CHAR(10),'Final Report'!AI316,CHAR(10),CHAR(10),IF('Final Report'!X316&lt;&gt;"",CONCATENATE("*Code Snippet*",CHAR(10),'Final Report'!X316,CHAR(10),CHAR(10)),""),"*Expected Result*",CHAR(10),'Final Report'!Z316,CHAR(10),CHAR(10),"*Rationale*",CHAR(10),'Final Report'!AA316,CHAR(10),CHAR(10),"*Recommendation*",CHAR(10),'Final Report'!AC316,CHAR(10),CHAR(10),"*WCAG 2.1 Conformance Level:*",CHAR(10),'Final Report'!AG316,CHAR(10),CHAR(10),"*WCAG 2.1 Success Criteria:*",CHAR(10),'Final Report'!AH316,CHAR(10),CHAR(10),"*Tested on:*",CHAR(10),'Final Report'!AK316,CHAR(10),CHAR(10),IF(OR('Final Report'!G316&lt;&gt;"",'Final Report'!H316&lt;&gt;"",'Final Report'!I316&lt;&gt;"",'Final Report'!J316&lt;&gt;"",'Final Report'!K316&lt;&gt;"",'Final Report'!L316&lt;&gt;"",'Final Report'!M316&lt;&gt;"",'Final Report'!N316&lt;&gt;"",'Final Report'!O316&lt;&gt;""),CONCATENATE("*Assistive Technology:*",CHAR(10),IF('Final Report'!G316&lt;&gt;"",CONCATENATE("JAWS 2022 - Chrome - Windows - ",'Final Report'!G316,CHAR(10)),""),IF('Final Report'!H316&lt;&gt;"",CONCATENATE("NVDA 2022 - Firefox - Windows - ",'Final Report'!H316,CHAR(10)),""),IF('Final Report'!I316&lt;&gt;"",CONCATENATE("NVDA 2022 - Chrome - Windows - ",'Final Report'!I316,CHAR(10)),""),IF('Final Report'!J316&lt;&gt;"",CONCATENATE("VoiceOver - Safari - MAC OS - ",'Final Report'!J316,CHAR(10)),""),IF('Final Report'!K316&lt;&gt;"",CONCATENATE("VoiceOver - Chrome - MAC OS  - ",'Final Report'!K316,CHAR(10)),""),IF('Final Report'!L316&lt;&gt;"",CONCATENATE("VoiceOver - iOS - ",'Final Report'!L316,CHAR(10)),""),IF('Final Report'!M316&lt;&gt;"",CONCATENATE("TalkBack - Android - ",'Final Report'!M316,CHAR(10)),""),IF('Final Report'!N316&lt;&gt;"",CONCATENATE("ZoomText - ",'Final Report'!N316,CHAR(10)),""),IF('Final Report'!O316&lt;&gt;"",CONCATENATE("Dragon - ",'Final Report'!O316,CHAR(10)),""),CHAR(10),"*Original Bug:*",CHAR(10),)))</f>
        <v>*Steps to Reproduce:*
N/A
*Actual Result:*
N/A
*ScreenShot Name:*
*Code Snippet*
0
*Expected Result*
N/A
*Rationale*
N/A
*Recommendation*
N/A
*WCAG 2.1 Conformance Level:*
N/A
*WCAG 2.1 Success Criteria:*
N/A
*Tested on:*
Windows: 11
MAC OS: 12
iOS: 15
Android OS: 10
FALSE</v>
      </c>
      <c r="D316" s="121" t="b">
        <f>Final_Report[[#This Row],[Severity]]</f>
        <v>0</v>
      </c>
      <c r="E316" s="103" t="str">
        <f>CONCATENATE('Final Report'!AD316,CHAR(10),CHAR(10),'Final Report'!AF316)</f>
        <v xml:space="preserve">
N/A</v>
      </c>
      <c r="F316" s="103" t="str">
        <f>Final_Report[[#This Row],[Components]]</f>
        <v>N/A (Level N/A), Accessibility, Audit, Marketing, MLM-XL, MLVISION, MyLab, US, VPAT</v>
      </c>
      <c r="G316" s="103" t="e">
        <f>Final_Report[[#This Row],[Labels]]</f>
        <v>#VALUE!</v>
      </c>
      <c r="H316" s="103">
        <f>Final_Report[[#This Row],[ScreenShot Name]]</f>
        <v>0</v>
      </c>
      <c r="I316" s="104">
        <f>Final_Report[[#This Row],[Priority]]</f>
        <v>0</v>
      </c>
      <c r="J316" s="103">
        <f>Final_Report[[#This Row],[Uploading Status]]</f>
        <v>0</v>
      </c>
    </row>
    <row r="317" spans="1:10" ht="409.5" hidden="1">
      <c r="A317" s="58">
        <f>Final_Report[[#This Row],[Issue Name]]</f>
        <v>0</v>
      </c>
      <c r="B317" s="103" t="str">
        <f>Final_Report[[#This Row],[Summary]]</f>
        <v>N/A</v>
      </c>
      <c r="C317" s="103" t="str">
        <f>CONCATENATE("*Steps to Reproduce:*",CHAR(10),CHAR(10),'Final Report'!AD317,CHAR(10),CHAR(10),'Final Report'!AF317,CHAR(10),CHAR(10),"*Actual Result:*",CHAR(10),'Final Report'!V317,CHAR(10),CHAR(10),"*ScreenShot Name:*",CHAR(10),'Final Report'!AI317,CHAR(10),CHAR(10),IF('Final Report'!X317&lt;&gt;"",CONCATENATE("*Code Snippet*",CHAR(10),'Final Report'!X317,CHAR(10),CHAR(10)),""),"*Expected Result*",CHAR(10),'Final Report'!Z317,CHAR(10),CHAR(10),"*Rationale*",CHAR(10),'Final Report'!AA317,CHAR(10),CHAR(10),"*Recommendation*",CHAR(10),'Final Report'!AC317,CHAR(10),CHAR(10),"*WCAG 2.1 Conformance Level:*",CHAR(10),'Final Report'!AG317,CHAR(10),CHAR(10),"*WCAG 2.1 Success Criteria:*",CHAR(10),'Final Report'!AH317,CHAR(10),CHAR(10),"*Tested on:*",CHAR(10),'Final Report'!AK317,CHAR(10),CHAR(10),IF(OR('Final Report'!G317&lt;&gt;"",'Final Report'!H317&lt;&gt;"",'Final Report'!I317&lt;&gt;"",'Final Report'!J317&lt;&gt;"",'Final Report'!K317&lt;&gt;"",'Final Report'!L317&lt;&gt;"",'Final Report'!M317&lt;&gt;"",'Final Report'!N317&lt;&gt;"",'Final Report'!O317&lt;&gt;""),CONCATENATE("*Assistive Technology:*",CHAR(10),IF('Final Report'!G317&lt;&gt;"",CONCATENATE("JAWS 2022 - Chrome - Windows - ",'Final Report'!G317,CHAR(10)),""),IF('Final Report'!H317&lt;&gt;"",CONCATENATE("NVDA 2022 - Firefox - Windows - ",'Final Report'!H317,CHAR(10)),""),IF('Final Report'!I317&lt;&gt;"",CONCATENATE("NVDA 2022 - Chrome - Windows - ",'Final Report'!I317,CHAR(10)),""),IF('Final Report'!J317&lt;&gt;"",CONCATENATE("VoiceOver - Safari - MAC OS - ",'Final Report'!J317,CHAR(10)),""),IF('Final Report'!K317&lt;&gt;"",CONCATENATE("VoiceOver - Chrome - MAC OS  - ",'Final Report'!K317,CHAR(10)),""),IF('Final Report'!L317&lt;&gt;"",CONCATENATE("VoiceOver - iOS - ",'Final Report'!L317,CHAR(10)),""),IF('Final Report'!M317&lt;&gt;"",CONCATENATE("TalkBack - Android - ",'Final Report'!M317,CHAR(10)),""),IF('Final Report'!N317&lt;&gt;"",CONCATENATE("ZoomText - ",'Final Report'!N317,CHAR(10)),""),IF('Final Report'!O317&lt;&gt;"",CONCATENATE("Dragon - ",'Final Report'!O317,CHAR(10)),""),CHAR(10),"*Original Bug:*",CHAR(10),)))</f>
        <v>*Steps to Reproduce:*
N/A
*Actual Result:*
N/A
*ScreenShot Name:*
*Code Snippet*
0
*Expected Result*
N/A
*Rationale*
N/A
*Recommendation*
N/A
*WCAG 2.1 Conformance Level:*
N/A
*WCAG 2.1 Success Criteria:*
N/A
*Tested on:*
Windows: 11
MAC OS: 12
iOS: 15
Android OS: 10
FALSE</v>
      </c>
      <c r="D317" s="121" t="b">
        <f>Final_Report[[#This Row],[Severity]]</f>
        <v>0</v>
      </c>
      <c r="E317" s="103" t="str">
        <f>CONCATENATE('Final Report'!AD317,CHAR(10),CHAR(10),'Final Report'!AF317)</f>
        <v xml:space="preserve">
N/A</v>
      </c>
      <c r="F317" s="103" t="str">
        <f>Final_Report[[#This Row],[Components]]</f>
        <v>N/A (Level N/A), Accessibility, Audit, Marketing, MLM-XL, MLVISION, MyLab, US, VPAT</v>
      </c>
      <c r="G317" s="103" t="e">
        <f>Final_Report[[#This Row],[Labels]]</f>
        <v>#VALUE!</v>
      </c>
      <c r="H317" s="103">
        <f>Final_Report[[#This Row],[ScreenShot Name]]</f>
        <v>0</v>
      </c>
      <c r="I317" s="104">
        <f>Final_Report[[#This Row],[Priority]]</f>
        <v>0</v>
      </c>
      <c r="J317" s="103">
        <f>Final_Report[[#This Row],[Uploading Status]]</f>
        <v>0</v>
      </c>
    </row>
    <row r="318" spans="1:10" ht="409.5" hidden="1">
      <c r="A318" s="58">
        <f>Final_Report[[#This Row],[Issue Name]]</f>
        <v>0</v>
      </c>
      <c r="B318" s="103" t="str">
        <f>Final_Report[[#This Row],[Summary]]</f>
        <v>N/A</v>
      </c>
      <c r="C318" s="103" t="str">
        <f>CONCATENATE("*Steps to Reproduce:*",CHAR(10),CHAR(10),'Final Report'!AD318,CHAR(10),CHAR(10),'Final Report'!AF318,CHAR(10),CHAR(10),"*Actual Result:*",CHAR(10),'Final Report'!V318,CHAR(10),CHAR(10),"*ScreenShot Name:*",CHAR(10),'Final Report'!AI318,CHAR(10),CHAR(10),IF('Final Report'!X318&lt;&gt;"",CONCATENATE("*Code Snippet*",CHAR(10),'Final Report'!X318,CHAR(10),CHAR(10)),""),"*Expected Result*",CHAR(10),'Final Report'!Z318,CHAR(10),CHAR(10),"*Rationale*",CHAR(10),'Final Report'!AA318,CHAR(10),CHAR(10),"*Recommendation*",CHAR(10),'Final Report'!AC318,CHAR(10),CHAR(10),"*WCAG 2.1 Conformance Level:*",CHAR(10),'Final Report'!AG318,CHAR(10),CHAR(10),"*WCAG 2.1 Success Criteria:*",CHAR(10),'Final Report'!AH318,CHAR(10),CHAR(10),"*Tested on:*",CHAR(10),'Final Report'!AK318,CHAR(10),CHAR(10),IF(OR('Final Report'!G318&lt;&gt;"",'Final Report'!H318&lt;&gt;"",'Final Report'!I318&lt;&gt;"",'Final Report'!J318&lt;&gt;"",'Final Report'!K318&lt;&gt;"",'Final Report'!L318&lt;&gt;"",'Final Report'!M318&lt;&gt;"",'Final Report'!N318&lt;&gt;"",'Final Report'!O318&lt;&gt;""),CONCATENATE("*Assistive Technology:*",CHAR(10),IF('Final Report'!G318&lt;&gt;"",CONCATENATE("JAWS 2022 - Chrome - Windows - ",'Final Report'!G318,CHAR(10)),""),IF('Final Report'!H318&lt;&gt;"",CONCATENATE("NVDA 2022 - Firefox - Windows - ",'Final Report'!H318,CHAR(10)),""),IF('Final Report'!I318&lt;&gt;"",CONCATENATE("NVDA 2022 - Chrome - Windows - ",'Final Report'!I318,CHAR(10)),""),IF('Final Report'!J318&lt;&gt;"",CONCATENATE("VoiceOver - Safari - MAC OS - ",'Final Report'!J318,CHAR(10)),""),IF('Final Report'!K318&lt;&gt;"",CONCATENATE("VoiceOver - Chrome - MAC OS  - ",'Final Report'!K318,CHAR(10)),""),IF('Final Report'!L318&lt;&gt;"",CONCATENATE("VoiceOver - iOS - ",'Final Report'!L318,CHAR(10)),""),IF('Final Report'!M318&lt;&gt;"",CONCATENATE("TalkBack - Android - ",'Final Report'!M318,CHAR(10)),""),IF('Final Report'!N318&lt;&gt;"",CONCATENATE("ZoomText - ",'Final Report'!N318,CHAR(10)),""),IF('Final Report'!O318&lt;&gt;"",CONCATENATE("Dragon - ",'Final Report'!O318,CHAR(10)),""),CHAR(10),"*Original Bug:*",CHAR(10),)))</f>
        <v>*Steps to Reproduce:*
N/A
*Actual Result:*
N/A
*ScreenShot Name:*
*Code Snippet*
0
*Expected Result*
N/A
*Rationale*
N/A
*Recommendation*
N/A
*WCAG 2.1 Conformance Level:*
N/A
*WCAG 2.1 Success Criteria:*
N/A
*Tested on:*
Windows: 11
MAC OS: 12
iOS: 15
Android OS: 10
FALSE</v>
      </c>
      <c r="D318" s="121" t="b">
        <f>Final_Report[[#This Row],[Severity]]</f>
        <v>0</v>
      </c>
      <c r="E318" s="103" t="str">
        <f>CONCATENATE('Final Report'!AD318,CHAR(10),CHAR(10),'Final Report'!AF318)</f>
        <v xml:space="preserve">
N/A</v>
      </c>
      <c r="F318" s="103" t="str">
        <f>Final_Report[[#This Row],[Components]]</f>
        <v>N/A (Level N/A), Accessibility, Audit, Marketing, MLM-XL, MLVISION, MyLab, US, VPAT</v>
      </c>
      <c r="G318" s="103" t="e">
        <f>Final_Report[[#This Row],[Labels]]</f>
        <v>#VALUE!</v>
      </c>
      <c r="H318" s="103">
        <f>Final_Report[[#This Row],[ScreenShot Name]]</f>
        <v>0</v>
      </c>
      <c r="I318" s="104">
        <f>Final_Report[[#This Row],[Priority]]</f>
        <v>0</v>
      </c>
      <c r="J318" s="103">
        <f>Final_Report[[#This Row],[Uploading Status]]</f>
        <v>0</v>
      </c>
    </row>
    <row r="319" spans="1:10" ht="409.5" hidden="1">
      <c r="A319" s="58">
        <f>Final_Report[[#This Row],[Issue Name]]</f>
        <v>0</v>
      </c>
      <c r="B319" s="103" t="str">
        <f>Final_Report[[#This Row],[Summary]]</f>
        <v>N/A</v>
      </c>
      <c r="C319" s="103" t="str">
        <f>CONCATENATE("*Steps to Reproduce:*",CHAR(10),CHAR(10),'Final Report'!AD319,CHAR(10),CHAR(10),'Final Report'!AF319,CHAR(10),CHAR(10),"*Actual Result:*",CHAR(10),'Final Report'!V319,CHAR(10),CHAR(10),"*ScreenShot Name:*",CHAR(10),'Final Report'!AI319,CHAR(10),CHAR(10),IF('Final Report'!X319&lt;&gt;"",CONCATENATE("*Code Snippet*",CHAR(10),'Final Report'!X319,CHAR(10),CHAR(10)),""),"*Expected Result*",CHAR(10),'Final Report'!Z319,CHAR(10),CHAR(10),"*Rationale*",CHAR(10),'Final Report'!AA319,CHAR(10),CHAR(10),"*Recommendation*",CHAR(10),'Final Report'!AC319,CHAR(10),CHAR(10),"*WCAG 2.1 Conformance Level:*",CHAR(10),'Final Report'!AG319,CHAR(10),CHAR(10),"*WCAG 2.1 Success Criteria:*",CHAR(10),'Final Report'!AH319,CHAR(10),CHAR(10),"*Tested on:*",CHAR(10),'Final Report'!AK319,CHAR(10),CHAR(10),IF(OR('Final Report'!G319&lt;&gt;"",'Final Report'!H319&lt;&gt;"",'Final Report'!I319&lt;&gt;"",'Final Report'!J319&lt;&gt;"",'Final Report'!K319&lt;&gt;"",'Final Report'!L319&lt;&gt;"",'Final Report'!M319&lt;&gt;"",'Final Report'!N319&lt;&gt;"",'Final Report'!O319&lt;&gt;""),CONCATENATE("*Assistive Technology:*",CHAR(10),IF('Final Report'!G319&lt;&gt;"",CONCATENATE("JAWS 2022 - Chrome - Windows - ",'Final Report'!G319,CHAR(10)),""),IF('Final Report'!H319&lt;&gt;"",CONCATENATE("NVDA 2022 - Firefox - Windows - ",'Final Report'!H319,CHAR(10)),""),IF('Final Report'!I319&lt;&gt;"",CONCATENATE("NVDA 2022 - Chrome - Windows - ",'Final Report'!I319,CHAR(10)),""),IF('Final Report'!J319&lt;&gt;"",CONCATENATE("VoiceOver - Safari - MAC OS - ",'Final Report'!J319,CHAR(10)),""),IF('Final Report'!K319&lt;&gt;"",CONCATENATE("VoiceOver - Chrome - MAC OS  - ",'Final Report'!K319,CHAR(10)),""),IF('Final Report'!L319&lt;&gt;"",CONCATENATE("VoiceOver - iOS - ",'Final Report'!L319,CHAR(10)),""),IF('Final Report'!M319&lt;&gt;"",CONCATENATE("TalkBack - Android - ",'Final Report'!M319,CHAR(10)),""),IF('Final Report'!N319&lt;&gt;"",CONCATENATE("ZoomText - ",'Final Report'!N319,CHAR(10)),""),IF('Final Report'!O319&lt;&gt;"",CONCATENATE("Dragon - ",'Final Report'!O319,CHAR(10)),""),CHAR(10),"*Original Bug:*",CHAR(10),)))</f>
        <v>*Steps to Reproduce:*
N/A
*Actual Result:*
N/A
*ScreenShot Name:*
*Code Snippet*
0
*Expected Result*
N/A
*Rationale*
N/A
*Recommendation*
N/A
*WCAG 2.1 Conformance Level:*
N/A
*WCAG 2.1 Success Criteria:*
N/A
*Tested on:*
Windows: 11
MAC OS: 12
iOS: 15
Android OS: 10
FALSE</v>
      </c>
      <c r="D319" s="121" t="b">
        <f>Final_Report[[#This Row],[Severity]]</f>
        <v>0</v>
      </c>
      <c r="E319" s="103" t="str">
        <f>CONCATENATE('Final Report'!AD319,CHAR(10),CHAR(10),'Final Report'!AF319)</f>
        <v xml:space="preserve">
N/A</v>
      </c>
      <c r="F319" s="103" t="str">
        <f>Final_Report[[#This Row],[Components]]</f>
        <v>N/A (Level N/A), Accessibility, Audit, Marketing, MLM-XL, MLVISION, MyLab, US, VPAT</v>
      </c>
      <c r="G319" s="103" t="e">
        <f>Final_Report[[#This Row],[Labels]]</f>
        <v>#VALUE!</v>
      </c>
      <c r="H319" s="103">
        <f>Final_Report[[#This Row],[ScreenShot Name]]</f>
        <v>0</v>
      </c>
      <c r="I319" s="104">
        <f>Final_Report[[#This Row],[Priority]]</f>
        <v>0</v>
      </c>
      <c r="J319" s="103">
        <f>Final_Report[[#This Row],[Uploading Status]]</f>
        <v>0</v>
      </c>
    </row>
    <row r="320" spans="1:10" ht="409.5" hidden="1">
      <c r="A320" s="58">
        <f>Final_Report[[#This Row],[Issue Name]]</f>
        <v>0</v>
      </c>
      <c r="B320" s="103" t="str">
        <f>Final_Report[[#This Row],[Summary]]</f>
        <v>N/A</v>
      </c>
      <c r="C320" s="103" t="str">
        <f>CONCATENATE("*Steps to Reproduce:*",CHAR(10),CHAR(10),'Final Report'!AD320,CHAR(10),CHAR(10),'Final Report'!AF320,CHAR(10),CHAR(10),"*Actual Result:*",CHAR(10),'Final Report'!V320,CHAR(10),CHAR(10),"*ScreenShot Name:*",CHAR(10),'Final Report'!AI320,CHAR(10),CHAR(10),IF('Final Report'!X320&lt;&gt;"",CONCATENATE("*Code Snippet*",CHAR(10),'Final Report'!X320,CHAR(10),CHAR(10)),""),"*Expected Result*",CHAR(10),'Final Report'!Z320,CHAR(10),CHAR(10),"*Rationale*",CHAR(10),'Final Report'!AA320,CHAR(10),CHAR(10),"*Recommendation*",CHAR(10),'Final Report'!AC320,CHAR(10),CHAR(10),"*WCAG 2.1 Conformance Level:*",CHAR(10),'Final Report'!AG320,CHAR(10),CHAR(10),"*WCAG 2.1 Success Criteria:*",CHAR(10),'Final Report'!AH320,CHAR(10),CHAR(10),"*Tested on:*",CHAR(10),'Final Report'!AK320,CHAR(10),CHAR(10),IF(OR('Final Report'!G320&lt;&gt;"",'Final Report'!H320&lt;&gt;"",'Final Report'!I320&lt;&gt;"",'Final Report'!J320&lt;&gt;"",'Final Report'!K320&lt;&gt;"",'Final Report'!L320&lt;&gt;"",'Final Report'!M320&lt;&gt;"",'Final Report'!N320&lt;&gt;"",'Final Report'!O320&lt;&gt;""),CONCATENATE("*Assistive Technology:*",CHAR(10),IF('Final Report'!G320&lt;&gt;"",CONCATENATE("JAWS 2022 - Chrome - Windows - ",'Final Report'!G320,CHAR(10)),""),IF('Final Report'!H320&lt;&gt;"",CONCATENATE("NVDA 2022 - Firefox - Windows - ",'Final Report'!H320,CHAR(10)),""),IF('Final Report'!I320&lt;&gt;"",CONCATENATE("NVDA 2022 - Chrome - Windows - ",'Final Report'!I320,CHAR(10)),""),IF('Final Report'!J320&lt;&gt;"",CONCATENATE("VoiceOver - Safari - MAC OS - ",'Final Report'!J320,CHAR(10)),""),IF('Final Report'!K320&lt;&gt;"",CONCATENATE("VoiceOver - Chrome - MAC OS  - ",'Final Report'!K320,CHAR(10)),""),IF('Final Report'!L320&lt;&gt;"",CONCATENATE("VoiceOver - iOS - ",'Final Report'!L320,CHAR(10)),""),IF('Final Report'!M320&lt;&gt;"",CONCATENATE("TalkBack - Android - ",'Final Report'!M320,CHAR(10)),""),IF('Final Report'!N320&lt;&gt;"",CONCATENATE("ZoomText - ",'Final Report'!N320,CHAR(10)),""),IF('Final Report'!O320&lt;&gt;"",CONCATENATE("Dragon - ",'Final Report'!O320,CHAR(10)),""),CHAR(10),"*Original Bug:*",CHAR(10),)))</f>
        <v>*Steps to Reproduce:*
N/A
*Actual Result:*
N/A
*ScreenShot Name:*
*Code Snippet*
0
*Expected Result*
N/A
*Rationale*
N/A
*Recommendation*
N/A
*WCAG 2.1 Conformance Level:*
N/A
*WCAG 2.1 Success Criteria:*
N/A
*Tested on:*
Windows: 11
MAC OS: 12
iOS: 15
Android OS: 10
FALSE</v>
      </c>
      <c r="D320" s="121" t="b">
        <f>Final_Report[[#This Row],[Severity]]</f>
        <v>0</v>
      </c>
      <c r="E320" s="103" t="str">
        <f>CONCATENATE('Final Report'!AD320,CHAR(10),CHAR(10),'Final Report'!AF320)</f>
        <v xml:space="preserve">
N/A</v>
      </c>
      <c r="F320" s="103" t="str">
        <f>Final_Report[[#This Row],[Components]]</f>
        <v>N/A (Level N/A), Accessibility, Audit, Marketing, MLM-XL, MLVISION, MyLab, US, VPAT</v>
      </c>
      <c r="G320" s="103" t="e">
        <f>Final_Report[[#This Row],[Labels]]</f>
        <v>#VALUE!</v>
      </c>
      <c r="H320" s="103">
        <f>Final_Report[[#This Row],[ScreenShot Name]]</f>
        <v>0</v>
      </c>
      <c r="I320" s="104">
        <f>Final_Report[[#This Row],[Priority]]</f>
        <v>0</v>
      </c>
      <c r="J320" s="103">
        <f>Final_Report[[#This Row],[Uploading Status]]</f>
        <v>0</v>
      </c>
    </row>
    <row r="321" spans="1:10" ht="409.5" hidden="1">
      <c r="A321" s="58">
        <f>Final_Report[[#This Row],[Issue Name]]</f>
        <v>0</v>
      </c>
      <c r="B321" s="103" t="str">
        <f>Final_Report[[#This Row],[Summary]]</f>
        <v>N/A</v>
      </c>
      <c r="C321" s="103" t="str">
        <f>CONCATENATE("*Steps to Reproduce:*",CHAR(10),CHAR(10),'Final Report'!AD321,CHAR(10),CHAR(10),'Final Report'!AF321,CHAR(10),CHAR(10),"*Actual Result:*",CHAR(10),'Final Report'!V321,CHAR(10),CHAR(10),"*ScreenShot Name:*",CHAR(10),'Final Report'!AI321,CHAR(10),CHAR(10),IF('Final Report'!X321&lt;&gt;"",CONCATENATE("*Code Snippet*",CHAR(10),'Final Report'!X321,CHAR(10),CHAR(10)),""),"*Expected Result*",CHAR(10),'Final Report'!Z321,CHAR(10),CHAR(10),"*Rationale*",CHAR(10),'Final Report'!AA321,CHAR(10),CHAR(10),"*Recommendation*",CHAR(10),'Final Report'!AC321,CHAR(10),CHAR(10),"*WCAG 2.1 Conformance Level:*",CHAR(10),'Final Report'!AG321,CHAR(10),CHAR(10),"*WCAG 2.1 Success Criteria:*",CHAR(10),'Final Report'!AH321,CHAR(10),CHAR(10),"*Tested on:*",CHAR(10),'Final Report'!AK321,CHAR(10),CHAR(10),IF(OR('Final Report'!G321&lt;&gt;"",'Final Report'!H321&lt;&gt;"",'Final Report'!I321&lt;&gt;"",'Final Report'!J321&lt;&gt;"",'Final Report'!K321&lt;&gt;"",'Final Report'!L321&lt;&gt;"",'Final Report'!M321&lt;&gt;"",'Final Report'!N321&lt;&gt;"",'Final Report'!O321&lt;&gt;""),CONCATENATE("*Assistive Technology:*",CHAR(10),IF('Final Report'!G321&lt;&gt;"",CONCATENATE("JAWS 2022 - Chrome - Windows - ",'Final Report'!G321,CHAR(10)),""),IF('Final Report'!H321&lt;&gt;"",CONCATENATE("NVDA 2022 - Firefox - Windows - ",'Final Report'!H321,CHAR(10)),""),IF('Final Report'!I321&lt;&gt;"",CONCATENATE("NVDA 2022 - Chrome - Windows - ",'Final Report'!I321,CHAR(10)),""),IF('Final Report'!J321&lt;&gt;"",CONCATENATE("VoiceOver - Safari - MAC OS - ",'Final Report'!J321,CHAR(10)),""),IF('Final Report'!K321&lt;&gt;"",CONCATENATE("VoiceOver - Chrome - MAC OS  - ",'Final Report'!K321,CHAR(10)),""),IF('Final Report'!L321&lt;&gt;"",CONCATENATE("VoiceOver - iOS - ",'Final Report'!L321,CHAR(10)),""),IF('Final Report'!M321&lt;&gt;"",CONCATENATE("TalkBack - Android - ",'Final Report'!M321,CHAR(10)),""),IF('Final Report'!N321&lt;&gt;"",CONCATENATE("ZoomText - ",'Final Report'!N321,CHAR(10)),""),IF('Final Report'!O321&lt;&gt;"",CONCATENATE("Dragon - ",'Final Report'!O321,CHAR(10)),""),CHAR(10),"*Original Bug:*",CHAR(10),)))</f>
        <v>*Steps to Reproduce:*
N/A
*Actual Result:*
N/A
*ScreenShot Name:*
*Code Snippet*
0
*Expected Result*
N/A
*Rationale*
N/A
*Recommendation*
N/A
*WCAG 2.1 Conformance Level:*
N/A
*WCAG 2.1 Success Criteria:*
N/A
*Tested on:*
Windows: 11
MAC OS: 12
iOS: 15
Android OS: 10
FALSE</v>
      </c>
      <c r="D321" s="121" t="b">
        <f>Final_Report[[#This Row],[Severity]]</f>
        <v>0</v>
      </c>
      <c r="E321" s="103" t="str">
        <f>CONCATENATE('Final Report'!AD321,CHAR(10),CHAR(10),'Final Report'!AF321)</f>
        <v xml:space="preserve">
N/A</v>
      </c>
      <c r="F321" s="103" t="str">
        <f>Final_Report[[#This Row],[Components]]</f>
        <v>N/A (Level N/A), Accessibility, Audit, Marketing, MLM-XL, MLVISION, MyLab, US, VPAT</v>
      </c>
      <c r="G321" s="103" t="e">
        <f>Final_Report[[#This Row],[Labels]]</f>
        <v>#VALUE!</v>
      </c>
      <c r="H321" s="103">
        <f>Final_Report[[#This Row],[ScreenShot Name]]</f>
        <v>0</v>
      </c>
      <c r="I321" s="104">
        <f>Final_Report[[#This Row],[Priority]]</f>
        <v>0</v>
      </c>
      <c r="J321" s="103">
        <f>Final_Report[[#This Row],[Uploading Status]]</f>
        <v>0</v>
      </c>
    </row>
    <row r="322" spans="1:10" ht="409.5" hidden="1">
      <c r="A322" s="58">
        <f>Final_Report[[#This Row],[Issue Name]]</f>
        <v>0</v>
      </c>
      <c r="B322" s="103" t="str">
        <f>Final_Report[[#This Row],[Summary]]</f>
        <v>N/A</v>
      </c>
      <c r="C322" s="103" t="str">
        <f>CONCATENATE("*Steps to Reproduce:*",CHAR(10),CHAR(10),'Final Report'!AD322,CHAR(10),CHAR(10),'Final Report'!AF322,CHAR(10),CHAR(10),"*Actual Result:*",CHAR(10),'Final Report'!V322,CHAR(10),CHAR(10),"*ScreenShot Name:*",CHAR(10),'Final Report'!AI322,CHAR(10),CHAR(10),IF('Final Report'!X322&lt;&gt;"",CONCATENATE("*Code Snippet*",CHAR(10),'Final Report'!X322,CHAR(10),CHAR(10)),""),"*Expected Result*",CHAR(10),'Final Report'!Z322,CHAR(10),CHAR(10),"*Rationale*",CHAR(10),'Final Report'!AA322,CHAR(10),CHAR(10),"*Recommendation*",CHAR(10),'Final Report'!AC322,CHAR(10),CHAR(10),"*WCAG 2.1 Conformance Level:*",CHAR(10),'Final Report'!AG322,CHAR(10),CHAR(10),"*WCAG 2.1 Success Criteria:*",CHAR(10),'Final Report'!AH322,CHAR(10),CHAR(10),"*Tested on:*",CHAR(10),'Final Report'!AK322,CHAR(10),CHAR(10),IF(OR('Final Report'!G322&lt;&gt;"",'Final Report'!H322&lt;&gt;"",'Final Report'!I322&lt;&gt;"",'Final Report'!J322&lt;&gt;"",'Final Report'!K322&lt;&gt;"",'Final Report'!L322&lt;&gt;"",'Final Report'!M322&lt;&gt;"",'Final Report'!N322&lt;&gt;"",'Final Report'!O322&lt;&gt;""),CONCATENATE("*Assistive Technology:*",CHAR(10),IF('Final Report'!G322&lt;&gt;"",CONCATENATE("JAWS 2022 - Chrome - Windows - ",'Final Report'!G322,CHAR(10)),""),IF('Final Report'!H322&lt;&gt;"",CONCATENATE("NVDA 2022 - Firefox - Windows - ",'Final Report'!H322,CHAR(10)),""),IF('Final Report'!I322&lt;&gt;"",CONCATENATE("NVDA 2022 - Chrome - Windows - ",'Final Report'!I322,CHAR(10)),""),IF('Final Report'!J322&lt;&gt;"",CONCATENATE("VoiceOver - Safari - MAC OS - ",'Final Report'!J322,CHAR(10)),""),IF('Final Report'!K322&lt;&gt;"",CONCATENATE("VoiceOver - Chrome - MAC OS  - ",'Final Report'!K322,CHAR(10)),""),IF('Final Report'!L322&lt;&gt;"",CONCATENATE("VoiceOver - iOS - ",'Final Report'!L322,CHAR(10)),""),IF('Final Report'!M322&lt;&gt;"",CONCATENATE("TalkBack - Android - ",'Final Report'!M322,CHAR(10)),""),IF('Final Report'!N322&lt;&gt;"",CONCATENATE("ZoomText - ",'Final Report'!N322,CHAR(10)),""),IF('Final Report'!O322&lt;&gt;"",CONCATENATE("Dragon - ",'Final Report'!O322,CHAR(10)),""),CHAR(10),"*Original Bug:*",CHAR(10),)))</f>
        <v>*Steps to Reproduce:*
N/A
*Actual Result:*
N/A
*ScreenShot Name:*
*Code Snippet*
0
*Expected Result*
N/A
*Rationale*
N/A
*Recommendation*
N/A
*WCAG 2.1 Conformance Level:*
N/A
*WCAG 2.1 Success Criteria:*
N/A
*Tested on:*
Windows: 11
MAC OS: 12
iOS: 15
Android OS: 10
FALSE</v>
      </c>
      <c r="D322" s="121" t="b">
        <f>Final_Report[[#This Row],[Severity]]</f>
        <v>0</v>
      </c>
      <c r="E322" s="103" t="str">
        <f>CONCATENATE('Final Report'!AD322,CHAR(10),CHAR(10),'Final Report'!AF322)</f>
        <v xml:space="preserve">
N/A</v>
      </c>
      <c r="F322" s="103" t="str">
        <f>Final_Report[[#This Row],[Components]]</f>
        <v>N/A (Level N/A), Accessibility, Audit, Marketing, MLM-XL, MLVISION, MyLab, US, VPAT</v>
      </c>
      <c r="G322" s="103" t="e">
        <f>Final_Report[[#This Row],[Labels]]</f>
        <v>#VALUE!</v>
      </c>
      <c r="H322" s="103">
        <f>Final_Report[[#This Row],[ScreenShot Name]]</f>
        <v>0</v>
      </c>
      <c r="I322" s="104">
        <f>Final_Report[[#This Row],[Priority]]</f>
        <v>0</v>
      </c>
      <c r="J322" s="103">
        <f>Final_Report[[#This Row],[Uploading Status]]</f>
        <v>0</v>
      </c>
    </row>
    <row r="323" spans="1:10" ht="409.5" hidden="1">
      <c r="A323" s="58">
        <f>Final_Report[[#This Row],[Issue Name]]</f>
        <v>0</v>
      </c>
      <c r="B323" s="103" t="str">
        <f>Final_Report[[#This Row],[Summary]]</f>
        <v>N/A</v>
      </c>
      <c r="C323" s="103" t="str">
        <f>CONCATENATE("*Steps to Reproduce:*",CHAR(10),CHAR(10),'Final Report'!AD323,CHAR(10),CHAR(10),'Final Report'!AF323,CHAR(10),CHAR(10),"*Actual Result:*",CHAR(10),'Final Report'!V323,CHAR(10),CHAR(10),"*ScreenShot Name:*",CHAR(10),'Final Report'!AI323,CHAR(10),CHAR(10),IF('Final Report'!X323&lt;&gt;"",CONCATENATE("*Code Snippet*",CHAR(10),'Final Report'!X323,CHAR(10),CHAR(10)),""),"*Expected Result*",CHAR(10),'Final Report'!Z323,CHAR(10),CHAR(10),"*Rationale*",CHAR(10),'Final Report'!AA323,CHAR(10),CHAR(10),"*Recommendation*",CHAR(10),'Final Report'!AC323,CHAR(10),CHAR(10),"*WCAG 2.1 Conformance Level:*",CHAR(10),'Final Report'!AG323,CHAR(10),CHAR(10),"*WCAG 2.1 Success Criteria:*",CHAR(10),'Final Report'!AH323,CHAR(10),CHAR(10),"*Tested on:*",CHAR(10),'Final Report'!AK323,CHAR(10),CHAR(10),IF(OR('Final Report'!G323&lt;&gt;"",'Final Report'!H323&lt;&gt;"",'Final Report'!I323&lt;&gt;"",'Final Report'!J323&lt;&gt;"",'Final Report'!K323&lt;&gt;"",'Final Report'!L323&lt;&gt;"",'Final Report'!M323&lt;&gt;"",'Final Report'!N323&lt;&gt;"",'Final Report'!O323&lt;&gt;""),CONCATENATE("*Assistive Technology:*",CHAR(10),IF('Final Report'!G323&lt;&gt;"",CONCATENATE("JAWS 2022 - Chrome - Windows - ",'Final Report'!G323,CHAR(10)),""),IF('Final Report'!H323&lt;&gt;"",CONCATENATE("NVDA 2022 - Firefox - Windows - ",'Final Report'!H323,CHAR(10)),""),IF('Final Report'!I323&lt;&gt;"",CONCATENATE("NVDA 2022 - Chrome - Windows - ",'Final Report'!I323,CHAR(10)),""),IF('Final Report'!J323&lt;&gt;"",CONCATENATE("VoiceOver - Safari - MAC OS - ",'Final Report'!J323,CHAR(10)),""),IF('Final Report'!K323&lt;&gt;"",CONCATENATE("VoiceOver - Chrome - MAC OS  - ",'Final Report'!K323,CHAR(10)),""),IF('Final Report'!L323&lt;&gt;"",CONCATENATE("VoiceOver - iOS - ",'Final Report'!L323,CHAR(10)),""),IF('Final Report'!M323&lt;&gt;"",CONCATENATE("TalkBack - Android - ",'Final Report'!M323,CHAR(10)),""),IF('Final Report'!N323&lt;&gt;"",CONCATENATE("ZoomText - ",'Final Report'!N323,CHAR(10)),""),IF('Final Report'!O323&lt;&gt;"",CONCATENATE("Dragon - ",'Final Report'!O323,CHAR(10)),""),CHAR(10),"*Original Bug:*",CHAR(10),)))</f>
        <v>*Steps to Reproduce:*
N/A
*Actual Result:*
N/A
*ScreenShot Name:*
*Code Snippet*
0
*Expected Result*
N/A
*Rationale*
N/A
*Recommendation*
N/A
*WCAG 2.1 Conformance Level:*
N/A
*WCAG 2.1 Success Criteria:*
N/A
*Tested on:*
Windows: 11
MAC OS: 12
iOS: 15
Android OS: 10
FALSE</v>
      </c>
      <c r="D323" s="121" t="b">
        <f>Final_Report[[#This Row],[Severity]]</f>
        <v>0</v>
      </c>
      <c r="E323" s="103" t="str">
        <f>CONCATENATE('Final Report'!AD323,CHAR(10),CHAR(10),'Final Report'!AF323)</f>
        <v xml:space="preserve">
N/A</v>
      </c>
      <c r="F323" s="103" t="str">
        <f>Final_Report[[#This Row],[Components]]</f>
        <v>N/A (Level N/A), Accessibility, Audit, Marketing, MLM-XL, MLVISION, MyLab, US, VPAT</v>
      </c>
      <c r="G323" s="103" t="e">
        <f>Final_Report[[#This Row],[Labels]]</f>
        <v>#VALUE!</v>
      </c>
      <c r="H323" s="103">
        <f>Final_Report[[#This Row],[ScreenShot Name]]</f>
        <v>0</v>
      </c>
      <c r="I323" s="104">
        <f>Final_Report[[#This Row],[Priority]]</f>
        <v>0</v>
      </c>
      <c r="J323" s="103">
        <f>Final_Report[[#This Row],[Uploading Status]]</f>
        <v>0</v>
      </c>
    </row>
    <row r="324" spans="1:10" ht="409.5" hidden="1">
      <c r="A324" s="58">
        <f>Final_Report[[#This Row],[Issue Name]]</f>
        <v>0</v>
      </c>
      <c r="B324" s="103" t="str">
        <f>Final_Report[[#This Row],[Summary]]</f>
        <v>N/A</v>
      </c>
      <c r="C324" s="103" t="str">
        <f>CONCATENATE("*Steps to Reproduce:*",CHAR(10),CHAR(10),'Final Report'!AD324,CHAR(10),CHAR(10),'Final Report'!AF324,CHAR(10),CHAR(10),"*Actual Result:*",CHAR(10),'Final Report'!V324,CHAR(10),CHAR(10),"*ScreenShot Name:*",CHAR(10),'Final Report'!AI324,CHAR(10),CHAR(10),IF('Final Report'!X324&lt;&gt;"",CONCATENATE("*Code Snippet*",CHAR(10),'Final Report'!X324,CHAR(10),CHAR(10)),""),"*Expected Result*",CHAR(10),'Final Report'!Z324,CHAR(10),CHAR(10),"*Rationale*",CHAR(10),'Final Report'!AA324,CHAR(10),CHAR(10),"*Recommendation*",CHAR(10),'Final Report'!AC324,CHAR(10),CHAR(10),"*WCAG 2.1 Conformance Level:*",CHAR(10),'Final Report'!AG324,CHAR(10),CHAR(10),"*WCAG 2.1 Success Criteria:*",CHAR(10),'Final Report'!AH324,CHAR(10),CHAR(10),"*Tested on:*",CHAR(10),'Final Report'!AK324,CHAR(10),CHAR(10),IF(OR('Final Report'!G324&lt;&gt;"",'Final Report'!H324&lt;&gt;"",'Final Report'!I324&lt;&gt;"",'Final Report'!J324&lt;&gt;"",'Final Report'!K324&lt;&gt;"",'Final Report'!L324&lt;&gt;"",'Final Report'!M324&lt;&gt;"",'Final Report'!N324&lt;&gt;"",'Final Report'!O324&lt;&gt;""),CONCATENATE("*Assistive Technology:*",CHAR(10),IF('Final Report'!G324&lt;&gt;"",CONCATENATE("JAWS 2022 - Chrome - Windows - ",'Final Report'!G324,CHAR(10)),""),IF('Final Report'!H324&lt;&gt;"",CONCATENATE("NVDA 2022 - Firefox - Windows - ",'Final Report'!H324,CHAR(10)),""),IF('Final Report'!I324&lt;&gt;"",CONCATENATE("NVDA 2022 - Chrome - Windows - ",'Final Report'!I324,CHAR(10)),""),IF('Final Report'!J324&lt;&gt;"",CONCATENATE("VoiceOver - Safari - MAC OS - ",'Final Report'!J324,CHAR(10)),""),IF('Final Report'!K324&lt;&gt;"",CONCATENATE("VoiceOver - Chrome - MAC OS  - ",'Final Report'!K324,CHAR(10)),""),IF('Final Report'!L324&lt;&gt;"",CONCATENATE("VoiceOver - iOS - ",'Final Report'!L324,CHAR(10)),""),IF('Final Report'!M324&lt;&gt;"",CONCATENATE("TalkBack - Android - ",'Final Report'!M324,CHAR(10)),""),IF('Final Report'!N324&lt;&gt;"",CONCATENATE("ZoomText - ",'Final Report'!N324,CHAR(10)),""),IF('Final Report'!O324&lt;&gt;"",CONCATENATE("Dragon - ",'Final Report'!O324,CHAR(10)),""),CHAR(10),"*Original Bug:*",CHAR(10),)))</f>
        <v>*Steps to Reproduce:*
N/A
*Actual Result:*
N/A
*ScreenShot Name:*
*Code Snippet*
0
*Expected Result*
N/A
*Rationale*
N/A
*Recommendation*
N/A
*WCAG 2.1 Conformance Level:*
N/A
*WCAG 2.1 Success Criteria:*
N/A
*Tested on:*
Windows: 11
MAC OS: 12
iOS: 15
Android OS: 10
FALSE</v>
      </c>
      <c r="D324" s="121" t="b">
        <f>Final_Report[[#This Row],[Severity]]</f>
        <v>0</v>
      </c>
      <c r="E324" s="103" t="str">
        <f>CONCATENATE('Final Report'!AD324,CHAR(10),CHAR(10),'Final Report'!AF324)</f>
        <v xml:space="preserve">
N/A</v>
      </c>
      <c r="F324" s="103" t="str">
        <f>Final_Report[[#This Row],[Components]]</f>
        <v>N/A (Level N/A), Accessibility, Audit, Marketing, MLM-XL, MLVISION, MyLab, US, VPAT</v>
      </c>
      <c r="G324" s="103" t="e">
        <f>Final_Report[[#This Row],[Labels]]</f>
        <v>#VALUE!</v>
      </c>
      <c r="H324" s="103">
        <f>Final_Report[[#This Row],[ScreenShot Name]]</f>
        <v>0</v>
      </c>
      <c r="I324" s="104">
        <f>Final_Report[[#This Row],[Priority]]</f>
        <v>0</v>
      </c>
      <c r="J324" s="103">
        <f>Final_Report[[#This Row],[Uploading Status]]</f>
        <v>0</v>
      </c>
    </row>
    <row r="325" spans="1:10" ht="409.5" hidden="1">
      <c r="A325" s="58">
        <f>Final_Report[[#This Row],[Issue Name]]</f>
        <v>0</v>
      </c>
      <c r="B325" s="103" t="str">
        <f>Final_Report[[#This Row],[Summary]]</f>
        <v>N/A</v>
      </c>
      <c r="C325" s="103" t="str">
        <f>CONCATENATE("*Steps to Reproduce:*",CHAR(10),CHAR(10),'Final Report'!AD325,CHAR(10),CHAR(10),'Final Report'!AF325,CHAR(10),CHAR(10),"*Actual Result:*",CHAR(10),'Final Report'!V325,CHAR(10),CHAR(10),"*ScreenShot Name:*",CHAR(10),'Final Report'!AI325,CHAR(10),CHAR(10),IF('Final Report'!X325&lt;&gt;"",CONCATENATE("*Code Snippet*",CHAR(10),'Final Report'!X325,CHAR(10),CHAR(10)),""),"*Expected Result*",CHAR(10),'Final Report'!Z325,CHAR(10),CHAR(10),"*Rationale*",CHAR(10),'Final Report'!AA325,CHAR(10),CHAR(10),"*Recommendation*",CHAR(10),'Final Report'!AC325,CHAR(10),CHAR(10),"*WCAG 2.1 Conformance Level:*",CHAR(10),'Final Report'!AG325,CHAR(10),CHAR(10),"*WCAG 2.1 Success Criteria:*",CHAR(10),'Final Report'!AH325,CHAR(10),CHAR(10),"*Tested on:*",CHAR(10),'Final Report'!AK325,CHAR(10),CHAR(10),IF(OR('Final Report'!G325&lt;&gt;"",'Final Report'!H325&lt;&gt;"",'Final Report'!I325&lt;&gt;"",'Final Report'!J325&lt;&gt;"",'Final Report'!K325&lt;&gt;"",'Final Report'!L325&lt;&gt;"",'Final Report'!M325&lt;&gt;"",'Final Report'!N325&lt;&gt;"",'Final Report'!O325&lt;&gt;""),CONCATENATE("*Assistive Technology:*",CHAR(10),IF('Final Report'!G325&lt;&gt;"",CONCATENATE("JAWS 2022 - Chrome - Windows - ",'Final Report'!G325,CHAR(10)),""),IF('Final Report'!H325&lt;&gt;"",CONCATENATE("NVDA 2022 - Firefox - Windows - ",'Final Report'!H325,CHAR(10)),""),IF('Final Report'!I325&lt;&gt;"",CONCATENATE("NVDA 2022 - Chrome - Windows - ",'Final Report'!I325,CHAR(10)),""),IF('Final Report'!J325&lt;&gt;"",CONCATENATE("VoiceOver - Safari - MAC OS - ",'Final Report'!J325,CHAR(10)),""),IF('Final Report'!K325&lt;&gt;"",CONCATENATE("VoiceOver - Chrome - MAC OS  - ",'Final Report'!K325,CHAR(10)),""),IF('Final Report'!L325&lt;&gt;"",CONCATENATE("VoiceOver - iOS - ",'Final Report'!L325,CHAR(10)),""),IF('Final Report'!M325&lt;&gt;"",CONCATENATE("TalkBack - Android - ",'Final Report'!M325,CHAR(10)),""),IF('Final Report'!N325&lt;&gt;"",CONCATENATE("ZoomText - ",'Final Report'!N325,CHAR(10)),""),IF('Final Report'!O325&lt;&gt;"",CONCATENATE("Dragon - ",'Final Report'!O325,CHAR(10)),""),CHAR(10),"*Original Bug:*",CHAR(10),)))</f>
        <v>*Steps to Reproduce:*
N/A
*Actual Result:*
N/A
*ScreenShot Name:*
*Code Snippet*
0
*Expected Result*
N/A
*Rationale*
N/A
*Recommendation*
N/A
*WCAG 2.1 Conformance Level:*
N/A
*WCAG 2.1 Success Criteria:*
N/A
*Tested on:*
Windows: 11
MAC OS: 12
iOS: 15
Android OS: 10
FALSE</v>
      </c>
      <c r="D325" s="121" t="b">
        <f>Final_Report[[#This Row],[Severity]]</f>
        <v>0</v>
      </c>
      <c r="E325" s="103" t="str">
        <f>CONCATENATE('Final Report'!AD325,CHAR(10),CHAR(10),'Final Report'!AF325)</f>
        <v xml:space="preserve">
N/A</v>
      </c>
      <c r="F325" s="103" t="str">
        <f>Final_Report[[#This Row],[Components]]</f>
        <v>N/A (Level N/A), Accessibility, Audit, Marketing, MLM-XL, MLVISION, MyLab, US, VPAT</v>
      </c>
      <c r="G325" s="103" t="e">
        <f>Final_Report[[#This Row],[Labels]]</f>
        <v>#VALUE!</v>
      </c>
      <c r="H325" s="103">
        <f>Final_Report[[#This Row],[ScreenShot Name]]</f>
        <v>0</v>
      </c>
      <c r="I325" s="104">
        <f>Final_Report[[#This Row],[Priority]]</f>
        <v>0</v>
      </c>
      <c r="J325" s="103">
        <f>Final_Report[[#This Row],[Uploading Status]]</f>
        <v>0</v>
      </c>
    </row>
    <row r="326" spans="1:10" ht="409.5" hidden="1">
      <c r="A326" s="58">
        <f>Final_Report[[#This Row],[Issue Name]]</f>
        <v>0</v>
      </c>
      <c r="B326" s="103" t="str">
        <f>Final_Report[[#This Row],[Summary]]</f>
        <v>N/A</v>
      </c>
      <c r="C326" s="103" t="str">
        <f>CONCATENATE("*Steps to Reproduce:*",CHAR(10),CHAR(10),'Final Report'!AD326,CHAR(10),CHAR(10),'Final Report'!AF326,CHAR(10),CHAR(10),"*Actual Result:*",CHAR(10),'Final Report'!V326,CHAR(10),CHAR(10),"*ScreenShot Name:*",CHAR(10),'Final Report'!AI326,CHAR(10),CHAR(10),IF('Final Report'!X326&lt;&gt;"",CONCATENATE("*Code Snippet*",CHAR(10),'Final Report'!X326,CHAR(10),CHAR(10)),""),"*Expected Result*",CHAR(10),'Final Report'!Z326,CHAR(10),CHAR(10),"*Rationale*",CHAR(10),'Final Report'!AA326,CHAR(10),CHAR(10),"*Recommendation*",CHAR(10),'Final Report'!AC326,CHAR(10),CHAR(10),"*WCAG 2.1 Conformance Level:*",CHAR(10),'Final Report'!AG326,CHAR(10),CHAR(10),"*WCAG 2.1 Success Criteria:*",CHAR(10),'Final Report'!AH326,CHAR(10),CHAR(10),"*Tested on:*",CHAR(10),'Final Report'!AK326,CHAR(10),CHAR(10),IF(OR('Final Report'!G326&lt;&gt;"",'Final Report'!H326&lt;&gt;"",'Final Report'!I326&lt;&gt;"",'Final Report'!J326&lt;&gt;"",'Final Report'!K326&lt;&gt;"",'Final Report'!L326&lt;&gt;"",'Final Report'!M326&lt;&gt;"",'Final Report'!N326&lt;&gt;"",'Final Report'!O326&lt;&gt;""),CONCATENATE("*Assistive Technology:*",CHAR(10),IF('Final Report'!G326&lt;&gt;"",CONCATENATE("JAWS 2022 - Chrome - Windows - ",'Final Report'!G326,CHAR(10)),""),IF('Final Report'!H326&lt;&gt;"",CONCATENATE("NVDA 2022 - Firefox - Windows - ",'Final Report'!H326,CHAR(10)),""),IF('Final Report'!I326&lt;&gt;"",CONCATENATE("NVDA 2022 - Chrome - Windows - ",'Final Report'!I326,CHAR(10)),""),IF('Final Report'!J326&lt;&gt;"",CONCATENATE("VoiceOver - Safari - MAC OS - ",'Final Report'!J326,CHAR(10)),""),IF('Final Report'!K326&lt;&gt;"",CONCATENATE("VoiceOver - Chrome - MAC OS  - ",'Final Report'!K326,CHAR(10)),""),IF('Final Report'!L326&lt;&gt;"",CONCATENATE("VoiceOver - iOS - ",'Final Report'!L326,CHAR(10)),""),IF('Final Report'!M326&lt;&gt;"",CONCATENATE("TalkBack - Android - ",'Final Report'!M326,CHAR(10)),""),IF('Final Report'!N326&lt;&gt;"",CONCATENATE("ZoomText - ",'Final Report'!N326,CHAR(10)),""),IF('Final Report'!O326&lt;&gt;"",CONCATENATE("Dragon - ",'Final Report'!O326,CHAR(10)),""),CHAR(10),"*Original Bug:*",CHAR(10),)))</f>
        <v>*Steps to Reproduce:*
N/A
*Actual Result:*
N/A
*ScreenShot Name:*
*Code Snippet*
0
*Expected Result*
N/A
*Rationale*
N/A
*Recommendation*
N/A
*WCAG 2.1 Conformance Level:*
N/A
*WCAG 2.1 Success Criteria:*
N/A
*Tested on:*
Windows: 11
MAC OS: 12
iOS: 15
Android OS: 10
FALSE</v>
      </c>
      <c r="D326" s="121" t="b">
        <f>Final_Report[[#This Row],[Severity]]</f>
        <v>0</v>
      </c>
      <c r="E326" s="103" t="str">
        <f>CONCATENATE('Final Report'!AD326,CHAR(10),CHAR(10),'Final Report'!AF326)</f>
        <v xml:space="preserve">
N/A</v>
      </c>
      <c r="F326" s="103" t="str">
        <f>Final_Report[[#This Row],[Components]]</f>
        <v>N/A (Level N/A), Accessibility, Audit, Marketing, MLM-XL, MLVISION, MyLab, US, VPAT</v>
      </c>
      <c r="G326" s="103" t="e">
        <f>Final_Report[[#This Row],[Labels]]</f>
        <v>#VALUE!</v>
      </c>
      <c r="H326" s="103">
        <f>Final_Report[[#This Row],[ScreenShot Name]]</f>
        <v>0</v>
      </c>
      <c r="I326" s="104">
        <f>Final_Report[[#This Row],[Priority]]</f>
        <v>0</v>
      </c>
      <c r="J326" s="103">
        <f>Final_Report[[#This Row],[Uploading Status]]</f>
        <v>0</v>
      </c>
    </row>
    <row r="327" spans="1:10" ht="409.5" hidden="1">
      <c r="A327" s="58">
        <f>Final_Report[[#This Row],[Issue Name]]</f>
        <v>0</v>
      </c>
      <c r="B327" s="103" t="str">
        <f>Final_Report[[#This Row],[Summary]]</f>
        <v>N/A</v>
      </c>
      <c r="C327" s="103" t="str">
        <f>CONCATENATE("*Steps to Reproduce:*",CHAR(10),CHAR(10),'Final Report'!AD327,CHAR(10),CHAR(10),'Final Report'!AF327,CHAR(10),CHAR(10),"*Actual Result:*",CHAR(10),'Final Report'!V327,CHAR(10),CHAR(10),"*ScreenShot Name:*",CHAR(10),'Final Report'!AI327,CHAR(10),CHAR(10),IF('Final Report'!X327&lt;&gt;"",CONCATENATE("*Code Snippet*",CHAR(10),'Final Report'!X327,CHAR(10),CHAR(10)),""),"*Expected Result*",CHAR(10),'Final Report'!Z327,CHAR(10),CHAR(10),"*Rationale*",CHAR(10),'Final Report'!AA327,CHAR(10),CHAR(10),"*Recommendation*",CHAR(10),'Final Report'!AC327,CHAR(10),CHAR(10),"*WCAG 2.1 Conformance Level:*",CHAR(10),'Final Report'!AG327,CHAR(10),CHAR(10),"*WCAG 2.1 Success Criteria:*",CHAR(10),'Final Report'!AH327,CHAR(10),CHAR(10),"*Tested on:*",CHAR(10),'Final Report'!AK327,CHAR(10),CHAR(10),IF(OR('Final Report'!G327&lt;&gt;"",'Final Report'!H327&lt;&gt;"",'Final Report'!I327&lt;&gt;"",'Final Report'!J327&lt;&gt;"",'Final Report'!K327&lt;&gt;"",'Final Report'!L327&lt;&gt;"",'Final Report'!M327&lt;&gt;"",'Final Report'!N327&lt;&gt;"",'Final Report'!O327&lt;&gt;""),CONCATENATE("*Assistive Technology:*",CHAR(10),IF('Final Report'!G327&lt;&gt;"",CONCATENATE("JAWS 2022 - Chrome - Windows - ",'Final Report'!G327,CHAR(10)),""),IF('Final Report'!H327&lt;&gt;"",CONCATENATE("NVDA 2022 - Firefox - Windows - ",'Final Report'!H327,CHAR(10)),""),IF('Final Report'!I327&lt;&gt;"",CONCATENATE("NVDA 2022 - Chrome - Windows - ",'Final Report'!I327,CHAR(10)),""),IF('Final Report'!J327&lt;&gt;"",CONCATENATE("VoiceOver - Safari - MAC OS - ",'Final Report'!J327,CHAR(10)),""),IF('Final Report'!K327&lt;&gt;"",CONCATENATE("VoiceOver - Chrome - MAC OS  - ",'Final Report'!K327,CHAR(10)),""),IF('Final Report'!L327&lt;&gt;"",CONCATENATE("VoiceOver - iOS - ",'Final Report'!L327,CHAR(10)),""),IF('Final Report'!M327&lt;&gt;"",CONCATENATE("TalkBack - Android - ",'Final Report'!M327,CHAR(10)),""),IF('Final Report'!N327&lt;&gt;"",CONCATENATE("ZoomText - ",'Final Report'!N327,CHAR(10)),""),IF('Final Report'!O327&lt;&gt;"",CONCATENATE("Dragon - ",'Final Report'!O327,CHAR(10)),""),CHAR(10),"*Original Bug:*",CHAR(10),)))</f>
        <v>*Steps to Reproduce:*
N/A
*Actual Result:*
N/A
*ScreenShot Name:*
*Code Snippet*
0
*Expected Result*
N/A
*Rationale*
N/A
*Recommendation*
N/A
*WCAG 2.1 Conformance Level:*
N/A
*WCAG 2.1 Success Criteria:*
N/A
*Tested on:*
Windows: 11
MAC OS: 12
iOS: 15
Android OS: 10
FALSE</v>
      </c>
      <c r="D327" s="121" t="b">
        <f>Final_Report[[#This Row],[Severity]]</f>
        <v>0</v>
      </c>
      <c r="E327" s="103" t="str">
        <f>CONCATENATE('Final Report'!AD327,CHAR(10),CHAR(10),'Final Report'!AF327)</f>
        <v xml:space="preserve">
N/A</v>
      </c>
      <c r="F327" s="103" t="str">
        <f>Final_Report[[#This Row],[Components]]</f>
        <v>N/A (Level N/A), Accessibility, Audit, Marketing, MLM-XL, MLVISION, MyLab, US, VPAT</v>
      </c>
      <c r="G327" s="103" t="e">
        <f>Final_Report[[#This Row],[Labels]]</f>
        <v>#VALUE!</v>
      </c>
      <c r="H327" s="103">
        <f>Final_Report[[#This Row],[ScreenShot Name]]</f>
        <v>0</v>
      </c>
      <c r="I327" s="104">
        <f>Final_Report[[#This Row],[Priority]]</f>
        <v>0</v>
      </c>
      <c r="J327" s="103">
        <f>Final_Report[[#This Row],[Uploading Status]]</f>
        <v>0</v>
      </c>
    </row>
    <row r="328" spans="1:10" ht="409.5" hidden="1">
      <c r="A328" s="58">
        <f>Final_Report[[#This Row],[Issue Name]]</f>
        <v>0</v>
      </c>
      <c r="B328" s="103" t="str">
        <f>Final_Report[[#This Row],[Summary]]</f>
        <v>N/A</v>
      </c>
      <c r="C328" s="103" t="str">
        <f>CONCATENATE("*Steps to Reproduce:*",CHAR(10),CHAR(10),'Final Report'!AD328,CHAR(10),CHAR(10),'Final Report'!AF328,CHAR(10),CHAR(10),"*Actual Result:*",CHAR(10),'Final Report'!V328,CHAR(10),CHAR(10),"*ScreenShot Name:*",CHAR(10),'Final Report'!AI328,CHAR(10),CHAR(10),IF('Final Report'!X328&lt;&gt;"",CONCATENATE("*Code Snippet*",CHAR(10),'Final Report'!X328,CHAR(10),CHAR(10)),""),"*Expected Result*",CHAR(10),'Final Report'!Z328,CHAR(10),CHAR(10),"*Rationale*",CHAR(10),'Final Report'!AA328,CHAR(10),CHAR(10),"*Recommendation*",CHAR(10),'Final Report'!AC328,CHAR(10),CHAR(10),"*WCAG 2.1 Conformance Level:*",CHAR(10),'Final Report'!AG328,CHAR(10),CHAR(10),"*WCAG 2.1 Success Criteria:*",CHAR(10),'Final Report'!AH328,CHAR(10),CHAR(10),"*Tested on:*",CHAR(10),'Final Report'!AK328,CHAR(10),CHAR(10),IF(OR('Final Report'!G328&lt;&gt;"",'Final Report'!H328&lt;&gt;"",'Final Report'!I328&lt;&gt;"",'Final Report'!J328&lt;&gt;"",'Final Report'!K328&lt;&gt;"",'Final Report'!L328&lt;&gt;"",'Final Report'!M328&lt;&gt;"",'Final Report'!N328&lt;&gt;"",'Final Report'!O328&lt;&gt;""),CONCATENATE("*Assistive Technology:*",CHAR(10),IF('Final Report'!G328&lt;&gt;"",CONCATENATE("JAWS 2022 - Chrome - Windows - ",'Final Report'!G328,CHAR(10)),""),IF('Final Report'!H328&lt;&gt;"",CONCATENATE("NVDA 2022 - Firefox - Windows - ",'Final Report'!H328,CHAR(10)),""),IF('Final Report'!I328&lt;&gt;"",CONCATENATE("NVDA 2022 - Chrome - Windows - ",'Final Report'!I328,CHAR(10)),""),IF('Final Report'!J328&lt;&gt;"",CONCATENATE("VoiceOver - Safari - MAC OS - ",'Final Report'!J328,CHAR(10)),""),IF('Final Report'!K328&lt;&gt;"",CONCATENATE("VoiceOver - Chrome - MAC OS  - ",'Final Report'!K328,CHAR(10)),""),IF('Final Report'!L328&lt;&gt;"",CONCATENATE("VoiceOver - iOS - ",'Final Report'!L328,CHAR(10)),""),IF('Final Report'!M328&lt;&gt;"",CONCATENATE("TalkBack - Android - ",'Final Report'!M328,CHAR(10)),""),IF('Final Report'!N328&lt;&gt;"",CONCATENATE("ZoomText - ",'Final Report'!N328,CHAR(10)),""),IF('Final Report'!O328&lt;&gt;"",CONCATENATE("Dragon - ",'Final Report'!O328,CHAR(10)),""),CHAR(10),"*Original Bug:*",CHAR(10),)))</f>
        <v>*Steps to Reproduce:*
N/A
*Actual Result:*
N/A
*ScreenShot Name:*
*Code Snippet*
0
*Expected Result*
N/A
*Rationale*
N/A
*Recommendation*
N/A
*WCAG 2.1 Conformance Level:*
N/A
*WCAG 2.1 Success Criteria:*
N/A
*Tested on:*
Windows: 11
MAC OS: 12
iOS: 15
Android OS: 10
FALSE</v>
      </c>
      <c r="D328" s="121" t="b">
        <f>Final_Report[[#This Row],[Severity]]</f>
        <v>0</v>
      </c>
      <c r="E328" s="103" t="str">
        <f>CONCATENATE('Final Report'!AD328,CHAR(10),CHAR(10),'Final Report'!AF328)</f>
        <v xml:space="preserve">
N/A</v>
      </c>
      <c r="F328" s="103" t="str">
        <f>Final_Report[[#This Row],[Components]]</f>
        <v>N/A (Level N/A), Accessibility, Audit, Marketing, MLM-XL, MLVISION, MyLab, US, VPAT</v>
      </c>
      <c r="G328" s="103" t="e">
        <f>Final_Report[[#This Row],[Labels]]</f>
        <v>#VALUE!</v>
      </c>
      <c r="H328" s="103">
        <f>Final_Report[[#This Row],[ScreenShot Name]]</f>
        <v>0</v>
      </c>
      <c r="I328" s="104">
        <f>Final_Report[[#This Row],[Priority]]</f>
        <v>0</v>
      </c>
      <c r="J328" s="103">
        <f>Final_Report[[#This Row],[Uploading Status]]</f>
        <v>0</v>
      </c>
    </row>
    <row r="329" spans="1:10" ht="409.5" hidden="1">
      <c r="A329" s="58">
        <f>Final_Report[[#This Row],[Issue Name]]</f>
        <v>0</v>
      </c>
      <c r="B329" s="103" t="str">
        <f>Final_Report[[#This Row],[Summary]]</f>
        <v>N/A</v>
      </c>
      <c r="C329" s="103" t="str">
        <f>CONCATENATE("*Steps to Reproduce:*",CHAR(10),CHAR(10),'Final Report'!AD329,CHAR(10),CHAR(10),'Final Report'!AF329,CHAR(10),CHAR(10),"*Actual Result:*",CHAR(10),'Final Report'!V329,CHAR(10),CHAR(10),"*ScreenShot Name:*",CHAR(10),'Final Report'!AI329,CHAR(10),CHAR(10),IF('Final Report'!X329&lt;&gt;"",CONCATENATE("*Code Snippet*",CHAR(10),'Final Report'!X329,CHAR(10),CHAR(10)),""),"*Expected Result*",CHAR(10),'Final Report'!Z329,CHAR(10),CHAR(10),"*Rationale*",CHAR(10),'Final Report'!AA329,CHAR(10),CHAR(10),"*Recommendation*",CHAR(10),'Final Report'!AC329,CHAR(10),CHAR(10),"*WCAG 2.1 Conformance Level:*",CHAR(10),'Final Report'!AG329,CHAR(10),CHAR(10),"*WCAG 2.1 Success Criteria:*",CHAR(10),'Final Report'!AH329,CHAR(10),CHAR(10),"*Tested on:*",CHAR(10),'Final Report'!AK329,CHAR(10),CHAR(10),IF(OR('Final Report'!G329&lt;&gt;"",'Final Report'!H329&lt;&gt;"",'Final Report'!I329&lt;&gt;"",'Final Report'!J329&lt;&gt;"",'Final Report'!K329&lt;&gt;"",'Final Report'!L329&lt;&gt;"",'Final Report'!M329&lt;&gt;"",'Final Report'!N329&lt;&gt;"",'Final Report'!O329&lt;&gt;""),CONCATENATE("*Assistive Technology:*",CHAR(10),IF('Final Report'!G329&lt;&gt;"",CONCATENATE("JAWS 2022 - Chrome - Windows - ",'Final Report'!G329,CHAR(10)),""),IF('Final Report'!H329&lt;&gt;"",CONCATENATE("NVDA 2022 - Firefox - Windows - ",'Final Report'!H329,CHAR(10)),""),IF('Final Report'!I329&lt;&gt;"",CONCATENATE("NVDA 2022 - Chrome - Windows - ",'Final Report'!I329,CHAR(10)),""),IF('Final Report'!J329&lt;&gt;"",CONCATENATE("VoiceOver - Safari - MAC OS - ",'Final Report'!J329,CHAR(10)),""),IF('Final Report'!K329&lt;&gt;"",CONCATENATE("VoiceOver - Chrome - MAC OS  - ",'Final Report'!K329,CHAR(10)),""),IF('Final Report'!L329&lt;&gt;"",CONCATENATE("VoiceOver - iOS - ",'Final Report'!L329,CHAR(10)),""),IF('Final Report'!M329&lt;&gt;"",CONCATENATE("TalkBack - Android - ",'Final Report'!M329,CHAR(10)),""),IF('Final Report'!N329&lt;&gt;"",CONCATENATE("ZoomText - ",'Final Report'!N329,CHAR(10)),""),IF('Final Report'!O329&lt;&gt;"",CONCATENATE("Dragon - ",'Final Report'!O329,CHAR(10)),""),CHAR(10),"*Original Bug:*",CHAR(10),)))</f>
        <v>*Steps to Reproduce:*
N/A
*Actual Result:*
N/A
*ScreenShot Name:*
*Code Snippet*
0
*Expected Result*
N/A
*Rationale*
N/A
*Recommendation*
N/A
*WCAG 2.1 Conformance Level:*
N/A
*WCAG 2.1 Success Criteria:*
N/A
*Tested on:*
Windows: 11
MAC OS: 12
iOS: 15
Android OS: 10
FALSE</v>
      </c>
      <c r="D329" s="121" t="b">
        <f>Final_Report[[#This Row],[Severity]]</f>
        <v>0</v>
      </c>
      <c r="E329" s="103" t="str">
        <f>CONCATENATE('Final Report'!AD329,CHAR(10),CHAR(10),'Final Report'!AF329)</f>
        <v xml:space="preserve">
N/A</v>
      </c>
      <c r="F329" s="103" t="str">
        <f>Final_Report[[#This Row],[Components]]</f>
        <v>N/A (Level N/A), Accessibility, Audit, Marketing, MLM-XL, MLVISION, MyLab, US, VPAT</v>
      </c>
      <c r="G329" s="103" t="e">
        <f>Final_Report[[#This Row],[Labels]]</f>
        <v>#VALUE!</v>
      </c>
      <c r="H329" s="103">
        <f>Final_Report[[#This Row],[ScreenShot Name]]</f>
        <v>0</v>
      </c>
      <c r="I329" s="104">
        <f>Final_Report[[#This Row],[Priority]]</f>
        <v>0</v>
      </c>
      <c r="J329" s="103">
        <f>Final_Report[[#This Row],[Uploading Status]]</f>
        <v>0</v>
      </c>
    </row>
    <row r="330" spans="1:10" ht="409.5" hidden="1">
      <c r="A330" s="58">
        <f>Final_Report[[#This Row],[Issue Name]]</f>
        <v>0</v>
      </c>
      <c r="B330" s="103" t="str">
        <f>Final_Report[[#This Row],[Summary]]</f>
        <v>N/A</v>
      </c>
      <c r="C330" s="103" t="str">
        <f>CONCATENATE("*Steps to Reproduce:*",CHAR(10),CHAR(10),'Final Report'!AD330,CHAR(10),CHAR(10),'Final Report'!AF330,CHAR(10),CHAR(10),"*Actual Result:*",CHAR(10),'Final Report'!V330,CHAR(10),CHAR(10),"*ScreenShot Name:*",CHAR(10),'Final Report'!AI330,CHAR(10),CHAR(10),IF('Final Report'!X330&lt;&gt;"",CONCATENATE("*Code Snippet*",CHAR(10),'Final Report'!X330,CHAR(10),CHAR(10)),""),"*Expected Result*",CHAR(10),'Final Report'!Z330,CHAR(10),CHAR(10),"*Rationale*",CHAR(10),'Final Report'!AA330,CHAR(10),CHAR(10),"*Recommendation*",CHAR(10),'Final Report'!AC330,CHAR(10),CHAR(10),"*WCAG 2.1 Conformance Level:*",CHAR(10),'Final Report'!AG330,CHAR(10),CHAR(10),"*WCAG 2.1 Success Criteria:*",CHAR(10),'Final Report'!AH330,CHAR(10),CHAR(10),"*Tested on:*",CHAR(10),'Final Report'!AK330,CHAR(10),CHAR(10),IF(OR('Final Report'!G330&lt;&gt;"",'Final Report'!H330&lt;&gt;"",'Final Report'!I330&lt;&gt;"",'Final Report'!J330&lt;&gt;"",'Final Report'!K330&lt;&gt;"",'Final Report'!L330&lt;&gt;"",'Final Report'!M330&lt;&gt;"",'Final Report'!N330&lt;&gt;"",'Final Report'!O330&lt;&gt;""),CONCATENATE("*Assistive Technology:*",CHAR(10),IF('Final Report'!G330&lt;&gt;"",CONCATENATE("JAWS 2022 - Chrome - Windows - ",'Final Report'!G330,CHAR(10)),""),IF('Final Report'!H330&lt;&gt;"",CONCATENATE("NVDA 2022 - Firefox - Windows - ",'Final Report'!H330,CHAR(10)),""),IF('Final Report'!I330&lt;&gt;"",CONCATENATE("NVDA 2022 - Chrome - Windows - ",'Final Report'!I330,CHAR(10)),""),IF('Final Report'!J330&lt;&gt;"",CONCATENATE("VoiceOver - Safari - MAC OS - ",'Final Report'!J330,CHAR(10)),""),IF('Final Report'!K330&lt;&gt;"",CONCATENATE("VoiceOver - Chrome - MAC OS  - ",'Final Report'!K330,CHAR(10)),""),IF('Final Report'!L330&lt;&gt;"",CONCATENATE("VoiceOver - iOS - ",'Final Report'!L330,CHAR(10)),""),IF('Final Report'!M330&lt;&gt;"",CONCATENATE("TalkBack - Android - ",'Final Report'!M330,CHAR(10)),""),IF('Final Report'!N330&lt;&gt;"",CONCATENATE("ZoomText - ",'Final Report'!N330,CHAR(10)),""),IF('Final Report'!O330&lt;&gt;"",CONCATENATE("Dragon - ",'Final Report'!O330,CHAR(10)),""),CHAR(10),"*Original Bug:*",CHAR(10),)))</f>
        <v>*Steps to Reproduce:*
N/A
*Actual Result:*
N/A
*ScreenShot Name:*
*Code Snippet*
0
*Expected Result*
N/A
*Rationale*
N/A
*Recommendation*
N/A
*WCAG 2.1 Conformance Level:*
N/A
*WCAG 2.1 Success Criteria:*
N/A
*Tested on:*
Windows: 11
MAC OS: 12
iOS: 15
Android OS: 10
FALSE</v>
      </c>
      <c r="D330" s="121" t="b">
        <f>Final_Report[[#This Row],[Severity]]</f>
        <v>0</v>
      </c>
      <c r="E330" s="103" t="str">
        <f>CONCATENATE('Final Report'!AD330,CHAR(10),CHAR(10),'Final Report'!AF330)</f>
        <v xml:space="preserve">
N/A</v>
      </c>
      <c r="F330" s="103" t="str">
        <f>Final_Report[[#This Row],[Components]]</f>
        <v>N/A (Level N/A), Accessibility, Audit, Marketing, MLM-XL, MLVISION, MyLab, US, VPAT</v>
      </c>
      <c r="G330" s="103" t="e">
        <f>Final_Report[[#This Row],[Labels]]</f>
        <v>#VALUE!</v>
      </c>
      <c r="H330" s="103">
        <f>Final_Report[[#This Row],[ScreenShot Name]]</f>
        <v>0</v>
      </c>
      <c r="I330" s="104">
        <f>Final_Report[[#This Row],[Priority]]</f>
        <v>0</v>
      </c>
      <c r="J330" s="103">
        <f>Final_Report[[#This Row],[Uploading Status]]</f>
        <v>0</v>
      </c>
    </row>
    <row r="331" spans="1:10" ht="409.5" hidden="1">
      <c r="A331" s="58">
        <f>Final_Report[[#This Row],[Issue Name]]</f>
        <v>0</v>
      </c>
      <c r="B331" s="103" t="str">
        <f>Final_Report[[#This Row],[Summary]]</f>
        <v>N/A</v>
      </c>
      <c r="C331" s="103" t="str">
        <f>CONCATENATE("*Steps to Reproduce:*",CHAR(10),CHAR(10),'Final Report'!AD331,CHAR(10),CHAR(10),'Final Report'!AF331,CHAR(10),CHAR(10),"*Actual Result:*",CHAR(10),'Final Report'!V331,CHAR(10),CHAR(10),"*ScreenShot Name:*",CHAR(10),'Final Report'!AI331,CHAR(10),CHAR(10),IF('Final Report'!X331&lt;&gt;"",CONCATENATE("*Code Snippet*",CHAR(10),'Final Report'!X331,CHAR(10),CHAR(10)),""),"*Expected Result*",CHAR(10),'Final Report'!Z331,CHAR(10),CHAR(10),"*Rationale*",CHAR(10),'Final Report'!AA331,CHAR(10),CHAR(10),"*Recommendation*",CHAR(10),'Final Report'!AC331,CHAR(10),CHAR(10),"*WCAG 2.1 Conformance Level:*",CHAR(10),'Final Report'!AG331,CHAR(10),CHAR(10),"*WCAG 2.1 Success Criteria:*",CHAR(10),'Final Report'!AH331,CHAR(10),CHAR(10),"*Tested on:*",CHAR(10),'Final Report'!AK331,CHAR(10),CHAR(10),IF(OR('Final Report'!G331&lt;&gt;"",'Final Report'!H331&lt;&gt;"",'Final Report'!I331&lt;&gt;"",'Final Report'!J331&lt;&gt;"",'Final Report'!K331&lt;&gt;"",'Final Report'!L331&lt;&gt;"",'Final Report'!M331&lt;&gt;"",'Final Report'!N331&lt;&gt;"",'Final Report'!O331&lt;&gt;""),CONCATENATE("*Assistive Technology:*",CHAR(10),IF('Final Report'!G331&lt;&gt;"",CONCATENATE("JAWS 2022 - Chrome - Windows - ",'Final Report'!G331,CHAR(10)),""),IF('Final Report'!H331&lt;&gt;"",CONCATENATE("NVDA 2022 - Firefox - Windows - ",'Final Report'!H331,CHAR(10)),""),IF('Final Report'!I331&lt;&gt;"",CONCATENATE("NVDA 2022 - Chrome - Windows - ",'Final Report'!I331,CHAR(10)),""),IF('Final Report'!J331&lt;&gt;"",CONCATENATE("VoiceOver - Safari - MAC OS - ",'Final Report'!J331,CHAR(10)),""),IF('Final Report'!K331&lt;&gt;"",CONCATENATE("VoiceOver - Chrome - MAC OS  - ",'Final Report'!K331,CHAR(10)),""),IF('Final Report'!L331&lt;&gt;"",CONCATENATE("VoiceOver - iOS - ",'Final Report'!L331,CHAR(10)),""),IF('Final Report'!M331&lt;&gt;"",CONCATENATE("TalkBack - Android - ",'Final Report'!M331,CHAR(10)),""),IF('Final Report'!N331&lt;&gt;"",CONCATENATE("ZoomText - ",'Final Report'!N331,CHAR(10)),""),IF('Final Report'!O331&lt;&gt;"",CONCATENATE("Dragon - ",'Final Report'!O331,CHAR(10)),""),CHAR(10),"*Original Bug:*",CHAR(10),)))</f>
        <v>*Steps to Reproduce:*
N/A
*Actual Result:*
N/A
*ScreenShot Name:*
*Code Snippet*
0
*Expected Result*
N/A
*Rationale*
N/A
*Recommendation*
N/A
*WCAG 2.1 Conformance Level:*
N/A
*WCAG 2.1 Success Criteria:*
N/A
*Tested on:*
Windows: 11
MAC OS: 12
iOS: 15
Android OS: 10
FALSE</v>
      </c>
      <c r="D331" s="121" t="b">
        <f>Final_Report[[#This Row],[Severity]]</f>
        <v>0</v>
      </c>
      <c r="E331" s="103" t="str">
        <f>CONCATENATE('Final Report'!AD331,CHAR(10),CHAR(10),'Final Report'!AF331)</f>
        <v xml:space="preserve">
N/A</v>
      </c>
      <c r="F331" s="103" t="str">
        <f>Final_Report[[#This Row],[Components]]</f>
        <v>N/A (Level N/A), Accessibility, Audit, Marketing, MLM-XL, MLVISION, MyLab, US, VPAT</v>
      </c>
      <c r="G331" s="103" t="e">
        <f>Final_Report[[#This Row],[Labels]]</f>
        <v>#VALUE!</v>
      </c>
      <c r="H331" s="103">
        <f>Final_Report[[#This Row],[ScreenShot Name]]</f>
        <v>0</v>
      </c>
      <c r="I331" s="104">
        <f>Final_Report[[#This Row],[Priority]]</f>
        <v>0</v>
      </c>
      <c r="J331" s="103">
        <f>Final_Report[[#This Row],[Uploading Status]]</f>
        <v>0</v>
      </c>
    </row>
    <row r="332" spans="1:10" ht="409.5" hidden="1">
      <c r="A332" s="58">
        <f>Final_Report[[#This Row],[Issue Name]]</f>
        <v>0</v>
      </c>
      <c r="B332" s="103" t="str">
        <f>Final_Report[[#This Row],[Summary]]</f>
        <v>N/A</v>
      </c>
      <c r="C332" s="103" t="str">
        <f>CONCATENATE("*Steps to Reproduce:*",CHAR(10),CHAR(10),'Final Report'!AD332,CHAR(10),CHAR(10),'Final Report'!AF332,CHAR(10),CHAR(10),"*Actual Result:*",CHAR(10),'Final Report'!V332,CHAR(10),CHAR(10),"*ScreenShot Name:*",CHAR(10),'Final Report'!AI332,CHAR(10),CHAR(10),IF('Final Report'!X332&lt;&gt;"",CONCATENATE("*Code Snippet*",CHAR(10),'Final Report'!X332,CHAR(10),CHAR(10)),""),"*Expected Result*",CHAR(10),'Final Report'!Z332,CHAR(10),CHAR(10),"*Rationale*",CHAR(10),'Final Report'!AA332,CHAR(10),CHAR(10),"*Recommendation*",CHAR(10),'Final Report'!AC332,CHAR(10),CHAR(10),"*WCAG 2.1 Conformance Level:*",CHAR(10),'Final Report'!AG332,CHAR(10),CHAR(10),"*WCAG 2.1 Success Criteria:*",CHAR(10),'Final Report'!AH332,CHAR(10),CHAR(10),"*Tested on:*",CHAR(10),'Final Report'!AK332,CHAR(10),CHAR(10),IF(OR('Final Report'!G332&lt;&gt;"",'Final Report'!H332&lt;&gt;"",'Final Report'!I332&lt;&gt;"",'Final Report'!J332&lt;&gt;"",'Final Report'!K332&lt;&gt;"",'Final Report'!L332&lt;&gt;"",'Final Report'!M332&lt;&gt;"",'Final Report'!N332&lt;&gt;"",'Final Report'!O332&lt;&gt;""),CONCATENATE("*Assistive Technology:*",CHAR(10),IF('Final Report'!G332&lt;&gt;"",CONCATENATE("JAWS 2022 - Chrome - Windows - ",'Final Report'!G332,CHAR(10)),""),IF('Final Report'!H332&lt;&gt;"",CONCATENATE("NVDA 2022 - Firefox - Windows - ",'Final Report'!H332,CHAR(10)),""),IF('Final Report'!I332&lt;&gt;"",CONCATENATE("NVDA 2022 - Chrome - Windows - ",'Final Report'!I332,CHAR(10)),""),IF('Final Report'!J332&lt;&gt;"",CONCATENATE("VoiceOver - Safari - MAC OS - ",'Final Report'!J332,CHAR(10)),""),IF('Final Report'!K332&lt;&gt;"",CONCATENATE("VoiceOver - Chrome - MAC OS  - ",'Final Report'!K332,CHAR(10)),""),IF('Final Report'!L332&lt;&gt;"",CONCATENATE("VoiceOver - iOS - ",'Final Report'!L332,CHAR(10)),""),IF('Final Report'!M332&lt;&gt;"",CONCATENATE("TalkBack - Android - ",'Final Report'!M332,CHAR(10)),""),IF('Final Report'!N332&lt;&gt;"",CONCATENATE("ZoomText - ",'Final Report'!N332,CHAR(10)),""),IF('Final Report'!O332&lt;&gt;"",CONCATENATE("Dragon - ",'Final Report'!O332,CHAR(10)),""),CHAR(10),"*Original Bug:*",CHAR(10),)))</f>
        <v>*Steps to Reproduce:*
N/A
*Actual Result:*
N/A
*ScreenShot Name:*
*Code Snippet*
0
*Expected Result*
N/A
*Rationale*
N/A
*Recommendation*
N/A
*WCAG 2.1 Conformance Level:*
N/A
*WCAG 2.1 Success Criteria:*
N/A
*Tested on:*
Windows: 11
MAC OS: 12
iOS: 15
Android OS: 10
FALSE</v>
      </c>
      <c r="D332" s="121" t="b">
        <f>Final_Report[[#This Row],[Severity]]</f>
        <v>0</v>
      </c>
      <c r="E332" s="103" t="str">
        <f>CONCATENATE('Final Report'!AD332,CHAR(10),CHAR(10),'Final Report'!AF332)</f>
        <v xml:space="preserve">
N/A</v>
      </c>
      <c r="F332" s="103" t="str">
        <f>Final_Report[[#This Row],[Components]]</f>
        <v>N/A (Level N/A), Accessibility, Audit, Marketing, MLM-XL, MLVISION, MyLab, US, VPAT</v>
      </c>
      <c r="G332" s="103" t="e">
        <f>Final_Report[[#This Row],[Labels]]</f>
        <v>#VALUE!</v>
      </c>
      <c r="H332" s="103">
        <f>Final_Report[[#This Row],[ScreenShot Name]]</f>
        <v>0</v>
      </c>
      <c r="I332" s="104">
        <f>Final_Report[[#This Row],[Priority]]</f>
        <v>0</v>
      </c>
      <c r="J332" s="103">
        <f>Final_Report[[#This Row],[Uploading Status]]</f>
        <v>0</v>
      </c>
    </row>
    <row r="333" spans="1:10" ht="409.5" hidden="1">
      <c r="A333" s="58">
        <f>Final_Report[[#This Row],[Issue Name]]</f>
        <v>0</v>
      </c>
      <c r="B333" s="103" t="str">
        <f>Final_Report[[#This Row],[Summary]]</f>
        <v>N/A</v>
      </c>
      <c r="C333" s="103" t="str">
        <f>CONCATENATE("*Steps to Reproduce:*",CHAR(10),CHAR(10),'Final Report'!AD333,CHAR(10),CHAR(10),'Final Report'!AF333,CHAR(10),CHAR(10),"*Actual Result:*",CHAR(10),'Final Report'!V333,CHAR(10),CHAR(10),"*ScreenShot Name:*",CHAR(10),'Final Report'!AI333,CHAR(10),CHAR(10),IF('Final Report'!X333&lt;&gt;"",CONCATENATE("*Code Snippet*",CHAR(10),'Final Report'!X333,CHAR(10),CHAR(10)),""),"*Expected Result*",CHAR(10),'Final Report'!Z333,CHAR(10),CHAR(10),"*Rationale*",CHAR(10),'Final Report'!AA333,CHAR(10),CHAR(10),"*Recommendation*",CHAR(10),'Final Report'!AC333,CHAR(10),CHAR(10),"*WCAG 2.1 Conformance Level:*",CHAR(10),'Final Report'!AG333,CHAR(10),CHAR(10),"*WCAG 2.1 Success Criteria:*",CHAR(10),'Final Report'!AH333,CHAR(10),CHAR(10),"*Tested on:*",CHAR(10),'Final Report'!AK333,CHAR(10),CHAR(10),IF(OR('Final Report'!G333&lt;&gt;"",'Final Report'!H333&lt;&gt;"",'Final Report'!I333&lt;&gt;"",'Final Report'!J333&lt;&gt;"",'Final Report'!K333&lt;&gt;"",'Final Report'!L333&lt;&gt;"",'Final Report'!M333&lt;&gt;"",'Final Report'!N333&lt;&gt;"",'Final Report'!O333&lt;&gt;""),CONCATENATE("*Assistive Technology:*",CHAR(10),IF('Final Report'!G333&lt;&gt;"",CONCATENATE("JAWS 2022 - Chrome - Windows - ",'Final Report'!G333,CHAR(10)),""),IF('Final Report'!H333&lt;&gt;"",CONCATENATE("NVDA 2022 - Firefox - Windows - ",'Final Report'!H333,CHAR(10)),""),IF('Final Report'!I333&lt;&gt;"",CONCATENATE("NVDA 2022 - Chrome - Windows - ",'Final Report'!I333,CHAR(10)),""),IF('Final Report'!J333&lt;&gt;"",CONCATENATE("VoiceOver - Safari - MAC OS - ",'Final Report'!J333,CHAR(10)),""),IF('Final Report'!K333&lt;&gt;"",CONCATENATE("VoiceOver - Chrome - MAC OS  - ",'Final Report'!K333,CHAR(10)),""),IF('Final Report'!L333&lt;&gt;"",CONCATENATE("VoiceOver - iOS - ",'Final Report'!L333,CHAR(10)),""),IF('Final Report'!M333&lt;&gt;"",CONCATENATE("TalkBack - Android - ",'Final Report'!M333,CHAR(10)),""),IF('Final Report'!N333&lt;&gt;"",CONCATENATE("ZoomText - ",'Final Report'!N333,CHAR(10)),""),IF('Final Report'!O333&lt;&gt;"",CONCATENATE("Dragon - ",'Final Report'!O333,CHAR(10)),""),CHAR(10),"*Original Bug:*",CHAR(10),)))</f>
        <v>*Steps to Reproduce:*
N/A
*Actual Result:*
N/A
*ScreenShot Name:*
*Code Snippet*
0
*Expected Result*
N/A
*Rationale*
N/A
*Recommendation*
N/A
*WCAG 2.1 Conformance Level:*
N/A
*WCAG 2.1 Success Criteria:*
N/A
*Tested on:*
Windows: 11
MAC OS: 12
iOS: 15
Android OS: 10
FALSE</v>
      </c>
      <c r="D333" s="121" t="b">
        <f>Final_Report[[#This Row],[Severity]]</f>
        <v>0</v>
      </c>
      <c r="E333" s="103" t="str">
        <f>CONCATENATE('Final Report'!AD333,CHAR(10),CHAR(10),'Final Report'!AF333)</f>
        <v xml:space="preserve">
N/A</v>
      </c>
      <c r="F333" s="103" t="str">
        <f>Final_Report[[#This Row],[Components]]</f>
        <v>N/A (Level N/A), Accessibility, Audit, Marketing, MLM-XL, MLVISION, MyLab, US, VPAT</v>
      </c>
      <c r="G333" s="103" t="e">
        <f>Final_Report[[#This Row],[Labels]]</f>
        <v>#VALUE!</v>
      </c>
      <c r="H333" s="103">
        <f>Final_Report[[#This Row],[ScreenShot Name]]</f>
        <v>0</v>
      </c>
      <c r="I333" s="104">
        <f>Final_Report[[#This Row],[Priority]]</f>
        <v>0</v>
      </c>
      <c r="J333" s="103">
        <f>Final_Report[[#This Row],[Uploading Status]]</f>
        <v>0</v>
      </c>
    </row>
    <row r="334" spans="1:10" ht="409.5" hidden="1">
      <c r="A334" s="58">
        <f>Final_Report[[#This Row],[Issue Name]]</f>
        <v>0</v>
      </c>
      <c r="B334" s="103" t="str">
        <f>Final_Report[[#This Row],[Summary]]</f>
        <v>N/A</v>
      </c>
      <c r="C334" s="103" t="str">
        <f>CONCATENATE("*Steps to Reproduce:*",CHAR(10),CHAR(10),'Final Report'!AD334,CHAR(10),CHAR(10),'Final Report'!AF334,CHAR(10),CHAR(10),"*Actual Result:*",CHAR(10),'Final Report'!V334,CHAR(10),CHAR(10),"*ScreenShot Name:*",CHAR(10),'Final Report'!AI334,CHAR(10),CHAR(10),IF('Final Report'!X334&lt;&gt;"",CONCATENATE("*Code Snippet*",CHAR(10),'Final Report'!X334,CHAR(10),CHAR(10)),""),"*Expected Result*",CHAR(10),'Final Report'!Z334,CHAR(10),CHAR(10),"*Rationale*",CHAR(10),'Final Report'!AA334,CHAR(10),CHAR(10),"*Recommendation*",CHAR(10),'Final Report'!AC334,CHAR(10),CHAR(10),"*WCAG 2.1 Conformance Level:*",CHAR(10),'Final Report'!AG334,CHAR(10),CHAR(10),"*WCAG 2.1 Success Criteria:*",CHAR(10),'Final Report'!AH334,CHAR(10),CHAR(10),"*Tested on:*",CHAR(10),'Final Report'!AK334,CHAR(10),CHAR(10),IF(OR('Final Report'!G334&lt;&gt;"",'Final Report'!H334&lt;&gt;"",'Final Report'!I334&lt;&gt;"",'Final Report'!J334&lt;&gt;"",'Final Report'!K334&lt;&gt;"",'Final Report'!L334&lt;&gt;"",'Final Report'!M334&lt;&gt;"",'Final Report'!N334&lt;&gt;"",'Final Report'!O334&lt;&gt;""),CONCATENATE("*Assistive Technology:*",CHAR(10),IF('Final Report'!G334&lt;&gt;"",CONCATENATE("JAWS 2022 - Chrome - Windows - ",'Final Report'!G334,CHAR(10)),""),IF('Final Report'!H334&lt;&gt;"",CONCATENATE("NVDA 2022 - Firefox - Windows - ",'Final Report'!H334,CHAR(10)),""),IF('Final Report'!I334&lt;&gt;"",CONCATENATE("NVDA 2022 - Chrome - Windows - ",'Final Report'!I334,CHAR(10)),""),IF('Final Report'!J334&lt;&gt;"",CONCATENATE("VoiceOver - Safari - MAC OS - ",'Final Report'!J334,CHAR(10)),""),IF('Final Report'!K334&lt;&gt;"",CONCATENATE("VoiceOver - Chrome - MAC OS  - ",'Final Report'!K334,CHAR(10)),""),IF('Final Report'!L334&lt;&gt;"",CONCATENATE("VoiceOver - iOS - ",'Final Report'!L334,CHAR(10)),""),IF('Final Report'!M334&lt;&gt;"",CONCATENATE("TalkBack - Android - ",'Final Report'!M334,CHAR(10)),""),IF('Final Report'!N334&lt;&gt;"",CONCATENATE("ZoomText - ",'Final Report'!N334,CHAR(10)),""),IF('Final Report'!O334&lt;&gt;"",CONCATENATE("Dragon - ",'Final Report'!O334,CHAR(10)),""),CHAR(10),"*Original Bug:*",CHAR(10),)))</f>
        <v>*Steps to Reproduce:*
N/A
*Actual Result:*
N/A
*ScreenShot Name:*
*Code Snippet*
0
*Expected Result*
N/A
*Rationale*
N/A
*Recommendation*
N/A
*WCAG 2.1 Conformance Level:*
N/A
*WCAG 2.1 Success Criteria:*
N/A
*Tested on:*
Windows: 11
MAC OS: 12
iOS: 15
Android OS: 10
FALSE</v>
      </c>
      <c r="D334" s="121" t="b">
        <f>Final_Report[[#This Row],[Severity]]</f>
        <v>0</v>
      </c>
      <c r="E334" s="103" t="str">
        <f>CONCATENATE('Final Report'!AD334,CHAR(10),CHAR(10),'Final Report'!AF334)</f>
        <v xml:space="preserve">
N/A</v>
      </c>
      <c r="F334" s="103" t="str">
        <f>Final_Report[[#This Row],[Components]]</f>
        <v>N/A (Level N/A), Accessibility, Audit, Marketing, MLM-XL, MLVISION, MyLab, US, VPAT</v>
      </c>
      <c r="G334" s="103" t="e">
        <f>Final_Report[[#This Row],[Labels]]</f>
        <v>#VALUE!</v>
      </c>
      <c r="H334" s="103">
        <f>Final_Report[[#This Row],[ScreenShot Name]]</f>
        <v>0</v>
      </c>
      <c r="I334" s="104">
        <f>Final_Report[[#This Row],[Priority]]</f>
        <v>0</v>
      </c>
      <c r="J334" s="103">
        <f>Final_Report[[#This Row],[Uploading Status]]</f>
        <v>0</v>
      </c>
    </row>
    <row r="335" spans="1:10" ht="409.5" hidden="1">
      <c r="A335" s="58">
        <f>Final_Report[[#This Row],[Issue Name]]</f>
        <v>0</v>
      </c>
      <c r="B335" s="103" t="str">
        <f>Final_Report[[#This Row],[Summary]]</f>
        <v>N/A</v>
      </c>
      <c r="C335" s="103" t="str">
        <f>CONCATENATE("*Steps to Reproduce:*",CHAR(10),CHAR(10),'Final Report'!AD335,CHAR(10),CHAR(10),'Final Report'!AF335,CHAR(10),CHAR(10),"*Actual Result:*",CHAR(10),'Final Report'!V335,CHAR(10),CHAR(10),"*ScreenShot Name:*",CHAR(10),'Final Report'!AI335,CHAR(10),CHAR(10),IF('Final Report'!X335&lt;&gt;"",CONCATENATE("*Code Snippet*",CHAR(10),'Final Report'!X335,CHAR(10),CHAR(10)),""),"*Expected Result*",CHAR(10),'Final Report'!Z335,CHAR(10),CHAR(10),"*Rationale*",CHAR(10),'Final Report'!AA335,CHAR(10),CHAR(10),"*Recommendation*",CHAR(10),'Final Report'!AC335,CHAR(10),CHAR(10),"*WCAG 2.1 Conformance Level:*",CHAR(10),'Final Report'!AG335,CHAR(10),CHAR(10),"*WCAG 2.1 Success Criteria:*",CHAR(10),'Final Report'!AH335,CHAR(10),CHAR(10),"*Tested on:*",CHAR(10),'Final Report'!AK335,CHAR(10),CHAR(10),IF(OR('Final Report'!G335&lt;&gt;"",'Final Report'!H335&lt;&gt;"",'Final Report'!I335&lt;&gt;"",'Final Report'!J335&lt;&gt;"",'Final Report'!K335&lt;&gt;"",'Final Report'!L335&lt;&gt;"",'Final Report'!M335&lt;&gt;"",'Final Report'!N335&lt;&gt;"",'Final Report'!O335&lt;&gt;""),CONCATENATE("*Assistive Technology:*",CHAR(10),IF('Final Report'!G335&lt;&gt;"",CONCATENATE("JAWS 2022 - Chrome - Windows - ",'Final Report'!G335,CHAR(10)),""),IF('Final Report'!H335&lt;&gt;"",CONCATENATE("NVDA 2022 - Firefox - Windows - ",'Final Report'!H335,CHAR(10)),""),IF('Final Report'!I335&lt;&gt;"",CONCATENATE("NVDA 2022 - Chrome - Windows - ",'Final Report'!I335,CHAR(10)),""),IF('Final Report'!J335&lt;&gt;"",CONCATENATE("VoiceOver - Safari - MAC OS - ",'Final Report'!J335,CHAR(10)),""),IF('Final Report'!K335&lt;&gt;"",CONCATENATE("VoiceOver - Chrome - MAC OS  - ",'Final Report'!K335,CHAR(10)),""),IF('Final Report'!L335&lt;&gt;"",CONCATENATE("VoiceOver - iOS - ",'Final Report'!L335,CHAR(10)),""),IF('Final Report'!M335&lt;&gt;"",CONCATENATE("TalkBack - Android - ",'Final Report'!M335,CHAR(10)),""),IF('Final Report'!N335&lt;&gt;"",CONCATENATE("ZoomText - ",'Final Report'!N335,CHAR(10)),""),IF('Final Report'!O335&lt;&gt;"",CONCATENATE("Dragon - ",'Final Report'!O335,CHAR(10)),""),CHAR(10),"*Original Bug:*",CHAR(10),)))</f>
        <v>*Steps to Reproduce:*
N/A
*Actual Result:*
N/A
*ScreenShot Name:*
*Code Snippet*
0
*Expected Result*
N/A
*Rationale*
N/A
*Recommendation*
N/A
*WCAG 2.1 Conformance Level:*
N/A
*WCAG 2.1 Success Criteria:*
N/A
*Tested on:*
Windows: 11
MAC OS: 12
iOS: 15
Android OS: 10
FALSE</v>
      </c>
      <c r="D335" s="121" t="b">
        <f>Final_Report[[#This Row],[Severity]]</f>
        <v>0</v>
      </c>
      <c r="E335" s="103" t="str">
        <f>CONCATENATE('Final Report'!AD335,CHAR(10),CHAR(10),'Final Report'!AF335)</f>
        <v xml:space="preserve">
N/A</v>
      </c>
      <c r="F335" s="103" t="str">
        <f>Final_Report[[#This Row],[Components]]</f>
        <v>N/A (Level N/A), Accessibility, Audit, Marketing, MLM-XL, MLVISION, MyLab, US, VPAT</v>
      </c>
      <c r="G335" s="103" t="e">
        <f>Final_Report[[#This Row],[Labels]]</f>
        <v>#VALUE!</v>
      </c>
      <c r="H335" s="103">
        <f>Final_Report[[#This Row],[ScreenShot Name]]</f>
        <v>0</v>
      </c>
      <c r="I335" s="104">
        <f>Final_Report[[#This Row],[Priority]]</f>
        <v>0</v>
      </c>
      <c r="J335" s="103">
        <f>Final_Report[[#This Row],[Uploading Status]]</f>
        <v>0</v>
      </c>
    </row>
    <row r="336" spans="1:10" ht="409.5" hidden="1">
      <c r="A336" s="58">
        <f>Final_Report[[#This Row],[Issue Name]]</f>
        <v>0</v>
      </c>
      <c r="B336" s="103" t="str">
        <f>Final_Report[[#This Row],[Summary]]</f>
        <v>N/A</v>
      </c>
      <c r="C336" s="103" t="str">
        <f>CONCATENATE("*Steps to Reproduce:*",CHAR(10),CHAR(10),'Final Report'!AD336,CHAR(10),CHAR(10),'Final Report'!AF336,CHAR(10),CHAR(10),"*Actual Result:*",CHAR(10),'Final Report'!V336,CHAR(10),CHAR(10),"*ScreenShot Name:*",CHAR(10),'Final Report'!AI336,CHAR(10),CHAR(10),IF('Final Report'!X336&lt;&gt;"",CONCATENATE("*Code Snippet*",CHAR(10),'Final Report'!X336,CHAR(10),CHAR(10)),""),"*Expected Result*",CHAR(10),'Final Report'!Z336,CHAR(10),CHAR(10),"*Rationale*",CHAR(10),'Final Report'!AA336,CHAR(10),CHAR(10),"*Recommendation*",CHAR(10),'Final Report'!AC336,CHAR(10),CHAR(10),"*WCAG 2.1 Conformance Level:*",CHAR(10),'Final Report'!AG336,CHAR(10),CHAR(10),"*WCAG 2.1 Success Criteria:*",CHAR(10),'Final Report'!AH336,CHAR(10),CHAR(10),"*Tested on:*",CHAR(10),'Final Report'!AK336,CHAR(10),CHAR(10),IF(OR('Final Report'!G336&lt;&gt;"",'Final Report'!H336&lt;&gt;"",'Final Report'!I336&lt;&gt;"",'Final Report'!J336&lt;&gt;"",'Final Report'!K336&lt;&gt;"",'Final Report'!L336&lt;&gt;"",'Final Report'!M336&lt;&gt;"",'Final Report'!N336&lt;&gt;"",'Final Report'!O336&lt;&gt;""),CONCATENATE("*Assistive Technology:*",CHAR(10),IF('Final Report'!G336&lt;&gt;"",CONCATENATE("JAWS 2022 - Chrome - Windows - ",'Final Report'!G336,CHAR(10)),""),IF('Final Report'!H336&lt;&gt;"",CONCATENATE("NVDA 2022 - Firefox - Windows - ",'Final Report'!H336,CHAR(10)),""),IF('Final Report'!I336&lt;&gt;"",CONCATENATE("NVDA 2022 - Chrome - Windows - ",'Final Report'!I336,CHAR(10)),""),IF('Final Report'!J336&lt;&gt;"",CONCATENATE("VoiceOver - Safari - MAC OS - ",'Final Report'!J336,CHAR(10)),""),IF('Final Report'!K336&lt;&gt;"",CONCATENATE("VoiceOver - Chrome - MAC OS  - ",'Final Report'!K336,CHAR(10)),""),IF('Final Report'!L336&lt;&gt;"",CONCATENATE("VoiceOver - iOS - ",'Final Report'!L336,CHAR(10)),""),IF('Final Report'!M336&lt;&gt;"",CONCATENATE("TalkBack - Android - ",'Final Report'!M336,CHAR(10)),""),IF('Final Report'!N336&lt;&gt;"",CONCATENATE("ZoomText - ",'Final Report'!N336,CHAR(10)),""),IF('Final Report'!O336&lt;&gt;"",CONCATENATE("Dragon - ",'Final Report'!O336,CHAR(10)),""),CHAR(10),"*Original Bug:*",CHAR(10),)))</f>
        <v>*Steps to Reproduce:*
N/A
*Actual Result:*
N/A
*ScreenShot Name:*
*Code Snippet*
0
*Expected Result*
N/A
*Rationale*
N/A
*Recommendation*
N/A
*WCAG 2.1 Conformance Level:*
N/A
*WCAG 2.1 Success Criteria:*
N/A
*Tested on:*
Windows: 11
MAC OS: 12
iOS: 15
Android OS: 10
FALSE</v>
      </c>
      <c r="D336" s="121" t="b">
        <f>Final_Report[[#This Row],[Severity]]</f>
        <v>0</v>
      </c>
      <c r="E336" s="103" t="str">
        <f>CONCATENATE('Final Report'!AD336,CHAR(10),CHAR(10),'Final Report'!AF336)</f>
        <v xml:space="preserve">
N/A</v>
      </c>
      <c r="F336" s="103" t="str">
        <f>Final_Report[[#This Row],[Components]]</f>
        <v>N/A (Level N/A), Accessibility, Audit, Marketing, MLM-XL, MLVISION, MyLab, US, VPAT</v>
      </c>
      <c r="G336" s="103" t="e">
        <f>Final_Report[[#This Row],[Labels]]</f>
        <v>#VALUE!</v>
      </c>
      <c r="H336" s="103">
        <f>Final_Report[[#This Row],[ScreenShot Name]]</f>
        <v>0</v>
      </c>
      <c r="I336" s="104">
        <f>Final_Report[[#This Row],[Priority]]</f>
        <v>0</v>
      </c>
      <c r="J336" s="103">
        <f>Final_Report[[#This Row],[Uploading Status]]</f>
        <v>0</v>
      </c>
    </row>
    <row r="337" spans="1:10" ht="409.5" hidden="1">
      <c r="A337" s="58">
        <f>Final_Report[[#This Row],[Issue Name]]</f>
        <v>0</v>
      </c>
      <c r="B337" s="103" t="str">
        <f>Final_Report[[#This Row],[Summary]]</f>
        <v>N/A</v>
      </c>
      <c r="C337" s="103" t="str">
        <f>CONCATENATE("*Steps to Reproduce:*",CHAR(10),CHAR(10),'Final Report'!AD337,CHAR(10),CHAR(10),'Final Report'!AF337,CHAR(10),CHAR(10),"*Actual Result:*",CHAR(10),'Final Report'!V337,CHAR(10),CHAR(10),"*ScreenShot Name:*",CHAR(10),'Final Report'!AI337,CHAR(10),CHAR(10),IF('Final Report'!X337&lt;&gt;"",CONCATENATE("*Code Snippet*",CHAR(10),'Final Report'!X337,CHAR(10),CHAR(10)),""),"*Expected Result*",CHAR(10),'Final Report'!Z337,CHAR(10),CHAR(10),"*Rationale*",CHAR(10),'Final Report'!AA337,CHAR(10),CHAR(10),"*Recommendation*",CHAR(10),'Final Report'!AC337,CHAR(10),CHAR(10),"*WCAG 2.1 Conformance Level:*",CHAR(10),'Final Report'!AG337,CHAR(10),CHAR(10),"*WCAG 2.1 Success Criteria:*",CHAR(10),'Final Report'!AH337,CHAR(10),CHAR(10),"*Tested on:*",CHAR(10),'Final Report'!AK337,CHAR(10),CHAR(10),IF(OR('Final Report'!G337&lt;&gt;"",'Final Report'!H337&lt;&gt;"",'Final Report'!I337&lt;&gt;"",'Final Report'!J337&lt;&gt;"",'Final Report'!K337&lt;&gt;"",'Final Report'!L337&lt;&gt;"",'Final Report'!M337&lt;&gt;"",'Final Report'!N337&lt;&gt;"",'Final Report'!O337&lt;&gt;""),CONCATENATE("*Assistive Technology:*",CHAR(10),IF('Final Report'!G337&lt;&gt;"",CONCATENATE("JAWS 2022 - Chrome - Windows - ",'Final Report'!G337,CHAR(10)),""),IF('Final Report'!H337&lt;&gt;"",CONCATENATE("NVDA 2022 - Firefox - Windows - ",'Final Report'!H337,CHAR(10)),""),IF('Final Report'!I337&lt;&gt;"",CONCATENATE("NVDA 2022 - Chrome - Windows - ",'Final Report'!I337,CHAR(10)),""),IF('Final Report'!J337&lt;&gt;"",CONCATENATE("VoiceOver - Safari - MAC OS - ",'Final Report'!J337,CHAR(10)),""),IF('Final Report'!K337&lt;&gt;"",CONCATENATE("VoiceOver - Chrome - MAC OS  - ",'Final Report'!K337,CHAR(10)),""),IF('Final Report'!L337&lt;&gt;"",CONCATENATE("VoiceOver - iOS - ",'Final Report'!L337,CHAR(10)),""),IF('Final Report'!M337&lt;&gt;"",CONCATENATE("TalkBack - Android - ",'Final Report'!M337,CHAR(10)),""),IF('Final Report'!N337&lt;&gt;"",CONCATENATE("ZoomText - ",'Final Report'!N337,CHAR(10)),""),IF('Final Report'!O337&lt;&gt;"",CONCATENATE("Dragon - ",'Final Report'!O337,CHAR(10)),""),CHAR(10),"*Original Bug:*",CHAR(10),)))</f>
        <v>*Steps to Reproduce:*
N/A
*Actual Result:*
N/A
*ScreenShot Name:*
*Code Snippet*
0
*Expected Result*
N/A
*Rationale*
N/A
*Recommendation*
N/A
*WCAG 2.1 Conformance Level:*
N/A
*WCAG 2.1 Success Criteria:*
N/A
*Tested on:*
Windows: 11
MAC OS: 12
iOS: 15
Android OS: 10
FALSE</v>
      </c>
      <c r="D337" s="121" t="b">
        <f>Final_Report[[#This Row],[Severity]]</f>
        <v>0</v>
      </c>
      <c r="E337" s="103" t="str">
        <f>CONCATENATE('Final Report'!AD337,CHAR(10),CHAR(10),'Final Report'!AF337)</f>
        <v xml:space="preserve">
N/A</v>
      </c>
      <c r="F337" s="103" t="str">
        <f>Final_Report[[#This Row],[Components]]</f>
        <v>N/A (Level N/A), Accessibility, Audit, Marketing, MLM-XL, MLVISION, MyLab, US, VPAT</v>
      </c>
      <c r="G337" s="103" t="e">
        <f>Final_Report[[#This Row],[Labels]]</f>
        <v>#VALUE!</v>
      </c>
      <c r="H337" s="103">
        <f>Final_Report[[#This Row],[ScreenShot Name]]</f>
        <v>0</v>
      </c>
      <c r="I337" s="104">
        <f>Final_Report[[#This Row],[Priority]]</f>
        <v>0</v>
      </c>
      <c r="J337" s="103">
        <f>Final_Report[[#This Row],[Uploading Status]]</f>
        <v>0</v>
      </c>
    </row>
    <row r="338" spans="1:10" ht="409.5" hidden="1">
      <c r="A338" s="58">
        <f>Final_Report[[#This Row],[Issue Name]]</f>
        <v>0</v>
      </c>
      <c r="B338" s="103" t="str">
        <f>Final_Report[[#This Row],[Summary]]</f>
        <v>N/A</v>
      </c>
      <c r="C338" s="103" t="str">
        <f>CONCATENATE("*Steps to Reproduce:*",CHAR(10),CHAR(10),'Final Report'!AD338,CHAR(10),CHAR(10),'Final Report'!AF338,CHAR(10),CHAR(10),"*Actual Result:*",CHAR(10),'Final Report'!V338,CHAR(10),CHAR(10),"*ScreenShot Name:*",CHAR(10),'Final Report'!AI338,CHAR(10),CHAR(10),IF('Final Report'!X338&lt;&gt;"",CONCATENATE("*Code Snippet*",CHAR(10),'Final Report'!X338,CHAR(10),CHAR(10)),""),"*Expected Result*",CHAR(10),'Final Report'!Z338,CHAR(10),CHAR(10),"*Rationale*",CHAR(10),'Final Report'!AA338,CHAR(10),CHAR(10),"*Recommendation*",CHAR(10),'Final Report'!AC338,CHAR(10),CHAR(10),"*WCAG 2.1 Conformance Level:*",CHAR(10),'Final Report'!AG338,CHAR(10),CHAR(10),"*WCAG 2.1 Success Criteria:*",CHAR(10),'Final Report'!AH338,CHAR(10),CHAR(10),"*Tested on:*",CHAR(10),'Final Report'!AK338,CHAR(10),CHAR(10),IF(OR('Final Report'!G338&lt;&gt;"",'Final Report'!H338&lt;&gt;"",'Final Report'!I338&lt;&gt;"",'Final Report'!J338&lt;&gt;"",'Final Report'!K338&lt;&gt;"",'Final Report'!L338&lt;&gt;"",'Final Report'!M338&lt;&gt;"",'Final Report'!N338&lt;&gt;"",'Final Report'!O338&lt;&gt;""),CONCATENATE("*Assistive Technology:*",CHAR(10),IF('Final Report'!G338&lt;&gt;"",CONCATENATE("JAWS 2022 - Chrome - Windows - ",'Final Report'!G338,CHAR(10)),""),IF('Final Report'!H338&lt;&gt;"",CONCATENATE("NVDA 2022 - Firefox - Windows - ",'Final Report'!H338,CHAR(10)),""),IF('Final Report'!I338&lt;&gt;"",CONCATENATE("NVDA 2022 - Chrome - Windows - ",'Final Report'!I338,CHAR(10)),""),IF('Final Report'!J338&lt;&gt;"",CONCATENATE("VoiceOver - Safari - MAC OS - ",'Final Report'!J338,CHAR(10)),""),IF('Final Report'!K338&lt;&gt;"",CONCATENATE("VoiceOver - Chrome - MAC OS  - ",'Final Report'!K338,CHAR(10)),""),IF('Final Report'!L338&lt;&gt;"",CONCATENATE("VoiceOver - iOS - ",'Final Report'!L338,CHAR(10)),""),IF('Final Report'!M338&lt;&gt;"",CONCATENATE("TalkBack - Android - ",'Final Report'!M338,CHAR(10)),""),IF('Final Report'!N338&lt;&gt;"",CONCATENATE("ZoomText - ",'Final Report'!N338,CHAR(10)),""),IF('Final Report'!O338&lt;&gt;"",CONCATENATE("Dragon - ",'Final Report'!O338,CHAR(10)),""),CHAR(10),"*Original Bug:*",CHAR(10),)))</f>
        <v>*Steps to Reproduce:*
N/A
*Actual Result:*
N/A
*ScreenShot Name:*
*Code Snippet*
0
*Expected Result*
N/A
*Rationale*
N/A
*Recommendation*
N/A
*WCAG 2.1 Conformance Level:*
N/A
*WCAG 2.1 Success Criteria:*
N/A
*Tested on:*
Windows: 11
MAC OS: 12
iOS: 15
Android OS: 10
FALSE</v>
      </c>
      <c r="D338" s="121" t="b">
        <f>Final_Report[[#This Row],[Severity]]</f>
        <v>0</v>
      </c>
      <c r="E338" s="103" t="str">
        <f>CONCATENATE('Final Report'!AD338,CHAR(10),CHAR(10),'Final Report'!AF338)</f>
        <v xml:space="preserve">
N/A</v>
      </c>
      <c r="F338" s="103" t="str">
        <f>Final_Report[[#This Row],[Components]]</f>
        <v>N/A (Level N/A), Accessibility, Audit, Marketing, MLM-XL, MLVISION, MyLab, US, VPAT</v>
      </c>
      <c r="G338" s="103" t="e">
        <f>Final_Report[[#This Row],[Labels]]</f>
        <v>#VALUE!</v>
      </c>
      <c r="H338" s="103">
        <f>Final_Report[[#This Row],[ScreenShot Name]]</f>
        <v>0</v>
      </c>
      <c r="I338" s="104">
        <f>Final_Report[[#This Row],[Priority]]</f>
        <v>0</v>
      </c>
      <c r="J338" s="103">
        <f>Final_Report[[#This Row],[Uploading Status]]</f>
        <v>0</v>
      </c>
    </row>
    <row r="339" spans="1:10" ht="409.5" hidden="1">
      <c r="A339" s="58">
        <f>Final_Report[[#This Row],[Issue Name]]</f>
        <v>0</v>
      </c>
      <c r="B339" s="103" t="str">
        <f>Final_Report[[#This Row],[Summary]]</f>
        <v>N/A</v>
      </c>
      <c r="C339" s="103" t="str">
        <f>CONCATENATE("*Steps to Reproduce:*",CHAR(10),CHAR(10),'Final Report'!AD339,CHAR(10),CHAR(10),'Final Report'!AF339,CHAR(10),CHAR(10),"*Actual Result:*",CHAR(10),'Final Report'!V339,CHAR(10),CHAR(10),"*ScreenShot Name:*",CHAR(10),'Final Report'!AI339,CHAR(10),CHAR(10),IF('Final Report'!X339&lt;&gt;"",CONCATENATE("*Code Snippet*",CHAR(10),'Final Report'!X339,CHAR(10),CHAR(10)),""),"*Expected Result*",CHAR(10),'Final Report'!Z339,CHAR(10),CHAR(10),"*Rationale*",CHAR(10),'Final Report'!AA339,CHAR(10),CHAR(10),"*Recommendation*",CHAR(10),'Final Report'!AC339,CHAR(10),CHAR(10),"*WCAG 2.1 Conformance Level:*",CHAR(10),'Final Report'!AG339,CHAR(10),CHAR(10),"*WCAG 2.1 Success Criteria:*",CHAR(10),'Final Report'!AH339,CHAR(10),CHAR(10),"*Tested on:*",CHAR(10),'Final Report'!AK339,CHAR(10),CHAR(10),IF(OR('Final Report'!G339&lt;&gt;"",'Final Report'!H339&lt;&gt;"",'Final Report'!I339&lt;&gt;"",'Final Report'!J339&lt;&gt;"",'Final Report'!K339&lt;&gt;"",'Final Report'!L339&lt;&gt;"",'Final Report'!M339&lt;&gt;"",'Final Report'!N339&lt;&gt;"",'Final Report'!O339&lt;&gt;""),CONCATENATE("*Assistive Technology:*",CHAR(10),IF('Final Report'!G339&lt;&gt;"",CONCATENATE("JAWS 2022 - Chrome - Windows - ",'Final Report'!G339,CHAR(10)),""),IF('Final Report'!H339&lt;&gt;"",CONCATENATE("NVDA 2022 - Firefox - Windows - ",'Final Report'!H339,CHAR(10)),""),IF('Final Report'!I339&lt;&gt;"",CONCATENATE("NVDA 2022 - Chrome - Windows - ",'Final Report'!I339,CHAR(10)),""),IF('Final Report'!J339&lt;&gt;"",CONCATENATE("VoiceOver - Safari - MAC OS - ",'Final Report'!J339,CHAR(10)),""),IF('Final Report'!K339&lt;&gt;"",CONCATENATE("VoiceOver - Chrome - MAC OS  - ",'Final Report'!K339,CHAR(10)),""),IF('Final Report'!L339&lt;&gt;"",CONCATENATE("VoiceOver - iOS - ",'Final Report'!L339,CHAR(10)),""),IF('Final Report'!M339&lt;&gt;"",CONCATENATE("TalkBack - Android - ",'Final Report'!M339,CHAR(10)),""),IF('Final Report'!N339&lt;&gt;"",CONCATENATE("ZoomText - ",'Final Report'!N339,CHAR(10)),""),IF('Final Report'!O339&lt;&gt;"",CONCATENATE("Dragon - ",'Final Report'!O339,CHAR(10)),""),CHAR(10),"*Original Bug:*",CHAR(10),)))</f>
        <v>*Steps to Reproduce:*
N/A
*Actual Result:*
N/A
*ScreenShot Name:*
*Code Snippet*
0
*Expected Result*
N/A
*Rationale*
N/A
*Recommendation*
N/A
*WCAG 2.1 Conformance Level:*
N/A
*WCAG 2.1 Success Criteria:*
N/A
*Tested on:*
Windows: 11
MAC OS: 12
iOS: 15
Android OS: 10
FALSE</v>
      </c>
      <c r="D339" s="121" t="b">
        <f>Final_Report[[#This Row],[Severity]]</f>
        <v>0</v>
      </c>
      <c r="E339" s="103" t="str">
        <f>CONCATENATE('Final Report'!AD339,CHAR(10),CHAR(10),'Final Report'!AF339)</f>
        <v xml:space="preserve">
N/A</v>
      </c>
      <c r="F339" s="103" t="str">
        <f>Final_Report[[#This Row],[Components]]</f>
        <v>N/A (Level N/A), Accessibility, Audit, Marketing, MLM-XL, MLVISION, MyLab, US, VPAT</v>
      </c>
      <c r="G339" s="103" t="e">
        <f>Final_Report[[#This Row],[Labels]]</f>
        <v>#VALUE!</v>
      </c>
      <c r="H339" s="103">
        <f>Final_Report[[#This Row],[ScreenShot Name]]</f>
        <v>0</v>
      </c>
      <c r="I339" s="104">
        <f>Final_Report[[#This Row],[Priority]]</f>
        <v>0</v>
      </c>
      <c r="J339" s="103">
        <f>Final_Report[[#This Row],[Uploading Status]]</f>
        <v>0</v>
      </c>
    </row>
    <row r="340" spans="1:10" ht="409.5" hidden="1">
      <c r="A340" s="58">
        <f>Final_Report[[#This Row],[Issue Name]]</f>
        <v>0</v>
      </c>
      <c r="B340" s="103" t="str">
        <f>Final_Report[[#This Row],[Summary]]</f>
        <v>N/A</v>
      </c>
      <c r="C340" s="103" t="str">
        <f>CONCATENATE("*Steps to Reproduce:*",CHAR(10),CHAR(10),'Final Report'!AD340,CHAR(10),CHAR(10),'Final Report'!AF340,CHAR(10),CHAR(10),"*Actual Result:*",CHAR(10),'Final Report'!V340,CHAR(10),CHAR(10),"*ScreenShot Name:*",CHAR(10),'Final Report'!AI340,CHAR(10),CHAR(10),IF('Final Report'!X340&lt;&gt;"",CONCATENATE("*Code Snippet*",CHAR(10),'Final Report'!X340,CHAR(10),CHAR(10)),""),"*Expected Result*",CHAR(10),'Final Report'!Z340,CHAR(10),CHAR(10),"*Rationale*",CHAR(10),'Final Report'!AA340,CHAR(10),CHAR(10),"*Recommendation*",CHAR(10),'Final Report'!AC340,CHAR(10),CHAR(10),"*WCAG 2.1 Conformance Level:*",CHAR(10),'Final Report'!AG340,CHAR(10),CHAR(10),"*WCAG 2.1 Success Criteria:*",CHAR(10),'Final Report'!AH340,CHAR(10),CHAR(10),"*Tested on:*",CHAR(10),'Final Report'!AK340,CHAR(10),CHAR(10),IF(OR('Final Report'!G340&lt;&gt;"",'Final Report'!H340&lt;&gt;"",'Final Report'!I340&lt;&gt;"",'Final Report'!J340&lt;&gt;"",'Final Report'!K340&lt;&gt;"",'Final Report'!L340&lt;&gt;"",'Final Report'!M340&lt;&gt;"",'Final Report'!N340&lt;&gt;"",'Final Report'!O340&lt;&gt;""),CONCATENATE("*Assistive Technology:*",CHAR(10),IF('Final Report'!G340&lt;&gt;"",CONCATENATE("JAWS 2022 - Chrome - Windows - ",'Final Report'!G340,CHAR(10)),""),IF('Final Report'!H340&lt;&gt;"",CONCATENATE("NVDA 2022 - Firefox - Windows - ",'Final Report'!H340,CHAR(10)),""),IF('Final Report'!I340&lt;&gt;"",CONCATENATE("NVDA 2022 - Chrome - Windows - ",'Final Report'!I340,CHAR(10)),""),IF('Final Report'!J340&lt;&gt;"",CONCATENATE("VoiceOver - Safari - MAC OS - ",'Final Report'!J340,CHAR(10)),""),IF('Final Report'!K340&lt;&gt;"",CONCATENATE("VoiceOver - Chrome - MAC OS  - ",'Final Report'!K340,CHAR(10)),""),IF('Final Report'!L340&lt;&gt;"",CONCATENATE("VoiceOver - iOS - ",'Final Report'!L340,CHAR(10)),""),IF('Final Report'!M340&lt;&gt;"",CONCATENATE("TalkBack - Android - ",'Final Report'!M340,CHAR(10)),""),IF('Final Report'!N340&lt;&gt;"",CONCATENATE("ZoomText - ",'Final Report'!N340,CHAR(10)),""),IF('Final Report'!O340&lt;&gt;"",CONCATENATE("Dragon - ",'Final Report'!O340,CHAR(10)),""),CHAR(10),"*Original Bug:*",CHAR(10),)))</f>
        <v>*Steps to Reproduce:*
N/A
*Actual Result:*
N/A
*ScreenShot Name:*
*Code Snippet*
0
*Expected Result*
N/A
*Rationale*
N/A
*Recommendation*
N/A
*WCAG 2.1 Conformance Level:*
N/A
*WCAG 2.1 Success Criteria:*
N/A
*Tested on:*
Windows: 11
MAC OS: 12
iOS: 15
Android OS: 10
FALSE</v>
      </c>
      <c r="D340" s="121" t="b">
        <f>Final_Report[[#This Row],[Severity]]</f>
        <v>0</v>
      </c>
      <c r="E340" s="103" t="str">
        <f>CONCATENATE('Final Report'!AD340,CHAR(10),CHAR(10),'Final Report'!AF340)</f>
        <v xml:space="preserve">
N/A</v>
      </c>
      <c r="F340" s="103" t="str">
        <f>Final_Report[[#This Row],[Components]]</f>
        <v>N/A (Level N/A), Accessibility, Audit, Marketing, MLM-XL, MLVISION, MyLab, US, VPAT</v>
      </c>
      <c r="G340" s="103" t="e">
        <f>Final_Report[[#This Row],[Labels]]</f>
        <v>#VALUE!</v>
      </c>
      <c r="H340" s="103">
        <f>Final_Report[[#This Row],[ScreenShot Name]]</f>
        <v>0</v>
      </c>
      <c r="I340" s="104">
        <f>Final_Report[[#This Row],[Priority]]</f>
        <v>0</v>
      </c>
      <c r="J340" s="103">
        <f>Final_Report[[#This Row],[Uploading Status]]</f>
        <v>0</v>
      </c>
    </row>
    <row r="341" spans="1:10" ht="409.5" hidden="1">
      <c r="A341" s="58">
        <f>Final_Report[[#This Row],[Issue Name]]</f>
        <v>0</v>
      </c>
      <c r="B341" s="103" t="str">
        <f>Final_Report[[#This Row],[Summary]]</f>
        <v>N/A</v>
      </c>
      <c r="C341" s="103" t="str">
        <f>CONCATENATE("*Steps to Reproduce:*",CHAR(10),CHAR(10),'Final Report'!AD341,CHAR(10),CHAR(10),'Final Report'!AF341,CHAR(10),CHAR(10),"*Actual Result:*",CHAR(10),'Final Report'!V341,CHAR(10),CHAR(10),"*ScreenShot Name:*",CHAR(10),'Final Report'!AI341,CHAR(10),CHAR(10),IF('Final Report'!X341&lt;&gt;"",CONCATENATE("*Code Snippet*",CHAR(10),'Final Report'!X341,CHAR(10),CHAR(10)),""),"*Expected Result*",CHAR(10),'Final Report'!Z341,CHAR(10),CHAR(10),"*Rationale*",CHAR(10),'Final Report'!AA341,CHAR(10),CHAR(10),"*Recommendation*",CHAR(10),'Final Report'!AC341,CHAR(10),CHAR(10),"*WCAG 2.1 Conformance Level:*",CHAR(10),'Final Report'!AG341,CHAR(10),CHAR(10),"*WCAG 2.1 Success Criteria:*",CHAR(10),'Final Report'!AH341,CHAR(10),CHAR(10),"*Tested on:*",CHAR(10),'Final Report'!AK341,CHAR(10),CHAR(10),IF(OR('Final Report'!G341&lt;&gt;"",'Final Report'!H341&lt;&gt;"",'Final Report'!I341&lt;&gt;"",'Final Report'!J341&lt;&gt;"",'Final Report'!K341&lt;&gt;"",'Final Report'!L341&lt;&gt;"",'Final Report'!M341&lt;&gt;"",'Final Report'!N341&lt;&gt;"",'Final Report'!O341&lt;&gt;""),CONCATENATE("*Assistive Technology:*",CHAR(10),IF('Final Report'!G341&lt;&gt;"",CONCATENATE("JAWS 2022 - Chrome - Windows - ",'Final Report'!G341,CHAR(10)),""),IF('Final Report'!H341&lt;&gt;"",CONCATENATE("NVDA 2022 - Firefox - Windows - ",'Final Report'!H341,CHAR(10)),""),IF('Final Report'!I341&lt;&gt;"",CONCATENATE("NVDA 2022 - Chrome - Windows - ",'Final Report'!I341,CHAR(10)),""),IF('Final Report'!J341&lt;&gt;"",CONCATENATE("VoiceOver - Safari - MAC OS - ",'Final Report'!J341,CHAR(10)),""),IF('Final Report'!K341&lt;&gt;"",CONCATENATE("VoiceOver - Chrome - MAC OS  - ",'Final Report'!K341,CHAR(10)),""),IF('Final Report'!L341&lt;&gt;"",CONCATENATE("VoiceOver - iOS - ",'Final Report'!L341,CHAR(10)),""),IF('Final Report'!M341&lt;&gt;"",CONCATENATE("TalkBack - Android - ",'Final Report'!M341,CHAR(10)),""),IF('Final Report'!N341&lt;&gt;"",CONCATENATE("ZoomText - ",'Final Report'!N341,CHAR(10)),""),IF('Final Report'!O341&lt;&gt;"",CONCATENATE("Dragon - ",'Final Report'!O341,CHAR(10)),""),CHAR(10),"*Original Bug:*",CHAR(10),)))</f>
        <v>*Steps to Reproduce:*
N/A
*Actual Result:*
N/A
*ScreenShot Name:*
*Code Snippet*
0
*Expected Result*
N/A
*Rationale*
N/A
*Recommendation*
N/A
*WCAG 2.1 Conformance Level:*
N/A
*WCAG 2.1 Success Criteria:*
N/A
*Tested on:*
Windows: 11
MAC OS: 12
iOS: 15
Android OS: 10
FALSE</v>
      </c>
      <c r="D341" s="121" t="b">
        <f>Final_Report[[#This Row],[Severity]]</f>
        <v>0</v>
      </c>
      <c r="E341" s="103" t="str">
        <f>CONCATENATE('Final Report'!AD341,CHAR(10),CHAR(10),'Final Report'!AF341)</f>
        <v xml:space="preserve">
N/A</v>
      </c>
      <c r="F341" s="103" t="str">
        <f>Final_Report[[#This Row],[Components]]</f>
        <v>N/A (Level N/A), Accessibility, Audit, Marketing, MLM-XL, MLVISION, MyLab, US, VPAT</v>
      </c>
      <c r="G341" s="103" t="e">
        <f>Final_Report[[#This Row],[Labels]]</f>
        <v>#VALUE!</v>
      </c>
      <c r="H341" s="103">
        <f>Final_Report[[#This Row],[ScreenShot Name]]</f>
        <v>0</v>
      </c>
      <c r="I341" s="104">
        <f>Final_Report[[#This Row],[Priority]]</f>
        <v>0</v>
      </c>
      <c r="J341" s="103">
        <f>Final_Report[[#This Row],[Uploading Status]]</f>
        <v>0</v>
      </c>
    </row>
    <row r="342" spans="1:10" ht="409.5" hidden="1">
      <c r="A342" s="58">
        <f>Final_Report[[#This Row],[Issue Name]]</f>
        <v>0</v>
      </c>
      <c r="B342" s="103" t="str">
        <f>Final_Report[[#This Row],[Summary]]</f>
        <v>N/A</v>
      </c>
      <c r="C342" s="103" t="str">
        <f>CONCATENATE("*Steps to Reproduce:*",CHAR(10),CHAR(10),'Final Report'!AD342,CHAR(10),CHAR(10),'Final Report'!AF342,CHAR(10),CHAR(10),"*Actual Result:*",CHAR(10),'Final Report'!V342,CHAR(10),CHAR(10),"*ScreenShot Name:*",CHAR(10),'Final Report'!AI342,CHAR(10),CHAR(10),IF('Final Report'!X342&lt;&gt;"",CONCATENATE("*Code Snippet*",CHAR(10),'Final Report'!X342,CHAR(10),CHAR(10)),""),"*Expected Result*",CHAR(10),'Final Report'!Z342,CHAR(10),CHAR(10),"*Rationale*",CHAR(10),'Final Report'!AA342,CHAR(10),CHAR(10),"*Recommendation*",CHAR(10),'Final Report'!AC342,CHAR(10),CHAR(10),"*WCAG 2.1 Conformance Level:*",CHAR(10),'Final Report'!AG342,CHAR(10),CHAR(10),"*WCAG 2.1 Success Criteria:*",CHAR(10),'Final Report'!AH342,CHAR(10),CHAR(10),"*Tested on:*",CHAR(10),'Final Report'!AK342,CHAR(10),CHAR(10),IF(OR('Final Report'!G342&lt;&gt;"",'Final Report'!H342&lt;&gt;"",'Final Report'!I342&lt;&gt;"",'Final Report'!J342&lt;&gt;"",'Final Report'!K342&lt;&gt;"",'Final Report'!L342&lt;&gt;"",'Final Report'!M342&lt;&gt;"",'Final Report'!N342&lt;&gt;"",'Final Report'!O342&lt;&gt;""),CONCATENATE("*Assistive Technology:*",CHAR(10),IF('Final Report'!G342&lt;&gt;"",CONCATENATE("JAWS 2022 - Chrome - Windows - ",'Final Report'!G342,CHAR(10)),""),IF('Final Report'!H342&lt;&gt;"",CONCATENATE("NVDA 2022 - Firefox - Windows - ",'Final Report'!H342,CHAR(10)),""),IF('Final Report'!I342&lt;&gt;"",CONCATENATE("NVDA 2022 - Chrome - Windows - ",'Final Report'!I342,CHAR(10)),""),IF('Final Report'!J342&lt;&gt;"",CONCATENATE("VoiceOver - Safari - MAC OS - ",'Final Report'!J342,CHAR(10)),""),IF('Final Report'!K342&lt;&gt;"",CONCATENATE("VoiceOver - Chrome - MAC OS  - ",'Final Report'!K342,CHAR(10)),""),IF('Final Report'!L342&lt;&gt;"",CONCATENATE("VoiceOver - iOS - ",'Final Report'!L342,CHAR(10)),""),IF('Final Report'!M342&lt;&gt;"",CONCATENATE("TalkBack - Android - ",'Final Report'!M342,CHAR(10)),""),IF('Final Report'!N342&lt;&gt;"",CONCATENATE("ZoomText - ",'Final Report'!N342,CHAR(10)),""),IF('Final Report'!O342&lt;&gt;"",CONCATENATE("Dragon - ",'Final Report'!O342,CHAR(10)),""),CHAR(10),"*Original Bug:*",CHAR(10),)))</f>
        <v>*Steps to Reproduce:*
N/A
*Actual Result:*
N/A
*ScreenShot Name:*
*Code Snippet*
0
*Expected Result*
N/A
*Rationale*
N/A
*Recommendation*
N/A
*WCAG 2.1 Conformance Level:*
N/A
*WCAG 2.1 Success Criteria:*
N/A
*Tested on:*
Windows: 11
MAC OS: 12
iOS: 15
Android OS: 10
FALSE</v>
      </c>
      <c r="D342" s="121" t="b">
        <f>Final_Report[[#This Row],[Severity]]</f>
        <v>0</v>
      </c>
      <c r="E342" s="103" t="str">
        <f>CONCATENATE('Final Report'!AD342,CHAR(10),CHAR(10),'Final Report'!AF342)</f>
        <v xml:space="preserve">
N/A</v>
      </c>
      <c r="F342" s="103" t="str">
        <f>Final_Report[[#This Row],[Components]]</f>
        <v>N/A (Level N/A), Accessibility, Audit, Marketing, MLM-XL, MLVISION, MyLab, US, VPAT</v>
      </c>
      <c r="G342" s="103" t="e">
        <f>Final_Report[[#This Row],[Labels]]</f>
        <v>#VALUE!</v>
      </c>
      <c r="H342" s="103">
        <f>Final_Report[[#This Row],[ScreenShot Name]]</f>
        <v>0</v>
      </c>
      <c r="I342" s="104">
        <f>Final_Report[[#This Row],[Priority]]</f>
        <v>0</v>
      </c>
      <c r="J342" s="103">
        <f>Final_Report[[#This Row],[Uploading Status]]</f>
        <v>0</v>
      </c>
    </row>
    <row r="343" spans="1:10" ht="409.5" hidden="1">
      <c r="A343" s="58">
        <f>Final_Report[[#This Row],[Issue Name]]</f>
        <v>0</v>
      </c>
      <c r="B343" s="103" t="str">
        <f>Final_Report[[#This Row],[Summary]]</f>
        <v>N/A</v>
      </c>
      <c r="C343" s="103" t="str">
        <f>CONCATENATE("*Steps to Reproduce:*",CHAR(10),CHAR(10),'Final Report'!AD343,CHAR(10),CHAR(10),'Final Report'!AF343,CHAR(10),CHAR(10),"*Actual Result:*",CHAR(10),'Final Report'!V343,CHAR(10),CHAR(10),"*ScreenShot Name:*",CHAR(10),'Final Report'!AI343,CHAR(10),CHAR(10),IF('Final Report'!X343&lt;&gt;"",CONCATENATE("*Code Snippet*",CHAR(10),'Final Report'!X343,CHAR(10),CHAR(10)),""),"*Expected Result*",CHAR(10),'Final Report'!Z343,CHAR(10),CHAR(10),"*Rationale*",CHAR(10),'Final Report'!AA343,CHAR(10),CHAR(10),"*Recommendation*",CHAR(10),'Final Report'!AC343,CHAR(10),CHAR(10),"*WCAG 2.1 Conformance Level:*",CHAR(10),'Final Report'!AG343,CHAR(10),CHAR(10),"*WCAG 2.1 Success Criteria:*",CHAR(10),'Final Report'!AH343,CHAR(10),CHAR(10),"*Tested on:*",CHAR(10),'Final Report'!AK343,CHAR(10),CHAR(10),IF(OR('Final Report'!G343&lt;&gt;"",'Final Report'!H343&lt;&gt;"",'Final Report'!I343&lt;&gt;"",'Final Report'!J343&lt;&gt;"",'Final Report'!K343&lt;&gt;"",'Final Report'!L343&lt;&gt;"",'Final Report'!M343&lt;&gt;"",'Final Report'!N343&lt;&gt;"",'Final Report'!O343&lt;&gt;""),CONCATENATE("*Assistive Technology:*",CHAR(10),IF('Final Report'!G343&lt;&gt;"",CONCATENATE("JAWS 2022 - Chrome - Windows - ",'Final Report'!G343,CHAR(10)),""),IF('Final Report'!H343&lt;&gt;"",CONCATENATE("NVDA 2022 - Firefox - Windows - ",'Final Report'!H343,CHAR(10)),""),IF('Final Report'!I343&lt;&gt;"",CONCATENATE("NVDA 2022 - Chrome - Windows - ",'Final Report'!I343,CHAR(10)),""),IF('Final Report'!J343&lt;&gt;"",CONCATENATE("VoiceOver - Safari - MAC OS - ",'Final Report'!J343,CHAR(10)),""),IF('Final Report'!K343&lt;&gt;"",CONCATENATE("VoiceOver - Chrome - MAC OS  - ",'Final Report'!K343,CHAR(10)),""),IF('Final Report'!L343&lt;&gt;"",CONCATENATE("VoiceOver - iOS - ",'Final Report'!L343,CHAR(10)),""),IF('Final Report'!M343&lt;&gt;"",CONCATENATE("TalkBack - Android - ",'Final Report'!M343,CHAR(10)),""),IF('Final Report'!N343&lt;&gt;"",CONCATENATE("ZoomText - ",'Final Report'!N343,CHAR(10)),""),IF('Final Report'!O343&lt;&gt;"",CONCATENATE("Dragon - ",'Final Report'!O343,CHAR(10)),""),CHAR(10),"*Original Bug:*",CHAR(10),)))</f>
        <v>*Steps to Reproduce:*
N/A
*Actual Result:*
N/A
*ScreenShot Name:*
*Code Snippet*
0
*Expected Result*
N/A
*Rationale*
N/A
*Recommendation*
N/A
*WCAG 2.1 Conformance Level:*
N/A
*WCAG 2.1 Success Criteria:*
N/A
*Tested on:*
Windows: 11
MAC OS: 12
iOS: 15
Android OS: 10
FALSE</v>
      </c>
      <c r="D343" s="121" t="b">
        <f>Final_Report[[#This Row],[Severity]]</f>
        <v>0</v>
      </c>
      <c r="E343" s="103" t="str">
        <f>CONCATENATE('Final Report'!AD343,CHAR(10),CHAR(10),'Final Report'!AF343)</f>
        <v xml:space="preserve">
N/A</v>
      </c>
      <c r="F343" s="103" t="str">
        <f>Final_Report[[#This Row],[Components]]</f>
        <v>N/A (Level N/A), Accessibility, Audit, Marketing, MLM-XL, MLVISION, MyLab, US, VPAT</v>
      </c>
      <c r="G343" s="103" t="e">
        <f>Final_Report[[#This Row],[Labels]]</f>
        <v>#VALUE!</v>
      </c>
      <c r="H343" s="103">
        <f>Final_Report[[#This Row],[ScreenShot Name]]</f>
        <v>0</v>
      </c>
      <c r="I343" s="104">
        <f>Final_Report[[#This Row],[Priority]]</f>
        <v>0</v>
      </c>
      <c r="J343" s="103">
        <f>Final_Report[[#This Row],[Uploading Status]]</f>
        <v>0</v>
      </c>
    </row>
    <row r="344" spans="1:10" ht="409.5" hidden="1">
      <c r="A344" s="58">
        <f>Final_Report[[#This Row],[Issue Name]]</f>
        <v>0</v>
      </c>
      <c r="B344" s="103" t="str">
        <f>Final_Report[[#This Row],[Summary]]</f>
        <v>N/A</v>
      </c>
      <c r="C344" s="103" t="str">
        <f>CONCATENATE("*Steps to Reproduce:*",CHAR(10),CHAR(10),'Final Report'!AD344,CHAR(10),CHAR(10),'Final Report'!AF344,CHAR(10),CHAR(10),"*Actual Result:*",CHAR(10),'Final Report'!V344,CHAR(10),CHAR(10),"*ScreenShot Name:*",CHAR(10),'Final Report'!AI344,CHAR(10),CHAR(10),IF('Final Report'!X344&lt;&gt;"",CONCATENATE("*Code Snippet*",CHAR(10),'Final Report'!X344,CHAR(10),CHAR(10)),""),"*Expected Result*",CHAR(10),'Final Report'!Z344,CHAR(10),CHAR(10),"*Rationale*",CHAR(10),'Final Report'!AA344,CHAR(10),CHAR(10),"*Recommendation*",CHAR(10),'Final Report'!AC344,CHAR(10),CHAR(10),"*WCAG 2.1 Conformance Level:*",CHAR(10),'Final Report'!AG344,CHAR(10),CHAR(10),"*WCAG 2.1 Success Criteria:*",CHAR(10),'Final Report'!AH344,CHAR(10),CHAR(10),"*Tested on:*",CHAR(10),'Final Report'!AK344,CHAR(10),CHAR(10),IF(OR('Final Report'!G344&lt;&gt;"",'Final Report'!H344&lt;&gt;"",'Final Report'!I344&lt;&gt;"",'Final Report'!J344&lt;&gt;"",'Final Report'!K344&lt;&gt;"",'Final Report'!L344&lt;&gt;"",'Final Report'!M344&lt;&gt;"",'Final Report'!N344&lt;&gt;"",'Final Report'!O344&lt;&gt;""),CONCATENATE("*Assistive Technology:*",CHAR(10),IF('Final Report'!G344&lt;&gt;"",CONCATENATE("JAWS 2022 - Chrome - Windows - ",'Final Report'!G344,CHAR(10)),""),IF('Final Report'!H344&lt;&gt;"",CONCATENATE("NVDA 2022 - Firefox - Windows - ",'Final Report'!H344,CHAR(10)),""),IF('Final Report'!I344&lt;&gt;"",CONCATENATE("NVDA 2022 - Chrome - Windows - ",'Final Report'!I344,CHAR(10)),""),IF('Final Report'!J344&lt;&gt;"",CONCATENATE("VoiceOver - Safari - MAC OS - ",'Final Report'!J344,CHAR(10)),""),IF('Final Report'!K344&lt;&gt;"",CONCATENATE("VoiceOver - Chrome - MAC OS  - ",'Final Report'!K344,CHAR(10)),""),IF('Final Report'!L344&lt;&gt;"",CONCATENATE("VoiceOver - iOS - ",'Final Report'!L344,CHAR(10)),""),IF('Final Report'!M344&lt;&gt;"",CONCATENATE("TalkBack - Android - ",'Final Report'!M344,CHAR(10)),""),IF('Final Report'!N344&lt;&gt;"",CONCATENATE("ZoomText - ",'Final Report'!N344,CHAR(10)),""),IF('Final Report'!O344&lt;&gt;"",CONCATENATE("Dragon - ",'Final Report'!O344,CHAR(10)),""),CHAR(10),"*Original Bug:*",CHAR(10),)))</f>
        <v>*Steps to Reproduce:*
N/A
*Actual Result:*
N/A
*ScreenShot Name:*
*Code Snippet*
0
*Expected Result*
N/A
*Rationale*
N/A
*Recommendation*
N/A
*WCAG 2.1 Conformance Level:*
N/A
*WCAG 2.1 Success Criteria:*
N/A
*Tested on:*
Windows: 11
MAC OS: 12
iOS: 15
Android OS: 10
FALSE</v>
      </c>
      <c r="D344" s="121" t="b">
        <f>Final_Report[[#This Row],[Severity]]</f>
        <v>0</v>
      </c>
      <c r="E344" s="103" t="str">
        <f>CONCATENATE('Final Report'!AD344,CHAR(10),CHAR(10),'Final Report'!AF344)</f>
        <v xml:space="preserve">
N/A</v>
      </c>
      <c r="F344" s="103" t="str">
        <f>Final_Report[[#This Row],[Components]]</f>
        <v>N/A (Level N/A), Accessibility, Audit, Marketing, MLM-XL, MLVISION, MyLab, US, VPAT</v>
      </c>
      <c r="G344" s="103" t="e">
        <f>Final_Report[[#This Row],[Labels]]</f>
        <v>#VALUE!</v>
      </c>
      <c r="H344" s="103">
        <f>Final_Report[[#This Row],[ScreenShot Name]]</f>
        <v>0</v>
      </c>
      <c r="I344" s="104">
        <f>Final_Report[[#This Row],[Priority]]</f>
        <v>0</v>
      </c>
      <c r="J344" s="103">
        <f>Final_Report[[#This Row],[Uploading Status]]</f>
        <v>0</v>
      </c>
    </row>
    <row r="345" spans="1:10" ht="409.5" hidden="1">
      <c r="A345" s="58">
        <f>Final_Report[[#This Row],[Issue Name]]</f>
        <v>0</v>
      </c>
      <c r="B345" s="103" t="str">
        <f>Final_Report[[#This Row],[Summary]]</f>
        <v>N/A</v>
      </c>
      <c r="C345" s="103" t="str">
        <f>CONCATENATE("*Steps to Reproduce:*",CHAR(10),CHAR(10),'Final Report'!AD345,CHAR(10),CHAR(10),'Final Report'!AF345,CHAR(10),CHAR(10),"*Actual Result:*",CHAR(10),'Final Report'!V345,CHAR(10),CHAR(10),"*ScreenShot Name:*",CHAR(10),'Final Report'!AI345,CHAR(10),CHAR(10),IF('Final Report'!X345&lt;&gt;"",CONCATENATE("*Code Snippet*",CHAR(10),'Final Report'!X345,CHAR(10),CHAR(10)),""),"*Expected Result*",CHAR(10),'Final Report'!Z345,CHAR(10),CHAR(10),"*Rationale*",CHAR(10),'Final Report'!AA345,CHAR(10),CHAR(10),"*Recommendation*",CHAR(10),'Final Report'!AC345,CHAR(10),CHAR(10),"*WCAG 2.1 Conformance Level:*",CHAR(10),'Final Report'!AG345,CHAR(10),CHAR(10),"*WCAG 2.1 Success Criteria:*",CHAR(10),'Final Report'!AH345,CHAR(10),CHAR(10),"*Tested on:*",CHAR(10),'Final Report'!AK345,CHAR(10),CHAR(10),IF(OR('Final Report'!G345&lt;&gt;"",'Final Report'!H345&lt;&gt;"",'Final Report'!I345&lt;&gt;"",'Final Report'!J345&lt;&gt;"",'Final Report'!K345&lt;&gt;"",'Final Report'!L345&lt;&gt;"",'Final Report'!M345&lt;&gt;"",'Final Report'!N345&lt;&gt;"",'Final Report'!O345&lt;&gt;""),CONCATENATE("*Assistive Technology:*",CHAR(10),IF('Final Report'!G345&lt;&gt;"",CONCATENATE("JAWS 2022 - Chrome - Windows - ",'Final Report'!G345,CHAR(10)),""),IF('Final Report'!H345&lt;&gt;"",CONCATENATE("NVDA 2022 - Firefox - Windows - ",'Final Report'!H345,CHAR(10)),""),IF('Final Report'!I345&lt;&gt;"",CONCATENATE("NVDA 2022 - Chrome - Windows - ",'Final Report'!I345,CHAR(10)),""),IF('Final Report'!J345&lt;&gt;"",CONCATENATE("VoiceOver - Safari - MAC OS - ",'Final Report'!J345,CHAR(10)),""),IF('Final Report'!K345&lt;&gt;"",CONCATENATE("VoiceOver - Chrome - MAC OS  - ",'Final Report'!K345,CHAR(10)),""),IF('Final Report'!L345&lt;&gt;"",CONCATENATE("VoiceOver - iOS - ",'Final Report'!L345,CHAR(10)),""),IF('Final Report'!M345&lt;&gt;"",CONCATENATE("TalkBack - Android - ",'Final Report'!M345,CHAR(10)),""),IF('Final Report'!N345&lt;&gt;"",CONCATENATE("ZoomText - ",'Final Report'!N345,CHAR(10)),""),IF('Final Report'!O345&lt;&gt;"",CONCATENATE("Dragon - ",'Final Report'!O345,CHAR(10)),""),CHAR(10),"*Original Bug:*",CHAR(10),)))</f>
        <v>*Steps to Reproduce:*
N/A
*Actual Result:*
N/A
*ScreenShot Name:*
*Code Snippet*
0
*Expected Result*
N/A
*Rationale*
N/A
*Recommendation*
N/A
*WCAG 2.1 Conformance Level:*
N/A
*WCAG 2.1 Success Criteria:*
N/A
*Tested on:*
Windows: 11
MAC OS: 12
iOS: 15
Android OS: 10
FALSE</v>
      </c>
      <c r="D345" s="121" t="b">
        <f>Final_Report[[#This Row],[Severity]]</f>
        <v>0</v>
      </c>
      <c r="E345" s="103" t="str">
        <f>CONCATENATE('Final Report'!AD345,CHAR(10),CHAR(10),'Final Report'!AF345)</f>
        <v xml:space="preserve">
N/A</v>
      </c>
      <c r="F345" s="103" t="str">
        <f>Final_Report[[#This Row],[Components]]</f>
        <v>N/A (Level N/A), Accessibility, Audit, Marketing, MLM-XL, MLVISION, MyLab, US, VPAT</v>
      </c>
      <c r="G345" s="103" t="e">
        <f>Final_Report[[#This Row],[Labels]]</f>
        <v>#VALUE!</v>
      </c>
      <c r="H345" s="103">
        <f>Final_Report[[#This Row],[ScreenShot Name]]</f>
        <v>0</v>
      </c>
      <c r="I345" s="104">
        <f>Final_Report[[#This Row],[Priority]]</f>
        <v>0</v>
      </c>
      <c r="J345" s="103">
        <f>Final_Report[[#This Row],[Uploading Status]]</f>
        <v>0</v>
      </c>
    </row>
    <row r="346" spans="1:10" ht="409.5" hidden="1">
      <c r="A346" s="58">
        <f>Final_Report[[#This Row],[Issue Name]]</f>
        <v>0</v>
      </c>
      <c r="B346" s="103" t="str">
        <f>Final_Report[[#This Row],[Summary]]</f>
        <v>N/A</v>
      </c>
      <c r="C346" s="103" t="str">
        <f>CONCATENATE("*Steps to Reproduce:*",CHAR(10),CHAR(10),'Final Report'!AD346,CHAR(10),CHAR(10),'Final Report'!AF346,CHAR(10),CHAR(10),"*Actual Result:*",CHAR(10),'Final Report'!V346,CHAR(10),CHAR(10),"*ScreenShot Name:*",CHAR(10),'Final Report'!AI346,CHAR(10),CHAR(10),IF('Final Report'!X346&lt;&gt;"",CONCATENATE("*Code Snippet*",CHAR(10),'Final Report'!X346,CHAR(10),CHAR(10)),""),"*Expected Result*",CHAR(10),'Final Report'!Z346,CHAR(10),CHAR(10),"*Rationale*",CHAR(10),'Final Report'!AA346,CHAR(10),CHAR(10),"*Recommendation*",CHAR(10),'Final Report'!AC346,CHAR(10),CHAR(10),"*WCAG 2.1 Conformance Level:*",CHAR(10),'Final Report'!AG346,CHAR(10),CHAR(10),"*WCAG 2.1 Success Criteria:*",CHAR(10),'Final Report'!AH346,CHAR(10),CHAR(10),"*Tested on:*",CHAR(10),'Final Report'!AK346,CHAR(10),CHAR(10),IF(OR('Final Report'!G346&lt;&gt;"",'Final Report'!H346&lt;&gt;"",'Final Report'!I346&lt;&gt;"",'Final Report'!J346&lt;&gt;"",'Final Report'!K346&lt;&gt;"",'Final Report'!L346&lt;&gt;"",'Final Report'!M346&lt;&gt;"",'Final Report'!N346&lt;&gt;"",'Final Report'!O346&lt;&gt;""),CONCATENATE("*Assistive Technology:*",CHAR(10),IF('Final Report'!G346&lt;&gt;"",CONCATENATE("JAWS 2022 - Chrome - Windows - ",'Final Report'!G346,CHAR(10)),""),IF('Final Report'!H346&lt;&gt;"",CONCATENATE("NVDA 2022 - Firefox - Windows - ",'Final Report'!H346,CHAR(10)),""),IF('Final Report'!I346&lt;&gt;"",CONCATENATE("NVDA 2022 - Chrome - Windows - ",'Final Report'!I346,CHAR(10)),""),IF('Final Report'!J346&lt;&gt;"",CONCATENATE("VoiceOver - Safari - MAC OS - ",'Final Report'!J346,CHAR(10)),""),IF('Final Report'!K346&lt;&gt;"",CONCATENATE("VoiceOver - Chrome - MAC OS  - ",'Final Report'!K346,CHAR(10)),""),IF('Final Report'!L346&lt;&gt;"",CONCATENATE("VoiceOver - iOS - ",'Final Report'!L346,CHAR(10)),""),IF('Final Report'!M346&lt;&gt;"",CONCATENATE("TalkBack - Android - ",'Final Report'!M346,CHAR(10)),""),IF('Final Report'!N346&lt;&gt;"",CONCATENATE("ZoomText - ",'Final Report'!N346,CHAR(10)),""),IF('Final Report'!O346&lt;&gt;"",CONCATENATE("Dragon - ",'Final Report'!O346,CHAR(10)),""),CHAR(10),"*Original Bug:*",CHAR(10),)))</f>
        <v>*Steps to Reproduce:*
N/A
*Actual Result:*
N/A
*ScreenShot Name:*
*Code Snippet*
0
*Expected Result*
N/A
*Rationale*
N/A
*Recommendation*
N/A
*WCAG 2.1 Conformance Level:*
N/A
*WCAG 2.1 Success Criteria:*
N/A
*Tested on:*
Windows: 11
MAC OS: 12
iOS: 15
Android OS: 10
FALSE</v>
      </c>
      <c r="D346" s="121" t="b">
        <f>Final_Report[[#This Row],[Severity]]</f>
        <v>0</v>
      </c>
      <c r="E346" s="103" t="str">
        <f>CONCATENATE('Final Report'!AD346,CHAR(10),CHAR(10),'Final Report'!AF346)</f>
        <v xml:space="preserve">
N/A</v>
      </c>
      <c r="F346" s="103" t="str">
        <f>Final_Report[[#This Row],[Components]]</f>
        <v>N/A (Level N/A), Accessibility, Audit, Marketing, MLM-XL, MLVISION, MyLab, US, VPAT</v>
      </c>
      <c r="G346" s="103" t="e">
        <f>Final_Report[[#This Row],[Labels]]</f>
        <v>#VALUE!</v>
      </c>
      <c r="H346" s="103">
        <f>Final_Report[[#This Row],[ScreenShot Name]]</f>
        <v>0</v>
      </c>
      <c r="I346" s="104">
        <f>Final_Report[[#This Row],[Priority]]</f>
        <v>0</v>
      </c>
      <c r="J346" s="103">
        <f>Final_Report[[#This Row],[Uploading Status]]</f>
        <v>0</v>
      </c>
    </row>
    <row r="347" spans="1:10" ht="409.5" hidden="1">
      <c r="A347" s="58">
        <f>Final_Report[[#This Row],[Issue Name]]</f>
        <v>0</v>
      </c>
      <c r="B347" s="103" t="str">
        <f>Final_Report[[#This Row],[Summary]]</f>
        <v>N/A</v>
      </c>
      <c r="C347" s="103" t="str">
        <f>CONCATENATE("*Steps to Reproduce:*",CHAR(10),CHAR(10),'Final Report'!AD347,CHAR(10),CHAR(10),'Final Report'!AF347,CHAR(10),CHAR(10),"*Actual Result:*",CHAR(10),'Final Report'!V347,CHAR(10),CHAR(10),"*ScreenShot Name:*",CHAR(10),'Final Report'!AI347,CHAR(10),CHAR(10),IF('Final Report'!X347&lt;&gt;"",CONCATENATE("*Code Snippet*",CHAR(10),'Final Report'!X347,CHAR(10),CHAR(10)),""),"*Expected Result*",CHAR(10),'Final Report'!Z347,CHAR(10),CHAR(10),"*Rationale*",CHAR(10),'Final Report'!AA347,CHAR(10),CHAR(10),"*Recommendation*",CHAR(10),'Final Report'!AC347,CHAR(10),CHAR(10),"*WCAG 2.1 Conformance Level:*",CHAR(10),'Final Report'!AG347,CHAR(10),CHAR(10),"*WCAG 2.1 Success Criteria:*",CHAR(10),'Final Report'!AH347,CHAR(10),CHAR(10),"*Tested on:*",CHAR(10),'Final Report'!AK347,CHAR(10),CHAR(10),IF(OR('Final Report'!G347&lt;&gt;"",'Final Report'!H347&lt;&gt;"",'Final Report'!I347&lt;&gt;"",'Final Report'!J347&lt;&gt;"",'Final Report'!K347&lt;&gt;"",'Final Report'!L347&lt;&gt;"",'Final Report'!M347&lt;&gt;"",'Final Report'!N347&lt;&gt;"",'Final Report'!O347&lt;&gt;""),CONCATENATE("*Assistive Technology:*",CHAR(10),IF('Final Report'!G347&lt;&gt;"",CONCATENATE("JAWS 2022 - Chrome - Windows - ",'Final Report'!G347,CHAR(10)),""),IF('Final Report'!H347&lt;&gt;"",CONCATENATE("NVDA 2022 - Firefox - Windows - ",'Final Report'!H347,CHAR(10)),""),IF('Final Report'!I347&lt;&gt;"",CONCATENATE("NVDA 2022 - Chrome - Windows - ",'Final Report'!I347,CHAR(10)),""),IF('Final Report'!J347&lt;&gt;"",CONCATENATE("VoiceOver - Safari - MAC OS - ",'Final Report'!J347,CHAR(10)),""),IF('Final Report'!K347&lt;&gt;"",CONCATENATE("VoiceOver - Chrome - MAC OS  - ",'Final Report'!K347,CHAR(10)),""),IF('Final Report'!L347&lt;&gt;"",CONCATENATE("VoiceOver - iOS - ",'Final Report'!L347,CHAR(10)),""),IF('Final Report'!M347&lt;&gt;"",CONCATENATE("TalkBack - Android - ",'Final Report'!M347,CHAR(10)),""),IF('Final Report'!N347&lt;&gt;"",CONCATENATE("ZoomText - ",'Final Report'!N347,CHAR(10)),""),IF('Final Report'!O347&lt;&gt;"",CONCATENATE("Dragon - ",'Final Report'!O347,CHAR(10)),""),CHAR(10),"*Original Bug:*",CHAR(10),)))</f>
        <v>*Steps to Reproduce:*
N/A
*Actual Result:*
N/A
*ScreenShot Name:*
*Code Snippet*
0
*Expected Result*
N/A
*Rationale*
N/A
*Recommendation*
N/A
*WCAG 2.1 Conformance Level:*
N/A
*WCAG 2.1 Success Criteria:*
N/A
*Tested on:*
Windows: 11
MAC OS: 12
iOS: 15
Android OS: 10
FALSE</v>
      </c>
      <c r="D347" s="121" t="b">
        <f>Final_Report[[#This Row],[Severity]]</f>
        <v>0</v>
      </c>
      <c r="E347" s="103" t="str">
        <f>CONCATENATE('Final Report'!AD347,CHAR(10),CHAR(10),'Final Report'!AF347)</f>
        <v xml:space="preserve">
N/A</v>
      </c>
      <c r="F347" s="103" t="str">
        <f>Final_Report[[#This Row],[Components]]</f>
        <v>N/A (Level N/A), Accessibility, Audit, Marketing, MLM-XL, MLVISION, MyLab, US, VPAT</v>
      </c>
      <c r="G347" s="103" t="e">
        <f>Final_Report[[#This Row],[Labels]]</f>
        <v>#VALUE!</v>
      </c>
      <c r="H347" s="103">
        <f>Final_Report[[#This Row],[ScreenShot Name]]</f>
        <v>0</v>
      </c>
      <c r="I347" s="104">
        <f>Final_Report[[#This Row],[Priority]]</f>
        <v>0</v>
      </c>
      <c r="J347" s="103">
        <f>Final_Report[[#This Row],[Uploading Status]]</f>
        <v>0</v>
      </c>
    </row>
    <row r="348" spans="1:10" ht="409.5" hidden="1">
      <c r="A348" s="58">
        <f>Final_Report[[#This Row],[Issue Name]]</f>
        <v>0</v>
      </c>
      <c r="B348" s="103" t="str">
        <f>Final_Report[[#This Row],[Summary]]</f>
        <v>N/A</v>
      </c>
      <c r="C348" s="103" t="str">
        <f>CONCATENATE("*Steps to Reproduce:*",CHAR(10),CHAR(10),'Final Report'!AD348,CHAR(10),CHAR(10),'Final Report'!AF348,CHAR(10),CHAR(10),"*Actual Result:*",CHAR(10),'Final Report'!V348,CHAR(10),CHAR(10),"*ScreenShot Name:*",CHAR(10),'Final Report'!AI348,CHAR(10),CHAR(10),IF('Final Report'!X348&lt;&gt;"",CONCATENATE("*Code Snippet*",CHAR(10),'Final Report'!X348,CHAR(10),CHAR(10)),""),"*Expected Result*",CHAR(10),'Final Report'!Z348,CHAR(10),CHAR(10),"*Rationale*",CHAR(10),'Final Report'!AA348,CHAR(10),CHAR(10),"*Recommendation*",CHAR(10),'Final Report'!AC348,CHAR(10),CHAR(10),"*WCAG 2.1 Conformance Level:*",CHAR(10),'Final Report'!AG348,CHAR(10),CHAR(10),"*WCAG 2.1 Success Criteria:*",CHAR(10),'Final Report'!AH348,CHAR(10),CHAR(10),"*Tested on:*",CHAR(10),'Final Report'!AK348,CHAR(10),CHAR(10),IF(OR('Final Report'!G348&lt;&gt;"",'Final Report'!H348&lt;&gt;"",'Final Report'!I348&lt;&gt;"",'Final Report'!J348&lt;&gt;"",'Final Report'!K348&lt;&gt;"",'Final Report'!L348&lt;&gt;"",'Final Report'!M348&lt;&gt;"",'Final Report'!N348&lt;&gt;"",'Final Report'!O348&lt;&gt;""),CONCATENATE("*Assistive Technology:*",CHAR(10),IF('Final Report'!G348&lt;&gt;"",CONCATENATE("JAWS 2022 - Chrome - Windows - ",'Final Report'!G348,CHAR(10)),""),IF('Final Report'!H348&lt;&gt;"",CONCATENATE("NVDA 2022 - Firefox - Windows - ",'Final Report'!H348,CHAR(10)),""),IF('Final Report'!I348&lt;&gt;"",CONCATENATE("NVDA 2022 - Chrome - Windows - ",'Final Report'!I348,CHAR(10)),""),IF('Final Report'!J348&lt;&gt;"",CONCATENATE("VoiceOver - Safari - MAC OS - ",'Final Report'!J348,CHAR(10)),""),IF('Final Report'!K348&lt;&gt;"",CONCATENATE("VoiceOver - Chrome - MAC OS  - ",'Final Report'!K348,CHAR(10)),""),IF('Final Report'!L348&lt;&gt;"",CONCATENATE("VoiceOver - iOS - ",'Final Report'!L348,CHAR(10)),""),IF('Final Report'!M348&lt;&gt;"",CONCATENATE("TalkBack - Android - ",'Final Report'!M348,CHAR(10)),""),IF('Final Report'!N348&lt;&gt;"",CONCATENATE("ZoomText - ",'Final Report'!N348,CHAR(10)),""),IF('Final Report'!O348&lt;&gt;"",CONCATENATE("Dragon - ",'Final Report'!O348,CHAR(10)),""),CHAR(10),"*Original Bug:*",CHAR(10),)))</f>
        <v>*Steps to Reproduce:*
N/A
*Actual Result:*
N/A
*ScreenShot Name:*
*Code Snippet*
0
*Expected Result*
N/A
*Rationale*
N/A
*Recommendation*
N/A
*WCAG 2.1 Conformance Level:*
N/A
*WCAG 2.1 Success Criteria:*
N/A
*Tested on:*
Windows: 11
MAC OS: 12
iOS: 15
Android OS: 10
FALSE</v>
      </c>
      <c r="D348" s="121" t="b">
        <f>Final_Report[[#This Row],[Severity]]</f>
        <v>0</v>
      </c>
      <c r="E348" s="103" t="str">
        <f>CONCATENATE('Final Report'!AD348,CHAR(10),CHAR(10),'Final Report'!AF348)</f>
        <v xml:space="preserve">
N/A</v>
      </c>
      <c r="F348" s="103" t="str">
        <f>Final_Report[[#This Row],[Components]]</f>
        <v>N/A (Level N/A), Accessibility, Audit, Marketing, MLM-XL, MLVISION, MyLab, US, VPAT</v>
      </c>
      <c r="G348" s="103" t="e">
        <f>Final_Report[[#This Row],[Labels]]</f>
        <v>#VALUE!</v>
      </c>
      <c r="H348" s="103">
        <f>Final_Report[[#This Row],[ScreenShot Name]]</f>
        <v>0</v>
      </c>
      <c r="I348" s="104">
        <f>Final_Report[[#This Row],[Priority]]</f>
        <v>0</v>
      </c>
      <c r="J348" s="103">
        <f>Final_Report[[#This Row],[Uploading Status]]</f>
        <v>0</v>
      </c>
    </row>
    <row r="349" spans="1:10" ht="409.5" hidden="1">
      <c r="A349" s="58">
        <f>Final_Report[[#This Row],[Issue Name]]</f>
        <v>0</v>
      </c>
      <c r="B349" s="103" t="str">
        <f>Final_Report[[#This Row],[Summary]]</f>
        <v>N/A</v>
      </c>
      <c r="C349" s="103" t="str">
        <f>CONCATENATE("*Steps to Reproduce:*",CHAR(10),CHAR(10),'Final Report'!AD349,CHAR(10),CHAR(10),'Final Report'!AF349,CHAR(10),CHAR(10),"*Actual Result:*",CHAR(10),'Final Report'!V349,CHAR(10),CHAR(10),"*ScreenShot Name:*",CHAR(10),'Final Report'!AI349,CHAR(10),CHAR(10),IF('Final Report'!X349&lt;&gt;"",CONCATENATE("*Code Snippet*",CHAR(10),'Final Report'!X349,CHAR(10),CHAR(10)),""),"*Expected Result*",CHAR(10),'Final Report'!Z349,CHAR(10),CHAR(10),"*Rationale*",CHAR(10),'Final Report'!AA349,CHAR(10),CHAR(10),"*Recommendation*",CHAR(10),'Final Report'!AC349,CHAR(10),CHAR(10),"*WCAG 2.1 Conformance Level:*",CHAR(10),'Final Report'!AG349,CHAR(10),CHAR(10),"*WCAG 2.1 Success Criteria:*",CHAR(10),'Final Report'!AH349,CHAR(10),CHAR(10),"*Tested on:*",CHAR(10),'Final Report'!AK349,CHAR(10),CHAR(10),IF(OR('Final Report'!G349&lt;&gt;"",'Final Report'!H349&lt;&gt;"",'Final Report'!I349&lt;&gt;"",'Final Report'!J349&lt;&gt;"",'Final Report'!K349&lt;&gt;"",'Final Report'!L349&lt;&gt;"",'Final Report'!M349&lt;&gt;"",'Final Report'!N349&lt;&gt;"",'Final Report'!O349&lt;&gt;""),CONCATENATE("*Assistive Technology:*",CHAR(10),IF('Final Report'!G349&lt;&gt;"",CONCATENATE("JAWS 2022 - Chrome - Windows - ",'Final Report'!G349,CHAR(10)),""),IF('Final Report'!H349&lt;&gt;"",CONCATENATE("NVDA 2022 - Firefox - Windows - ",'Final Report'!H349,CHAR(10)),""),IF('Final Report'!I349&lt;&gt;"",CONCATENATE("NVDA 2022 - Chrome - Windows - ",'Final Report'!I349,CHAR(10)),""),IF('Final Report'!J349&lt;&gt;"",CONCATENATE("VoiceOver - Safari - MAC OS - ",'Final Report'!J349,CHAR(10)),""),IF('Final Report'!K349&lt;&gt;"",CONCATENATE("VoiceOver - Chrome - MAC OS  - ",'Final Report'!K349,CHAR(10)),""),IF('Final Report'!L349&lt;&gt;"",CONCATENATE("VoiceOver - iOS - ",'Final Report'!L349,CHAR(10)),""),IF('Final Report'!M349&lt;&gt;"",CONCATENATE("TalkBack - Android - ",'Final Report'!M349,CHAR(10)),""),IF('Final Report'!N349&lt;&gt;"",CONCATENATE("ZoomText - ",'Final Report'!N349,CHAR(10)),""),IF('Final Report'!O349&lt;&gt;"",CONCATENATE("Dragon - ",'Final Report'!O349,CHAR(10)),""),CHAR(10),"*Original Bug:*",CHAR(10),)))</f>
        <v>*Steps to Reproduce:*
N/A
*Actual Result:*
N/A
*ScreenShot Name:*
*Code Snippet*
0
*Expected Result*
N/A
*Rationale*
N/A
*Recommendation*
N/A
*WCAG 2.1 Conformance Level:*
N/A
*WCAG 2.1 Success Criteria:*
N/A
*Tested on:*
Windows: 11
MAC OS: 12
iOS: 15
Android OS: 10
FALSE</v>
      </c>
      <c r="D349" s="121" t="b">
        <f>Final_Report[[#This Row],[Severity]]</f>
        <v>0</v>
      </c>
      <c r="E349" s="103" t="str">
        <f>CONCATENATE('Final Report'!AD349,CHAR(10),CHAR(10),'Final Report'!AF349)</f>
        <v xml:space="preserve">
N/A</v>
      </c>
      <c r="F349" s="103" t="str">
        <f>Final_Report[[#This Row],[Components]]</f>
        <v>N/A (Level N/A), Accessibility, Audit, Marketing, MLM-XL, MLVISION, MyLab, US, VPAT</v>
      </c>
      <c r="G349" s="103" t="e">
        <f>Final_Report[[#This Row],[Labels]]</f>
        <v>#VALUE!</v>
      </c>
      <c r="H349" s="103">
        <f>Final_Report[[#This Row],[ScreenShot Name]]</f>
        <v>0</v>
      </c>
      <c r="I349" s="104">
        <f>Final_Report[[#This Row],[Priority]]</f>
        <v>0</v>
      </c>
      <c r="J349" s="103">
        <f>Final_Report[[#This Row],[Uploading Status]]</f>
        <v>0</v>
      </c>
    </row>
    <row r="350" spans="1:10" ht="409.5" hidden="1">
      <c r="A350" s="58">
        <f>Final_Report[[#This Row],[Issue Name]]</f>
        <v>0</v>
      </c>
      <c r="B350" s="103" t="str">
        <f>Final_Report[[#This Row],[Summary]]</f>
        <v>N/A</v>
      </c>
      <c r="C350" s="103" t="str">
        <f>CONCATENATE("*Steps to Reproduce:*",CHAR(10),CHAR(10),'Final Report'!AD350,CHAR(10),CHAR(10),'Final Report'!AF350,CHAR(10),CHAR(10),"*Actual Result:*",CHAR(10),'Final Report'!V350,CHAR(10),CHAR(10),"*ScreenShot Name:*",CHAR(10),'Final Report'!AI350,CHAR(10),CHAR(10),IF('Final Report'!X350&lt;&gt;"",CONCATENATE("*Code Snippet*",CHAR(10),'Final Report'!X350,CHAR(10),CHAR(10)),""),"*Expected Result*",CHAR(10),'Final Report'!Z350,CHAR(10),CHAR(10),"*Rationale*",CHAR(10),'Final Report'!AA350,CHAR(10),CHAR(10),"*Recommendation*",CHAR(10),'Final Report'!AC350,CHAR(10),CHAR(10),"*WCAG 2.1 Conformance Level:*",CHAR(10),'Final Report'!AG350,CHAR(10),CHAR(10),"*WCAG 2.1 Success Criteria:*",CHAR(10),'Final Report'!AH350,CHAR(10),CHAR(10),"*Tested on:*",CHAR(10),'Final Report'!AK350,CHAR(10),CHAR(10),IF(OR('Final Report'!G350&lt;&gt;"",'Final Report'!H350&lt;&gt;"",'Final Report'!I350&lt;&gt;"",'Final Report'!J350&lt;&gt;"",'Final Report'!K350&lt;&gt;"",'Final Report'!L350&lt;&gt;"",'Final Report'!M350&lt;&gt;"",'Final Report'!N350&lt;&gt;"",'Final Report'!O350&lt;&gt;""),CONCATENATE("*Assistive Technology:*",CHAR(10),IF('Final Report'!G350&lt;&gt;"",CONCATENATE("JAWS 2022 - Chrome - Windows - ",'Final Report'!G350,CHAR(10)),""),IF('Final Report'!H350&lt;&gt;"",CONCATENATE("NVDA 2022 - Firefox - Windows - ",'Final Report'!H350,CHAR(10)),""),IF('Final Report'!I350&lt;&gt;"",CONCATENATE("NVDA 2022 - Chrome - Windows - ",'Final Report'!I350,CHAR(10)),""),IF('Final Report'!J350&lt;&gt;"",CONCATENATE("VoiceOver - Safari - MAC OS - ",'Final Report'!J350,CHAR(10)),""),IF('Final Report'!K350&lt;&gt;"",CONCATENATE("VoiceOver - Chrome - MAC OS  - ",'Final Report'!K350,CHAR(10)),""),IF('Final Report'!L350&lt;&gt;"",CONCATENATE("VoiceOver - iOS - ",'Final Report'!L350,CHAR(10)),""),IF('Final Report'!M350&lt;&gt;"",CONCATENATE("TalkBack - Android - ",'Final Report'!M350,CHAR(10)),""),IF('Final Report'!N350&lt;&gt;"",CONCATENATE("ZoomText - ",'Final Report'!N350,CHAR(10)),""),IF('Final Report'!O350&lt;&gt;"",CONCATENATE("Dragon - ",'Final Report'!O350,CHAR(10)),""),CHAR(10),"*Original Bug:*",CHAR(10),)))</f>
        <v>*Steps to Reproduce:*
N/A
*Actual Result:*
N/A
*ScreenShot Name:*
*Code Snippet*
0
*Expected Result*
N/A
*Rationale*
N/A
*Recommendation*
N/A
*WCAG 2.1 Conformance Level:*
N/A
*WCAG 2.1 Success Criteria:*
N/A
*Tested on:*
Windows: 11
MAC OS: 12
iOS: 15
Android OS: 10
FALSE</v>
      </c>
      <c r="D350" s="121" t="b">
        <f>Final_Report[[#This Row],[Severity]]</f>
        <v>0</v>
      </c>
      <c r="E350" s="103" t="str">
        <f>CONCATENATE('Final Report'!AD350,CHAR(10),CHAR(10),'Final Report'!AF350)</f>
        <v xml:space="preserve">
N/A</v>
      </c>
      <c r="F350" s="103" t="str">
        <f>Final_Report[[#This Row],[Components]]</f>
        <v>N/A (Level N/A), Accessibility, Audit, Marketing, MLM-XL, MLVISION, MyLab, US, VPAT</v>
      </c>
      <c r="G350" s="103" t="e">
        <f>Final_Report[[#This Row],[Labels]]</f>
        <v>#VALUE!</v>
      </c>
      <c r="H350" s="103">
        <f>Final_Report[[#This Row],[ScreenShot Name]]</f>
        <v>0</v>
      </c>
      <c r="I350" s="104">
        <f>Final_Report[[#This Row],[Priority]]</f>
        <v>0</v>
      </c>
      <c r="J350" s="103">
        <f>Final_Report[[#This Row],[Uploading Status]]</f>
        <v>0</v>
      </c>
    </row>
    <row r="351" spans="1:10" ht="409.5" hidden="1">
      <c r="A351" s="58">
        <f>Final_Report[[#This Row],[Issue Name]]</f>
        <v>0</v>
      </c>
      <c r="B351" s="103" t="str">
        <f>Final_Report[[#This Row],[Summary]]</f>
        <v>N/A</v>
      </c>
      <c r="C351" s="103" t="str">
        <f>CONCATENATE("*Steps to Reproduce:*",CHAR(10),CHAR(10),'Final Report'!AD351,CHAR(10),CHAR(10),'Final Report'!AF351,CHAR(10),CHAR(10),"*Actual Result:*",CHAR(10),'Final Report'!V351,CHAR(10),CHAR(10),"*ScreenShot Name:*",CHAR(10),'Final Report'!AI351,CHAR(10),CHAR(10),IF('Final Report'!X351&lt;&gt;"",CONCATENATE("*Code Snippet*",CHAR(10),'Final Report'!X351,CHAR(10),CHAR(10)),""),"*Expected Result*",CHAR(10),'Final Report'!Z351,CHAR(10),CHAR(10),"*Rationale*",CHAR(10),'Final Report'!AA351,CHAR(10),CHAR(10),"*Recommendation*",CHAR(10),'Final Report'!AC351,CHAR(10),CHAR(10),"*WCAG 2.1 Conformance Level:*",CHAR(10),'Final Report'!AG351,CHAR(10),CHAR(10),"*WCAG 2.1 Success Criteria:*",CHAR(10),'Final Report'!AH351,CHAR(10),CHAR(10),"*Tested on:*",CHAR(10),'Final Report'!AK351,CHAR(10),CHAR(10),IF(OR('Final Report'!G351&lt;&gt;"",'Final Report'!H351&lt;&gt;"",'Final Report'!I351&lt;&gt;"",'Final Report'!J351&lt;&gt;"",'Final Report'!K351&lt;&gt;"",'Final Report'!L351&lt;&gt;"",'Final Report'!M351&lt;&gt;"",'Final Report'!N351&lt;&gt;"",'Final Report'!O351&lt;&gt;""),CONCATENATE("*Assistive Technology:*",CHAR(10),IF('Final Report'!G351&lt;&gt;"",CONCATENATE("JAWS 2022 - Chrome - Windows - ",'Final Report'!G351,CHAR(10)),""),IF('Final Report'!H351&lt;&gt;"",CONCATENATE("NVDA 2022 - Firefox - Windows - ",'Final Report'!H351,CHAR(10)),""),IF('Final Report'!I351&lt;&gt;"",CONCATENATE("NVDA 2022 - Chrome - Windows - ",'Final Report'!I351,CHAR(10)),""),IF('Final Report'!J351&lt;&gt;"",CONCATENATE("VoiceOver - Safari - MAC OS - ",'Final Report'!J351,CHAR(10)),""),IF('Final Report'!K351&lt;&gt;"",CONCATENATE("VoiceOver - Chrome - MAC OS  - ",'Final Report'!K351,CHAR(10)),""),IF('Final Report'!L351&lt;&gt;"",CONCATENATE("VoiceOver - iOS - ",'Final Report'!L351,CHAR(10)),""),IF('Final Report'!M351&lt;&gt;"",CONCATENATE("TalkBack - Android - ",'Final Report'!M351,CHAR(10)),""),IF('Final Report'!N351&lt;&gt;"",CONCATENATE("ZoomText - ",'Final Report'!N351,CHAR(10)),""),IF('Final Report'!O351&lt;&gt;"",CONCATENATE("Dragon - ",'Final Report'!O351,CHAR(10)),""),CHAR(10),"*Original Bug:*",CHAR(10),)))</f>
        <v>*Steps to Reproduce:*
N/A
*Actual Result:*
N/A
*ScreenShot Name:*
*Code Snippet*
0
*Expected Result*
N/A
*Rationale*
N/A
*Recommendation*
N/A
*WCAG 2.1 Conformance Level:*
N/A
*WCAG 2.1 Success Criteria:*
N/A
*Tested on:*
Windows: 11
MAC OS: 12
iOS: 15
Android OS: 10
FALSE</v>
      </c>
      <c r="D351" s="121" t="b">
        <f>Final_Report[[#This Row],[Severity]]</f>
        <v>0</v>
      </c>
      <c r="E351" s="103" t="str">
        <f>CONCATENATE('Final Report'!AD351,CHAR(10),CHAR(10),'Final Report'!AF351)</f>
        <v xml:space="preserve">
N/A</v>
      </c>
      <c r="F351" s="103" t="str">
        <f>Final_Report[[#This Row],[Components]]</f>
        <v>N/A (Level N/A), Accessibility, Audit, Marketing, MLM-XL, MLVISION, MyLab, US, VPAT</v>
      </c>
      <c r="G351" s="103" t="e">
        <f>Final_Report[[#This Row],[Labels]]</f>
        <v>#VALUE!</v>
      </c>
      <c r="H351" s="103">
        <f>Final_Report[[#This Row],[ScreenShot Name]]</f>
        <v>0</v>
      </c>
      <c r="I351" s="104">
        <f>Final_Report[[#This Row],[Priority]]</f>
        <v>0</v>
      </c>
      <c r="J351" s="103">
        <f>Final_Report[[#This Row],[Uploading Status]]</f>
        <v>0</v>
      </c>
    </row>
    <row r="352" spans="1:10" ht="409.5" hidden="1">
      <c r="A352" s="58">
        <f>Final_Report[[#This Row],[Issue Name]]</f>
        <v>0</v>
      </c>
      <c r="B352" s="103" t="str">
        <f>Final_Report[[#This Row],[Summary]]</f>
        <v>N/A</v>
      </c>
      <c r="C352" s="103" t="str">
        <f>CONCATENATE("*Steps to Reproduce:*",CHAR(10),CHAR(10),'Final Report'!AD352,CHAR(10),CHAR(10),'Final Report'!AF352,CHAR(10),CHAR(10),"*Actual Result:*",CHAR(10),'Final Report'!V352,CHAR(10),CHAR(10),"*ScreenShot Name:*",CHAR(10),'Final Report'!AI352,CHAR(10),CHAR(10),IF('Final Report'!X352&lt;&gt;"",CONCATENATE("*Code Snippet*",CHAR(10),'Final Report'!X352,CHAR(10),CHAR(10)),""),"*Expected Result*",CHAR(10),'Final Report'!Z352,CHAR(10),CHAR(10),"*Rationale*",CHAR(10),'Final Report'!AA352,CHAR(10),CHAR(10),"*Recommendation*",CHAR(10),'Final Report'!AC352,CHAR(10),CHAR(10),"*WCAG 2.1 Conformance Level:*",CHAR(10),'Final Report'!AG352,CHAR(10),CHAR(10),"*WCAG 2.1 Success Criteria:*",CHAR(10),'Final Report'!AH352,CHAR(10),CHAR(10),"*Tested on:*",CHAR(10),'Final Report'!AK352,CHAR(10),CHAR(10),IF(OR('Final Report'!G352&lt;&gt;"",'Final Report'!H352&lt;&gt;"",'Final Report'!I352&lt;&gt;"",'Final Report'!J352&lt;&gt;"",'Final Report'!K352&lt;&gt;"",'Final Report'!L352&lt;&gt;"",'Final Report'!M352&lt;&gt;"",'Final Report'!N352&lt;&gt;"",'Final Report'!O352&lt;&gt;""),CONCATENATE("*Assistive Technology:*",CHAR(10),IF('Final Report'!G352&lt;&gt;"",CONCATENATE("JAWS 2022 - Chrome - Windows - ",'Final Report'!G352,CHAR(10)),""),IF('Final Report'!H352&lt;&gt;"",CONCATENATE("NVDA 2022 - Firefox - Windows - ",'Final Report'!H352,CHAR(10)),""),IF('Final Report'!I352&lt;&gt;"",CONCATENATE("NVDA 2022 - Chrome - Windows - ",'Final Report'!I352,CHAR(10)),""),IF('Final Report'!J352&lt;&gt;"",CONCATENATE("VoiceOver - Safari - MAC OS - ",'Final Report'!J352,CHAR(10)),""),IF('Final Report'!K352&lt;&gt;"",CONCATENATE("VoiceOver - Chrome - MAC OS  - ",'Final Report'!K352,CHAR(10)),""),IF('Final Report'!L352&lt;&gt;"",CONCATENATE("VoiceOver - iOS - ",'Final Report'!L352,CHAR(10)),""),IF('Final Report'!M352&lt;&gt;"",CONCATENATE("TalkBack - Android - ",'Final Report'!M352,CHAR(10)),""),IF('Final Report'!N352&lt;&gt;"",CONCATENATE("ZoomText - ",'Final Report'!N352,CHAR(10)),""),IF('Final Report'!O352&lt;&gt;"",CONCATENATE("Dragon - ",'Final Report'!O352,CHAR(10)),""),CHAR(10),"*Original Bug:*",CHAR(10),)))</f>
        <v>*Steps to Reproduce:*
N/A
*Actual Result:*
N/A
*ScreenShot Name:*
*Code Snippet*
0
*Expected Result*
N/A
*Rationale*
N/A
*Recommendation*
N/A
*WCAG 2.1 Conformance Level:*
N/A
*WCAG 2.1 Success Criteria:*
N/A
*Tested on:*
Windows: 11
MAC OS: 12
iOS: 15
Android OS: 10
FALSE</v>
      </c>
      <c r="D352" s="121" t="b">
        <f>Final_Report[[#This Row],[Severity]]</f>
        <v>0</v>
      </c>
      <c r="E352" s="103" t="str">
        <f>CONCATENATE('Final Report'!AD352,CHAR(10),CHAR(10),'Final Report'!AF352)</f>
        <v xml:space="preserve">
N/A</v>
      </c>
      <c r="F352" s="103" t="str">
        <f>Final_Report[[#This Row],[Components]]</f>
        <v>N/A (Level N/A), Accessibility, Audit, Marketing, MLM-XL, MLVISION, MyLab, US, VPAT</v>
      </c>
      <c r="G352" s="103" t="e">
        <f>Final_Report[[#This Row],[Labels]]</f>
        <v>#VALUE!</v>
      </c>
      <c r="H352" s="103">
        <f>Final_Report[[#This Row],[ScreenShot Name]]</f>
        <v>0</v>
      </c>
      <c r="I352" s="104">
        <f>Final_Report[[#This Row],[Priority]]</f>
        <v>0</v>
      </c>
      <c r="J352" s="103">
        <f>Final_Report[[#This Row],[Uploading Status]]</f>
        <v>0</v>
      </c>
    </row>
    <row r="353" spans="1:10" ht="409.5" hidden="1">
      <c r="A353" s="58">
        <f>Final_Report[[#This Row],[Issue Name]]</f>
        <v>0</v>
      </c>
      <c r="B353" s="103" t="str">
        <f>Final_Report[[#This Row],[Summary]]</f>
        <v>N/A</v>
      </c>
      <c r="C353" s="103" t="str">
        <f>CONCATENATE("*Steps to Reproduce:*",CHAR(10),CHAR(10),'Final Report'!AD353,CHAR(10),CHAR(10),'Final Report'!AF353,CHAR(10),CHAR(10),"*Actual Result:*",CHAR(10),'Final Report'!V353,CHAR(10),CHAR(10),"*ScreenShot Name:*",CHAR(10),'Final Report'!AI353,CHAR(10),CHAR(10),IF('Final Report'!X353&lt;&gt;"",CONCATENATE("*Code Snippet*",CHAR(10),'Final Report'!X353,CHAR(10),CHAR(10)),""),"*Expected Result*",CHAR(10),'Final Report'!Z353,CHAR(10),CHAR(10),"*Rationale*",CHAR(10),'Final Report'!AA353,CHAR(10),CHAR(10),"*Recommendation*",CHAR(10),'Final Report'!AC353,CHAR(10),CHAR(10),"*WCAG 2.1 Conformance Level:*",CHAR(10),'Final Report'!AG353,CHAR(10),CHAR(10),"*WCAG 2.1 Success Criteria:*",CHAR(10),'Final Report'!AH353,CHAR(10),CHAR(10),"*Tested on:*",CHAR(10),'Final Report'!AK353,CHAR(10),CHAR(10),IF(OR('Final Report'!G353&lt;&gt;"",'Final Report'!H353&lt;&gt;"",'Final Report'!I353&lt;&gt;"",'Final Report'!J353&lt;&gt;"",'Final Report'!K353&lt;&gt;"",'Final Report'!L353&lt;&gt;"",'Final Report'!M353&lt;&gt;"",'Final Report'!N353&lt;&gt;"",'Final Report'!O353&lt;&gt;""),CONCATENATE("*Assistive Technology:*",CHAR(10),IF('Final Report'!G353&lt;&gt;"",CONCATENATE("JAWS 2022 - Chrome - Windows - ",'Final Report'!G353,CHAR(10)),""),IF('Final Report'!H353&lt;&gt;"",CONCATENATE("NVDA 2022 - Firefox - Windows - ",'Final Report'!H353,CHAR(10)),""),IF('Final Report'!I353&lt;&gt;"",CONCATENATE("NVDA 2022 - Chrome - Windows - ",'Final Report'!I353,CHAR(10)),""),IF('Final Report'!J353&lt;&gt;"",CONCATENATE("VoiceOver - Safari - MAC OS - ",'Final Report'!J353,CHAR(10)),""),IF('Final Report'!K353&lt;&gt;"",CONCATENATE("VoiceOver - Chrome - MAC OS  - ",'Final Report'!K353,CHAR(10)),""),IF('Final Report'!L353&lt;&gt;"",CONCATENATE("VoiceOver - iOS - ",'Final Report'!L353,CHAR(10)),""),IF('Final Report'!M353&lt;&gt;"",CONCATENATE("TalkBack - Android - ",'Final Report'!M353,CHAR(10)),""),IF('Final Report'!N353&lt;&gt;"",CONCATENATE("ZoomText - ",'Final Report'!N353,CHAR(10)),""),IF('Final Report'!O353&lt;&gt;"",CONCATENATE("Dragon - ",'Final Report'!O353,CHAR(10)),""),CHAR(10),"*Original Bug:*",CHAR(10),)))</f>
        <v>*Steps to Reproduce:*
N/A
*Actual Result:*
N/A
*ScreenShot Name:*
*Code Snippet*
0
*Expected Result*
N/A
*Rationale*
N/A
*Recommendation*
N/A
*WCAG 2.1 Conformance Level:*
N/A
*WCAG 2.1 Success Criteria:*
N/A
*Tested on:*
Windows: 11
MAC OS: 12
iOS: 15
Android OS: 10
FALSE</v>
      </c>
      <c r="D353" s="121" t="b">
        <f>Final_Report[[#This Row],[Severity]]</f>
        <v>0</v>
      </c>
      <c r="E353" s="103" t="str">
        <f>CONCATENATE('Final Report'!AD353,CHAR(10),CHAR(10),'Final Report'!AF353)</f>
        <v xml:space="preserve">
N/A</v>
      </c>
      <c r="F353" s="103" t="str">
        <f>Final_Report[[#This Row],[Components]]</f>
        <v>N/A (Level N/A), Accessibility, Audit, Marketing, MLM-XL, MLVISION, MyLab, US, VPAT</v>
      </c>
      <c r="G353" s="103" t="e">
        <f>Final_Report[[#This Row],[Labels]]</f>
        <v>#VALUE!</v>
      </c>
      <c r="H353" s="103">
        <f>Final_Report[[#This Row],[ScreenShot Name]]</f>
        <v>0</v>
      </c>
      <c r="I353" s="104">
        <f>Final_Report[[#This Row],[Priority]]</f>
        <v>0</v>
      </c>
      <c r="J353" s="103">
        <f>Final_Report[[#This Row],[Uploading Status]]</f>
        <v>0</v>
      </c>
    </row>
    <row r="354" spans="1:10" ht="409.5" hidden="1">
      <c r="A354" s="58">
        <f>Final_Report[[#This Row],[Issue Name]]</f>
        <v>0</v>
      </c>
      <c r="B354" s="103" t="str">
        <f>Final_Report[[#This Row],[Summary]]</f>
        <v>N/A</v>
      </c>
      <c r="C354" s="103" t="str">
        <f>CONCATENATE("*Steps to Reproduce:*",CHAR(10),CHAR(10),'Final Report'!AD354,CHAR(10),CHAR(10),'Final Report'!AF354,CHAR(10),CHAR(10),"*Actual Result:*",CHAR(10),'Final Report'!V354,CHAR(10),CHAR(10),"*ScreenShot Name:*",CHAR(10),'Final Report'!AI354,CHAR(10),CHAR(10),IF('Final Report'!X354&lt;&gt;"",CONCATENATE("*Code Snippet*",CHAR(10),'Final Report'!X354,CHAR(10),CHAR(10)),""),"*Expected Result*",CHAR(10),'Final Report'!Z354,CHAR(10),CHAR(10),"*Rationale*",CHAR(10),'Final Report'!AA354,CHAR(10),CHAR(10),"*Recommendation*",CHAR(10),'Final Report'!AC354,CHAR(10),CHAR(10),"*WCAG 2.1 Conformance Level:*",CHAR(10),'Final Report'!AG354,CHAR(10),CHAR(10),"*WCAG 2.1 Success Criteria:*",CHAR(10),'Final Report'!AH354,CHAR(10),CHAR(10),"*Tested on:*",CHAR(10),'Final Report'!AK354,CHAR(10),CHAR(10),IF(OR('Final Report'!G354&lt;&gt;"",'Final Report'!H354&lt;&gt;"",'Final Report'!I354&lt;&gt;"",'Final Report'!J354&lt;&gt;"",'Final Report'!K354&lt;&gt;"",'Final Report'!L354&lt;&gt;"",'Final Report'!M354&lt;&gt;"",'Final Report'!N354&lt;&gt;"",'Final Report'!O354&lt;&gt;""),CONCATENATE("*Assistive Technology:*",CHAR(10),IF('Final Report'!G354&lt;&gt;"",CONCATENATE("JAWS 2022 - Chrome - Windows - ",'Final Report'!G354,CHAR(10)),""),IF('Final Report'!H354&lt;&gt;"",CONCATENATE("NVDA 2022 - Firefox - Windows - ",'Final Report'!H354,CHAR(10)),""),IF('Final Report'!I354&lt;&gt;"",CONCATENATE("NVDA 2022 - Chrome - Windows - ",'Final Report'!I354,CHAR(10)),""),IF('Final Report'!J354&lt;&gt;"",CONCATENATE("VoiceOver - Safari - MAC OS - ",'Final Report'!J354,CHAR(10)),""),IF('Final Report'!K354&lt;&gt;"",CONCATENATE("VoiceOver - Chrome - MAC OS  - ",'Final Report'!K354,CHAR(10)),""),IF('Final Report'!L354&lt;&gt;"",CONCATENATE("VoiceOver - iOS - ",'Final Report'!L354,CHAR(10)),""),IF('Final Report'!M354&lt;&gt;"",CONCATENATE("TalkBack - Android - ",'Final Report'!M354,CHAR(10)),""),IF('Final Report'!N354&lt;&gt;"",CONCATENATE("ZoomText - ",'Final Report'!N354,CHAR(10)),""),IF('Final Report'!O354&lt;&gt;"",CONCATENATE("Dragon - ",'Final Report'!O354,CHAR(10)),""),CHAR(10),"*Original Bug:*",CHAR(10),)))</f>
        <v>*Steps to Reproduce:*
N/A
*Actual Result:*
N/A
*ScreenShot Name:*
*Code Snippet*
0
*Expected Result*
N/A
*Rationale*
N/A
*Recommendation*
N/A
*WCAG 2.1 Conformance Level:*
N/A
*WCAG 2.1 Success Criteria:*
N/A
*Tested on:*
Windows: 11
MAC OS: 12
iOS: 15
Android OS: 10
FALSE</v>
      </c>
      <c r="D354" s="121" t="b">
        <f>Final_Report[[#This Row],[Severity]]</f>
        <v>0</v>
      </c>
      <c r="E354" s="103" t="str">
        <f>CONCATENATE('Final Report'!AD354,CHAR(10),CHAR(10),'Final Report'!AF354)</f>
        <v xml:space="preserve">
N/A</v>
      </c>
      <c r="F354" s="103" t="str">
        <f>Final_Report[[#This Row],[Components]]</f>
        <v>N/A (Level N/A), Accessibility, Audit, Marketing, MLM-XL, MLVISION, MyLab, US, VPAT</v>
      </c>
      <c r="G354" s="103" t="e">
        <f>Final_Report[[#This Row],[Labels]]</f>
        <v>#VALUE!</v>
      </c>
      <c r="H354" s="103">
        <f>Final_Report[[#This Row],[ScreenShot Name]]</f>
        <v>0</v>
      </c>
      <c r="I354" s="104">
        <f>Final_Report[[#This Row],[Priority]]</f>
        <v>0</v>
      </c>
      <c r="J354" s="103">
        <f>Final_Report[[#This Row],[Uploading Status]]</f>
        <v>0</v>
      </c>
    </row>
    <row r="355" spans="1:10" ht="409.5" hidden="1">
      <c r="A355" s="58">
        <f>Final_Report[[#This Row],[Issue Name]]</f>
        <v>0</v>
      </c>
      <c r="B355" s="103" t="str">
        <f>Final_Report[[#This Row],[Summary]]</f>
        <v>N/A</v>
      </c>
      <c r="C355" s="103" t="str">
        <f>CONCATENATE("*Steps to Reproduce:*",CHAR(10),CHAR(10),'Final Report'!AD355,CHAR(10),CHAR(10),'Final Report'!AF355,CHAR(10),CHAR(10),"*Actual Result:*",CHAR(10),'Final Report'!V355,CHAR(10),CHAR(10),"*ScreenShot Name:*",CHAR(10),'Final Report'!AI355,CHAR(10),CHAR(10),IF('Final Report'!X355&lt;&gt;"",CONCATENATE("*Code Snippet*",CHAR(10),'Final Report'!X355,CHAR(10),CHAR(10)),""),"*Expected Result*",CHAR(10),'Final Report'!Z355,CHAR(10),CHAR(10),"*Rationale*",CHAR(10),'Final Report'!AA355,CHAR(10),CHAR(10),"*Recommendation*",CHAR(10),'Final Report'!AC355,CHAR(10),CHAR(10),"*WCAG 2.1 Conformance Level:*",CHAR(10),'Final Report'!AG355,CHAR(10),CHAR(10),"*WCAG 2.1 Success Criteria:*",CHAR(10),'Final Report'!AH355,CHAR(10),CHAR(10),"*Tested on:*",CHAR(10),'Final Report'!AK355,CHAR(10),CHAR(10),IF(OR('Final Report'!G355&lt;&gt;"",'Final Report'!H355&lt;&gt;"",'Final Report'!I355&lt;&gt;"",'Final Report'!J355&lt;&gt;"",'Final Report'!K355&lt;&gt;"",'Final Report'!L355&lt;&gt;"",'Final Report'!M355&lt;&gt;"",'Final Report'!N355&lt;&gt;"",'Final Report'!O355&lt;&gt;""),CONCATENATE("*Assistive Technology:*",CHAR(10),IF('Final Report'!G355&lt;&gt;"",CONCATENATE("JAWS 2022 - Chrome - Windows - ",'Final Report'!G355,CHAR(10)),""),IF('Final Report'!H355&lt;&gt;"",CONCATENATE("NVDA 2022 - Firefox - Windows - ",'Final Report'!H355,CHAR(10)),""),IF('Final Report'!I355&lt;&gt;"",CONCATENATE("NVDA 2022 - Chrome - Windows - ",'Final Report'!I355,CHAR(10)),""),IF('Final Report'!J355&lt;&gt;"",CONCATENATE("VoiceOver - Safari - MAC OS - ",'Final Report'!J355,CHAR(10)),""),IF('Final Report'!K355&lt;&gt;"",CONCATENATE("VoiceOver - Chrome - MAC OS  - ",'Final Report'!K355,CHAR(10)),""),IF('Final Report'!L355&lt;&gt;"",CONCATENATE("VoiceOver - iOS - ",'Final Report'!L355,CHAR(10)),""),IF('Final Report'!M355&lt;&gt;"",CONCATENATE("TalkBack - Android - ",'Final Report'!M355,CHAR(10)),""),IF('Final Report'!N355&lt;&gt;"",CONCATENATE("ZoomText - ",'Final Report'!N355,CHAR(10)),""),IF('Final Report'!O355&lt;&gt;"",CONCATENATE("Dragon - ",'Final Report'!O355,CHAR(10)),""),CHAR(10),"*Original Bug:*",CHAR(10),)))</f>
        <v>*Steps to Reproduce:*
N/A
*Actual Result:*
N/A
*ScreenShot Name:*
*Code Snippet*
0
*Expected Result*
N/A
*Rationale*
N/A
*Recommendation*
N/A
*WCAG 2.1 Conformance Level:*
N/A
*WCAG 2.1 Success Criteria:*
N/A
*Tested on:*
Windows: 11
MAC OS: 12
iOS: 15
Android OS: 10
FALSE</v>
      </c>
      <c r="D355" s="121" t="b">
        <f>Final_Report[[#This Row],[Severity]]</f>
        <v>0</v>
      </c>
      <c r="E355" s="103" t="str">
        <f>CONCATENATE('Final Report'!AD355,CHAR(10),CHAR(10),'Final Report'!AF355)</f>
        <v xml:space="preserve">
N/A</v>
      </c>
      <c r="F355" s="103" t="str">
        <f>Final_Report[[#This Row],[Components]]</f>
        <v>N/A (Level N/A), Accessibility, Audit, Marketing, MLM-XL, MLVISION, MyLab, US, VPAT</v>
      </c>
      <c r="G355" s="103" t="e">
        <f>Final_Report[[#This Row],[Labels]]</f>
        <v>#VALUE!</v>
      </c>
      <c r="H355" s="103">
        <f>Final_Report[[#This Row],[ScreenShot Name]]</f>
        <v>0</v>
      </c>
      <c r="I355" s="104">
        <f>Final_Report[[#This Row],[Priority]]</f>
        <v>0</v>
      </c>
      <c r="J355" s="103">
        <f>Final_Report[[#This Row],[Uploading Status]]</f>
        <v>0</v>
      </c>
    </row>
    <row r="356" spans="1:10" ht="409.5" hidden="1">
      <c r="A356" s="58">
        <f>Final_Report[[#This Row],[Issue Name]]</f>
        <v>0</v>
      </c>
      <c r="B356" s="103" t="str">
        <f>Final_Report[[#This Row],[Summary]]</f>
        <v>N/A</v>
      </c>
      <c r="C356" s="103" t="str">
        <f>CONCATENATE("*Steps to Reproduce:*",CHAR(10),CHAR(10),'Final Report'!AD356,CHAR(10),CHAR(10),'Final Report'!AF356,CHAR(10),CHAR(10),"*Actual Result:*",CHAR(10),'Final Report'!V356,CHAR(10),CHAR(10),"*ScreenShot Name:*",CHAR(10),'Final Report'!AI356,CHAR(10),CHAR(10),IF('Final Report'!X356&lt;&gt;"",CONCATENATE("*Code Snippet*",CHAR(10),'Final Report'!X356,CHAR(10),CHAR(10)),""),"*Expected Result*",CHAR(10),'Final Report'!Z356,CHAR(10),CHAR(10),"*Rationale*",CHAR(10),'Final Report'!AA356,CHAR(10),CHAR(10),"*Recommendation*",CHAR(10),'Final Report'!AC356,CHAR(10),CHAR(10),"*WCAG 2.1 Conformance Level:*",CHAR(10),'Final Report'!AG356,CHAR(10),CHAR(10),"*WCAG 2.1 Success Criteria:*",CHAR(10),'Final Report'!AH356,CHAR(10),CHAR(10),"*Tested on:*",CHAR(10),'Final Report'!AK356,CHAR(10),CHAR(10),IF(OR('Final Report'!G356&lt;&gt;"",'Final Report'!H356&lt;&gt;"",'Final Report'!I356&lt;&gt;"",'Final Report'!J356&lt;&gt;"",'Final Report'!K356&lt;&gt;"",'Final Report'!L356&lt;&gt;"",'Final Report'!M356&lt;&gt;"",'Final Report'!N356&lt;&gt;"",'Final Report'!O356&lt;&gt;""),CONCATENATE("*Assistive Technology:*",CHAR(10),IF('Final Report'!G356&lt;&gt;"",CONCATENATE("JAWS 2022 - Chrome - Windows - ",'Final Report'!G356,CHAR(10)),""),IF('Final Report'!H356&lt;&gt;"",CONCATENATE("NVDA 2022 - Firefox - Windows - ",'Final Report'!H356,CHAR(10)),""),IF('Final Report'!I356&lt;&gt;"",CONCATENATE("NVDA 2022 - Chrome - Windows - ",'Final Report'!I356,CHAR(10)),""),IF('Final Report'!J356&lt;&gt;"",CONCATENATE("VoiceOver - Safari - MAC OS - ",'Final Report'!J356,CHAR(10)),""),IF('Final Report'!K356&lt;&gt;"",CONCATENATE("VoiceOver - Chrome - MAC OS  - ",'Final Report'!K356,CHAR(10)),""),IF('Final Report'!L356&lt;&gt;"",CONCATENATE("VoiceOver - iOS - ",'Final Report'!L356,CHAR(10)),""),IF('Final Report'!M356&lt;&gt;"",CONCATENATE("TalkBack - Android - ",'Final Report'!M356,CHAR(10)),""),IF('Final Report'!N356&lt;&gt;"",CONCATENATE("ZoomText - ",'Final Report'!N356,CHAR(10)),""),IF('Final Report'!O356&lt;&gt;"",CONCATENATE("Dragon - ",'Final Report'!O356,CHAR(10)),""),CHAR(10),"*Original Bug:*",CHAR(10),)))</f>
        <v>*Steps to Reproduce:*
N/A
*Actual Result:*
N/A
*ScreenShot Name:*
*Code Snippet*
0
*Expected Result*
N/A
*Rationale*
N/A
*Recommendation*
N/A
*WCAG 2.1 Conformance Level:*
N/A
*WCAG 2.1 Success Criteria:*
N/A
*Tested on:*
Windows: 11
MAC OS: 12
iOS: 15
Android OS: 10
FALSE</v>
      </c>
      <c r="D356" s="121" t="b">
        <f>Final_Report[[#This Row],[Severity]]</f>
        <v>0</v>
      </c>
      <c r="E356" s="103" t="str">
        <f>CONCATENATE('Final Report'!AD356,CHAR(10),CHAR(10),'Final Report'!AF356)</f>
        <v xml:space="preserve">
N/A</v>
      </c>
      <c r="F356" s="103" t="str">
        <f>Final_Report[[#This Row],[Components]]</f>
        <v>N/A (Level N/A), Accessibility, Audit, Marketing, MLM-XL, MLVISION, MyLab, US, VPAT</v>
      </c>
      <c r="G356" s="103" t="e">
        <f>Final_Report[[#This Row],[Labels]]</f>
        <v>#VALUE!</v>
      </c>
      <c r="H356" s="103">
        <f>Final_Report[[#This Row],[ScreenShot Name]]</f>
        <v>0</v>
      </c>
      <c r="I356" s="104">
        <f>Final_Report[[#This Row],[Priority]]</f>
        <v>0</v>
      </c>
      <c r="J356" s="103">
        <f>Final_Report[[#This Row],[Uploading Status]]</f>
        <v>0</v>
      </c>
    </row>
    <row r="357" spans="1:10" ht="409.5" hidden="1">
      <c r="A357" s="58">
        <f>Final_Report[[#This Row],[Issue Name]]</f>
        <v>0</v>
      </c>
      <c r="B357" s="103" t="str">
        <f>Final_Report[[#This Row],[Summary]]</f>
        <v>N/A</v>
      </c>
      <c r="C357" s="103" t="str">
        <f>CONCATENATE("*Steps to Reproduce:*",CHAR(10),CHAR(10),'Final Report'!AD357,CHAR(10),CHAR(10),'Final Report'!AF357,CHAR(10),CHAR(10),"*Actual Result:*",CHAR(10),'Final Report'!V357,CHAR(10),CHAR(10),"*ScreenShot Name:*",CHAR(10),'Final Report'!AI357,CHAR(10),CHAR(10),IF('Final Report'!X357&lt;&gt;"",CONCATENATE("*Code Snippet*",CHAR(10),'Final Report'!X357,CHAR(10),CHAR(10)),""),"*Expected Result*",CHAR(10),'Final Report'!Z357,CHAR(10),CHAR(10),"*Rationale*",CHAR(10),'Final Report'!AA357,CHAR(10),CHAR(10),"*Recommendation*",CHAR(10),'Final Report'!AC357,CHAR(10),CHAR(10),"*WCAG 2.1 Conformance Level:*",CHAR(10),'Final Report'!AG357,CHAR(10),CHAR(10),"*WCAG 2.1 Success Criteria:*",CHAR(10),'Final Report'!AH357,CHAR(10),CHAR(10),"*Tested on:*",CHAR(10),'Final Report'!AK357,CHAR(10),CHAR(10),IF(OR('Final Report'!G357&lt;&gt;"",'Final Report'!H357&lt;&gt;"",'Final Report'!I357&lt;&gt;"",'Final Report'!J357&lt;&gt;"",'Final Report'!K357&lt;&gt;"",'Final Report'!L357&lt;&gt;"",'Final Report'!M357&lt;&gt;"",'Final Report'!N357&lt;&gt;"",'Final Report'!O357&lt;&gt;""),CONCATENATE("*Assistive Technology:*",CHAR(10),IF('Final Report'!G357&lt;&gt;"",CONCATENATE("JAWS 2022 - Chrome - Windows - ",'Final Report'!G357,CHAR(10)),""),IF('Final Report'!H357&lt;&gt;"",CONCATENATE("NVDA 2022 - Firefox - Windows - ",'Final Report'!H357,CHAR(10)),""),IF('Final Report'!I357&lt;&gt;"",CONCATENATE("NVDA 2022 - Chrome - Windows - ",'Final Report'!I357,CHAR(10)),""),IF('Final Report'!J357&lt;&gt;"",CONCATENATE("VoiceOver - Safari - MAC OS - ",'Final Report'!J357,CHAR(10)),""),IF('Final Report'!K357&lt;&gt;"",CONCATENATE("VoiceOver - Chrome - MAC OS  - ",'Final Report'!K357,CHAR(10)),""),IF('Final Report'!L357&lt;&gt;"",CONCATENATE("VoiceOver - iOS - ",'Final Report'!L357,CHAR(10)),""),IF('Final Report'!M357&lt;&gt;"",CONCATENATE("TalkBack - Android - ",'Final Report'!M357,CHAR(10)),""),IF('Final Report'!N357&lt;&gt;"",CONCATENATE("ZoomText - ",'Final Report'!N357,CHAR(10)),""),IF('Final Report'!O357&lt;&gt;"",CONCATENATE("Dragon - ",'Final Report'!O357,CHAR(10)),""),CHAR(10),"*Original Bug:*",CHAR(10),)))</f>
        <v>*Steps to Reproduce:*
N/A
*Actual Result:*
N/A
*ScreenShot Name:*
*Code Snippet*
0
*Expected Result*
N/A
*Rationale*
N/A
*Recommendation*
N/A
*WCAG 2.1 Conformance Level:*
N/A
*WCAG 2.1 Success Criteria:*
N/A
*Tested on:*
Windows: 11
MAC OS: 12
iOS: 15
Android OS: 10
FALSE</v>
      </c>
      <c r="D357" s="121" t="b">
        <f>Final_Report[[#This Row],[Severity]]</f>
        <v>0</v>
      </c>
      <c r="E357" s="103" t="str">
        <f>CONCATENATE('Final Report'!AD357,CHAR(10),CHAR(10),'Final Report'!AF357)</f>
        <v xml:space="preserve">
N/A</v>
      </c>
      <c r="F357" s="103" t="str">
        <f>Final_Report[[#This Row],[Components]]</f>
        <v>N/A (Level N/A), Accessibility, Audit, Marketing, MLM-XL, MLVISION, MyLab, US, VPAT</v>
      </c>
      <c r="G357" s="103" t="e">
        <f>Final_Report[[#This Row],[Labels]]</f>
        <v>#VALUE!</v>
      </c>
      <c r="H357" s="103">
        <f>Final_Report[[#This Row],[ScreenShot Name]]</f>
        <v>0</v>
      </c>
      <c r="I357" s="104">
        <f>Final_Report[[#This Row],[Priority]]</f>
        <v>0</v>
      </c>
      <c r="J357" s="103">
        <f>Final_Report[[#This Row],[Uploading Status]]</f>
        <v>0</v>
      </c>
    </row>
    <row r="358" spans="1:10" ht="409.5" hidden="1">
      <c r="A358" s="58">
        <f>Final_Report[[#This Row],[Issue Name]]</f>
        <v>0</v>
      </c>
      <c r="B358" s="103" t="str">
        <f>Final_Report[[#This Row],[Summary]]</f>
        <v>N/A</v>
      </c>
      <c r="C358" s="103" t="str">
        <f>CONCATENATE("*Steps to Reproduce:*",CHAR(10),CHAR(10),'Final Report'!AD358,CHAR(10),CHAR(10),'Final Report'!AF358,CHAR(10),CHAR(10),"*Actual Result:*",CHAR(10),'Final Report'!V358,CHAR(10),CHAR(10),"*ScreenShot Name:*",CHAR(10),'Final Report'!AI358,CHAR(10),CHAR(10),IF('Final Report'!X358&lt;&gt;"",CONCATENATE("*Code Snippet*",CHAR(10),'Final Report'!X358,CHAR(10),CHAR(10)),""),"*Expected Result*",CHAR(10),'Final Report'!Z358,CHAR(10),CHAR(10),"*Rationale*",CHAR(10),'Final Report'!AA358,CHAR(10),CHAR(10),"*Recommendation*",CHAR(10),'Final Report'!AC358,CHAR(10),CHAR(10),"*WCAG 2.1 Conformance Level:*",CHAR(10),'Final Report'!AG358,CHAR(10),CHAR(10),"*WCAG 2.1 Success Criteria:*",CHAR(10),'Final Report'!AH358,CHAR(10),CHAR(10),"*Tested on:*",CHAR(10),'Final Report'!AK358,CHAR(10),CHAR(10),IF(OR('Final Report'!G358&lt;&gt;"",'Final Report'!H358&lt;&gt;"",'Final Report'!I358&lt;&gt;"",'Final Report'!J358&lt;&gt;"",'Final Report'!K358&lt;&gt;"",'Final Report'!L358&lt;&gt;"",'Final Report'!M358&lt;&gt;"",'Final Report'!N358&lt;&gt;"",'Final Report'!O358&lt;&gt;""),CONCATENATE("*Assistive Technology:*",CHAR(10),IF('Final Report'!G358&lt;&gt;"",CONCATENATE("JAWS 2022 - Chrome - Windows - ",'Final Report'!G358,CHAR(10)),""),IF('Final Report'!H358&lt;&gt;"",CONCATENATE("NVDA 2022 - Firefox - Windows - ",'Final Report'!H358,CHAR(10)),""),IF('Final Report'!I358&lt;&gt;"",CONCATENATE("NVDA 2022 - Chrome - Windows - ",'Final Report'!I358,CHAR(10)),""),IF('Final Report'!J358&lt;&gt;"",CONCATENATE("VoiceOver - Safari - MAC OS - ",'Final Report'!J358,CHAR(10)),""),IF('Final Report'!K358&lt;&gt;"",CONCATENATE("VoiceOver - Chrome - MAC OS  - ",'Final Report'!K358,CHAR(10)),""),IF('Final Report'!L358&lt;&gt;"",CONCATENATE("VoiceOver - iOS - ",'Final Report'!L358,CHAR(10)),""),IF('Final Report'!M358&lt;&gt;"",CONCATENATE("TalkBack - Android - ",'Final Report'!M358,CHAR(10)),""),IF('Final Report'!N358&lt;&gt;"",CONCATENATE("ZoomText - ",'Final Report'!N358,CHAR(10)),""),IF('Final Report'!O358&lt;&gt;"",CONCATENATE("Dragon - ",'Final Report'!O358,CHAR(10)),""),CHAR(10),"*Original Bug:*",CHAR(10),)))</f>
        <v>*Steps to Reproduce:*
N/A
*Actual Result:*
N/A
*ScreenShot Name:*
*Code Snippet*
0
*Expected Result*
N/A
*Rationale*
N/A
*Recommendation*
N/A
*WCAG 2.1 Conformance Level:*
N/A
*WCAG 2.1 Success Criteria:*
N/A
*Tested on:*
Windows: 11
MAC OS: 12
iOS: 15
Android OS: 10
FALSE</v>
      </c>
      <c r="D358" s="121" t="b">
        <f>Final_Report[[#This Row],[Severity]]</f>
        <v>0</v>
      </c>
      <c r="E358" s="103" t="str">
        <f>CONCATENATE('Final Report'!AD358,CHAR(10),CHAR(10),'Final Report'!AF358)</f>
        <v xml:space="preserve">
N/A</v>
      </c>
      <c r="F358" s="103" t="str">
        <f>Final_Report[[#This Row],[Components]]</f>
        <v>N/A (Level N/A), Accessibility, Audit, Marketing, MLM-XL, MLVISION, MyLab, US, VPAT</v>
      </c>
      <c r="G358" s="103" t="e">
        <f>Final_Report[[#This Row],[Labels]]</f>
        <v>#VALUE!</v>
      </c>
      <c r="H358" s="103">
        <f>Final_Report[[#This Row],[ScreenShot Name]]</f>
        <v>0</v>
      </c>
      <c r="I358" s="104">
        <f>Final_Report[[#This Row],[Priority]]</f>
        <v>0</v>
      </c>
      <c r="J358" s="103">
        <f>Final_Report[[#This Row],[Uploading Status]]</f>
        <v>0</v>
      </c>
    </row>
    <row r="359" spans="1:10" ht="409.5" hidden="1">
      <c r="A359" s="58">
        <f>Final_Report[[#This Row],[Issue Name]]</f>
        <v>0</v>
      </c>
      <c r="B359" s="103" t="str">
        <f>Final_Report[[#This Row],[Summary]]</f>
        <v>N/A</v>
      </c>
      <c r="C359" s="103" t="str">
        <f>CONCATENATE("*Steps to Reproduce:*",CHAR(10),CHAR(10),'Final Report'!AD359,CHAR(10),CHAR(10),'Final Report'!AF359,CHAR(10),CHAR(10),"*Actual Result:*",CHAR(10),'Final Report'!V359,CHAR(10),CHAR(10),"*ScreenShot Name:*",CHAR(10),'Final Report'!AI359,CHAR(10),CHAR(10),IF('Final Report'!X359&lt;&gt;"",CONCATENATE("*Code Snippet*",CHAR(10),'Final Report'!X359,CHAR(10),CHAR(10)),""),"*Expected Result*",CHAR(10),'Final Report'!Z359,CHAR(10),CHAR(10),"*Rationale*",CHAR(10),'Final Report'!AA359,CHAR(10),CHAR(10),"*Recommendation*",CHAR(10),'Final Report'!AC359,CHAR(10),CHAR(10),"*WCAG 2.1 Conformance Level:*",CHAR(10),'Final Report'!AG359,CHAR(10),CHAR(10),"*WCAG 2.1 Success Criteria:*",CHAR(10),'Final Report'!AH359,CHAR(10),CHAR(10),"*Tested on:*",CHAR(10),'Final Report'!AK359,CHAR(10),CHAR(10),IF(OR('Final Report'!G359&lt;&gt;"",'Final Report'!H359&lt;&gt;"",'Final Report'!I359&lt;&gt;"",'Final Report'!J359&lt;&gt;"",'Final Report'!K359&lt;&gt;"",'Final Report'!L359&lt;&gt;"",'Final Report'!M359&lt;&gt;"",'Final Report'!N359&lt;&gt;"",'Final Report'!O359&lt;&gt;""),CONCATENATE("*Assistive Technology:*",CHAR(10),IF('Final Report'!G359&lt;&gt;"",CONCATENATE("JAWS 2022 - Chrome - Windows - ",'Final Report'!G359,CHAR(10)),""),IF('Final Report'!H359&lt;&gt;"",CONCATENATE("NVDA 2022 - Firefox - Windows - ",'Final Report'!H359,CHAR(10)),""),IF('Final Report'!I359&lt;&gt;"",CONCATENATE("NVDA 2022 - Chrome - Windows - ",'Final Report'!I359,CHAR(10)),""),IF('Final Report'!J359&lt;&gt;"",CONCATENATE("VoiceOver - Safari - MAC OS - ",'Final Report'!J359,CHAR(10)),""),IF('Final Report'!K359&lt;&gt;"",CONCATENATE("VoiceOver - Chrome - MAC OS  - ",'Final Report'!K359,CHAR(10)),""),IF('Final Report'!L359&lt;&gt;"",CONCATENATE("VoiceOver - iOS - ",'Final Report'!L359,CHAR(10)),""),IF('Final Report'!M359&lt;&gt;"",CONCATENATE("TalkBack - Android - ",'Final Report'!M359,CHAR(10)),""),IF('Final Report'!N359&lt;&gt;"",CONCATENATE("ZoomText - ",'Final Report'!N359,CHAR(10)),""),IF('Final Report'!O359&lt;&gt;"",CONCATENATE("Dragon - ",'Final Report'!O359,CHAR(10)),""),CHAR(10),"*Original Bug:*",CHAR(10),)))</f>
        <v>*Steps to Reproduce:*
N/A
*Actual Result:*
N/A
*ScreenShot Name:*
*Code Snippet*
0
*Expected Result*
N/A
*Rationale*
N/A
*Recommendation*
N/A
*WCAG 2.1 Conformance Level:*
N/A
*WCAG 2.1 Success Criteria:*
N/A
*Tested on:*
Windows: 11
MAC OS: 12
iOS: 15
Android OS: 10
FALSE</v>
      </c>
      <c r="D359" s="121" t="b">
        <f>Final_Report[[#This Row],[Severity]]</f>
        <v>0</v>
      </c>
      <c r="E359" s="103" t="str">
        <f>CONCATENATE('Final Report'!AD359,CHAR(10),CHAR(10),'Final Report'!AF359)</f>
        <v xml:space="preserve">
N/A</v>
      </c>
      <c r="F359" s="103" t="str">
        <f>Final_Report[[#This Row],[Components]]</f>
        <v>N/A (Level N/A), Accessibility, Audit, Marketing, MLM-XL, MLVISION, MyLab, US, VPAT</v>
      </c>
      <c r="G359" s="103" t="e">
        <f>Final_Report[[#This Row],[Labels]]</f>
        <v>#VALUE!</v>
      </c>
      <c r="H359" s="103">
        <f>Final_Report[[#This Row],[ScreenShot Name]]</f>
        <v>0</v>
      </c>
      <c r="I359" s="104">
        <f>Final_Report[[#This Row],[Priority]]</f>
        <v>0</v>
      </c>
      <c r="J359" s="103">
        <f>Final_Report[[#This Row],[Uploading Status]]</f>
        <v>0</v>
      </c>
    </row>
    <row r="360" spans="1:10" ht="409.5" hidden="1">
      <c r="A360" s="58">
        <f>Final_Report[[#This Row],[Issue Name]]</f>
        <v>0</v>
      </c>
      <c r="B360" s="103" t="str">
        <f>Final_Report[[#This Row],[Summary]]</f>
        <v>N/A</v>
      </c>
      <c r="C360" s="103" t="str">
        <f>CONCATENATE("*Steps to Reproduce:*",CHAR(10),CHAR(10),'Final Report'!AD360,CHAR(10),CHAR(10),'Final Report'!AF360,CHAR(10),CHAR(10),"*Actual Result:*",CHAR(10),'Final Report'!V360,CHAR(10),CHAR(10),"*ScreenShot Name:*",CHAR(10),'Final Report'!AI360,CHAR(10),CHAR(10),IF('Final Report'!X360&lt;&gt;"",CONCATENATE("*Code Snippet*",CHAR(10),'Final Report'!X360,CHAR(10),CHAR(10)),""),"*Expected Result*",CHAR(10),'Final Report'!Z360,CHAR(10),CHAR(10),"*Rationale*",CHAR(10),'Final Report'!AA360,CHAR(10),CHAR(10),"*Recommendation*",CHAR(10),'Final Report'!AC360,CHAR(10),CHAR(10),"*WCAG 2.1 Conformance Level:*",CHAR(10),'Final Report'!AG360,CHAR(10),CHAR(10),"*WCAG 2.1 Success Criteria:*",CHAR(10),'Final Report'!AH360,CHAR(10),CHAR(10),"*Tested on:*",CHAR(10),'Final Report'!AK360,CHAR(10),CHAR(10),IF(OR('Final Report'!G360&lt;&gt;"",'Final Report'!H360&lt;&gt;"",'Final Report'!I360&lt;&gt;"",'Final Report'!J360&lt;&gt;"",'Final Report'!K360&lt;&gt;"",'Final Report'!L360&lt;&gt;"",'Final Report'!M360&lt;&gt;"",'Final Report'!N360&lt;&gt;"",'Final Report'!O360&lt;&gt;""),CONCATENATE("*Assistive Technology:*",CHAR(10),IF('Final Report'!G360&lt;&gt;"",CONCATENATE("JAWS 2022 - Chrome - Windows - ",'Final Report'!G360,CHAR(10)),""),IF('Final Report'!H360&lt;&gt;"",CONCATENATE("NVDA 2022 - Firefox - Windows - ",'Final Report'!H360,CHAR(10)),""),IF('Final Report'!I360&lt;&gt;"",CONCATENATE("NVDA 2022 - Chrome - Windows - ",'Final Report'!I360,CHAR(10)),""),IF('Final Report'!J360&lt;&gt;"",CONCATENATE("VoiceOver - Safari - MAC OS - ",'Final Report'!J360,CHAR(10)),""),IF('Final Report'!K360&lt;&gt;"",CONCATENATE("VoiceOver - Chrome - MAC OS  - ",'Final Report'!K360,CHAR(10)),""),IF('Final Report'!L360&lt;&gt;"",CONCATENATE("VoiceOver - iOS - ",'Final Report'!L360,CHAR(10)),""),IF('Final Report'!M360&lt;&gt;"",CONCATENATE("TalkBack - Android - ",'Final Report'!M360,CHAR(10)),""),IF('Final Report'!N360&lt;&gt;"",CONCATENATE("ZoomText - ",'Final Report'!N360,CHAR(10)),""),IF('Final Report'!O360&lt;&gt;"",CONCATENATE("Dragon - ",'Final Report'!O360,CHAR(10)),""),CHAR(10),"*Original Bug:*",CHAR(10),)))</f>
        <v>*Steps to Reproduce:*
N/A
*Actual Result:*
N/A
*ScreenShot Name:*
*Code Snippet*
0
*Expected Result*
N/A
*Rationale*
N/A
*Recommendation*
N/A
*WCAG 2.1 Conformance Level:*
N/A
*WCAG 2.1 Success Criteria:*
N/A
*Tested on:*
Windows: 11
MAC OS: 12
iOS: 15
Android OS: 10
FALSE</v>
      </c>
      <c r="D360" s="121" t="b">
        <f>Final_Report[[#This Row],[Severity]]</f>
        <v>0</v>
      </c>
      <c r="E360" s="103" t="str">
        <f>CONCATENATE('Final Report'!AD360,CHAR(10),CHAR(10),'Final Report'!AF360)</f>
        <v xml:space="preserve">
N/A</v>
      </c>
      <c r="F360" s="103" t="str">
        <f>Final_Report[[#This Row],[Components]]</f>
        <v>N/A (Level N/A), Accessibility, Audit, Marketing, MLM-XL, MLVISION, MyLab, US, VPAT</v>
      </c>
      <c r="G360" s="103" t="e">
        <f>Final_Report[[#This Row],[Labels]]</f>
        <v>#VALUE!</v>
      </c>
      <c r="H360" s="103">
        <f>Final_Report[[#This Row],[ScreenShot Name]]</f>
        <v>0</v>
      </c>
      <c r="I360" s="104">
        <f>Final_Report[[#This Row],[Priority]]</f>
        <v>0</v>
      </c>
      <c r="J360" s="103">
        <f>Final_Report[[#This Row],[Uploading Status]]</f>
        <v>0</v>
      </c>
    </row>
    <row r="361" spans="1:10" ht="409.5" hidden="1">
      <c r="A361" s="58">
        <f>Final_Report[[#This Row],[Issue Name]]</f>
        <v>0</v>
      </c>
      <c r="B361" s="103" t="str">
        <f>Final_Report[[#This Row],[Summary]]</f>
        <v>N/A</v>
      </c>
      <c r="C361" s="103" t="str">
        <f>CONCATENATE("*Steps to Reproduce:*",CHAR(10),CHAR(10),'Final Report'!AD361,CHAR(10),CHAR(10),'Final Report'!AF361,CHAR(10),CHAR(10),"*Actual Result:*",CHAR(10),'Final Report'!V361,CHAR(10),CHAR(10),"*ScreenShot Name:*",CHAR(10),'Final Report'!AI361,CHAR(10),CHAR(10),IF('Final Report'!X361&lt;&gt;"",CONCATENATE("*Code Snippet*",CHAR(10),'Final Report'!X361,CHAR(10),CHAR(10)),""),"*Expected Result*",CHAR(10),'Final Report'!Z361,CHAR(10),CHAR(10),"*Rationale*",CHAR(10),'Final Report'!AA361,CHAR(10),CHAR(10),"*Recommendation*",CHAR(10),'Final Report'!AC361,CHAR(10),CHAR(10),"*WCAG 2.1 Conformance Level:*",CHAR(10),'Final Report'!AG361,CHAR(10),CHAR(10),"*WCAG 2.1 Success Criteria:*",CHAR(10),'Final Report'!AH361,CHAR(10),CHAR(10),"*Tested on:*",CHAR(10),'Final Report'!AK361,CHAR(10),CHAR(10),IF(OR('Final Report'!G361&lt;&gt;"",'Final Report'!H361&lt;&gt;"",'Final Report'!I361&lt;&gt;"",'Final Report'!J361&lt;&gt;"",'Final Report'!K361&lt;&gt;"",'Final Report'!L361&lt;&gt;"",'Final Report'!M361&lt;&gt;"",'Final Report'!N361&lt;&gt;"",'Final Report'!O361&lt;&gt;""),CONCATENATE("*Assistive Technology:*",CHAR(10),IF('Final Report'!G361&lt;&gt;"",CONCATENATE("JAWS 2022 - Chrome - Windows - ",'Final Report'!G361,CHAR(10)),""),IF('Final Report'!H361&lt;&gt;"",CONCATENATE("NVDA 2022 - Firefox - Windows - ",'Final Report'!H361,CHAR(10)),""),IF('Final Report'!I361&lt;&gt;"",CONCATENATE("NVDA 2022 - Chrome - Windows - ",'Final Report'!I361,CHAR(10)),""),IF('Final Report'!J361&lt;&gt;"",CONCATENATE("VoiceOver - Safari - MAC OS - ",'Final Report'!J361,CHAR(10)),""),IF('Final Report'!K361&lt;&gt;"",CONCATENATE("VoiceOver - Chrome - MAC OS  - ",'Final Report'!K361,CHAR(10)),""),IF('Final Report'!L361&lt;&gt;"",CONCATENATE("VoiceOver - iOS - ",'Final Report'!L361,CHAR(10)),""),IF('Final Report'!M361&lt;&gt;"",CONCATENATE("TalkBack - Android - ",'Final Report'!M361,CHAR(10)),""),IF('Final Report'!N361&lt;&gt;"",CONCATENATE("ZoomText - ",'Final Report'!N361,CHAR(10)),""),IF('Final Report'!O361&lt;&gt;"",CONCATENATE("Dragon - ",'Final Report'!O361,CHAR(10)),""),CHAR(10),"*Original Bug:*",CHAR(10),)))</f>
        <v>*Steps to Reproduce:*
N/A
*Actual Result:*
N/A
*ScreenShot Name:*
*Code Snippet*
0
*Expected Result*
N/A
*Rationale*
N/A
*Recommendation*
N/A
*WCAG 2.1 Conformance Level:*
N/A
*WCAG 2.1 Success Criteria:*
N/A
*Tested on:*
Windows: 11
MAC OS: 12
iOS: 15
Android OS: 10
FALSE</v>
      </c>
      <c r="D361" s="121" t="b">
        <f>Final_Report[[#This Row],[Severity]]</f>
        <v>0</v>
      </c>
      <c r="E361" s="103" t="str">
        <f>CONCATENATE('Final Report'!AD361,CHAR(10),CHAR(10),'Final Report'!AF361)</f>
        <v xml:space="preserve">
N/A</v>
      </c>
      <c r="F361" s="103" t="str">
        <f>Final_Report[[#This Row],[Components]]</f>
        <v>N/A (Level N/A), Accessibility, Audit, Marketing, MLM-XL, MLVISION, MyLab, US, VPAT</v>
      </c>
      <c r="G361" s="103" t="e">
        <f>Final_Report[[#This Row],[Labels]]</f>
        <v>#VALUE!</v>
      </c>
      <c r="H361" s="103">
        <f>Final_Report[[#This Row],[ScreenShot Name]]</f>
        <v>0</v>
      </c>
      <c r="I361" s="104">
        <f>Final_Report[[#This Row],[Priority]]</f>
        <v>0</v>
      </c>
      <c r="J361" s="103">
        <f>Final_Report[[#This Row],[Uploading Status]]</f>
        <v>0</v>
      </c>
    </row>
    <row r="362" spans="1:10" ht="409.5" hidden="1">
      <c r="A362" s="58">
        <f>Final_Report[[#This Row],[Issue Name]]</f>
        <v>0</v>
      </c>
      <c r="B362" s="103" t="str">
        <f>Final_Report[[#This Row],[Summary]]</f>
        <v>N/A</v>
      </c>
      <c r="C362" s="103" t="str">
        <f>CONCATENATE("*Steps to Reproduce:*",CHAR(10),CHAR(10),'Final Report'!AD362,CHAR(10),CHAR(10),'Final Report'!AF362,CHAR(10),CHAR(10),"*Actual Result:*",CHAR(10),'Final Report'!V362,CHAR(10),CHAR(10),"*ScreenShot Name:*",CHAR(10),'Final Report'!AI362,CHAR(10),CHAR(10),IF('Final Report'!X362&lt;&gt;"",CONCATENATE("*Code Snippet*",CHAR(10),'Final Report'!X362,CHAR(10),CHAR(10)),""),"*Expected Result*",CHAR(10),'Final Report'!Z362,CHAR(10),CHAR(10),"*Rationale*",CHAR(10),'Final Report'!AA362,CHAR(10),CHAR(10),"*Recommendation*",CHAR(10),'Final Report'!AC362,CHAR(10),CHAR(10),"*WCAG 2.1 Conformance Level:*",CHAR(10),'Final Report'!AG362,CHAR(10),CHAR(10),"*WCAG 2.1 Success Criteria:*",CHAR(10),'Final Report'!AH362,CHAR(10),CHAR(10),"*Tested on:*",CHAR(10),'Final Report'!AK362,CHAR(10),CHAR(10),IF(OR('Final Report'!G362&lt;&gt;"",'Final Report'!H362&lt;&gt;"",'Final Report'!I362&lt;&gt;"",'Final Report'!J362&lt;&gt;"",'Final Report'!K362&lt;&gt;"",'Final Report'!L362&lt;&gt;"",'Final Report'!M362&lt;&gt;"",'Final Report'!N362&lt;&gt;"",'Final Report'!O362&lt;&gt;""),CONCATENATE("*Assistive Technology:*",CHAR(10),IF('Final Report'!G362&lt;&gt;"",CONCATENATE("JAWS 2022 - Chrome - Windows - ",'Final Report'!G362,CHAR(10)),""),IF('Final Report'!H362&lt;&gt;"",CONCATENATE("NVDA 2022 - Firefox - Windows - ",'Final Report'!H362,CHAR(10)),""),IF('Final Report'!I362&lt;&gt;"",CONCATENATE("NVDA 2022 - Chrome - Windows - ",'Final Report'!I362,CHAR(10)),""),IF('Final Report'!J362&lt;&gt;"",CONCATENATE("VoiceOver - Safari - MAC OS - ",'Final Report'!J362,CHAR(10)),""),IF('Final Report'!K362&lt;&gt;"",CONCATENATE("VoiceOver - Chrome - MAC OS  - ",'Final Report'!K362,CHAR(10)),""),IF('Final Report'!L362&lt;&gt;"",CONCATENATE("VoiceOver - iOS - ",'Final Report'!L362,CHAR(10)),""),IF('Final Report'!M362&lt;&gt;"",CONCATENATE("TalkBack - Android - ",'Final Report'!M362,CHAR(10)),""),IF('Final Report'!N362&lt;&gt;"",CONCATENATE("ZoomText - ",'Final Report'!N362,CHAR(10)),""),IF('Final Report'!O362&lt;&gt;"",CONCATENATE("Dragon - ",'Final Report'!O362,CHAR(10)),""),CHAR(10),"*Original Bug:*",CHAR(10),)))</f>
        <v>*Steps to Reproduce:*
N/A
*Actual Result:*
N/A
*ScreenShot Name:*
*Code Snippet*
0
*Expected Result*
N/A
*Rationale*
N/A
*Recommendation*
N/A
*WCAG 2.1 Conformance Level:*
N/A
*WCAG 2.1 Success Criteria:*
N/A
*Tested on:*
Windows: 11
MAC OS: 12
iOS: 15
Android OS: 10
FALSE</v>
      </c>
      <c r="D362" s="121" t="b">
        <f>Final_Report[[#This Row],[Severity]]</f>
        <v>0</v>
      </c>
      <c r="E362" s="103" t="str">
        <f>CONCATENATE('Final Report'!AD362,CHAR(10),CHAR(10),'Final Report'!AF362)</f>
        <v xml:space="preserve">
N/A</v>
      </c>
      <c r="F362" s="103" t="str">
        <f>Final_Report[[#This Row],[Components]]</f>
        <v>N/A (Level N/A), Accessibility, Audit, Marketing, MLM-XL, MLVISION, MyLab, US, VPAT</v>
      </c>
      <c r="G362" s="103" t="e">
        <f>Final_Report[[#This Row],[Labels]]</f>
        <v>#VALUE!</v>
      </c>
      <c r="H362" s="103">
        <f>Final_Report[[#This Row],[ScreenShot Name]]</f>
        <v>0</v>
      </c>
      <c r="I362" s="104">
        <f>Final_Report[[#This Row],[Priority]]</f>
        <v>0</v>
      </c>
      <c r="J362" s="103">
        <f>Final_Report[[#This Row],[Uploading Status]]</f>
        <v>0</v>
      </c>
    </row>
    <row r="363" spans="1:10" ht="409.5" hidden="1">
      <c r="A363" s="58">
        <f>Final_Report[[#This Row],[Issue Name]]</f>
        <v>0</v>
      </c>
      <c r="B363" s="103" t="str">
        <f>Final_Report[[#This Row],[Summary]]</f>
        <v>N/A</v>
      </c>
      <c r="C363" s="103" t="str">
        <f>CONCATENATE("*Steps to Reproduce:*",CHAR(10),CHAR(10),'Final Report'!AD363,CHAR(10),CHAR(10),'Final Report'!AF363,CHAR(10),CHAR(10),"*Actual Result:*",CHAR(10),'Final Report'!V363,CHAR(10),CHAR(10),"*ScreenShot Name:*",CHAR(10),'Final Report'!AI363,CHAR(10),CHAR(10),IF('Final Report'!X363&lt;&gt;"",CONCATENATE("*Code Snippet*",CHAR(10),'Final Report'!X363,CHAR(10),CHAR(10)),""),"*Expected Result*",CHAR(10),'Final Report'!Z363,CHAR(10),CHAR(10),"*Rationale*",CHAR(10),'Final Report'!AA363,CHAR(10),CHAR(10),"*Recommendation*",CHAR(10),'Final Report'!AC363,CHAR(10),CHAR(10),"*WCAG 2.1 Conformance Level:*",CHAR(10),'Final Report'!AG363,CHAR(10),CHAR(10),"*WCAG 2.1 Success Criteria:*",CHAR(10),'Final Report'!AH363,CHAR(10),CHAR(10),"*Tested on:*",CHAR(10),'Final Report'!AK363,CHAR(10),CHAR(10),IF(OR('Final Report'!G363&lt;&gt;"",'Final Report'!H363&lt;&gt;"",'Final Report'!I363&lt;&gt;"",'Final Report'!J363&lt;&gt;"",'Final Report'!K363&lt;&gt;"",'Final Report'!L363&lt;&gt;"",'Final Report'!M363&lt;&gt;"",'Final Report'!N363&lt;&gt;"",'Final Report'!O363&lt;&gt;""),CONCATENATE("*Assistive Technology:*",CHAR(10),IF('Final Report'!G363&lt;&gt;"",CONCATENATE("JAWS 2022 - Chrome - Windows - ",'Final Report'!G363,CHAR(10)),""),IF('Final Report'!H363&lt;&gt;"",CONCATENATE("NVDA 2022 - Firefox - Windows - ",'Final Report'!H363,CHAR(10)),""),IF('Final Report'!I363&lt;&gt;"",CONCATENATE("NVDA 2022 - Chrome - Windows - ",'Final Report'!I363,CHAR(10)),""),IF('Final Report'!J363&lt;&gt;"",CONCATENATE("VoiceOver - Safari - MAC OS - ",'Final Report'!J363,CHAR(10)),""),IF('Final Report'!K363&lt;&gt;"",CONCATENATE("VoiceOver - Chrome - MAC OS  - ",'Final Report'!K363,CHAR(10)),""),IF('Final Report'!L363&lt;&gt;"",CONCATENATE("VoiceOver - iOS - ",'Final Report'!L363,CHAR(10)),""),IF('Final Report'!M363&lt;&gt;"",CONCATENATE("TalkBack - Android - ",'Final Report'!M363,CHAR(10)),""),IF('Final Report'!N363&lt;&gt;"",CONCATENATE("ZoomText - ",'Final Report'!N363,CHAR(10)),""),IF('Final Report'!O363&lt;&gt;"",CONCATENATE("Dragon - ",'Final Report'!O363,CHAR(10)),""),CHAR(10),"*Original Bug:*",CHAR(10),)))</f>
        <v>*Steps to Reproduce:*
N/A
*Actual Result:*
N/A
*ScreenShot Name:*
*Code Snippet*
0
*Expected Result*
N/A
*Rationale*
N/A
*Recommendation*
N/A
*WCAG 2.1 Conformance Level:*
N/A
*WCAG 2.1 Success Criteria:*
N/A
*Tested on:*
Windows: 11
MAC OS: 12
iOS: 15
Android OS: 10
FALSE</v>
      </c>
      <c r="D363" s="121" t="b">
        <f>Final_Report[[#This Row],[Severity]]</f>
        <v>0</v>
      </c>
      <c r="E363" s="103" t="str">
        <f>CONCATENATE('Final Report'!AD363,CHAR(10),CHAR(10),'Final Report'!AF363)</f>
        <v xml:space="preserve">
N/A</v>
      </c>
      <c r="F363" s="103" t="str">
        <f>Final_Report[[#This Row],[Components]]</f>
        <v>N/A (Level N/A), Accessibility, Audit, Marketing, MLM-XL, MLVISION, MyLab, US, VPAT</v>
      </c>
      <c r="G363" s="103" t="e">
        <f>Final_Report[[#This Row],[Labels]]</f>
        <v>#VALUE!</v>
      </c>
      <c r="H363" s="103">
        <f>Final_Report[[#This Row],[ScreenShot Name]]</f>
        <v>0</v>
      </c>
      <c r="I363" s="104">
        <f>Final_Report[[#This Row],[Priority]]</f>
        <v>0</v>
      </c>
      <c r="J363" s="103">
        <f>Final_Report[[#This Row],[Uploading Status]]</f>
        <v>0</v>
      </c>
    </row>
    <row r="364" spans="1:10" ht="409.5" hidden="1">
      <c r="A364" s="58">
        <f>Final_Report[[#This Row],[Issue Name]]</f>
        <v>0</v>
      </c>
      <c r="B364" s="103" t="str">
        <f>Final_Report[[#This Row],[Summary]]</f>
        <v>N/A</v>
      </c>
      <c r="C364" s="103" t="str">
        <f>CONCATENATE("*Steps to Reproduce:*",CHAR(10),CHAR(10),'Final Report'!AD364,CHAR(10),CHAR(10),'Final Report'!AF364,CHAR(10),CHAR(10),"*Actual Result:*",CHAR(10),'Final Report'!V364,CHAR(10),CHAR(10),"*ScreenShot Name:*",CHAR(10),'Final Report'!AI364,CHAR(10),CHAR(10),IF('Final Report'!X364&lt;&gt;"",CONCATENATE("*Code Snippet*",CHAR(10),'Final Report'!X364,CHAR(10),CHAR(10)),""),"*Expected Result*",CHAR(10),'Final Report'!Z364,CHAR(10),CHAR(10),"*Rationale*",CHAR(10),'Final Report'!AA364,CHAR(10),CHAR(10),"*Recommendation*",CHAR(10),'Final Report'!AC364,CHAR(10),CHAR(10),"*WCAG 2.1 Conformance Level:*",CHAR(10),'Final Report'!AG364,CHAR(10),CHAR(10),"*WCAG 2.1 Success Criteria:*",CHAR(10),'Final Report'!AH364,CHAR(10),CHAR(10),"*Tested on:*",CHAR(10),'Final Report'!AK364,CHAR(10),CHAR(10),IF(OR('Final Report'!G364&lt;&gt;"",'Final Report'!H364&lt;&gt;"",'Final Report'!I364&lt;&gt;"",'Final Report'!J364&lt;&gt;"",'Final Report'!K364&lt;&gt;"",'Final Report'!L364&lt;&gt;"",'Final Report'!M364&lt;&gt;"",'Final Report'!N364&lt;&gt;"",'Final Report'!O364&lt;&gt;""),CONCATENATE("*Assistive Technology:*",CHAR(10),IF('Final Report'!G364&lt;&gt;"",CONCATENATE("JAWS 2022 - Chrome - Windows - ",'Final Report'!G364,CHAR(10)),""),IF('Final Report'!H364&lt;&gt;"",CONCATENATE("NVDA 2022 - Firefox - Windows - ",'Final Report'!H364,CHAR(10)),""),IF('Final Report'!I364&lt;&gt;"",CONCATENATE("NVDA 2022 - Chrome - Windows - ",'Final Report'!I364,CHAR(10)),""),IF('Final Report'!J364&lt;&gt;"",CONCATENATE("VoiceOver - Safari - MAC OS - ",'Final Report'!J364,CHAR(10)),""),IF('Final Report'!K364&lt;&gt;"",CONCATENATE("VoiceOver - Chrome - MAC OS  - ",'Final Report'!K364,CHAR(10)),""),IF('Final Report'!L364&lt;&gt;"",CONCATENATE("VoiceOver - iOS - ",'Final Report'!L364,CHAR(10)),""),IF('Final Report'!M364&lt;&gt;"",CONCATENATE("TalkBack - Android - ",'Final Report'!M364,CHAR(10)),""),IF('Final Report'!N364&lt;&gt;"",CONCATENATE("ZoomText - ",'Final Report'!N364,CHAR(10)),""),IF('Final Report'!O364&lt;&gt;"",CONCATENATE("Dragon - ",'Final Report'!O364,CHAR(10)),""),CHAR(10),"*Original Bug:*",CHAR(10),)))</f>
        <v>*Steps to Reproduce:*
N/A
*Actual Result:*
N/A
*ScreenShot Name:*
*Code Snippet*
0
*Expected Result*
N/A
*Rationale*
N/A
*Recommendation*
N/A
*WCAG 2.1 Conformance Level:*
N/A
*WCAG 2.1 Success Criteria:*
N/A
*Tested on:*
Windows: 11
MAC OS: 12
iOS: 15
Android OS: 10
FALSE</v>
      </c>
      <c r="D364" s="121" t="b">
        <f>Final_Report[[#This Row],[Severity]]</f>
        <v>0</v>
      </c>
      <c r="E364" s="103" t="str">
        <f>CONCATENATE('Final Report'!AD364,CHAR(10),CHAR(10),'Final Report'!AF364)</f>
        <v xml:space="preserve">
N/A</v>
      </c>
      <c r="F364" s="103" t="str">
        <f>Final_Report[[#This Row],[Components]]</f>
        <v>N/A (Level N/A), Accessibility, Audit, Marketing, MLM-XL, MLVISION, MyLab, US, VPAT</v>
      </c>
      <c r="G364" s="103" t="e">
        <f>Final_Report[[#This Row],[Labels]]</f>
        <v>#VALUE!</v>
      </c>
      <c r="H364" s="103">
        <f>Final_Report[[#This Row],[ScreenShot Name]]</f>
        <v>0</v>
      </c>
      <c r="I364" s="104">
        <f>Final_Report[[#This Row],[Priority]]</f>
        <v>0</v>
      </c>
      <c r="J364" s="103">
        <f>Final_Report[[#This Row],[Uploading Status]]</f>
        <v>0</v>
      </c>
    </row>
    <row r="365" spans="1:10" ht="409.5" hidden="1">
      <c r="A365" s="58">
        <f>Final_Report[[#This Row],[Issue Name]]</f>
        <v>0</v>
      </c>
      <c r="B365" s="103" t="str">
        <f>Final_Report[[#This Row],[Summary]]</f>
        <v>N/A</v>
      </c>
      <c r="C365" s="103" t="str">
        <f>CONCATENATE("*Steps to Reproduce:*",CHAR(10),CHAR(10),'Final Report'!AD365,CHAR(10),CHAR(10),'Final Report'!AF365,CHAR(10),CHAR(10),"*Actual Result:*",CHAR(10),'Final Report'!V365,CHAR(10),CHAR(10),"*ScreenShot Name:*",CHAR(10),'Final Report'!AI365,CHAR(10),CHAR(10),IF('Final Report'!X365&lt;&gt;"",CONCATENATE("*Code Snippet*",CHAR(10),'Final Report'!X365,CHAR(10),CHAR(10)),""),"*Expected Result*",CHAR(10),'Final Report'!Z365,CHAR(10),CHAR(10),"*Rationale*",CHAR(10),'Final Report'!AA365,CHAR(10),CHAR(10),"*Recommendation*",CHAR(10),'Final Report'!AC365,CHAR(10),CHAR(10),"*WCAG 2.1 Conformance Level:*",CHAR(10),'Final Report'!AG365,CHAR(10),CHAR(10),"*WCAG 2.1 Success Criteria:*",CHAR(10),'Final Report'!AH365,CHAR(10),CHAR(10),"*Tested on:*",CHAR(10),'Final Report'!AK365,CHAR(10),CHAR(10),IF(OR('Final Report'!G365&lt;&gt;"",'Final Report'!H365&lt;&gt;"",'Final Report'!I365&lt;&gt;"",'Final Report'!J365&lt;&gt;"",'Final Report'!K365&lt;&gt;"",'Final Report'!L365&lt;&gt;"",'Final Report'!M365&lt;&gt;"",'Final Report'!N365&lt;&gt;"",'Final Report'!O365&lt;&gt;""),CONCATENATE("*Assistive Technology:*",CHAR(10),IF('Final Report'!G365&lt;&gt;"",CONCATENATE("JAWS 2022 - Chrome - Windows - ",'Final Report'!G365,CHAR(10)),""),IF('Final Report'!H365&lt;&gt;"",CONCATENATE("NVDA 2022 - Firefox - Windows - ",'Final Report'!H365,CHAR(10)),""),IF('Final Report'!I365&lt;&gt;"",CONCATENATE("NVDA 2022 - Chrome - Windows - ",'Final Report'!I365,CHAR(10)),""),IF('Final Report'!J365&lt;&gt;"",CONCATENATE("VoiceOver - Safari - MAC OS - ",'Final Report'!J365,CHAR(10)),""),IF('Final Report'!K365&lt;&gt;"",CONCATENATE("VoiceOver - Chrome - MAC OS  - ",'Final Report'!K365,CHAR(10)),""),IF('Final Report'!L365&lt;&gt;"",CONCATENATE("VoiceOver - iOS - ",'Final Report'!L365,CHAR(10)),""),IF('Final Report'!M365&lt;&gt;"",CONCATENATE("TalkBack - Android - ",'Final Report'!M365,CHAR(10)),""),IF('Final Report'!N365&lt;&gt;"",CONCATENATE("ZoomText - ",'Final Report'!N365,CHAR(10)),""),IF('Final Report'!O365&lt;&gt;"",CONCATENATE("Dragon - ",'Final Report'!O365,CHAR(10)),""),CHAR(10),"*Original Bug:*",CHAR(10),)))</f>
        <v>*Steps to Reproduce:*
N/A
*Actual Result:*
N/A
*ScreenShot Name:*
*Code Snippet*
0
*Expected Result*
N/A
*Rationale*
N/A
*Recommendation*
N/A
*WCAG 2.1 Conformance Level:*
N/A
*WCAG 2.1 Success Criteria:*
N/A
*Tested on:*
Windows: 11
MAC OS: 12
iOS: 15
Android OS: 10
FALSE</v>
      </c>
      <c r="D365" s="121" t="b">
        <f>Final_Report[[#This Row],[Severity]]</f>
        <v>0</v>
      </c>
      <c r="E365" s="103" t="str">
        <f>CONCATENATE('Final Report'!AD365,CHAR(10),CHAR(10),'Final Report'!AF365)</f>
        <v xml:space="preserve">
N/A</v>
      </c>
      <c r="F365" s="103" t="str">
        <f>Final_Report[[#This Row],[Components]]</f>
        <v>N/A (Level N/A), Accessibility, Audit, Marketing, MLM-XL, MLVISION, MyLab, US, VPAT</v>
      </c>
      <c r="G365" s="103" t="e">
        <f>Final_Report[[#This Row],[Labels]]</f>
        <v>#VALUE!</v>
      </c>
      <c r="H365" s="103">
        <f>Final_Report[[#This Row],[ScreenShot Name]]</f>
        <v>0</v>
      </c>
      <c r="I365" s="104">
        <f>Final_Report[[#This Row],[Priority]]</f>
        <v>0</v>
      </c>
      <c r="J365" s="103">
        <f>Final_Report[[#This Row],[Uploading Status]]</f>
        <v>0</v>
      </c>
    </row>
    <row r="366" spans="1:10" ht="409.5" hidden="1">
      <c r="A366" s="58">
        <f>Final_Report[[#This Row],[Issue Name]]</f>
        <v>0</v>
      </c>
      <c r="B366" s="103" t="str">
        <f>Final_Report[[#This Row],[Summary]]</f>
        <v>N/A</v>
      </c>
      <c r="C366" s="103" t="str">
        <f>CONCATENATE("*Steps to Reproduce:*",CHAR(10),CHAR(10),'Final Report'!AD366,CHAR(10),CHAR(10),'Final Report'!AF366,CHAR(10),CHAR(10),"*Actual Result:*",CHAR(10),'Final Report'!V366,CHAR(10),CHAR(10),"*ScreenShot Name:*",CHAR(10),'Final Report'!AI366,CHAR(10),CHAR(10),IF('Final Report'!X366&lt;&gt;"",CONCATENATE("*Code Snippet*",CHAR(10),'Final Report'!X366,CHAR(10),CHAR(10)),""),"*Expected Result*",CHAR(10),'Final Report'!Z366,CHAR(10),CHAR(10),"*Rationale*",CHAR(10),'Final Report'!AA366,CHAR(10),CHAR(10),"*Recommendation*",CHAR(10),'Final Report'!AC366,CHAR(10),CHAR(10),"*WCAG 2.1 Conformance Level:*",CHAR(10),'Final Report'!AG366,CHAR(10),CHAR(10),"*WCAG 2.1 Success Criteria:*",CHAR(10),'Final Report'!AH366,CHAR(10),CHAR(10),"*Tested on:*",CHAR(10),'Final Report'!AK366,CHAR(10),CHAR(10),IF(OR('Final Report'!G366&lt;&gt;"",'Final Report'!H366&lt;&gt;"",'Final Report'!I366&lt;&gt;"",'Final Report'!J366&lt;&gt;"",'Final Report'!K366&lt;&gt;"",'Final Report'!L366&lt;&gt;"",'Final Report'!M366&lt;&gt;"",'Final Report'!N366&lt;&gt;"",'Final Report'!O366&lt;&gt;""),CONCATENATE("*Assistive Technology:*",CHAR(10),IF('Final Report'!G366&lt;&gt;"",CONCATENATE("JAWS 2022 - Chrome - Windows - ",'Final Report'!G366,CHAR(10)),""),IF('Final Report'!H366&lt;&gt;"",CONCATENATE("NVDA 2022 - Firefox - Windows - ",'Final Report'!H366,CHAR(10)),""),IF('Final Report'!I366&lt;&gt;"",CONCATENATE("NVDA 2022 - Chrome - Windows - ",'Final Report'!I366,CHAR(10)),""),IF('Final Report'!J366&lt;&gt;"",CONCATENATE("VoiceOver - Safari - MAC OS - ",'Final Report'!J366,CHAR(10)),""),IF('Final Report'!K366&lt;&gt;"",CONCATENATE("VoiceOver - Chrome - MAC OS  - ",'Final Report'!K366,CHAR(10)),""),IF('Final Report'!L366&lt;&gt;"",CONCATENATE("VoiceOver - iOS - ",'Final Report'!L366,CHAR(10)),""),IF('Final Report'!M366&lt;&gt;"",CONCATENATE("TalkBack - Android - ",'Final Report'!M366,CHAR(10)),""),IF('Final Report'!N366&lt;&gt;"",CONCATENATE("ZoomText - ",'Final Report'!N366,CHAR(10)),""),IF('Final Report'!O366&lt;&gt;"",CONCATENATE("Dragon - ",'Final Report'!O366,CHAR(10)),""),CHAR(10),"*Original Bug:*",CHAR(10),)))</f>
        <v>*Steps to Reproduce:*
N/A
*Actual Result:*
N/A
*ScreenShot Name:*
*Code Snippet*
0
*Expected Result*
N/A
*Rationale*
N/A
*Recommendation*
N/A
*WCAG 2.1 Conformance Level:*
N/A
*WCAG 2.1 Success Criteria:*
N/A
*Tested on:*
Windows: 11
MAC OS: 12
iOS: 15
Android OS: 10
FALSE</v>
      </c>
      <c r="D366" s="121" t="b">
        <f>Final_Report[[#This Row],[Severity]]</f>
        <v>0</v>
      </c>
      <c r="E366" s="103" t="str">
        <f>CONCATENATE('Final Report'!AD366,CHAR(10),CHAR(10),'Final Report'!AF366)</f>
        <v xml:space="preserve">
N/A</v>
      </c>
      <c r="F366" s="103" t="str">
        <f>Final_Report[[#This Row],[Components]]</f>
        <v>N/A (Level N/A), Accessibility, Audit, Marketing, MLM-XL, MLVISION, MyLab, US, VPAT</v>
      </c>
      <c r="G366" s="103" t="e">
        <f>Final_Report[[#This Row],[Labels]]</f>
        <v>#VALUE!</v>
      </c>
      <c r="H366" s="103">
        <f>Final_Report[[#This Row],[ScreenShot Name]]</f>
        <v>0</v>
      </c>
      <c r="I366" s="104">
        <f>Final_Report[[#This Row],[Priority]]</f>
        <v>0</v>
      </c>
      <c r="J366" s="103">
        <f>Final_Report[[#This Row],[Uploading Status]]</f>
        <v>0</v>
      </c>
    </row>
    <row r="367" spans="1:10" ht="409.5" hidden="1">
      <c r="A367" s="58">
        <f>Final_Report[[#This Row],[Issue Name]]</f>
        <v>0</v>
      </c>
      <c r="B367" s="103" t="str">
        <f>Final_Report[[#This Row],[Summary]]</f>
        <v>N/A</v>
      </c>
      <c r="C367" s="103" t="str">
        <f>CONCATENATE("*Steps to Reproduce:*",CHAR(10),CHAR(10),'Final Report'!AD367,CHAR(10),CHAR(10),'Final Report'!AF367,CHAR(10),CHAR(10),"*Actual Result:*",CHAR(10),'Final Report'!V367,CHAR(10),CHAR(10),"*ScreenShot Name:*",CHAR(10),'Final Report'!AI367,CHAR(10),CHAR(10),IF('Final Report'!X367&lt;&gt;"",CONCATENATE("*Code Snippet*",CHAR(10),'Final Report'!X367,CHAR(10),CHAR(10)),""),"*Expected Result*",CHAR(10),'Final Report'!Z367,CHAR(10),CHAR(10),"*Rationale*",CHAR(10),'Final Report'!AA367,CHAR(10),CHAR(10),"*Recommendation*",CHAR(10),'Final Report'!AC367,CHAR(10),CHAR(10),"*WCAG 2.1 Conformance Level:*",CHAR(10),'Final Report'!AG367,CHAR(10),CHAR(10),"*WCAG 2.1 Success Criteria:*",CHAR(10),'Final Report'!AH367,CHAR(10),CHAR(10),"*Tested on:*",CHAR(10),'Final Report'!AK367,CHAR(10),CHAR(10),IF(OR('Final Report'!G367&lt;&gt;"",'Final Report'!H367&lt;&gt;"",'Final Report'!I367&lt;&gt;"",'Final Report'!J367&lt;&gt;"",'Final Report'!K367&lt;&gt;"",'Final Report'!L367&lt;&gt;"",'Final Report'!M367&lt;&gt;"",'Final Report'!N367&lt;&gt;"",'Final Report'!O367&lt;&gt;""),CONCATENATE("*Assistive Technology:*",CHAR(10),IF('Final Report'!G367&lt;&gt;"",CONCATENATE("JAWS 2022 - Chrome - Windows - ",'Final Report'!G367,CHAR(10)),""),IF('Final Report'!H367&lt;&gt;"",CONCATENATE("NVDA 2022 - Firefox - Windows - ",'Final Report'!H367,CHAR(10)),""),IF('Final Report'!I367&lt;&gt;"",CONCATENATE("NVDA 2022 - Chrome - Windows - ",'Final Report'!I367,CHAR(10)),""),IF('Final Report'!J367&lt;&gt;"",CONCATENATE("VoiceOver - Safari - MAC OS - ",'Final Report'!J367,CHAR(10)),""),IF('Final Report'!K367&lt;&gt;"",CONCATENATE("VoiceOver - Chrome - MAC OS  - ",'Final Report'!K367,CHAR(10)),""),IF('Final Report'!L367&lt;&gt;"",CONCATENATE("VoiceOver - iOS - ",'Final Report'!L367,CHAR(10)),""),IF('Final Report'!M367&lt;&gt;"",CONCATENATE("TalkBack - Android - ",'Final Report'!M367,CHAR(10)),""),IF('Final Report'!N367&lt;&gt;"",CONCATENATE("ZoomText - ",'Final Report'!N367,CHAR(10)),""),IF('Final Report'!O367&lt;&gt;"",CONCATENATE("Dragon - ",'Final Report'!O367,CHAR(10)),""),CHAR(10),"*Original Bug:*",CHAR(10),)))</f>
        <v>*Steps to Reproduce:*
N/A
*Actual Result:*
N/A
*ScreenShot Name:*
*Code Snippet*
0
*Expected Result*
N/A
*Rationale*
N/A
*Recommendation*
N/A
*WCAG 2.1 Conformance Level:*
N/A
*WCAG 2.1 Success Criteria:*
N/A
*Tested on:*
Windows: 11
MAC OS: 12
iOS: 15
Android OS: 10
FALSE</v>
      </c>
      <c r="D367" s="121" t="b">
        <f>Final_Report[[#This Row],[Severity]]</f>
        <v>0</v>
      </c>
      <c r="E367" s="103" t="str">
        <f>CONCATENATE('Final Report'!AD367,CHAR(10),CHAR(10),'Final Report'!AF367)</f>
        <v xml:space="preserve">
N/A</v>
      </c>
      <c r="F367" s="103" t="str">
        <f>Final_Report[[#This Row],[Components]]</f>
        <v>N/A (Level N/A), Accessibility, Audit, Marketing, MLM-XL, MLVISION, MyLab, US, VPAT</v>
      </c>
      <c r="G367" s="103" t="e">
        <f>Final_Report[[#This Row],[Labels]]</f>
        <v>#VALUE!</v>
      </c>
      <c r="H367" s="103">
        <f>Final_Report[[#This Row],[ScreenShot Name]]</f>
        <v>0</v>
      </c>
      <c r="I367" s="104">
        <f>Final_Report[[#This Row],[Priority]]</f>
        <v>0</v>
      </c>
      <c r="J367" s="103">
        <f>Final_Report[[#This Row],[Uploading Status]]</f>
        <v>0</v>
      </c>
    </row>
    <row r="368" spans="1:10" ht="409.5" hidden="1">
      <c r="A368" s="58">
        <f>Final_Report[[#This Row],[Issue Name]]</f>
        <v>0</v>
      </c>
      <c r="B368" s="103" t="str">
        <f>Final_Report[[#This Row],[Summary]]</f>
        <v>N/A</v>
      </c>
      <c r="C368" s="103" t="str">
        <f>CONCATENATE("*Steps to Reproduce:*",CHAR(10),CHAR(10),'Final Report'!AD368,CHAR(10),CHAR(10),'Final Report'!AF368,CHAR(10),CHAR(10),"*Actual Result:*",CHAR(10),'Final Report'!V368,CHAR(10),CHAR(10),"*ScreenShot Name:*",CHAR(10),'Final Report'!AI368,CHAR(10),CHAR(10),IF('Final Report'!X368&lt;&gt;"",CONCATENATE("*Code Snippet*",CHAR(10),'Final Report'!X368,CHAR(10),CHAR(10)),""),"*Expected Result*",CHAR(10),'Final Report'!Z368,CHAR(10),CHAR(10),"*Rationale*",CHAR(10),'Final Report'!AA368,CHAR(10),CHAR(10),"*Recommendation*",CHAR(10),'Final Report'!AC368,CHAR(10),CHAR(10),"*WCAG 2.1 Conformance Level:*",CHAR(10),'Final Report'!AG368,CHAR(10),CHAR(10),"*WCAG 2.1 Success Criteria:*",CHAR(10),'Final Report'!AH368,CHAR(10),CHAR(10),"*Tested on:*",CHAR(10),'Final Report'!AK368,CHAR(10),CHAR(10),IF(OR('Final Report'!G368&lt;&gt;"",'Final Report'!H368&lt;&gt;"",'Final Report'!I368&lt;&gt;"",'Final Report'!J368&lt;&gt;"",'Final Report'!K368&lt;&gt;"",'Final Report'!L368&lt;&gt;"",'Final Report'!M368&lt;&gt;"",'Final Report'!N368&lt;&gt;"",'Final Report'!O368&lt;&gt;""),CONCATENATE("*Assistive Technology:*",CHAR(10),IF('Final Report'!G368&lt;&gt;"",CONCATENATE("JAWS 2022 - Chrome - Windows - ",'Final Report'!G368,CHAR(10)),""),IF('Final Report'!H368&lt;&gt;"",CONCATENATE("NVDA 2022 - Firefox - Windows - ",'Final Report'!H368,CHAR(10)),""),IF('Final Report'!I368&lt;&gt;"",CONCATENATE("NVDA 2022 - Chrome - Windows - ",'Final Report'!I368,CHAR(10)),""),IF('Final Report'!J368&lt;&gt;"",CONCATENATE("VoiceOver - Safari - MAC OS - ",'Final Report'!J368,CHAR(10)),""),IF('Final Report'!K368&lt;&gt;"",CONCATENATE("VoiceOver - Chrome - MAC OS  - ",'Final Report'!K368,CHAR(10)),""),IF('Final Report'!L368&lt;&gt;"",CONCATENATE("VoiceOver - iOS - ",'Final Report'!L368,CHAR(10)),""),IF('Final Report'!M368&lt;&gt;"",CONCATENATE("TalkBack - Android - ",'Final Report'!M368,CHAR(10)),""),IF('Final Report'!N368&lt;&gt;"",CONCATENATE("ZoomText - ",'Final Report'!N368,CHAR(10)),""),IF('Final Report'!O368&lt;&gt;"",CONCATENATE("Dragon - ",'Final Report'!O368,CHAR(10)),""),CHAR(10),"*Original Bug:*",CHAR(10),)))</f>
        <v>*Steps to Reproduce:*
N/A
*Actual Result:*
N/A
*ScreenShot Name:*
*Code Snippet*
0
*Expected Result*
N/A
*Rationale*
N/A
*Recommendation*
N/A
*WCAG 2.1 Conformance Level:*
N/A
*WCAG 2.1 Success Criteria:*
N/A
*Tested on:*
Windows: 11
MAC OS: 12
iOS: 15
Android OS: 10
FALSE</v>
      </c>
      <c r="D368" s="121" t="b">
        <f>Final_Report[[#This Row],[Severity]]</f>
        <v>0</v>
      </c>
      <c r="E368" s="103" t="str">
        <f>CONCATENATE('Final Report'!AD368,CHAR(10),CHAR(10),'Final Report'!AF368)</f>
        <v xml:space="preserve">
N/A</v>
      </c>
      <c r="F368" s="103" t="str">
        <f>Final_Report[[#This Row],[Components]]</f>
        <v>N/A (Level N/A), Accessibility, Audit, Marketing, MLM-XL, MLVISION, MyLab, US, VPAT</v>
      </c>
      <c r="G368" s="103" t="e">
        <f>Final_Report[[#This Row],[Labels]]</f>
        <v>#VALUE!</v>
      </c>
      <c r="H368" s="103">
        <f>Final_Report[[#This Row],[ScreenShot Name]]</f>
        <v>0</v>
      </c>
      <c r="I368" s="104">
        <f>Final_Report[[#This Row],[Priority]]</f>
        <v>0</v>
      </c>
      <c r="J368" s="103">
        <f>Final_Report[[#This Row],[Uploading Status]]</f>
        <v>0</v>
      </c>
    </row>
    <row r="369" spans="1:10" ht="409.5" hidden="1">
      <c r="A369" s="58">
        <f>Final_Report[[#This Row],[Issue Name]]</f>
        <v>0</v>
      </c>
      <c r="B369" s="103" t="str">
        <f>Final_Report[[#This Row],[Summary]]</f>
        <v>N/A</v>
      </c>
      <c r="C369" s="103" t="str">
        <f>CONCATENATE("*Steps to Reproduce:*",CHAR(10),CHAR(10),'Final Report'!AD369,CHAR(10),CHAR(10),'Final Report'!AF369,CHAR(10),CHAR(10),"*Actual Result:*",CHAR(10),'Final Report'!V369,CHAR(10),CHAR(10),"*ScreenShot Name:*",CHAR(10),'Final Report'!AI369,CHAR(10),CHAR(10),IF('Final Report'!X369&lt;&gt;"",CONCATENATE("*Code Snippet*",CHAR(10),'Final Report'!X369,CHAR(10),CHAR(10)),""),"*Expected Result*",CHAR(10),'Final Report'!Z369,CHAR(10),CHAR(10),"*Rationale*",CHAR(10),'Final Report'!AA369,CHAR(10),CHAR(10),"*Recommendation*",CHAR(10),'Final Report'!AC369,CHAR(10),CHAR(10),"*WCAG 2.1 Conformance Level:*",CHAR(10),'Final Report'!AG369,CHAR(10),CHAR(10),"*WCAG 2.1 Success Criteria:*",CHAR(10),'Final Report'!AH369,CHAR(10),CHAR(10),"*Tested on:*",CHAR(10),'Final Report'!AK369,CHAR(10),CHAR(10),IF(OR('Final Report'!G369&lt;&gt;"",'Final Report'!H369&lt;&gt;"",'Final Report'!I369&lt;&gt;"",'Final Report'!J369&lt;&gt;"",'Final Report'!K369&lt;&gt;"",'Final Report'!L369&lt;&gt;"",'Final Report'!M369&lt;&gt;"",'Final Report'!N369&lt;&gt;"",'Final Report'!O369&lt;&gt;""),CONCATENATE("*Assistive Technology:*",CHAR(10),IF('Final Report'!G369&lt;&gt;"",CONCATENATE("JAWS 2022 - Chrome - Windows - ",'Final Report'!G369,CHAR(10)),""),IF('Final Report'!H369&lt;&gt;"",CONCATENATE("NVDA 2022 - Firefox - Windows - ",'Final Report'!H369,CHAR(10)),""),IF('Final Report'!I369&lt;&gt;"",CONCATENATE("NVDA 2022 - Chrome - Windows - ",'Final Report'!I369,CHAR(10)),""),IF('Final Report'!J369&lt;&gt;"",CONCATENATE("VoiceOver - Safari - MAC OS - ",'Final Report'!J369,CHAR(10)),""),IF('Final Report'!K369&lt;&gt;"",CONCATENATE("VoiceOver - Chrome - MAC OS  - ",'Final Report'!K369,CHAR(10)),""),IF('Final Report'!L369&lt;&gt;"",CONCATENATE("VoiceOver - iOS - ",'Final Report'!L369,CHAR(10)),""),IF('Final Report'!M369&lt;&gt;"",CONCATENATE("TalkBack - Android - ",'Final Report'!M369,CHAR(10)),""),IF('Final Report'!N369&lt;&gt;"",CONCATENATE("ZoomText - ",'Final Report'!N369,CHAR(10)),""),IF('Final Report'!O369&lt;&gt;"",CONCATENATE("Dragon - ",'Final Report'!O369,CHAR(10)),""),CHAR(10),"*Original Bug:*",CHAR(10),)))</f>
        <v>*Steps to Reproduce:*
N/A
*Actual Result:*
N/A
*ScreenShot Name:*
*Code Snippet*
0
*Expected Result*
N/A
*Rationale*
N/A
*Recommendation*
N/A
*WCAG 2.1 Conformance Level:*
N/A
*WCAG 2.1 Success Criteria:*
N/A
*Tested on:*
Windows: 11
MAC OS: 12
iOS: 15
Android OS: 10
FALSE</v>
      </c>
      <c r="D369" s="121" t="b">
        <f>Final_Report[[#This Row],[Severity]]</f>
        <v>0</v>
      </c>
      <c r="E369" s="103" t="str">
        <f>CONCATENATE('Final Report'!AD369,CHAR(10),CHAR(10),'Final Report'!AF369)</f>
        <v xml:space="preserve">
N/A</v>
      </c>
      <c r="F369" s="103" t="str">
        <f>Final_Report[[#This Row],[Components]]</f>
        <v>N/A (Level N/A), Accessibility, Audit, Marketing, MLM-XL, MLVISION, MyLab, US, VPAT</v>
      </c>
      <c r="G369" s="103" t="e">
        <f>Final_Report[[#This Row],[Labels]]</f>
        <v>#VALUE!</v>
      </c>
      <c r="H369" s="103">
        <f>Final_Report[[#This Row],[ScreenShot Name]]</f>
        <v>0</v>
      </c>
      <c r="I369" s="104">
        <f>Final_Report[[#This Row],[Priority]]</f>
        <v>0</v>
      </c>
      <c r="J369" s="103">
        <f>Final_Report[[#This Row],[Uploading Status]]</f>
        <v>0</v>
      </c>
    </row>
    <row r="370" spans="1:10" ht="409.5" hidden="1">
      <c r="A370" s="58">
        <f>Final_Report[[#This Row],[Issue Name]]</f>
        <v>0</v>
      </c>
      <c r="B370" s="103" t="str">
        <f>Final_Report[[#This Row],[Summary]]</f>
        <v>N/A</v>
      </c>
      <c r="C370" s="103" t="str">
        <f>CONCATENATE("*Steps to Reproduce:*",CHAR(10),CHAR(10),'Final Report'!AD370,CHAR(10),CHAR(10),'Final Report'!AF370,CHAR(10),CHAR(10),"*Actual Result:*",CHAR(10),'Final Report'!V370,CHAR(10),CHAR(10),"*ScreenShot Name:*",CHAR(10),'Final Report'!AI370,CHAR(10),CHAR(10),IF('Final Report'!X370&lt;&gt;"",CONCATENATE("*Code Snippet*",CHAR(10),'Final Report'!X370,CHAR(10),CHAR(10)),""),"*Expected Result*",CHAR(10),'Final Report'!Z370,CHAR(10),CHAR(10),"*Rationale*",CHAR(10),'Final Report'!AA370,CHAR(10),CHAR(10),"*Recommendation*",CHAR(10),'Final Report'!AC370,CHAR(10),CHAR(10),"*WCAG 2.1 Conformance Level:*",CHAR(10),'Final Report'!AG370,CHAR(10),CHAR(10),"*WCAG 2.1 Success Criteria:*",CHAR(10),'Final Report'!AH370,CHAR(10),CHAR(10),"*Tested on:*",CHAR(10),'Final Report'!AK370,CHAR(10),CHAR(10),IF(OR('Final Report'!G370&lt;&gt;"",'Final Report'!H370&lt;&gt;"",'Final Report'!I370&lt;&gt;"",'Final Report'!J370&lt;&gt;"",'Final Report'!K370&lt;&gt;"",'Final Report'!L370&lt;&gt;"",'Final Report'!M370&lt;&gt;"",'Final Report'!N370&lt;&gt;"",'Final Report'!O370&lt;&gt;""),CONCATENATE("*Assistive Technology:*",CHAR(10),IF('Final Report'!G370&lt;&gt;"",CONCATENATE("JAWS 2022 - Chrome - Windows - ",'Final Report'!G370,CHAR(10)),""),IF('Final Report'!H370&lt;&gt;"",CONCATENATE("NVDA 2022 - Firefox - Windows - ",'Final Report'!H370,CHAR(10)),""),IF('Final Report'!I370&lt;&gt;"",CONCATENATE("NVDA 2022 - Chrome - Windows - ",'Final Report'!I370,CHAR(10)),""),IF('Final Report'!J370&lt;&gt;"",CONCATENATE("VoiceOver - Safari - MAC OS - ",'Final Report'!J370,CHAR(10)),""),IF('Final Report'!K370&lt;&gt;"",CONCATENATE("VoiceOver - Chrome - MAC OS  - ",'Final Report'!K370,CHAR(10)),""),IF('Final Report'!L370&lt;&gt;"",CONCATENATE("VoiceOver - iOS - ",'Final Report'!L370,CHAR(10)),""),IF('Final Report'!M370&lt;&gt;"",CONCATENATE("TalkBack - Android - ",'Final Report'!M370,CHAR(10)),""),IF('Final Report'!N370&lt;&gt;"",CONCATENATE("ZoomText - ",'Final Report'!N370,CHAR(10)),""),IF('Final Report'!O370&lt;&gt;"",CONCATENATE("Dragon - ",'Final Report'!O370,CHAR(10)),""),CHAR(10),"*Original Bug:*",CHAR(10),)))</f>
        <v>*Steps to Reproduce:*
N/A
*Actual Result:*
N/A
*ScreenShot Name:*
*Code Snippet*
0
*Expected Result*
N/A
*Rationale*
N/A
*Recommendation*
N/A
*WCAG 2.1 Conformance Level:*
N/A
*WCAG 2.1 Success Criteria:*
N/A
*Tested on:*
Windows: 11
MAC OS: 12
iOS: 15
Android OS: 10
FALSE</v>
      </c>
      <c r="D370" s="121" t="b">
        <f>Final_Report[[#This Row],[Severity]]</f>
        <v>0</v>
      </c>
      <c r="E370" s="103" t="str">
        <f>CONCATENATE('Final Report'!AD370,CHAR(10),CHAR(10),'Final Report'!AF370)</f>
        <v xml:space="preserve">
N/A</v>
      </c>
      <c r="F370" s="103" t="str">
        <f>Final_Report[[#This Row],[Components]]</f>
        <v>N/A (Level N/A), Accessibility, Audit, Marketing, MLM-XL, MLVISION, MyLab, US, VPAT</v>
      </c>
      <c r="G370" s="103" t="e">
        <f>Final_Report[[#This Row],[Labels]]</f>
        <v>#VALUE!</v>
      </c>
      <c r="H370" s="103">
        <f>Final_Report[[#This Row],[ScreenShot Name]]</f>
        <v>0</v>
      </c>
      <c r="I370" s="104">
        <f>Final_Report[[#This Row],[Priority]]</f>
        <v>0</v>
      </c>
      <c r="J370" s="103">
        <f>Final_Report[[#This Row],[Uploading Status]]</f>
        <v>0</v>
      </c>
    </row>
    <row r="371" spans="1:10" ht="409.5" hidden="1">
      <c r="A371" s="58">
        <f>Final_Report[[#This Row],[Issue Name]]</f>
        <v>0</v>
      </c>
      <c r="B371" s="103" t="str">
        <f>Final_Report[[#This Row],[Summary]]</f>
        <v>N/A</v>
      </c>
      <c r="C371" s="103" t="str">
        <f>CONCATENATE("*Steps to Reproduce:*",CHAR(10),CHAR(10),'Final Report'!AD371,CHAR(10),CHAR(10),'Final Report'!AF371,CHAR(10),CHAR(10),"*Actual Result:*",CHAR(10),'Final Report'!V371,CHAR(10),CHAR(10),"*ScreenShot Name:*",CHAR(10),'Final Report'!AI371,CHAR(10),CHAR(10),IF('Final Report'!X371&lt;&gt;"",CONCATENATE("*Code Snippet*",CHAR(10),'Final Report'!X371,CHAR(10),CHAR(10)),""),"*Expected Result*",CHAR(10),'Final Report'!Z371,CHAR(10),CHAR(10),"*Rationale*",CHAR(10),'Final Report'!AA371,CHAR(10),CHAR(10),"*Recommendation*",CHAR(10),'Final Report'!AC371,CHAR(10),CHAR(10),"*WCAG 2.1 Conformance Level:*",CHAR(10),'Final Report'!AG371,CHAR(10),CHAR(10),"*WCAG 2.1 Success Criteria:*",CHAR(10),'Final Report'!AH371,CHAR(10),CHAR(10),"*Tested on:*",CHAR(10),'Final Report'!AK371,CHAR(10),CHAR(10),IF(OR('Final Report'!G371&lt;&gt;"",'Final Report'!H371&lt;&gt;"",'Final Report'!I371&lt;&gt;"",'Final Report'!J371&lt;&gt;"",'Final Report'!K371&lt;&gt;"",'Final Report'!L371&lt;&gt;"",'Final Report'!M371&lt;&gt;"",'Final Report'!N371&lt;&gt;"",'Final Report'!O371&lt;&gt;""),CONCATENATE("*Assistive Technology:*",CHAR(10),IF('Final Report'!G371&lt;&gt;"",CONCATENATE("JAWS 2022 - Chrome - Windows - ",'Final Report'!G371,CHAR(10)),""),IF('Final Report'!H371&lt;&gt;"",CONCATENATE("NVDA 2022 - Firefox - Windows - ",'Final Report'!H371,CHAR(10)),""),IF('Final Report'!I371&lt;&gt;"",CONCATENATE("NVDA 2022 - Chrome - Windows - ",'Final Report'!I371,CHAR(10)),""),IF('Final Report'!J371&lt;&gt;"",CONCATENATE("VoiceOver - Safari - MAC OS - ",'Final Report'!J371,CHAR(10)),""),IF('Final Report'!K371&lt;&gt;"",CONCATENATE("VoiceOver - Chrome - MAC OS  - ",'Final Report'!K371,CHAR(10)),""),IF('Final Report'!L371&lt;&gt;"",CONCATENATE("VoiceOver - iOS - ",'Final Report'!L371,CHAR(10)),""),IF('Final Report'!M371&lt;&gt;"",CONCATENATE("TalkBack - Android - ",'Final Report'!M371,CHAR(10)),""),IF('Final Report'!N371&lt;&gt;"",CONCATENATE("ZoomText - ",'Final Report'!N371,CHAR(10)),""),IF('Final Report'!O371&lt;&gt;"",CONCATENATE("Dragon - ",'Final Report'!O371,CHAR(10)),""),CHAR(10),"*Original Bug:*",CHAR(10),)))</f>
        <v>*Steps to Reproduce:*
N/A
*Actual Result:*
N/A
*ScreenShot Name:*
*Code Snippet*
0
*Expected Result*
N/A
*Rationale*
N/A
*Recommendation*
N/A
*WCAG 2.1 Conformance Level:*
N/A
*WCAG 2.1 Success Criteria:*
N/A
*Tested on:*
Windows: 11
MAC OS: 12
iOS: 15
Android OS: 10
FALSE</v>
      </c>
      <c r="D371" s="121" t="b">
        <f>Final_Report[[#This Row],[Severity]]</f>
        <v>0</v>
      </c>
      <c r="E371" s="103" t="str">
        <f>CONCATENATE('Final Report'!AD371,CHAR(10),CHAR(10),'Final Report'!AF371)</f>
        <v xml:space="preserve">
N/A</v>
      </c>
      <c r="F371" s="103" t="str">
        <f>Final_Report[[#This Row],[Components]]</f>
        <v>N/A (Level N/A), Accessibility, Audit, Marketing, MLM-XL, MLVISION, MyLab, US, VPAT</v>
      </c>
      <c r="G371" s="103" t="e">
        <f>Final_Report[[#This Row],[Labels]]</f>
        <v>#VALUE!</v>
      </c>
      <c r="H371" s="103">
        <f>Final_Report[[#This Row],[ScreenShot Name]]</f>
        <v>0</v>
      </c>
      <c r="I371" s="104">
        <f>Final_Report[[#This Row],[Priority]]</f>
        <v>0</v>
      </c>
      <c r="J371" s="103">
        <f>Final_Report[[#This Row],[Uploading Status]]</f>
        <v>0</v>
      </c>
    </row>
    <row r="372" spans="1:10" ht="409.5" hidden="1">
      <c r="A372" s="58">
        <f>Final_Report[[#This Row],[Issue Name]]</f>
        <v>0</v>
      </c>
      <c r="B372" s="103" t="str">
        <f>Final_Report[[#This Row],[Summary]]</f>
        <v>N/A</v>
      </c>
      <c r="C372" s="103" t="str">
        <f>CONCATENATE("*Steps to Reproduce:*",CHAR(10),CHAR(10),'Final Report'!AD372,CHAR(10),CHAR(10),'Final Report'!AF372,CHAR(10),CHAR(10),"*Actual Result:*",CHAR(10),'Final Report'!V372,CHAR(10),CHAR(10),"*ScreenShot Name:*",CHAR(10),'Final Report'!AI372,CHAR(10),CHAR(10),IF('Final Report'!X372&lt;&gt;"",CONCATENATE("*Code Snippet*",CHAR(10),'Final Report'!X372,CHAR(10),CHAR(10)),""),"*Expected Result*",CHAR(10),'Final Report'!Z372,CHAR(10),CHAR(10),"*Rationale*",CHAR(10),'Final Report'!AA372,CHAR(10),CHAR(10),"*Recommendation*",CHAR(10),'Final Report'!AC372,CHAR(10),CHAR(10),"*WCAG 2.1 Conformance Level:*",CHAR(10),'Final Report'!AG372,CHAR(10),CHAR(10),"*WCAG 2.1 Success Criteria:*",CHAR(10),'Final Report'!AH372,CHAR(10),CHAR(10),"*Tested on:*",CHAR(10),'Final Report'!AK372,CHAR(10),CHAR(10),IF(OR('Final Report'!G372&lt;&gt;"",'Final Report'!H372&lt;&gt;"",'Final Report'!I372&lt;&gt;"",'Final Report'!J372&lt;&gt;"",'Final Report'!K372&lt;&gt;"",'Final Report'!L372&lt;&gt;"",'Final Report'!M372&lt;&gt;"",'Final Report'!N372&lt;&gt;"",'Final Report'!O372&lt;&gt;""),CONCATENATE("*Assistive Technology:*",CHAR(10),IF('Final Report'!G372&lt;&gt;"",CONCATENATE("JAWS 2022 - Chrome - Windows - ",'Final Report'!G372,CHAR(10)),""),IF('Final Report'!H372&lt;&gt;"",CONCATENATE("NVDA 2022 - Firefox - Windows - ",'Final Report'!H372,CHAR(10)),""),IF('Final Report'!I372&lt;&gt;"",CONCATENATE("NVDA 2022 - Chrome - Windows - ",'Final Report'!I372,CHAR(10)),""),IF('Final Report'!J372&lt;&gt;"",CONCATENATE("VoiceOver - Safari - MAC OS - ",'Final Report'!J372,CHAR(10)),""),IF('Final Report'!K372&lt;&gt;"",CONCATENATE("VoiceOver - Chrome - MAC OS  - ",'Final Report'!K372,CHAR(10)),""),IF('Final Report'!L372&lt;&gt;"",CONCATENATE("VoiceOver - iOS - ",'Final Report'!L372,CHAR(10)),""),IF('Final Report'!M372&lt;&gt;"",CONCATENATE("TalkBack - Android - ",'Final Report'!M372,CHAR(10)),""),IF('Final Report'!N372&lt;&gt;"",CONCATENATE("ZoomText - ",'Final Report'!N372,CHAR(10)),""),IF('Final Report'!O372&lt;&gt;"",CONCATENATE("Dragon - ",'Final Report'!O372,CHAR(10)),""),CHAR(10),"*Original Bug:*",CHAR(10),)))</f>
        <v>*Steps to Reproduce:*
N/A
*Actual Result:*
N/A
*ScreenShot Name:*
*Code Snippet*
0
*Expected Result*
N/A
*Rationale*
N/A
*Recommendation*
N/A
*WCAG 2.1 Conformance Level:*
N/A
*WCAG 2.1 Success Criteria:*
N/A
*Tested on:*
Windows: 11
MAC OS: 12
iOS: 15
Android OS: 10
FALSE</v>
      </c>
      <c r="D372" s="121" t="b">
        <f>Final_Report[[#This Row],[Severity]]</f>
        <v>0</v>
      </c>
      <c r="E372" s="103" t="str">
        <f>CONCATENATE('Final Report'!AD372,CHAR(10),CHAR(10),'Final Report'!AF372)</f>
        <v xml:space="preserve">
N/A</v>
      </c>
      <c r="F372" s="103" t="str">
        <f>Final_Report[[#This Row],[Components]]</f>
        <v>N/A (Level N/A), Accessibility, Audit, Marketing, MLM-XL, MLVISION, MyLab, US, VPAT</v>
      </c>
      <c r="G372" s="103" t="e">
        <f>Final_Report[[#This Row],[Labels]]</f>
        <v>#VALUE!</v>
      </c>
      <c r="H372" s="103">
        <f>Final_Report[[#This Row],[ScreenShot Name]]</f>
        <v>0</v>
      </c>
      <c r="I372" s="104">
        <f>Final_Report[[#This Row],[Priority]]</f>
        <v>0</v>
      </c>
      <c r="J372" s="103">
        <f>Final_Report[[#This Row],[Uploading Status]]</f>
        <v>0</v>
      </c>
    </row>
    <row r="373" spans="1:10" ht="409.5" hidden="1">
      <c r="A373" s="58">
        <f>Final_Report[[#This Row],[Issue Name]]</f>
        <v>0</v>
      </c>
      <c r="B373" s="103" t="str">
        <f>Final_Report[[#This Row],[Summary]]</f>
        <v>N/A</v>
      </c>
      <c r="C373" s="103" t="str">
        <f>CONCATENATE("*Steps to Reproduce:*",CHAR(10),CHAR(10),'Final Report'!AD373,CHAR(10),CHAR(10),'Final Report'!AF373,CHAR(10),CHAR(10),"*Actual Result:*",CHAR(10),'Final Report'!V373,CHAR(10),CHAR(10),"*ScreenShot Name:*",CHAR(10),'Final Report'!AI373,CHAR(10),CHAR(10),IF('Final Report'!X373&lt;&gt;"",CONCATENATE("*Code Snippet*",CHAR(10),'Final Report'!X373,CHAR(10),CHAR(10)),""),"*Expected Result*",CHAR(10),'Final Report'!Z373,CHAR(10),CHAR(10),"*Rationale*",CHAR(10),'Final Report'!AA373,CHAR(10),CHAR(10),"*Recommendation*",CHAR(10),'Final Report'!AC373,CHAR(10),CHAR(10),"*WCAG 2.1 Conformance Level:*",CHAR(10),'Final Report'!AG373,CHAR(10),CHAR(10),"*WCAG 2.1 Success Criteria:*",CHAR(10),'Final Report'!AH373,CHAR(10),CHAR(10),"*Tested on:*",CHAR(10),'Final Report'!AK373,CHAR(10),CHAR(10),IF(OR('Final Report'!G373&lt;&gt;"",'Final Report'!H373&lt;&gt;"",'Final Report'!I373&lt;&gt;"",'Final Report'!J373&lt;&gt;"",'Final Report'!K373&lt;&gt;"",'Final Report'!L373&lt;&gt;"",'Final Report'!M373&lt;&gt;"",'Final Report'!N373&lt;&gt;"",'Final Report'!O373&lt;&gt;""),CONCATENATE("*Assistive Technology:*",CHAR(10),IF('Final Report'!G373&lt;&gt;"",CONCATENATE("JAWS 2022 - Chrome - Windows - ",'Final Report'!G373,CHAR(10)),""),IF('Final Report'!H373&lt;&gt;"",CONCATENATE("NVDA 2022 - Firefox - Windows - ",'Final Report'!H373,CHAR(10)),""),IF('Final Report'!I373&lt;&gt;"",CONCATENATE("NVDA 2022 - Chrome - Windows - ",'Final Report'!I373,CHAR(10)),""),IF('Final Report'!J373&lt;&gt;"",CONCATENATE("VoiceOver - Safari - MAC OS - ",'Final Report'!J373,CHAR(10)),""),IF('Final Report'!K373&lt;&gt;"",CONCATENATE("VoiceOver - Chrome - MAC OS  - ",'Final Report'!K373,CHAR(10)),""),IF('Final Report'!L373&lt;&gt;"",CONCATENATE("VoiceOver - iOS - ",'Final Report'!L373,CHAR(10)),""),IF('Final Report'!M373&lt;&gt;"",CONCATENATE("TalkBack - Android - ",'Final Report'!M373,CHAR(10)),""),IF('Final Report'!N373&lt;&gt;"",CONCATENATE("ZoomText - ",'Final Report'!N373,CHAR(10)),""),IF('Final Report'!O373&lt;&gt;"",CONCATENATE("Dragon - ",'Final Report'!O373,CHAR(10)),""),CHAR(10),"*Original Bug:*",CHAR(10),)))</f>
        <v>*Steps to Reproduce:*
N/A
*Actual Result:*
N/A
*ScreenShot Name:*
*Code Snippet*
0
*Expected Result*
N/A
*Rationale*
N/A
*Recommendation*
N/A
*WCAG 2.1 Conformance Level:*
N/A
*WCAG 2.1 Success Criteria:*
N/A
*Tested on:*
Windows: 11
MAC OS: 12
iOS: 15
Android OS: 10
FALSE</v>
      </c>
      <c r="D373" s="121" t="b">
        <f>Final_Report[[#This Row],[Severity]]</f>
        <v>0</v>
      </c>
      <c r="E373" s="103" t="str">
        <f>CONCATENATE('Final Report'!AD373,CHAR(10),CHAR(10),'Final Report'!AF373)</f>
        <v xml:space="preserve">
N/A</v>
      </c>
      <c r="F373" s="103" t="str">
        <f>Final_Report[[#This Row],[Components]]</f>
        <v>N/A (Level N/A), Accessibility, Audit, Marketing, MLM-XL, MLVISION, MyLab, US, VPAT</v>
      </c>
      <c r="G373" s="103" t="e">
        <f>Final_Report[[#This Row],[Labels]]</f>
        <v>#VALUE!</v>
      </c>
      <c r="H373" s="103">
        <f>Final_Report[[#This Row],[ScreenShot Name]]</f>
        <v>0</v>
      </c>
      <c r="I373" s="104">
        <f>Final_Report[[#This Row],[Priority]]</f>
        <v>0</v>
      </c>
      <c r="J373" s="103">
        <f>Final_Report[[#This Row],[Uploading Status]]</f>
        <v>0</v>
      </c>
    </row>
    <row r="374" spans="1:10" ht="409.5" hidden="1">
      <c r="A374" s="58">
        <f>Final_Report[[#This Row],[Issue Name]]</f>
        <v>0</v>
      </c>
      <c r="B374" s="103" t="str">
        <f>Final_Report[[#This Row],[Summary]]</f>
        <v>N/A</v>
      </c>
      <c r="C374" s="103" t="str">
        <f>CONCATENATE("*Steps to Reproduce:*",CHAR(10),CHAR(10),'Final Report'!AD374,CHAR(10),CHAR(10),'Final Report'!AF374,CHAR(10),CHAR(10),"*Actual Result:*",CHAR(10),'Final Report'!V374,CHAR(10),CHAR(10),"*ScreenShot Name:*",CHAR(10),'Final Report'!AI374,CHAR(10),CHAR(10),IF('Final Report'!X374&lt;&gt;"",CONCATENATE("*Code Snippet*",CHAR(10),'Final Report'!X374,CHAR(10),CHAR(10)),""),"*Expected Result*",CHAR(10),'Final Report'!Z374,CHAR(10),CHAR(10),"*Rationale*",CHAR(10),'Final Report'!AA374,CHAR(10),CHAR(10),"*Recommendation*",CHAR(10),'Final Report'!AC374,CHAR(10),CHAR(10),"*WCAG 2.1 Conformance Level:*",CHAR(10),'Final Report'!AG374,CHAR(10),CHAR(10),"*WCAG 2.1 Success Criteria:*",CHAR(10),'Final Report'!AH374,CHAR(10),CHAR(10),"*Tested on:*",CHAR(10),'Final Report'!AK374,CHAR(10),CHAR(10),IF(OR('Final Report'!G374&lt;&gt;"",'Final Report'!H374&lt;&gt;"",'Final Report'!I374&lt;&gt;"",'Final Report'!J374&lt;&gt;"",'Final Report'!K374&lt;&gt;"",'Final Report'!L374&lt;&gt;"",'Final Report'!M374&lt;&gt;"",'Final Report'!N374&lt;&gt;"",'Final Report'!O374&lt;&gt;""),CONCATENATE("*Assistive Technology:*",CHAR(10),IF('Final Report'!G374&lt;&gt;"",CONCATENATE("JAWS 2022 - Chrome - Windows - ",'Final Report'!G374,CHAR(10)),""),IF('Final Report'!H374&lt;&gt;"",CONCATENATE("NVDA 2022 - Firefox - Windows - ",'Final Report'!H374,CHAR(10)),""),IF('Final Report'!I374&lt;&gt;"",CONCATENATE("NVDA 2022 - Chrome - Windows - ",'Final Report'!I374,CHAR(10)),""),IF('Final Report'!J374&lt;&gt;"",CONCATENATE("VoiceOver - Safari - MAC OS - ",'Final Report'!J374,CHAR(10)),""),IF('Final Report'!K374&lt;&gt;"",CONCATENATE("VoiceOver - Chrome - MAC OS  - ",'Final Report'!K374,CHAR(10)),""),IF('Final Report'!L374&lt;&gt;"",CONCATENATE("VoiceOver - iOS - ",'Final Report'!L374,CHAR(10)),""),IF('Final Report'!M374&lt;&gt;"",CONCATENATE("TalkBack - Android - ",'Final Report'!M374,CHAR(10)),""),IF('Final Report'!N374&lt;&gt;"",CONCATENATE("ZoomText - ",'Final Report'!N374,CHAR(10)),""),IF('Final Report'!O374&lt;&gt;"",CONCATENATE("Dragon - ",'Final Report'!O374,CHAR(10)),""),CHAR(10),"*Original Bug:*",CHAR(10),)))</f>
        <v>*Steps to Reproduce:*
N/A
*Actual Result:*
N/A
*ScreenShot Name:*
*Code Snippet*
0
*Expected Result*
N/A
*Rationale*
N/A
*Recommendation*
N/A
*WCAG 2.1 Conformance Level:*
N/A
*WCAG 2.1 Success Criteria:*
N/A
*Tested on:*
Windows: 11
MAC OS: 12
iOS: 15
Android OS: 10
FALSE</v>
      </c>
      <c r="D374" s="121" t="b">
        <f>Final_Report[[#This Row],[Severity]]</f>
        <v>0</v>
      </c>
      <c r="E374" s="103" t="str">
        <f>CONCATENATE('Final Report'!AD374,CHAR(10),CHAR(10),'Final Report'!AF374)</f>
        <v xml:space="preserve">
N/A</v>
      </c>
      <c r="F374" s="103" t="str">
        <f>Final_Report[[#This Row],[Components]]</f>
        <v>N/A (Level N/A), Accessibility, Audit, Marketing, MLM-XL, MLVISION, MyLab, US, VPAT</v>
      </c>
      <c r="G374" s="103" t="e">
        <f>Final_Report[[#This Row],[Labels]]</f>
        <v>#VALUE!</v>
      </c>
      <c r="H374" s="103">
        <f>Final_Report[[#This Row],[ScreenShot Name]]</f>
        <v>0</v>
      </c>
      <c r="I374" s="104">
        <f>Final_Report[[#This Row],[Priority]]</f>
        <v>0</v>
      </c>
      <c r="J374" s="103">
        <f>Final_Report[[#This Row],[Uploading Status]]</f>
        <v>0</v>
      </c>
    </row>
    <row r="375" spans="1:10" ht="409.5" hidden="1">
      <c r="A375" s="58">
        <f>Final_Report[[#This Row],[Issue Name]]</f>
        <v>0</v>
      </c>
      <c r="B375" s="103" t="str">
        <f>Final_Report[[#This Row],[Summary]]</f>
        <v>N/A</v>
      </c>
      <c r="C375" s="103" t="str">
        <f>CONCATENATE("*Steps to Reproduce:*",CHAR(10),CHAR(10),'Final Report'!AD375,CHAR(10),CHAR(10),'Final Report'!AF375,CHAR(10),CHAR(10),"*Actual Result:*",CHAR(10),'Final Report'!V375,CHAR(10),CHAR(10),"*ScreenShot Name:*",CHAR(10),'Final Report'!AI375,CHAR(10),CHAR(10),IF('Final Report'!X375&lt;&gt;"",CONCATENATE("*Code Snippet*",CHAR(10),'Final Report'!X375,CHAR(10),CHAR(10)),""),"*Expected Result*",CHAR(10),'Final Report'!Z375,CHAR(10),CHAR(10),"*Rationale*",CHAR(10),'Final Report'!AA375,CHAR(10),CHAR(10),"*Recommendation*",CHAR(10),'Final Report'!AC375,CHAR(10),CHAR(10),"*WCAG 2.1 Conformance Level:*",CHAR(10),'Final Report'!AG375,CHAR(10),CHAR(10),"*WCAG 2.1 Success Criteria:*",CHAR(10),'Final Report'!AH375,CHAR(10),CHAR(10),"*Tested on:*",CHAR(10),'Final Report'!AK375,CHAR(10),CHAR(10),IF(OR('Final Report'!G375&lt;&gt;"",'Final Report'!H375&lt;&gt;"",'Final Report'!I375&lt;&gt;"",'Final Report'!J375&lt;&gt;"",'Final Report'!K375&lt;&gt;"",'Final Report'!L375&lt;&gt;"",'Final Report'!M375&lt;&gt;"",'Final Report'!N375&lt;&gt;"",'Final Report'!O375&lt;&gt;""),CONCATENATE("*Assistive Technology:*",CHAR(10),IF('Final Report'!G375&lt;&gt;"",CONCATENATE("JAWS 2022 - Chrome - Windows - ",'Final Report'!G375,CHAR(10)),""),IF('Final Report'!H375&lt;&gt;"",CONCATENATE("NVDA 2022 - Firefox - Windows - ",'Final Report'!H375,CHAR(10)),""),IF('Final Report'!I375&lt;&gt;"",CONCATENATE("NVDA 2022 - Chrome - Windows - ",'Final Report'!I375,CHAR(10)),""),IF('Final Report'!J375&lt;&gt;"",CONCATENATE("VoiceOver - Safari - MAC OS - ",'Final Report'!J375,CHAR(10)),""),IF('Final Report'!K375&lt;&gt;"",CONCATENATE("VoiceOver - Chrome - MAC OS  - ",'Final Report'!K375,CHAR(10)),""),IF('Final Report'!L375&lt;&gt;"",CONCATENATE("VoiceOver - iOS - ",'Final Report'!L375,CHAR(10)),""),IF('Final Report'!M375&lt;&gt;"",CONCATENATE("TalkBack - Android - ",'Final Report'!M375,CHAR(10)),""),IF('Final Report'!N375&lt;&gt;"",CONCATENATE("ZoomText - ",'Final Report'!N375,CHAR(10)),""),IF('Final Report'!O375&lt;&gt;"",CONCATENATE("Dragon - ",'Final Report'!O375,CHAR(10)),""),CHAR(10),"*Original Bug:*",CHAR(10),)))</f>
        <v>*Steps to Reproduce:*
N/A
*Actual Result:*
N/A
*ScreenShot Name:*
*Code Snippet*
0
*Expected Result*
N/A
*Rationale*
N/A
*Recommendation*
N/A
*WCAG 2.1 Conformance Level:*
N/A
*WCAG 2.1 Success Criteria:*
N/A
*Tested on:*
Windows: 11
MAC OS: 12
iOS: 15
Android OS: 10
FALSE</v>
      </c>
      <c r="D375" s="121" t="b">
        <f>Final_Report[[#This Row],[Severity]]</f>
        <v>0</v>
      </c>
      <c r="E375" s="103" t="str">
        <f>CONCATENATE('Final Report'!AD375,CHAR(10),CHAR(10),'Final Report'!AF375)</f>
        <v xml:space="preserve">
N/A</v>
      </c>
      <c r="F375" s="103" t="str">
        <f>Final_Report[[#This Row],[Components]]</f>
        <v>N/A (Level N/A), Accessibility, Audit, Marketing, MLM-XL, MLVISION, MyLab, US, VPAT</v>
      </c>
      <c r="G375" s="103" t="e">
        <f>Final_Report[[#This Row],[Labels]]</f>
        <v>#VALUE!</v>
      </c>
      <c r="H375" s="103">
        <f>Final_Report[[#This Row],[ScreenShot Name]]</f>
        <v>0</v>
      </c>
      <c r="I375" s="104">
        <f>Final_Report[[#This Row],[Priority]]</f>
        <v>0</v>
      </c>
      <c r="J375" s="103">
        <f>Final_Report[[#This Row],[Uploading Status]]</f>
        <v>0</v>
      </c>
    </row>
    <row r="376" spans="1:10" ht="409.5" hidden="1">
      <c r="A376" s="58">
        <f>Final_Report[[#This Row],[Issue Name]]</f>
        <v>0</v>
      </c>
      <c r="B376" s="103" t="str">
        <f>Final_Report[[#This Row],[Summary]]</f>
        <v>N/A</v>
      </c>
      <c r="C376" s="103" t="str">
        <f>CONCATENATE("*Steps to Reproduce:*",CHAR(10),CHAR(10),'Final Report'!AD376,CHAR(10),CHAR(10),'Final Report'!AF376,CHAR(10),CHAR(10),"*Actual Result:*",CHAR(10),'Final Report'!V376,CHAR(10),CHAR(10),"*ScreenShot Name:*",CHAR(10),'Final Report'!AI376,CHAR(10),CHAR(10),IF('Final Report'!X376&lt;&gt;"",CONCATENATE("*Code Snippet*",CHAR(10),'Final Report'!X376,CHAR(10),CHAR(10)),""),"*Expected Result*",CHAR(10),'Final Report'!Z376,CHAR(10),CHAR(10),"*Rationale*",CHAR(10),'Final Report'!AA376,CHAR(10),CHAR(10),"*Recommendation*",CHAR(10),'Final Report'!AC376,CHAR(10),CHAR(10),"*WCAG 2.1 Conformance Level:*",CHAR(10),'Final Report'!AG376,CHAR(10),CHAR(10),"*WCAG 2.1 Success Criteria:*",CHAR(10),'Final Report'!AH376,CHAR(10),CHAR(10),"*Tested on:*",CHAR(10),'Final Report'!AK376,CHAR(10),CHAR(10),IF(OR('Final Report'!G376&lt;&gt;"",'Final Report'!H376&lt;&gt;"",'Final Report'!I376&lt;&gt;"",'Final Report'!J376&lt;&gt;"",'Final Report'!K376&lt;&gt;"",'Final Report'!L376&lt;&gt;"",'Final Report'!M376&lt;&gt;"",'Final Report'!N376&lt;&gt;"",'Final Report'!O376&lt;&gt;""),CONCATENATE("*Assistive Technology:*",CHAR(10),IF('Final Report'!G376&lt;&gt;"",CONCATENATE("JAWS 2022 - Chrome - Windows - ",'Final Report'!G376,CHAR(10)),""),IF('Final Report'!H376&lt;&gt;"",CONCATENATE("NVDA 2022 - Firefox - Windows - ",'Final Report'!H376,CHAR(10)),""),IF('Final Report'!I376&lt;&gt;"",CONCATENATE("NVDA 2022 - Chrome - Windows - ",'Final Report'!I376,CHAR(10)),""),IF('Final Report'!J376&lt;&gt;"",CONCATENATE("VoiceOver - Safari - MAC OS - ",'Final Report'!J376,CHAR(10)),""),IF('Final Report'!K376&lt;&gt;"",CONCATENATE("VoiceOver - Chrome - MAC OS  - ",'Final Report'!K376,CHAR(10)),""),IF('Final Report'!L376&lt;&gt;"",CONCATENATE("VoiceOver - iOS - ",'Final Report'!L376,CHAR(10)),""),IF('Final Report'!M376&lt;&gt;"",CONCATENATE("TalkBack - Android - ",'Final Report'!M376,CHAR(10)),""),IF('Final Report'!N376&lt;&gt;"",CONCATENATE("ZoomText - ",'Final Report'!N376,CHAR(10)),""),IF('Final Report'!O376&lt;&gt;"",CONCATENATE("Dragon - ",'Final Report'!O376,CHAR(10)),""),CHAR(10),"*Original Bug:*",CHAR(10),)))</f>
        <v>*Steps to Reproduce:*
N/A
*Actual Result:*
N/A
*ScreenShot Name:*
*Code Snippet*
0
*Expected Result*
N/A
*Rationale*
N/A
*Recommendation*
N/A
*WCAG 2.1 Conformance Level:*
N/A
*WCAG 2.1 Success Criteria:*
N/A
*Tested on:*
Windows: 11
MAC OS: 12
iOS: 15
Android OS: 10
FALSE</v>
      </c>
      <c r="D376" s="121" t="b">
        <f>Final_Report[[#This Row],[Severity]]</f>
        <v>0</v>
      </c>
      <c r="E376" s="103" t="str">
        <f>CONCATENATE('Final Report'!AD376,CHAR(10),CHAR(10),'Final Report'!AF376)</f>
        <v xml:space="preserve">
N/A</v>
      </c>
      <c r="F376" s="103" t="str">
        <f>Final_Report[[#This Row],[Components]]</f>
        <v>N/A (Level N/A), Accessibility, Audit, Marketing, MLM-XL, MLVISION, MyLab, US, VPAT</v>
      </c>
      <c r="G376" s="103" t="e">
        <f>Final_Report[[#This Row],[Labels]]</f>
        <v>#VALUE!</v>
      </c>
      <c r="H376" s="103">
        <f>Final_Report[[#This Row],[ScreenShot Name]]</f>
        <v>0</v>
      </c>
      <c r="I376" s="104">
        <f>Final_Report[[#This Row],[Priority]]</f>
        <v>0</v>
      </c>
      <c r="J376" s="103">
        <f>Final_Report[[#This Row],[Uploading Status]]</f>
        <v>0</v>
      </c>
    </row>
    <row r="377" spans="1:10" ht="409.5" hidden="1">
      <c r="A377" s="58">
        <f>Final_Report[[#This Row],[Issue Name]]</f>
        <v>0</v>
      </c>
      <c r="B377" s="103" t="str">
        <f>Final_Report[[#This Row],[Summary]]</f>
        <v>N/A</v>
      </c>
      <c r="C377" s="103" t="str">
        <f>CONCATENATE("*Steps to Reproduce:*",CHAR(10),CHAR(10),'Final Report'!AD377,CHAR(10),CHAR(10),'Final Report'!AF377,CHAR(10),CHAR(10),"*Actual Result:*",CHAR(10),'Final Report'!V377,CHAR(10),CHAR(10),"*ScreenShot Name:*",CHAR(10),'Final Report'!AI377,CHAR(10),CHAR(10),IF('Final Report'!X377&lt;&gt;"",CONCATENATE("*Code Snippet*",CHAR(10),'Final Report'!X377,CHAR(10),CHAR(10)),""),"*Expected Result*",CHAR(10),'Final Report'!Z377,CHAR(10),CHAR(10),"*Rationale*",CHAR(10),'Final Report'!AA377,CHAR(10),CHAR(10),"*Recommendation*",CHAR(10),'Final Report'!AC377,CHAR(10),CHAR(10),"*WCAG 2.1 Conformance Level:*",CHAR(10),'Final Report'!AG377,CHAR(10),CHAR(10),"*WCAG 2.1 Success Criteria:*",CHAR(10),'Final Report'!AH377,CHAR(10),CHAR(10),"*Tested on:*",CHAR(10),'Final Report'!AK377,CHAR(10),CHAR(10),IF(OR('Final Report'!G377&lt;&gt;"",'Final Report'!H377&lt;&gt;"",'Final Report'!I377&lt;&gt;"",'Final Report'!J377&lt;&gt;"",'Final Report'!K377&lt;&gt;"",'Final Report'!L377&lt;&gt;"",'Final Report'!M377&lt;&gt;"",'Final Report'!N377&lt;&gt;"",'Final Report'!O377&lt;&gt;""),CONCATENATE("*Assistive Technology:*",CHAR(10),IF('Final Report'!G377&lt;&gt;"",CONCATENATE("JAWS 2022 - Chrome - Windows - ",'Final Report'!G377,CHAR(10)),""),IF('Final Report'!H377&lt;&gt;"",CONCATENATE("NVDA 2022 - Firefox - Windows - ",'Final Report'!H377,CHAR(10)),""),IF('Final Report'!I377&lt;&gt;"",CONCATENATE("NVDA 2022 - Chrome - Windows - ",'Final Report'!I377,CHAR(10)),""),IF('Final Report'!J377&lt;&gt;"",CONCATENATE("VoiceOver - Safari - MAC OS - ",'Final Report'!J377,CHAR(10)),""),IF('Final Report'!K377&lt;&gt;"",CONCATENATE("VoiceOver - Chrome - MAC OS  - ",'Final Report'!K377,CHAR(10)),""),IF('Final Report'!L377&lt;&gt;"",CONCATENATE("VoiceOver - iOS - ",'Final Report'!L377,CHAR(10)),""),IF('Final Report'!M377&lt;&gt;"",CONCATENATE("TalkBack - Android - ",'Final Report'!M377,CHAR(10)),""),IF('Final Report'!N377&lt;&gt;"",CONCATENATE("ZoomText - ",'Final Report'!N377,CHAR(10)),""),IF('Final Report'!O377&lt;&gt;"",CONCATENATE("Dragon - ",'Final Report'!O377,CHAR(10)),""),CHAR(10),"*Original Bug:*",CHAR(10),)))</f>
        <v>*Steps to Reproduce:*
N/A
*Actual Result:*
N/A
*ScreenShot Name:*
*Code Snippet*
0
*Expected Result*
N/A
*Rationale*
N/A
*Recommendation*
N/A
*WCAG 2.1 Conformance Level:*
N/A
*WCAG 2.1 Success Criteria:*
N/A
*Tested on:*
Windows: 11
MAC OS: 12
iOS: 15
Android OS: 10
FALSE</v>
      </c>
      <c r="D377" s="121" t="b">
        <f>Final_Report[[#This Row],[Severity]]</f>
        <v>0</v>
      </c>
      <c r="E377" s="103" t="str">
        <f>CONCATENATE('Final Report'!AD377,CHAR(10),CHAR(10),'Final Report'!AF377)</f>
        <v xml:space="preserve">
N/A</v>
      </c>
      <c r="F377" s="103" t="str">
        <f>Final_Report[[#This Row],[Components]]</f>
        <v>N/A (Level N/A), Accessibility, Audit, Marketing, MLM-XL, MLVISION, MyLab, US, VPAT</v>
      </c>
      <c r="G377" s="103" t="e">
        <f>Final_Report[[#This Row],[Labels]]</f>
        <v>#VALUE!</v>
      </c>
      <c r="H377" s="103">
        <f>Final_Report[[#This Row],[ScreenShot Name]]</f>
        <v>0</v>
      </c>
      <c r="I377" s="104">
        <f>Final_Report[[#This Row],[Priority]]</f>
        <v>0</v>
      </c>
      <c r="J377" s="103">
        <f>Final_Report[[#This Row],[Uploading Status]]</f>
        <v>0</v>
      </c>
    </row>
    <row r="378" spans="1:10" ht="409.5" hidden="1">
      <c r="A378" s="58">
        <f>Final_Report[[#This Row],[Issue Name]]</f>
        <v>0</v>
      </c>
      <c r="B378" s="103" t="str">
        <f>Final_Report[[#This Row],[Summary]]</f>
        <v>N/A</v>
      </c>
      <c r="C378" s="103" t="str">
        <f>CONCATENATE("*Steps to Reproduce:*",CHAR(10),CHAR(10),'Final Report'!AD378,CHAR(10),CHAR(10),'Final Report'!AF378,CHAR(10),CHAR(10),"*Actual Result:*",CHAR(10),'Final Report'!V378,CHAR(10),CHAR(10),"*ScreenShot Name:*",CHAR(10),'Final Report'!AI378,CHAR(10),CHAR(10),IF('Final Report'!X378&lt;&gt;"",CONCATENATE("*Code Snippet*",CHAR(10),'Final Report'!X378,CHAR(10),CHAR(10)),""),"*Expected Result*",CHAR(10),'Final Report'!Z378,CHAR(10),CHAR(10),"*Rationale*",CHAR(10),'Final Report'!AA378,CHAR(10),CHAR(10),"*Recommendation*",CHAR(10),'Final Report'!AC378,CHAR(10),CHAR(10),"*WCAG 2.1 Conformance Level:*",CHAR(10),'Final Report'!AG378,CHAR(10),CHAR(10),"*WCAG 2.1 Success Criteria:*",CHAR(10),'Final Report'!AH378,CHAR(10),CHAR(10),"*Tested on:*",CHAR(10),'Final Report'!AK378,CHAR(10),CHAR(10),IF(OR('Final Report'!G378&lt;&gt;"",'Final Report'!H378&lt;&gt;"",'Final Report'!I378&lt;&gt;"",'Final Report'!J378&lt;&gt;"",'Final Report'!K378&lt;&gt;"",'Final Report'!L378&lt;&gt;"",'Final Report'!M378&lt;&gt;"",'Final Report'!N378&lt;&gt;"",'Final Report'!O378&lt;&gt;""),CONCATENATE("*Assistive Technology:*",CHAR(10),IF('Final Report'!G378&lt;&gt;"",CONCATENATE("JAWS 2022 - Chrome - Windows - ",'Final Report'!G378,CHAR(10)),""),IF('Final Report'!H378&lt;&gt;"",CONCATENATE("NVDA 2022 - Firefox - Windows - ",'Final Report'!H378,CHAR(10)),""),IF('Final Report'!I378&lt;&gt;"",CONCATENATE("NVDA 2022 - Chrome - Windows - ",'Final Report'!I378,CHAR(10)),""),IF('Final Report'!J378&lt;&gt;"",CONCATENATE("VoiceOver - Safari - MAC OS - ",'Final Report'!J378,CHAR(10)),""),IF('Final Report'!K378&lt;&gt;"",CONCATENATE("VoiceOver - Chrome - MAC OS  - ",'Final Report'!K378,CHAR(10)),""),IF('Final Report'!L378&lt;&gt;"",CONCATENATE("VoiceOver - iOS - ",'Final Report'!L378,CHAR(10)),""),IF('Final Report'!M378&lt;&gt;"",CONCATENATE("TalkBack - Android - ",'Final Report'!M378,CHAR(10)),""),IF('Final Report'!N378&lt;&gt;"",CONCATENATE("ZoomText - ",'Final Report'!N378,CHAR(10)),""),IF('Final Report'!O378&lt;&gt;"",CONCATENATE("Dragon - ",'Final Report'!O378,CHAR(10)),""),CHAR(10),"*Original Bug:*",CHAR(10),)))</f>
        <v>*Steps to Reproduce:*
N/A
*Actual Result:*
N/A
*ScreenShot Name:*
*Code Snippet*
0
*Expected Result*
N/A
*Rationale*
N/A
*Recommendation*
N/A
*WCAG 2.1 Conformance Level:*
N/A
*WCAG 2.1 Success Criteria:*
N/A
*Tested on:*
Windows: 11
MAC OS: 12
iOS: 15
Android OS: 10
FALSE</v>
      </c>
      <c r="D378" s="121" t="b">
        <f>Final_Report[[#This Row],[Severity]]</f>
        <v>0</v>
      </c>
      <c r="E378" s="103" t="str">
        <f>CONCATENATE('Final Report'!AD378,CHAR(10),CHAR(10),'Final Report'!AF378)</f>
        <v xml:space="preserve">
N/A</v>
      </c>
      <c r="F378" s="103" t="str">
        <f>Final_Report[[#This Row],[Components]]</f>
        <v>N/A (Level N/A), Accessibility, Audit, Marketing, MLM-XL, MLVISION, MyLab, US, VPAT</v>
      </c>
      <c r="G378" s="103" t="e">
        <f>Final_Report[[#This Row],[Labels]]</f>
        <v>#VALUE!</v>
      </c>
      <c r="H378" s="103">
        <f>Final_Report[[#This Row],[ScreenShot Name]]</f>
        <v>0</v>
      </c>
      <c r="I378" s="104">
        <f>Final_Report[[#This Row],[Priority]]</f>
        <v>0</v>
      </c>
      <c r="J378" s="103">
        <f>Final_Report[[#This Row],[Uploading Status]]</f>
        <v>0</v>
      </c>
    </row>
    <row r="379" spans="1:10" ht="409.5" hidden="1">
      <c r="A379" s="58">
        <f>Final_Report[[#This Row],[Issue Name]]</f>
        <v>0</v>
      </c>
      <c r="B379" s="103" t="str">
        <f>Final_Report[[#This Row],[Summary]]</f>
        <v>N/A</v>
      </c>
      <c r="C379" s="103" t="str">
        <f>CONCATENATE("*Steps to Reproduce:*",CHAR(10),CHAR(10),'Final Report'!AD379,CHAR(10),CHAR(10),'Final Report'!AF379,CHAR(10),CHAR(10),"*Actual Result:*",CHAR(10),'Final Report'!V379,CHAR(10),CHAR(10),"*ScreenShot Name:*",CHAR(10),'Final Report'!AI379,CHAR(10),CHAR(10),IF('Final Report'!X379&lt;&gt;"",CONCATENATE("*Code Snippet*",CHAR(10),'Final Report'!X379,CHAR(10),CHAR(10)),""),"*Expected Result*",CHAR(10),'Final Report'!Z379,CHAR(10),CHAR(10),"*Rationale*",CHAR(10),'Final Report'!AA379,CHAR(10),CHAR(10),"*Recommendation*",CHAR(10),'Final Report'!AC379,CHAR(10),CHAR(10),"*WCAG 2.1 Conformance Level:*",CHAR(10),'Final Report'!AG379,CHAR(10),CHAR(10),"*WCAG 2.1 Success Criteria:*",CHAR(10),'Final Report'!AH379,CHAR(10),CHAR(10),"*Tested on:*",CHAR(10),'Final Report'!AK379,CHAR(10),CHAR(10),IF(OR('Final Report'!G379&lt;&gt;"",'Final Report'!H379&lt;&gt;"",'Final Report'!I379&lt;&gt;"",'Final Report'!J379&lt;&gt;"",'Final Report'!K379&lt;&gt;"",'Final Report'!L379&lt;&gt;"",'Final Report'!M379&lt;&gt;"",'Final Report'!N379&lt;&gt;"",'Final Report'!O379&lt;&gt;""),CONCATENATE("*Assistive Technology:*",CHAR(10),IF('Final Report'!G379&lt;&gt;"",CONCATENATE("JAWS 2022 - Chrome - Windows - ",'Final Report'!G379,CHAR(10)),""),IF('Final Report'!H379&lt;&gt;"",CONCATENATE("NVDA 2022 - Firefox - Windows - ",'Final Report'!H379,CHAR(10)),""),IF('Final Report'!I379&lt;&gt;"",CONCATENATE("NVDA 2022 - Chrome - Windows - ",'Final Report'!I379,CHAR(10)),""),IF('Final Report'!J379&lt;&gt;"",CONCATENATE("VoiceOver - Safari - MAC OS - ",'Final Report'!J379,CHAR(10)),""),IF('Final Report'!K379&lt;&gt;"",CONCATENATE("VoiceOver - Chrome - MAC OS  - ",'Final Report'!K379,CHAR(10)),""),IF('Final Report'!L379&lt;&gt;"",CONCATENATE("VoiceOver - iOS - ",'Final Report'!L379,CHAR(10)),""),IF('Final Report'!M379&lt;&gt;"",CONCATENATE("TalkBack - Android - ",'Final Report'!M379,CHAR(10)),""),IF('Final Report'!N379&lt;&gt;"",CONCATENATE("ZoomText - ",'Final Report'!N379,CHAR(10)),""),IF('Final Report'!O379&lt;&gt;"",CONCATENATE("Dragon - ",'Final Report'!O379,CHAR(10)),""),CHAR(10),"*Original Bug:*",CHAR(10),)))</f>
        <v>*Steps to Reproduce:*
N/A
*Actual Result:*
N/A
*ScreenShot Name:*
*Code Snippet*
0
*Expected Result*
N/A
*Rationale*
N/A
*Recommendation*
N/A
*WCAG 2.1 Conformance Level:*
N/A
*WCAG 2.1 Success Criteria:*
N/A
*Tested on:*
Windows: 11
MAC OS: 12
iOS: 15
Android OS: 10
FALSE</v>
      </c>
      <c r="D379" s="121" t="b">
        <f>Final_Report[[#This Row],[Severity]]</f>
        <v>0</v>
      </c>
      <c r="E379" s="103" t="str">
        <f>CONCATENATE('Final Report'!AD379,CHAR(10),CHAR(10),'Final Report'!AF379)</f>
        <v xml:space="preserve">
N/A</v>
      </c>
      <c r="F379" s="103" t="str">
        <f>Final_Report[[#This Row],[Components]]</f>
        <v>N/A (Level N/A), Accessibility, Audit, Marketing, MLM-XL, MLVISION, MyLab, US, VPAT</v>
      </c>
      <c r="G379" s="103" t="e">
        <f>Final_Report[[#This Row],[Labels]]</f>
        <v>#VALUE!</v>
      </c>
      <c r="H379" s="103">
        <f>Final_Report[[#This Row],[ScreenShot Name]]</f>
        <v>0</v>
      </c>
      <c r="I379" s="104">
        <f>Final_Report[[#This Row],[Priority]]</f>
        <v>0</v>
      </c>
      <c r="J379" s="103">
        <f>Final_Report[[#This Row],[Uploading Status]]</f>
        <v>0</v>
      </c>
    </row>
    <row r="380" spans="1:10" ht="409.5" hidden="1">
      <c r="A380" s="58">
        <f>Final_Report[[#This Row],[Issue Name]]</f>
        <v>0</v>
      </c>
      <c r="B380" s="103" t="str">
        <f>Final_Report[[#This Row],[Summary]]</f>
        <v>N/A</v>
      </c>
      <c r="C380" s="103" t="str">
        <f>CONCATENATE("*Steps to Reproduce:*",CHAR(10),CHAR(10),'Final Report'!AD380,CHAR(10),CHAR(10),'Final Report'!AF380,CHAR(10),CHAR(10),"*Actual Result:*",CHAR(10),'Final Report'!V380,CHAR(10),CHAR(10),"*ScreenShot Name:*",CHAR(10),'Final Report'!AI380,CHAR(10),CHAR(10),IF('Final Report'!X380&lt;&gt;"",CONCATENATE("*Code Snippet*",CHAR(10),'Final Report'!X380,CHAR(10),CHAR(10)),""),"*Expected Result*",CHAR(10),'Final Report'!Z380,CHAR(10),CHAR(10),"*Rationale*",CHAR(10),'Final Report'!AA380,CHAR(10),CHAR(10),"*Recommendation*",CHAR(10),'Final Report'!AC380,CHAR(10),CHAR(10),"*WCAG 2.1 Conformance Level:*",CHAR(10),'Final Report'!AG380,CHAR(10),CHAR(10),"*WCAG 2.1 Success Criteria:*",CHAR(10),'Final Report'!AH380,CHAR(10),CHAR(10),"*Tested on:*",CHAR(10),'Final Report'!AK380,CHAR(10),CHAR(10),IF(OR('Final Report'!G380&lt;&gt;"",'Final Report'!H380&lt;&gt;"",'Final Report'!I380&lt;&gt;"",'Final Report'!J380&lt;&gt;"",'Final Report'!K380&lt;&gt;"",'Final Report'!L380&lt;&gt;"",'Final Report'!M380&lt;&gt;"",'Final Report'!N380&lt;&gt;"",'Final Report'!O380&lt;&gt;""),CONCATENATE("*Assistive Technology:*",CHAR(10),IF('Final Report'!G380&lt;&gt;"",CONCATENATE("JAWS 2022 - Chrome - Windows - ",'Final Report'!G380,CHAR(10)),""),IF('Final Report'!H380&lt;&gt;"",CONCATENATE("NVDA 2022 - Firefox - Windows - ",'Final Report'!H380,CHAR(10)),""),IF('Final Report'!I380&lt;&gt;"",CONCATENATE("NVDA 2022 - Chrome - Windows - ",'Final Report'!I380,CHAR(10)),""),IF('Final Report'!J380&lt;&gt;"",CONCATENATE("VoiceOver - Safari - MAC OS - ",'Final Report'!J380,CHAR(10)),""),IF('Final Report'!K380&lt;&gt;"",CONCATENATE("VoiceOver - Chrome - MAC OS  - ",'Final Report'!K380,CHAR(10)),""),IF('Final Report'!L380&lt;&gt;"",CONCATENATE("VoiceOver - iOS - ",'Final Report'!L380,CHAR(10)),""),IF('Final Report'!M380&lt;&gt;"",CONCATENATE("TalkBack - Android - ",'Final Report'!M380,CHAR(10)),""),IF('Final Report'!N380&lt;&gt;"",CONCATENATE("ZoomText - ",'Final Report'!N380,CHAR(10)),""),IF('Final Report'!O380&lt;&gt;"",CONCATENATE("Dragon - ",'Final Report'!O380,CHAR(10)),""),CHAR(10),"*Original Bug:*",CHAR(10),)))</f>
        <v>*Steps to Reproduce:*
N/A
*Actual Result:*
N/A
*ScreenShot Name:*
*Code Snippet*
0
*Expected Result*
N/A
*Rationale*
N/A
*Recommendation*
N/A
*WCAG 2.1 Conformance Level:*
N/A
*WCAG 2.1 Success Criteria:*
N/A
*Tested on:*
Windows: 11
MAC OS: 12
iOS: 15
Android OS: 10
FALSE</v>
      </c>
      <c r="D380" s="121" t="b">
        <f>Final_Report[[#This Row],[Severity]]</f>
        <v>0</v>
      </c>
      <c r="E380" s="103" t="str">
        <f>CONCATENATE('Final Report'!AD380,CHAR(10),CHAR(10),'Final Report'!AF380)</f>
        <v xml:space="preserve">
N/A</v>
      </c>
      <c r="F380" s="103" t="str">
        <f>Final_Report[[#This Row],[Components]]</f>
        <v>N/A (Level N/A), Accessibility, Audit, Marketing, MLM-XL, MLVISION, MyLab, US, VPAT</v>
      </c>
      <c r="G380" s="103" t="e">
        <f>Final_Report[[#This Row],[Labels]]</f>
        <v>#VALUE!</v>
      </c>
      <c r="H380" s="103">
        <f>Final_Report[[#This Row],[ScreenShot Name]]</f>
        <v>0</v>
      </c>
      <c r="I380" s="104">
        <f>Final_Report[[#This Row],[Priority]]</f>
        <v>0</v>
      </c>
      <c r="J380" s="103">
        <f>Final_Report[[#This Row],[Uploading Status]]</f>
        <v>0</v>
      </c>
    </row>
    <row r="381" spans="1:10" ht="409.5" hidden="1">
      <c r="A381" s="58">
        <f>Final_Report[[#This Row],[Issue Name]]</f>
        <v>0</v>
      </c>
      <c r="B381" s="103" t="str">
        <f>Final_Report[[#This Row],[Summary]]</f>
        <v>N/A</v>
      </c>
      <c r="C381" s="103" t="str">
        <f>CONCATENATE("*Steps to Reproduce:*",CHAR(10),CHAR(10),'Final Report'!AD381,CHAR(10),CHAR(10),'Final Report'!AF381,CHAR(10),CHAR(10),"*Actual Result:*",CHAR(10),'Final Report'!V381,CHAR(10),CHAR(10),"*ScreenShot Name:*",CHAR(10),'Final Report'!AI381,CHAR(10),CHAR(10),IF('Final Report'!X381&lt;&gt;"",CONCATENATE("*Code Snippet*",CHAR(10),'Final Report'!X381,CHAR(10),CHAR(10)),""),"*Expected Result*",CHAR(10),'Final Report'!Z381,CHAR(10),CHAR(10),"*Rationale*",CHAR(10),'Final Report'!AA381,CHAR(10),CHAR(10),"*Recommendation*",CHAR(10),'Final Report'!AC381,CHAR(10),CHAR(10),"*WCAG 2.1 Conformance Level:*",CHAR(10),'Final Report'!AG381,CHAR(10),CHAR(10),"*WCAG 2.1 Success Criteria:*",CHAR(10),'Final Report'!AH381,CHAR(10),CHAR(10),"*Tested on:*",CHAR(10),'Final Report'!AK381,CHAR(10),CHAR(10),IF(OR('Final Report'!G381&lt;&gt;"",'Final Report'!H381&lt;&gt;"",'Final Report'!I381&lt;&gt;"",'Final Report'!J381&lt;&gt;"",'Final Report'!K381&lt;&gt;"",'Final Report'!L381&lt;&gt;"",'Final Report'!M381&lt;&gt;"",'Final Report'!N381&lt;&gt;"",'Final Report'!O381&lt;&gt;""),CONCATENATE("*Assistive Technology:*",CHAR(10),IF('Final Report'!G381&lt;&gt;"",CONCATENATE("JAWS 2022 - Chrome - Windows - ",'Final Report'!G381,CHAR(10)),""),IF('Final Report'!H381&lt;&gt;"",CONCATENATE("NVDA 2022 - Firefox - Windows - ",'Final Report'!H381,CHAR(10)),""),IF('Final Report'!I381&lt;&gt;"",CONCATENATE("NVDA 2022 - Chrome - Windows - ",'Final Report'!I381,CHAR(10)),""),IF('Final Report'!J381&lt;&gt;"",CONCATENATE("VoiceOver - Safari - MAC OS - ",'Final Report'!J381,CHAR(10)),""),IF('Final Report'!K381&lt;&gt;"",CONCATENATE("VoiceOver - Chrome - MAC OS  - ",'Final Report'!K381,CHAR(10)),""),IF('Final Report'!L381&lt;&gt;"",CONCATENATE("VoiceOver - iOS - ",'Final Report'!L381,CHAR(10)),""),IF('Final Report'!M381&lt;&gt;"",CONCATENATE("TalkBack - Android - ",'Final Report'!M381,CHAR(10)),""),IF('Final Report'!N381&lt;&gt;"",CONCATENATE("ZoomText - ",'Final Report'!N381,CHAR(10)),""),IF('Final Report'!O381&lt;&gt;"",CONCATENATE("Dragon - ",'Final Report'!O381,CHAR(10)),""),CHAR(10),"*Original Bug:*",CHAR(10),)))</f>
        <v>*Steps to Reproduce:*
N/A
*Actual Result:*
N/A
*ScreenShot Name:*
*Code Snippet*
0
*Expected Result*
N/A
*Rationale*
N/A
*Recommendation*
N/A
*WCAG 2.1 Conformance Level:*
N/A
*WCAG 2.1 Success Criteria:*
N/A
*Tested on:*
Windows: 11
MAC OS: 12
iOS: 15
Android OS: 10
FALSE</v>
      </c>
      <c r="D381" s="121" t="b">
        <f>Final_Report[[#This Row],[Severity]]</f>
        <v>0</v>
      </c>
      <c r="E381" s="103" t="str">
        <f>CONCATENATE('Final Report'!AD381,CHAR(10),CHAR(10),'Final Report'!AF381)</f>
        <v xml:space="preserve">
N/A</v>
      </c>
      <c r="F381" s="103" t="str">
        <f>Final_Report[[#This Row],[Components]]</f>
        <v>N/A (Level N/A), Accessibility, Audit, Marketing, MLM-XL, MLVISION, MyLab, US, VPAT</v>
      </c>
      <c r="G381" s="103" t="e">
        <f>Final_Report[[#This Row],[Labels]]</f>
        <v>#VALUE!</v>
      </c>
      <c r="H381" s="103">
        <f>Final_Report[[#This Row],[ScreenShot Name]]</f>
        <v>0</v>
      </c>
      <c r="I381" s="104">
        <f>Final_Report[[#This Row],[Priority]]</f>
        <v>0</v>
      </c>
      <c r="J381" s="103">
        <f>Final_Report[[#This Row],[Uploading Status]]</f>
        <v>0</v>
      </c>
    </row>
    <row r="382" spans="1:10" ht="409.5" hidden="1">
      <c r="A382" s="58">
        <f>Final_Report[[#This Row],[Issue Name]]</f>
        <v>0</v>
      </c>
      <c r="B382" s="103" t="str">
        <f>Final_Report[[#This Row],[Summary]]</f>
        <v>N/A</v>
      </c>
      <c r="C382" s="103" t="str">
        <f>CONCATENATE("*Steps to Reproduce:*",CHAR(10),CHAR(10),'Final Report'!AD382,CHAR(10),CHAR(10),'Final Report'!AF382,CHAR(10),CHAR(10),"*Actual Result:*",CHAR(10),'Final Report'!V382,CHAR(10),CHAR(10),"*ScreenShot Name:*",CHAR(10),'Final Report'!AI382,CHAR(10),CHAR(10),IF('Final Report'!X382&lt;&gt;"",CONCATENATE("*Code Snippet*",CHAR(10),'Final Report'!X382,CHAR(10),CHAR(10)),""),"*Expected Result*",CHAR(10),'Final Report'!Z382,CHAR(10),CHAR(10),"*Rationale*",CHAR(10),'Final Report'!AA382,CHAR(10),CHAR(10),"*Recommendation*",CHAR(10),'Final Report'!AC382,CHAR(10),CHAR(10),"*WCAG 2.1 Conformance Level:*",CHAR(10),'Final Report'!AG382,CHAR(10),CHAR(10),"*WCAG 2.1 Success Criteria:*",CHAR(10),'Final Report'!AH382,CHAR(10),CHAR(10),"*Tested on:*",CHAR(10),'Final Report'!AK382,CHAR(10),CHAR(10),IF(OR('Final Report'!G382&lt;&gt;"",'Final Report'!H382&lt;&gt;"",'Final Report'!I382&lt;&gt;"",'Final Report'!J382&lt;&gt;"",'Final Report'!K382&lt;&gt;"",'Final Report'!L382&lt;&gt;"",'Final Report'!M382&lt;&gt;"",'Final Report'!N382&lt;&gt;"",'Final Report'!O382&lt;&gt;""),CONCATENATE("*Assistive Technology:*",CHAR(10),IF('Final Report'!G382&lt;&gt;"",CONCATENATE("JAWS 2022 - Chrome - Windows - ",'Final Report'!G382,CHAR(10)),""),IF('Final Report'!H382&lt;&gt;"",CONCATENATE("NVDA 2022 - Firefox - Windows - ",'Final Report'!H382,CHAR(10)),""),IF('Final Report'!I382&lt;&gt;"",CONCATENATE("NVDA 2022 - Chrome - Windows - ",'Final Report'!I382,CHAR(10)),""),IF('Final Report'!J382&lt;&gt;"",CONCATENATE("VoiceOver - Safari - MAC OS - ",'Final Report'!J382,CHAR(10)),""),IF('Final Report'!K382&lt;&gt;"",CONCATENATE("VoiceOver - Chrome - MAC OS  - ",'Final Report'!K382,CHAR(10)),""),IF('Final Report'!L382&lt;&gt;"",CONCATENATE("VoiceOver - iOS - ",'Final Report'!L382,CHAR(10)),""),IF('Final Report'!M382&lt;&gt;"",CONCATENATE("TalkBack - Android - ",'Final Report'!M382,CHAR(10)),""),IF('Final Report'!N382&lt;&gt;"",CONCATENATE("ZoomText - ",'Final Report'!N382,CHAR(10)),""),IF('Final Report'!O382&lt;&gt;"",CONCATENATE("Dragon - ",'Final Report'!O382,CHAR(10)),""),CHAR(10),"*Original Bug:*",CHAR(10),)))</f>
        <v>*Steps to Reproduce:*
N/A
*Actual Result:*
N/A
*ScreenShot Name:*
*Code Snippet*
0
*Expected Result*
N/A
*Rationale*
N/A
*Recommendation*
N/A
*WCAG 2.1 Conformance Level:*
N/A
*WCAG 2.1 Success Criteria:*
N/A
*Tested on:*
Windows: 11
MAC OS: 12
iOS: 15
Android OS: 10
FALSE</v>
      </c>
      <c r="D382" s="121" t="b">
        <f>Final_Report[[#This Row],[Severity]]</f>
        <v>0</v>
      </c>
      <c r="E382" s="103" t="str">
        <f>CONCATENATE('Final Report'!AD382,CHAR(10),CHAR(10),'Final Report'!AF382)</f>
        <v xml:space="preserve">
N/A</v>
      </c>
      <c r="F382" s="103" t="str">
        <f>Final_Report[[#This Row],[Components]]</f>
        <v>N/A (Level N/A), Accessibility, Audit, Marketing, MLM-XL, MLVISION, MyLab, US, VPAT</v>
      </c>
      <c r="G382" s="103" t="e">
        <f>Final_Report[[#This Row],[Labels]]</f>
        <v>#VALUE!</v>
      </c>
      <c r="H382" s="103">
        <f>Final_Report[[#This Row],[ScreenShot Name]]</f>
        <v>0</v>
      </c>
      <c r="I382" s="104">
        <f>Final_Report[[#This Row],[Priority]]</f>
        <v>0</v>
      </c>
      <c r="J382" s="103">
        <f>Final_Report[[#This Row],[Uploading Status]]</f>
        <v>0</v>
      </c>
    </row>
    <row r="383" spans="1:10" ht="409.5" hidden="1">
      <c r="A383" s="58">
        <f>Final_Report[[#This Row],[Issue Name]]</f>
        <v>0</v>
      </c>
      <c r="B383" s="103" t="str">
        <f>Final_Report[[#This Row],[Summary]]</f>
        <v>N/A</v>
      </c>
      <c r="C383" s="103" t="str">
        <f>CONCATENATE("*Steps to Reproduce:*",CHAR(10),CHAR(10),'Final Report'!AD383,CHAR(10),CHAR(10),'Final Report'!AF383,CHAR(10),CHAR(10),"*Actual Result:*",CHAR(10),'Final Report'!V383,CHAR(10),CHAR(10),"*ScreenShot Name:*",CHAR(10),'Final Report'!AI383,CHAR(10),CHAR(10),IF('Final Report'!X383&lt;&gt;"",CONCATENATE("*Code Snippet*",CHAR(10),'Final Report'!X383,CHAR(10),CHAR(10)),""),"*Expected Result*",CHAR(10),'Final Report'!Z383,CHAR(10),CHAR(10),"*Rationale*",CHAR(10),'Final Report'!AA383,CHAR(10),CHAR(10),"*Recommendation*",CHAR(10),'Final Report'!AC383,CHAR(10),CHAR(10),"*WCAG 2.1 Conformance Level:*",CHAR(10),'Final Report'!AG383,CHAR(10),CHAR(10),"*WCAG 2.1 Success Criteria:*",CHAR(10),'Final Report'!AH383,CHAR(10),CHAR(10),"*Tested on:*",CHAR(10),'Final Report'!AK383,CHAR(10),CHAR(10),IF(OR('Final Report'!G383&lt;&gt;"",'Final Report'!H383&lt;&gt;"",'Final Report'!I383&lt;&gt;"",'Final Report'!J383&lt;&gt;"",'Final Report'!K383&lt;&gt;"",'Final Report'!L383&lt;&gt;"",'Final Report'!M383&lt;&gt;"",'Final Report'!N383&lt;&gt;"",'Final Report'!O383&lt;&gt;""),CONCATENATE("*Assistive Technology:*",CHAR(10),IF('Final Report'!G383&lt;&gt;"",CONCATENATE("JAWS 2022 - Chrome - Windows - ",'Final Report'!G383,CHAR(10)),""),IF('Final Report'!H383&lt;&gt;"",CONCATENATE("NVDA 2022 - Firefox - Windows - ",'Final Report'!H383,CHAR(10)),""),IF('Final Report'!I383&lt;&gt;"",CONCATENATE("NVDA 2022 - Chrome - Windows - ",'Final Report'!I383,CHAR(10)),""),IF('Final Report'!J383&lt;&gt;"",CONCATENATE("VoiceOver - Safari - MAC OS - ",'Final Report'!J383,CHAR(10)),""),IF('Final Report'!K383&lt;&gt;"",CONCATENATE("VoiceOver - Chrome - MAC OS  - ",'Final Report'!K383,CHAR(10)),""),IF('Final Report'!L383&lt;&gt;"",CONCATENATE("VoiceOver - iOS - ",'Final Report'!L383,CHAR(10)),""),IF('Final Report'!M383&lt;&gt;"",CONCATENATE("TalkBack - Android - ",'Final Report'!M383,CHAR(10)),""),IF('Final Report'!N383&lt;&gt;"",CONCATENATE("ZoomText - ",'Final Report'!N383,CHAR(10)),""),IF('Final Report'!O383&lt;&gt;"",CONCATENATE("Dragon - ",'Final Report'!O383,CHAR(10)),""),CHAR(10),"*Original Bug:*",CHAR(10),)))</f>
        <v>*Steps to Reproduce:*
N/A
*Actual Result:*
N/A
*ScreenShot Name:*
*Code Snippet*
0
*Expected Result*
N/A
*Rationale*
N/A
*Recommendation*
N/A
*WCAG 2.1 Conformance Level:*
N/A
*WCAG 2.1 Success Criteria:*
N/A
*Tested on:*
Windows: 11
MAC OS: 12
iOS: 15
Android OS: 10
FALSE</v>
      </c>
      <c r="D383" s="121" t="b">
        <f>Final_Report[[#This Row],[Severity]]</f>
        <v>0</v>
      </c>
      <c r="E383" s="103" t="str">
        <f>CONCATENATE('Final Report'!AD383,CHAR(10),CHAR(10),'Final Report'!AF383)</f>
        <v xml:space="preserve">
N/A</v>
      </c>
      <c r="F383" s="103" t="str">
        <f>Final_Report[[#This Row],[Components]]</f>
        <v>N/A (Level N/A), Accessibility, Audit, Marketing, MLM-XL, MLVISION, MyLab, US, VPAT</v>
      </c>
      <c r="G383" s="103" t="e">
        <f>Final_Report[[#This Row],[Labels]]</f>
        <v>#VALUE!</v>
      </c>
      <c r="H383" s="103">
        <f>Final_Report[[#This Row],[ScreenShot Name]]</f>
        <v>0</v>
      </c>
      <c r="I383" s="104">
        <f>Final_Report[[#This Row],[Priority]]</f>
        <v>0</v>
      </c>
      <c r="J383" s="103">
        <f>Final_Report[[#This Row],[Uploading Status]]</f>
        <v>0</v>
      </c>
    </row>
    <row r="384" spans="1:10" ht="409.5" hidden="1">
      <c r="A384" s="58">
        <f>Final_Report[[#This Row],[Issue Name]]</f>
        <v>0</v>
      </c>
      <c r="B384" s="103" t="str">
        <f>Final_Report[[#This Row],[Summary]]</f>
        <v>N/A</v>
      </c>
      <c r="C384" s="103" t="str">
        <f>CONCATENATE("*Steps to Reproduce:*",CHAR(10),CHAR(10),'Final Report'!AD384,CHAR(10),CHAR(10),'Final Report'!AF384,CHAR(10),CHAR(10),"*Actual Result:*",CHAR(10),'Final Report'!V384,CHAR(10),CHAR(10),"*ScreenShot Name:*",CHAR(10),'Final Report'!AI384,CHAR(10),CHAR(10),IF('Final Report'!X384&lt;&gt;"",CONCATENATE("*Code Snippet*",CHAR(10),'Final Report'!X384,CHAR(10),CHAR(10)),""),"*Expected Result*",CHAR(10),'Final Report'!Z384,CHAR(10),CHAR(10),"*Rationale*",CHAR(10),'Final Report'!AA384,CHAR(10),CHAR(10),"*Recommendation*",CHAR(10),'Final Report'!AC384,CHAR(10),CHAR(10),"*WCAG 2.1 Conformance Level:*",CHAR(10),'Final Report'!AG384,CHAR(10),CHAR(10),"*WCAG 2.1 Success Criteria:*",CHAR(10),'Final Report'!AH384,CHAR(10),CHAR(10),"*Tested on:*",CHAR(10),'Final Report'!AK384,CHAR(10),CHAR(10),IF(OR('Final Report'!G384&lt;&gt;"",'Final Report'!H384&lt;&gt;"",'Final Report'!I384&lt;&gt;"",'Final Report'!J384&lt;&gt;"",'Final Report'!K384&lt;&gt;"",'Final Report'!L384&lt;&gt;"",'Final Report'!M384&lt;&gt;"",'Final Report'!N384&lt;&gt;"",'Final Report'!O384&lt;&gt;""),CONCATENATE("*Assistive Technology:*",CHAR(10),IF('Final Report'!G384&lt;&gt;"",CONCATENATE("JAWS 2022 - Chrome - Windows - ",'Final Report'!G384,CHAR(10)),""),IF('Final Report'!H384&lt;&gt;"",CONCATENATE("NVDA 2022 - Firefox - Windows - ",'Final Report'!H384,CHAR(10)),""),IF('Final Report'!I384&lt;&gt;"",CONCATENATE("NVDA 2022 - Chrome - Windows - ",'Final Report'!I384,CHAR(10)),""),IF('Final Report'!J384&lt;&gt;"",CONCATENATE("VoiceOver - Safari - MAC OS - ",'Final Report'!J384,CHAR(10)),""),IF('Final Report'!K384&lt;&gt;"",CONCATENATE("VoiceOver - Chrome - MAC OS  - ",'Final Report'!K384,CHAR(10)),""),IF('Final Report'!L384&lt;&gt;"",CONCATENATE("VoiceOver - iOS - ",'Final Report'!L384,CHAR(10)),""),IF('Final Report'!M384&lt;&gt;"",CONCATENATE("TalkBack - Android - ",'Final Report'!M384,CHAR(10)),""),IF('Final Report'!N384&lt;&gt;"",CONCATENATE("ZoomText - ",'Final Report'!N384,CHAR(10)),""),IF('Final Report'!O384&lt;&gt;"",CONCATENATE("Dragon - ",'Final Report'!O384,CHAR(10)),""),CHAR(10),"*Original Bug:*",CHAR(10),)))</f>
        <v>*Steps to Reproduce:*
N/A
*Actual Result:*
N/A
*ScreenShot Name:*
*Code Snippet*
0
*Expected Result*
N/A
*Rationale*
N/A
*Recommendation*
N/A
*WCAG 2.1 Conformance Level:*
N/A
*WCAG 2.1 Success Criteria:*
N/A
*Tested on:*
Windows: 11
MAC OS: 12
iOS: 15
Android OS: 10
FALSE</v>
      </c>
      <c r="D384" s="121" t="b">
        <f>Final_Report[[#This Row],[Severity]]</f>
        <v>0</v>
      </c>
      <c r="E384" s="103" t="str">
        <f>CONCATENATE('Final Report'!AD384,CHAR(10),CHAR(10),'Final Report'!AF384)</f>
        <v xml:space="preserve">
N/A</v>
      </c>
      <c r="F384" s="103" t="str">
        <f>Final_Report[[#This Row],[Components]]</f>
        <v>N/A (Level N/A), Accessibility, Audit, Marketing, MLM-XL, MLVISION, MyLab, US, VPAT</v>
      </c>
      <c r="G384" s="103" t="e">
        <f>Final_Report[[#This Row],[Labels]]</f>
        <v>#VALUE!</v>
      </c>
      <c r="H384" s="103">
        <f>Final_Report[[#This Row],[ScreenShot Name]]</f>
        <v>0</v>
      </c>
      <c r="I384" s="104">
        <f>Final_Report[[#This Row],[Priority]]</f>
        <v>0</v>
      </c>
      <c r="J384" s="103">
        <f>Final_Report[[#This Row],[Uploading Status]]</f>
        <v>0</v>
      </c>
    </row>
    <row r="385" spans="1:10" ht="409.5" hidden="1">
      <c r="A385" s="58">
        <f>Final_Report[[#This Row],[Issue Name]]</f>
        <v>0</v>
      </c>
      <c r="B385" s="103" t="str">
        <f>Final_Report[[#This Row],[Summary]]</f>
        <v>N/A</v>
      </c>
      <c r="C385" s="103" t="str">
        <f>CONCATENATE("*Steps to Reproduce:*",CHAR(10),CHAR(10),'Final Report'!AD385,CHAR(10),CHAR(10),'Final Report'!AF385,CHAR(10),CHAR(10),"*Actual Result:*",CHAR(10),'Final Report'!V385,CHAR(10),CHAR(10),"*ScreenShot Name:*",CHAR(10),'Final Report'!AI385,CHAR(10),CHAR(10),IF('Final Report'!X385&lt;&gt;"",CONCATENATE("*Code Snippet*",CHAR(10),'Final Report'!X385,CHAR(10),CHAR(10)),""),"*Expected Result*",CHAR(10),'Final Report'!Z385,CHAR(10),CHAR(10),"*Rationale*",CHAR(10),'Final Report'!AA385,CHAR(10),CHAR(10),"*Recommendation*",CHAR(10),'Final Report'!AC385,CHAR(10),CHAR(10),"*WCAG 2.1 Conformance Level:*",CHAR(10),'Final Report'!AG385,CHAR(10),CHAR(10),"*WCAG 2.1 Success Criteria:*",CHAR(10),'Final Report'!AH385,CHAR(10),CHAR(10),"*Tested on:*",CHAR(10),'Final Report'!AK385,CHAR(10),CHAR(10),IF(OR('Final Report'!G385&lt;&gt;"",'Final Report'!H385&lt;&gt;"",'Final Report'!I385&lt;&gt;"",'Final Report'!J385&lt;&gt;"",'Final Report'!K385&lt;&gt;"",'Final Report'!L385&lt;&gt;"",'Final Report'!M385&lt;&gt;"",'Final Report'!N385&lt;&gt;"",'Final Report'!O385&lt;&gt;""),CONCATENATE("*Assistive Technology:*",CHAR(10),IF('Final Report'!G385&lt;&gt;"",CONCATENATE("JAWS 2022 - Chrome - Windows - ",'Final Report'!G385,CHAR(10)),""),IF('Final Report'!H385&lt;&gt;"",CONCATENATE("NVDA 2022 - Firefox - Windows - ",'Final Report'!H385,CHAR(10)),""),IF('Final Report'!I385&lt;&gt;"",CONCATENATE("NVDA 2022 - Chrome - Windows - ",'Final Report'!I385,CHAR(10)),""),IF('Final Report'!J385&lt;&gt;"",CONCATENATE("VoiceOver - Safari - MAC OS - ",'Final Report'!J385,CHAR(10)),""),IF('Final Report'!K385&lt;&gt;"",CONCATENATE("VoiceOver - Chrome - MAC OS  - ",'Final Report'!K385,CHAR(10)),""),IF('Final Report'!L385&lt;&gt;"",CONCATENATE("VoiceOver - iOS - ",'Final Report'!L385,CHAR(10)),""),IF('Final Report'!M385&lt;&gt;"",CONCATENATE("TalkBack - Android - ",'Final Report'!M385,CHAR(10)),""),IF('Final Report'!N385&lt;&gt;"",CONCATENATE("ZoomText - ",'Final Report'!N385,CHAR(10)),""),IF('Final Report'!O385&lt;&gt;"",CONCATENATE("Dragon - ",'Final Report'!O385,CHAR(10)),""),CHAR(10),"*Original Bug:*",CHAR(10),)))</f>
        <v>*Steps to Reproduce:*
N/A
*Actual Result:*
N/A
*ScreenShot Name:*
*Code Snippet*
0
*Expected Result*
N/A
*Rationale*
N/A
*Recommendation*
N/A
*WCAG 2.1 Conformance Level:*
N/A
*WCAG 2.1 Success Criteria:*
N/A
*Tested on:*
Windows: 11
MAC OS: 12
iOS: 15
Android OS: 10
FALSE</v>
      </c>
      <c r="D385" s="121" t="b">
        <f>Final_Report[[#This Row],[Severity]]</f>
        <v>0</v>
      </c>
      <c r="E385" s="103" t="str">
        <f>CONCATENATE('Final Report'!AD385,CHAR(10),CHAR(10),'Final Report'!AF385)</f>
        <v xml:space="preserve">
N/A</v>
      </c>
      <c r="F385" s="103" t="str">
        <f>Final_Report[[#This Row],[Components]]</f>
        <v>N/A (Level N/A), Accessibility, Audit, Marketing, MLM-XL, MLVISION, MyLab, US, VPAT</v>
      </c>
      <c r="G385" s="103" t="e">
        <f>Final_Report[[#This Row],[Labels]]</f>
        <v>#VALUE!</v>
      </c>
      <c r="H385" s="103">
        <f>Final_Report[[#This Row],[ScreenShot Name]]</f>
        <v>0</v>
      </c>
      <c r="I385" s="104">
        <f>Final_Report[[#This Row],[Priority]]</f>
        <v>0</v>
      </c>
      <c r="J385" s="103">
        <f>Final_Report[[#This Row],[Uploading Status]]</f>
        <v>0</v>
      </c>
    </row>
    <row r="386" spans="1:10" ht="409.5" hidden="1">
      <c r="A386" s="58">
        <f>Final_Report[[#This Row],[Issue Name]]</f>
        <v>0</v>
      </c>
      <c r="B386" s="103" t="str">
        <f>Final_Report[[#This Row],[Summary]]</f>
        <v>N/A</v>
      </c>
      <c r="C386" s="103" t="str">
        <f>CONCATENATE("*Steps to Reproduce:*",CHAR(10),CHAR(10),'Final Report'!AD386,CHAR(10),CHAR(10),'Final Report'!AF386,CHAR(10),CHAR(10),"*Actual Result:*",CHAR(10),'Final Report'!V386,CHAR(10),CHAR(10),"*ScreenShot Name:*",CHAR(10),'Final Report'!AI386,CHAR(10),CHAR(10),IF('Final Report'!X386&lt;&gt;"",CONCATENATE("*Code Snippet*",CHAR(10),'Final Report'!X386,CHAR(10),CHAR(10)),""),"*Expected Result*",CHAR(10),'Final Report'!Z386,CHAR(10),CHAR(10),"*Rationale*",CHAR(10),'Final Report'!AA386,CHAR(10),CHAR(10),"*Recommendation*",CHAR(10),'Final Report'!AC386,CHAR(10),CHAR(10),"*WCAG 2.1 Conformance Level:*",CHAR(10),'Final Report'!AG386,CHAR(10),CHAR(10),"*WCAG 2.1 Success Criteria:*",CHAR(10),'Final Report'!AH386,CHAR(10),CHAR(10),"*Tested on:*",CHAR(10),'Final Report'!AK386,CHAR(10),CHAR(10),IF(OR('Final Report'!G386&lt;&gt;"",'Final Report'!H386&lt;&gt;"",'Final Report'!I386&lt;&gt;"",'Final Report'!J386&lt;&gt;"",'Final Report'!K386&lt;&gt;"",'Final Report'!L386&lt;&gt;"",'Final Report'!M386&lt;&gt;"",'Final Report'!N386&lt;&gt;"",'Final Report'!O386&lt;&gt;""),CONCATENATE("*Assistive Technology:*",CHAR(10),IF('Final Report'!G386&lt;&gt;"",CONCATENATE("JAWS 2022 - Chrome - Windows - ",'Final Report'!G386,CHAR(10)),""),IF('Final Report'!H386&lt;&gt;"",CONCATENATE("NVDA 2022 - Firefox - Windows - ",'Final Report'!H386,CHAR(10)),""),IF('Final Report'!I386&lt;&gt;"",CONCATENATE("NVDA 2022 - Chrome - Windows - ",'Final Report'!I386,CHAR(10)),""),IF('Final Report'!J386&lt;&gt;"",CONCATENATE("VoiceOver - Safari - MAC OS - ",'Final Report'!J386,CHAR(10)),""),IF('Final Report'!K386&lt;&gt;"",CONCATENATE("VoiceOver - Chrome - MAC OS  - ",'Final Report'!K386,CHAR(10)),""),IF('Final Report'!L386&lt;&gt;"",CONCATENATE("VoiceOver - iOS - ",'Final Report'!L386,CHAR(10)),""),IF('Final Report'!M386&lt;&gt;"",CONCATENATE("TalkBack - Android - ",'Final Report'!M386,CHAR(10)),""),IF('Final Report'!N386&lt;&gt;"",CONCATENATE("ZoomText - ",'Final Report'!N386,CHAR(10)),""),IF('Final Report'!O386&lt;&gt;"",CONCATENATE("Dragon - ",'Final Report'!O386,CHAR(10)),""),CHAR(10),"*Original Bug:*",CHAR(10),)))</f>
        <v>*Steps to Reproduce:*
N/A
*Actual Result:*
N/A
*ScreenShot Name:*
*Code Snippet*
0
*Expected Result*
N/A
*Rationale*
N/A
*Recommendation*
N/A
*WCAG 2.1 Conformance Level:*
N/A
*WCAG 2.1 Success Criteria:*
N/A
*Tested on:*
Windows: 11
MAC OS: 12
iOS: 15
Android OS: 10
FALSE</v>
      </c>
      <c r="D386" s="121" t="b">
        <f>Final_Report[[#This Row],[Severity]]</f>
        <v>0</v>
      </c>
      <c r="E386" s="103" t="str">
        <f>CONCATENATE('Final Report'!AD386,CHAR(10),CHAR(10),'Final Report'!AF386)</f>
        <v xml:space="preserve">
N/A</v>
      </c>
      <c r="F386" s="103" t="str">
        <f>Final_Report[[#This Row],[Components]]</f>
        <v>N/A (Level N/A), Accessibility, Audit, Marketing, MLM-XL, MLVISION, MyLab, US, VPAT</v>
      </c>
      <c r="G386" s="103" t="e">
        <f>Final_Report[[#This Row],[Labels]]</f>
        <v>#VALUE!</v>
      </c>
      <c r="H386" s="103">
        <f>Final_Report[[#This Row],[ScreenShot Name]]</f>
        <v>0</v>
      </c>
      <c r="I386" s="104">
        <f>Final_Report[[#This Row],[Priority]]</f>
        <v>0</v>
      </c>
      <c r="J386" s="103">
        <f>Final_Report[[#This Row],[Uploading Status]]</f>
        <v>0</v>
      </c>
    </row>
    <row r="387" spans="1:10" ht="409.5" hidden="1">
      <c r="A387" s="58">
        <f>Final_Report[[#This Row],[Issue Name]]</f>
        <v>0</v>
      </c>
      <c r="B387" s="103" t="str">
        <f>Final_Report[[#This Row],[Summary]]</f>
        <v>N/A</v>
      </c>
      <c r="C387" s="103" t="str">
        <f>CONCATENATE("*Steps to Reproduce:*",CHAR(10),CHAR(10),'Final Report'!AD387,CHAR(10),CHAR(10),'Final Report'!AF387,CHAR(10),CHAR(10),"*Actual Result:*",CHAR(10),'Final Report'!V387,CHAR(10),CHAR(10),"*ScreenShot Name:*",CHAR(10),'Final Report'!AI387,CHAR(10),CHAR(10),IF('Final Report'!X387&lt;&gt;"",CONCATENATE("*Code Snippet*",CHAR(10),'Final Report'!X387,CHAR(10),CHAR(10)),""),"*Expected Result*",CHAR(10),'Final Report'!Z387,CHAR(10),CHAR(10),"*Rationale*",CHAR(10),'Final Report'!AA387,CHAR(10),CHAR(10),"*Recommendation*",CHAR(10),'Final Report'!AC387,CHAR(10),CHAR(10),"*WCAG 2.1 Conformance Level:*",CHAR(10),'Final Report'!AG387,CHAR(10),CHAR(10),"*WCAG 2.1 Success Criteria:*",CHAR(10),'Final Report'!AH387,CHAR(10),CHAR(10),"*Tested on:*",CHAR(10),'Final Report'!AK387,CHAR(10),CHAR(10),IF(OR('Final Report'!G387&lt;&gt;"",'Final Report'!H387&lt;&gt;"",'Final Report'!I387&lt;&gt;"",'Final Report'!J387&lt;&gt;"",'Final Report'!K387&lt;&gt;"",'Final Report'!L387&lt;&gt;"",'Final Report'!M387&lt;&gt;"",'Final Report'!N387&lt;&gt;"",'Final Report'!O387&lt;&gt;""),CONCATENATE("*Assistive Technology:*",CHAR(10),IF('Final Report'!G387&lt;&gt;"",CONCATENATE("JAWS 2022 - Chrome - Windows - ",'Final Report'!G387,CHAR(10)),""),IF('Final Report'!H387&lt;&gt;"",CONCATENATE("NVDA 2022 - Firefox - Windows - ",'Final Report'!H387,CHAR(10)),""),IF('Final Report'!I387&lt;&gt;"",CONCATENATE("NVDA 2022 - Chrome - Windows - ",'Final Report'!I387,CHAR(10)),""),IF('Final Report'!J387&lt;&gt;"",CONCATENATE("VoiceOver - Safari - MAC OS - ",'Final Report'!J387,CHAR(10)),""),IF('Final Report'!K387&lt;&gt;"",CONCATENATE("VoiceOver - Chrome - MAC OS  - ",'Final Report'!K387,CHAR(10)),""),IF('Final Report'!L387&lt;&gt;"",CONCATENATE("VoiceOver - iOS - ",'Final Report'!L387,CHAR(10)),""),IF('Final Report'!M387&lt;&gt;"",CONCATENATE("TalkBack - Android - ",'Final Report'!M387,CHAR(10)),""),IF('Final Report'!N387&lt;&gt;"",CONCATENATE("ZoomText - ",'Final Report'!N387,CHAR(10)),""),IF('Final Report'!O387&lt;&gt;"",CONCATENATE("Dragon - ",'Final Report'!O387,CHAR(10)),""),CHAR(10),"*Original Bug:*",CHAR(10),)))</f>
        <v>*Steps to Reproduce:*
N/A
*Actual Result:*
N/A
*ScreenShot Name:*
*Code Snippet*
0
*Expected Result*
N/A
*Rationale*
N/A
*Recommendation*
N/A
*WCAG 2.1 Conformance Level:*
N/A
*WCAG 2.1 Success Criteria:*
N/A
*Tested on:*
Windows: 11
MAC OS: 12
iOS: 15
Android OS: 10
FALSE</v>
      </c>
      <c r="D387" s="121" t="b">
        <f>Final_Report[[#This Row],[Severity]]</f>
        <v>0</v>
      </c>
      <c r="E387" s="103" t="str">
        <f>CONCATENATE('Final Report'!AD387,CHAR(10),CHAR(10),'Final Report'!AF387)</f>
        <v xml:space="preserve">
N/A</v>
      </c>
      <c r="F387" s="103" t="str">
        <f>Final_Report[[#This Row],[Components]]</f>
        <v>N/A (Level N/A), Accessibility, Audit, Marketing, MLM-XL, MLVISION, MyLab, US, VPAT</v>
      </c>
      <c r="G387" s="103" t="e">
        <f>Final_Report[[#This Row],[Labels]]</f>
        <v>#VALUE!</v>
      </c>
      <c r="H387" s="103">
        <f>Final_Report[[#This Row],[ScreenShot Name]]</f>
        <v>0</v>
      </c>
      <c r="I387" s="104">
        <f>Final_Report[[#This Row],[Priority]]</f>
        <v>0</v>
      </c>
      <c r="J387" s="103">
        <f>Final_Report[[#This Row],[Uploading Status]]</f>
        <v>0</v>
      </c>
    </row>
    <row r="388" spans="1:10" ht="409.5" hidden="1">
      <c r="A388" s="58">
        <f>Final_Report[[#This Row],[Issue Name]]</f>
        <v>0</v>
      </c>
      <c r="B388" s="103" t="str">
        <f>Final_Report[[#This Row],[Summary]]</f>
        <v>N/A</v>
      </c>
      <c r="C388" s="103" t="str">
        <f>CONCATENATE("*Steps to Reproduce:*",CHAR(10),CHAR(10),'Final Report'!AD388,CHAR(10),CHAR(10),'Final Report'!AF388,CHAR(10),CHAR(10),"*Actual Result:*",CHAR(10),'Final Report'!V388,CHAR(10),CHAR(10),"*ScreenShot Name:*",CHAR(10),'Final Report'!AI388,CHAR(10),CHAR(10),IF('Final Report'!X388&lt;&gt;"",CONCATENATE("*Code Snippet*",CHAR(10),'Final Report'!X388,CHAR(10),CHAR(10)),""),"*Expected Result*",CHAR(10),'Final Report'!Z388,CHAR(10),CHAR(10),"*Rationale*",CHAR(10),'Final Report'!AA388,CHAR(10),CHAR(10),"*Recommendation*",CHAR(10),'Final Report'!AC388,CHAR(10),CHAR(10),"*WCAG 2.1 Conformance Level:*",CHAR(10),'Final Report'!AG388,CHAR(10),CHAR(10),"*WCAG 2.1 Success Criteria:*",CHAR(10),'Final Report'!AH388,CHAR(10),CHAR(10),"*Tested on:*",CHAR(10),'Final Report'!AK388,CHAR(10),CHAR(10),IF(OR('Final Report'!G388&lt;&gt;"",'Final Report'!H388&lt;&gt;"",'Final Report'!I388&lt;&gt;"",'Final Report'!J388&lt;&gt;"",'Final Report'!K388&lt;&gt;"",'Final Report'!L388&lt;&gt;"",'Final Report'!M388&lt;&gt;"",'Final Report'!N388&lt;&gt;"",'Final Report'!O388&lt;&gt;""),CONCATENATE("*Assistive Technology:*",CHAR(10),IF('Final Report'!G388&lt;&gt;"",CONCATENATE("JAWS 2022 - Chrome - Windows - ",'Final Report'!G388,CHAR(10)),""),IF('Final Report'!H388&lt;&gt;"",CONCATENATE("NVDA 2022 - Firefox - Windows - ",'Final Report'!H388,CHAR(10)),""),IF('Final Report'!I388&lt;&gt;"",CONCATENATE("NVDA 2022 - Chrome - Windows - ",'Final Report'!I388,CHAR(10)),""),IF('Final Report'!J388&lt;&gt;"",CONCATENATE("VoiceOver - Safari - MAC OS - ",'Final Report'!J388,CHAR(10)),""),IF('Final Report'!K388&lt;&gt;"",CONCATENATE("VoiceOver - Chrome - MAC OS  - ",'Final Report'!K388,CHAR(10)),""),IF('Final Report'!L388&lt;&gt;"",CONCATENATE("VoiceOver - iOS - ",'Final Report'!L388,CHAR(10)),""),IF('Final Report'!M388&lt;&gt;"",CONCATENATE("TalkBack - Android - ",'Final Report'!M388,CHAR(10)),""),IF('Final Report'!N388&lt;&gt;"",CONCATENATE("ZoomText - ",'Final Report'!N388,CHAR(10)),""),IF('Final Report'!O388&lt;&gt;"",CONCATENATE("Dragon - ",'Final Report'!O388,CHAR(10)),""),CHAR(10),"*Original Bug:*",CHAR(10),)))</f>
        <v>*Steps to Reproduce:*
N/A
*Actual Result:*
N/A
*ScreenShot Name:*
*Code Snippet*
0
*Expected Result*
N/A
*Rationale*
N/A
*Recommendation*
N/A
*WCAG 2.1 Conformance Level:*
N/A
*WCAG 2.1 Success Criteria:*
N/A
*Tested on:*
Windows: 11
MAC OS: 12
iOS: 15
Android OS: 10
FALSE</v>
      </c>
      <c r="D388" s="121" t="b">
        <f>Final_Report[[#This Row],[Severity]]</f>
        <v>0</v>
      </c>
      <c r="E388" s="103" t="str">
        <f>CONCATENATE('Final Report'!AD388,CHAR(10),CHAR(10),'Final Report'!AF388)</f>
        <v xml:space="preserve">
N/A</v>
      </c>
      <c r="F388" s="103" t="str">
        <f>Final_Report[[#This Row],[Components]]</f>
        <v>N/A (Level N/A), Accessibility, Audit, Marketing, MLM-XL, MLVISION, MyLab, US, VPAT</v>
      </c>
      <c r="G388" s="103" t="e">
        <f>Final_Report[[#This Row],[Labels]]</f>
        <v>#VALUE!</v>
      </c>
      <c r="H388" s="103">
        <f>Final_Report[[#This Row],[ScreenShot Name]]</f>
        <v>0</v>
      </c>
      <c r="I388" s="104">
        <f>Final_Report[[#This Row],[Priority]]</f>
        <v>0</v>
      </c>
      <c r="J388" s="103">
        <f>Final_Report[[#This Row],[Uploading Status]]</f>
        <v>0</v>
      </c>
    </row>
    <row r="389" spans="1:10" ht="409.5" hidden="1">
      <c r="A389" s="58">
        <f>Final_Report[[#This Row],[Issue Name]]</f>
        <v>0</v>
      </c>
      <c r="B389" s="103" t="str">
        <f>Final_Report[[#This Row],[Summary]]</f>
        <v>N/A</v>
      </c>
      <c r="C389" s="103" t="str">
        <f>CONCATENATE("*Steps to Reproduce:*",CHAR(10),CHAR(10),'Final Report'!AD389,CHAR(10),CHAR(10),'Final Report'!AF389,CHAR(10),CHAR(10),"*Actual Result:*",CHAR(10),'Final Report'!V389,CHAR(10),CHAR(10),"*ScreenShot Name:*",CHAR(10),'Final Report'!AI389,CHAR(10),CHAR(10),IF('Final Report'!X389&lt;&gt;"",CONCATENATE("*Code Snippet*",CHAR(10),'Final Report'!X389,CHAR(10),CHAR(10)),""),"*Expected Result*",CHAR(10),'Final Report'!Z389,CHAR(10),CHAR(10),"*Rationale*",CHAR(10),'Final Report'!AA389,CHAR(10),CHAR(10),"*Recommendation*",CHAR(10),'Final Report'!AC389,CHAR(10),CHAR(10),"*WCAG 2.1 Conformance Level:*",CHAR(10),'Final Report'!AG389,CHAR(10),CHAR(10),"*WCAG 2.1 Success Criteria:*",CHAR(10),'Final Report'!AH389,CHAR(10),CHAR(10),"*Tested on:*",CHAR(10),'Final Report'!AK389,CHAR(10),CHAR(10),IF(OR('Final Report'!G389&lt;&gt;"",'Final Report'!H389&lt;&gt;"",'Final Report'!I389&lt;&gt;"",'Final Report'!J389&lt;&gt;"",'Final Report'!K389&lt;&gt;"",'Final Report'!L389&lt;&gt;"",'Final Report'!M389&lt;&gt;"",'Final Report'!N389&lt;&gt;"",'Final Report'!O389&lt;&gt;""),CONCATENATE("*Assistive Technology:*",CHAR(10),IF('Final Report'!G389&lt;&gt;"",CONCATENATE("JAWS 2022 - Chrome - Windows - ",'Final Report'!G389,CHAR(10)),""),IF('Final Report'!H389&lt;&gt;"",CONCATENATE("NVDA 2022 - Firefox - Windows - ",'Final Report'!H389,CHAR(10)),""),IF('Final Report'!I389&lt;&gt;"",CONCATENATE("NVDA 2022 - Chrome - Windows - ",'Final Report'!I389,CHAR(10)),""),IF('Final Report'!J389&lt;&gt;"",CONCATENATE("VoiceOver - Safari - MAC OS - ",'Final Report'!J389,CHAR(10)),""),IF('Final Report'!K389&lt;&gt;"",CONCATENATE("VoiceOver - Chrome - MAC OS  - ",'Final Report'!K389,CHAR(10)),""),IF('Final Report'!L389&lt;&gt;"",CONCATENATE("VoiceOver - iOS - ",'Final Report'!L389,CHAR(10)),""),IF('Final Report'!M389&lt;&gt;"",CONCATENATE("TalkBack - Android - ",'Final Report'!M389,CHAR(10)),""),IF('Final Report'!N389&lt;&gt;"",CONCATENATE("ZoomText - ",'Final Report'!N389,CHAR(10)),""),IF('Final Report'!O389&lt;&gt;"",CONCATENATE("Dragon - ",'Final Report'!O389,CHAR(10)),""),CHAR(10),"*Original Bug:*",CHAR(10),)))</f>
        <v>*Steps to Reproduce:*
N/A
*Actual Result:*
N/A
*ScreenShot Name:*
*Code Snippet*
0
*Expected Result*
N/A
*Rationale*
N/A
*Recommendation*
N/A
*WCAG 2.1 Conformance Level:*
N/A
*WCAG 2.1 Success Criteria:*
N/A
*Tested on:*
Windows: 11
MAC OS: 12
iOS: 15
Android OS: 10
FALSE</v>
      </c>
      <c r="D389" s="121" t="b">
        <f>Final_Report[[#This Row],[Severity]]</f>
        <v>0</v>
      </c>
      <c r="E389" s="103" t="str">
        <f>CONCATENATE('Final Report'!AD389,CHAR(10),CHAR(10),'Final Report'!AF389)</f>
        <v xml:space="preserve">
N/A</v>
      </c>
      <c r="F389" s="103" t="str">
        <f>Final_Report[[#This Row],[Components]]</f>
        <v>N/A (Level N/A), Accessibility, Audit, Marketing, MLM-XL, MLVISION, MyLab, US, VPAT</v>
      </c>
      <c r="G389" s="103" t="e">
        <f>Final_Report[[#This Row],[Labels]]</f>
        <v>#VALUE!</v>
      </c>
      <c r="H389" s="103">
        <f>Final_Report[[#This Row],[ScreenShot Name]]</f>
        <v>0</v>
      </c>
      <c r="I389" s="104">
        <f>Final_Report[[#This Row],[Priority]]</f>
        <v>0</v>
      </c>
      <c r="J389" s="103">
        <f>Final_Report[[#This Row],[Uploading Status]]</f>
        <v>0</v>
      </c>
    </row>
    <row r="390" spans="1:10" ht="409.5" hidden="1">
      <c r="A390" s="58">
        <f>Final_Report[[#This Row],[Issue Name]]</f>
        <v>0</v>
      </c>
      <c r="B390" s="103" t="str">
        <f>Final_Report[[#This Row],[Summary]]</f>
        <v>N/A</v>
      </c>
      <c r="C390" s="103" t="str">
        <f>CONCATENATE("*Steps to Reproduce:*",CHAR(10),CHAR(10),'Final Report'!AD390,CHAR(10),CHAR(10),'Final Report'!AF390,CHAR(10),CHAR(10),"*Actual Result:*",CHAR(10),'Final Report'!V390,CHAR(10),CHAR(10),"*ScreenShot Name:*",CHAR(10),'Final Report'!AI390,CHAR(10),CHAR(10),IF('Final Report'!X390&lt;&gt;"",CONCATENATE("*Code Snippet*",CHAR(10),'Final Report'!X390,CHAR(10),CHAR(10)),""),"*Expected Result*",CHAR(10),'Final Report'!Z390,CHAR(10),CHAR(10),"*Rationale*",CHAR(10),'Final Report'!AA390,CHAR(10),CHAR(10),"*Recommendation*",CHAR(10),'Final Report'!AC390,CHAR(10),CHAR(10),"*WCAG 2.1 Conformance Level:*",CHAR(10),'Final Report'!AG390,CHAR(10),CHAR(10),"*WCAG 2.1 Success Criteria:*",CHAR(10),'Final Report'!AH390,CHAR(10),CHAR(10),"*Tested on:*",CHAR(10),'Final Report'!AK390,CHAR(10),CHAR(10),IF(OR('Final Report'!G390&lt;&gt;"",'Final Report'!H390&lt;&gt;"",'Final Report'!I390&lt;&gt;"",'Final Report'!J390&lt;&gt;"",'Final Report'!K390&lt;&gt;"",'Final Report'!L390&lt;&gt;"",'Final Report'!M390&lt;&gt;"",'Final Report'!N390&lt;&gt;"",'Final Report'!O390&lt;&gt;""),CONCATENATE("*Assistive Technology:*",CHAR(10),IF('Final Report'!G390&lt;&gt;"",CONCATENATE("JAWS 2022 - Chrome - Windows - ",'Final Report'!G390,CHAR(10)),""),IF('Final Report'!H390&lt;&gt;"",CONCATENATE("NVDA 2022 - Firefox - Windows - ",'Final Report'!H390,CHAR(10)),""),IF('Final Report'!I390&lt;&gt;"",CONCATENATE("NVDA 2022 - Chrome - Windows - ",'Final Report'!I390,CHAR(10)),""),IF('Final Report'!J390&lt;&gt;"",CONCATENATE("VoiceOver - Safari - MAC OS - ",'Final Report'!J390,CHAR(10)),""),IF('Final Report'!K390&lt;&gt;"",CONCATENATE("VoiceOver - Chrome - MAC OS  - ",'Final Report'!K390,CHAR(10)),""),IF('Final Report'!L390&lt;&gt;"",CONCATENATE("VoiceOver - iOS - ",'Final Report'!L390,CHAR(10)),""),IF('Final Report'!M390&lt;&gt;"",CONCATENATE("TalkBack - Android - ",'Final Report'!M390,CHAR(10)),""),IF('Final Report'!N390&lt;&gt;"",CONCATENATE("ZoomText - ",'Final Report'!N390,CHAR(10)),""),IF('Final Report'!O390&lt;&gt;"",CONCATENATE("Dragon - ",'Final Report'!O390,CHAR(10)),""),CHAR(10),"*Original Bug:*",CHAR(10),)))</f>
        <v>*Steps to Reproduce:*
N/A
*Actual Result:*
N/A
*ScreenShot Name:*
*Code Snippet*
0
*Expected Result*
N/A
*Rationale*
N/A
*Recommendation*
N/A
*WCAG 2.1 Conformance Level:*
N/A
*WCAG 2.1 Success Criteria:*
N/A
*Tested on:*
Windows: 11
MAC OS: 12
iOS: 15
Android OS: 10
FALSE</v>
      </c>
      <c r="D390" s="121" t="b">
        <f>Final_Report[[#This Row],[Severity]]</f>
        <v>0</v>
      </c>
      <c r="E390" s="103" t="str">
        <f>CONCATENATE('Final Report'!AD390,CHAR(10),CHAR(10),'Final Report'!AF390)</f>
        <v xml:space="preserve">
N/A</v>
      </c>
      <c r="F390" s="103" t="str">
        <f>Final_Report[[#This Row],[Components]]</f>
        <v>N/A (Level N/A), Accessibility, Audit, Marketing, MLM-XL, MLVISION, MyLab, US, VPAT</v>
      </c>
      <c r="G390" s="103" t="e">
        <f>Final_Report[[#This Row],[Labels]]</f>
        <v>#VALUE!</v>
      </c>
      <c r="H390" s="103">
        <f>Final_Report[[#This Row],[ScreenShot Name]]</f>
        <v>0</v>
      </c>
      <c r="I390" s="104">
        <f>Final_Report[[#This Row],[Priority]]</f>
        <v>0</v>
      </c>
      <c r="J390" s="103">
        <f>Final_Report[[#This Row],[Uploading Status]]</f>
        <v>0</v>
      </c>
    </row>
    <row r="391" spans="1:10" ht="409.5" hidden="1">
      <c r="A391" s="58">
        <f>Final_Report[[#This Row],[Issue Name]]</f>
        <v>0</v>
      </c>
      <c r="B391" s="103" t="str">
        <f>Final_Report[[#This Row],[Summary]]</f>
        <v>N/A</v>
      </c>
      <c r="C391" s="103" t="str">
        <f>CONCATENATE("*Steps to Reproduce:*",CHAR(10),CHAR(10),'Final Report'!AD391,CHAR(10),CHAR(10),'Final Report'!AF391,CHAR(10),CHAR(10),"*Actual Result:*",CHAR(10),'Final Report'!V391,CHAR(10),CHAR(10),"*ScreenShot Name:*",CHAR(10),'Final Report'!AI391,CHAR(10),CHAR(10),IF('Final Report'!X391&lt;&gt;"",CONCATENATE("*Code Snippet*",CHAR(10),'Final Report'!X391,CHAR(10),CHAR(10)),""),"*Expected Result*",CHAR(10),'Final Report'!Z391,CHAR(10),CHAR(10),"*Rationale*",CHAR(10),'Final Report'!AA391,CHAR(10),CHAR(10),"*Recommendation*",CHAR(10),'Final Report'!AC391,CHAR(10),CHAR(10),"*WCAG 2.1 Conformance Level:*",CHAR(10),'Final Report'!AG391,CHAR(10),CHAR(10),"*WCAG 2.1 Success Criteria:*",CHAR(10),'Final Report'!AH391,CHAR(10),CHAR(10),"*Tested on:*",CHAR(10),'Final Report'!AK391,CHAR(10),CHAR(10),IF(OR('Final Report'!G391&lt;&gt;"",'Final Report'!H391&lt;&gt;"",'Final Report'!I391&lt;&gt;"",'Final Report'!J391&lt;&gt;"",'Final Report'!K391&lt;&gt;"",'Final Report'!L391&lt;&gt;"",'Final Report'!M391&lt;&gt;"",'Final Report'!N391&lt;&gt;"",'Final Report'!O391&lt;&gt;""),CONCATENATE("*Assistive Technology:*",CHAR(10),IF('Final Report'!G391&lt;&gt;"",CONCATENATE("JAWS 2022 - Chrome - Windows - ",'Final Report'!G391,CHAR(10)),""),IF('Final Report'!H391&lt;&gt;"",CONCATENATE("NVDA 2022 - Firefox - Windows - ",'Final Report'!H391,CHAR(10)),""),IF('Final Report'!I391&lt;&gt;"",CONCATENATE("NVDA 2022 - Chrome - Windows - ",'Final Report'!I391,CHAR(10)),""),IF('Final Report'!J391&lt;&gt;"",CONCATENATE("VoiceOver - Safari - MAC OS - ",'Final Report'!J391,CHAR(10)),""),IF('Final Report'!K391&lt;&gt;"",CONCATENATE("VoiceOver - Chrome - MAC OS  - ",'Final Report'!K391,CHAR(10)),""),IF('Final Report'!L391&lt;&gt;"",CONCATENATE("VoiceOver - iOS - ",'Final Report'!L391,CHAR(10)),""),IF('Final Report'!M391&lt;&gt;"",CONCATENATE("TalkBack - Android - ",'Final Report'!M391,CHAR(10)),""),IF('Final Report'!N391&lt;&gt;"",CONCATENATE("ZoomText - ",'Final Report'!N391,CHAR(10)),""),IF('Final Report'!O391&lt;&gt;"",CONCATENATE("Dragon - ",'Final Report'!O391,CHAR(10)),""),CHAR(10),"*Original Bug:*",CHAR(10),)))</f>
        <v>*Steps to Reproduce:*
N/A
*Actual Result:*
N/A
*ScreenShot Name:*
*Code Snippet*
0
*Expected Result*
N/A
*Rationale*
N/A
*Recommendation*
N/A
*WCAG 2.1 Conformance Level:*
N/A
*WCAG 2.1 Success Criteria:*
N/A
*Tested on:*
Windows: 11
MAC OS: 12
iOS: 15
Android OS: 10
FALSE</v>
      </c>
      <c r="D391" s="121" t="b">
        <f>Final_Report[[#This Row],[Severity]]</f>
        <v>0</v>
      </c>
      <c r="E391" s="103" t="str">
        <f>CONCATENATE('Final Report'!AD391,CHAR(10),CHAR(10),'Final Report'!AF391)</f>
        <v xml:space="preserve">
N/A</v>
      </c>
      <c r="F391" s="103" t="str">
        <f>Final_Report[[#This Row],[Components]]</f>
        <v>N/A (Level N/A), Accessibility, Audit, Marketing, MLM-XL, MLVISION, MyLab, US, VPAT</v>
      </c>
      <c r="G391" s="103" t="e">
        <f>Final_Report[[#This Row],[Labels]]</f>
        <v>#VALUE!</v>
      </c>
      <c r="H391" s="103">
        <f>Final_Report[[#This Row],[ScreenShot Name]]</f>
        <v>0</v>
      </c>
      <c r="I391" s="104">
        <f>Final_Report[[#This Row],[Priority]]</f>
        <v>0</v>
      </c>
      <c r="J391" s="103">
        <f>Final_Report[[#This Row],[Uploading Status]]</f>
        <v>0</v>
      </c>
    </row>
    <row r="392" spans="1:10" ht="409.5" hidden="1">
      <c r="A392" s="58">
        <f>Final_Report[[#This Row],[Issue Name]]</f>
        <v>0</v>
      </c>
      <c r="B392" s="103" t="str">
        <f>Final_Report[[#This Row],[Summary]]</f>
        <v>N/A</v>
      </c>
      <c r="C392" s="103" t="str">
        <f>CONCATENATE("*Steps to Reproduce:*",CHAR(10),CHAR(10),'Final Report'!AD392,CHAR(10),CHAR(10),'Final Report'!AF392,CHAR(10),CHAR(10),"*Actual Result:*",CHAR(10),'Final Report'!V392,CHAR(10),CHAR(10),"*ScreenShot Name:*",CHAR(10),'Final Report'!AI392,CHAR(10),CHAR(10),IF('Final Report'!X392&lt;&gt;"",CONCATENATE("*Code Snippet*",CHAR(10),'Final Report'!X392,CHAR(10),CHAR(10)),""),"*Expected Result*",CHAR(10),'Final Report'!Z392,CHAR(10),CHAR(10),"*Rationale*",CHAR(10),'Final Report'!AA392,CHAR(10),CHAR(10),"*Recommendation*",CHAR(10),'Final Report'!AC392,CHAR(10),CHAR(10),"*WCAG 2.1 Conformance Level:*",CHAR(10),'Final Report'!AG392,CHAR(10),CHAR(10),"*WCAG 2.1 Success Criteria:*",CHAR(10),'Final Report'!AH392,CHAR(10),CHAR(10),"*Tested on:*",CHAR(10),'Final Report'!AK392,CHAR(10),CHAR(10),IF(OR('Final Report'!G392&lt;&gt;"",'Final Report'!H392&lt;&gt;"",'Final Report'!I392&lt;&gt;"",'Final Report'!J392&lt;&gt;"",'Final Report'!K392&lt;&gt;"",'Final Report'!L392&lt;&gt;"",'Final Report'!M392&lt;&gt;"",'Final Report'!N392&lt;&gt;"",'Final Report'!O392&lt;&gt;""),CONCATENATE("*Assistive Technology:*",CHAR(10),IF('Final Report'!G392&lt;&gt;"",CONCATENATE("JAWS 2022 - Chrome - Windows - ",'Final Report'!G392,CHAR(10)),""),IF('Final Report'!H392&lt;&gt;"",CONCATENATE("NVDA 2022 - Firefox - Windows - ",'Final Report'!H392,CHAR(10)),""),IF('Final Report'!I392&lt;&gt;"",CONCATENATE("NVDA 2022 - Chrome - Windows - ",'Final Report'!I392,CHAR(10)),""),IF('Final Report'!J392&lt;&gt;"",CONCATENATE("VoiceOver - Safari - MAC OS - ",'Final Report'!J392,CHAR(10)),""),IF('Final Report'!K392&lt;&gt;"",CONCATENATE("VoiceOver - Chrome - MAC OS  - ",'Final Report'!K392,CHAR(10)),""),IF('Final Report'!L392&lt;&gt;"",CONCATENATE("VoiceOver - iOS - ",'Final Report'!L392,CHAR(10)),""),IF('Final Report'!M392&lt;&gt;"",CONCATENATE("TalkBack - Android - ",'Final Report'!M392,CHAR(10)),""),IF('Final Report'!N392&lt;&gt;"",CONCATENATE("ZoomText - ",'Final Report'!N392,CHAR(10)),""),IF('Final Report'!O392&lt;&gt;"",CONCATENATE("Dragon - ",'Final Report'!O392,CHAR(10)),""),CHAR(10),"*Original Bug:*",CHAR(10),)))</f>
        <v>*Steps to Reproduce:*
N/A
*Actual Result:*
N/A
*ScreenShot Name:*
*Code Snippet*
0
*Expected Result*
N/A
*Rationale*
N/A
*Recommendation*
N/A
*WCAG 2.1 Conformance Level:*
N/A
*WCAG 2.1 Success Criteria:*
N/A
*Tested on:*
Windows: 11
MAC OS: 12
iOS: 15
Android OS: 10
FALSE</v>
      </c>
      <c r="D392" s="121" t="b">
        <f>Final_Report[[#This Row],[Severity]]</f>
        <v>0</v>
      </c>
      <c r="E392" s="103" t="str">
        <f>CONCATENATE('Final Report'!AD392,CHAR(10),CHAR(10),'Final Report'!AF392)</f>
        <v xml:space="preserve">
N/A</v>
      </c>
      <c r="F392" s="103" t="str">
        <f>Final_Report[[#This Row],[Components]]</f>
        <v>N/A (Level N/A), Accessibility, Audit, Marketing, MLM-XL, MLVISION, MyLab, US, VPAT</v>
      </c>
      <c r="G392" s="103" t="e">
        <f>Final_Report[[#This Row],[Labels]]</f>
        <v>#VALUE!</v>
      </c>
      <c r="H392" s="103">
        <f>Final_Report[[#This Row],[ScreenShot Name]]</f>
        <v>0</v>
      </c>
      <c r="I392" s="104">
        <f>Final_Report[[#This Row],[Priority]]</f>
        <v>0</v>
      </c>
      <c r="J392" s="103">
        <f>Final_Report[[#This Row],[Uploading Status]]</f>
        <v>0</v>
      </c>
    </row>
    <row r="393" spans="1:10" ht="409.5" hidden="1">
      <c r="A393" s="58">
        <f>Final_Report[[#This Row],[Issue Name]]</f>
        <v>0</v>
      </c>
      <c r="B393" s="103" t="str">
        <f>Final_Report[[#This Row],[Summary]]</f>
        <v>N/A</v>
      </c>
      <c r="C393" s="103" t="str">
        <f>CONCATENATE("*Steps to Reproduce:*",CHAR(10),CHAR(10),'Final Report'!AD393,CHAR(10),CHAR(10),'Final Report'!AF393,CHAR(10),CHAR(10),"*Actual Result:*",CHAR(10),'Final Report'!V393,CHAR(10),CHAR(10),"*ScreenShot Name:*",CHAR(10),'Final Report'!AI393,CHAR(10),CHAR(10),IF('Final Report'!X393&lt;&gt;"",CONCATENATE("*Code Snippet*",CHAR(10),'Final Report'!X393,CHAR(10),CHAR(10)),""),"*Expected Result*",CHAR(10),'Final Report'!Z393,CHAR(10),CHAR(10),"*Rationale*",CHAR(10),'Final Report'!AA393,CHAR(10),CHAR(10),"*Recommendation*",CHAR(10),'Final Report'!AC393,CHAR(10),CHAR(10),"*WCAG 2.1 Conformance Level:*",CHAR(10),'Final Report'!AG393,CHAR(10),CHAR(10),"*WCAG 2.1 Success Criteria:*",CHAR(10),'Final Report'!AH393,CHAR(10),CHAR(10),"*Tested on:*",CHAR(10),'Final Report'!AK393,CHAR(10),CHAR(10),IF(OR('Final Report'!G393&lt;&gt;"",'Final Report'!H393&lt;&gt;"",'Final Report'!I393&lt;&gt;"",'Final Report'!J393&lt;&gt;"",'Final Report'!K393&lt;&gt;"",'Final Report'!L393&lt;&gt;"",'Final Report'!M393&lt;&gt;"",'Final Report'!N393&lt;&gt;"",'Final Report'!O393&lt;&gt;""),CONCATENATE("*Assistive Technology:*",CHAR(10),IF('Final Report'!G393&lt;&gt;"",CONCATENATE("JAWS 2022 - Chrome - Windows - ",'Final Report'!G393,CHAR(10)),""),IF('Final Report'!H393&lt;&gt;"",CONCATENATE("NVDA 2022 - Firefox - Windows - ",'Final Report'!H393,CHAR(10)),""),IF('Final Report'!I393&lt;&gt;"",CONCATENATE("NVDA 2022 - Chrome - Windows - ",'Final Report'!I393,CHAR(10)),""),IF('Final Report'!J393&lt;&gt;"",CONCATENATE("VoiceOver - Safari - MAC OS - ",'Final Report'!J393,CHAR(10)),""),IF('Final Report'!K393&lt;&gt;"",CONCATENATE("VoiceOver - Chrome - MAC OS  - ",'Final Report'!K393,CHAR(10)),""),IF('Final Report'!L393&lt;&gt;"",CONCATENATE("VoiceOver - iOS - ",'Final Report'!L393,CHAR(10)),""),IF('Final Report'!M393&lt;&gt;"",CONCATENATE("TalkBack - Android - ",'Final Report'!M393,CHAR(10)),""),IF('Final Report'!N393&lt;&gt;"",CONCATENATE("ZoomText - ",'Final Report'!N393,CHAR(10)),""),IF('Final Report'!O393&lt;&gt;"",CONCATENATE("Dragon - ",'Final Report'!O393,CHAR(10)),""),CHAR(10),"*Original Bug:*",CHAR(10),)))</f>
        <v>*Steps to Reproduce:*
N/A
*Actual Result:*
N/A
*ScreenShot Name:*
*Code Snippet*
0
*Expected Result*
N/A
*Rationale*
N/A
*Recommendation*
N/A
*WCAG 2.1 Conformance Level:*
N/A
*WCAG 2.1 Success Criteria:*
N/A
*Tested on:*
Windows: 11
MAC OS: 12
iOS: 15
Android OS: 10
FALSE</v>
      </c>
      <c r="D393" s="121" t="b">
        <f>Final_Report[[#This Row],[Severity]]</f>
        <v>0</v>
      </c>
      <c r="E393" s="103" t="str">
        <f>CONCATENATE('Final Report'!AD393,CHAR(10),CHAR(10),'Final Report'!AF393)</f>
        <v xml:space="preserve">
N/A</v>
      </c>
      <c r="F393" s="103" t="str">
        <f>Final_Report[[#This Row],[Components]]</f>
        <v>N/A (Level N/A), Accessibility, Audit, Marketing, MLM-XL, MLVISION, MyLab, US, VPAT</v>
      </c>
      <c r="G393" s="103" t="e">
        <f>Final_Report[[#This Row],[Labels]]</f>
        <v>#VALUE!</v>
      </c>
      <c r="H393" s="103">
        <f>Final_Report[[#This Row],[ScreenShot Name]]</f>
        <v>0</v>
      </c>
      <c r="I393" s="104">
        <f>Final_Report[[#This Row],[Priority]]</f>
        <v>0</v>
      </c>
      <c r="J393" s="103">
        <f>Final_Report[[#This Row],[Uploading Status]]</f>
        <v>0</v>
      </c>
    </row>
    <row r="394" spans="1:10" ht="409.5" hidden="1">
      <c r="A394" s="58">
        <f>Final_Report[[#This Row],[Issue Name]]</f>
        <v>0</v>
      </c>
      <c r="B394" s="103" t="str">
        <f>Final_Report[[#This Row],[Summary]]</f>
        <v>N/A</v>
      </c>
      <c r="C394" s="103" t="str">
        <f>CONCATENATE("*Steps to Reproduce:*",CHAR(10),CHAR(10),'Final Report'!AD394,CHAR(10),CHAR(10),'Final Report'!AF394,CHAR(10),CHAR(10),"*Actual Result:*",CHAR(10),'Final Report'!V394,CHAR(10),CHAR(10),"*ScreenShot Name:*",CHAR(10),'Final Report'!AI394,CHAR(10),CHAR(10),IF('Final Report'!X394&lt;&gt;"",CONCATENATE("*Code Snippet*",CHAR(10),'Final Report'!X394,CHAR(10),CHAR(10)),""),"*Expected Result*",CHAR(10),'Final Report'!Z394,CHAR(10),CHAR(10),"*Rationale*",CHAR(10),'Final Report'!AA394,CHAR(10),CHAR(10),"*Recommendation*",CHAR(10),'Final Report'!AC394,CHAR(10),CHAR(10),"*WCAG 2.1 Conformance Level:*",CHAR(10),'Final Report'!AG394,CHAR(10),CHAR(10),"*WCAG 2.1 Success Criteria:*",CHAR(10),'Final Report'!AH394,CHAR(10),CHAR(10),"*Tested on:*",CHAR(10),'Final Report'!AK394,CHAR(10),CHAR(10),IF(OR('Final Report'!G394&lt;&gt;"",'Final Report'!H394&lt;&gt;"",'Final Report'!I394&lt;&gt;"",'Final Report'!J394&lt;&gt;"",'Final Report'!K394&lt;&gt;"",'Final Report'!L394&lt;&gt;"",'Final Report'!M394&lt;&gt;"",'Final Report'!N394&lt;&gt;"",'Final Report'!O394&lt;&gt;""),CONCATENATE("*Assistive Technology:*",CHAR(10),IF('Final Report'!G394&lt;&gt;"",CONCATENATE("JAWS 2022 - Chrome - Windows - ",'Final Report'!G394,CHAR(10)),""),IF('Final Report'!H394&lt;&gt;"",CONCATENATE("NVDA 2022 - Firefox - Windows - ",'Final Report'!H394,CHAR(10)),""),IF('Final Report'!I394&lt;&gt;"",CONCATENATE("NVDA 2022 - Chrome - Windows - ",'Final Report'!I394,CHAR(10)),""),IF('Final Report'!J394&lt;&gt;"",CONCATENATE("VoiceOver - Safari - MAC OS - ",'Final Report'!J394,CHAR(10)),""),IF('Final Report'!K394&lt;&gt;"",CONCATENATE("VoiceOver - Chrome - MAC OS  - ",'Final Report'!K394,CHAR(10)),""),IF('Final Report'!L394&lt;&gt;"",CONCATENATE("VoiceOver - iOS - ",'Final Report'!L394,CHAR(10)),""),IF('Final Report'!M394&lt;&gt;"",CONCATENATE("TalkBack - Android - ",'Final Report'!M394,CHAR(10)),""),IF('Final Report'!N394&lt;&gt;"",CONCATENATE("ZoomText - ",'Final Report'!N394,CHAR(10)),""),IF('Final Report'!O394&lt;&gt;"",CONCATENATE("Dragon - ",'Final Report'!O394,CHAR(10)),""),CHAR(10),"*Original Bug:*",CHAR(10),)))</f>
        <v>*Steps to Reproduce:*
N/A
*Actual Result:*
N/A
*ScreenShot Name:*
*Code Snippet*
0
*Expected Result*
N/A
*Rationale*
N/A
*Recommendation*
N/A
*WCAG 2.1 Conformance Level:*
N/A
*WCAG 2.1 Success Criteria:*
N/A
*Tested on:*
Windows: 11
MAC OS: 12
iOS: 15
Android OS: 10
FALSE</v>
      </c>
      <c r="D394" s="121" t="b">
        <f>Final_Report[[#This Row],[Severity]]</f>
        <v>0</v>
      </c>
      <c r="E394" s="103" t="str">
        <f>CONCATENATE('Final Report'!AD394,CHAR(10),CHAR(10),'Final Report'!AF394)</f>
        <v xml:space="preserve">
N/A</v>
      </c>
      <c r="F394" s="103" t="str">
        <f>Final_Report[[#This Row],[Components]]</f>
        <v>N/A (Level N/A), Accessibility, Audit, Marketing, MLM-XL, MLVISION, MyLab, US, VPAT</v>
      </c>
      <c r="G394" s="103" t="e">
        <f>Final_Report[[#This Row],[Labels]]</f>
        <v>#VALUE!</v>
      </c>
      <c r="H394" s="103">
        <f>Final_Report[[#This Row],[ScreenShot Name]]</f>
        <v>0</v>
      </c>
      <c r="I394" s="104">
        <f>Final_Report[[#This Row],[Priority]]</f>
        <v>0</v>
      </c>
      <c r="J394" s="103">
        <f>Final_Report[[#This Row],[Uploading Status]]</f>
        <v>0</v>
      </c>
    </row>
    <row r="395" spans="1:10" ht="409.5" hidden="1">
      <c r="A395" s="58">
        <f>Final_Report[[#This Row],[Issue Name]]</f>
        <v>0</v>
      </c>
      <c r="B395" s="103" t="str">
        <f>Final_Report[[#This Row],[Summary]]</f>
        <v>N/A</v>
      </c>
      <c r="C395" s="103" t="str">
        <f>CONCATENATE("*Steps to Reproduce:*",CHAR(10),CHAR(10),'Final Report'!AD395,CHAR(10),CHAR(10),'Final Report'!AF395,CHAR(10),CHAR(10),"*Actual Result:*",CHAR(10),'Final Report'!V395,CHAR(10),CHAR(10),"*ScreenShot Name:*",CHAR(10),'Final Report'!AI395,CHAR(10),CHAR(10),IF('Final Report'!X395&lt;&gt;"",CONCATENATE("*Code Snippet*",CHAR(10),'Final Report'!X395,CHAR(10),CHAR(10)),""),"*Expected Result*",CHAR(10),'Final Report'!Z395,CHAR(10),CHAR(10),"*Rationale*",CHAR(10),'Final Report'!AA395,CHAR(10),CHAR(10),"*Recommendation*",CHAR(10),'Final Report'!AC395,CHAR(10),CHAR(10),"*WCAG 2.1 Conformance Level:*",CHAR(10),'Final Report'!AG395,CHAR(10),CHAR(10),"*WCAG 2.1 Success Criteria:*",CHAR(10),'Final Report'!AH395,CHAR(10),CHAR(10),"*Tested on:*",CHAR(10),'Final Report'!AK395,CHAR(10),CHAR(10),IF(OR('Final Report'!G395&lt;&gt;"",'Final Report'!H395&lt;&gt;"",'Final Report'!I395&lt;&gt;"",'Final Report'!J395&lt;&gt;"",'Final Report'!K395&lt;&gt;"",'Final Report'!L395&lt;&gt;"",'Final Report'!M395&lt;&gt;"",'Final Report'!N395&lt;&gt;"",'Final Report'!O395&lt;&gt;""),CONCATENATE("*Assistive Technology:*",CHAR(10),IF('Final Report'!G395&lt;&gt;"",CONCATENATE("JAWS 2022 - Chrome - Windows - ",'Final Report'!G395,CHAR(10)),""),IF('Final Report'!H395&lt;&gt;"",CONCATENATE("NVDA 2022 - Firefox - Windows - ",'Final Report'!H395,CHAR(10)),""),IF('Final Report'!I395&lt;&gt;"",CONCATENATE("NVDA 2022 - Chrome - Windows - ",'Final Report'!I395,CHAR(10)),""),IF('Final Report'!J395&lt;&gt;"",CONCATENATE("VoiceOver - Safari - MAC OS - ",'Final Report'!J395,CHAR(10)),""),IF('Final Report'!K395&lt;&gt;"",CONCATENATE("VoiceOver - Chrome - MAC OS  - ",'Final Report'!K395,CHAR(10)),""),IF('Final Report'!L395&lt;&gt;"",CONCATENATE("VoiceOver - iOS - ",'Final Report'!L395,CHAR(10)),""),IF('Final Report'!M395&lt;&gt;"",CONCATENATE("TalkBack - Android - ",'Final Report'!M395,CHAR(10)),""),IF('Final Report'!N395&lt;&gt;"",CONCATENATE("ZoomText - ",'Final Report'!N395,CHAR(10)),""),IF('Final Report'!O395&lt;&gt;"",CONCATENATE("Dragon - ",'Final Report'!O395,CHAR(10)),""),CHAR(10),"*Original Bug:*",CHAR(10),)))</f>
        <v>*Steps to Reproduce:*
N/A
*Actual Result:*
N/A
*ScreenShot Name:*
*Code Snippet*
0
*Expected Result*
N/A
*Rationale*
N/A
*Recommendation*
N/A
*WCAG 2.1 Conformance Level:*
N/A
*WCAG 2.1 Success Criteria:*
N/A
*Tested on:*
Windows: 11
MAC OS: 12
iOS: 15
Android OS: 10
FALSE</v>
      </c>
      <c r="D395" s="121" t="b">
        <f>Final_Report[[#This Row],[Severity]]</f>
        <v>0</v>
      </c>
      <c r="E395" s="103" t="str">
        <f>CONCATENATE('Final Report'!AD395,CHAR(10),CHAR(10),'Final Report'!AF395)</f>
        <v xml:space="preserve">
N/A</v>
      </c>
      <c r="F395" s="103" t="str">
        <f>Final_Report[[#This Row],[Components]]</f>
        <v>N/A (Level N/A), Accessibility, Audit, Marketing, MLM-XL, MLVISION, MyLab, US, VPAT</v>
      </c>
      <c r="G395" s="103" t="e">
        <f>Final_Report[[#This Row],[Labels]]</f>
        <v>#VALUE!</v>
      </c>
      <c r="H395" s="103">
        <f>Final_Report[[#This Row],[ScreenShot Name]]</f>
        <v>0</v>
      </c>
      <c r="I395" s="104">
        <f>Final_Report[[#This Row],[Priority]]</f>
        <v>0</v>
      </c>
      <c r="J395" s="103">
        <f>Final_Report[[#This Row],[Uploading Status]]</f>
        <v>0</v>
      </c>
    </row>
    <row r="396" spans="1:10" ht="409.5" hidden="1">
      <c r="A396" s="58">
        <f>Final_Report[[#This Row],[Issue Name]]</f>
        <v>0</v>
      </c>
      <c r="B396" s="103" t="str">
        <f>Final_Report[[#This Row],[Summary]]</f>
        <v>N/A</v>
      </c>
      <c r="C396" s="103" t="str">
        <f>CONCATENATE("*Steps to Reproduce:*",CHAR(10),CHAR(10),'Final Report'!AD396,CHAR(10),CHAR(10),'Final Report'!AF396,CHAR(10),CHAR(10),"*Actual Result:*",CHAR(10),'Final Report'!V396,CHAR(10),CHAR(10),"*ScreenShot Name:*",CHAR(10),'Final Report'!AI396,CHAR(10),CHAR(10),IF('Final Report'!X396&lt;&gt;"",CONCATENATE("*Code Snippet*",CHAR(10),'Final Report'!X396,CHAR(10),CHAR(10)),""),"*Expected Result*",CHAR(10),'Final Report'!Z396,CHAR(10),CHAR(10),"*Rationale*",CHAR(10),'Final Report'!AA396,CHAR(10),CHAR(10),"*Recommendation*",CHAR(10),'Final Report'!AC396,CHAR(10),CHAR(10),"*WCAG 2.1 Conformance Level:*",CHAR(10),'Final Report'!AG396,CHAR(10),CHAR(10),"*WCAG 2.1 Success Criteria:*",CHAR(10),'Final Report'!AH396,CHAR(10),CHAR(10),"*Tested on:*",CHAR(10),'Final Report'!AK396,CHAR(10),CHAR(10),IF(OR('Final Report'!G396&lt;&gt;"",'Final Report'!H396&lt;&gt;"",'Final Report'!I396&lt;&gt;"",'Final Report'!J396&lt;&gt;"",'Final Report'!K396&lt;&gt;"",'Final Report'!L396&lt;&gt;"",'Final Report'!M396&lt;&gt;"",'Final Report'!N396&lt;&gt;"",'Final Report'!O396&lt;&gt;""),CONCATENATE("*Assistive Technology:*",CHAR(10),IF('Final Report'!G396&lt;&gt;"",CONCATENATE("JAWS 2022 - Chrome - Windows - ",'Final Report'!G396,CHAR(10)),""),IF('Final Report'!H396&lt;&gt;"",CONCATENATE("NVDA 2022 - Firefox - Windows - ",'Final Report'!H396,CHAR(10)),""),IF('Final Report'!I396&lt;&gt;"",CONCATENATE("NVDA 2022 - Chrome - Windows - ",'Final Report'!I396,CHAR(10)),""),IF('Final Report'!J396&lt;&gt;"",CONCATENATE("VoiceOver - Safari - MAC OS - ",'Final Report'!J396,CHAR(10)),""),IF('Final Report'!K396&lt;&gt;"",CONCATENATE("VoiceOver - Chrome - MAC OS  - ",'Final Report'!K396,CHAR(10)),""),IF('Final Report'!L396&lt;&gt;"",CONCATENATE("VoiceOver - iOS - ",'Final Report'!L396,CHAR(10)),""),IF('Final Report'!M396&lt;&gt;"",CONCATENATE("TalkBack - Android - ",'Final Report'!M396,CHAR(10)),""),IF('Final Report'!N396&lt;&gt;"",CONCATENATE("ZoomText - ",'Final Report'!N396,CHAR(10)),""),IF('Final Report'!O396&lt;&gt;"",CONCATENATE("Dragon - ",'Final Report'!O396,CHAR(10)),""),CHAR(10),"*Original Bug:*",CHAR(10),)))</f>
        <v>*Steps to Reproduce:*
N/A
*Actual Result:*
N/A
*ScreenShot Name:*
*Code Snippet*
0
*Expected Result*
N/A
*Rationale*
N/A
*Recommendation*
N/A
*WCAG 2.1 Conformance Level:*
N/A
*WCAG 2.1 Success Criteria:*
N/A
*Tested on:*
Windows: 11
MAC OS: 12
iOS: 15
Android OS: 10
FALSE</v>
      </c>
      <c r="D396" s="121" t="b">
        <f>Final_Report[[#This Row],[Severity]]</f>
        <v>0</v>
      </c>
      <c r="E396" s="103" t="str">
        <f>CONCATENATE('Final Report'!AD396,CHAR(10),CHAR(10),'Final Report'!AF396)</f>
        <v xml:space="preserve">
N/A</v>
      </c>
      <c r="F396" s="103" t="str">
        <f>Final_Report[[#This Row],[Components]]</f>
        <v>N/A (Level N/A), Accessibility, Audit, Marketing, MLM-XL, MLVISION, MyLab, US, VPAT</v>
      </c>
      <c r="G396" s="103" t="e">
        <f>Final_Report[[#This Row],[Labels]]</f>
        <v>#VALUE!</v>
      </c>
      <c r="H396" s="103">
        <f>Final_Report[[#This Row],[ScreenShot Name]]</f>
        <v>0</v>
      </c>
      <c r="I396" s="104">
        <f>Final_Report[[#This Row],[Priority]]</f>
        <v>0</v>
      </c>
      <c r="J396" s="103">
        <f>Final_Report[[#This Row],[Uploading Status]]</f>
        <v>0</v>
      </c>
    </row>
    <row r="397" spans="1:10" ht="409.5" hidden="1">
      <c r="A397" s="58">
        <f>Final_Report[[#This Row],[Issue Name]]</f>
        <v>0</v>
      </c>
      <c r="B397" s="103" t="str">
        <f>Final_Report[[#This Row],[Summary]]</f>
        <v>N/A</v>
      </c>
      <c r="C397" s="103" t="str">
        <f>CONCATENATE("*Steps to Reproduce:*",CHAR(10),CHAR(10),'Final Report'!AD397,CHAR(10),CHAR(10),'Final Report'!AF397,CHAR(10),CHAR(10),"*Actual Result:*",CHAR(10),'Final Report'!V397,CHAR(10),CHAR(10),"*ScreenShot Name:*",CHAR(10),'Final Report'!AI397,CHAR(10),CHAR(10),IF('Final Report'!X397&lt;&gt;"",CONCATENATE("*Code Snippet*",CHAR(10),'Final Report'!X397,CHAR(10),CHAR(10)),""),"*Expected Result*",CHAR(10),'Final Report'!Z397,CHAR(10),CHAR(10),"*Rationale*",CHAR(10),'Final Report'!AA397,CHAR(10),CHAR(10),"*Recommendation*",CHAR(10),'Final Report'!AC397,CHAR(10),CHAR(10),"*WCAG 2.1 Conformance Level:*",CHAR(10),'Final Report'!AG397,CHAR(10),CHAR(10),"*WCAG 2.1 Success Criteria:*",CHAR(10),'Final Report'!AH397,CHAR(10),CHAR(10),"*Tested on:*",CHAR(10),'Final Report'!AK397,CHAR(10),CHAR(10),IF(OR('Final Report'!G397&lt;&gt;"",'Final Report'!H397&lt;&gt;"",'Final Report'!I397&lt;&gt;"",'Final Report'!J397&lt;&gt;"",'Final Report'!K397&lt;&gt;"",'Final Report'!L397&lt;&gt;"",'Final Report'!M397&lt;&gt;"",'Final Report'!N397&lt;&gt;"",'Final Report'!O397&lt;&gt;""),CONCATENATE("*Assistive Technology:*",CHAR(10),IF('Final Report'!G397&lt;&gt;"",CONCATENATE("JAWS 2022 - Chrome - Windows - ",'Final Report'!G397,CHAR(10)),""),IF('Final Report'!H397&lt;&gt;"",CONCATENATE("NVDA 2022 - Firefox - Windows - ",'Final Report'!H397,CHAR(10)),""),IF('Final Report'!I397&lt;&gt;"",CONCATENATE("NVDA 2022 - Chrome - Windows - ",'Final Report'!I397,CHAR(10)),""),IF('Final Report'!J397&lt;&gt;"",CONCATENATE("VoiceOver - Safari - MAC OS - ",'Final Report'!J397,CHAR(10)),""),IF('Final Report'!K397&lt;&gt;"",CONCATENATE("VoiceOver - Chrome - MAC OS  - ",'Final Report'!K397,CHAR(10)),""),IF('Final Report'!L397&lt;&gt;"",CONCATENATE("VoiceOver - iOS - ",'Final Report'!L397,CHAR(10)),""),IF('Final Report'!M397&lt;&gt;"",CONCATENATE("TalkBack - Android - ",'Final Report'!M397,CHAR(10)),""),IF('Final Report'!N397&lt;&gt;"",CONCATENATE("ZoomText - ",'Final Report'!N397,CHAR(10)),""),IF('Final Report'!O397&lt;&gt;"",CONCATENATE("Dragon - ",'Final Report'!O397,CHAR(10)),""),CHAR(10),"*Original Bug:*",CHAR(10),)))</f>
        <v>*Steps to Reproduce:*
N/A
*Actual Result:*
N/A
*ScreenShot Name:*
*Code Snippet*
0
*Expected Result*
N/A
*Rationale*
N/A
*Recommendation*
N/A
*WCAG 2.1 Conformance Level:*
N/A
*WCAG 2.1 Success Criteria:*
N/A
*Tested on:*
Windows: 11
MAC OS: 12
iOS: 15
Android OS: 10
FALSE</v>
      </c>
      <c r="D397" s="121" t="b">
        <f>Final_Report[[#This Row],[Severity]]</f>
        <v>0</v>
      </c>
      <c r="E397" s="103" t="str">
        <f>CONCATENATE('Final Report'!AD397,CHAR(10),CHAR(10),'Final Report'!AF397)</f>
        <v xml:space="preserve">
N/A</v>
      </c>
      <c r="F397" s="103" t="str">
        <f>Final_Report[[#This Row],[Components]]</f>
        <v>N/A (Level N/A), Accessibility, Audit, Marketing, MLM-XL, MLVISION, MyLab, US, VPAT</v>
      </c>
      <c r="G397" s="103" t="e">
        <f>Final_Report[[#This Row],[Labels]]</f>
        <v>#VALUE!</v>
      </c>
      <c r="H397" s="103">
        <f>Final_Report[[#This Row],[ScreenShot Name]]</f>
        <v>0</v>
      </c>
      <c r="I397" s="104">
        <f>Final_Report[[#This Row],[Priority]]</f>
        <v>0</v>
      </c>
      <c r="J397" s="103">
        <f>Final_Report[[#This Row],[Uploading Status]]</f>
        <v>0</v>
      </c>
    </row>
    <row r="398" spans="1:10" ht="409.5" hidden="1">
      <c r="A398" s="58">
        <f>Final_Report[[#This Row],[Issue Name]]</f>
        <v>0</v>
      </c>
      <c r="B398" s="103" t="str">
        <f>Final_Report[[#This Row],[Summary]]</f>
        <v>N/A</v>
      </c>
      <c r="C398" s="103" t="str">
        <f>CONCATENATE("*Steps to Reproduce:*",CHAR(10),CHAR(10),'Final Report'!AD398,CHAR(10),CHAR(10),'Final Report'!AF398,CHAR(10),CHAR(10),"*Actual Result:*",CHAR(10),'Final Report'!V398,CHAR(10),CHAR(10),"*ScreenShot Name:*",CHAR(10),'Final Report'!AI398,CHAR(10),CHAR(10),IF('Final Report'!X398&lt;&gt;"",CONCATENATE("*Code Snippet*",CHAR(10),'Final Report'!X398,CHAR(10),CHAR(10)),""),"*Expected Result*",CHAR(10),'Final Report'!Z398,CHAR(10),CHAR(10),"*Rationale*",CHAR(10),'Final Report'!AA398,CHAR(10),CHAR(10),"*Recommendation*",CHAR(10),'Final Report'!AC398,CHAR(10),CHAR(10),"*WCAG 2.1 Conformance Level:*",CHAR(10),'Final Report'!AG398,CHAR(10),CHAR(10),"*WCAG 2.1 Success Criteria:*",CHAR(10),'Final Report'!AH398,CHAR(10),CHAR(10),"*Tested on:*",CHAR(10),'Final Report'!AK398,CHAR(10),CHAR(10),IF(OR('Final Report'!G398&lt;&gt;"",'Final Report'!H398&lt;&gt;"",'Final Report'!I398&lt;&gt;"",'Final Report'!J398&lt;&gt;"",'Final Report'!K398&lt;&gt;"",'Final Report'!L398&lt;&gt;"",'Final Report'!M398&lt;&gt;"",'Final Report'!N398&lt;&gt;"",'Final Report'!O398&lt;&gt;""),CONCATENATE("*Assistive Technology:*",CHAR(10),IF('Final Report'!G398&lt;&gt;"",CONCATENATE("JAWS 2022 - Chrome - Windows - ",'Final Report'!G398,CHAR(10)),""),IF('Final Report'!H398&lt;&gt;"",CONCATENATE("NVDA 2022 - Firefox - Windows - ",'Final Report'!H398,CHAR(10)),""),IF('Final Report'!I398&lt;&gt;"",CONCATENATE("NVDA 2022 - Chrome - Windows - ",'Final Report'!I398,CHAR(10)),""),IF('Final Report'!J398&lt;&gt;"",CONCATENATE("VoiceOver - Safari - MAC OS - ",'Final Report'!J398,CHAR(10)),""),IF('Final Report'!K398&lt;&gt;"",CONCATENATE("VoiceOver - Chrome - MAC OS  - ",'Final Report'!K398,CHAR(10)),""),IF('Final Report'!L398&lt;&gt;"",CONCATENATE("VoiceOver - iOS - ",'Final Report'!L398,CHAR(10)),""),IF('Final Report'!M398&lt;&gt;"",CONCATENATE("TalkBack - Android - ",'Final Report'!M398,CHAR(10)),""),IF('Final Report'!N398&lt;&gt;"",CONCATENATE("ZoomText - ",'Final Report'!N398,CHAR(10)),""),IF('Final Report'!O398&lt;&gt;"",CONCATENATE("Dragon - ",'Final Report'!O398,CHAR(10)),""),CHAR(10),"*Original Bug:*",CHAR(10),)))</f>
        <v>*Steps to Reproduce:*
N/A
*Actual Result:*
N/A
*ScreenShot Name:*
*Code Snippet*
0
*Expected Result*
N/A
*Rationale*
N/A
*Recommendation*
N/A
*WCAG 2.1 Conformance Level:*
N/A
*WCAG 2.1 Success Criteria:*
N/A
*Tested on:*
Windows: 11
MAC OS: 12
iOS: 15
Android OS: 10
FALSE</v>
      </c>
      <c r="D398" s="121" t="b">
        <f>Final_Report[[#This Row],[Severity]]</f>
        <v>0</v>
      </c>
      <c r="E398" s="103" t="str">
        <f>CONCATENATE('Final Report'!AD398,CHAR(10),CHAR(10),'Final Report'!AF398)</f>
        <v xml:space="preserve">
N/A</v>
      </c>
      <c r="F398" s="103" t="str">
        <f>Final_Report[[#This Row],[Components]]</f>
        <v>N/A (Level N/A), Accessibility, Audit, Marketing, MLM-XL, MLVISION, MyLab, US, VPAT</v>
      </c>
      <c r="G398" s="103" t="e">
        <f>Final_Report[[#This Row],[Labels]]</f>
        <v>#VALUE!</v>
      </c>
      <c r="H398" s="103">
        <f>Final_Report[[#This Row],[ScreenShot Name]]</f>
        <v>0</v>
      </c>
      <c r="I398" s="104">
        <f>Final_Report[[#This Row],[Priority]]</f>
        <v>0</v>
      </c>
      <c r="J398" s="103">
        <f>Final_Report[[#This Row],[Uploading Status]]</f>
        <v>0</v>
      </c>
    </row>
    <row r="399" spans="1:10" ht="409.5" hidden="1">
      <c r="A399" s="58">
        <f>Final_Report[[#This Row],[Issue Name]]</f>
        <v>0</v>
      </c>
      <c r="B399" s="103" t="str">
        <f>Final_Report[[#This Row],[Summary]]</f>
        <v>N/A</v>
      </c>
      <c r="C399" s="103" t="str">
        <f>CONCATENATE("*Steps to Reproduce:*",CHAR(10),CHAR(10),'Final Report'!AD399,CHAR(10),CHAR(10),'Final Report'!AF399,CHAR(10),CHAR(10),"*Actual Result:*",CHAR(10),'Final Report'!V399,CHAR(10),CHAR(10),"*ScreenShot Name:*",CHAR(10),'Final Report'!AI399,CHAR(10),CHAR(10),IF('Final Report'!X399&lt;&gt;"",CONCATENATE("*Code Snippet*",CHAR(10),'Final Report'!X399,CHAR(10),CHAR(10)),""),"*Expected Result*",CHAR(10),'Final Report'!Z399,CHAR(10),CHAR(10),"*Rationale*",CHAR(10),'Final Report'!AA399,CHAR(10),CHAR(10),"*Recommendation*",CHAR(10),'Final Report'!AC399,CHAR(10),CHAR(10),"*WCAG 2.1 Conformance Level:*",CHAR(10),'Final Report'!AG399,CHAR(10),CHAR(10),"*WCAG 2.1 Success Criteria:*",CHAR(10),'Final Report'!AH399,CHAR(10),CHAR(10),"*Tested on:*",CHAR(10),'Final Report'!AK399,CHAR(10),CHAR(10),IF(OR('Final Report'!G399&lt;&gt;"",'Final Report'!H399&lt;&gt;"",'Final Report'!I399&lt;&gt;"",'Final Report'!J399&lt;&gt;"",'Final Report'!K399&lt;&gt;"",'Final Report'!L399&lt;&gt;"",'Final Report'!M399&lt;&gt;"",'Final Report'!N399&lt;&gt;"",'Final Report'!O399&lt;&gt;""),CONCATENATE("*Assistive Technology:*",CHAR(10),IF('Final Report'!G399&lt;&gt;"",CONCATENATE("JAWS 2022 - Chrome - Windows - ",'Final Report'!G399,CHAR(10)),""),IF('Final Report'!H399&lt;&gt;"",CONCATENATE("NVDA 2022 - Firefox - Windows - ",'Final Report'!H399,CHAR(10)),""),IF('Final Report'!I399&lt;&gt;"",CONCATENATE("NVDA 2022 - Chrome - Windows - ",'Final Report'!I399,CHAR(10)),""),IF('Final Report'!J399&lt;&gt;"",CONCATENATE("VoiceOver - Safari - MAC OS - ",'Final Report'!J399,CHAR(10)),""),IF('Final Report'!K399&lt;&gt;"",CONCATENATE("VoiceOver - Chrome - MAC OS  - ",'Final Report'!K399,CHAR(10)),""),IF('Final Report'!L399&lt;&gt;"",CONCATENATE("VoiceOver - iOS - ",'Final Report'!L399,CHAR(10)),""),IF('Final Report'!M399&lt;&gt;"",CONCATENATE("TalkBack - Android - ",'Final Report'!M399,CHAR(10)),""),IF('Final Report'!N399&lt;&gt;"",CONCATENATE("ZoomText - ",'Final Report'!N399,CHAR(10)),""),IF('Final Report'!O399&lt;&gt;"",CONCATENATE("Dragon - ",'Final Report'!O399,CHAR(10)),""),CHAR(10),"*Original Bug:*",CHAR(10),)))</f>
        <v>*Steps to Reproduce:*
N/A
*Actual Result:*
N/A
*ScreenShot Name:*
*Code Snippet*
0
*Expected Result*
N/A
*Rationale*
N/A
*Recommendation*
N/A
*WCAG 2.1 Conformance Level:*
N/A
*WCAG 2.1 Success Criteria:*
N/A
*Tested on:*
Windows: 11
MAC OS: 12
iOS: 15
Android OS: 10
FALSE</v>
      </c>
      <c r="D399" s="121" t="b">
        <f>Final_Report[[#This Row],[Severity]]</f>
        <v>0</v>
      </c>
      <c r="E399" s="103" t="str">
        <f>CONCATENATE('Final Report'!AD399,CHAR(10),CHAR(10),'Final Report'!AF399)</f>
        <v xml:space="preserve">
N/A</v>
      </c>
      <c r="F399" s="103" t="str">
        <f>Final_Report[[#This Row],[Components]]</f>
        <v>N/A (Level N/A), Accessibility, Audit, Marketing, MLM-XL, MLVISION, MyLab, US, VPAT</v>
      </c>
      <c r="G399" s="103" t="e">
        <f>Final_Report[[#This Row],[Labels]]</f>
        <v>#VALUE!</v>
      </c>
      <c r="H399" s="103">
        <f>Final_Report[[#This Row],[ScreenShot Name]]</f>
        <v>0</v>
      </c>
      <c r="I399" s="104">
        <f>Final_Report[[#This Row],[Priority]]</f>
        <v>0</v>
      </c>
      <c r="J399" s="103">
        <f>Final_Report[[#This Row],[Uploading Status]]</f>
        <v>0</v>
      </c>
    </row>
    <row r="400" spans="1:10" ht="409.5" hidden="1">
      <c r="A400" s="58">
        <f>Final_Report[[#This Row],[Issue Name]]</f>
        <v>0</v>
      </c>
      <c r="B400" s="103" t="str">
        <f>Final_Report[[#This Row],[Summary]]</f>
        <v>N/A</v>
      </c>
      <c r="C400" s="103" t="str">
        <f>CONCATENATE("*Steps to Reproduce:*",CHAR(10),CHAR(10),'Final Report'!AD400,CHAR(10),CHAR(10),'Final Report'!AF400,CHAR(10),CHAR(10),"*Actual Result:*",CHAR(10),'Final Report'!V400,CHAR(10),CHAR(10),"*ScreenShot Name:*",CHAR(10),'Final Report'!AI400,CHAR(10),CHAR(10),IF('Final Report'!X400&lt;&gt;"",CONCATENATE("*Code Snippet*",CHAR(10),'Final Report'!X400,CHAR(10),CHAR(10)),""),"*Expected Result*",CHAR(10),'Final Report'!Z400,CHAR(10),CHAR(10),"*Rationale*",CHAR(10),'Final Report'!AA400,CHAR(10),CHAR(10),"*Recommendation*",CHAR(10),'Final Report'!AC400,CHAR(10),CHAR(10),"*WCAG 2.1 Conformance Level:*",CHAR(10),'Final Report'!AG400,CHAR(10),CHAR(10),"*WCAG 2.1 Success Criteria:*",CHAR(10),'Final Report'!AH400,CHAR(10),CHAR(10),"*Tested on:*",CHAR(10),'Final Report'!AK400,CHAR(10),CHAR(10),IF(OR('Final Report'!G400&lt;&gt;"",'Final Report'!H400&lt;&gt;"",'Final Report'!I400&lt;&gt;"",'Final Report'!J400&lt;&gt;"",'Final Report'!K400&lt;&gt;"",'Final Report'!L400&lt;&gt;"",'Final Report'!M400&lt;&gt;"",'Final Report'!N400&lt;&gt;"",'Final Report'!O400&lt;&gt;""),CONCATENATE("*Assistive Technology:*",CHAR(10),IF('Final Report'!G400&lt;&gt;"",CONCATENATE("JAWS 2022 - Chrome - Windows - ",'Final Report'!G400,CHAR(10)),""),IF('Final Report'!H400&lt;&gt;"",CONCATENATE("NVDA 2022 - Firefox - Windows - ",'Final Report'!H400,CHAR(10)),""),IF('Final Report'!I400&lt;&gt;"",CONCATENATE("NVDA 2022 - Chrome - Windows - ",'Final Report'!I400,CHAR(10)),""),IF('Final Report'!J400&lt;&gt;"",CONCATENATE("VoiceOver - Safari - MAC OS - ",'Final Report'!J400,CHAR(10)),""),IF('Final Report'!K400&lt;&gt;"",CONCATENATE("VoiceOver - Chrome - MAC OS  - ",'Final Report'!K400,CHAR(10)),""),IF('Final Report'!L400&lt;&gt;"",CONCATENATE("VoiceOver - iOS - ",'Final Report'!L400,CHAR(10)),""),IF('Final Report'!M400&lt;&gt;"",CONCATENATE("TalkBack - Android - ",'Final Report'!M400,CHAR(10)),""),IF('Final Report'!N400&lt;&gt;"",CONCATENATE("ZoomText - ",'Final Report'!N400,CHAR(10)),""),IF('Final Report'!O400&lt;&gt;"",CONCATENATE("Dragon - ",'Final Report'!O400,CHAR(10)),""),CHAR(10),"*Original Bug:*",CHAR(10),)))</f>
        <v>*Steps to Reproduce:*
N/A
*Actual Result:*
N/A
*ScreenShot Name:*
*Code Snippet*
0
*Expected Result*
N/A
*Rationale*
N/A
*Recommendation*
N/A
*WCAG 2.1 Conformance Level:*
N/A
*WCAG 2.1 Success Criteria:*
N/A
*Tested on:*
Windows: 11
MAC OS: 12
iOS: 15
Android OS: 10
FALSE</v>
      </c>
      <c r="D400" s="121" t="b">
        <f>Final_Report[[#This Row],[Severity]]</f>
        <v>0</v>
      </c>
      <c r="E400" s="103" t="str">
        <f>CONCATENATE('Final Report'!AD400,CHAR(10),CHAR(10),'Final Report'!AF400)</f>
        <v xml:space="preserve">
N/A</v>
      </c>
      <c r="F400" s="103" t="str">
        <f>Final_Report[[#This Row],[Components]]</f>
        <v>N/A (Level N/A), Accessibility, Audit, Marketing, MLM-XL, MLVISION, MyLab, US, VPAT</v>
      </c>
      <c r="G400" s="103" t="e">
        <f>Final_Report[[#This Row],[Labels]]</f>
        <v>#VALUE!</v>
      </c>
      <c r="H400" s="103">
        <f>Final_Report[[#This Row],[ScreenShot Name]]</f>
        <v>0</v>
      </c>
      <c r="I400" s="104">
        <f>Final_Report[[#This Row],[Priority]]</f>
        <v>0</v>
      </c>
      <c r="J400" s="103">
        <f>Final_Report[[#This Row],[Uploading Status]]</f>
        <v>0</v>
      </c>
    </row>
    <row r="401" spans="1:10" ht="409.5" hidden="1">
      <c r="A401" s="58">
        <f>Final_Report[[#This Row],[Issue Name]]</f>
        <v>0</v>
      </c>
      <c r="B401" s="103" t="str">
        <f>Final_Report[[#This Row],[Summary]]</f>
        <v>N/A</v>
      </c>
      <c r="C401" s="103" t="str">
        <f>CONCATENATE("*Steps to Reproduce:*",CHAR(10),CHAR(10),'Final Report'!AD401,CHAR(10),CHAR(10),'Final Report'!AF401,CHAR(10),CHAR(10),"*Actual Result:*",CHAR(10),'Final Report'!V401,CHAR(10),CHAR(10),"*ScreenShot Name:*",CHAR(10),'Final Report'!AI401,CHAR(10),CHAR(10),IF('Final Report'!X401&lt;&gt;"",CONCATENATE("*Code Snippet*",CHAR(10),'Final Report'!X401,CHAR(10),CHAR(10)),""),"*Expected Result*",CHAR(10),'Final Report'!Z401,CHAR(10),CHAR(10),"*Rationale*",CHAR(10),'Final Report'!AA401,CHAR(10),CHAR(10),"*Recommendation*",CHAR(10),'Final Report'!AC401,CHAR(10),CHAR(10),"*WCAG 2.1 Conformance Level:*",CHAR(10),'Final Report'!AG401,CHAR(10),CHAR(10),"*WCAG 2.1 Success Criteria:*",CHAR(10),'Final Report'!AH401,CHAR(10),CHAR(10),"*Tested on:*",CHAR(10),'Final Report'!AK401,CHAR(10),CHAR(10),IF(OR('Final Report'!G401&lt;&gt;"",'Final Report'!H401&lt;&gt;"",'Final Report'!I401&lt;&gt;"",'Final Report'!J401&lt;&gt;"",'Final Report'!K401&lt;&gt;"",'Final Report'!L401&lt;&gt;"",'Final Report'!M401&lt;&gt;"",'Final Report'!N401&lt;&gt;"",'Final Report'!O401&lt;&gt;""),CONCATENATE("*Assistive Technology:*",CHAR(10),IF('Final Report'!G401&lt;&gt;"",CONCATENATE("JAWS 2022 - Chrome - Windows - ",'Final Report'!G401,CHAR(10)),""),IF('Final Report'!H401&lt;&gt;"",CONCATENATE("NVDA 2022 - Firefox - Windows - ",'Final Report'!H401,CHAR(10)),""),IF('Final Report'!I401&lt;&gt;"",CONCATENATE("NVDA 2022 - Chrome - Windows - ",'Final Report'!I401,CHAR(10)),""),IF('Final Report'!J401&lt;&gt;"",CONCATENATE("VoiceOver - Safari - MAC OS - ",'Final Report'!J401,CHAR(10)),""),IF('Final Report'!K401&lt;&gt;"",CONCATENATE("VoiceOver - Chrome - MAC OS  - ",'Final Report'!K401,CHAR(10)),""),IF('Final Report'!L401&lt;&gt;"",CONCATENATE("VoiceOver - iOS - ",'Final Report'!L401,CHAR(10)),""),IF('Final Report'!M401&lt;&gt;"",CONCATENATE("TalkBack - Android - ",'Final Report'!M401,CHAR(10)),""),IF('Final Report'!N401&lt;&gt;"",CONCATENATE("ZoomText - ",'Final Report'!N401,CHAR(10)),""),IF('Final Report'!O401&lt;&gt;"",CONCATENATE("Dragon - ",'Final Report'!O401,CHAR(10)),""),CHAR(10),"*Original Bug:*",CHAR(10),)))</f>
        <v>*Steps to Reproduce:*
N/A
*Actual Result:*
N/A
*ScreenShot Name:*
*Code Snippet*
0
*Expected Result*
N/A
*Rationale*
N/A
*Recommendation*
N/A
*WCAG 2.1 Conformance Level:*
N/A
*WCAG 2.1 Success Criteria:*
N/A
*Tested on:*
Windows: 11
MAC OS: 12
iOS: 15
Android OS: 10
FALSE</v>
      </c>
      <c r="D401" s="121" t="b">
        <f>Final_Report[[#This Row],[Severity]]</f>
        <v>0</v>
      </c>
      <c r="E401" s="103" t="str">
        <f>CONCATENATE('Final Report'!AD401,CHAR(10),CHAR(10),'Final Report'!AF401)</f>
        <v xml:space="preserve">
N/A</v>
      </c>
      <c r="F401" s="103" t="str">
        <f>Final_Report[[#This Row],[Components]]</f>
        <v>N/A (Level N/A), Accessibility, Audit, Marketing, MLM-XL, MLVISION, MyLab, US, VPAT</v>
      </c>
      <c r="G401" s="103" t="e">
        <f>Final_Report[[#This Row],[Labels]]</f>
        <v>#VALUE!</v>
      </c>
      <c r="H401" s="103">
        <f>Final_Report[[#This Row],[ScreenShot Name]]</f>
        <v>0</v>
      </c>
      <c r="I401" s="104">
        <f>Final_Report[[#This Row],[Priority]]</f>
        <v>0</v>
      </c>
      <c r="J401" s="103">
        <f>Final_Report[[#This Row],[Uploading Status]]</f>
        <v>0</v>
      </c>
    </row>
    <row r="402" spans="1:10" ht="409.5" hidden="1">
      <c r="A402" s="58">
        <f>Final_Report[[#This Row],[Issue Name]]</f>
        <v>0</v>
      </c>
      <c r="B402" s="103" t="str">
        <f>Final_Report[[#This Row],[Summary]]</f>
        <v>N/A</v>
      </c>
      <c r="C402" s="103" t="str">
        <f>CONCATENATE("*Steps to Reproduce:*",CHAR(10),CHAR(10),'Final Report'!AD402,CHAR(10),CHAR(10),'Final Report'!AF402,CHAR(10),CHAR(10),"*Actual Result:*",CHAR(10),'Final Report'!V402,CHAR(10),CHAR(10),"*ScreenShot Name:*",CHAR(10),'Final Report'!AI402,CHAR(10),CHAR(10),IF('Final Report'!X402&lt;&gt;"",CONCATENATE("*Code Snippet*",CHAR(10),'Final Report'!X402,CHAR(10),CHAR(10)),""),"*Expected Result*",CHAR(10),'Final Report'!Z402,CHAR(10),CHAR(10),"*Rationale*",CHAR(10),'Final Report'!AA402,CHAR(10),CHAR(10),"*Recommendation*",CHAR(10),'Final Report'!AC402,CHAR(10),CHAR(10),"*WCAG 2.1 Conformance Level:*",CHAR(10),'Final Report'!AG402,CHAR(10),CHAR(10),"*WCAG 2.1 Success Criteria:*",CHAR(10),'Final Report'!AH402,CHAR(10),CHAR(10),"*Tested on:*",CHAR(10),'Final Report'!AK402,CHAR(10),CHAR(10),IF(OR('Final Report'!G402&lt;&gt;"",'Final Report'!H402&lt;&gt;"",'Final Report'!I402&lt;&gt;"",'Final Report'!J402&lt;&gt;"",'Final Report'!K402&lt;&gt;"",'Final Report'!L402&lt;&gt;"",'Final Report'!M402&lt;&gt;"",'Final Report'!N402&lt;&gt;"",'Final Report'!O402&lt;&gt;""),CONCATENATE("*Assistive Technology:*",CHAR(10),IF('Final Report'!G402&lt;&gt;"",CONCATENATE("JAWS 2022 - Chrome - Windows - ",'Final Report'!G402,CHAR(10)),""),IF('Final Report'!H402&lt;&gt;"",CONCATENATE("NVDA 2022 - Firefox - Windows - ",'Final Report'!H402,CHAR(10)),""),IF('Final Report'!I402&lt;&gt;"",CONCATENATE("NVDA 2022 - Chrome - Windows - ",'Final Report'!I402,CHAR(10)),""),IF('Final Report'!J402&lt;&gt;"",CONCATENATE("VoiceOver - Safari - MAC OS - ",'Final Report'!J402,CHAR(10)),""),IF('Final Report'!K402&lt;&gt;"",CONCATENATE("VoiceOver - Chrome - MAC OS  - ",'Final Report'!K402,CHAR(10)),""),IF('Final Report'!L402&lt;&gt;"",CONCATENATE("VoiceOver - iOS - ",'Final Report'!L402,CHAR(10)),""),IF('Final Report'!M402&lt;&gt;"",CONCATENATE("TalkBack - Android - ",'Final Report'!M402,CHAR(10)),""),IF('Final Report'!N402&lt;&gt;"",CONCATENATE("ZoomText - ",'Final Report'!N402,CHAR(10)),""),IF('Final Report'!O402&lt;&gt;"",CONCATENATE("Dragon - ",'Final Report'!O402,CHAR(10)),""),CHAR(10),"*Original Bug:*",CHAR(10),)))</f>
        <v>*Steps to Reproduce:*
N/A
*Actual Result:*
N/A
*ScreenShot Name:*
*Code Snippet*
0
*Expected Result*
N/A
*Rationale*
N/A
*Recommendation*
N/A
*WCAG 2.1 Conformance Level:*
N/A
*WCAG 2.1 Success Criteria:*
N/A
*Tested on:*
Windows: 11
MAC OS: 12
iOS: 15
Android OS: 10
FALSE</v>
      </c>
      <c r="D402" s="121" t="b">
        <f>Final_Report[[#This Row],[Severity]]</f>
        <v>0</v>
      </c>
      <c r="E402" s="103" t="str">
        <f>CONCATENATE('Final Report'!AD402,CHAR(10),CHAR(10),'Final Report'!AF402)</f>
        <v xml:space="preserve">
N/A</v>
      </c>
      <c r="F402" s="103" t="str">
        <f>Final_Report[[#This Row],[Components]]</f>
        <v>N/A (Level N/A), Accessibility, Audit, Marketing, MLM-XL, MLVISION, MyLab, US, VPAT</v>
      </c>
      <c r="G402" s="103" t="e">
        <f>Final_Report[[#This Row],[Labels]]</f>
        <v>#VALUE!</v>
      </c>
      <c r="H402" s="103">
        <f>Final_Report[[#This Row],[ScreenShot Name]]</f>
        <v>0</v>
      </c>
      <c r="I402" s="104">
        <f>Final_Report[[#This Row],[Priority]]</f>
        <v>0</v>
      </c>
      <c r="J402" s="103">
        <f>Final_Report[[#This Row],[Uploading Status]]</f>
        <v>0</v>
      </c>
    </row>
    <row r="403" spans="1:10" ht="409.5" hidden="1">
      <c r="A403" s="58">
        <f>Final_Report[[#This Row],[Issue Name]]</f>
        <v>0</v>
      </c>
      <c r="B403" s="103" t="str">
        <f>Final_Report[[#This Row],[Summary]]</f>
        <v>N/A</v>
      </c>
      <c r="C403" s="103" t="str">
        <f>CONCATENATE("*Steps to Reproduce:*",CHAR(10),CHAR(10),'Final Report'!AD403,CHAR(10),CHAR(10),'Final Report'!AF403,CHAR(10),CHAR(10),"*Actual Result:*",CHAR(10),'Final Report'!V403,CHAR(10),CHAR(10),"*ScreenShot Name:*",CHAR(10),'Final Report'!AI403,CHAR(10),CHAR(10),IF('Final Report'!X403&lt;&gt;"",CONCATENATE("*Code Snippet*",CHAR(10),'Final Report'!X403,CHAR(10),CHAR(10)),""),"*Expected Result*",CHAR(10),'Final Report'!Z403,CHAR(10),CHAR(10),"*Rationale*",CHAR(10),'Final Report'!AA403,CHAR(10),CHAR(10),"*Recommendation*",CHAR(10),'Final Report'!AC403,CHAR(10),CHAR(10),"*WCAG 2.1 Conformance Level:*",CHAR(10),'Final Report'!AG403,CHAR(10),CHAR(10),"*WCAG 2.1 Success Criteria:*",CHAR(10),'Final Report'!AH403,CHAR(10),CHAR(10),"*Tested on:*",CHAR(10),'Final Report'!AK403,CHAR(10),CHAR(10),IF(OR('Final Report'!G403&lt;&gt;"",'Final Report'!H403&lt;&gt;"",'Final Report'!I403&lt;&gt;"",'Final Report'!J403&lt;&gt;"",'Final Report'!K403&lt;&gt;"",'Final Report'!L403&lt;&gt;"",'Final Report'!M403&lt;&gt;"",'Final Report'!N403&lt;&gt;"",'Final Report'!O403&lt;&gt;""),CONCATENATE("*Assistive Technology:*",CHAR(10),IF('Final Report'!G403&lt;&gt;"",CONCATENATE("JAWS 2022 - Chrome - Windows - ",'Final Report'!G403,CHAR(10)),""),IF('Final Report'!H403&lt;&gt;"",CONCATENATE("NVDA 2022 - Firefox - Windows - ",'Final Report'!H403,CHAR(10)),""),IF('Final Report'!I403&lt;&gt;"",CONCATENATE("NVDA 2022 - Chrome - Windows - ",'Final Report'!I403,CHAR(10)),""),IF('Final Report'!J403&lt;&gt;"",CONCATENATE("VoiceOver - Safari - MAC OS - ",'Final Report'!J403,CHAR(10)),""),IF('Final Report'!K403&lt;&gt;"",CONCATENATE("VoiceOver - Chrome - MAC OS  - ",'Final Report'!K403,CHAR(10)),""),IF('Final Report'!L403&lt;&gt;"",CONCATENATE("VoiceOver - iOS - ",'Final Report'!L403,CHAR(10)),""),IF('Final Report'!M403&lt;&gt;"",CONCATENATE("TalkBack - Android - ",'Final Report'!M403,CHAR(10)),""),IF('Final Report'!N403&lt;&gt;"",CONCATENATE("ZoomText - ",'Final Report'!N403,CHAR(10)),""),IF('Final Report'!O403&lt;&gt;"",CONCATENATE("Dragon - ",'Final Report'!O403,CHAR(10)),""),CHAR(10),"*Original Bug:*",CHAR(10),)))</f>
        <v>*Steps to Reproduce:*
N/A
*Actual Result:*
N/A
*ScreenShot Name:*
*Code Snippet*
0
*Expected Result*
N/A
*Rationale*
N/A
*Recommendation*
N/A
*WCAG 2.1 Conformance Level:*
N/A
*WCAG 2.1 Success Criteria:*
N/A
*Tested on:*
Windows: 11
MAC OS: 12
iOS: 15
Android OS: 10
FALSE</v>
      </c>
      <c r="D403" s="121" t="b">
        <f>Final_Report[[#This Row],[Severity]]</f>
        <v>0</v>
      </c>
      <c r="E403" s="103" t="str">
        <f>CONCATENATE('Final Report'!AD403,CHAR(10),CHAR(10),'Final Report'!AF403)</f>
        <v xml:space="preserve">
N/A</v>
      </c>
      <c r="F403" s="103" t="str">
        <f>Final_Report[[#This Row],[Components]]</f>
        <v>N/A (Level N/A), Accessibility, Audit, Marketing, MLM-XL, MLVISION, MyLab, US, VPAT</v>
      </c>
      <c r="G403" s="103" t="e">
        <f>Final_Report[[#This Row],[Labels]]</f>
        <v>#VALUE!</v>
      </c>
      <c r="H403" s="103">
        <f>Final_Report[[#This Row],[ScreenShot Name]]</f>
        <v>0</v>
      </c>
      <c r="I403" s="104">
        <f>Final_Report[[#This Row],[Priority]]</f>
        <v>0</v>
      </c>
      <c r="J403" s="103">
        <f>Final_Report[[#This Row],[Uploading Status]]</f>
        <v>0</v>
      </c>
    </row>
    <row r="404" spans="1:10" ht="409.5" hidden="1">
      <c r="A404" s="58">
        <f>Final_Report[[#This Row],[Issue Name]]</f>
        <v>0</v>
      </c>
      <c r="B404" s="103" t="str">
        <f>Final_Report[[#This Row],[Summary]]</f>
        <v>N/A</v>
      </c>
      <c r="C404" s="103" t="str">
        <f>CONCATENATE("*Steps to Reproduce:*",CHAR(10),CHAR(10),'Final Report'!AD404,CHAR(10),CHAR(10),'Final Report'!AF404,CHAR(10),CHAR(10),"*Actual Result:*",CHAR(10),'Final Report'!V404,CHAR(10),CHAR(10),"*ScreenShot Name:*",CHAR(10),'Final Report'!AI404,CHAR(10),CHAR(10),IF('Final Report'!X404&lt;&gt;"",CONCATENATE("*Code Snippet*",CHAR(10),'Final Report'!X404,CHAR(10),CHAR(10)),""),"*Expected Result*",CHAR(10),'Final Report'!Z404,CHAR(10),CHAR(10),"*Rationale*",CHAR(10),'Final Report'!AA404,CHAR(10),CHAR(10),"*Recommendation*",CHAR(10),'Final Report'!AC404,CHAR(10),CHAR(10),"*WCAG 2.1 Conformance Level:*",CHAR(10),'Final Report'!AG404,CHAR(10),CHAR(10),"*WCAG 2.1 Success Criteria:*",CHAR(10),'Final Report'!AH404,CHAR(10),CHAR(10),"*Tested on:*",CHAR(10),'Final Report'!AK404,CHAR(10),CHAR(10),IF(OR('Final Report'!G404&lt;&gt;"",'Final Report'!H404&lt;&gt;"",'Final Report'!I404&lt;&gt;"",'Final Report'!J404&lt;&gt;"",'Final Report'!K404&lt;&gt;"",'Final Report'!L404&lt;&gt;"",'Final Report'!M404&lt;&gt;"",'Final Report'!N404&lt;&gt;"",'Final Report'!O404&lt;&gt;""),CONCATENATE("*Assistive Technology:*",CHAR(10),IF('Final Report'!G404&lt;&gt;"",CONCATENATE("JAWS 2022 - Chrome - Windows - ",'Final Report'!G404,CHAR(10)),""),IF('Final Report'!H404&lt;&gt;"",CONCATENATE("NVDA 2022 - Firefox - Windows - ",'Final Report'!H404,CHAR(10)),""),IF('Final Report'!I404&lt;&gt;"",CONCATENATE("NVDA 2022 - Chrome - Windows - ",'Final Report'!I404,CHAR(10)),""),IF('Final Report'!J404&lt;&gt;"",CONCATENATE("VoiceOver - Safari - MAC OS - ",'Final Report'!J404,CHAR(10)),""),IF('Final Report'!K404&lt;&gt;"",CONCATENATE("VoiceOver - Chrome - MAC OS  - ",'Final Report'!K404,CHAR(10)),""),IF('Final Report'!L404&lt;&gt;"",CONCATENATE("VoiceOver - iOS - ",'Final Report'!L404,CHAR(10)),""),IF('Final Report'!M404&lt;&gt;"",CONCATENATE("TalkBack - Android - ",'Final Report'!M404,CHAR(10)),""),IF('Final Report'!N404&lt;&gt;"",CONCATENATE("ZoomText - ",'Final Report'!N404,CHAR(10)),""),IF('Final Report'!O404&lt;&gt;"",CONCATENATE("Dragon - ",'Final Report'!O404,CHAR(10)),""),CHAR(10),"*Original Bug:*",CHAR(10),)))</f>
        <v>*Steps to Reproduce:*
N/A
*Actual Result:*
N/A
*ScreenShot Name:*
*Code Snippet*
0
*Expected Result*
N/A
*Rationale*
N/A
*Recommendation*
N/A
*WCAG 2.1 Conformance Level:*
N/A
*WCAG 2.1 Success Criteria:*
N/A
*Tested on:*
Windows: 11
MAC OS: 12
iOS: 15
Android OS: 10
FALSE</v>
      </c>
      <c r="D404" s="121" t="b">
        <f>Final_Report[[#This Row],[Severity]]</f>
        <v>0</v>
      </c>
      <c r="E404" s="103" t="str">
        <f>CONCATENATE('Final Report'!AD404,CHAR(10),CHAR(10),'Final Report'!AF404)</f>
        <v xml:space="preserve">
N/A</v>
      </c>
      <c r="F404" s="103" t="str">
        <f>Final_Report[[#This Row],[Components]]</f>
        <v>N/A (Level N/A), Accessibility, Audit, Marketing, MLM-XL, MLVISION, MyLab, US, VPAT</v>
      </c>
      <c r="G404" s="103" t="e">
        <f>Final_Report[[#This Row],[Labels]]</f>
        <v>#VALUE!</v>
      </c>
      <c r="H404" s="103">
        <f>Final_Report[[#This Row],[ScreenShot Name]]</f>
        <v>0</v>
      </c>
      <c r="I404" s="104">
        <f>Final_Report[[#This Row],[Priority]]</f>
        <v>0</v>
      </c>
      <c r="J404" s="103">
        <f>Final_Report[[#This Row],[Uploading Status]]</f>
        <v>0</v>
      </c>
    </row>
    <row r="405" spans="1:10" ht="409.5" hidden="1">
      <c r="A405" s="58">
        <f>Final_Report[[#This Row],[Issue Name]]</f>
        <v>0</v>
      </c>
      <c r="B405" s="103" t="str">
        <f>Final_Report[[#This Row],[Summary]]</f>
        <v>N/A</v>
      </c>
      <c r="C405" s="103" t="str">
        <f>CONCATENATE("*Steps to Reproduce:*",CHAR(10),CHAR(10),'Final Report'!AD405,CHAR(10),CHAR(10),'Final Report'!AF405,CHAR(10),CHAR(10),"*Actual Result:*",CHAR(10),'Final Report'!V405,CHAR(10),CHAR(10),"*ScreenShot Name:*",CHAR(10),'Final Report'!AI405,CHAR(10),CHAR(10),IF('Final Report'!X405&lt;&gt;"",CONCATENATE("*Code Snippet*",CHAR(10),'Final Report'!X405,CHAR(10),CHAR(10)),""),"*Expected Result*",CHAR(10),'Final Report'!Z405,CHAR(10),CHAR(10),"*Rationale*",CHAR(10),'Final Report'!AA405,CHAR(10),CHAR(10),"*Recommendation*",CHAR(10),'Final Report'!AC405,CHAR(10),CHAR(10),"*WCAG 2.1 Conformance Level:*",CHAR(10),'Final Report'!AG405,CHAR(10),CHAR(10),"*WCAG 2.1 Success Criteria:*",CHAR(10),'Final Report'!AH405,CHAR(10),CHAR(10),"*Tested on:*",CHAR(10),'Final Report'!AK405,CHAR(10),CHAR(10),IF(OR('Final Report'!G405&lt;&gt;"",'Final Report'!H405&lt;&gt;"",'Final Report'!I405&lt;&gt;"",'Final Report'!J405&lt;&gt;"",'Final Report'!K405&lt;&gt;"",'Final Report'!L405&lt;&gt;"",'Final Report'!M405&lt;&gt;"",'Final Report'!N405&lt;&gt;"",'Final Report'!O405&lt;&gt;""),CONCATENATE("*Assistive Technology:*",CHAR(10),IF('Final Report'!G405&lt;&gt;"",CONCATENATE("JAWS 2022 - Chrome - Windows - ",'Final Report'!G405,CHAR(10)),""),IF('Final Report'!H405&lt;&gt;"",CONCATENATE("NVDA 2022 - Firefox - Windows - ",'Final Report'!H405,CHAR(10)),""),IF('Final Report'!I405&lt;&gt;"",CONCATENATE("NVDA 2022 - Chrome - Windows - ",'Final Report'!I405,CHAR(10)),""),IF('Final Report'!J405&lt;&gt;"",CONCATENATE("VoiceOver - Safari - MAC OS - ",'Final Report'!J405,CHAR(10)),""),IF('Final Report'!K405&lt;&gt;"",CONCATENATE("VoiceOver - Chrome - MAC OS  - ",'Final Report'!K405,CHAR(10)),""),IF('Final Report'!L405&lt;&gt;"",CONCATENATE("VoiceOver - iOS - ",'Final Report'!L405,CHAR(10)),""),IF('Final Report'!M405&lt;&gt;"",CONCATENATE("TalkBack - Android - ",'Final Report'!M405,CHAR(10)),""),IF('Final Report'!N405&lt;&gt;"",CONCATENATE("ZoomText - ",'Final Report'!N405,CHAR(10)),""),IF('Final Report'!O405&lt;&gt;"",CONCATENATE("Dragon - ",'Final Report'!O405,CHAR(10)),""),CHAR(10),"*Original Bug:*",CHAR(10),)))</f>
        <v>*Steps to Reproduce:*
N/A
*Actual Result:*
N/A
*ScreenShot Name:*
*Code Snippet*
0
*Expected Result*
N/A
*Rationale*
N/A
*Recommendation*
N/A
*WCAG 2.1 Conformance Level:*
N/A
*WCAG 2.1 Success Criteria:*
N/A
*Tested on:*
Windows: 11
MAC OS: 12
iOS: 15
Android OS: 10
FALSE</v>
      </c>
      <c r="D405" s="121" t="b">
        <f>Final_Report[[#This Row],[Severity]]</f>
        <v>0</v>
      </c>
      <c r="E405" s="103" t="str">
        <f>CONCATENATE('Final Report'!AD405,CHAR(10),CHAR(10),'Final Report'!AF405)</f>
        <v xml:space="preserve">
N/A</v>
      </c>
      <c r="F405" s="103" t="str">
        <f>Final_Report[[#This Row],[Components]]</f>
        <v>N/A (Level N/A), Accessibility, Audit, Marketing, MLM-XL, MLVISION, MyLab, US, VPAT</v>
      </c>
      <c r="G405" s="103" t="e">
        <f>Final_Report[[#This Row],[Labels]]</f>
        <v>#VALUE!</v>
      </c>
      <c r="H405" s="103">
        <f>Final_Report[[#This Row],[ScreenShot Name]]</f>
        <v>0</v>
      </c>
      <c r="I405" s="104">
        <f>Final_Report[[#This Row],[Priority]]</f>
        <v>0</v>
      </c>
      <c r="J405" s="103">
        <f>Final_Report[[#This Row],[Uploading Status]]</f>
        <v>0</v>
      </c>
    </row>
    <row r="406" spans="1:10" ht="409.5" hidden="1">
      <c r="A406" s="58">
        <f>Final_Report[[#This Row],[Issue Name]]</f>
        <v>0</v>
      </c>
      <c r="B406" s="103" t="str">
        <f>Final_Report[[#This Row],[Summary]]</f>
        <v>N/A</v>
      </c>
      <c r="C406" s="103" t="str">
        <f>CONCATENATE("*Steps to Reproduce:*",CHAR(10),CHAR(10),'Final Report'!AD406,CHAR(10),CHAR(10),'Final Report'!AF406,CHAR(10),CHAR(10),"*Actual Result:*",CHAR(10),'Final Report'!V406,CHAR(10),CHAR(10),"*ScreenShot Name:*",CHAR(10),'Final Report'!AI406,CHAR(10),CHAR(10),IF('Final Report'!X406&lt;&gt;"",CONCATENATE("*Code Snippet*",CHAR(10),'Final Report'!X406,CHAR(10),CHAR(10)),""),"*Expected Result*",CHAR(10),'Final Report'!Z406,CHAR(10),CHAR(10),"*Rationale*",CHAR(10),'Final Report'!AA406,CHAR(10),CHAR(10),"*Recommendation*",CHAR(10),'Final Report'!AC406,CHAR(10),CHAR(10),"*WCAG 2.1 Conformance Level:*",CHAR(10),'Final Report'!AG406,CHAR(10),CHAR(10),"*WCAG 2.1 Success Criteria:*",CHAR(10),'Final Report'!AH406,CHAR(10),CHAR(10),"*Tested on:*",CHAR(10),'Final Report'!AK406,CHAR(10),CHAR(10),IF(OR('Final Report'!G406&lt;&gt;"",'Final Report'!H406&lt;&gt;"",'Final Report'!I406&lt;&gt;"",'Final Report'!J406&lt;&gt;"",'Final Report'!K406&lt;&gt;"",'Final Report'!L406&lt;&gt;"",'Final Report'!M406&lt;&gt;"",'Final Report'!N406&lt;&gt;"",'Final Report'!O406&lt;&gt;""),CONCATENATE("*Assistive Technology:*",CHAR(10),IF('Final Report'!G406&lt;&gt;"",CONCATENATE("JAWS 2022 - Chrome - Windows - ",'Final Report'!G406,CHAR(10)),""),IF('Final Report'!H406&lt;&gt;"",CONCATENATE("NVDA 2022 - Firefox - Windows - ",'Final Report'!H406,CHAR(10)),""),IF('Final Report'!I406&lt;&gt;"",CONCATENATE("NVDA 2022 - Chrome - Windows - ",'Final Report'!I406,CHAR(10)),""),IF('Final Report'!J406&lt;&gt;"",CONCATENATE("VoiceOver - Safari - MAC OS - ",'Final Report'!J406,CHAR(10)),""),IF('Final Report'!K406&lt;&gt;"",CONCATENATE("VoiceOver - Chrome - MAC OS  - ",'Final Report'!K406,CHAR(10)),""),IF('Final Report'!L406&lt;&gt;"",CONCATENATE("VoiceOver - iOS - ",'Final Report'!L406,CHAR(10)),""),IF('Final Report'!M406&lt;&gt;"",CONCATENATE("TalkBack - Android - ",'Final Report'!M406,CHAR(10)),""),IF('Final Report'!N406&lt;&gt;"",CONCATENATE("ZoomText - ",'Final Report'!N406,CHAR(10)),""),IF('Final Report'!O406&lt;&gt;"",CONCATENATE("Dragon - ",'Final Report'!O406,CHAR(10)),""),CHAR(10),"*Original Bug:*",CHAR(10),)))</f>
        <v>*Steps to Reproduce:*
N/A
*Actual Result:*
N/A
*ScreenShot Name:*
*Code Snippet*
0
*Expected Result*
N/A
*Rationale*
N/A
*Recommendation*
N/A
*WCAG 2.1 Conformance Level:*
N/A
*WCAG 2.1 Success Criteria:*
N/A
*Tested on:*
Windows: 11
MAC OS: 12
iOS: 15
Android OS: 10
FALSE</v>
      </c>
      <c r="D406" s="121" t="b">
        <f>Final_Report[[#This Row],[Severity]]</f>
        <v>0</v>
      </c>
      <c r="E406" s="103" t="str">
        <f>CONCATENATE('Final Report'!AD406,CHAR(10),CHAR(10),'Final Report'!AF406)</f>
        <v xml:space="preserve">
N/A</v>
      </c>
      <c r="F406" s="103" t="str">
        <f>Final_Report[[#This Row],[Components]]</f>
        <v>N/A (Level N/A), Accessibility, Audit, Marketing, MLM-XL, MLVISION, MyLab, US, VPAT</v>
      </c>
      <c r="G406" s="103" t="e">
        <f>Final_Report[[#This Row],[Labels]]</f>
        <v>#VALUE!</v>
      </c>
      <c r="H406" s="103">
        <f>Final_Report[[#This Row],[ScreenShot Name]]</f>
        <v>0</v>
      </c>
      <c r="I406" s="104">
        <f>Final_Report[[#This Row],[Priority]]</f>
        <v>0</v>
      </c>
      <c r="J406" s="103">
        <f>Final_Report[[#This Row],[Uploading Status]]</f>
        <v>0</v>
      </c>
    </row>
    <row r="407" spans="1:10" ht="409.5" hidden="1">
      <c r="A407" s="58">
        <f>Final_Report[[#This Row],[Issue Name]]</f>
        <v>0</v>
      </c>
      <c r="B407" s="103" t="str">
        <f>Final_Report[[#This Row],[Summary]]</f>
        <v>N/A</v>
      </c>
      <c r="C407" s="103" t="str">
        <f>CONCATENATE("*Steps to Reproduce:*",CHAR(10),CHAR(10),'Final Report'!AD407,CHAR(10),CHAR(10),'Final Report'!AF407,CHAR(10),CHAR(10),"*Actual Result:*",CHAR(10),'Final Report'!V407,CHAR(10),CHAR(10),"*ScreenShot Name:*",CHAR(10),'Final Report'!AI407,CHAR(10),CHAR(10),IF('Final Report'!X407&lt;&gt;"",CONCATENATE("*Code Snippet*",CHAR(10),'Final Report'!X407,CHAR(10),CHAR(10)),""),"*Expected Result*",CHAR(10),'Final Report'!Z407,CHAR(10),CHAR(10),"*Rationale*",CHAR(10),'Final Report'!AA407,CHAR(10),CHAR(10),"*Recommendation*",CHAR(10),'Final Report'!AC407,CHAR(10),CHAR(10),"*WCAG 2.1 Conformance Level:*",CHAR(10),'Final Report'!AG407,CHAR(10),CHAR(10),"*WCAG 2.1 Success Criteria:*",CHAR(10),'Final Report'!AH407,CHAR(10),CHAR(10),"*Tested on:*",CHAR(10),'Final Report'!AK407,CHAR(10),CHAR(10),IF(OR('Final Report'!G407&lt;&gt;"",'Final Report'!H407&lt;&gt;"",'Final Report'!I407&lt;&gt;"",'Final Report'!J407&lt;&gt;"",'Final Report'!K407&lt;&gt;"",'Final Report'!L407&lt;&gt;"",'Final Report'!M407&lt;&gt;"",'Final Report'!N407&lt;&gt;"",'Final Report'!O407&lt;&gt;""),CONCATENATE("*Assistive Technology:*",CHAR(10),IF('Final Report'!G407&lt;&gt;"",CONCATENATE("JAWS 2022 - Chrome - Windows - ",'Final Report'!G407,CHAR(10)),""),IF('Final Report'!H407&lt;&gt;"",CONCATENATE("NVDA 2022 - Firefox - Windows - ",'Final Report'!H407,CHAR(10)),""),IF('Final Report'!I407&lt;&gt;"",CONCATENATE("NVDA 2022 - Chrome - Windows - ",'Final Report'!I407,CHAR(10)),""),IF('Final Report'!J407&lt;&gt;"",CONCATENATE("VoiceOver - Safari - MAC OS - ",'Final Report'!J407,CHAR(10)),""),IF('Final Report'!K407&lt;&gt;"",CONCATENATE("VoiceOver - Chrome - MAC OS  - ",'Final Report'!K407,CHAR(10)),""),IF('Final Report'!L407&lt;&gt;"",CONCATENATE("VoiceOver - iOS - ",'Final Report'!L407,CHAR(10)),""),IF('Final Report'!M407&lt;&gt;"",CONCATENATE("TalkBack - Android - ",'Final Report'!M407,CHAR(10)),""),IF('Final Report'!N407&lt;&gt;"",CONCATENATE("ZoomText - ",'Final Report'!N407,CHAR(10)),""),IF('Final Report'!O407&lt;&gt;"",CONCATENATE("Dragon - ",'Final Report'!O407,CHAR(10)),""),CHAR(10),"*Original Bug:*",CHAR(10),)))</f>
        <v>*Steps to Reproduce:*
N/A
*Actual Result:*
N/A
*ScreenShot Name:*
*Code Snippet*
0
*Expected Result*
N/A
*Rationale*
N/A
*Recommendation*
N/A
*WCAG 2.1 Conformance Level:*
N/A
*WCAG 2.1 Success Criteria:*
N/A
*Tested on:*
Windows: 11
MAC OS: 12
iOS: 15
Android OS: 10
FALSE</v>
      </c>
      <c r="D407" s="121" t="b">
        <f>Final_Report[[#This Row],[Severity]]</f>
        <v>0</v>
      </c>
      <c r="E407" s="103" t="str">
        <f>CONCATENATE('Final Report'!AD407,CHAR(10),CHAR(10),'Final Report'!AF407)</f>
        <v xml:space="preserve">
N/A</v>
      </c>
      <c r="F407" s="103" t="str">
        <f>Final_Report[[#This Row],[Components]]</f>
        <v>N/A (Level N/A), Accessibility, Audit, Marketing, MLM-XL, MLVISION, MyLab, US, VPAT</v>
      </c>
      <c r="G407" s="103" t="e">
        <f>Final_Report[[#This Row],[Labels]]</f>
        <v>#VALUE!</v>
      </c>
      <c r="H407" s="103">
        <f>Final_Report[[#This Row],[ScreenShot Name]]</f>
        <v>0</v>
      </c>
      <c r="I407" s="104">
        <f>Final_Report[[#This Row],[Priority]]</f>
        <v>0</v>
      </c>
      <c r="J407" s="103">
        <f>Final_Report[[#This Row],[Uploading Status]]</f>
        <v>0</v>
      </c>
    </row>
    <row r="408" spans="1:10" ht="409.5" hidden="1">
      <c r="A408" s="58">
        <f>Final_Report[[#This Row],[Issue Name]]</f>
        <v>0</v>
      </c>
      <c r="B408" s="103" t="str">
        <f>Final_Report[[#This Row],[Summary]]</f>
        <v>N/A</v>
      </c>
      <c r="C408" s="103" t="str">
        <f>CONCATENATE("*Steps to Reproduce:*",CHAR(10),CHAR(10),'Final Report'!AD408,CHAR(10),CHAR(10),'Final Report'!AF408,CHAR(10),CHAR(10),"*Actual Result:*",CHAR(10),'Final Report'!V408,CHAR(10),CHAR(10),"*ScreenShot Name:*",CHAR(10),'Final Report'!AI408,CHAR(10),CHAR(10),IF('Final Report'!X408&lt;&gt;"",CONCATENATE("*Code Snippet*",CHAR(10),'Final Report'!X408,CHAR(10),CHAR(10)),""),"*Expected Result*",CHAR(10),'Final Report'!Z408,CHAR(10),CHAR(10),"*Rationale*",CHAR(10),'Final Report'!AA408,CHAR(10),CHAR(10),"*Recommendation*",CHAR(10),'Final Report'!AC408,CHAR(10),CHAR(10),"*WCAG 2.1 Conformance Level:*",CHAR(10),'Final Report'!AG408,CHAR(10),CHAR(10),"*WCAG 2.1 Success Criteria:*",CHAR(10),'Final Report'!AH408,CHAR(10),CHAR(10),"*Tested on:*",CHAR(10),'Final Report'!AK408,CHAR(10),CHAR(10),IF(OR('Final Report'!G408&lt;&gt;"",'Final Report'!H408&lt;&gt;"",'Final Report'!I408&lt;&gt;"",'Final Report'!J408&lt;&gt;"",'Final Report'!K408&lt;&gt;"",'Final Report'!L408&lt;&gt;"",'Final Report'!M408&lt;&gt;"",'Final Report'!N408&lt;&gt;"",'Final Report'!O408&lt;&gt;""),CONCATENATE("*Assistive Technology:*",CHAR(10),IF('Final Report'!G408&lt;&gt;"",CONCATENATE("JAWS 2022 - Chrome - Windows - ",'Final Report'!G408,CHAR(10)),""),IF('Final Report'!H408&lt;&gt;"",CONCATENATE("NVDA 2022 - Firefox - Windows - ",'Final Report'!H408,CHAR(10)),""),IF('Final Report'!I408&lt;&gt;"",CONCATENATE("NVDA 2022 - Chrome - Windows - ",'Final Report'!I408,CHAR(10)),""),IF('Final Report'!J408&lt;&gt;"",CONCATENATE("VoiceOver - Safari - MAC OS - ",'Final Report'!J408,CHAR(10)),""),IF('Final Report'!K408&lt;&gt;"",CONCATENATE("VoiceOver - Chrome - MAC OS  - ",'Final Report'!K408,CHAR(10)),""),IF('Final Report'!L408&lt;&gt;"",CONCATENATE("VoiceOver - iOS - ",'Final Report'!L408,CHAR(10)),""),IF('Final Report'!M408&lt;&gt;"",CONCATENATE("TalkBack - Android - ",'Final Report'!M408,CHAR(10)),""),IF('Final Report'!N408&lt;&gt;"",CONCATENATE("ZoomText - ",'Final Report'!N408,CHAR(10)),""),IF('Final Report'!O408&lt;&gt;"",CONCATENATE("Dragon - ",'Final Report'!O408,CHAR(10)),""),CHAR(10),"*Original Bug:*",CHAR(10),)))</f>
        <v>*Steps to Reproduce:*
N/A
*Actual Result:*
N/A
*ScreenShot Name:*
*Code Snippet*
0
*Expected Result*
N/A
*Rationale*
N/A
*Recommendation*
N/A
*WCAG 2.1 Conformance Level:*
N/A
*WCAG 2.1 Success Criteria:*
N/A
*Tested on:*
Windows: 11
MAC OS: 12
iOS: 15
Android OS: 10
FALSE</v>
      </c>
      <c r="D408" s="121" t="b">
        <f>Final_Report[[#This Row],[Severity]]</f>
        <v>0</v>
      </c>
      <c r="E408" s="103" t="str">
        <f>CONCATENATE('Final Report'!AD408,CHAR(10),CHAR(10),'Final Report'!AF408)</f>
        <v xml:space="preserve">
N/A</v>
      </c>
      <c r="F408" s="103" t="str">
        <f>Final_Report[[#This Row],[Components]]</f>
        <v>N/A (Level N/A), Accessibility, Audit, Marketing, MLM-XL, MLVISION, MyLab, US, VPAT</v>
      </c>
      <c r="G408" s="103" t="e">
        <f>Final_Report[[#This Row],[Labels]]</f>
        <v>#VALUE!</v>
      </c>
      <c r="H408" s="103">
        <f>Final_Report[[#This Row],[ScreenShot Name]]</f>
        <v>0</v>
      </c>
      <c r="I408" s="104">
        <f>Final_Report[[#This Row],[Priority]]</f>
        <v>0</v>
      </c>
      <c r="J408" s="103">
        <f>Final_Report[[#This Row],[Uploading Status]]</f>
        <v>0</v>
      </c>
    </row>
    <row r="409" spans="1:10" ht="409.5" hidden="1">
      <c r="A409" s="58">
        <f>Final_Report[[#This Row],[Issue Name]]</f>
        <v>0</v>
      </c>
      <c r="B409" s="103" t="str">
        <f>Final_Report[[#This Row],[Summary]]</f>
        <v>N/A</v>
      </c>
      <c r="C409" s="103" t="str">
        <f>CONCATENATE("*Steps to Reproduce:*",CHAR(10),CHAR(10),'Final Report'!AD409,CHAR(10),CHAR(10),'Final Report'!AF409,CHAR(10),CHAR(10),"*Actual Result:*",CHAR(10),'Final Report'!V409,CHAR(10),CHAR(10),"*ScreenShot Name:*",CHAR(10),'Final Report'!AI409,CHAR(10),CHAR(10),IF('Final Report'!X409&lt;&gt;"",CONCATENATE("*Code Snippet*",CHAR(10),'Final Report'!X409,CHAR(10),CHAR(10)),""),"*Expected Result*",CHAR(10),'Final Report'!Z409,CHAR(10),CHAR(10),"*Rationale*",CHAR(10),'Final Report'!AA409,CHAR(10),CHAR(10),"*Recommendation*",CHAR(10),'Final Report'!AC409,CHAR(10),CHAR(10),"*WCAG 2.1 Conformance Level:*",CHAR(10),'Final Report'!AG409,CHAR(10),CHAR(10),"*WCAG 2.1 Success Criteria:*",CHAR(10),'Final Report'!AH409,CHAR(10),CHAR(10),"*Tested on:*",CHAR(10),'Final Report'!AK409,CHAR(10),CHAR(10),IF(OR('Final Report'!G409&lt;&gt;"",'Final Report'!H409&lt;&gt;"",'Final Report'!I409&lt;&gt;"",'Final Report'!J409&lt;&gt;"",'Final Report'!K409&lt;&gt;"",'Final Report'!L409&lt;&gt;"",'Final Report'!M409&lt;&gt;"",'Final Report'!N409&lt;&gt;"",'Final Report'!O409&lt;&gt;""),CONCATENATE("*Assistive Technology:*",CHAR(10),IF('Final Report'!G409&lt;&gt;"",CONCATENATE("JAWS 2022 - Chrome - Windows - ",'Final Report'!G409,CHAR(10)),""),IF('Final Report'!H409&lt;&gt;"",CONCATENATE("NVDA 2022 - Firefox - Windows - ",'Final Report'!H409,CHAR(10)),""),IF('Final Report'!I409&lt;&gt;"",CONCATENATE("NVDA 2022 - Chrome - Windows - ",'Final Report'!I409,CHAR(10)),""),IF('Final Report'!J409&lt;&gt;"",CONCATENATE("VoiceOver - Safari - MAC OS - ",'Final Report'!J409,CHAR(10)),""),IF('Final Report'!K409&lt;&gt;"",CONCATENATE("VoiceOver - Chrome - MAC OS  - ",'Final Report'!K409,CHAR(10)),""),IF('Final Report'!L409&lt;&gt;"",CONCATENATE("VoiceOver - iOS - ",'Final Report'!L409,CHAR(10)),""),IF('Final Report'!M409&lt;&gt;"",CONCATENATE("TalkBack - Android - ",'Final Report'!M409,CHAR(10)),""),IF('Final Report'!N409&lt;&gt;"",CONCATENATE("ZoomText - ",'Final Report'!N409,CHAR(10)),""),IF('Final Report'!O409&lt;&gt;"",CONCATENATE("Dragon - ",'Final Report'!O409,CHAR(10)),""),CHAR(10),"*Original Bug:*",CHAR(10),)))</f>
        <v>*Steps to Reproduce:*
N/A
*Actual Result:*
N/A
*ScreenShot Name:*
*Code Snippet*
0
*Expected Result*
N/A
*Rationale*
N/A
*Recommendation*
N/A
*WCAG 2.1 Conformance Level:*
N/A
*WCAG 2.1 Success Criteria:*
N/A
*Tested on:*
Windows: 11
MAC OS: 12
iOS: 15
Android OS: 10
FALSE</v>
      </c>
      <c r="D409" s="121" t="b">
        <f>Final_Report[[#This Row],[Severity]]</f>
        <v>0</v>
      </c>
      <c r="E409" s="103" t="str">
        <f>CONCATENATE('Final Report'!AD409,CHAR(10),CHAR(10),'Final Report'!AF409)</f>
        <v xml:space="preserve">
N/A</v>
      </c>
      <c r="F409" s="103" t="str">
        <f>Final_Report[[#This Row],[Components]]</f>
        <v>N/A (Level N/A), Accessibility, Audit, Marketing, MLM-XL, MLVISION, MyLab, US, VPAT</v>
      </c>
      <c r="G409" s="103" t="e">
        <f>Final_Report[[#This Row],[Labels]]</f>
        <v>#VALUE!</v>
      </c>
      <c r="H409" s="103">
        <f>Final_Report[[#This Row],[ScreenShot Name]]</f>
        <v>0</v>
      </c>
      <c r="I409" s="104">
        <f>Final_Report[[#This Row],[Priority]]</f>
        <v>0</v>
      </c>
      <c r="J409" s="103">
        <f>Final_Report[[#This Row],[Uploading Status]]</f>
        <v>0</v>
      </c>
    </row>
    <row r="410" spans="1:10" ht="409.5" hidden="1">
      <c r="A410" s="58">
        <f>Final_Report[[#This Row],[Issue Name]]</f>
        <v>0</v>
      </c>
      <c r="B410" s="103" t="str">
        <f>Final_Report[[#This Row],[Summary]]</f>
        <v>N/A</v>
      </c>
      <c r="C410" s="103" t="str">
        <f>CONCATENATE("*Steps to Reproduce:*",CHAR(10),CHAR(10),'Final Report'!AD410,CHAR(10),CHAR(10),'Final Report'!AF410,CHAR(10),CHAR(10),"*Actual Result:*",CHAR(10),'Final Report'!V410,CHAR(10),CHAR(10),"*ScreenShot Name:*",CHAR(10),'Final Report'!AI410,CHAR(10),CHAR(10),IF('Final Report'!X410&lt;&gt;"",CONCATENATE("*Code Snippet*",CHAR(10),'Final Report'!X410,CHAR(10),CHAR(10)),""),"*Expected Result*",CHAR(10),'Final Report'!Z410,CHAR(10),CHAR(10),"*Rationale*",CHAR(10),'Final Report'!AA410,CHAR(10),CHAR(10),"*Recommendation*",CHAR(10),'Final Report'!AC410,CHAR(10),CHAR(10),"*WCAG 2.1 Conformance Level:*",CHAR(10),'Final Report'!AG410,CHAR(10),CHAR(10),"*WCAG 2.1 Success Criteria:*",CHAR(10),'Final Report'!AH410,CHAR(10),CHAR(10),"*Tested on:*",CHAR(10),'Final Report'!AK410,CHAR(10),CHAR(10),IF(OR('Final Report'!G410&lt;&gt;"",'Final Report'!H410&lt;&gt;"",'Final Report'!I410&lt;&gt;"",'Final Report'!J410&lt;&gt;"",'Final Report'!K410&lt;&gt;"",'Final Report'!L410&lt;&gt;"",'Final Report'!M410&lt;&gt;"",'Final Report'!N410&lt;&gt;"",'Final Report'!O410&lt;&gt;""),CONCATENATE("*Assistive Technology:*",CHAR(10),IF('Final Report'!G410&lt;&gt;"",CONCATENATE("JAWS 2022 - Chrome - Windows - ",'Final Report'!G410,CHAR(10)),""),IF('Final Report'!H410&lt;&gt;"",CONCATENATE("NVDA 2022 - Firefox - Windows - ",'Final Report'!H410,CHAR(10)),""),IF('Final Report'!I410&lt;&gt;"",CONCATENATE("NVDA 2022 - Chrome - Windows - ",'Final Report'!I410,CHAR(10)),""),IF('Final Report'!J410&lt;&gt;"",CONCATENATE("VoiceOver - Safari - MAC OS - ",'Final Report'!J410,CHAR(10)),""),IF('Final Report'!K410&lt;&gt;"",CONCATENATE("VoiceOver - Chrome - MAC OS  - ",'Final Report'!K410,CHAR(10)),""),IF('Final Report'!L410&lt;&gt;"",CONCATENATE("VoiceOver - iOS - ",'Final Report'!L410,CHAR(10)),""),IF('Final Report'!M410&lt;&gt;"",CONCATENATE("TalkBack - Android - ",'Final Report'!M410,CHAR(10)),""),IF('Final Report'!N410&lt;&gt;"",CONCATENATE("ZoomText - ",'Final Report'!N410,CHAR(10)),""),IF('Final Report'!O410&lt;&gt;"",CONCATENATE("Dragon - ",'Final Report'!O410,CHAR(10)),""),CHAR(10),"*Original Bug:*",CHAR(10),)))</f>
        <v>*Steps to Reproduce:*
N/A
*Actual Result:*
N/A
*ScreenShot Name:*
*Code Snippet*
0
*Expected Result*
N/A
*Rationale*
N/A
*Recommendation*
N/A
*WCAG 2.1 Conformance Level:*
N/A
*WCAG 2.1 Success Criteria:*
N/A
*Tested on:*
Windows: 11
MAC OS: 12
iOS: 15
Android OS: 10
FALSE</v>
      </c>
      <c r="D410" s="121" t="b">
        <f>Final_Report[[#This Row],[Severity]]</f>
        <v>0</v>
      </c>
      <c r="E410" s="103" t="str">
        <f>CONCATENATE('Final Report'!AD410,CHAR(10),CHAR(10),'Final Report'!AF410)</f>
        <v xml:space="preserve">
N/A</v>
      </c>
      <c r="F410" s="103" t="str">
        <f>Final_Report[[#This Row],[Components]]</f>
        <v>N/A (Level N/A), Accessibility, Audit, Marketing, MLM-XL, MLVISION, MyLab, US, VPAT</v>
      </c>
      <c r="G410" s="103" t="e">
        <f>Final_Report[[#This Row],[Labels]]</f>
        <v>#VALUE!</v>
      </c>
      <c r="H410" s="103">
        <f>Final_Report[[#This Row],[ScreenShot Name]]</f>
        <v>0</v>
      </c>
      <c r="I410" s="104">
        <f>Final_Report[[#This Row],[Priority]]</f>
        <v>0</v>
      </c>
      <c r="J410" s="103">
        <f>Final_Report[[#This Row],[Uploading Status]]</f>
        <v>0</v>
      </c>
    </row>
    <row r="411" spans="1:10" ht="409.5" hidden="1">
      <c r="A411" s="58">
        <f>Final_Report[[#This Row],[Issue Name]]</f>
        <v>0</v>
      </c>
      <c r="B411" s="103" t="str">
        <f>Final_Report[[#This Row],[Summary]]</f>
        <v>N/A</v>
      </c>
      <c r="C411" s="103" t="str">
        <f>CONCATENATE("*Steps to Reproduce:*",CHAR(10),CHAR(10),'Final Report'!AD411,CHAR(10),CHAR(10),'Final Report'!AF411,CHAR(10),CHAR(10),"*Actual Result:*",CHAR(10),'Final Report'!V411,CHAR(10),CHAR(10),"*ScreenShot Name:*",CHAR(10),'Final Report'!AI411,CHAR(10),CHAR(10),IF('Final Report'!X411&lt;&gt;"",CONCATENATE("*Code Snippet*",CHAR(10),'Final Report'!X411,CHAR(10),CHAR(10)),""),"*Expected Result*",CHAR(10),'Final Report'!Z411,CHAR(10),CHAR(10),"*Rationale*",CHAR(10),'Final Report'!AA411,CHAR(10),CHAR(10),"*Recommendation*",CHAR(10),'Final Report'!AC411,CHAR(10),CHAR(10),"*WCAG 2.1 Conformance Level:*",CHAR(10),'Final Report'!AG411,CHAR(10),CHAR(10),"*WCAG 2.1 Success Criteria:*",CHAR(10),'Final Report'!AH411,CHAR(10),CHAR(10),"*Tested on:*",CHAR(10),'Final Report'!AK411,CHAR(10),CHAR(10),IF(OR('Final Report'!G411&lt;&gt;"",'Final Report'!H411&lt;&gt;"",'Final Report'!I411&lt;&gt;"",'Final Report'!J411&lt;&gt;"",'Final Report'!K411&lt;&gt;"",'Final Report'!L411&lt;&gt;"",'Final Report'!M411&lt;&gt;"",'Final Report'!N411&lt;&gt;"",'Final Report'!O411&lt;&gt;""),CONCATENATE("*Assistive Technology:*",CHAR(10),IF('Final Report'!G411&lt;&gt;"",CONCATENATE("JAWS 2022 - Chrome - Windows - ",'Final Report'!G411,CHAR(10)),""),IF('Final Report'!H411&lt;&gt;"",CONCATENATE("NVDA 2022 - Firefox - Windows - ",'Final Report'!H411,CHAR(10)),""),IF('Final Report'!I411&lt;&gt;"",CONCATENATE("NVDA 2022 - Chrome - Windows - ",'Final Report'!I411,CHAR(10)),""),IF('Final Report'!J411&lt;&gt;"",CONCATENATE("VoiceOver - Safari - MAC OS - ",'Final Report'!J411,CHAR(10)),""),IF('Final Report'!K411&lt;&gt;"",CONCATENATE("VoiceOver - Chrome - MAC OS  - ",'Final Report'!K411,CHAR(10)),""),IF('Final Report'!L411&lt;&gt;"",CONCATENATE("VoiceOver - iOS - ",'Final Report'!L411,CHAR(10)),""),IF('Final Report'!M411&lt;&gt;"",CONCATENATE("TalkBack - Android - ",'Final Report'!M411,CHAR(10)),""),IF('Final Report'!N411&lt;&gt;"",CONCATENATE("ZoomText - ",'Final Report'!N411,CHAR(10)),""),IF('Final Report'!O411&lt;&gt;"",CONCATENATE("Dragon - ",'Final Report'!O411,CHAR(10)),""),CHAR(10),"*Original Bug:*",CHAR(10),)))</f>
        <v>*Steps to Reproduce:*
N/A
*Actual Result:*
N/A
*ScreenShot Name:*
*Code Snippet*
0
*Expected Result*
N/A
*Rationale*
N/A
*Recommendation*
N/A
*WCAG 2.1 Conformance Level:*
N/A
*WCAG 2.1 Success Criteria:*
N/A
*Tested on:*
Windows: 11
MAC OS: 12
iOS: 15
Android OS: 10
FALSE</v>
      </c>
      <c r="D411" s="121" t="b">
        <f>Final_Report[[#This Row],[Severity]]</f>
        <v>0</v>
      </c>
      <c r="E411" s="103" t="str">
        <f>CONCATENATE('Final Report'!AD411,CHAR(10),CHAR(10),'Final Report'!AF411)</f>
        <v xml:space="preserve">
N/A</v>
      </c>
      <c r="F411" s="103" t="str">
        <f>Final_Report[[#This Row],[Components]]</f>
        <v>N/A (Level N/A), Accessibility, Audit, Marketing, MLM-XL, MLVISION, MyLab, US, VPAT</v>
      </c>
      <c r="G411" s="103" t="e">
        <f>Final_Report[[#This Row],[Labels]]</f>
        <v>#VALUE!</v>
      </c>
      <c r="H411" s="103">
        <f>Final_Report[[#This Row],[ScreenShot Name]]</f>
        <v>0</v>
      </c>
      <c r="I411" s="104">
        <f>Final_Report[[#This Row],[Priority]]</f>
        <v>0</v>
      </c>
      <c r="J411" s="103">
        <f>Final_Report[[#This Row],[Uploading Status]]</f>
        <v>0</v>
      </c>
    </row>
    <row r="412" spans="1:10" ht="409.5" hidden="1">
      <c r="A412" s="58">
        <f>Final_Report[[#This Row],[Issue Name]]</f>
        <v>0</v>
      </c>
      <c r="B412" s="103" t="str">
        <f>Final_Report[[#This Row],[Summary]]</f>
        <v>N/A</v>
      </c>
      <c r="C412" s="103" t="str">
        <f>CONCATENATE("*Steps to Reproduce:*",CHAR(10),CHAR(10),'Final Report'!AD412,CHAR(10),CHAR(10),'Final Report'!AF412,CHAR(10),CHAR(10),"*Actual Result:*",CHAR(10),'Final Report'!V412,CHAR(10),CHAR(10),"*ScreenShot Name:*",CHAR(10),'Final Report'!AI412,CHAR(10),CHAR(10),IF('Final Report'!X412&lt;&gt;"",CONCATENATE("*Code Snippet*",CHAR(10),'Final Report'!X412,CHAR(10),CHAR(10)),""),"*Expected Result*",CHAR(10),'Final Report'!Z412,CHAR(10),CHAR(10),"*Rationale*",CHAR(10),'Final Report'!AA412,CHAR(10),CHAR(10),"*Recommendation*",CHAR(10),'Final Report'!AC412,CHAR(10),CHAR(10),"*WCAG 2.1 Conformance Level:*",CHAR(10),'Final Report'!AG412,CHAR(10),CHAR(10),"*WCAG 2.1 Success Criteria:*",CHAR(10),'Final Report'!AH412,CHAR(10),CHAR(10),"*Tested on:*",CHAR(10),'Final Report'!AK412,CHAR(10),CHAR(10),IF(OR('Final Report'!G412&lt;&gt;"",'Final Report'!H412&lt;&gt;"",'Final Report'!I412&lt;&gt;"",'Final Report'!J412&lt;&gt;"",'Final Report'!K412&lt;&gt;"",'Final Report'!L412&lt;&gt;"",'Final Report'!M412&lt;&gt;"",'Final Report'!N412&lt;&gt;"",'Final Report'!O412&lt;&gt;""),CONCATENATE("*Assistive Technology:*",CHAR(10),IF('Final Report'!G412&lt;&gt;"",CONCATENATE("JAWS 2022 - Chrome - Windows - ",'Final Report'!G412,CHAR(10)),""),IF('Final Report'!H412&lt;&gt;"",CONCATENATE("NVDA 2022 - Firefox - Windows - ",'Final Report'!H412,CHAR(10)),""),IF('Final Report'!I412&lt;&gt;"",CONCATENATE("NVDA 2022 - Chrome - Windows - ",'Final Report'!I412,CHAR(10)),""),IF('Final Report'!J412&lt;&gt;"",CONCATENATE("VoiceOver - Safari - MAC OS - ",'Final Report'!J412,CHAR(10)),""),IF('Final Report'!K412&lt;&gt;"",CONCATENATE("VoiceOver - Chrome - MAC OS  - ",'Final Report'!K412,CHAR(10)),""),IF('Final Report'!L412&lt;&gt;"",CONCATENATE("VoiceOver - iOS - ",'Final Report'!L412,CHAR(10)),""),IF('Final Report'!M412&lt;&gt;"",CONCATENATE("TalkBack - Android - ",'Final Report'!M412,CHAR(10)),""),IF('Final Report'!N412&lt;&gt;"",CONCATENATE("ZoomText - ",'Final Report'!N412,CHAR(10)),""),IF('Final Report'!O412&lt;&gt;"",CONCATENATE("Dragon - ",'Final Report'!O412,CHAR(10)),""),CHAR(10),"*Original Bug:*",CHAR(10),)))</f>
        <v>*Steps to Reproduce:*
N/A
*Actual Result:*
N/A
*ScreenShot Name:*
*Code Snippet*
0
*Expected Result*
N/A
*Rationale*
N/A
*Recommendation*
N/A
*WCAG 2.1 Conformance Level:*
N/A
*WCAG 2.1 Success Criteria:*
N/A
*Tested on:*
Windows: 11
MAC OS: 12
iOS: 15
Android OS: 10
FALSE</v>
      </c>
      <c r="D412" s="121" t="b">
        <f>Final_Report[[#This Row],[Severity]]</f>
        <v>0</v>
      </c>
      <c r="E412" s="103" t="str">
        <f>CONCATENATE('Final Report'!AD412,CHAR(10),CHAR(10),'Final Report'!AF412)</f>
        <v xml:space="preserve">
N/A</v>
      </c>
      <c r="F412" s="103" t="str">
        <f>Final_Report[[#This Row],[Components]]</f>
        <v>N/A (Level N/A), Accessibility, Audit, Marketing, MLM-XL, MLVISION, MyLab, US, VPAT</v>
      </c>
      <c r="G412" s="103" t="e">
        <f>Final_Report[[#This Row],[Labels]]</f>
        <v>#VALUE!</v>
      </c>
      <c r="H412" s="103">
        <f>Final_Report[[#This Row],[ScreenShot Name]]</f>
        <v>0</v>
      </c>
      <c r="I412" s="104">
        <f>Final_Report[[#This Row],[Priority]]</f>
        <v>0</v>
      </c>
      <c r="J412" s="103">
        <f>Final_Report[[#This Row],[Uploading Status]]</f>
        <v>0</v>
      </c>
    </row>
    <row r="413" spans="1:10" ht="409.5" hidden="1">
      <c r="A413" s="58">
        <f>Final_Report[[#This Row],[Issue Name]]</f>
        <v>0</v>
      </c>
      <c r="B413" s="103" t="str">
        <f>Final_Report[[#This Row],[Summary]]</f>
        <v>N/A</v>
      </c>
      <c r="C413" s="103" t="str">
        <f>CONCATENATE("*Steps to Reproduce:*",CHAR(10),CHAR(10),'Final Report'!AD413,CHAR(10),CHAR(10),'Final Report'!AF413,CHAR(10),CHAR(10),"*Actual Result:*",CHAR(10),'Final Report'!V413,CHAR(10),CHAR(10),"*ScreenShot Name:*",CHAR(10),'Final Report'!AI413,CHAR(10),CHAR(10),IF('Final Report'!X413&lt;&gt;"",CONCATENATE("*Code Snippet*",CHAR(10),'Final Report'!X413,CHAR(10),CHAR(10)),""),"*Expected Result*",CHAR(10),'Final Report'!Z413,CHAR(10),CHAR(10),"*Rationale*",CHAR(10),'Final Report'!AA413,CHAR(10),CHAR(10),"*Recommendation*",CHAR(10),'Final Report'!AC413,CHAR(10),CHAR(10),"*WCAG 2.1 Conformance Level:*",CHAR(10),'Final Report'!AG413,CHAR(10),CHAR(10),"*WCAG 2.1 Success Criteria:*",CHAR(10),'Final Report'!AH413,CHAR(10),CHAR(10),"*Tested on:*",CHAR(10),'Final Report'!AK413,CHAR(10),CHAR(10),IF(OR('Final Report'!G413&lt;&gt;"",'Final Report'!H413&lt;&gt;"",'Final Report'!I413&lt;&gt;"",'Final Report'!J413&lt;&gt;"",'Final Report'!K413&lt;&gt;"",'Final Report'!L413&lt;&gt;"",'Final Report'!M413&lt;&gt;"",'Final Report'!N413&lt;&gt;"",'Final Report'!O413&lt;&gt;""),CONCATENATE("*Assistive Technology:*",CHAR(10),IF('Final Report'!G413&lt;&gt;"",CONCATENATE("JAWS 2022 - Chrome - Windows - ",'Final Report'!G413,CHAR(10)),""),IF('Final Report'!H413&lt;&gt;"",CONCATENATE("NVDA 2022 - Firefox - Windows - ",'Final Report'!H413,CHAR(10)),""),IF('Final Report'!I413&lt;&gt;"",CONCATENATE("NVDA 2022 - Chrome - Windows - ",'Final Report'!I413,CHAR(10)),""),IF('Final Report'!J413&lt;&gt;"",CONCATENATE("VoiceOver - Safari - MAC OS - ",'Final Report'!J413,CHAR(10)),""),IF('Final Report'!K413&lt;&gt;"",CONCATENATE("VoiceOver - Chrome - MAC OS  - ",'Final Report'!K413,CHAR(10)),""),IF('Final Report'!L413&lt;&gt;"",CONCATENATE("VoiceOver - iOS - ",'Final Report'!L413,CHAR(10)),""),IF('Final Report'!M413&lt;&gt;"",CONCATENATE("TalkBack - Android - ",'Final Report'!M413,CHAR(10)),""),IF('Final Report'!N413&lt;&gt;"",CONCATENATE("ZoomText - ",'Final Report'!N413,CHAR(10)),""),IF('Final Report'!O413&lt;&gt;"",CONCATENATE("Dragon - ",'Final Report'!O413,CHAR(10)),""),CHAR(10),"*Original Bug:*",CHAR(10),)))</f>
        <v>*Steps to Reproduce:*
N/A
*Actual Result:*
N/A
*ScreenShot Name:*
*Code Snippet*
0
*Expected Result*
N/A
*Rationale*
N/A
*Recommendation*
N/A
*WCAG 2.1 Conformance Level:*
N/A
*WCAG 2.1 Success Criteria:*
N/A
*Tested on:*
Windows: 11
MAC OS: 12
iOS: 15
Android OS: 10
FALSE</v>
      </c>
      <c r="D413" s="121" t="b">
        <f>Final_Report[[#This Row],[Severity]]</f>
        <v>0</v>
      </c>
      <c r="E413" s="103" t="str">
        <f>CONCATENATE('Final Report'!AD413,CHAR(10),CHAR(10),'Final Report'!AF413)</f>
        <v xml:space="preserve">
N/A</v>
      </c>
      <c r="F413" s="103" t="str">
        <f>Final_Report[[#This Row],[Components]]</f>
        <v>N/A (Level N/A), Accessibility, Audit, Marketing, MLM-XL, MLVISION, MyLab, US, VPAT</v>
      </c>
      <c r="G413" s="103" t="e">
        <f>Final_Report[[#This Row],[Labels]]</f>
        <v>#VALUE!</v>
      </c>
      <c r="H413" s="103">
        <f>Final_Report[[#This Row],[ScreenShot Name]]</f>
        <v>0</v>
      </c>
      <c r="I413" s="104">
        <f>Final_Report[[#This Row],[Priority]]</f>
        <v>0</v>
      </c>
      <c r="J413" s="103">
        <f>Final_Report[[#This Row],[Uploading Status]]</f>
        <v>0</v>
      </c>
    </row>
    <row r="414" spans="1:10" ht="409.5" hidden="1">
      <c r="A414" s="58">
        <f>Final_Report[[#This Row],[Issue Name]]</f>
        <v>0</v>
      </c>
      <c r="B414" s="103" t="str">
        <f>Final_Report[[#This Row],[Summary]]</f>
        <v>N/A</v>
      </c>
      <c r="C414" s="103" t="str">
        <f>CONCATENATE("*Steps to Reproduce:*",CHAR(10),CHAR(10),'Final Report'!AD414,CHAR(10),CHAR(10),'Final Report'!AF414,CHAR(10),CHAR(10),"*Actual Result:*",CHAR(10),'Final Report'!V414,CHAR(10),CHAR(10),"*ScreenShot Name:*",CHAR(10),'Final Report'!AI414,CHAR(10),CHAR(10),IF('Final Report'!X414&lt;&gt;"",CONCATENATE("*Code Snippet*",CHAR(10),'Final Report'!X414,CHAR(10),CHAR(10)),""),"*Expected Result*",CHAR(10),'Final Report'!Z414,CHAR(10),CHAR(10),"*Rationale*",CHAR(10),'Final Report'!AA414,CHAR(10),CHAR(10),"*Recommendation*",CHAR(10),'Final Report'!AC414,CHAR(10),CHAR(10),"*WCAG 2.1 Conformance Level:*",CHAR(10),'Final Report'!AG414,CHAR(10),CHAR(10),"*WCAG 2.1 Success Criteria:*",CHAR(10),'Final Report'!AH414,CHAR(10),CHAR(10),"*Tested on:*",CHAR(10),'Final Report'!AK414,CHAR(10),CHAR(10),IF(OR('Final Report'!G414&lt;&gt;"",'Final Report'!H414&lt;&gt;"",'Final Report'!I414&lt;&gt;"",'Final Report'!J414&lt;&gt;"",'Final Report'!K414&lt;&gt;"",'Final Report'!L414&lt;&gt;"",'Final Report'!M414&lt;&gt;"",'Final Report'!N414&lt;&gt;"",'Final Report'!O414&lt;&gt;""),CONCATENATE("*Assistive Technology:*",CHAR(10),IF('Final Report'!G414&lt;&gt;"",CONCATENATE("JAWS 2022 - Chrome - Windows - ",'Final Report'!G414,CHAR(10)),""),IF('Final Report'!H414&lt;&gt;"",CONCATENATE("NVDA 2022 - Firefox - Windows - ",'Final Report'!H414,CHAR(10)),""),IF('Final Report'!I414&lt;&gt;"",CONCATENATE("NVDA 2022 - Chrome - Windows - ",'Final Report'!I414,CHAR(10)),""),IF('Final Report'!J414&lt;&gt;"",CONCATENATE("VoiceOver - Safari - MAC OS - ",'Final Report'!J414,CHAR(10)),""),IF('Final Report'!K414&lt;&gt;"",CONCATENATE("VoiceOver - Chrome - MAC OS  - ",'Final Report'!K414,CHAR(10)),""),IF('Final Report'!L414&lt;&gt;"",CONCATENATE("VoiceOver - iOS - ",'Final Report'!L414,CHAR(10)),""),IF('Final Report'!M414&lt;&gt;"",CONCATENATE("TalkBack - Android - ",'Final Report'!M414,CHAR(10)),""),IF('Final Report'!N414&lt;&gt;"",CONCATENATE("ZoomText - ",'Final Report'!N414,CHAR(10)),""),IF('Final Report'!O414&lt;&gt;"",CONCATENATE("Dragon - ",'Final Report'!O414,CHAR(10)),""),CHAR(10),"*Original Bug:*",CHAR(10),)))</f>
        <v>*Steps to Reproduce:*
N/A
*Actual Result:*
N/A
*ScreenShot Name:*
*Code Snippet*
0
*Expected Result*
N/A
*Rationale*
N/A
*Recommendation*
N/A
*WCAG 2.1 Conformance Level:*
N/A
*WCAG 2.1 Success Criteria:*
N/A
*Tested on:*
Windows: 11
MAC OS: 12
iOS: 15
Android OS: 10
FALSE</v>
      </c>
      <c r="D414" s="121" t="b">
        <f>Final_Report[[#This Row],[Severity]]</f>
        <v>0</v>
      </c>
      <c r="E414" s="103" t="str">
        <f>CONCATENATE('Final Report'!AD414,CHAR(10),CHAR(10),'Final Report'!AF414)</f>
        <v xml:space="preserve">
N/A</v>
      </c>
      <c r="F414" s="103" t="str">
        <f>Final_Report[[#This Row],[Components]]</f>
        <v>N/A (Level N/A), Accessibility, Audit, Marketing, MLM-XL, MLVISION, MyLab, US, VPAT</v>
      </c>
      <c r="G414" s="103" t="e">
        <f>Final_Report[[#This Row],[Labels]]</f>
        <v>#VALUE!</v>
      </c>
      <c r="H414" s="103">
        <f>Final_Report[[#This Row],[ScreenShot Name]]</f>
        <v>0</v>
      </c>
      <c r="I414" s="104">
        <f>Final_Report[[#This Row],[Priority]]</f>
        <v>0</v>
      </c>
      <c r="J414" s="103">
        <f>Final_Report[[#This Row],[Uploading Status]]</f>
        <v>0</v>
      </c>
    </row>
    <row r="415" spans="1:10" ht="409.5" hidden="1">
      <c r="A415" s="58">
        <f>Final_Report[[#This Row],[Issue Name]]</f>
        <v>0</v>
      </c>
      <c r="B415" s="103" t="str">
        <f>Final_Report[[#This Row],[Summary]]</f>
        <v>N/A</v>
      </c>
      <c r="C415" s="103" t="str">
        <f>CONCATENATE("*Steps to Reproduce:*",CHAR(10),CHAR(10),'Final Report'!AD415,CHAR(10),CHAR(10),'Final Report'!AF415,CHAR(10),CHAR(10),"*Actual Result:*",CHAR(10),'Final Report'!V415,CHAR(10),CHAR(10),"*ScreenShot Name:*",CHAR(10),'Final Report'!AI415,CHAR(10),CHAR(10),IF('Final Report'!X415&lt;&gt;"",CONCATENATE("*Code Snippet*",CHAR(10),'Final Report'!X415,CHAR(10),CHAR(10)),""),"*Expected Result*",CHAR(10),'Final Report'!Z415,CHAR(10),CHAR(10),"*Rationale*",CHAR(10),'Final Report'!AA415,CHAR(10),CHAR(10),"*Recommendation*",CHAR(10),'Final Report'!AC415,CHAR(10),CHAR(10),"*WCAG 2.1 Conformance Level:*",CHAR(10),'Final Report'!AG415,CHAR(10),CHAR(10),"*WCAG 2.1 Success Criteria:*",CHAR(10),'Final Report'!AH415,CHAR(10),CHAR(10),"*Tested on:*",CHAR(10),'Final Report'!AK415,CHAR(10),CHAR(10),IF(OR('Final Report'!G415&lt;&gt;"",'Final Report'!H415&lt;&gt;"",'Final Report'!I415&lt;&gt;"",'Final Report'!J415&lt;&gt;"",'Final Report'!K415&lt;&gt;"",'Final Report'!L415&lt;&gt;"",'Final Report'!M415&lt;&gt;"",'Final Report'!N415&lt;&gt;"",'Final Report'!O415&lt;&gt;""),CONCATENATE("*Assistive Technology:*",CHAR(10),IF('Final Report'!G415&lt;&gt;"",CONCATENATE("JAWS 2022 - Chrome - Windows - ",'Final Report'!G415,CHAR(10)),""),IF('Final Report'!H415&lt;&gt;"",CONCATENATE("NVDA 2022 - Firefox - Windows - ",'Final Report'!H415,CHAR(10)),""),IF('Final Report'!I415&lt;&gt;"",CONCATENATE("NVDA 2022 - Chrome - Windows - ",'Final Report'!I415,CHAR(10)),""),IF('Final Report'!J415&lt;&gt;"",CONCATENATE("VoiceOver - Safari - MAC OS - ",'Final Report'!J415,CHAR(10)),""),IF('Final Report'!K415&lt;&gt;"",CONCATENATE("VoiceOver - Chrome - MAC OS  - ",'Final Report'!K415,CHAR(10)),""),IF('Final Report'!L415&lt;&gt;"",CONCATENATE("VoiceOver - iOS - ",'Final Report'!L415,CHAR(10)),""),IF('Final Report'!M415&lt;&gt;"",CONCATENATE("TalkBack - Android - ",'Final Report'!M415,CHAR(10)),""),IF('Final Report'!N415&lt;&gt;"",CONCATENATE("ZoomText - ",'Final Report'!N415,CHAR(10)),""),IF('Final Report'!O415&lt;&gt;"",CONCATENATE("Dragon - ",'Final Report'!O415,CHAR(10)),""),CHAR(10),"*Original Bug:*",CHAR(10),)))</f>
        <v>*Steps to Reproduce:*
N/A
*Actual Result:*
N/A
*ScreenShot Name:*
*Code Snippet*
0
*Expected Result*
N/A
*Rationale*
N/A
*Recommendation*
N/A
*WCAG 2.1 Conformance Level:*
N/A
*WCAG 2.1 Success Criteria:*
N/A
*Tested on:*
Windows: 11
MAC OS: 12
iOS: 15
Android OS: 10
FALSE</v>
      </c>
      <c r="D415" s="121" t="b">
        <f>Final_Report[[#This Row],[Severity]]</f>
        <v>0</v>
      </c>
      <c r="E415" s="103" t="str">
        <f>CONCATENATE('Final Report'!AD415,CHAR(10),CHAR(10),'Final Report'!AF415)</f>
        <v xml:space="preserve">
N/A</v>
      </c>
      <c r="F415" s="103" t="str">
        <f>Final_Report[[#This Row],[Components]]</f>
        <v>N/A (Level N/A), Accessibility, Audit, Marketing, MLM-XL, MLVISION, MyLab, US, VPAT</v>
      </c>
      <c r="G415" s="103" t="e">
        <f>Final_Report[[#This Row],[Labels]]</f>
        <v>#VALUE!</v>
      </c>
      <c r="H415" s="103">
        <f>Final_Report[[#This Row],[ScreenShot Name]]</f>
        <v>0</v>
      </c>
      <c r="I415" s="104">
        <f>Final_Report[[#This Row],[Priority]]</f>
        <v>0</v>
      </c>
      <c r="J415" s="103">
        <f>Final_Report[[#This Row],[Uploading Status]]</f>
        <v>0</v>
      </c>
    </row>
    <row r="416" spans="1:10" ht="409.5" hidden="1">
      <c r="A416" s="58">
        <f>Final_Report[[#This Row],[Issue Name]]</f>
        <v>0</v>
      </c>
      <c r="B416" s="103" t="str">
        <f>Final_Report[[#This Row],[Summary]]</f>
        <v>N/A</v>
      </c>
      <c r="C416" s="103" t="str">
        <f>CONCATENATE("*Steps to Reproduce:*",CHAR(10),CHAR(10),'Final Report'!AD416,CHAR(10),CHAR(10),'Final Report'!AF416,CHAR(10),CHAR(10),"*Actual Result:*",CHAR(10),'Final Report'!V416,CHAR(10),CHAR(10),"*ScreenShot Name:*",CHAR(10),'Final Report'!AI416,CHAR(10),CHAR(10),IF('Final Report'!X416&lt;&gt;"",CONCATENATE("*Code Snippet*",CHAR(10),'Final Report'!X416,CHAR(10),CHAR(10)),""),"*Expected Result*",CHAR(10),'Final Report'!Z416,CHAR(10),CHAR(10),"*Rationale*",CHAR(10),'Final Report'!AA416,CHAR(10),CHAR(10),"*Recommendation*",CHAR(10),'Final Report'!AC416,CHAR(10),CHAR(10),"*WCAG 2.1 Conformance Level:*",CHAR(10),'Final Report'!AG416,CHAR(10),CHAR(10),"*WCAG 2.1 Success Criteria:*",CHAR(10),'Final Report'!AH416,CHAR(10),CHAR(10),"*Tested on:*",CHAR(10),'Final Report'!AK416,CHAR(10),CHAR(10),IF(OR('Final Report'!G416&lt;&gt;"",'Final Report'!H416&lt;&gt;"",'Final Report'!I416&lt;&gt;"",'Final Report'!J416&lt;&gt;"",'Final Report'!K416&lt;&gt;"",'Final Report'!L416&lt;&gt;"",'Final Report'!M416&lt;&gt;"",'Final Report'!N416&lt;&gt;"",'Final Report'!O416&lt;&gt;""),CONCATENATE("*Assistive Technology:*",CHAR(10),IF('Final Report'!G416&lt;&gt;"",CONCATENATE("JAWS 2022 - Chrome - Windows - ",'Final Report'!G416,CHAR(10)),""),IF('Final Report'!H416&lt;&gt;"",CONCATENATE("NVDA 2022 - Firefox - Windows - ",'Final Report'!H416,CHAR(10)),""),IF('Final Report'!I416&lt;&gt;"",CONCATENATE("NVDA 2022 - Chrome - Windows - ",'Final Report'!I416,CHAR(10)),""),IF('Final Report'!J416&lt;&gt;"",CONCATENATE("VoiceOver - Safari - MAC OS - ",'Final Report'!J416,CHAR(10)),""),IF('Final Report'!K416&lt;&gt;"",CONCATENATE("VoiceOver - Chrome - MAC OS  - ",'Final Report'!K416,CHAR(10)),""),IF('Final Report'!L416&lt;&gt;"",CONCATENATE("VoiceOver - iOS - ",'Final Report'!L416,CHAR(10)),""),IF('Final Report'!M416&lt;&gt;"",CONCATENATE("TalkBack - Android - ",'Final Report'!M416,CHAR(10)),""),IF('Final Report'!N416&lt;&gt;"",CONCATENATE("ZoomText - ",'Final Report'!N416,CHAR(10)),""),IF('Final Report'!O416&lt;&gt;"",CONCATENATE("Dragon - ",'Final Report'!O416,CHAR(10)),""),CHAR(10),"*Original Bug:*",CHAR(10),)))</f>
        <v>*Steps to Reproduce:*
N/A
*Actual Result:*
N/A
*ScreenShot Name:*
*Code Snippet*
0
*Expected Result*
N/A
*Rationale*
N/A
*Recommendation*
N/A
*WCAG 2.1 Conformance Level:*
N/A
*WCAG 2.1 Success Criteria:*
N/A
*Tested on:*
Windows: 11
MAC OS: 12
iOS: 15
Android OS: 10
FALSE</v>
      </c>
      <c r="D416" s="121" t="b">
        <f>Final_Report[[#This Row],[Severity]]</f>
        <v>0</v>
      </c>
      <c r="E416" s="103" t="str">
        <f>CONCATENATE('Final Report'!AD416,CHAR(10),CHAR(10),'Final Report'!AF416)</f>
        <v xml:space="preserve">
N/A</v>
      </c>
      <c r="F416" s="103" t="str">
        <f>Final_Report[[#This Row],[Components]]</f>
        <v>N/A (Level N/A), Accessibility, Audit, Marketing, MLM-XL, MLVISION, MyLab, US, VPAT</v>
      </c>
      <c r="G416" s="103" t="e">
        <f>Final_Report[[#This Row],[Labels]]</f>
        <v>#VALUE!</v>
      </c>
      <c r="H416" s="103">
        <f>Final_Report[[#This Row],[ScreenShot Name]]</f>
        <v>0</v>
      </c>
      <c r="I416" s="104">
        <f>Final_Report[[#This Row],[Priority]]</f>
        <v>0</v>
      </c>
      <c r="J416" s="103">
        <f>Final_Report[[#This Row],[Uploading Status]]</f>
        <v>0</v>
      </c>
    </row>
    <row r="417" spans="1:10" ht="409.5" hidden="1">
      <c r="A417" s="58">
        <f>Final_Report[[#This Row],[Issue Name]]</f>
        <v>0</v>
      </c>
      <c r="B417" s="103" t="str">
        <f>Final_Report[[#This Row],[Summary]]</f>
        <v>N/A</v>
      </c>
      <c r="C417" s="103" t="str">
        <f>CONCATENATE("*Steps to Reproduce:*",CHAR(10),CHAR(10),'Final Report'!AD417,CHAR(10),CHAR(10),'Final Report'!AF417,CHAR(10),CHAR(10),"*Actual Result:*",CHAR(10),'Final Report'!V417,CHAR(10),CHAR(10),"*ScreenShot Name:*",CHAR(10),'Final Report'!AI417,CHAR(10),CHAR(10),IF('Final Report'!X417&lt;&gt;"",CONCATENATE("*Code Snippet*",CHAR(10),'Final Report'!X417,CHAR(10),CHAR(10)),""),"*Expected Result*",CHAR(10),'Final Report'!Z417,CHAR(10),CHAR(10),"*Rationale*",CHAR(10),'Final Report'!AA417,CHAR(10),CHAR(10),"*Recommendation*",CHAR(10),'Final Report'!AC417,CHAR(10),CHAR(10),"*WCAG 2.1 Conformance Level:*",CHAR(10),'Final Report'!AG417,CHAR(10),CHAR(10),"*WCAG 2.1 Success Criteria:*",CHAR(10),'Final Report'!AH417,CHAR(10),CHAR(10),"*Tested on:*",CHAR(10),'Final Report'!AK417,CHAR(10),CHAR(10),IF(OR('Final Report'!G417&lt;&gt;"",'Final Report'!H417&lt;&gt;"",'Final Report'!I417&lt;&gt;"",'Final Report'!J417&lt;&gt;"",'Final Report'!K417&lt;&gt;"",'Final Report'!L417&lt;&gt;"",'Final Report'!M417&lt;&gt;"",'Final Report'!N417&lt;&gt;"",'Final Report'!O417&lt;&gt;""),CONCATENATE("*Assistive Technology:*",CHAR(10),IF('Final Report'!G417&lt;&gt;"",CONCATENATE("JAWS 2022 - Chrome - Windows - ",'Final Report'!G417,CHAR(10)),""),IF('Final Report'!H417&lt;&gt;"",CONCATENATE("NVDA 2022 - Firefox - Windows - ",'Final Report'!H417,CHAR(10)),""),IF('Final Report'!I417&lt;&gt;"",CONCATENATE("NVDA 2022 - Chrome - Windows - ",'Final Report'!I417,CHAR(10)),""),IF('Final Report'!J417&lt;&gt;"",CONCATENATE("VoiceOver - Safari - MAC OS - ",'Final Report'!J417,CHAR(10)),""),IF('Final Report'!K417&lt;&gt;"",CONCATENATE("VoiceOver - Chrome - MAC OS  - ",'Final Report'!K417,CHAR(10)),""),IF('Final Report'!L417&lt;&gt;"",CONCATENATE("VoiceOver - iOS - ",'Final Report'!L417,CHAR(10)),""),IF('Final Report'!M417&lt;&gt;"",CONCATENATE("TalkBack - Android - ",'Final Report'!M417,CHAR(10)),""),IF('Final Report'!N417&lt;&gt;"",CONCATENATE("ZoomText - ",'Final Report'!N417,CHAR(10)),""),IF('Final Report'!O417&lt;&gt;"",CONCATENATE("Dragon - ",'Final Report'!O417,CHAR(10)),""),CHAR(10),"*Original Bug:*",CHAR(10),)))</f>
        <v>*Steps to Reproduce:*
N/A
*Actual Result:*
N/A
*ScreenShot Name:*
*Code Snippet*
0
*Expected Result*
N/A
*Rationale*
N/A
*Recommendation*
N/A
*WCAG 2.1 Conformance Level:*
N/A
*WCAG 2.1 Success Criteria:*
N/A
*Tested on:*
Windows: 11
MAC OS: 12
iOS: 15
Android OS: 10
FALSE</v>
      </c>
      <c r="D417" s="121" t="b">
        <f>Final_Report[[#This Row],[Severity]]</f>
        <v>0</v>
      </c>
      <c r="E417" s="103" t="str">
        <f>CONCATENATE('Final Report'!AD417,CHAR(10),CHAR(10),'Final Report'!AF417)</f>
        <v xml:space="preserve">
N/A</v>
      </c>
      <c r="F417" s="103" t="str">
        <f>Final_Report[[#This Row],[Components]]</f>
        <v>N/A (Level N/A), Accessibility, Audit, Marketing, MLM-XL, MLVISION, MyLab, US, VPAT</v>
      </c>
      <c r="G417" s="103" t="e">
        <f>Final_Report[[#This Row],[Labels]]</f>
        <v>#VALUE!</v>
      </c>
      <c r="H417" s="103">
        <f>Final_Report[[#This Row],[ScreenShot Name]]</f>
        <v>0</v>
      </c>
      <c r="I417" s="104">
        <f>Final_Report[[#This Row],[Priority]]</f>
        <v>0</v>
      </c>
      <c r="J417" s="103">
        <f>Final_Report[[#This Row],[Uploading Status]]</f>
        <v>0</v>
      </c>
    </row>
    <row r="418" spans="1:10" ht="409.5" hidden="1">
      <c r="A418" s="58">
        <f>Final_Report[[#This Row],[Issue Name]]</f>
        <v>0</v>
      </c>
      <c r="B418" s="103" t="str">
        <f>Final_Report[[#This Row],[Summary]]</f>
        <v>N/A</v>
      </c>
      <c r="C418" s="103" t="str">
        <f>CONCATENATE("*Steps to Reproduce:*",CHAR(10),CHAR(10),'Final Report'!AD418,CHAR(10),CHAR(10),'Final Report'!AF418,CHAR(10),CHAR(10),"*Actual Result:*",CHAR(10),'Final Report'!V418,CHAR(10),CHAR(10),"*ScreenShot Name:*",CHAR(10),'Final Report'!AI418,CHAR(10),CHAR(10),IF('Final Report'!X418&lt;&gt;"",CONCATENATE("*Code Snippet*",CHAR(10),'Final Report'!X418,CHAR(10),CHAR(10)),""),"*Expected Result*",CHAR(10),'Final Report'!Z418,CHAR(10),CHAR(10),"*Rationale*",CHAR(10),'Final Report'!AA418,CHAR(10),CHAR(10),"*Recommendation*",CHAR(10),'Final Report'!AC418,CHAR(10),CHAR(10),"*WCAG 2.1 Conformance Level:*",CHAR(10),'Final Report'!AG418,CHAR(10),CHAR(10),"*WCAG 2.1 Success Criteria:*",CHAR(10),'Final Report'!AH418,CHAR(10),CHAR(10),"*Tested on:*",CHAR(10),'Final Report'!AK418,CHAR(10),CHAR(10),IF(OR('Final Report'!G418&lt;&gt;"",'Final Report'!H418&lt;&gt;"",'Final Report'!I418&lt;&gt;"",'Final Report'!J418&lt;&gt;"",'Final Report'!K418&lt;&gt;"",'Final Report'!L418&lt;&gt;"",'Final Report'!M418&lt;&gt;"",'Final Report'!N418&lt;&gt;"",'Final Report'!O418&lt;&gt;""),CONCATENATE("*Assistive Technology:*",CHAR(10),IF('Final Report'!G418&lt;&gt;"",CONCATENATE("JAWS 2022 - Chrome - Windows - ",'Final Report'!G418,CHAR(10)),""),IF('Final Report'!H418&lt;&gt;"",CONCATENATE("NVDA 2022 - Firefox - Windows - ",'Final Report'!H418,CHAR(10)),""),IF('Final Report'!I418&lt;&gt;"",CONCATENATE("NVDA 2022 - Chrome - Windows - ",'Final Report'!I418,CHAR(10)),""),IF('Final Report'!J418&lt;&gt;"",CONCATENATE("VoiceOver - Safari - MAC OS - ",'Final Report'!J418,CHAR(10)),""),IF('Final Report'!K418&lt;&gt;"",CONCATENATE("VoiceOver - Chrome - MAC OS  - ",'Final Report'!K418,CHAR(10)),""),IF('Final Report'!L418&lt;&gt;"",CONCATENATE("VoiceOver - iOS - ",'Final Report'!L418,CHAR(10)),""),IF('Final Report'!M418&lt;&gt;"",CONCATENATE("TalkBack - Android - ",'Final Report'!M418,CHAR(10)),""),IF('Final Report'!N418&lt;&gt;"",CONCATENATE("ZoomText - ",'Final Report'!N418,CHAR(10)),""),IF('Final Report'!O418&lt;&gt;"",CONCATENATE("Dragon - ",'Final Report'!O418,CHAR(10)),""),CHAR(10),"*Original Bug:*",CHAR(10),)))</f>
        <v>*Steps to Reproduce:*
N/A
*Actual Result:*
N/A
*ScreenShot Name:*
*Code Snippet*
0
*Expected Result*
N/A
*Rationale*
N/A
*Recommendation*
N/A
*WCAG 2.1 Conformance Level:*
N/A
*WCAG 2.1 Success Criteria:*
N/A
*Tested on:*
Windows: 11
MAC OS: 12
iOS: 15
Android OS: 10
FALSE</v>
      </c>
      <c r="D418" s="121" t="b">
        <f>Final_Report[[#This Row],[Severity]]</f>
        <v>0</v>
      </c>
      <c r="E418" s="103" t="str">
        <f>CONCATENATE('Final Report'!AD418,CHAR(10),CHAR(10),'Final Report'!AF418)</f>
        <v xml:space="preserve">
N/A</v>
      </c>
      <c r="F418" s="103" t="str">
        <f>Final_Report[[#This Row],[Components]]</f>
        <v>N/A (Level N/A), Accessibility, Audit, Marketing, MLM-XL, MLVISION, MyLab, US, VPAT</v>
      </c>
      <c r="G418" s="103" t="e">
        <f>Final_Report[[#This Row],[Labels]]</f>
        <v>#VALUE!</v>
      </c>
      <c r="H418" s="103">
        <f>Final_Report[[#This Row],[ScreenShot Name]]</f>
        <v>0</v>
      </c>
      <c r="I418" s="104">
        <f>Final_Report[[#This Row],[Priority]]</f>
        <v>0</v>
      </c>
      <c r="J418" s="103">
        <f>Final_Report[[#This Row],[Uploading Status]]</f>
        <v>0</v>
      </c>
    </row>
    <row r="419" spans="1:10" ht="409.5" hidden="1">
      <c r="A419" s="58">
        <f>Final_Report[[#This Row],[Issue Name]]</f>
        <v>0</v>
      </c>
      <c r="B419" s="103" t="str">
        <f>Final_Report[[#This Row],[Summary]]</f>
        <v>N/A</v>
      </c>
      <c r="C419" s="103" t="str">
        <f>CONCATENATE("*Steps to Reproduce:*",CHAR(10),CHAR(10),'Final Report'!AD419,CHAR(10),CHAR(10),'Final Report'!AF419,CHAR(10),CHAR(10),"*Actual Result:*",CHAR(10),'Final Report'!V419,CHAR(10),CHAR(10),"*ScreenShot Name:*",CHAR(10),'Final Report'!AI419,CHAR(10),CHAR(10),IF('Final Report'!X419&lt;&gt;"",CONCATENATE("*Code Snippet*",CHAR(10),'Final Report'!X419,CHAR(10),CHAR(10)),""),"*Expected Result*",CHAR(10),'Final Report'!Z419,CHAR(10),CHAR(10),"*Rationale*",CHAR(10),'Final Report'!AA419,CHAR(10),CHAR(10),"*Recommendation*",CHAR(10),'Final Report'!AC419,CHAR(10),CHAR(10),"*WCAG 2.1 Conformance Level:*",CHAR(10),'Final Report'!AG419,CHAR(10),CHAR(10),"*WCAG 2.1 Success Criteria:*",CHAR(10),'Final Report'!AH419,CHAR(10),CHAR(10),"*Tested on:*",CHAR(10),'Final Report'!AK419,CHAR(10),CHAR(10),IF(OR('Final Report'!G419&lt;&gt;"",'Final Report'!H419&lt;&gt;"",'Final Report'!I419&lt;&gt;"",'Final Report'!J419&lt;&gt;"",'Final Report'!K419&lt;&gt;"",'Final Report'!L419&lt;&gt;"",'Final Report'!M419&lt;&gt;"",'Final Report'!N419&lt;&gt;"",'Final Report'!O419&lt;&gt;""),CONCATENATE("*Assistive Technology:*",CHAR(10),IF('Final Report'!G419&lt;&gt;"",CONCATENATE("JAWS 2022 - Chrome - Windows - ",'Final Report'!G419,CHAR(10)),""),IF('Final Report'!H419&lt;&gt;"",CONCATENATE("NVDA 2022 - Firefox - Windows - ",'Final Report'!H419,CHAR(10)),""),IF('Final Report'!I419&lt;&gt;"",CONCATENATE("NVDA 2022 - Chrome - Windows - ",'Final Report'!I419,CHAR(10)),""),IF('Final Report'!J419&lt;&gt;"",CONCATENATE("VoiceOver - Safari - MAC OS - ",'Final Report'!J419,CHAR(10)),""),IF('Final Report'!K419&lt;&gt;"",CONCATENATE("VoiceOver - Chrome - MAC OS  - ",'Final Report'!K419,CHAR(10)),""),IF('Final Report'!L419&lt;&gt;"",CONCATENATE("VoiceOver - iOS - ",'Final Report'!L419,CHAR(10)),""),IF('Final Report'!M419&lt;&gt;"",CONCATENATE("TalkBack - Android - ",'Final Report'!M419,CHAR(10)),""),IF('Final Report'!N419&lt;&gt;"",CONCATENATE("ZoomText - ",'Final Report'!N419,CHAR(10)),""),IF('Final Report'!O419&lt;&gt;"",CONCATENATE("Dragon - ",'Final Report'!O419,CHAR(10)),""),CHAR(10),"*Original Bug:*",CHAR(10),)))</f>
        <v>*Steps to Reproduce:*
N/A
*Actual Result:*
N/A
*ScreenShot Name:*
*Code Snippet*
0
*Expected Result*
N/A
*Rationale*
N/A
*Recommendation*
N/A
*WCAG 2.1 Conformance Level:*
N/A
*WCAG 2.1 Success Criteria:*
N/A
*Tested on:*
Windows: 11
MAC OS: 12
iOS: 15
Android OS: 10
FALSE</v>
      </c>
      <c r="D419" s="121" t="b">
        <f>Final_Report[[#This Row],[Severity]]</f>
        <v>0</v>
      </c>
      <c r="E419" s="103" t="str">
        <f>CONCATENATE('Final Report'!AD419,CHAR(10),CHAR(10),'Final Report'!AF419)</f>
        <v xml:space="preserve">
N/A</v>
      </c>
      <c r="F419" s="103" t="str">
        <f>Final_Report[[#This Row],[Components]]</f>
        <v>N/A (Level N/A), Accessibility, Audit, Marketing, MLM-XL, MLVISION, MyLab, US, VPAT</v>
      </c>
      <c r="G419" s="103" t="e">
        <f>Final_Report[[#This Row],[Labels]]</f>
        <v>#VALUE!</v>
      </c>
      <c r="H419" s="103">
        <f>Final_Report[[#This Row],[ScreenShot Name]]</f>
        <v>0</v>
      </c>
      <c r="I419" s="104">
        <f>Final_Report[[#This Row],[Priority]]</f>
        <v>0</v>
      </c>
      <c r="J419" s="103">
        <f>Final_Report[[#This Row],[Uploading Status]]</f>
        <v>0</v>
      </c>
    </row>
    <row r="420" spans="1:10" ht="409.5" hidden="1">
      <c r="A420" s="58">
        <f>Final_Report[[#This Row],[Issue Name]]</f>
        <v>0</v>
      </c>
      <c r="B420" s="103" t="str">
        <f>Final_Report[[#This Row],[Summary]]</f>
        <v>N/A</v>
      </c>
      <c r="C420" s="103" t="str">
        <f>CONCATENATE("*Steps to Reproduce:*",CHAR(10),CHAR(10),'Final Report'!AD420,CHAR(10),CHAR(10),'Final Report'!AF420,CHAR(10),CHAR(10),"*Actual Result:*",CHAR(10),'Final Report'!V420,CHAR(10),CHAR(10),"*ScreenShot Name:*",CHAR(10),'Final Report'!AI420,CHAR(10),CHAR(10),IF('Final Report'!X420&lt;&gt;"",CONCATENATE("*Code Snippet*",CHAR(10),'Final Report'!X420,CHAR(10),CHAR(10)),""),"*Expected Result*",CHAR(10),'Final Report'!Z420,CHAR(10),CHAR(10),"*Rationale*",CHAR(10),'Final Report'!AA420,CHAR(10),CHAR(10),"*Recommendation*",CHAR(10),'Final Report'!AC420,CHAR(10),CHAR(10),"*WCAG 2.1 Conformance Level:*",CHAR(10),'Final Report'!AG420,CHAR(10),CHAR(10),"*WCAG 2.1 Success Criteria:*",CHAR(10),'Final Report'!AH420,CHAR(10),CHAR(10),"*Tested on:*",CHAR(10),'Final Report'!AK420,CHAR(10),CHAR(10),IF(OR('Final Report'!G420&lt;&gt;"",'Final Report'!H420&lt;&gt;"",'Final Report'!I420&lt;&gt;"",'Final Report'!J420&lt;&gt;"",'Final Report'!K420&lt;&gt;"",'Final Report'!L420&lt;&gt;"",'Final Report'!M420&lt;&gt;"",'Final Report'!N420&lt;&gt;"",'Final Report'!O420&lt;&gt;""),CONCATENATE("*Assistive Technology:*",CHAR(10),IF('Final Report'!G420&lt;&gt;"",CONCATENATE("JAWS 2022 - Chrome - Windows - ",'Final Report'!G420,CHAR(10)),""),IF('Final Report'!H420&lt;&gt;"",CONCATENATE("NVDA 2022 - Firefox - Windows - ",'Final Report'!H420,CHAR(10)),""),IF('Final Report'!I420&lt;&gt;"",CONCATENATE("NVDA 2022 - Chrome - Windows - ",'Final Report'!I420,CHAR(10)),""),IF('Final Report'!J420&lt;&gt;"",CONCATENATE("VoiceOver - Safari - MAC OS - ",'Final Report'!J420,CHAR(10)),""),IF('Final Report'!K420&lt;&gt;"",CONCATENATE("VoiceOver - Chrome - MAC OS  - ",'Final Report'!K420,CHAR(10)),""),IF('Final Report'!L420&lt;&gt;"",CONCATENATE("VoiceOver - iOS - ",'Final Report'!L420,CHAR(10)),""),IF('Final Report'!M420&lt;&gt;"",CONCATENATE("TalkBack - Android - ",'Final Report'!M420,CHAR(10)),""),IF('Final Report'!N420&lt;&gt;"",CONCATENATE("ZoomText - ",'Final Report'!N420,CHAR(10)),""),IF('Final Report'!O420&lt;&gt;"",CONCATENATE("Dragon - ",'Final Report'!O420,CHAR(10)),""),CHAR(10),"*Original Bug:*",CHAR(10),)))</f>
        <v>*Steps to Reproduce:*
N/A
*Actual Result:*
N/A
*ScreenShot Name:*
*Code Snippet*
0
*Expected Result*
N/A
*Rationale*
N/A
*Recommendation*
N/A
*WCAG 2.1 Conformance Level:*
N/A
*WCAG 2.1 Success Criteria:*
N/A
*Tested on:*
Windows: 11
MAC OS: 12
iOS: 15
Android OS: 10
FALSE</v>
      </c>
      <c r="D420" s="121" t="b">
        <f>Final_Report[[#This Row],[Severity]]</f>
        <v>0</v>
      </c>
      <c r="E420" s="103" t="str">
        <f>CONCATENATE('Final Report'!AD420,CHAR(10),CHAR(10),'Final Report'!AF420)</f>
        <v xml:space="preserve">
N/A</v>
      </c>
      <c r="F420" s="103" t="str">
        <f>Final_Report[[#This Row],[Components]]</f>
        <v>N/A (Level N/A), Accessibility, Audit, Marketing, MLM-XL, MLVISION, MyLab, US, VPAT</v>
      </c>
      <c r="G420" s="103" t="e">
        <f>Final_Report[[#This Row],[Labels]]</f>
        <v>#VALUE!</v>
      </c>
      <c r="H420" s="103">
        <f>Final_Report[[#This Row],[ScreenShot Name]]</f>
        <v>0</v>
      </c>
      <c r="I420" s="104">
        <f>Final_Report[[#This Row],[Priority]]</f>
        <v>0</v>
      </c>
      <c r="J420" s="103">
        <f>Final_Report[[#This Row],[Uploading Status]]</f>
        <v>0</v>
      </c>
    </row>
    <row r="421" spans="1:10" ht="409.5" hidden="1">
      <c r="A421" s="58">
        <f>Final_Report[[#This Row],[Issue Name]]</f>
        <v>0</v>
      </c>
      <c r="B421" s="103" t="str">
        <f>Final_Report[[#This Row],[Summary]]</f>
        <v>N/A</v>
      </c>
      <c r="C421" s="103" t="str">
        <f>CONCATENATE("*Steps to Reproduce:*",CHAR(10),CHAR(10),'Final Report'!AD421,CHAR(10),CHAR(10),'Final Report'!AF421,CHAR(10),CHAR(10),"*Actual Result:*",CHAR(10),'Final Report'!V421,CHAR(10),CHAR(10),"*ScreenShot Name:*",CHAR(10),'Final Report'!AI421,CHAR(10),CHAR(10),IF('Final Report'!X421&lt;&gt;"",CONCATENATE("*Code Snippet*",CHAR(10),'Final Report'!X421,CHAR(10),CHAR(10)),""),"*Expected Result*",CHAR(10),'Final Report'!Z421,CHAR(10),CHAR(10),"*Rationale*",CHAR(10),'Final Report'!AA421,CHAR(10),CHAR(10),"*Recommendation*",CHAR(10),'Final Report'!AC421,CHAR(10),CHAR(10),"*WCAG 2.1 Conformance Level:*",CHAR(10),'Final Report'!AG421,CHAR(10),CHAR(10),"*WCAG 2.1 Success Criteria:*",CHAR(10),'Final Report'!AH421,CHAR(10),CHAR(10),"*Tested on:*",CHAR(10),'Final Report'!AK421,CHAR(10),CHAR(10),IF(OR('Final Report'!G421&lt;&gt;"",'Final Report'!H421&lt;&gt;"",'Final Report'!I421&lt;&gt;"",'Final Report'!J421&lt;&gt;"",'Final Report'!K421&lt;&gt;"",'Final Report'!L421&lt;&gt;"",'Final Report'!M421&lt;&gt;"",'Final Report'!N421&lt;&gt;"",'Final Report'!O421&lt;&gt;""),CONCATENATE("*Assistive Technology:*",CHAR(10),IF('Final Report'!G421&lt;&gt;"",CONCATENATE("JAWS 2022 - Chrome - Windows - ",'Final Report'!G421,CHAR(10)),""),IF('Final Report'!H421&lt;&gt;"",CONCATENATE("NVDA 2022 - Firefox - Windows - ",'Final Report'!H421,CHAR(10)),""),IF('Final Report'!I421&lt;&gt;"",CONCATENATE("NVDA 2022 - Chrome - Windows - ",'Final Report'!I421,CHAR(10)),""),IF('Final Report'!J421&lt;&gt;"",CONCATENATE("VoiceOver - Safari - MAC OS - ",'Final Report'!J421,CHAR(10)),""),IF('Final Report'!K421&lt;&gt;"",CONCATENATE("VoiceOver - Chrome - MAC OS  - ",'Final Report'!K421,CHAR(10)),""),IF('Final Report'!L421&lt;&gt;"",CONCATENATE("VoiceOver - iOS - ",'Final Report'!L421,CHAR(10)),""),IF('Final Report'!M421&lt;&gt;"",CONCATENATE("TalkBack - Android - ",'Final Report'!M421,CHAR(10)),""),IF('Final Report'!N421&lt;&gt;"",CONCATENATE("ZoomText - ",'Final Report'!N421,CHAR(10)),""),IF('Final Report'!O421&lt;&gt;"",CONCATENATE("Dragon - ",'Final Report'!O421,CHAR(10)),""),CHAR(10),"*Original Bug:*",CHAR(10),)))</f>
        <v>*Steps to Reproduce:*
N/A
*Actual Result:*
N/A
*ScreenShot Name:*
*Code Snippet*
0
*Expected Result*
N/A
*Rationale*
N/A
*Recommendation*
N/A
*WCAG 2.1 Conformance Level:*
N/A
*WCAG 2.1 Success Criteria:*
N/A
*Tested on:*
Windows: 11
MAC OS: 12
iOS: 15
Android OS: 10
FALSE</v>
      </c>
      <c r="D421" s="121" t="b">
        <f>Final_Report[[#This Row],[Severity]]</f>
        <v>0</v>
      </c>
      <c r="E421" s="103" t="str">
        <f>CONCATENATE('Final Report'!AD421,CHAR(10),CHAR(10),'Final Report'!AF421)</f>
        <v xml:space="preserve">
N/A</v>
      </c>
      <c r="F421" s="103" t="str">
        <f>Final_Report[[#This Row],[Components]]</f>
        <v>N/A (Level N/A), Accessibility, Audit, Marketing, MLM-XL, MLVISION, MyLab, US, VPAT</v>
      </c>
      <c r="G421" s="103" t="e">
        <f>Final_Report[[#This Row],[Labels]]</f>
        <v>#VALUE!</v>
      </c>
      <c r="H421" s="103">
        <f>Final_Report[[#This Row],[ScreenShot Name]]</f>
        <v>0</v>
      </c>
      <c r="I421" s="104">
        <f>Final_Report[[#This Row],[Priority]]</f>
        <v>0</v>
      </c>
      <c r="J421" s="103">
        <f>Final_Report[[#This Row],[Uploading Status]]</f>
        <v>0</v>
      </c>
    </row>
    <row r="422" spans="1:10" ht="409.5" hidden="1">
      <c r="A422" s="58">
        <f>Final_Report[[#This Row],[Issue Name]]</f>
        <v>0</v>
      </c>
      <c r="B422" s="103" t="str">
        <f>Final_Report[[#This Row],[Summary]]</f>
        <v>N/A</v>
      </c>
      <c r="C422" s="103" t="str">
        <f>CONCATENATE("*Steps to Reproduce:*",CHAR(10),CHAR(10),'Final Report'!AD422,CHAR(10),CHAR(10),'Final Report'!AF422,CHAR(10),CHAR(10),"*Actual Result:*",CHAR(10),'Final Report'!V422,CHAR(10),CHAR(10),"*ScreenShot Name:*",CHAR(10),'Final Report'!AI422,CHAR(10),CHAR(10),IF('Final Report'!X422&lt;&gt;"",CONCATENATE("*Code Snippet*",CHAR(10),'Final Report'!X422,CHAR(10),CHAR(10)),""),"*Expected Result*",CHAR(10),'Final Report'!Z422,CHAR(10),CHAR(10),"*Rationale*",CHAR(10),'Final Report'!AA422,CHAR(10),CHAR(10),"*Recommendation*",CHAR(10),'Final Report'!AC422,CHAR(10),CHAR(10),"*WCAG 2.1 Conformance Level:*",CHAR(10),'Final Report'!AG422,CHAR(10),CHAR(10),"*WCAG 2.1 Success Criteria:*",CHAR(10),'Final Report'!AH422,CHAR(10),CHAR(10),"*Tested on:*",CHAR(10),'Final Report'!AK422,CHAR(10),CHAR(10),IF(OR('Final Report'!G422&lt;&gt;"",'Final Report'!H422&lt;&gt;"",'Final Report'!I422&lt;&gt;"",'Final Report'!J422&lt;&gt;"",'Final Report'!K422&lt;&gt;"",'Final Report'!L422&lt;&gt;"",'Final Report'!M422&lt;&gt;"",'Final Report'!N422&lt;&gt;"",'Final Report'!O422&lt;&gt;""),CONCATENATE("*Assistive Technology:*",CHAR(10),IF('Final Report'!G422&lt;&gt;"",CONCATENATE("JAWS 2022 - Chrome - Windows - ",'Final Report'!G422,CHAR(10)),""),IF('Final Report'!H422&lt;&gt;"",CONCATENATE("NVDA 2022 - Firefox - Windows - ",'Final Report'!H422,CHAR(10)),""),IF('Final Report'!I422&lt;&gt;"",CONCATENATE("NVDA 2022 - Chrome - Windows - ",'Final Report'!I422,CHAR(10)),""),IF('Final Report'!J422&lt;&gt;"",CONCATENATE("VoiceOver - Safari - MAC OS - ",'Final Report'!J422,CHAR(10)),""),IF('Final Report'!K422&lt;&gt;"",CONCATENATE("VoiceOver - Chrome - MAC OS  - ",'Final Report'!K422,CHAR(10)),""),IF('Final Report'!L422&lt;&gt;"",CONCATENATE("VoiceOver - iOS - ",'Final Report'!L422,CHAR(10)),""),IF('Final Report'!M422&lt;&gt;"",CONCATENATE("TalkBack - Android - ",'Final Report'!M422,CHAR(10)),""),IF('Final Report'!N422&lt;&gt;"",CONCATENATE("ZoomText - ",'Final Report'!N422,CHAR(10)),""),IF('Final Report'!O422&lt;&gt;"",CONCATENATE("Dragon - ",'Final Report'!O422,CHAR(10)),""),CHAR(10),"*Original Bug:*",CHAR(10),)))</f>
        <v>*Steps to Reproduce:*
N/A
*Actual Result:*
N/A
*ScreenShot Name:*
*Code Snippet*
0
*Expected Result*
N/A
*Rationale*
N/A
*Recommendation*
N/A
*WCAG 2.1 Conformance Level:*
N/A
*WCAG 2.1 Success Criteria:*
N/A
*Tested on:*
Windows: 11
MAC OS: 12
iOS: 15
Android OS: 10
FALSE</v>
      </c>
      <c r="D422" s="121" t="b">
        <f>Final_Report[[#This Row],[Severity]]</f>
        <v>0</v>
      </c>
      <c r="E422" s="103" t="str">
        <f>CONCATENATE('Final Report'!AD422,CHAR(10),CHAR(10),'Final Report'!AF422)</f>
        <v xml:space="preserve">
N/A</v>
      </c>
      <c r="F422" s="103" t="str">
        <f>Final_Report[[#This Row],[Components]]</f>
        <v>N/A (Level N/A), Accessibility, Audit, Marketing, MLM-XL, MLVISION, MyLab, US, VPAT</v>
      </c>
      <c r="G422" s="103" t="e">
        <f>Final_Report[[#This Row],[Labels]]</f>
        <v>#VALUE!</v>
      </c>
      <c r="H422" s="103">
        <f>Final_Report[[#This Row],[ScreenShot Name]]</f>
        <v>0</v>
      </c>
      <c r="I422" s="104">
        <f>Final_Report[[#This Row],[Priority]]</f>
        <v>0</v>
      </c>
      <c r="J422" s="103">
        <f>Final_Report[[#This Row],[Uploading Status]]</f>
        <v>0</v>
      </c>
    </row>
    <row r="423" spans="1:10" ht="409.5" hidden="1">
      <c r="A423" s="58">
        <f>Final_Report[[#This Row],[Issue Name]]</f>
        <v>0</v>
      </c>
      <c r="B423" s="103" t="str">
        <f>Final_Report[[#This Row],[Summary]]</f>
        <v>N/A</v>
      </c>
      <c r="C423" s="103" t="str">
        <f>CONCATENATE("*Steps to Reproduce:*",CHAR(10),CHAR(10),'Final Report'!AD423,CHAR(10),CHAR(10),'Final Report'!AF423,CHAR(10),CHAR(10),"*Actual Result:*",CHAR(10),'Final Report'!V423,CHAR(10),CHAR(10),"*ScreenShot Name:*",CHAR(10),'Final Report'!AI423,CHAR(10),CHAR(10),IF('Final Report'!X423&lt;&gt;"",CONCATENATE("*Code Snippet*",CHAR(10),'Final Report'!X423,CHAR(10),CHAR(10)),""),"*Expected Result*",CHAR(10),'Final Report'!Z423,CHAR(10),CHAR(10),"*Rationale*",CHAR(10),'Final Report'!AA423,CHAR(10),CHAR(10),"*Recommendation*",CHAR(10),'Final Report'!AC423,CHAR(10),CHAR(10),"*WCAG 2.1 Conformance Level:*",CHAR(10),'Final Report'!AG423,CHAR(10),CHAR(10),"*WCAG 2.1 Success Criteria:*",CHAR(10),'Final Report'!AH423,CHAR(10),CHAR(10),"*Tested on:*",CHAR(10),'Final Report'!AK423,CHAR(10),CHAR(10),IF(OR('Final Report'!G423&lt;&gt;"",'Final Report'!H423&lt;&gt;"",'Final Report'!I423&lt;&gt;"",'Final Report'!J423&lt;&gt;"",'Final Report'!K423&lt;&gt;"",'Final Report'!L423&lt;&gt;"",'Final Report'!M423&lt;&gt;"",'Final Report'!N423&lt;&gt;"",'Final Report'!O423&lt;&gt;""),CONCATENATE("*Assistive Technology:*",CHAR(10),IF('Final Report'!G423&lt;&gt;"",CONCATENATE("JAWS 2022 - Chrome - Windows - ",'Final Report'!G423,CHAR(10)),""),IF('Final Report'!H423&lt;&gt;"",CONCATENATE("NVDA 2022 - Firefox - Windows - ",'Final Report'!H423,CHAR(10)),""),IF('Final Report'!I423&lt;&gt;"",CONCATENATE("NVDA 2022 - Chrome - Windows - ",'Final Report'!I423,CHAR(10)),""),IF('Final Report'!J423&lt;&gt;"",CONCATENATE("VoiceOver - Safari - MAC OS - ",'Final Report'!J423,CHAR(10)),""),IF('Final Report'!K423&lt;&gt;"",CONCATENATE("VoiceOver - Chrome - MAC OS  - ",'Final Report'!K423,CHAR(10)),""),IF('Final Report'!L423&lt;&gt;"",CONCATENATE("VoiceOver - iOS - ",'Final Report'!L423,CHAR(10)),""),IF('Final Report'!M423&lt;&gt;"",CONCATENATE("TalkBack - Android - ",'Final Report'!M423,CHAR(10)),""),IF('Final Report'!N423&lt;&gt;"",CONCATENATE("ZoomText - ",'Final Report'!N423,CHAR(10)),""),IF('Final Report'!O423&lt;&gt;"",CONCATENATE("Dragon - ",'Final Report'!O423,CHAR(10)),""),CHAR(10),"*Original Bug:*",CHAR(10),)))</f>
        <v>*Steps to Reproduce:*
N/A
*Actual Result:*
N/A
*ScreenShot Name:*
*Code Snippet*
0
*Expected Result*
N/A
*Rationale*
N/A
*Recommendation*
N/A
*WCAG 2.1 Conformance Level:*
N/A
*WCAG 2.1 Success Criteria:*
N/A
*Tested on:*
Windows: 11
MAC OS: 12
iOS: 15
Android OS: 10
FALSE</v>
      </c>
      <c r="D423" s="121" t="b">
        <f>Final_Report[[#This Row],[Severity]]</f>
        <v>0</v>
      </c>
      <c r="E423" s="103" t="str">
        <f>CONCATENATE('Final Report'!AD423,CHAR(10),CHAR(10),'Final Report'!AF423)</f>
        <v xml:space="preserve">
N/A</v>
      </c>
      <c r="F423" s="103" t="str">
        <f>Final_Report[[#This Row],[Components]]</f>
        <v>N/A (Level N/A), Accessibility, Audit, Marketing, MLM-XL, MLVISION, MyLab, US, VPAT</v>
      </c>
      <c r="G423" s="103" t="e">
        <f>Final_Report[[#This Row],[Labels]]</f>
        <v>#VALUE!</v>
      </c>
      <c r="H423" s="103">
        <f>Final_Report[[#This Row],[ScreenShot Name]]</f>
        <v>0</v>
      </c>
      <c r="I423" s="104">
        <f>Final_Report[[#This Row],[Priority]]</f>
        <v>0</v>
      </c>
      <c r="J423" s="103">
        <f>Final_Report[[#This Row],[Uploading Status]]</f>
        <v>0</v>
      </c>
    </row>
    <row r="424" spans="1:10" ht="409.5" hidden="1">
      <c r="A424" s="58">
        <f>Final_Report[[#This Row],[Issue Name]]</f>
        <v>0</v>
      </c>
      <c r="B424" s="103" t="str">
        <f>Final_Report[[#This Row],[Summary]]</f>
        <v>N/A</v>
      </c>
      <c r="C424" s="103" t="str">
        <f>CONCATENATE("*Steps to Reproduce:*",CHAR(10),CHAR(10),'Final Report'!AD424,CHAR(10),CHAR(10),'Final Report'!AF424,CHAR(10),CHAR(10),"*Actual Result:*",CHAR(10),'Final Report'!V424,CHAR(10),CHAR(10),"*ScreenShot Name:*",CHAR(10),'Final Report'!AI424,CHAR(10),CHAR(10),IF('Final Report'!X424&lt;&gt;"",CONCATENATE("*Code Snippet*",CHAR(10),'Final Report'!X424,CHAR(10),CHAR(10)),""),"*Expected Result*",CHAR(10),'Final Report'!Z424,CHAR(10),CHAR(10),"*Rationale*",CHAR(10),'Final Report'!AA424,CHAR(10),CHAR(10),"*Recommendation*",CHAR(10),'Final Report'!AC424,CHAR(10),CHAR(10),"*WCAG 2.1 Conformance Level:*",CHAR(10),'Final Report'!AG424,CHAR(10),CHAR(10),"*WCAG 2.1 Success Criteria:*",CHAR(10),'Final Report'!AH424,CHAR(10),CHAR(10),"*Tested on:*",CHAR(10),'Final Report'!AK424,CHAR(10),CHAR(10),IF(OR('Final Report'!G424&lt;&gt;"",'Final Report'!H424&lt;&gt;"",'Final Report'!I424&lt;&gt;"",'Final Report'!J424&lt;&gt;"",'Final Report'!K424&lt;&gt;"",'Final Report'!L424&lt;&gt;"",'Final Report'!M424&lt;&gt;"",'Final Report'!N424&lt;&gt;"",'Final Report'!O424&lt;&gt;""),CONCATENATE("*Assistive Technology:*",CHAR(10),IF('Final Report'!G424&lt;&gt;"",CONCATENATE("JAWS 2022 - Chrome - Windows - ",'Final Report'!G424,CHAR(10)),""),IF('Final Report'!H424&lt;&gt;"",CONCATENATE("NVDA 2022 - Firefox - Windows - ",'Final Report'!H424,CHAR(10)),""),IF('Final Report'!I424&lt;&gt;"",CONCATENATE("NVDA 2022 - Chrome - Windows - ",'Final Report'!I424,CHAR(10)),""),IF('Final Report'!J424&lt;&gt;"",CONCATENATE("VoiceOver - Safari - MAC OS - ",'Final Report'!J424,CHAR(10)),""),IF('Final Report'!K424&lt;&gt;"",CONCATENATE("VoiceOver - Chrome - MAC OS  - ",'Final Report'!K424,CHAR(10)),""),IF('Final Report'!L424&lt;&gt;"",CONCATENATE("VoiceOver - iOS - ",'Final Report'!L424,CHAR(10)),""),IF('Final Report'!M424&lt;&gt;"",CONCATENATE("TalkBack - Android - ",'Final Report'!M424,CHAR(10)),""),IF('Final Report'!N424&lt;&gt;"",CONCATENATE("ZoomText - ",'Final Report'!N424,CHAR(10)),""),IF('Final Report'!O424&lt;&gt;"",CONCATENATE("Dragon - ",'Final Report'!O424,CHAR(10)),""),CHAR(10),"*Original Bug:*",CHAR(10),)))</f>
        <v>*Steps to Reproduce:*
N/A
*Actual Result:*
N/A
*ScreenShot Name:*
*Code Snippet*
0
*Expected Result*
N/A
*Rationale*
N/A
*Recommendation*
N/A
*WCAG 2.1 Conformance Level:*
N/A
*WCAG 2.1 Success Criteria:*
N/A
*Tested on:*
Windows: 11
MAC OS: 12
iOS: 15
Android OS: 10
FALSE</v>
      </c>
      <c r="D424" s="121" t="b">
        <f>Final_Report[[#This Row],[Severity]]</f>
        <v>0</v>
      </c>
      <c r="E424" s="103" t="str">
        <f>CONCATENATE('Final Report'!AD424,CHAR(10),CHAR(10),'Final Report'!AF424)</f>
        <v xml:space="preserve">
N/A</v>
      </c>
      <c r="F424" s="103" t="str">
        <f>Final_Report[[#This Row],[Components]]</f>
        <v>N/A (Level N/A), Accessibility, Audit, Marketing, MLM-XL, MLVISION, MyLab, US, VPAT</v>
      </c>
      <c r="G424" s="103" t="e">
        <f>Final_Report[[#This Row],[Labels]]</f>
        <v>#VALUE!</v>
      </c>
      <c r="H424" s="103">
        <f>Final_Report[[#This Row],[ScreenShot Name]]</f>
        <v>0</v>
      </c>
      <c r="I424" s="104">
        <f>Final_Report[[#This Row],[Priority]]</f>
        <v>0</v>
      </c>
      <c r="J424" s="103">
        <f>Final_Report[[#This Row],[Uploading Status]]</f>
        <v>0</v>
      </c>
    </row>
    <row r="425" spans="1:10" ht="409.5" hidden="1">
      <c r="A425" s="58">
        <f>Final_Report[[#This Row],[Issue Name]]</f>
        <v>0</v>
      </c>
      <c r="B425" s="103" t="str">
        <f>Final_Report[[#This Row],[Summary]]</f>
        <v>N/A</v>
      </c>
      <c r="C425" s="103" t="str">
        <f>CONCATENATE("*Steps to Reproduce:*",CHAR(10),CHAR(10),'Final Report'!AD425,CHAR(10),CHAR(10),'Final Report'!AF425,CHAR(10),CHAR(10),"*Actual Result:*",CHAR(10),'Final Report'!V425,CHAR(10),CHAR(10),"*ScreenShot Name:*",CHAR(10),'Final Report'!AI425,CHAR(10),CHAR(10),IF('Final Report'!X425&lt;&gt;"",CONCATENATE("*Code Snippet*",CHAR(10),'Final Report'!X425,CHAR(10),CHAR(10)),""),"*Expected Result*",CHAR(10),'Final Report'!Z425,CHAR(10),CHAR(10),"*Rationale*",CHAR(10),'Final Report'!AA425,CHAR(10),CHAR(10),"*Recommendation*",CHAR(10),'Final Report'!AC425,CHAR(10),CHAR(10),"*WCAG 2.1 Conformance Level:*",CHAR(10),'Final Report'!AG425,CHAR(10),CHAR(10),"*WCAG 2.1 Success Criteria:*",CHAR(10),'Final Report'!AH425,CHAR(10),CHAR(10),"*Tested on:*",CHAR(10),'Final Report'!AK425,CHAR(10),CHAR(10),IF(OR('Final Report'!G425&lt;&gt;"",'Final Report'!H425&lt;&gt;"",'Final Report'!I425&lt;&gt;"",'Final Report'!J425&lt;&gt;"",'Final Report'!K425&lt;&gt;"",'Final Report'!L425&lt;&gt;"",'Final Report'!M425&lt;&gt;"",'Final Report'!N425&lt;&gt;"",'Final Report'!O425&lt;&gt;""),CONCATENATE("*Assistive Technology:*",CHAR(10),IF('Final Report'!G425&lt;&gt;"",CONCATENATE("JAWS 2022 - Chrome - Windows - ",'Final Report'!G425,CHAR(10)),""),IF('Final Report'!H425&lt;&gt;"",CONCATENATE("NVDA 2022 - Firefox - Windows - ",'Final Report'!H425,CHAR(10)),""),IF('Final Report'!I425&lt;&gt;"",CONCATENATE("NVDA 2022 - Chrome - Windows - ",'Final Report'!I425,CHAR(10)),""),IF('Final Report'!J425&lt;&gt;"",CONCATENATE("VoiceOver - Safari - MAC OS - ",'Final Report'!J425,CHAR(10)),""),IF('Final Report'!K425&lt;&gt;"",CONCATENATE("VoiceOver - Chrome - MAC OS  - ",'Final Report'!K425,CHAR(10)),""),IF('Final Report'!L425&lt;&gt;"",CONCATENATE("VoiceOver - iOS - ",'Final Report'!L425,CHAR(10)),""),IF('Final Report'!M425&lt;&gt;"",CONCATENATE("TalkBack - Android - ",'Final Report'!M425,CHAR(10)),""),IF('Final Report'!N425&lt;&gt;"",CONCATENATE("ZoomText - ",'Final Report'!N425,CHAR(10)),""),IF('Final Report'!O425&lt;&gt;"",CONCATENATE("Dragon - ",'Final Report'!O425,CHAR(10)),""),CHAR(10),"*Original Bug:*",CHAR(10),)))</f>
        <v>*Steps to Reproduce:*
N/A
*Actual Result:*
N/A
*ScreenShot Name:*
*Code Snippet*
0
*Expected Result*
N/A
*Rationale*
N/A
*Recommendation*
N/A
*WCAG 2.1 Conformance Level:*
N/A
*WCAG 2.1 Success Criteria:*
N/A
*Tested on:*
Windows: 11
MAC OS: 12
iOS: 15
Android OS: 10
FALSE</v>
      </c>
      <c r="D425" s="121" t="b">
        <f>Final_Report[[#This Row],[Severity]]</f>
        <v>0</v>
      </c>
      <c r="E425" s="103" t="str">
        <f>CONCATENATE('Final Report'!AD425,CHAR(10),CHAR(10),'Final Report'!AF425)</f>
        <v xml:space="preserve">
N/A</v>
      </c>
      <c r="F425" s="103" t="str">
        <f>Final_Report[[#This Row],[Components]]</f>
        <v>N/A (Level N/A), Accessibility, Audit, Marketing, MLM-XL, MLVISION, MyLab, US, VPAT</v>
      </c>
      <c r="G425" s="103" t="e">
        <f>Final_Report[[#This Row],[Labels]]</f>
        <v>#VALUE!</v>
      </c>
      <c r="H425" s="103">
        <f>Final_Report[[#This Row],[ScreenShot Name]]</f>
        <v>0</v>
      </c>
      <c r="I425" s="104">
        <f>Final_Report[[#This Row],[Priority]]</f>
        <v>0</v>
      </c>
      <c r="J425" s="103">
        <f>Final_Report[[#This Row],[Uploading Status]]</f>
        <v>0</v>
      </c>
    </row>
    <row r="426" spans="1:10" ht="409.5" hidden="1">
      <c r="A426" s="58">
        <f>Final_Report[[#This Row],[Issue Name]]</f>
        <v>0</v>
      </c>
      <c r="B426" s="103" t="str">
        <f>Final_Report[[#This Row],[Summary]]</f>
        <v>N/A</v>
      </c>
      <c r="C426" s="103" t="str">
        <f>CONCATENATE("*Steps to Reproduce:*",CHAR(10),CHAR(10),'Final Report'!AD426,CHAR(10),CHAR(10),'Final Report'!AF426,CHAR(10),CHAR(10),"*Actual Result:*",CHAR(10),'Final Report'!V426,CHAR(10),CHAR(10),"*ScreenShot Name:*",CHAR(10),'Final Report'!AI426,CHAR(10),CHAR(10),IF('Final Report'!X426&lt;&gt;"",CONCATENATE("*Code Snippet*",CHAR(10),'Final Report'!X426,CHAR(10),CHAR(10)),""),"*Expected Result*",CHAR(10),'Final Report'!Z426,CHAR(10),CHAR(10),"*Rationale*",CHAR(10),'Final Report'!AA426,CHAR(10),CHAR(10),"*Recommendation*",CHAR(10),'Final Report'!AC426,CHAR(10),CHAR(10),"*WCAG 2.1 Conformance Level:*",CHAR(10),'Final Report'!AG426,CHAR(10),CHAR(10),"*WCAG 2.1 Success Criteria:*",CHAR(10),'Final Report'!AH426,CHAR(10),CHAR(10),"*Tested on:*",CHAR(10),'Final Report'!AK426,CHAR(10),CHAR(10),IF(OR('Final Report'!G426&lt;&gt;"",'Final Report'!H426&lt;&gt;"",'Final Report'!I426&lt;&gt;"",'Final Report'!J426&lt;&gt;"",'Final Report'!K426&lt;&gt;"",'Final Report'!L426&lt;&gt;"",'Final Report'!M426&lt;&gt;"",'Final Report'!N426&lt;&gt;"",'Final Report'!O426&lt;&gt;""),CONCATENATE("*Assistive Technology:*",CHAR(10),IF('Final Report'!G426&lt;&gt;"",CONCATENATE("JAWS 2022 - Chrome - Windows - ",'Final Report'!G426,CHAR(10)),""),IF('Final Report'!H426&lt;&gt;"",CONCATENATE("NVDA 2022 - Firefox - Windows - ",'Final Report'!H426,CHAR(10)),""),IF('Final Report'!I426&lt;&gt;"",CONCATENATE("NVDA 2022 - Chrome - Windows - ",'Final Report'!I426,CHAR(10)),""),IF('Final Report'!J426&lt;&gt;"",CONCATENATE("VoiceOver - Safari - MAC OS - ",'Final Report'!J426,CHAR(10)),""),IF('Final Report'!K426&lt;&gt;"",CONCATENATE("VoiceOver - Chrome - MAC OS  - ",'Final Report'!K426,CHAR(10)),""),IF('Final Report'!L426&lt;&gt;"",CONCATENATE("VoiceOver - iOS - ",'Final Report'!L426,CHAR(10)),""),IF('Final Report'!M426&lt;&gt;"",CONCATENATE("TalkBack - Android - ",'Final Report'!M426,CHAR(10)),""),IF('Final Report'!N426&lt;&gt;"",CONCATENATE("ZoomText - ",'Final Report'!N426,CHAR(10)),""),IF('Final Report'!O426&lt;&gt;"",CONCATENATE("Dragon - ",'Final Report'!O426,CHAR(10)),""),CHAR(10),"*Original Bug:*",CHAR(10),)))</f>
        <v>*Steps to Reproduce:*
N/A
*Actual Result:*
N/A
*ScreenShot Name:*
*Code Snippet*
0
*Expected Result*
N/A
*Rationale*
N/A
*Recommendation*
N/A
*WCAG 2.1 Conformance Level:*
N/A
*WCAG 2.1 Success Criteria:*
N/A
*Tested on:*
Windows: 11
MAC OS: 12
iOS: 15
Android OS: 10
FALSE</v>
      </c>
      <c r="D426" s="121" t="b">
        <f>Final_Report[[#This Row],[Severity]]</f>
        <v>0</v>
      </c>
      <c r="E426" s="103" t="str">
        <f>CONCATENATE('Final Report'!AD426,CHAR(10),CHAR(10),'Final Report'!AF426)</f>
        <v xml:space="preserve">
N/A</v>
      </c>
      <c r="F426" s="103" t="str">
        <f>Final_Report[[#This Row],[Components]]</f>
        <v>N/A (Level N/A), Accessibility, Audit, Marketing, MLM-XL, MLVISION, MyLab, US, VPAT</v>
      </c>
      <c r="G426" s="103" t="e">
        <f>Final_Report[[#This Row],[Labels]]</f>
        <v>#VALUE!</v>
      </c>
      <c r="H426" s="103">
        <f>Final_Report[[#This Row],[ScreenShot Name]]</f>
        <v>0</v>
      </c>
      <c r="I426" s="104">
        <f>Final_Report[[#This Row],[Priority]]</f>
        <v>0</v>
      </c>
      <c r="J426" s="103">
        <f>Final_Report[[#This Row],[Uploading Status]]</f>
        <v>0</v>
      </c>
    </row>
    <row r="427" spans="1:10" ht="409.5" hidden="1">
      <c r="A427" s="58">
        <f>Final_Report[[#This Row],[Issue Name]]</f>
        <v>0</v>
      </c>
      <c r="B427" s="103" t="str">
        <f>Final_Report[[#This Row],[Summary]]</f>
        <v>N/A</v>
      </c>
      <c r="C427" s="103" t="str">
        <f>CONCATENATE("*Steps to Reproduce:*",CHAR(10),CHAR(10),'Final Report'!AD427,CHAR(10),CHAR(10),'Final Report'!AF427,CHAR(10),CHAR(10),"*Actual Result:*",CHAR(10),'Final Report'!V427,CHAR(10),CHAR(10),"*ScreenShot Name:*",CHAR(10),'Final Report'!AI427,CHAR(10),CHAR(10),IF('Final Report'!X427&lt;&gt;"",CONCATENATE("*Code Snippet*",CHAR(10),'Final Report'!X427,CHAR(10),CHAR(10)),""),"*Expected Result*",CHAR(10),'Final Report'!Z427,CHAR(10),CHAR(10),"*Rationale*",CHAR(10),'Final Report'!AA427,CHAR(10),CHAR(10),"*Recommendation*",CHAR(10),'Final Report'!AC427,CHAR(10),CHAR(10),"*WCAG 2.1 Conformance Level:*",CHAR(10),'Final Report'!AG427,CHAR(10),CHAR(10),"*WCAG 2.1 Success Criteria:*",CHAR(10),'Final Report'!AH427,CHAR(10),CHAR(10),"*Tested on:*",CHAR(10),'Final Report'!AK427,CHAR(10),CHAR(10),IF(OR('Final Report'!G427&lt;&gt;"",'Final Report'!H427&lt;&gt;"",'Final Report'!I427&lt;&gt;"",'Final Report'!J427&lt;&gt;"",'Final Report'!K427&lt;&gt;"",'Final Report'!L427&lt;&gt;"",'Final Report'!M427&lt;&gt;"",'Final Report'!N427&lt;&gt;"",'Final Report'!O427&lt;&gt;""),CONCATENATE("*Assistive Technology:*",CHAR(10),IF('Final Report'!G427&lt;&gt;"",CONCATENATE("JAWS 2022 - Chrome - Windows - ",'Final Report'!G427,CHAR(10)),""),IF('Final Report'!H427&lt;&gt;"",CONCATENATE("NVDA 2022 - Firefox - Windows - ",'Final Report'!H427,CHAR(10)),""),IF('Final Report'!I427&lt;&gt;"",CONCATENATE("NVDA 2022 - Chrome - Windows - ",'Final Report'!I427,CHAR(10)),""),IF('Final Report'!J427&lt;&gt;"",CONCATENATE("VoiceOver - Safari - MAC OS - ",'Final Report'!J427,CHAR(10)),""),IF('Final Report'!K427&lt;&gt;"",CONCATENATE("VoiceOver - Chrome - MAC OS  - ",'Final Report'!K427,CHAR(10)),""),IF('Final Report'!L427&lt;&gt;"",CONCATENATE("VoiceOver - iOS - ",'Final Report'!L427,CHAR(10)),""),IF('Final Report'!M427&lt;&gt;"",CONCATENATE("TalkBack - Android - ",'Final Report'!M427,CHAR(10)),""),IF('Final Report'!N427&lt;&gt;"",CONCATENATE("ZoomText - ",'Final Report'!N427,CHAR(10)),""),IF('Final Report'!O427&lt;&gt;"",CONCATENATE("Dragon - ",'Final Report'!O427,CHAR(10)),""),CHAR(10),"*Original Bug:*",CHAR(10),)))</f>
        <v>*Steps to Reproduce:*
N/A
*Actual Result:*
N/A
*ScreenShot Name:*
*Code Snippet*
0
*Expected Result*
N/A
*Rationale*
N/A
*Recommendation*
N/A
*WCAG 2.1 Conformance Level:*
N/A
*WCAG 2.1 Success Criteria:*
N/A
*Tested on:*
Windows: 11
MAC OS: 12
iOS: 15
Android OS: 10
FALSE</v>
      </c>
      <c r="D427" s="121" t="b">
        <f>Final_Report[[#This Row],[Severity]]</f>
        <v>0</v>
      </c>
      <c r="E427" s="103" t="str">
        <f>CONCATENATE('Final Report'!AD427,CHAR(10),CHAR(10),'Final Report'!AF427)</f>
        <v xml:space="preserve">
N/A</v>
      </c>
      <c r="F427" s="103" t="str">
        <f>Final_Report[[#This Row],[Components]]</f>
        <v>N/A (Level N/A), Accessibility, Audit, Marketing, MLM-XL, MLVISION, MyLab, US, VPAT</v>
      </c>
      <c r="G427" s="103" t="e">
        <f>Final_Report[[#This Row],[Labels]]</f>
        <v>#VALUE!</v>
      </c>
      <c r="H427" s="103">
        <f>Final_Report[[#This Row],[ScreenShot Name]]</f>
        <v>0</v>
      </c>
      <c r="I427" s="104">
        <f>Final_Report[[#This Row],[Priority]]</f>
        <v>0</v>
      </c>
      <c r="J427" s="103">
        <f>Final_Report[[#This Row],[Uploading Status]]</f>
        <v>0</v>
      </c>
    </row>
    <row r="428" spans="1:10" ht="409.5" hidden="1">
      <c r="A428" s="58">
        <f>Final_Report[[#This Row],[Issue Name]]</f>
        <v>0</v>
      </c>
      <c r="B428" s="103" t="str">
        <f>Final_Report[[#This Row],[Summary]]</f>
        <v>N/A</v>
      </c>
      <c r="C428" s="103" t="str">
        <f>CONCATENATE("*Steps to Reproduce:*",CHAR(10),CHAR(10),'Final Report'!AD428,CHAR(10),CHAR(10),'Final Report'!AF428,CHAR(10),CHAR(10),"*Actual Result:*",CHAR(10),'Final Report'!V428,CHAR(10),CHAR(10),"*ScreenShot Name:*",CHAR(10),'Final Report'!AI428,CHAR(10),CHAR(10),IF('Final Report'!X428&lt;&gt;"",CONCATENATE("*Code Snippet*",CHAR(10),'Final Report'!X428,CHAR(10),CHAR(10)),""),"*Expected Result*",CHAR(10),'Final Report'!Z428,CHAR(10),CHAR(10),"*Rationale*",CHAR(10),'Final Report'!AA428,CHAR(10),CHAR(10),"*Recommendation*",CHAR(10),'Final Report'!AC428,CHAR(10),CHAR(10),"*WCAG 2.1 Conformance Level:*",CHAR(10),'Final Report'!AG428,CHAR(10),CHAR(10),"*WCAG 2.1 Success Criteria:*",CHAR(10),'Final Report'!AH428,CHAR(10),CHAR(10),"*Tested on:*",CHAR(10),'Final Report'!AK428,CHAR(10),CHAR(10),IF(OR('Final Report'!G428&lt;&gt;"",'Final Report'!H428&lt;&gt;"",'Final Report'!I428&lt;&gt;"",'Final Report'!J428&lt;&gt;"",'Final Report'!K428&lt;&gt;"",'Final Report'!L428&lt;&gt;"",'Final Report'!M428&lt;&gt;"",'Final Report'!N428&lt;&gt;"",'Final Report'!O428&lt;&gt;""),CONCATENATE("*Assistive Technology:*",CHAR(10),IF('Final Report'!G428&lt;&gt;"",CONCATENATE("JAWS 2022 - Chrome - Windows - ",'Final Report'!G428,CHAR(10)),""),IF('Final Report'!H428&lt;&gt;"",CONCATENATE("NVDA 2022 - Firefox - Windows - ",'Final Report'!H428,CHAR(10)),""),IF('Final Report'!I428&lt;&gt;"",CONCATENATE("NVDA 2022 - Chrome - Windows - ",'Final Report'!I428,CHAR(10)),""),IF('Final Report'!J428&lt;&gt;"",CONCATENATE("VoiceOver - Safari - MAC OS - ",'Final Report'!J428,CHAR(10)),""),IF('Final Report'!K428&lt;&gt;"",CONCATENATE("VoiceOver - Chrome - MAC OS  - ",'Final Report'!K428,CHAR(10)),""),IF('Final Report'!L428&lt;&gt;"",CONCATENATE("VoiceOver - iOS - ",'Final Report'!L428,CHAR(10)),""),IF('Final Report'!M428&lt;&gt;"",CONCATENATE("TalkBack - Android - ",'Final Report'!M428,CHAR(10)),""),IF('Final Report'!N428&lt;&gt;"",CONCATENATE("ZoomText - ",'Final Report'!N428,CHAR(10)),""),IF('Final Report'!O428&lt;&gt;"",CONCATENATE("Dragon - ",'Final Report'!O428,CHAR(10)),""),CHAR(10),"*Original Bug:*",CHAR(10),)))</f>
        <v>*Steps to Reproduce:*
N/A
*Actual Result:*
N/A
*ScreenShot Name:*
*Code Snippet*
0
*Expected Result*
N/A
*Rationale*
N/A
*Recommendation*
N/A
*WCAG 2.1 Conformance Level:*
N/A
*WCAG 2.1 Success Criteria:*
N/A
*Tested on:*
Windows: 11
MAC OS: 12
iOS: 15
Android OS: 10
FALSE</v>
      </c>
      <c r="D428" s="121" t="b">
        <f>Final_Report[[#This Row],[Severity]]</f>
        <v>0</v>
      </c>
      <c r="E428" s="103" t="str">
        <f>CONCATENATE('Final Report'!AD428,CHAR(10),CHAR(10),'Final Report'!AF428)</f>
        <v xml:space="preserve">
N/A</v>
      </c>
      <c r="F428" s="103" t="str">
        <f>Final_Report[[#This Row],[Components]]</f>
        <v>N/A (Level N/A), Accessibility, Audit, Marketing, MLM-XL, MLVISION, MyLab, US, VPAT</v>
      </c>
      <c r="G428" s="103" t="e">
        <f>Final_Report[[#This Row],[Labels]]</f>
        <v>#VALUE!</v>
      </c>
      <c r="H428" s="103">
        <f>Final_Report[[#This Row],[ScreenShot Name]]</f>
        <v>0</v>
      </c>
      <c r="I428" s="104">
        <f>Final_Report[[#This Row],[Priority]]</f>
        <v>0</v>
      </c>
      <c r="J428" s="103">
        <f>Final_Report[[#This Row],[Uploading Status]]</f>
        <v>0</v>
      </c>
    </row>
    <row r="429" spans="1:10" ht="409.5" hidden="1">
      <c r="A429" s="58">
        <f>Final_Report[[#This Row],[Issue Name]]</f>
        <v>0</v>
      </c>
      <c r="B429" s="103" t="str">
        <f>Final_Report[[#This Row],[Summary]]</f>
        <v>N/A</v>
      </c>
      <c r="C429" s="103" t="str">
        <f>CONCATENATE("*Steps to Reproduce:*",CHAR(10),CHAR(10),'Final Report'!AD429,CHAR(10),CHAR(10),'Final Report'!AF429,CHAR(10),CHAR(10),"*Actual Result:*",CHAR(10),'Final Report'!V429,CHAR(10),CHAR(10),"*ScreenShot Name:*",CHAR(10),'Final Report'!AI429,CHAR(10),CHAR(10),IF('Final Report'!X429&lt;&gt;"",CONCATENATE("*Code Snippet*",CHAR(10),'Final Report'!X429,CHAR(10),CHAR(10)),""),"*Expected Result*",CHAR(10),'Final Report'!Z429,CHAR(10),CHAR(10),"*Rationale*",CHAR(10),'Final Report'!AA429,CHAR(10),CHAR(10),"*Recommendation*",CHAR(10),'Final Report'!AC429,CHAR(10),CHAR(10),"*WCAG 2.1 Conformance Level:*",CHAR(10),'Final Report'!AG429,CHAR(10),CHAR(10),"*WCAG 2.1 Success Criteria:*",CHAR(10),'Final Report'!AH429,CHAR(10),CHAR(10),"*Tested on:*",CHAR(10),'Final Report'!AK429,CHAR(10),CHAR(10),IF(OR('Final Report'!G429&lt;&gt;"",'Final Report'!H429&lt;&gt;"",'Final Report'!I429&lt;&gt;"",'Final Report'!J429&lt;&gt;"",'Final Report'!K429&lt;&gt;"",'Final Report'!L429&lt;&gt;"",'Final Report'!M429&lt;&gt;"",'Final Report'!N429&lt;&gt;"",'Final Report'!O429&lt;&gt;""),CONCATENATE("*Assistive Technology:*",CHAR(10),IF('Final Report'!G429&lt;&gt;"",CONCATENATE("JAWS 2022 - Chrome - Windows - ",'Final Report'!G429,CHAR(10)),""),IF('Final Report'!H429&lt;&gt;"",CONCATENATE("NVDA 2022 - Firefox - Windows - ",'Final Report'!H429,CHAR(10)),""),IF('Final Report'!I429&lt;&gt;"",CONCATENATE("NVDA 2022 - Chrome - Windows - ",'Final Report'!I429,CHAR(10)),""),IF('Final Report'!J429&lt;&gt;"",CONCATENATE("VoiceOver - Safari - MAC OS - ",'Final Report'!J429,CHAR(10)),""),IF('Final Report'!K429&lt;&gt;"",CONCATENATE("VoiceOver - Chrome - MAC OS  - ",'Final Report'!K429,CHAR(10)),""),IF('Final Report'!L429&lt;&gt;"",CONCATENATE("VoiceOver - iOS - ",'Final Report'!L429,CHAR(10)),""),IF('Final Report'!M429&lt;&gt;"",CONCATENATE("TalkBack - Android - ",'Final Report'!M429,CHAR(10)),""),IF('Final Report'!N429&lt;&gt;"",CONCATENATE("ZoomText - ",'Final Report'!N429,CHAR(10)),""),IF('Final Report'!O429&lt;&gt;"",CONCATENATE("Dragon - ",'Final Report'!O429,CHAR(10)),""),CHAR(10),"*Original Bug:*",CHAR(10),)))</f>
        <v>*Steps to Reproduce:*
N/A
*Actual Result:*
N/A
*ScreenShot Name:*
*Code Snippet*
0
*Expected Result*
N/A
*Rationale*
N/A
*Recommendation*
N/A
*WCAG 2.1 Conformance Level:*
N/A
*WCAG 2.1 Success Criteria:*
N/A
*Tested on:*
Windows: 11
MAC OS: 12
iOS: 15
Android OS: 10
FALSE</v>
      </c>
      <c r="D429" s="121" t="b">
        <f>Final_Report[[#This Row],[Severity]]</f>
        <v>0</v>
      </c>
      <c r="E429" s="103" t="str">
        <f>CONCATENATE('Final Report'!AD429,CHAR(10),CHAR(10),'Final Report'!AF429)</f>
        <v xml:space="preserve">
N/A</v>
      </c>
      <c r="F429" s="103" t="str">
        <f>Final_Report[[#This Row],[Components]]</f>
        <v>N/A (Level N/A), Accessibility, Audit, Marketing, MLM-XL, MLVISION, MyLab, US, VPAT</v>
      </c>
      <c r="G429" s="103" t="e">
        <f>Final_Report[[#This Row],[Labels]]</f>
        <v>#VALUE!</v>
      </c>
      <c r="H429" s="103">
        <f>Final_Report[[#This Row],[ScreenShot Name]]</f>
        <v>0</v>
      </c>
      <c r="I429" s="104">
        <f>Final_Report[[#This Row],[Priority]]</f>
        <v>0</v>
      </c>
      <c r="J429" s="103">
        <f>Final_Report[[#This Row],[Uploading Status]]</f>
        <v>0</v>
      </c>
    </row>
    <row r="430" spans="1:10" ht="409.5" hidden="1">
      <c r="A430" s="58">
        <f>Final_Report[[#This Row],[Issue Name]]</f>
        <v>0</v>
      </c>
      <c r="B430" s="103" t="str">
        <f>Final_Report[[#This Row],[Summary]]</f>
        <v>N/A</v>
      </c>
      <c r="C430" s="103" t="str">
        <f>CONCATENATE("*Steps to Reproduce:*",CHAR(10),CHAR(10),'Final Report'!AD430,CHAR(10),CHAR(10),'Final Report'!AF430,CHAR(10),CHAR(10),"*Actual Result:*",CHAR(10),'Final Report'!V430,CHAR(10),CHAR(10),"*ScreenShot Name:*",CHAR(10),'Final Report'!AI430,CHAR(10),CHAR(10),IF('Final Report'!X430&lt;&gt;"",CONCATENATE("*Code Snippet*",CHAR(10),'Final Report'!X430,CHAR(10),CHAR(10)),""),"*Expected Result*",CHAR(10),'Final Report'!Z430,CHAR(10),CHAR(10),"*Rationale*",CHAR(10),'Final Report'!AA430,CHAR(10),CHAR(10),"*Recommendation*",CHAR(10),'Final Report'!AC430,CHAR(10),CHAR(10),"*WCAG 2.1 Conformance Level:*",CHAR(10),'Final Report'!AG430,CHAR(10),CHAR(10),"*WCAG 2.1 Success Criteria:*",CHAR(10),'Final Report'!AH430,CHAR(10),CHAR(10),"*Tested on:*",CHAR(10),'Final Report'!AK430,CHAR(10),CHAR(10),IF(OR('Final Report'!G430&lt;&gt;"",'Final Report'!H430&lt;&gt;"",'Final Report'!I430&lt;&gt;"",'Final Report'!J430&lt;&gt;"",'Final Report'!K430&lt;&gt;"",'Final Report'!L430&lt;&gt;"",'Final Report'!M430&lt;&gt;"",'Final Report'!N430&lt;&gt;"",'Final Report'!O430&lt;&gt;""),CONCATENATE("*Assistive Technology:*",CHAR(10),IF('Final Report'!G430&lt;&gt;"",CONCATENATE("JAWS 2022 - Chrome - Windows - ",'Final Report'!G430,CHAR(10)),""),IF('Final Report'!H430&lt;&gt;"",CONCATENATE("NVDA 2022 - Firefox - Windows - ",'Final Report'!H430,CHAR(10)),""),IF('Final Report'!I430&lt;&gt;"",CONCATENATE("NVDA 2022 - Chrome - Windows - ",'Final Report'!I430,CHAR(10)),""),IF('Final Report'!J430&lt;&gt;"",CONCATENATE("VoiceOver - Safari - MAC OS - ",'Final Report'!J430,CHAR(10)),""),IF('Final Report'!K430&lt;&gt;"",CONCATENATE("VoiceOver - Chrome - MAC OS  - ",'Final Report'!K430,CHAR(10)),""),IF('Final Report'!L430&lt;&gt;"",CONCATENATE("VoiceOver - iOS - ",'Final Report'!L430,CHAR(10)),""),IF('Final Report'!M430&lt;&gt;"",CONCATENATE("TalkBack - Android - ",'Final Report'!M430,CHAR(10)),""),IF('Final Report'!N430&lt;&gt;"",CONCATENATE("ZoomText - ",'Final Report'!N430,CHAR(10)),""),IF('Final Report'!O430&lt;&gt;"",CONCATENATE("Dragon - ",'Final Report'!O430,CHAR(10)),""),CHAR(10),"*Original Bug:*",CHAR(10),)))</f>
        <v>*Steps to Reproduce:*
N/A
*Actual Result:*
N/A
*ScreenShot Name:*
*Code Snippet*
0
*Expected Result*
N/A
*Rationale*
N/A
*Recommendation*
N/A
*WCAG 2.1 Conformance Level:*
N/A
*WCAG 2.1 Success Criteria:*
N/A
*Tested on:*
Windows: 11
MAC OS: 12
iOS: 15
Android OS: 10
FALSE</v>
      </c>
      <c r="D430" s="121" t="b">
        <f>Final_Report[[#This Row],[Severity]]</f>
        <v>0</v>
      </c>
      <c r="E430" s="103" t="str">
        <f>CONCATENATE('Final Report'!AD430,CHAR(10),CHAR(10),'Final Report'!AF430)</f>
        <v xml:space="preserve">
N/A</v>
      </c>
      <c r="F430" s="103" t="str">
        <f>Final_Report[[#This Row],[Components]]</f>
        <v>N/A (Level N/A), Accessibility, Audit, Marketing, MLM-XL, MLVISION, MyLab, US, VPAT</v>
      </c>
      <c r="G430" s="103" t="e">
        <f>Final_Report[[#This Row],[Labels]]</f>
        <v>#VALUE!</v>
      </c>
      <c r="H430" s="103">
        <f>Final_Report[[#This Row],[ScreenShot Name]]</f>
        <v>0</v>
      </c>
      <c r="I430" s="104">
        <f>Final_Report[[#This Row],[Priority]]</f>
        <v>0</v>
      </c>
      <c r="J430" s="103">
        <f>Final_Report[[#This Row],[Uploading Status]]</f>
        <v>0</v>
      </c>
    </row>
    <row r="431" spans="1:10" ht="409.5" hidden="1">
      <c r="A431" s="58">
        <f>Final_Report[[#This Row],[Issue Name]]</f>
        <v>0</v>
      </c>
      <c r="B431" s="103" t="str">
        <f>Final_Report[[#This Row],[Summary]]</f>
        <v>N/A</v>
      </c>
      <c r="C431" s="103" t="str">
        <f>CONCATENATE("*Steps to Reproduce:*",CHAR(10),CHAR(10),'Final Report'!AD431,CHAR(10),CHAR(10),'Final Report'!AF431,CHAR(10),CHAR(10),"*Actual Result:*",CHAR(10),'Final Report'!V431,CHAR(10),CHAR(10),"*ScreenShot Name:*",CHAR(10),'Final Report'!AI431,CHAR(10),CHAR(10),IF('Final Report'!X431&lt;&gt;"",CONCATENATE("*Code Snippet*",CHAR(10),'Final Report'!X431,CHAR(10),CHAR(10)),""),"*Expected Result*",CHAR(10),'Final Report'!Z431,CHAR(10),CHAR(10),"*Rationale*",CHAR(10),'Final Report'!AA431,CHAR(10),CHAR(10),"*Recommendation*",CHAR(10),'Final Report'!AC431,CHAR(10),CHAR(10),"*WCAG 2.1 Conformance Level:*",CHAR(10),'Final Report'!AG431,CHAR(10),CHAR(10),"*WCAG 2.1 Success Criteria:*",CHAR(10),'Final Report'!AH431,CHAR(10),CHAR(10),"*Tested on:*",CHAR(10),'Final Report'!AK431,CHAR(10),CHAR(10),IF(OR('Final Report'!G431&lt;&gt;"",'Final Report'!H431&lt;&gt;"",'Final Report'!I431&lt;&gt;"",'Final Report'!J431&lt;&gt;"",'Final Report'!K431&lt;&gt;"",'Final Report'!L431&lt;&gt;"",'Final Report'!M431&lt;&gt;"",'Final Report'!N431&lt;&gt;"",'Final Report'!O431&lt;&gt;""),CONCATENATE("*Assistive Technology:*",CHAR(10),IF('Final Report'!G431&lt;&gt;"",CONCATENATE("JAWS 2022 - Chrome - Windows - ",'Final Report'!G431,CHAR(10)),""),IF('Final Report'!H431&lt;&gt;"",CONCATENATE("NVDA 2022 - Firefox - Windows - ",'Final Report'!H431,CHAR(10)),""),IF('Final Report'!I431&lt;&gt;"",CONCATENATE("NVDA 2022 - Chrome - Windows - ",'Final Report'!I431,CHAR(10)),""),IF('Final Report'!J431&lt;&gt;"",CONCATENATE("VoiceOver - Safari - MAC OS - ",'Final Report'!J431,CHAR(10)),""),IF('Final Report'!K431&lt;&gt;"",CONCATENATE("VoiceOver - Chrome - MAC OS  - ",'Final Report'!K431,CHAR(10)),""),IF('Final Report'!L431&lt;&gt;"",CONCATENATE("VoiceOver - iOS - ",'Final Report'!L431,CHAR(10)),""),IF('Final Report'!M431&lt;&gt;"",CONCATENATE("TalkBack - Android - ",'Final Report'!M431,CHAR(10)),""),IF('Final Report'!N431&lt;&gt;"",CONCATENATE("ZoomText - ",'Final Report'!N431,CHAR(10)),""),IF('Final Report'!O431&lt;&gt;"",CONCATENATE("Dragon - ",'Final Report'!O431,CHAR(10)),""),CHAR(10),"*Original Bug:*",CHAR(10),)))</f>
        <v>*Steps to Reproduce:*
N/A
*Actual Result:*
N/A
*ScreenShot Name:*
*Code Snippet*
0
*Expected Result*
N/A
*Rationale*
N/A
*Recommendation*
N/A
*WCAG 2.1 Conformance Level:*
N/A
*WCAG 2.1 Success Criteria:*
N/A
*Tested on:*
Windows: 11
MAC OS: 12
iOS: 15
Android OS: 10
FALSE</v>
      </c>
      <c r="D431" s="121" t="b">
        <f>Final_Report[[#This Row],[Severity]]</f>
        <v>0</v>
      </c>
      <c r="E431" s="103" t="str">
        <f>CONCATENATE('Final Report'!AD431,CHAR(10),CHAR(10),'Final Report'!AF431)</f>
        <v xml:space="preserve">
N/A</v>
      </c>
      <c r="F431" s="103" t="str">
        <f>Final_Report[[#This Row],[Components]]</f>
        <v>N/A (Level N/A), Accessibility, Audit, Marketing, MLM-XL, MLVISION, MyLab, US, VPAT</v>
      </c>
      <c r="G431" s="103" t="e">
        <f>Final_Report[[#This Row],[Labels]]</f>
        <v>#VALUE!</v>
      </c>
      <c r="H431" s="103">
        <f>Final_Report[[#This Row],[ScreenShot Name]]</f>
        <v>0</v>
      </c>
      <c r="I431" s="104">
        <f>Final_Report[[#This Row],[Priority]]</f>
        <v>0</v>
      </c>
      <c r="J431" s="103">
        <f>Final_Report[[#This Row],[Uploading Status]]</f>
        <v>0</v>
      </c>
    </row>
    <row r="432" spans="1:10" ht="409.5" hidden="1">
      <c r="A432" s="58">
        <f>Final_Report[[#This Row],[Issue Name]]</f>
        <v>0</v>
      </c>
      <c r="B432" s="103" t="str">
        <f>Final_Report[[#This Row],[Summary]]</f>
        <v>N/A</v>
      </c>
      <c r="C432" s="103" t="str">
        <f>CONCATENATE("*Steps to Reproduce:*",CHAR(10),CHAR(10),'Final Report'!AD432,CHAR(10),CHAR(10),'Final Report'!AF432,CHAR(10),CHAR(10),"*Actual Result:*",CHAR(10),'Final Report'!V432,CHAR(10),CHAR(10),"*ScreenShot Name:*",CHAR(10),'Final Report'!AI432,CHAR(10),CHAR(10),IF('Final Report'!X432&lt;&gt;"",CONCATENATE("*Code Snippet*",CHAR(10),'Final Report'!X432,CHAR(10),CHAR(10)),""),"*Expected Result*",CHAR(10),'Final Report'!Z432,CHAR(10),CHAR(10),"*Rationale*",CHAR(10),'Final Report'!AA432,CHAR(10),CHAR(10),"*Recommendation*",CHAR(10),'Final Report'!AC432,CHAR(10),CHAR(10),"*WCAG 2.1 Conformance Level:*",CHAR(10),'Final Report'!AG432,CHAR(10),CHAR(10),"*WCAG 2.1 Success Criteria:*",CHAR(10),'Final Report'!AH432,CHAR(10),CHAR(10),"*Tested on:*",CHAR(10),'Final Report'!AK432,CHAR(10),CHAR(10),IF(OR('Final Report'!G432&lt;&gt;"",'Final Report'!H432&lt;&gt;"",'Final Report'!I432&lt;&gt;"",'Final Report'!J432&lt;&gt;"",'Final Report'!K432&lt;&gt;"",'Final Report'!L432&lt;&gt;"",'Final Report'!M432&lt;&gt;"",'Final Report'!N432&lt;&gt;"",'Final Report'!O432&lt;&gt;""),CONCATENATE("*Assistive Technology:*",CHAR(10),IF('Final Report'!G432&lt;&gt;"",CONCATENATE("JAWS 2022 - Chrome - Windows - ",'Final Report'!G432,CHAR(10)),""),IF('Final Report'!H432&lt;&gt;"",CONCATENATE("NVDA 2022 - Firefox - Windows - ",'Final Report'!H432,CHAR(10)),""),IF('Final Report'!I432&lt;&gt;"",CONCATENATE("NVDA 2022 - Chrome - Windows - ",'Final Report'!I432,CHAR(10)),""),IF('Final Report'!J432&lt;&gt;"",CONCATENATE("VoiceOver - Safari - MAC OS - ",'Final Report'!J432,CHAR(10)),""),IF('Final Report'!K432&lt;&gt;"",CONCATENATE("VoiceOver - Chrome - MAC OS  - ",'Final Report'!K432,CHAR(10)),""),IF('Final Report'!L432&lt;&gt;"",CONCATENATE("VoiceOver - iOS - ",'Final Report'!L432,CHAR(10)),""),IF('Final Report'!M432&lt;&gt;"",CONCATENATE("TalkBack - Android - ",'Final Report'!M432,CHAR(10)),""),IF('Final Report'!N432&lt;&gt;"",CONCATENATE("ZoomText - ",'Final Report'!N432,CHAR(10)),""),IF('Final Report'!O432&lt;&gt;"",CONCATENATE("Dragon - ",'Final Report'!O432,CHAR(10)),""),CHAR(10),"*Original Bug:*",CHAR(10),)))</f>
        <v>*Steps to Reproduce:*
N/A
*Actual Result:*
N/A
*ScreenShot Name:*
*Code Snippet*
0
*Expected Result*
N/A
*Rationale*
N/A
*Recommendation*
N/A
*WCAG 2.1 Conformance Level:*
N/A
*WCAG 2.1 Success Criteria:*
N/A
*Tested on:*
Windows: 11
MAC OS: 12
iOS: 15
Android OS: 10
FALSE</v>
      </c>
      <c r="D432" s="121" t="b">
        <f>Final_Report[[#This Row],[Severity]]</f>
        <v>0</v>
      </c>
      <c r="E432" s="103" t="str">
        <f>CONCATENATE('Final Report'!AD432,CHAR(10),CHAR(10),'Final Report'!AF432)</f>
        <v xml:space="preserve">
N/A</v>
      </c>
      <c r="F432" s="103" t="str">
        <f>Final_Report[[#This Row],[Components]]</f>
        <v>N/A (Level N/A), Accessibility, Audit, Marketing, MLM-XL, MLVISION, MyLab, US, VPAT</v>
      </c>
      <c r="G432" s="103" t="e">
        <f>Final_Report[[#This Row],[Labels]]</f>
        <v>#VALUE!</v>
      </c>
      <c r="H432" s="103">
        <f>Final_Report[[#This Row],[ScreenShot Name]]</f>
        <v>0</v>
      </c>
      <c r="I432" s="104">
        <f>Final_Report[[#This Row],[Priority]]</f>
        <v>0</v>
      </c>
      <c r="J432" s="103">
        <f>Final_Report[[#This Row],[Uploading Status]]</f>
        <v>0</v>
      </c>
    </row>
    <row r="433" spans="1:10" ht="409.5" hidden="1">
      <c r="A433" s="58">
        <f>Final_Report[[#This Row],[Issue Name]]</f>
        <v>0</v>
      </c>
      <c r="B433" s="103" t="str">
        <f>Final_Report[[#This Row],[Summary]]</f>
        <v>N/A</v>
      </c>
      <c r="C433" s="103" t="str">
        <f>CONCATENATE("*Steps to Reproduce:*",CHAR(10),CHAR(10),'Final Report'!AD433,CHAR(10),CHAR(10),'Final Report'!AF433,CHAR(10),CHAR(10),"*Actual Result:*",CHAR(10),'Final Report'!V433,CHAR(10),CHAR(10),"*ScreenShot Name:*",CHAR(10),'Final Report'!AI433,CHAR(10),CHAR(10),IF('Final Report'!X433&lt;&gt;"",CONCATENATE("*Code Snippet*",CHAR(10),'Final Report'!X433,CHAR(10),CHAR(10)),""),"*Expected Result*",CHAR(10),'Final Report'!Z433,CHAR(10),CHAR(10),"*Rationale*",CHAR(10),'Final Report'!AA433,CHAR(10),CHAR(10),"*Recommendation*",CHAR(10),'Final Report'!AC433,CHAR(10),CHAR(10),"*WCAG 2.1 Conformance Level:*",CHAR(10),'Final Report'!AG433,CHAR(10),CHAR(10),"*WCAG 2.1 Success Criteria:*",CHAR(10),'Final Report'!AH433,CHAR(10),CHAR(10),"*Tested on:*",CHAR(10),'Final Report'!AK433,CHAR(10),CHAR(10),IF(OR('Final Report'!G433&lt;&gt;"",'Final Report'!H433&lt;&gt;"",'Final Report'!I433&lt;&gt;"",'Final Report'!J433&lt;&gt;"",'Final Report'!K433&lt;&gt;"",'Final Report'!L433&lt;&gt;"",'Final Report'!M433&lt;&gt;"",'Final Report'!N433&lt;&gt;"",'Final Report'!O433&lt;&gt;""),CONCATENATE("*Assistive Technology:*",CHAR(10),IF('Final Report'!G433&lt;&gt;"",CONCATENATE("JAWS 2022 - Chrome - Windows - ",'Final Report'!G433,CHAR(10)),""),IF('Final Report'!H433&lt;&gt;"",CONCATENATE("NVDA 2022 - Firefox - Windows - ",'Final Report'!H433,CHAR(10)),""),IF('Final Report'!I433&lt;&gt;"",CONCATENATE("NVDA 2022 - Chrome - Windows - ",'Final Report'!I433,CHAR(10)),""),IF('Final Report'!J433&lt;&gt;"",CONCATENATE("VoiceOver - Safari - MAC OS - ",'Final Report'!J433,CHAR(10)),""),IF('Final Report'!K433&lt;&gt;"",CONCATENATE("VoiceOver - Chrome - MAC OS  - ",'Final Report'!K433,CHAR(10)),""),IF('Final Report'!L433&lt;&gt;"",CONCATENATE("VoiceOver - iOS - ",'Final Report'!L433,CHAR(10)),""),IF('Final Report'!M433&lt;&gt;"",CONCATENATE("TalkBack - Android - ",'Final Report'!M433,CHAR(10)),""),IF('Final Report'!N433&lt;&gt;"",CONCATENATE("ZoomText - ",'Final Report'!N433,CHAR(10)),""),IF('Final Report'!O433&lt;&gt;"",CONCATENATE("Dragon - ",'Final Report'!O433,CHAR(10)),""),CHAR(10),"*Original Bug:*",CHAR(10),)))</f>
        <v>*Steps to Reproduce:*
N/A
*Actual Result:*
N/A
*ScreenShot Name:*
*Code Snippet*
0
*Expected Result*
N/A
*Rationale*
N/A
*Recommendation*
N/A
*WCAG 2.1 Conformance Level:*
N/A
*WCAG 2.1 Success Criteria:*
N/A
*Tested on:*
Windows: 11
MAC OS: 12
iOS: 15
Android OS: 10
FALSE</v>
      </c>
      <c r="D433" s="121" t="b">
        <f>Final_Report[[#This Row],[Severity]]</f>
        <v>0</v>
      </c>
      <c r="E433" s="103" t="str">
        <f>CONCATENATE('Final Report'!AD433,CHAR(10),CHAR(10),'Final Report'!AF433)</f>
        <v xml:space="preserve">
N/A</v>
      </c>
      <c r="F433" s="103" t="str">
        <f>Final_Report[[#This Row],[Components]]</f>
        <v>N/A (Level N/A), Accessibility, Audit, Marketing, MLM-XL, MLVISION, MyLab, US, VPAT</v>
      </c>
      <c r="G433" s="103" t="e">
        <f>Final_Report[[#This Row],[Labels]]</f>
        <v>#VALUE!</v>
      </c>
      <c r="H433" s="103">
        <f>Final_Report[[#This Row],[ScreenShot Name]]</f>
        <v>0</v>
      </c>
      <c r="I433" s="104">
        <f>Final_Report[[#This Row],[Priority]]</f>
        <v>0</v>
      </c>
      <c r="J433" s="103">
        <f>Final_Report[[#This Row],[Uploading Status]]</f>
        <v>0</v>
      </c>
    </row>
    <row r="434" spans="1:10" ht="409.5" hidden="1">
      <c r="A434" s="58">
        <f>Final_Report[[#This Row],[Issue Name]]</f>
        <v>0</v>
      </c>
      <c r="B434" s="103" t="str">
        <f>Final_Report[[#This Row],[Summary]]</f>
        <v>N/A</v>
      </c>
      <c r="C434" s="103" t="str">
        <f>CONCATENATE("*Steps to Reproduce:*",CHAR(10),CHAR(10),'Final Report'!AD434,CHAR(10),CHAR(10),'Final Report'!AF434,CHAR(10),CHAR(10),"*Actual Result:*",CHAR(10),'Final Report'!V434,CHAR(10),CHAR(10),"*ScreenShot Name:*",CHAR(10),'Final Report'!AI434,CHAR(10),CHAR(10),IF('Final Report'!X434&lt;&gt;"",CONCATENATE("*Code Snippet*",CHAR(10),'Final Report'!X434,CHAR(10),CHAR(10)),""),"*Expected Result*",CHAR(10),'Final Report'!Z434,CHAR(10),CHAR(10),"*Rationale*",CHAR(10),'Final Report'!AA434,CHAR(10),CHAR(10),"*Recommendation*",CHAR(10),'Final Report'!AC434,CHAR(10),CHAR(10),"*WCAG 2.1 Conformance Level:*",CHAR(10),'Final Report'!AG434,CHAR(10),CHAR(10),"*WCAG 2.1 Success Criteria:*",CHAR(10),'Final Report'!AH434,CHAR(10),CHAR(10),"*Tested on:*",CHAR(10),'Final Report'!AK434,CHAR(10),CHAR(10),IF(OR('Final Report'!G434&lt;&gt;"",'Final Report'!H434&lt;&gt;"",'Final Report'!I434&lt;&gt;"",'Final Report'!J434&lt;&gt;"",'Final Report'!K434&lt;&gt;"",'Final Report'!L434&lt;&gt;"",'Final Report'!M434&lt;&gt;"",'Final Report'!N434&lt;&gt;"",'Final Report'!O434&lt;&gt;""),CONCATENATE("*Assistive Technology:*",CHAR(10),IF('Final Report'!G434&lt;&gt;"",CONCATENATE("JAWS 2022 - Chrome - Windows - ",'Final Report'!G434,CHAR(10)),""),IF('Final Report'!H434&lt;&gt;"",CONCATENATE("NVDA 2022 - Firefox - Windows - ",'Final Report'!H434,CHAR(10)),""),IF('Final Report'!I434&lt;&gt;"",CONCATENATE("NVDA 2022 - Chrome - Windows - ",'Final Report'!I434,CHAR(10)),""),IF('Final Report'!J434&lt;&gt;"",CONCATENATE("VoiceOver - Safari - MAC OS - ",'Final Report'!J434,CHAR(10)),""),IF('Final Report'!K434&lt;&gt;"",CONCATENATE("VoiceOver - Chrome - MAC OS  - ",'Final Report'!K434,CHAR(10)),""),IF('Final Report'!L434&lt;&gt;"",CONCATENATE("VoiceOver - iOS - ",'Final Report'!L434,CHAR(10)),""),IF('Final Report'!M434&lt;&gt;"",CONCATENATE("TalkBack - Android - ",'Final Report'!M434,CHAR(10)),""),IF('Final Report'!N434&lt;&gt;"",CONCATENATE("ZoomText - ",'Final Report'!N434,CHAR(10)),""),IF('Final Report'!O434&lt;&gt;"",CONCATENATE("Dragon - ",'Final Report'!O434,CHAR(10)),""),CHAR(10),"*Original Bug:*",CHAR(10),)))</f>
        <v>*Steps to Reproduce:*
N/A
*Actual Result:*
N/A
*ScreenShot Name:*
*Code Snippet*
0
*Expected Result*
N/A
*Rationale*
N/A
*Recommendation*
N/A
*WCAG 2.1 Conformance Level:*
N/A
*WCAG 2.1 Success Criteria:*
N/A
*Tested on:*
Windows: 11
MAC OS: 12
iOS: 15
Android OS: 10
FALSE</v>
      </c>
      <c r="D434" s="121" t="b">
        <f>Final_Report[[#This Row],[Severity]]</f>
        <v>0</v>
      </c>
      <c r="E434" s="103" t="str">
        <f>CONCATENATE('Final Report'!AD434,CHAR(10),CHAR(10),'Final Report'!AF434)</f>
        <v xml:space="preserve">
N/A</v>
      </c>
      <c r="F434" s="103" t="str">
        <f>Final_Report[[#This Row],[Components]]</f>
        <v>N/A (Level N/A), Accessibility, Audit, Marketing, MLM-XL, MLVISION, MyLab, US, VPAT</v>
      </c>
      <c r="G434" s="103" t="e">
        <f>Final_Report[[#This Row],[Labels]]</f>
        <v>#VALUE!</v>
      </c>
      <c r="H434" s="103">
        <f>Final_Report[[#This Row],[ScreenShot Name]]</f>
        <v>0</v>
      </c>
      <c r="I434" s="104">
        <f>Final_Report[[#This Row],[Priority]]</f>
        <v>0</v>
      </c>
      <c r="J434" s="103">
        <f>Final_Report[[#This Row],[Uploading Status]]</f>
        <v>0</v>
      </c>
    </row>
    <row r="435" spans="1:10" ht="409.5" hidden="1">
      <c r="A435" s="58">
        <f>Final_Report[[#This Row],[Issue Name]]</f>
        <v>0</v>
      </c>
      <c r="B435" s="103" t="str">
        <f>Final_Report[[#This Row],[Summary]]</f>
        <v>N/A</v>
      </c>
      <c r="C435" s="103" t="str">
        <f>CONCATENATE("*Steps to Reproduce:*",CHAR(10),CHAR(10),'Final Report'!AD435,CHAR(10),CHAR(10),'Final Report'!AF435,CHAR(10),CHAR(10),"*Actual Result:*",CHAR(10),'Final Report'!V435,CHAR(10),CHAR(10),"*ScreenShot Name:*",CHAR(10),'Final Report'!AI435,CHAR(10),CHAR(10),IF('Final Report'!X435&lt;&gt;"",CONCATENATE("*Code Snippet*",CHAR(10),'Final Report'!X435,CHAR(10),CHAR(10)),""),"*Expected Result*",CHAR(10),'Final Report'!Z435,CHAR(10),CHAR(10),"*Rationale*",CHAR(10),'Final Report'!AA435,CHAR(10),CHAR(10),"*Recommendation*",CHAR(10),'Final Report'!AC435,CHAR(10),CHAR(10),"*WCAG 2.1 Conformance Level:*",CHAR(10),'Final Report'!AG435,CHAR(10),CHAR(10),"*WCAG 2.1 Success Criteria:*",CHAR(10),'Final Report'!AH435,CHAR(10),CHAR(10),"*Tested on:*",CHAR(10),'Final Report'!AK435,CHAR(10),CHAR(10),IF(OR('Final Report'!G435&lt;&gt;"",'Final Report'!H435&lt;&gt;"",'Final Report'!I435&lt;&gt;"",'Final Report'!J435&lt;&gt;"",'Final Report'!K435&lt;&gt;"",'Final Report'!L435&lt;&gt;"",'Final Report'!M435&lt;&gt;"",'Final Report'!N435&lt;&gt;"",'Final Report'!O435&lt;&gt;""),CONCATENATE("*Assistive Technology:*",CHAR(10),IF('Final Report'!G435&lt;&gt;"",CONCATENATE("JAWS 2022 - Chrome - Windows - ",'Final Report'!G435,CHAR(10)),""),IF('Final Report'!H435&lt;&gt;"",CONCATENATE("NVDA 2022 - Firefox - Windows - ",'Final Report'!H435,CHAR(10)),""),IF('Final Report'!I435&lt;&gt;"",CONCATENATE("NVDA 2022 - Chrome - Windows - ",'Final Report'!I435,CHAR(10)),""),IF('Final Report'!J435&lt;&gt;"",CONCATENATE("VoiceOver - Safari - MAC OS - ",'Final Report'!J435,CHAR(10)),""),IF('Final Report'!K435&lt;&gt;"",CONCATENATE("VoiceOver - Chrome - MAC OS  - ",'Final Report'!K435,CHAR(10)),""),IF('Final Report'!L435&lt;&gt;"",CONCATENATE("VoiceOver - iOS - ",'Final Report'!L435,CHAR(10)),""),IF('Final Report'!M435&lt;&gt;"",CONCATENATE("TalkBack - Android - ",'Final Report'!M435,CHAR(10)),""),IF('Final Report'!N435&lt;&gt;"",CONCATENATE("ZoomText - ",'Final Report'!N435,CHAR(10)),""),IF('Final Report'!O435&lt;&gt;"",CONCATENATE("Dragon - ",'Final Report'!O435,CHAR(10)),""),CHAR(10),"*Original Bug:*",CHAR(10),)))</f>
        <v>*Steps to Reproduce:*
N/A
*Actual Result:*
N/A
*ScreenShot Name:*
*Code Snippet*
0
*Expected Result*
N/A
*Rationale*
N/A
*Recommendation*
N/A
*WCAG 2.1 Conformance Level:*
N/A
*WCAG 2.1 Success Criteria:*
N/A
*Tested on:*
Windows: 11
MAC OS: 12
iOS: 15
Android OS: 10
FALSE</v>
      </c>
      <c r="D435" s="121" t="b">
        <f>Final_Report[[#This Row],[Severity]]</f>
        <v>0</v>
      </c>
      <c r="E435" s="103" t="str">
        <f>CONCATENATE('Final Report'!AD435,CHAR(10),CHAR(10),'Final Report'!AF435)</f>
        <v xml:space="preserve">
N/A</v>
      </c>
      <c r="F435" s="103" t="str">
        <f>Final_Report[[#This Row],[Components]]</f>
        <v>N/A (Level N/A), Accessibility, Audit, Marketing, MLM-XL, MLVISION, MyLab, US, VPAT</v>
      </c>
      <c r="G435" s="103" t="e">
        <f>Final_Report[[#This Row],[Labels]]</f>
        <v>#VALUE!</v>
      </c>
      <c r="H435" s="103">
        <f>Final_Report[[#This Row],[ScreenShot Name]]</f>
        <v>0</v>
      </c>
      <c r="I435" s="104">
        <f>Final_Report[[#This Row],[Priority]]</f>
        <v>0</v>
      </c>
      <c r="J435" s="103">
        <f>Final_Report[[#This Row],[Uploading Status]]</f>
        <v>0</v>
      </c>
    </row>
    <row r="436" spans="1:10" ht="409.5" hidden="1">
      <c r="A436" s="58">
        <f>Final_Report[[#This Row],[Issue Name]]</f>
        <v>0</v>
      </c>
      <c r="B436" s="103" t="str">
        <f>Final_Report[[#This Row],[Summary]]</f>
        <v>N/A</v>
      </c>
      <c r="C436" s="103" t="str">
        <f>CONCATENATE("*Steps to Reproduce:*",CHAR(10),CHAR(10),'Final Report'!AD436,CHAR(10),CHAR(10),'Final Report'!AF436,CHAR(10),CHAR(10),"*Actual Result:*",CHAR(10),'Final Report'!V436,CHAR(10),CHAR(10),"*ScreenShot Name:*",CHAR(10),'Final Report'!AI436,CHAR(10),CHAR(10),IF('Final Report'!X436&lt;&gt;"",CONCATENATE("*Code Snippet*",CHAR(10),'Final Report'!X436,CHAR(10),CHAR(10)),""),"*Expected Result*",CHAR(10),'Final Report'!Z436,CHAR(10),CHAR(10),"*Rationale*",CHAR(10),'Final Report'!AA436,CHAR(10),CHAR(10),"*Recommendation*",CHAR(10),'Final Report'!AC436,CHAR(10),CHAR(10),"*WCAG 2.1 Conformance Level:*",CHAR(10),'Final Report'!AG436,CHAR(10),CHAR(10),"*WCAG 2.1 Success Criteria:*",CHAR(10),'Final Report'!AH436,CHAR(10),CHAR(10),"*Tested on:*",CHAR(10),'Final Report'!AK436,CHAR(10),CHAR(10),IF(OR('Final Report'!G436&lt;&gt;"",'Final Report'!H436&lt;&gt;"",'Final Report'!I436&lt;&gt;"",'Final Report'!J436&lt;&gt;"",'Final Report'!K436&lt;&gt;"",'Final Report'!L436&lt;&gt;"",'Final Report'!M436&lt;&gt;"",'Final Report'!N436&lt;&gt;"",'Final Report'!O436&lt;&gt;""),CONCATENATE("*Assistive Technology:*",CHAR(10),IF('Final Report'!G436&lt;&gt;"",CONCATENATE("JAWS 2022 - Chrome - Windows - ",'Final Report'!G436,CHAR(10)),""),IF('Final Report'!H436&lt;&gt;"",CONCATENATE("NVDA 2022 - Firefox - Windows - ",'Final Report'!H436,CHAR(10)),""),IF('Final Report'!I436&lt;&gt;"",CONCATENATE("NVDA 2022 - Chrome - Windows - ",'Final Report'!I436,CHAR(10)),""),IF('Final Report'!J436&lt;&gt;"",CONCATENATE("VoiceOver - Safari - MAC OS - ",'Final Report'!J436,CHAR(10)),""),IF('Final Report'!K436&lt;&gt;"",CONCATENATE("VoiceOver - Chrome - MAC OS  - ",'Final Report'!K436,CHAR(10)),""),IF('Final Report'!L436&lt;&gt;"",CONCATENATE("VoiceOver - iOS - ",'Final Report'!L436,CHAR(10)),""),IF('Final Report'!M436&lt;&gt;"",CONCATENATE("TalkBack - Android - ",'Final Report'!M436,CHAR(10)),""),IF('Final Report'!N436&lt;&gt;"",CONCATENATE("ZoomText - ",'Final Report'!N436,CHAR(10)),""),IF('Final Report'!O436&lt;&gt;"",CONCATENATE("Dragon - ",'Final Report'!O436,CHAR(10)),""),CHAR(10),"*Original Bug:*",CHAR(10),)))</f>
        <v>*Steps to Reproduce:*
N/A
*Actual Result:*
N/A
*ScreenShot Name:*
*Code Snippet*
0
*Expected Result*
N/A
*Rationale*
N/A
*Recommendation*
N/A
*WCAG 2.1 Conformance Level:*
N/A
*WCAG 2.1 Success Criteria:*
N/A
*Tested on:*
Windows: 11
MAC OS: 12
iOS: 15
Android OS: 10
FALSE</v>
      </c>
      <c r="D436" s="121" t="b">
        <f>Final_Report[[#This Row],[Severity]]</f>
        <v>0</v>
      </c>
      <c r="E436" s="103" t="str">
        <f>CONCATENATE('Final Report'!AD436,CHAR(10),CHAR(10),'Final Report'!AF436)</f>
        <v xml:space="preserve">
N/A</v>
      </c>
      <c r="F436" s="103" t="str">
        <f>Final_Report[[#This Row],[Components]]</f>
        <v>N/A (Level N/A), Accessibility, Audit, Marketing, MLM-XL, MLVISION, MyLab, US, VPAT</v>
      </c>
      <c r="G436" s="103" t="e">
        <f>Final_Report[[#This Row],[Labels]]</f>
        <v>#VALUE!</v>
      </c>
      <c r="H436" s="103">
        <f>Final_Report[[#This Row],[ScreenShot Name]]</f>
        <v>0</v>
      </c>
      <c r="I436" s="104">
        <f>Final_Report[[#This Row],[Priority]]</f>
        <v>0</v>
      </c>
      <c r="J436" s="103">
        <f>Final_Report[[#This Row],[Uploading Status]]</f>
        <v>0</v>
      </c>
    </row>
    <row r="437" spans="1:10" ht="409.5" hidden="1">
      <c r="A437" s="58">
        <f>Final_Report[[#This Row],[Issue Name]]</f>
        <v>0</v>
      </c>
      <c r="B437" s="103" t="str">
        <f>Final_Report[[#This Row],[Summary]]</f>
        <v>N/A</v>
      </c>
      <c r="C437" s="103" t="str">
        <f>CONCATENATE("*Steps to Reproduce:*",CHAR(10),CHAR(10),'Final Report'!AD437,CHAR(10),CHAR(10),'Final Report'!AF437,CHAR(10),CHAR(10),"*Actual Result:*",CHAR(10),'Final Report'!V437,CHAR(10),CHAR(10),"*ScreenShot Name:*",CHAR(10),'Final Report'!AI437,CHAR(10),CHAR(10),IF('Final Report'!X437&lt;&gt;"",CONCATENATE("*Code Snippet*",CHAR(10),'Final Report'!X437,CHAR(10),CHAR(10)),""),"*Expected Result*",CHAR(10),'Final Report'!Z437,CHAR(10),CHAR(10),"*Rationale*",CHAR(10),'Final Report'!AA437,CHAR(10),CHAR(10),"*Recommendation*",CHAR(10),'Final Report'!AC437,CHAR(10),CHAR(10),"*WCAG 2.1 Conformance Level:*",CHAR(10),'Final Report'!AG437,CHAR(10),CHAR(10),"*WCAG 2.1 Success Criteria:*",CHAR(10),'Final Report'!AH437,CHAR(10),CHAR(10),"*Tested on:*",CHAR(10),'Final Report'!AK437,CHAR(10),CHAR(10),IF(OR('Final Report'!G437&lt;&gt;"",'Final Report'!H437&lt;&gt;"",'Final Report'!I437&lt;&gt;"",'Final Report'!J437&lt;&gt;"",'Final Report'!K437&lt;&gt;"",'Final Report'!L437&lt;&gt;"",'Final Report'!M437&lt;&gt;"",'Final Report'!N437&lt;&gt;"",'Final Report'!O437&lt;&gt;""),CONCATENATE("*Assistive Technology:*",CHAR(10),IF('Final Report'!G437&lt;&gt;"",CONCATENATE("JAWS 2022 - Chrome - Windows - ",'Final Report'!G437,CHAR(10)),""),IF('Final Report'!H437&lt;&gt;"",CONCATENATE("NVDA 2022 - Firefox - Windows - ",'Final Report'!H437,CHAR(10)),""),IF('Final Report'!I437&lt;&gt;"",CONCATENATE("NVDA 2022 - Chrome - Windows - ",'Final Report'!I437,CHAR(10)),""),IF('Final Report'!J437&lt;&gt;"",CONCATENATE("VoiceOver - Safari - MAC OS - ",'Final Report'!J437,CHAR(10)),""),IF('Final Report'!K437&lt;&gt;"",CONCATENATE("VoiceOver - Chrome - MAC OS  - ",'Final Report'!K437,CHAR(10)),""),IF('Final Report'!L437&lt;&gt;"",CONCATENATE("VoiceOver - iOS - ",'Final Report'!L437,CHAR(10)),""),IF('Final Report'!M437&lt;&gt;"",CONCATENATE("TalkBack - Android - ",'Final Report'!M437,CHAR(10)),""),IF('Final Report'!N437&lt;&gt;"",CONCATENATE("ZoomText - ",'Final Report'!N437,CHAR(10)),""),IF('Final Report'!O437&lt;&gt;"",CONCATENATE("Dragon - ",'Final Report'!O437,CHAR(10)),""),CHAR(10),"*Original Bug:*",CHAR(10),)))</f>
        <v>*Steps to Reproduce:*
N/A
*Actual Result:*
N/A
*ScreenShot Name:*
*Code Snippet*
0
*Expected Result*
N/A
*Rationale*
N/A
*Recommendation*
N/A
*WCAG 2.1 Conformance Level:*
N/A
*WCAG 2.1 Success Criteria:*
N/A
*Tested on:*
Windows: 11
MAC OS: 12
iOS: 15
Android OS: 10
FALSE</v>
      </c>
      <c r="D437" s="121" t="b">
        <f>Final_Report[[#This Row],[Severity]]</f>
        <v>0</v>
      </c>
      <c r="E437" s="103" t="str">
        <f>CONCATENATE('Final Report'!AD437,CHAR(10),CHAR(10),'Final Report'!AF437)</f>
        <v xml:space="preserve">
N/A</v>
      </c>
      <c r="F437" s="103" t="str">
        <f>Final_Report[[#This Row],[Components]]</f>
        <v>N/A (Level N/A), Accessibility, Audit, Marketing, MLM-XL, MLVISION, MyLab, US, VPAT</v>
      </c>
      <c r="G437" s="103" t="e">
        <f>Final_Report[[#This Row],[Labels]]</f>
        <v>#VALUE!</v>
      </c>
      <c r="H437" s="103">
        <f>Final_Report[[#This Row],[ScreenShot Name]]</f>
        <v>0</v>
      </c>
      <c r="I437" s="104">
        <f>Final_Report[[#This Row],[Priority]]</f>
        <v>0</v>
      </c>
      <c r="J437" s="103">
        <f>Final_Report[[#This Row],[Uploading Status]]</f>
        <v>0</v>
      </c>
    </row>
    <row r="438" spans="1:10" ht="409.5" hidden="1">
      <c r="A438" s="58">
        <f>Final_Report[[#This Row],[Issue Name]]</f>
        <v>0</v>
      </c>
      <c r="B438" s="103" t="str">
        <f>Final_Report[[#This Row],[Summary]]</f>
        <v>N/A</v>
      </c>
      <c r="C438" s="103" t="str">
        <f>CONCATENATE("*Steps to Reproduce:*",CHAR(10),CHAR(10),'Final Report'!AD438,CHAR(10),CHAR(10),'Final Report'!AF438,CHAR(10),CHAR(10),"*Actual Result:*",CHAR(10),'Final Report'!V438,CHAR(10),CHAR(10),"*ScreenShot Name:*",CHAR(10),'Final Report'!AI438,CHAR(10),CHAR(10),IF('Final Report'!X438&lt;&gt;"",CONCATENATE("*Code Snippet*",CHAR(10),'Final Report'!X438,CHAR(10),CHAR(10)),""),"*Expected Result*",CHAR(10),'Final Report'!Z438,CHAR(10),CHAR(10),"*Rationale*",CHAR(10),'Final Report'!AA438,CHAR(10),CHAR(10),"*Recommendation*",CHAR(10),'Final Report'!AC438,CHAR(10),CHAR(10),"*WCAG 2.1 Conformance Level:*",CHAR(10),'Final Report'!AG438,CHAR(10),CHAR(10),"*WCAG 2.1 Success Criteria:*",CHAR(10),'Final Report'!AH438,CHAR(10),CHAR(10),"*Tested on:*",CHAR(10),'Final Report'!AK438,CHAR(10),CHAR(10),IF(OR('Final Report'!G438&lt;&gt;"",'Final Report'!H438&lt;&gt;"",'Final Report'!I438&lt;&gt;"",'Final Report'!J438&lt;&gt;"",'Final Report'!K438&lt;&gt;"",'Final Report'!L438&lt;&gt;"",'Final Report'!M438&lt;&gt;"",'Final Report'!N438&lt;&gt;"",'Final Report'!O438&lt;&gt;""),CONCATENATE("*Assistive Technology:*",CHAR(10),IF('Final Report'!G438&lt;&gt;"",CONCATENATE("JAWS 2022 - Chrome - Windows - ",'Final Report'!G438,CHAR(10)),""),IF('Final Report'!H438&lt;&gt;"",CONCATENATE("NVDA 2022 - Firefox - Windows - ",'Final Report'!H438,CHAR(10)),""),IF('Final Report'!I438&lt;&gt;"",CONCATENATE("NVDA 2022 - Chrome - Windows - ",'Final Report'!I438,CHAR(10)),""),IF('Final Report'!J438&lt;&gt;"",CONCATENATE("VoiceOver - Safari - MAC OS - ",'Final Report'!J438,CHAR(10)),""),IF('Final Report'!K438&lt;&gt;"",CONCATENATE("VoiceOver - Chrome - MAC OS  - ",'Final Report'!K438,CHAR(10)),""),IF('Final Report'!L438&lt;&gt;"",CONCATENATE("VoiceOver - iOS - ",'Final Report'!L438,CHAR(10)),""),IF('Final Report'!M438&lt;&gt;"",CONCATENATE("TalkBack - Android - ",'Final Report'!M438,CHAR(10)),""),IF('Final Report'!N438&lt;&gt;"",CONCATENATE("ZoomText - ",'Final Report'!N438,CHAR(10)),""),IF('Final Report'!O438&lt;&gt;"",CONCATENATE("Dragon - ",'Final Report'!O438,CHAR(10)),""),CHAR(10),"*Original Bug:*",CHAR(10),)))</f>
        <v>*Steps to Reproduce:*
N/A
*Actual Result:*
N/A
*ScreenShot Name:*
*Code Snippet*
0
*Expected Result*
N/A
*Rationale*
N/A
*Recommendation*
N/A
*WCAG 2.1 Conformance Level:*
N/A
*WCAG 2.1 Success Criteria:*
N/A
*Tested on:*
Windows: 11
MAC OS: 12
iOS: 15
Android OS: 10
FALSE</v>
      </c>
      <c r="D438" s="121" t="b">
        <f>Final_Report[[#This Row],[Severity]]</f>
        <v>0</v>
      </c>
      <c r="E438" s="103" t="str">
        <f>CONCATENATE('Final Report'!AD438,CHAR(10),CHAR(10),'Final Report'!AF438)</f>
        <v xml:space="preserve">
N/A</v>
      </c>
      <c r="F438" s="103" t="str">
        <f>Final_Report[[#This Row],[Components]]</f>
        <v>N/A (Level N/A), Accessibility, Audit, Marketing, MLM-XL, MLVISION, MyLab, US, VPAT</v>
      </c>
      <c r="G438" s="103" t="e">
        <f>Final_Report[[#This Row],[Labels]]</f>
        <v>#VALUE!</v>
      </c>
      <c r="H438" s="103">
        <f>Final_Report[[#This Row],[ScreenShot Name]]</f>
        <v>0</v>
      </c>
      <c r="I438" s="104">
        <f>Final_Report[[#This Row],[Priority]]</f>
        <v>0</v>
      </c>
      <c r="J438" s="103">
        <f>Final_Report[[#This Row],[Uploading Status]]</f>
        <v>0</v>
      </c>
    </row>
    <row r="439" spans="1:10" ht="409.5" hidden="1">
      <c r="A439" s="58">
        <f>Final_Report[[#This Row],[Issue Name]]</f>
        <v>0</v>
      </c>
      <c r="B439" s="103" t="str">
        <f>Final_Report[[#This Row],[Summary]]</f>
        <v>N/A</v>
      </c>
      <c r="C439" s="103" t="str">
        <f>CONCATENATE("*Steps to Reproduce:*",CHAR(10),CHAR(10),'Final Report'!AD439,CHAR(10),CHAR(10),'Final Report'!AF439,CHAR(10),CHAR(10),"*Actual Result:*",CHAR(10),'Final Report'!V439,CHAR(10),CHAR(10),"*ScreenShot Name:*",CHAR(10),'Final Report'!AI439,CHAR(10),CHAR(10),IF('Final Report'!X439&lt;&gt;"",CONCATENATE("*Code Snippet*",CHAR(10),'Final Report'!X439,CHAR(10),CHAR(10)),""),"*Expected Result*",CHAR(10),'Final Report'!Z439,CHAR(10),CHAR(10),"*Rationale*",CHAR(10),'Final Report'!AA439,CHAR(10),CHAR(10),"*Recommendation*",CHAR(10),'Final Report'!AC439,CHAR(10),CHAR(10),"*WCAG 2.1 Conformance Level:*",CHAR(10),'Final Report'!AG439,CHAR(10),CHAR(10),"*WCAG 2.1 Success Criteria:*",CHAR(10),'Final Report'!AH439,CHAR(10),CHAR(10),"*Tested on:*",CHAR(10),'Final Report'!AK439,CHAR(10),CHAR(10),IF(OR('Final Report'!G439&lt;&gt;"",'Final Report'!H439&lt;&gt;"",'Final Report'!I439&lt;&gt;"",'Final Report'!J439&lt;&gt;"",'Final Report'!K439&lt;&gt;"",'Final Report'!L439&lt;&gt;"",'Final Report'!M439&lt;&gt;"",'Final Report'!N439&lt;&gt;"",'Final Report'!O439&lt;&gt;""),CONCATENATE("*Assistive Technology:*",CHAR(10),IF('Final Report'!G439&lt;&gt;"",CONCATENATE("JAWS 2022 - Chrome - Windows - ",'Final Report'!G439,CHAR(10)),""),IF('Final Report'!H439&lt;&gt;"",CONCATENATE("NVDA 2022 - Firefox - Windows - ",'Final Report'!H439,CHAR(10)),""),IF('Final Report'!I439&lt;&gt;"",CONCATENATE("NVDA 2022 - Chrome - Windows - ",'Final Report'!I439,CHAR(10)),""),IF('Final Report'!J439&lt;&gt;"",CONCATENATE("VoiceOver - Safari - MAC OS - ",'Final Report'!J439,CHAR(10)),""),IF('Final Report'!K439&lt;&gt;"",CONCATENATE("VoiceOver - Chrome - MAC OS  - ",'Final Report'!K439,CHAR(10)),""),IF('Final Report'!L439&lt;&gt;"",CONCATENATE("VoiceOver - iOS - ",'Final Report'!L439,CHAR(10)),""),IF('Final Report'!M439&lt;&gt;"",CONCATENATE("TalkBack - Android - ",'Final Report'!M439,CHAR(10)),""),IF('Final Report'!N439&lt;&gt;"",CONCATENATE("ZoomText - ",'Final Report'!N439,CHAR(10)),""),IF('Final Report'!O439&lt;&gt;"",CONCATENATE("Dragon - ",'Final Report'!O439,CHAR(10)),""),CHAR(10),"*Original Bug:*",CHAR(10),)))</f>
        <v>*Steps to Reproduce:*
N/A
*Actual Result:*
N/A
*ScreenShot Name:*
*Code Snippet*
0
*Expected Result*
N/A
*Rationale*
N/A
*Recommendation*
N/A
*WCAG 2.1 Conformance Level:*
N/A
*WCAG 2.1 Success Criteria:*
N/A
*Tested on:*
Windows: 11
MAC OS: 12
iOS: 15
Android OS: 10
FALSE</v>
      </c>
      <c r="D439" s="121" t="b">
        <f>Final_Report[[#This Row],[Severity]]</f>
        <v>0</v>
      </c>
      <c r="E439" s="103" t="str">
        <f>CONCATENATE('Final Report'!AD439,CHAR(10),CHAR(10),'Final Report'!AF439)</f>
        <v xml:space="preserve">
N/A</v>
      </c>
      <c r="F439" s="103" t="str">
        <f>Final_Report[[#This Row],[Components]]</f>
        <v>N/A (Level N/A), Accessibility, Audit, Marketing, MLM-XL, MLVISION, MyLab, US, VPAT</v>
      </c>
      <c r="G439" s="103" t="e">
        <f>Final_Report[[#This Row],[Labels]]</f>
        <v>#VALUE!</v>
      </c>
      <c r="H439" s="103">
        <f>Final_Report[[#This Row],[ScreenShot Name]]</f>
        <v>0</v>
      </c>
      <c r="I439" s="104">
        <f>Final_Report[[#This Row],[Priority]]</f>
        <v>0</v>
      </c>
      <c r="J439" s="103">
        <f>Final_Report[[#This Row],[Uploading Status]]</f>
        <v>0</v>
      </c>
    </row>
    <row r="440" spans="1:10" ht="409.5" hidden="1">
      <c r="A440" s="58">
        <f>Final_Report[[#This Row],[Issue Name]]</f>
        <v>0</v>
      </c>
      <c r="B440" s="103" t="str">
        <f>Final_Report[[#This Row],[Summary]]</f>
        <v>N/A</v>
      </c>
      <c r="C440" s="103" t="str">
        <f>CONCATENATE("*Steps to Reproduce:*",CHAR(10),CHAR(10),'Final Report'!AD440,CHAR(10),CHAR(10),'Final Report'!AF440,CHAR(10),CHAR(10),"*Actual Result:*",CHAR(10),'Final Report'!V440,CHAR(10),CHAR(10),"*ScreenShot Name:*",CHAR(10),'Final Report'!AI440,CHAR(10),CHAR(10),IF('Final Report'!X440&lt;&gt;"",CONCATENATE("*Code Snippet*",CHAR(10),'Final Report'!X440,CHAR(10),CHAR(10)),""),"*Expected Result*",CHAR(10),'Final Report'!Z440,CHAR(10),CHAR(10),"*Rationale*",CHAR(10),'Final Report'!AA440,CHAR(10),CHAR(10),"*Recommendation*",CHAR(10),'Final Report'!AC440,CHAR(10),CHAR(10),"*WCAG 2.1 Conformance Level:*",CHAR(10),'Final Report'!AG440,CHAR(10),CHAR(10),"*WCAG 2.1 Success Criteria:*",CHAR(10),'Final Report'!AH440,CHAR(10),CHAR(10),"*Tested on:*",CHAR(10),'Final Report'!AK440,CHAR(10),CHAR(10),IF(OR('Final Report'!G440&lt;&gt;"",'Final Report'!H440&lt;&gt;"",'Final Report'!I440&lt;&gt;"",'Final Report'!J440&lt;&gt;"",'Final Report'!K440&lt;&gt;"",'Final Report'!L440&lt;&gt;"",'Final Report'!M440&lt;&gt;"",'Final Report'!N440&lt;&gt;"",'Final Report'!O440&lt;&gt;""),CONCATENATE("*Assistive Technology:*",CHAR(10),IF('Final Report'!G440&lt;&gt;"",CONCATENATE("JAWS 2022 - Chrome - Windows - ",'Final Report'!G440,CHAR(10)),""),IF('Final Report'!H440&lt;&gt;"",CONCATENATE("NVDA 2022 - Firefox - Windows - ",'Final Report'!H440,CHAR(10)),""),IF('Final Report'!I440&lt;&gt;"",CONCATENATE("NVDA 2022 - Chrome - Windows - ",'Final Report'!I440,CHAR(10)),""),IF('Final Report'!J440&lt;&gt;"",CONCATENATE("VoiceOver - Safari - MAC OS - ",'Final Report'!J440,CHAR(10)),""),IF('Final Report'!K440&lt;&gt;"",CONCATENATE("VoiceOver - Chrome - MAC OS  - ",'Final Report'!K440,CHAR(10)),""),IF('Final Report'!L440&lt;&gt;"",CONCATENATE("VoiceOver - iOS - ",'Final Report'!L440,CHAR(10)),""),IF('Final Report'!M440&lt;&gt;"",CONCATENATE("TalkBack - Android - ",'Final Report'!M440,CHAR(10)),""),IF('Final Report'!N440&lt;&gt;"",CONCATENATE("ZoomText - ",'Final Report'!N440,CHAR(10)),""),IF('Final Report'!O440&lt;&gt;"",CONCATENATE("Dragon - ",'Final Report'!O440,CHAR(10)),""),CHAR(10),"*Original Bug:*",CHAR(10),)))</f>
        <v>*Steps to Reproduce:*
N/A
*Actual Result:*
N/A
*ScreenShot Name:*
*Code Snippet*
0
*Expected Result*
N/A
*Rationale*
N/A
*Recommendation*
N/A
*WCAG 2.1 Conformance Level:*
N/A
*WCAG 2.1 Success Criteria:*
N/A
*Tested on:*
Windows: 11
MAC OS: 12
iOS: 15
Android OS: 10
FALSE</v>
      </c>
      <c r="D440" s="121" t="b">
        <f>Final_Report[[#This Row],[Severity]]</f>
        <v>0</v>
      </c>
      <c r="E440" s="103" t="str">
        <f>CONCATENATE('Final Report'!AD440,CHAR(10),CHAR(10),'Final Report'!AF440)</f>
        <v xml:space="preserve">
N/A</v>
      </c>
      <c r="F440" s="103" t="str">
        <f>Final_Report[[#This Row],[Components]]</f>
        <v>N/A (Level N/A), Accessibility, Audit, Marketing, MLM-XL, MLVISION, MyLab, US, VPAT</v>
      </c>
      <c r="G440" s="103" t="e">
        <f>Final_Report[[#This Row],[Labels]]</f>
        <v>#VALUE!</v>
      </c>
      <c r="H440" s="103">
        <f>Final_Report[[#This Row],[ScreenShot Name]]</f>
        <v>0</v>
      </c>
      <c r="I440" s="104">
        <f>Final_Report[[#This Row],[Priority]]</f>
        <v>0</v>
      </c>
      <c r="J440" s="103">
        <f>Final_Report[[#This Row],[Uploading Status]]</f>
        <v>0</v>
      </c>
    </row>
    <row r="441" spans="1:10" ht="409.5" hidden="1">
      <c r="A441" s="58">
        <f>Final_Report[[#This Row],[Issue Name]]</f>
        <v>0</v>
      </c>
      <c r="B441" s="103" t="str">
        <f>Final_Report[[#This Row],[Summary]]</f>
        <v>N/A</v>
      </c>
      <c r="C441" s="103" t="str">
        <f>CONCATENATE("*Steps to Reproduce:*",CHAR(10),CHAR(10),'Final Report'!AD441,CHAR(10),CHAR(10),'Final Report'!AF441,CHAR(10),CHAR(10),"*Actual Result:*",CHAR(10),'Final Report'!V441,CHAR(10),CHAR(10),"*ScreenShot Name:*",CHAR(10),'Final Report'!AI441,CHAR(10),CHAR(10),IF('Final Report'!X441&lt;&gt;"",CONCATENATE("*Code Snippet*",CHAR(10),'Final Report'!X441,CHAR(10),CHAR(10)),""),"*Expected Result*",CHAR(10),'Final Report'!Z441,CHAR(10),CHAR(10),"*Rationale*",CHAR(10),'Final Report'!AA441,CHAR(10),CHAR(10),"*Recommendation*",CHAR(10),'Final Report'!AC441,CHAR(10),CHAR(10),"*WCAG 2.1 Conformance Level:*",CHAR(10),'Final Report'!AG441,CHAR(10),CHAR(10),"*WCAG 2.1 Success Criteria:*",CHAR(10),'Final Report'!AH441,CHAR(10),CHAR(10),"*Tested on:*",CHAR(10),'Final Report'!AK441,CHAR(10),CHAR(10),IF(OR('Final Report'!G441&lt;&gt;"",'Final Report'!H441&lt;&gt;"",'Final Report'!I441&lt;&gt;"",'Final Report'!J441&lt;&gt;"",'Final Report'!K441&lt;&gt;"",'Final Report'!L441&lt;&gt;"",'Final Report'!M441&lt;&gt;"",'Final Report'!N441&lt;&gt;"",'Final Report'!O441&lt;&gt;""),CONCATENATE("*Assistive Technology:*",CHAR(10),IF('Final Report'!G441&lt;&gt;"",CONCATENATE("JAWS 2022 - Chrome - Windows - ",'Final Report'!G441,CHAR(10)),""),IF('Final Report'!H441&lt;&gt;"",CONCATENATE("NVDA 2022 - Firefox - Windows - ",'Final Report'!H441,CHAR(10)),""),IF('Final Report'!I441&lt;&gt;"",CONCATENATE("NVDA 2022 - Chrome - Windows - ",'Final Report'!I441,CHAR(10)),""),IF('Final Report'!J441&lt;&gt;"",CONCATENATE("VoiceOver - Safari - MAC OS - ",'Final Report'!J441,CHAR(10)),""),IF('Final Report'!K441&lt;&gt;"",CONCATENATE("VoiceOver - Chrome - MAC OS  - ",'Final Report'!K441,CHAR(10)),""),IF('Final Report'!L441&lt;&gt;"",CONCATENATE("VoiceOver - iOS - ",'Final Report'!L441,CHAR(10)),""),IF('Final Report'!M441&lt;&gt;"",CONCATENATE("TalkBack - Android - ",'Final Report'!M441,CHAR(10)),""),IF('Final Report'!N441&lt;&gt;"",CONCATENATE("ZoomText - ",'Final Report'!N441,CHAR(10)),""),IF('Final Report'!O441&lt;&gt;"",CONCATENATE("Dragon - ",'Final Report'!O441,CHAR(10)),""),CHAR(10),"*Original Bug:*",CHAR(10),)))</f>
        <v>*Steps to Reproduce:*
N/A
*Actual Result:*
N/A
*ScreenShot Name:*
*Code Snippet*
0
*Expected Result*
N/A
*Rationale*
N/A
*Recommendation*
N/A
*WCAG 2.1 Conformance Level:*
N/A
*WCAG 2.1 Success Criteria:*
N/A
*Tested on:*
Windows: 11
MAC OS: 12
iOS: 15
Android OS: 10
FALSE</v>
      </c>
      <c r="D441" s="121" t="b">
        <f>Final_Report[[#This Row],[Severity]]</f>
        <v>0</v>
      </c>
      <c r="E441" s="103" t="str">
        <f>CONCATENATE('Final Report'!AD441,CHAR(10),CHAR(10),'Final Report'!AF441)</f>
        <v xml:space="preserve">
N/A</v>
      </c>
      <c r="F441" s="103" t="str">
        <f>Final_Report[[#This Row],[Components]]</f>
        <v>N/A (Level N/A), Accessibility, Audit, Marketing, MLM-XL, MLVISION, MyLab, US, VPAT</v>
      </c>
      <c r="G441" s="103" t="e">
        <f>Final_Report[[#This Row],[Labels]]</f>
        <v>#VALUE!</v>
      </c>
      <c r="H441" s="103">
        <f>Final_Report[[#This Row],[ScreenShot Name]]</f>
        <v>0</v>
      </c>
      <c r="I441" s="104">
        <f>Final_Report[[#This Row],[Priority]]</f>
        <v>0</v>
      </c>
      <c r="J441" s="103">
        <f>Final_Report[[#This Row],[Uploading Status]]</f>
        <v>0</v>
      </c>
    </row>
    <row r="442" spans="1:10" ht="409.5" hidden="1">
      <c r="A442" s="58">
        <f>Final_Report[[#This Row],[Issue Name]]</f>
        <v>0</v>
      </c>
      <c r="B442" s="103" t="str">
        <f>Final_Report[[#This Row],[Summary]]</f>
        <v>N/A</v>
      </c>
      <c r="C442" s="103" t="str">
        <f>CONCATENATE("*Steps to Reproduce:*",CHAR(10),CHAR(10),'Final Report'!AD442,CHAR(10),CHAR(10),'Final Report'!AF442,CHAR(10),CHAR(10),"*Actual Result:*",CHAR(10),'Final Report'!V442,CHAR(10),CHAR(10),"*ScreenShot Name:*",CHAR(10),'Final Report'!AI442,CHAR(10),CHAR(10),IF('Final Report'!X442&lt;&gt;"",CONCATENATE("*Code Snippet*",CHAR(10),'Final Report'!X442,CHAR(10),CHAR(10)),""),"*Expected Result*",CHAR(10),'Final Report'!Z442,CHAR(10),CHAR(10),"*Rationale*",CHAR(10),'Final Report'!AA442,CHAR(10),CHAR(10),"*Recommendation*",CHAR(10),'Final Report'!AC442,CHAR(10),CHAR(10),"*WCAG 2.1 Conformance Level:*",CHAR(10),'Final Report'!AG442,CHAR(10),CHAR(10),"*WCAG 2.1 Success Criteria:*",CHAR(10),'Final Report'!AH442,CHAR(10),CHAR(10),"*Tested on:*",CHAR(10),'Final Report'!AK442,CHAR(10),CHAR(10),IF(OR('Final Report'!G442&lt;&gt;"",'Final Report'!H442&lt;&gt;"",'Final Report'!I442&lt;&gt;"",'Final Report'!J442&lt;&gt;"",'Final Report'!K442&lt;&gt;"",'Final Report'!L442&lt;&gt;"",'Final Report'!M442&lt;&gt;"",'Final Report'!N442&lt;&gt;"",'Final Report'!O442&lt;&gt;""),CONCATENATE("*Assistive Technology:*",CHAR(10),IF('Final Report'!G442&lt;&gt;"",CONCATENATE("JAWS 2022 - Chrome - Windows - ",'Final Report'!G442,CHAR(10)),""),IF('Final Report'!H442&lt;&gt;"",CONCATENATE("NVDA 2022 - Firefox - Windows - ",'Final Report'!H442,CHAR(10)),""),IF('Final Report'!I442&lt;&gt;"",CONCATENATE("NVDA 2022 - Chrome - Windows - ",'Final Report'!I442,CHAR(10)),""),IF('Final Report'!J442&lt;&gt;"",CONCATENATE("VoiceOver - Safari - MAC OS - ",'Final Report'!J442,CHAR(10)),""),IF('Final Report'!K442&lt;&gt;"",CONCATENATE("VoiceOver - Chrome - MAC OS  - ",'Final Report'!K442,CHAR(10)),""),IF('Final Report'!L442&lt;&gt;"",CONCATENATE("VoiceOver - iOS - ",'Final Report'!L442,CHAR(10)),""),IF('Final Report'!M442&lt;&gt;"",CONCATENATE("TalkBack - Android - ",'Final Report'!M442,CHAR(10)),""),IF('Final Report'!N442&lt;&gt;"",CONCATENATE("ZoomText - ",'Final Report'!N442,CHAR(10)),""),IF('Final Report'!O442&lt;&gt;"",CONCATENATE("Dragon - ",'Final Report'!O442,CHAR(10)),""),CHAR(10),"*Original Bug:*",CHAR(10),)))</f>
        <v>*Steps to Reproduce:*
N/A
*Actual Result:*
N/A
*ScreenShot Name:*
*Code Snippet*
0
*Expected Result*
N/A
*Rationale*
N/A
*Recommendation*
N/A
*WCAG 2.1 Conformance Level:*
N/A
*WCAG 2.1 Success Criteria:*
N/A
*Tested on:*
Windows: 11
MAC OS: 12
iOS: 15
Android OS: 10
FALSE</v>
      </c>
      <c r="D442" s="121" t="b">
        <f>Final_Report[[#This Row],[Severity]]</f>
        <v>0</v>
      </c>
      <c r="E442" s="103" t="str">
        <f>CONCATENATE('Final Report'!AD442,CHAR(10),CHAR(10),'Final Report'!AF442)</f>
        <v xml:space="preserve">
N/A</v>
      </c>
      <c r="F442" s="103" t="str">
        <f>Final_Report[[#This Row],[Components]]</f>
        <v>N/A (Level N/A), Accessibility, Audit, Marketing, MLM-XL, MLVISION, MyLab, US, VPAT</v>
      </c>
      <c r="G442" s="103" t="e">
        <f>Final_Report[[#This Row],[Labels]]</f>
        <v>#VALUE!</v>
      </c>
      <c r="H442" s="103">
        <f>Final_Report[[#This Row],[ScreenShot Name]]</f>
        <v>0</v>
      </c>
      <c r="I442" s="104">
        <f>Final_Report[[#This Row],[Priority]]</f>
        <v>0</v>
      </c>
      <c r="J442" s="103">
        <f>Final_Report[[#This Row],[Uploading Status]]</f>
        <v>0</v>
      </c>
    </row>
    <row r="443" spans="1:10" ht="409.5" hidden="1">
      <c r="A443" s="58">
        <f>Final_Report[[#This Row],[Issue Name]]</f>
        <v>0</v>
      </c>
      <c r="B443" s="103" t="str">
        <f>Final_Report[[#This Row],[Summary]]</f>
        <v>N/A</v>
      </c>
      <c r="C443" s="103" t="str">
        <f>CONCATENATE("*Steps to Reproduce:*",CHAR(10),CHAR(10),'Final Report'!AD443,CHAR(10),CHAR(10),'Final Report'!AF443,CHAR(10),CHAR(10),"*Actual Result:*",CHAR(10),'Final Report'!V443,CHAR(10),CHAR(10),"*ScreenShot Name:*",CHAR(10),'Final Report'!AI443,CHAR(10),CHAR(10),IF('Final Report'!X443&lt;&gt;"",CONCATENATE("*Code Snippet*",CHAR(10),'Final Report'!X443,CHAR(10),CHAR(10)),""),"*Expected Result*",CHAR(10),'Final Report'!Z443,CHAR(10),CHAR(10),"*Rationale*",CHAR(10),'Final Report'!AA443,CHAR(10),CHAR(10),"*Recommendation*",CHAR(10),'Final Report'!AC443,CHAR(10),CHAR(10),"*WCAG 2.1 Conformance Level:*",CHAR(10),'Final Report'!AG443,CHAR(10),CHAR(10),"*WCAG 2.1 Success Criteria:*",CHAR(10),'Final Report'!AH443,CHAR(10),CHAR(10),"*Tested on:*",CHAR(10),'Final Report'!AK443,CHAR(10),CHAR(10),IF(OR('Final Report'!G443&lt;&gt;"",'Final Report'!H443&lt;&gt;"",'Final Report'!I443&lt;&gt;"",'Final Report'!J443&lt;&gt;"",'Final Report'!K443&lt;&gt;"",'Final Report'!L443&lt;&gt;"",'Final Report'!M443&lt;&gt;"",'Final Report'!N443&lt;&gt;"",'Final Report'!O443&lt;&gt;""),CONCATENATE("*Assistive Technology:*",CHAR(10),IF('Final Report'!G443&lt;&gt;"",CONCATENATE("JAWS 2022 - Chrome - Windows - ",'Final Report'!G443,CHAR(10)),""),IF('Final Report'!H443&lt;&gt;"",CONCATENATE("NVDA 2022 - Firefox - Windows - ",'Final Report'!H443,CHAR(10)),""),IF('Final Report'!I443&lt;&gt;"",CONCATENATE("NVDA 2022 - Chrome - Windows - ",'Final Report'!I443,CHAR(10)),""),IF('Final Report'!J443&lt;&gt;"",CONCATENATE("VoiceOver - Safari - MAC OS - ",'Final Report'!J443,CHAR(10)),""),IF('Final Report'!K443&lt;&gt;"",CONCATENATE("VoiceOver - Chrome - MAC OS  - ",'Final Report'!K443,CHAR(10)),""),IF('Final Report'!L443&lt;&gt;"",CONCATENATE("VoiceOver - iOS - ",'Final Report'!L443,CHAR(10)),""),IF('Final Report'!M443&lt;&gt;"",CONCATENATE("TalkBack - Android - ",'Final Report'!M443,CHAR(10)),""),IF('Final Report'!N443&lt;&gt;"",CONCATENATE("ZoomText - ",'Final Report'!N443,CHAR(10)),""),IF('Final Report'!O443&lt;&gt;"",CONCATENATE("Dragon - ",'Final Report'!O443,CHAR(10)),""),CHAR(10),"*Original Bug:*",CHAR(10),)))</f>
        <v>*Steps to Reproduce:*
N/A
*Actual Result:*
N/A
*ScreenShot Name:*
*Code Snippet*
0
*Expected Result*
N/A
*Rationale*
N/A
*Recommendation*
N/A
*WCAG 2.1 Conformance Level:*
N/A
*WCAG 2.1 Success Criteria:*
N/A
*Tested on:*
Windows: 11
MAC OS: 12
iOS: 15
Android OS: 10
FALSE</v>
      </c>
      <c r="D443" s="121" t="b">
        <f>Final_Report[[#This Row],[Severity]]</f>
        <v>0</v>
      </c>
      <c r="E443" s="103" t="str">
        <f>CONCATENATE('Final Report'!AD443,CHAR(10),CHAR(10),'Final Report'!AF443)</f>
        <v xml:space="preserve">
N/A</v>
      </c>
      <c r="F443" s="103" t="str">
        <f>Final_Report[[#This Row],[Components]]</f>
        <v>N/A (Level N/A), Accessibility, Audit, Marketing, MLM-XL, MLVISION, MyLab, US, VPAT</v>
      </c>
      <c r="G443" s="103" t="e">
        <f>Final_Report[[#This Row],[Labels]]</f>
        <v>#VALUE!</v>
      </c>
      <c r="H443" s="103">
        <f>Final_Report[[#This Row],[ScreenShot Name]]</f>
        <v>0</v>
      </c>
      <c r="I443" s="104">
        <f>Final_Report[[#This Row],[Priority]]</f>
        <v>0</v>
      </c>
      <c r="J443" s="103">
        <f>Final_Report[[#This Row],[Uploading Status]]</f>
        <v>0</v>
      </c>
    </row>
    <row r="444" spans="1:10" ht="409.5" hidden="1">
      <c r="A444" s="58">
        <f>Final_Report[[#This Row],[Issue Name]]</f>
        <v>0</v>
      </c>
      <c r="B444" s="103" t="str">
        <f>Final_Report[[#This Row],[Summary]]</f>
        <v>N/A</v>
      </c>
      <c r="C444" s="103" t="str">
        <f>CONCATENATE("*Steps to Reproduce:*",CHAR(10),CHAR(10),'Final Report'!AD444,CHAR(10),CHAR(10),'Final Report'!AF444,CHAR(10),CHAR(10),"*Actual Result:*",CHAR(10),'Final Report'!V444,CHAR(10),CHAR(10),"*ScreenShot Name:*",CHAR(10),'Final Report'!AI444,CHAR(10),CHAR(10),IF('Final Report'!X444&lt;&gt;"",CONCATENATE("*Code Snippet*",CHAR(10),'Final Report'!X444,CHAR(10),CHAR(10)),""),"*Expected Result*",CHAR(10),'Final Report'!Z444,CHAR(10),CHAR(10),"*Rationale*",CHAR(10),'Final Report'!AA444,CHAR(10),CHAR(10),"*Recommendation*",CHAR(10),'Final Report'!AC444,CHAR(10),CHAR(10),"*WCAG 2.1 Conformance Level:*",CHAR(10),'Final Report'!AG444,CHAR(10),CHAR(10),"*WCAG 2.1 Success Criteria:*",CHAR(10),'Final Report'!AH444,CHAR(10),CHAR(10),"*Tested on:*",CHAR(10),'Final Report'!AK444,CHAR(10),CHAR(10),IF(OR('Final Report'!G444&lt;&gt;"",'Final Report'!H444&lt;&gt;"",'Final Report'!I444&lt;&gt;"",'Final Report'!J444&lt;&gt;"",'Final Report'!K444&lt;&gt;"",'Final Report'!L444&lt;&gt;"",'Final Report'!M444&lt;&gt;"",'Final Report'!N444&lt;&gt;"",'Final Report'!O444&lt;&gt;""),CONCATENATE("*Assistive Technology:*",CHAR(10),IF('Final Report'!G444&lt;&gt;"",CONCATENATE("JAWS 2022 - Chrome - Windows - ",'Final Report'!G444,CHAR(10)),""),IF('Final Report'!H444&lt;&gt;"",CONCATENATE("NVDA 2022 - Firefox - Windows - ",'Final Report'!H444,CHAR(10)),""),IF('Final Report'!I444&lt;&gt;"",CONCATENATE("NVDA 2022 - Chrome - Windows - ",'Final Report'!I444,CHAR(10)),""),IF('Final Report'!J444&lt;&gt;"",CONCATENATE("VoiceOver - Safari - MAC OS - ",'Final Report'!J444,CHAR(10)),""),IF('Final Report'!K444&lt;&gt;"",CONCATENATE("VoiceOver - Chrome - MAC OS  - ",'Final Report'!K444,CHAR(10)),""),IF('Final Report'!L444&lt;&gt;"",CONCATENATE("VoiceOver - iOS - ",'Final Report'!L444,CHAR(10)),""),IF('Final Report'!M444&lt;&gt;"",CONCATENATE("TalkBack - Android - ",'Final Report'!M444,CHAR(10)),""),IF('Final Report'!N444&lt;&gt;"",CONCATENATE("ZoomText - ",'Final Report'!N444,CHAR(10)),""),IF('Final Report'!O444&lt;&gt;"",CONCATENATE("Dragon - ",'Final Report'!O444,CHAR(10)),""),CHAR(10),"*Original Bug:*",CHAR(10),)))</f>
        <v>*Steps to Reproduce:*
N/A
*Actual Result:*
N/A
*ScreenShot Name:*
*Code Snippet*
0
*Expected Result*
N/A
*Rationale*
N/A
*Recommendation*
N/A
*WCAG 2.1 Conformance Level:*
N/A
*WCAG 2.1 Success Criteria:*
N/A
*Tested on:*
Windows: 11
MAC OS: 12
iOS: 15
Android OS: 10
FALSE</v>
      </c>
      <c r="D444" s="121" t="b">
        <f>Final_Report[[#This Row],[Severity]]</f>
        <v>0</v>
      </c>
      <c r="E444" s="103" t="str">
        <f>CONCATENATE('Final Report'!AD444,CHAR(10),CHAR(10),'Final Report'!AF444)</f>
        <v xml:space="preserve">
N/A</v>
      </c>
      <c r="F444" s="103" t="str">
        <f>Final_Report[[#This Row],[Components]]</f>
        <v>N/A (Level N/A), Accessibility, Audit, Marketing, MLM-XL, MLVISION, MyLab, US, VPAT</v>
      </c>
      <c r="G444" s="103" t="e">
        <f>Final_Report[[#This Row],[Labels]]</f>
        <v>#VALUE!</v>
      </c>
      <c r="H444" s="103">
        <f>Final_Report[[#This Row],[ScreenShot Name]]</f>
        <v>0</v>
      </c>
      <c r="I444" s="104">
        <f>Final_Report[[#This Row],[Priority]]</f>
        <v>0</v>
      </c>
      <c r="J444" s="103">
        <f>Final_Report[[#This Row],[Uploading Status]]</f>
        <v>0</v>
      </c>
    </row>
    <row r="445" spans="1:10" ht="409.5" hidden="1">
      <c r="A445" s="58">
        <f>Final_Report[[#This Row],[Issue Name]]</f>
        <v>0</v>
      </c>
      <c r="B445" s="103" t="str">
        <f>Final_Report[[#This Row],[Summary]]</f>
        <v>N/A</v>
      </c>
      <c r="C445" s="103" t="str">
        <f>CONCATENATE("*Steps to Reproduce:*",CHAR(10),CHAR(10),'Final Report'!AD445,CHAR(10),CHAR(10),'Final Report'!AF445,CHAR(10),CHAR(10),"*Actual Result:*",CHAR(10),'Final Report'!V445,CHAR(10),CHAR(10),"*ScreenShot Name:*",CHAR(10),'Final Report'!AI445,CHAR(10),CHAR(10),IF('Final Report'!X445&lt;&gt;"",CONCATENATE("*Code Snippet*",CHAR(10),'Final Report'!X445,CHAR(10),CHAR(10)),""),"*Expected Result*",CHAR(10),'Final Report'!Z445,CHAR(10),CHAR(10),"*Rationale*",CHAR(10),'Final Report'!AA445,CHAR(10),CHAR(10),"*Recommendation*",CHAR(10),'Final Report'!AC445,CHAR(10),CHAR(10),"*WCAG 2.1 Conformance Level:*",CHAR(10),'Final Report'!AG445,CHAR(10),CHAR(10),"*WCAG 2.1 Success Criteria:*",CHAR(10),'Final Report'!AH445,CHAR(10),CHAR(10),"*Tested on:*",CHAR(10),'Final Report'!AK445,CHAR(10),CHAR(10),IF(OR('Final Report'!G445&lt;&gt;"",'Final Report'!H445&lt;&gt;"",'Final Report'!I445&lt;&gt;"",'Final Report'!J445&lt;&gt;"",'Final Report'!K445&lt;&gt;"",'Final Report'!L445&lt;&gt;"",'Final Report'!M445&lt;&gt;"",'Final Report'!N445&lt;&gt;"",'Final Report'!O445&lt;&gt;""),CONCATENATE("*Assistive Technology:*",CHAR(10),IF('Final Report'!G445&lt;&gt;"",CONCATENATE("JAWS 2022 - Chrome - Windows - ",'Final Report'!G445,CHAR(10)),""),IF('Final Report'!H445&lt;&gt;"",CONCATENATE("NVDA 2022 - Firefox - Windows - ",'Final Report'!H445,CHAR(10)),""),IF('Final Report'!I445&lt;&gt;"",CONCATENATE("NVDA 2022 - Chrome - Windows - ",'Final Report'!I445,CHAR(10)),""),IF('Final Report'!J445&lt;&gt;"",CONCATENATE("VoiceOver - Safari - MAC OS - ",'Final Report'!J445,CHAR(10)),""),IF('Final Report'!K445&lt;&gt;"",CONCATENATE("VoiceOver - Chrome - MAC OS  - ",'Final Report'!K445,CHAR(10)),""),IF('Final Report'!L445&lt;&gt;"",CONCATENATE("VoiceOver - iOS - ",'Final Report'!L445,CHAR(10)),""),IF('Final Report'!M445&lt;&gt;"",CONCATENATE("TalkBack - Android - ",'Final Report'!M445,CHAR(10)),""),IF('Final Report'!N445&lt;&gt;"",CONCATENATE("ZoomText - ",'Final Report'!N445,CHAR(10)),""),IF('Final Report'!O445&lt;&gt;"",CONCATENATE("Dragon - ",'Final Report'!O445,CHAR(10)),""),CHAR(10),"*Original Bug:*",CHAR(10),)))</f>
        <v>*Steps to Reproduce:*
N/A
*Actual Result:*
N/A
*ScreenShot Name:*
*Code Snippet*
0
*Expected Result*
N/A
*Rationale*
N/A
*Recommendation*
N/A
*WCAG 2.1 Conformance Level:*
N/A
*WCAG 2.1 Success Criteria:*
N/A
*Tested on:*
Windows: 11
MAC OS: 12
iOS: 15
Android OS: 10
FALSE</v>
      </c>
      <c r="D445" s="121" t="b">
        <f>Final_Report[[#This Row],[Severity]]</f>
        <v>0</v>
      </c>
      <c r="E445" s="103" t="str">
        <f>CONCATENATE('Final Report'!AD445,CHAR(10),CHAR(10),'Final Report'!AF445)</f>
        <v xml:space="preserve">
N/A</v>
      </c>
      <c r="F445" s="103" t="str">
        <f>Final_Report[[#This Row],[Components]]</f>
        <v>N/A (Level N/A), Accessibility, Audit, Marketing, MLM-XL, MLVISION, MyLab, US, VPAT</v>
      </c>
      <c r="G445" s="103" t="e">
        <f>Final_Report[[#This Row],[Labels]]</f>
        <v>#VALUE!</v>
      </c>
      <c r="H445" s="103">
        <f>Final_Report[[#This Row],[ScreenShot Name]]</f>
        <v>0</v>
      </c>
      <c r="I445" s="104">
        <f>Final_Report[[#This Row],[Priority]]</f>
        <v>0</v>
      </c>
      <c r="J445" s="103">
        <f>Final_Report[[#This Row],[Uploading Status]]</f>
        <v>0</v>
      </c>
    </row>
    <row r="446" spans="1:10" ht="409.5" hidden="1">
      <c r="A446" s="58">
        <f>Final_Report[[#This Row],[Issue Name]]</f>
        <v>0</v>
      </c>
      <c r="B446" s="103" t="str">
        <f>Final_Report[[#This Row],[Summary]]</f>
        <v>N/A</v>
      </c>
      <c r="C446" s="103" t="str">
        <f>CONCATENATE("*Steps to Reproduce:*",CHAR(10),CHAR(10),'Final Report'!AD446,CHAR(10),CHAR(10),'Final Report'!AF446,CHAR(10),CHAR(10),"*Actual Result:*",CHAR(10),'Final Report'!V446,CHAR(10),CHAR(10),"*ScreenShot Name:*",CHAR(10),'Final Report'!AI446,CHAR(10),CHAR(10),IF('Final Report'!X446&lt;&gt;"",CONCATENATE("*Code Snippet*",CHAR(10),'Final Report'!X446,CHAR(10),CHAR(10)),""),"*Expected Result*",CHAR(10),'Final Report'!Z446,CHAR(10),CHAR(10),"*Rationale*",CHAR(10),'Final Report'!AA446,CHAR(10),CHAR(10),"*Recommendation*",CHAR(10),'Final Report'!AC446,CHAR(10),CHAR(10),"*WCAG 2.1 Conformance Level:*",CHAR(10),'Final Report'!AG446,CHAR(10),CHAR(10),"*WCAG 2.1 Success Criteria:*",CHAR(10),'Final Report'!AH446,CHAR(10),CHAR(10),"*Tested on:*",CHAR(10),'Final Report'!AK446,CHAR(10),CHAR(10),IF(OR('Final Report'!G446&lt;&gt;"",'Final Report'!H446&lt;&gt;"",'Final Report'!I446&lt;&gt;"",'Final Report'!J446&lt;&gt;"",'Final Report'!K446&lt;&gt;"",'Final Report'!L446&lt;&gt;"",'Final Report'!M446&lt;&gt;"",'Final Report'!N446&lt;&gt;"",'Final Report'!O446&lt;&gt;""),CONCATENATE("*Assistive Technology:*",CHAR(10),IF('Final Report'!G446&lt;&gt;"",CONCATENATE("JAWS 2022 - Chrome - Windows - ",'Final Report'!G446,CHAR(10)),""),IF('Final Report'!H446&lt;&gt;"",CONCATENATE("NVDA 2022 - Firefox - Windows - ",'Final Report'!H446,CHAR(10)),""),IF('Final Report'!I446&lt;&gt;"",CONCATENATE("NVDA 2022 - Chrome - Windows - ",'Final Report'!I446,CHAR(10)),""),IF('Final Report'!J446&lt;&gt;"",CONCATENATE("VoiceOver - Safari - MAC OS - ",'Final Report'!J446,CHAR(10)),""),IF('Final Report'!K446&lt;&gt;"",CONCATENATE("VoiceOver - Chrome - MAC OS  - ",'Final Report'!K446,CHAR(10)),""),IF('Final Report'!L446&lt;&gt;"",CONCATENATE("VoiceOver - iOS - ",'Final Report'!L446,CHAR(10)),""),IF('Final Report'!M446&lt;&gt;"",CONCATENATE("TalkBack - Android - ",'Final Report'!M446,CHAR(10)),""),IF('Final Report'!N446&lt;&gt;"",CONCATENATE("ZoomText - ",'Final Report'!N446,CHAR(10)),""),IF('Final Report'!O446&lt;&gt;"",CONCATENATE("Dragon - ",'Final Report'!O446,CHAR(10)),""),CHAR(10),"*Original Bug:*",CHAR(10),)))</f>
        <v>*Steps to Reproduce:*
N/A
*Actual Result:*
N/A
*ScreenShot Name:*
*Code Snippet*
0
*Expected Result*
N/A
*Rationale*
N/A
*Recommendation*
N/A
*WCAG 2.1 Conformance Level:*
N/A
*WCAG 2.1 Success Criteria:*
N/A
*Tested on:*
Windows: 11
MAC OS: 12
iOS: 15
Android OS: 10
FALSE</v>
      </c>
      <c r="D446" s="121" t="b">
        <f>Final_Report[[#This Row],[Severity]]</f>
        <v>0</v>
      </c>
      <c r="E446" s="103" t="str">
        <f>CONCATENATE('Final Report'!AD446,CHAR(10),CHAR(10),'Final Report'!AF446)</f>
        <v xml:space="preserve">
N/A</v>
      </c>
      <c r="F446" s="103" t="str">
        <f>Final_Report[[#This Row],[Components]]</f>
        <v>N/A (Level N/A), Accessibility, Audit, Marketing, MLM-XL, MLVISION, MyLab, US, VPAT</v>
      </c>
      <c r="G446" s="103" t="e">
        <f>Final_Report[[#This Row],[Labels]]</f>
        <v>#VALUE!</v>
      </c>
      <c r="H446" s="103">
        <f>Final_Report[[#This Row],[ScreenShot Name]]</f>
        <v>0</v>
      </c>
      <c r="I446" s="104">
        <f>Final_Report[[#This Row],[Priority]]</f>
        <v>0</v>
      </c>
      <c r="J446" s="103">
        <f>Final_Report[[#This Row],[Uploading Status]]</f>
        <v>0</v>
      </c>
    </row>
    <row r="447" spans="1:10" ht="409.5" hidden="1">
      <c r="A447" s="58">
        <f>Final_Report[[#This Row],[Issue Name]]</f>
        <v>0</v>
      </c>
      <c r="B447" s="103" t="str">
        <f>Final_Report[[#This Row],[Summary]]</f>
        <v>N/A</v>
      </c>
      <c r="C447" s="103" t="str">
        <f>CONCATENATE("*Steps to Reproduce:*",CHAR(10),CHAR(10),'Final Report'!AD447,CHAR(10),CHAR(10),'Final Report'!AF447,CHAR(10),CHAR(10),"*Actual Result:*",CHAR(10),'Final Report'!V447,CHAR(10),CHAR(10),"*ScreenShot Name:*",CHAR(10),'Final Report'!AI447,CHAR(10),CHAR(10),IF('Final Report'!X447&lt;&gt;"",CONCATENATE("*Code Snippet*",CHAR(10),'Final Report'!X447,CHAR(10),CHAR(10)),""),"*Expected Result*",CHAR(10),'Final Report'!Z447,CHAR(10),CHAR(10),"*Rationale*",CHAR(10),'Final Report'!AA447,CHAR(10),CHAR(10),"*Recommendation*",CHAR(10),'Final Report'!AC447,CHAR(10),CHAR(10),"*WCAG 2.1 Conformance Level:*",CHAR(10),'Final Report'!AG447,CHAR(10),CHAR(10),"*WCAG 2.1 Success Criteria:*",CHAR(10),'Final Report'!AH447,CHAR(10),CHAR(10),"*Tested on:*",CHAR(10),'Final Report'!AK447,CHAR(10),CHAR(10),IF(OR('Final Report'!G447&lt;&gt;"",'Final Report'!H447&lt;&gt;"",'Final Report'!I447&lt;&gt;"",'Final Report'!J447&lt;&gt;"",'Final Report'!K447&lt;&gt;"",'Final Report'!L447&lt;&gt;"",'Final Report'!M447&lt;&gt;"",'Final Report'!N447&lt;&gt;"",'Final Report'!O447&lt;&gt;""),CONCATENATE("*Assistive Technology:*",CHAR(10),IF('Final Report'!G447&lt;&gt;"",CONCATENATE("JAWS 2022 - Chrome - Windows - ",'Final Report'!G447,CHAR(10)),""),IF('Final Report'!H447&lt;&gt;"",CONCATENATE("NVDA 2022 - Firefox - Windows - ",'Final Report'!H447,CHAR(10)),""),IF('Final Report'!I447&lt;&gt;"",CONCATENATE("NVDA 2022 - Chrome - Windows - ",'Final Report'!I447,CHAR(10)),""),IF('Final Report'!J447&lt;&gt;"",CONCATENATE("VoiceOver - Safari - MAC OS - ",'Final Report'!J447,CHAR(10)),""),IF('Final Report'!K447&lt;&gt;"",CONCATENATE("VoiceOver - Chrome - MAC OS  - ",'Final Report'!K447,CHAR(10)),""),IF('Final Report'!L447&lt;&gt;"",CONCATENATE("VoiceOver - iOS - ",'Final Report'!L447,CHAR(10)),""),IF('Final Report'!M447&lt;&gt;"",CONCATENATE("TalkBack - Android - ",'Final Report'!M447,CHAR(10)),""),IF('Final Report'!N447&lt;&gt;"",CONCATENATE("ZoomText - ",'Final Report'!N447,CHAR(10)),""),IF('Final Report'!O447&lt;&gt;"",CONCATENATE("Dragon - ",'Final Report'!O447,CHAR(10)),""),CHAR(10),"*Original Bug:*",CHAR(10),)))</f>
        <v>*Steps to Reproduce:*
N/A
*Actual Result:*
N/A
*ScreenShot Name:*
*Code Snippet*
0
*Expected Result*
N/A
*Rationale*
N/A
*Recommendation*
N/A
*WCAG 2.1 Conformance Level:*
N/A
*WCAG 2.1 Success Criteria:*
N/A
*Tested on:*
Windows: 11
MAC OS: 12
iOS: 15
Android OS: 10
FALSE</v>
      </c>
      <c r="D447" s="121" t="b">
        <f>Final_Report[[#This Row],[Severity]]</f>
        <v>0</v>
      </c>
      <c r="E447" s="103" t="str">
        <f>CONCATENATE('Final Report'!AD447,CHAR(10),CHAR(10),'Final Report'!AF447)</f>
        <v xml:space="preserve">
N/A</v>
      </c>
      <c r="F447" s="103" t="str">
        <f>Final_Report[[#This Row],[Components]]</f>
        <v>N/A (Level N/A), Accessibility, Audit, Marketing, MLM-XL, MLVISION, MyLab, US, VPAT</v>
      </c>
      <c r="G447" s="103" t="e">
        <f>Final_Report[[#This Row],[Labels]]</f>
        <v>#VALUE!</v>
      </c>
      <c r="H447" s="103">
        <f>Final_Report[[#This Row],[ScreenShot Name]]</f>
        <v>0</v>
      </c>
      <c r="I447" s="104">
        <f>Final_Report[[#This Row],[Priority]]</f>
        <v>0</v>
      </c>
      <c r="J447" s="103">
        <f>Final_Report[[#This Row],[Uploading Status]]</f>
        <v>0</v>
      </c>
    </row>
    <row r="448" spans="1:10" ht="409.5" hidden="1">
      <c r="A448" s="58">
        <f>Final_Report[[#This Row],[Issue Name]]</f>
        <v>0</v>
      </c>
      <c r="B448" s="103" t="str">
        <f>Final_Report[[#This Row],[Summary]]</f>
        <v>N/A</v>
      </c>
      <c r="C448" s="103" t="str">
        <f>CONCATENATE("*Steps to Reproduce:*",CHAR(10),CHAR(10),'Final Report'!AD448,CHAR(10),CHAR(10),'Final Report'!AF448,CHAR(10),CHAR(10),"*Actual Result:*",CHAR(10),'Final Report'!V448,CHAR(10),CHAR(10),"*ScreenShot Name:*",CHAR(10),'Final Report'!AI448,CHAR(10),CHAR(10),IF('Final Report'!X448&lt;&gt;"",CONCATENATE("*Code Snippet*",CHAR(10),'Final Report'!X448,CHAR(10),CHAR(10)),""),"*Expected Result*",CHAR(10),'Final Report'!Z448,CHAR(10),CHAR(10),"*Rationale*",CHAR(10),'Final Report'!AA448,CHAR(10),CHAR(10),"*Recommendation*",CHAR(10),'Final Report'!AC448,CHAR(10),CHAR(10),"*WCAG 2.1 Conformance Level:*",CHAR(10),'Final Report'!AG448,CHAR(10),CHAR(10),"*WCAG 2.1 Success Criteria:*",CHAR(10),'Final Report'!AH448,CHAR(10),CHAR(10),"*Tested on:*",CHAR(10),'Final Report'!AK448,CHAR(10),CHAR(10),IF(OR('Final Report'!G448&lt;&gt;"",'Final Report'!H448&lt;&gt;"",'Final Report'!I448&lt;&gt;"",'Final Report'!J448&lt;&gt;"",'Final Report'!K448&lt;&gt;"",'Final Report'!L448&lt;&gt;"",'Final Report'!M448&lt;&gt;"",'Final Report'!N448&lt;&gt;"",'Final Report'!O448&lt;&gt;""),CONCATENATE("*Assistive Technology:*",CHAR(10),IF('Final Report'!G448&lt;&gt;"",CONCATENATE("JAWS 2022 - Chrome - Windows - ",'Final Report'!G448,CHAR(10)),""),IF('Final Report'!H448&lt;&gt;"",CONCATENATE("NVDA 2022 - Firefox - Windows - ",'Final Report'!H448,CHAR(10)),""),IF('Final Report'!I448&lt;&gt;"",CONCATENATE("NVDA 2022 - Chrome - Windows - ",'Final Report'!I448,CHAR(10)),""),IF('Final Report'!J448&lt;&gt;"",CONCATENATE("VoiceOver - Safari - MAC OS - ",'Final Report'!J448,CHAR(10)),""),IF('Final Report'!K448&lt;&gt;"",CONCATENATE("VoiceOver - Chrome - MAC OS  - ",'Final Report'!K448,CHAR(10)),""),IF('Final Report'!L448&lt;&gt;"",CONCATENATE("VoiceOver - iOS - ",'Final Report'!L448,CHAR(10)),""),IF('Final Report'!M448&lt;&gt;"",CONCATENATE("TalkBack - Android - ",'Final Report'!M448,CHAR(10)),""),IF('Final Report'!N448&lt;&gt;"",CONCATENATE("ZoomText - ",'Final Report'!N448,CHAR(10)),""),IF('Final Report'!O448&lt;&gt;"",CONCATENATE("Dragon - ",'Final Report'!O448,CHAR(10)),""),CHAR(10),"*Original Bug:*",CHAR(10),)))</f>
        <v>*Steps to Reproduce:*
N/A
*Actual Result:*
N/A
*ScreenShot Name:*
*Code Snippet*
0
*Expected Result*
N/A
*Rationale*
N/A
*Recommendation*
N/A
*WCAG 2.1 Conformance Level:*
N/A
*WCAG 2.1 Success Criteria:*
N/A
*Tested on:*
Windows: 11
MAC OS: 12
iOS: 15
Android OS: 10
FALSE</v>
      </c>
      <c r="D448" s="121" t="b">
        <f>Final_Report[[#This Row],[Severity]]</f>
        <v>0</v>
      </c>
      <c r="E448" s="103" t="str">
        <f>CONCATENATE('Final Report'!AD448,CHAR(10),CHAR(10),'Final Report'!AF448)</f>
        <v xml:space="preserve">
N/A</v>
      </c>
      <c r="F448" s="103" t="str">
        <f>Final_Report[[#This Row],[Components]]</f>
        <v>N/A (Level N/A), Accessibility, Audit, Marketing, MLM-XL, MLVISION, MyLab, US, VPAT</v>
      </c>
      <c r="G448" s="103" t="e">
        <f>Final_Report[[#This Row],[Labels]]</f>
        <v>#VALUE!</v>
      </c>
      <c r="H448" s="103">
        <f>Final_Report[[#This Row],[ScreenShot Name]]</f>
        <v>0</v>
      </c>
      <c r="I448" s="104">
        <f>Final_Report[[#This Row],[Priority]]</f>
        <v>0</v>
      </c>
      <c r="J448" s="103">
        <f>Final_Report[[#This Row],[Uploading Status]]</f>
        <v>0</v>
      </c>
    </row>
    <row r="449" spans="1:10" ht="409.5" hidden="1">
      <c r="A449" s="58">
        <f>Final_Report[[#This Row],[Issue Name]]</f>
        <v>0</v>
      </c>
      <c r="B449" s="103" t="str">
        <f>Final_Report[[#This Row],[Summary]]</f>
        <v>N/A</v>
      </c>
      <c r="C449" s="103" t="str">
        <f>CONCATENATE("*Steps to Reproduce:*",CHAR(10),CHAR(10),'Final Report'!AD449,CHAR(10),CHAR(10),'Final Report'!AF449,CHAR(10),CHAR(10),"*Actual Result:*",CHAR(10),'Final Report'!V449,CHAR(10),CHAR(10),"*ScreenShot Name:*",CHAR(10),'Final Report'!AI449,CHAR(10),CHAR(10),IF('Final Report'!X449&lt;&gt;"",CONCATENATE("*Code Snippet*",CHAR(10),'Final Report'!X449,CHAR(10),CHAR(10)),""),"*Expected Result*",CHAR(10),'Final Report'!Z449,CHAR(10),CHAR(10),"*Rationale*",CHAR(10),'Final Report'!AA449,CHAR(10),CHAR(10),"*Recommendation*",CHAR(10),'Final Report'!AC449,CHAR(10),CHAR(10),"*WCAG 2.1 Conformance Level:*",CHAR(10),'Final Report'!AG449,CHAR(10),CHAR(10),"*WCAG 2.1 Success Criteria:*",CHAR(10),'Final Report'!AH449,CHAR(10),CHAR(10),"*Tested on:*",CHAR(10),'Final Report'!AK449,CHAR(10),CHAR(10),IF(OR('Final Report'!G449&lt;&gt;"",'Final Report'!H449&lt;&gt;"",'Final Report'!I449&lt;&gt;"",'Final Report'!J449&lt;&gt;"",'Final Report'!K449&lt;&gt;"",'Final Report'!L449&lt;&gt;"",'Final Report'!M449&lt;&gt;"",'Final Report'!N449&lt;&gt;"",'Final Report'!O449&lt;&gt;""),CONCATENATE("*Assistive Technology:*",CHAR(10),IF('Final Report'!G449&lt;&gt;"",CONCATENATE("JAWS 2022 - Chrome - Windows - ",'Final Report'!G449,CHAR(10)),""),IF('Final Report'!H449&lt;&gt;"",CONCATENATE("NVDA 2022 - Firefox - Windows - ",'Final Report'!H449,CHAR(10)),""),IF('Final Report'!I449&lt;&gt;"",CONCATENATE("NVDA 2022 - Chrome - Windows - ",'Final Report'!I449,CHAR(10)),""),IF('Final Report'!J449&lt;&gt;"",CONCATENATE("VoiceOver - Safari - MAC OS - ",'Final Report'!J449,CHAR(10)),""),IF('Final Report'!K449&lt;&gt;"",CONCATENATE("VoiceOver - Chrome - MAC OS  - ",'Final Report'!K449,CHAR(10)),""),IF('Final Report'!L449&lt;&gt;"",CONCATENATE("VoiceOver - iOS - ",'Final Report'!L449,CHAR(10)),""),IF('Final Report'!M449&lt;&gt;"",CONCATENATE("TalkBack - Android - ",'Final Report'!M449,CHAR(10)),""),IF('Final Report'!N449&lt;&gt;"",CONCATENATE("ZoomText - ",'Final Report'!N449,CHAR(10)),""),IF('Final Report'!O449&lt;&gt;"",CONCATENATE("Dragon - ",'Final Report'!O449,CHAR(10)),""),CHAR(10),"*Original Bug:*",CHAR(10),)))</f>
        <v>*Steps to Reproduce:*
N/A
*Actual Result:*
N/A
*ScreenShot Name:*
*Code Snippet*
0
*Expected Result*
N/A
*Rationale*
N/A
*Recommendation*
N/A
*WCAG 2.1 Conformance Level:*
N/A
*WCAG 2.1 Success Criteria:*
N/A
*Tested on:*
Windows: 11
MAC OS: 12
iOS: 15
Android OS: 10
FALSE</v>
      </c>
      <c r="D449" s="121" t="b">
        <f>Final_Report[[#This Row],[Severity]]</f>
        <v>0</v>
      </c>
      <c r="E449" s="103" t="str">
        <f>CONCATENATE('Final Report'!AD449,CHAR(10),CHAR(10),'Final Report'!AF449)</f>
        <v xml:space="preserve">
N/A</v>
      </c>
      <c r="F449" s="103" t="str">
        <f>Final_Report[[#This Row],[Components]]</f>
        <v>N/A (Level N/A), Accessibility, Audit, Marketing, MLM-XL, MLVISION, MyLab, US, VPAT</v>
      </c>
      <c r="G449" s="103" t="e">
        <f>Final_Report[[#This Row],[Labels]]</f>
        <v>#VALUE!</v>
      </c>
      <c r="H449" s="103">
        <f>Final_Report[[#This Row],[ScreenShot Name]]</f>
        <v>0</v>
      </c>
      <c r="I449" s="104">
        <f>Final_Report[[#This Row],[Priority]]</f>
        <v>0</v>
      </c>
      <c r="J449" s="103">
        <f>Final_Report[[#This Row],[Uploading Status]]</f>
        <v>0</v>
      </c>
    </row>
    <row r="450" spans="1:10" ht="409.5" hidden="1">
      <c r="A450" s="58">
        <f>Final_Report[[#This Row],[Issue Name]]</f>
        <v>0</v>
      </c>
      <c r="B450" s="103" t="str">
        <f>Final_Report[[#This Row],[Summary]]</f>
        <v>N/A</v>
      </c>
      <c r="C450" s="103" t="str">
        <f>CONCATENATE("*Steps to Reproduce:*",CHAR(10),CHAR(10),'Final Report'!AD450,CHAR(10),CHAR(10),'Final Report'!AF450,CHAR(10),CHAR(10),"*Actual Result:*",CHAR(10),'Final Report'!V450,CHAR(10),CHAR(10),"*ScreenShot Name:*",CHAR(10),'Final Report'!AI450,CHAR(10),CHAR(10),IF('Final Report'!X450&lt;&gt;"",CONCATENATE("*Code Snippet*",CHAR(10),'Final Report'!X450,CHAR(10),CHAR(10)),""),"*Expected Result*",CHAR(10),'Final Report'!Z450,CHAR(10),CHAR(10),"*Rationale*",CHAR(10),'Final Report'!AA450,CHAR(10),CHAR(10),"*Recommendation*",CHAR(10),'Final Report'!AC450,CHAR(10),CHAR(10),"*WCAG 2.1 Conformance Level:*",CHAR(10),'Final Report'!AG450,CHAR(10),CHAR(10),"*WCAG 2.1 Success Criteria:*",CHAR(10),'Final Report'!AH450,CHAR(10),CHAR(10),"*Tested on:*",CHAR(10),'Final Report'!AK450,CHAR(10),CHAR(10),IF(OR('Final Report'!G450&lt;&gt;"",'Final Report'!H450&lt;&gt;"",'Final Report'!I450&lt;&gt;"",'Final Report'!J450&lt;&gt;"",'Final Report'!K450&lt;&gt;"",'Final Report'!L450&lt;&gt;"",'Final Report'!M450&lt;&gt;"",'Final Report'!N450&lt;&gt;"",'Final Report'!O450&lt;&gt;""),CONCATENATE("*Assistive Technology:*",CHAR(10),IF('Final Report'!G450&lt;&gt;"",CONCATENATE("JAWS 2022 - Chrome - Windows - ",'Final Report'!G450,CHAR(10)),""),IF('Final Report'!H450&lt;&gt;"",CONCATENATE("NVDA 2022 - Firefox - Windows - ",'Final Report'!H450,CHAR(10)),""),IF('Final Report'!I450&lt;&gt;"",CONCATENATE("NVDA 2022 - Chrome - Windows - ",'Final Report'!I450,CHAR(10)),""),IF('Final Report'!J450&lt;&gt;"",CONCATENATE("VoiceOver - Safari - MAC OS - ",'Final Report'!J450,CHAR(10)),""),IF('Final Report'!K450&lt;&gt;"",CONCATENATE("VoiceOver - Chrome - MAC OS  - ",'Final Report'!K450,CHAR(10)),""),IF('Final Report'!L450&lt;&gt;"",CONCATENATE("VoiceOver - iOS - ",'Final Report'!L450,CHAR(10)),""),IF('Final Report'!M450&lt;&gt;"",CONCATENATE("TalkBack - Android - ",'Final Report'!M450,CHAR(10)),""),IF('Final Report'!N450&lt;&gt;"",CONCATENATE("ZoomText - ",'Final Report'!N450,CHAR(10)),""),IF('Final Report'!O450&lt;&gt;"",CONCATENATE("Dragon - ",'Final Report'!O450,CHAR(10)),""),CHAR(10),"*Original Bug:*",CHAR(10),)))</f>
        <v>*Steps to Reproduce:*
N/A
*Actual Result:*
N/A
*ScreenShot Name:*
*Code Snippet*
0
*Expected Result*
N/A
*Rationale*
N/A
*Recommendation*
N/A
*WCAG 2.1 Conformance Level:*
N/A
*WCAG 2.1 Success Criteria:*
N/A
*Tested on:*
Windows: 11
MAC OS: 12
iOS: 15
Android OS: 10
FALSE</v>
      </c>
      <c r="D450" s="121" t="b">
        <f>Final_Report[[#This Row],[Severity]]</f>
        <v>0</v>
      </c>
      <c r="E450" s="103" t="str">
        <f>CONCATENATE('Final Report'!AD450,CHAR(10),CHAR(10),'Final Report'!AF450)</f>
        <v xml:space="preserve">
N/A</v>
      </c>
      <c r="F450" s="103" t="str">
        <f>Final_Report[[#This Row],[Components]]</f>
        <v>N/A (Level N/A), Accessibility, Audit, Marketing, MLM-XL, MLVISION, MyLab, US, VPAT</v>
      </c>
      <c r="G450" s="103" t="e">
        <f>Final_Report[[#This Row],[Labels]]</f>
        <v>#VALUE!</v>
      </c>
      <c r="H450" s="103">
        <f>Final_Report[[#This Row],[ScreenShot Name]]</f>
        <v>0</v>
      </c>
      <c r="I450" s="104">
        <f>Final_Report[[#This Row],[Priority]]</f>
        <v>0</v>
      </c>
      <c r="J450" s="103">
        <f>Final_Report[[#This Row],[Uploading Status]]</f>
        <v>0</v>
      </c>
    </row>
    <row r="451" spans="1:10" ht="409.5" hidden="1">
      <c r="A451" s="58">
        <f>Final_Report[[#This Row],[Issue Name]]</f>
        <v>0</v>
      </c>
      <c r="B451" s="103" t="str">
        <f>Final_Report[[#This Row],[Summary]]</f>
        <v>N/A</v>
      </c>
      <c r="C451" s="103" t="str">
        <f>CONCATENATE("*Steps to Reproduce:*",CHAR(10),CHAR(10),'Final Report'!AD451,CHAR(10),CHAR(10),'Final Report'!AF451,CHAR(10),CHAR(10),"*Actual Result:*",CHAR(10),'Final Report'!V451,CHAR(10),CHAR(10),"*ScreenShot Name:*",CHAR(10),'Final Report'!AI451,CHAR(10),CHAR(10),IF('Final Report'!X451&lt;&gt;"",CONCATENATE("*Code Snippet*",CHAR(10),'Final Report'!X451,CHAR(10),CHAR(10)),""),"*Expected Result*",CHAR(10),'Final Report'!Z451,CHAR(10),CHAR(10),"*Rationale*",CHAR(10),'Final Report'!AA451,CHAR(10),CHAR(10),"*Recommendation*",CHAR(10),'Final Report'!AC451,CHAR(10),CHAR(10),"*WCAG 2.1 Conformance Level:*",CHAR(10),'Final Report'!AG451,CHAR(10),CHAR(10),"*WCAG 2.1 Success Criteria:*",CHAR(10),'Final Report'!AH451,CHAR(10),CHAR(10),"*Tested on:*",CHAR(10),'Final Report'!AK451,CHAR(10),CHAR(10),IF(OR('Final Report'!G451&lt;&gt;"",'Final Report'!H451&lt;&gt;"",'Final Report'!I451&lt;&gt;"",'Final Report'!J451&lt;&gt;"",'Final Report'!K451&lt;&gt;"",'Final Report'!L451&lt;&gt;"",'Final Report'!M451&lt;&gt;"",'Final Report'!N451&lt;&gt;"",'Final Report'!O451&lt;&gt;""),CONCATENATE("*Assistive Technology:*",CHAR(10),IF('Final Report'!G451&lt;&gt;"",CONCATENATE("JAWS 2022 - Chrome - Windows - ",'Final Report'!G451,CHAR(10)),""),IF('Final Report'!H451&lt;&gt;"",CONCATENATE("NVDA 2022 - Firefox - Windows - ",'Final Report'!H451,CHAR(10)),""),IF('Final Report'!I451&lt;&gt;"",CONCATENATE("NVDA 2022 - Chrome - Windows - ",'Final Report'!I451,CHAR(10)),""),IF('Final Report'!J451&lt;&gt;"",CONCATENATE("VoiceOver - Safari - MAC OS - ",'Final Report'!J451,CHAR(10)),""),IF('Final Report'!K451&lt;&gt;"",CONCATENATE("VoiceOver - Chrome - MAC OS  - ",'Final Report'!K451,CHAR(10)),""),IF('Final Report'!L451&lt;&gt;"",CONCATENATE("VoiceOver - iOS - ",'Final Report'!L451,CHAR(10)),""),IF('Final Report'!M451&lt;&gt;"",CONCATENATE("TalkBack - Android - ",'Final Report'!M451,CHAR(10)),""),IF('Final Report'!N451&lt;&gt;"",CONCATENATE("ZoomText - ",'Final Report'!N451,CHAR(10)),""),IF('Final Report'!O451&lt;&gt;"",CONCATENATE("Dragon - ",'Final Report'!O451,CHAR(10)),""),CHAR(10),"*Original Bug:*",CHAR(10),)))</f>
        <v>*Steps to Reproduce:*
N/A
*Actual Result:*
N/A
*ScreenShot Name:*
*Code Snippet*
0
*Expected Result*
N/A
*Rationale*
N/A
*Recommendation*
N/A
*WCAG 2.1 Conformance Level:*
N/A
*WCAG 2.1 Success Criteria:*
N/A
*Tested on:*
Windows: 11
MAC OS: 12
iOS: 15
Android OS: 10
FALSE</v>
      </c>
      <c r="D451" s="121" t="b">
        <f>Final_Report[[#This Row],[Severity]]</f>
        <v>0</v>
      </c>
      <c r="E451" s="103" t="str">
        <f>CONCATENATE('Final Report'!AD451,CHAR(10),CHAR(10),'Final Report'!AF451)</f>
        <v xml:space="preserve">
N/A</v>
      </c>
      <c r="F451" s="103" t="str">
        <f>Final_Report[[#This Row],[Components]]</f>
        <v>N/A (Level N/A), Accessibility, Audit, Marketing, MLM-XL, MLVISION, MyLab, US, VPAT</v>
      </c>
      <c r="G451" s="103" t="e">
        <f>Final_Report[[#This Row],[Labels]]</f>
        <v>#VALUE!</v>
      </c>
      <c r="H451" s="103">
        <f>Final_Report[[#This Row],[ScreenShot Name]]</f>
        <v>0</v>
      </c>
      <c r="I451" s="104">
        <f>Final_Report[[#This Row],[Priority]]</f>
        <v>0</v>
      </c>
      <c r="J451" s="103">
        <f>Final_Report[[#This Row],[Uploading Status]]</f>
        <v>0</v>
      </c>
    </row>
    <row r="452" spans="1:10" ht="409.5" hidden="1">
      <c r="A452" s="58">
        <f>Final_Report[[#This Row],[Issue Name]]</f>
        <v>0</v>
      </c>
      <c r="B452" s="103" t="str">
        <f>Final_Report[[#This Row],[Summary]]</f>
        <v>N/A</v>
      </c>
      <c r="C452" s="103" t="str">
        <f>CONCATENATE("*Steps to Reproduce:*",CHAR(10),CHAR(10),'Final Report'!AD452,CHAR(10),CHAR(10),'Final Report'!AF452,CHAR(10),CHAR(10),"*Actual Result:*",CHAR(10),'Final Report'!V452,CHAR(10),CHAR(10),"*ScreenShot Name:*",CHAR(10),'Final Report'!AI452,CHAR(10),CHAR(10),IF('Final Report'!X452&lt;&gt;"",CONCATENATE("*Code Snippet*",CHAR(10),'Final Report'!X452,CHAR(10),CHAR(10)),""),"*Expected Result*",CHAR(10),'Final Report'!Z452,CHAR(10),CHAR(10),"*Rationale*",CHAR(10),'Final Report'!AA452,CHAR(10),CHAR(10),"*Recommendation*",CHAR(10),'Final Report'!AC452,CHAR(10),CHAR(10),"*WCAG 2.1 Conformance Level:*",CHAR(10),'Final Report'!AG452,CHAR(10),CHAR(10),"*WCAG 2.1 Success Criteria:*",CHAR(10),'Final Report'!AH452,CHAR(10),CHAR(10),"*Tested on:*",CHAR(10),'Final Report'!AK452,CHAR(10),CHAR(10),IF(OR('Final Report'!G452&lt;&gt;"",'Final Report'!H452&lt;&gt;"",'Final Report'!I452&lt;&gt;"",'Final Report'!J452&lt;&gt;"",'Final Report'!K452&lt;&gt;"",'Final Report'!L452&lt;&gt;"",'Final Report'!M452&lt;&gt;"",'Final Report'!N452&lt;&gt;"",'Final Report'!O452&lt;&gt;""),CONCATENATE("*Assistive Technology:*",CHAR(10),IF('Final Report'!G452&lt;&gt;"",CONCATENATE("JAWS 2022 - Chrome - Windows - ",'Final Report'!G452,CHAR(10)),""),IF('Final Report'!H452&lt;&gt;"",CONCATENATE("NVDA 2022 - Firefox - Windows - ",'Final Report'!H452,CHAR(10)),""),IF('Final Report'!I452&lt;&gt;"",CONCATENATE("NVDA 2022 - Chrome - Windows - ",'Final Report'!I452,CHAR(10)),""),IF('Final Report'!J452&lt;&gt;"",CONCATENATE("VoiceOver - Safari - MAC OS - ",'Final Report'!J452,CHAR(10)),""),IF('Final Report'!K452&lt;&gt;"",CONCATENATE("VoiceOver - Chrome - MAC OS  - ",'Final Report'!K452,CHAR(10)),""),IF('Final Report'!L452&lt;&gt;"",CONCATENATE("VoiceOver - iOS - ",'Final Report'!L452,CHAR(10)),""),IF('Final Report'!M452&lt;&gt;"",CONCATENATE("TalkBack - Android - ",'Final Report'!M452,CHAR(10)),""),IF('Final Report'!N452&lt;&gt;"",CONCATENATE("ZoomText - ",'Final Report'!N452,CHAR(10)),""),IF('Final Report'!O452&lt;&gt;"",CONCATENATE("Dragon - ",'Final Report'!O452,CHAR(10)),""),CHAR(10),"*Original Bug:*",CHAR(10),)))</f>
        <v>*Steps to Reproduce:*
N/A
*Actual Result:*
N/A
*ScreenShot Name:*
*Code Snippet*
0
*Expected Result*
N/A
*Rationale*
N/A
*Recommendation*
N/A
*WCAG 2.1 Conformance Level:*
N/A
*WCAG 2.1 Success Criteria:*
N/A
*Tested on:*
Windows: 11
MAC OS: 12
iOS: 15
Android OS: 10
FALSE</v>
      </c>
      <c r="D452" s="121" t="b">
        <f>Final_Report[[#This Row],[Severity]]</f>
        <v>0</v>
      </c>
      <c r="E452" s="103" t="str">
        <f>CONCATENATE('Final Report'!AD452,CHAR(10),CHAR(10),'Final Report'!AF452)</f>
        <v xml:space="preserve">
N/A</v>
      </c>
      <c r="F452" s="103" t="str">
        <f>Final_Report[[#This Row],[Components]]</f>
        <v>N/A (Level N/A), Accessibility, Audit, Marketing, MLM-XL, MLVISION, MyLab, US, VPAT</v>
      </c>
      <c r="G452" s="103" t="e">
        <f>Final_Report[[#This Row],[Labels]]</f>
        <v>#VALUE!</v>
      </c>
      <c r="H452" s="103">
        <f>Final_Report[[#This Row],[ScreenShot Name]]</f>
        <v>0</v>
      </c>
      <c r="I452" s="104">
        <f>Final_Report[[#This Row],[Priority]]</f>
        <v>0</v>
      </c>
      <c r="J452" s="103">
        <f>Final_Report[[#This Row],[Uploading Status]]</f>
        <v>0</v>
      </c>
    </row>
    <row r="453" spans="1:10" ht="409.5" hidden="1">
      <c r="A453" s="58">
        <f>Final_Report[[#This Row],[Issue Name]]</f>
        <v>0</v>
      </c>
      <c r="B453" s="103" t="str">
        <f>Final_Report[[#This Row],[Summary]]</f>
        <v>N/A</v>
      </c>
      <c r="C453" s="103" t="str">
        <f>CONCATENATE("*Steps to Reproduce:*",CHAR(10),CHAR(10),'Final Report'!AD453,CHAR(10),CHAR(10),'Final Report'!AF453,CHAR(10),CHAR(10),"*Actual Result:*",CHAR(10),'Final Report'!V453,CHAR(10),CHAR(10),"*ScreenShot Name:*",CHAR(10),'Final Report'!AI453,CHAR(10),CHAR(10),IF('Final Report'!X453&lt;&gt;"",CONCATENATE("*Code Snippet*",CHAR(10),'Final Report'!X453,CHAR(10),CHAR(10)),""),"*Expected Result*",CHAR(10),'Final Report'!Z453,CHAR(10),CHAR(10),"*Rationale*",CHAR(10),'Final Report'!AA453,CHAR(10),CHAR(10),"*Recommendation*",CHAR(10),'Final Report'!AC453,CHAR(10),CHAR(10),"*WCAG 2.1 Conformance Level:*",CHAR(10),'Final Report'!AG453,CHAR(10),CHAR(10),"*WCAG 2.1 Success Criteria:*",CHAR(10),'Final Report'!AH453,CHAR(10),CHAR(10),"*Tested on:*",CHAR(10),'Final Report'!AK453,CHAR(10),CHAR(10),IF(OR('Final Report'!G453&lt;&gt;"",'Final Report'!H453&lt;&gt;"",'Final Report'!I453&lt;&gt;"",'Final Report'!J453&lt;&gt;"",'Final Report'!K453&lt;&gt;"",'Final Report'!L453&lt;&gt;"",'Final Report'!M453&lt;&gt;"",'Final Report'!N453&lt;&gt;"",'Final Report'!O453&lt;&gt;""),CONCATENATE("*Assistive Technology:*",CHAR(10),IF('Final Report'!G453&lt;&gt;"",CONCATENATE("JAWS 2022 - Chrome - Windows - ",'Final Report'!G453,CHAR(10)),""),IF('Final Report'!H453&lt;&gt;"",CONCATENATE("NVDA 2022 - Firefox - Windows - ",'Final Report'!H453,CHAR(10)),""),IF('Final Report'!I453&lt;&gt;"",CONCATENATE("NVDA 2022 - Chrome - Windows - ",'Final Report'!I453,CHAR(10)),""),IF('Final Report'!J453&lt;&gt;"",CONCATENATE("VoiceOver - Safari - MAC OS - ",'Final Report'!J453,CHAR(10)),""),IF('Final Report'!K453&lt;&gt;"",CONCATENATE("VoiceOver - Chrome - MAC OS  - ",'Final Report'!K453,CHAR(10)),""),IF('Final Report'!L453&lt;&gt;"",CONCATENATE("VoiceOver - iOS - ",'Final Report'!L453,CHAR(10)),""),IF('Final Report'!M453&lt;&gt;"",CONCATENATE("TalkBack - Android - ",'Final Report'!M453,CHAR(10)),""),IF('Final Report'!N453&lt;&gt;"",CONCATENATE("ZoomText - ",'Final Report'!N453,CHAR(10)),""),IF('Final Report'!O453&lt;&gt;"",CONCATENATE("Dragon - ",'Final Report'!O453,CHAR(10)),""),CHAR(10),"*Original Bug:*",CHAR(10),)))</f>
        <v>*Steps to Reproduce:*
N/A
*Actual Result:*
N/A
*ScreenShot Name:*
*Code Snippet*
0
*Expected Result*
N/A
*Rationale*
N/A
*Recommendation*
N/A
*WCAG 2.1 Conformance Level:*
N/A
*WCAG 2.1 Success Criteria:*
N/A
*Tested on:*
Windows: 11
MAC OS: 12
iOS: 15
Android OS: 10
FALSE</v>
      </c>
      <c r="D453" s="121" t="b">
        <f>Final_Report[[#This Row],[Severity]]</f>
        <v>0</v>
      </c>
      <c r="E453" s="103" t="str">
        <f>CONCATENATE('Final Report'!AD453,CHAR(10),CHAR(10),'Final Report'!AF453)</f>
        <v xml:space="preserve">
N/A</v>
      </c>
      <c r="F453" s="103" t="str">
        <f>Final_Report[[#This Row],[Components]]</f>
        <v>N/A (Level N/A), Accessibility, Audit, Marketing, MLM-XL, MLVISION, MyLab, US, VPAT</v>
      </c>
      <c r="G453" s="103" t="e">
        <f>Final_Report[[#This Row],[Labels]]</f>
        <v>#VALUE!</v>
      </c>
      <c r="H453" s="103">
        <f>Final_Report[[#This Row],[ScreenShot Name]]</f>
        <v>0</v>
      </c>
      <c r="I453" s="104">
        <f>Final_Report[[#This Row],[Priority]]</f>
        <v>0</v>
      </c>
      <c r="J453" s="103">
        <f>Final_Report[[#This Row],[Uploading Status]]</f>
        <v>0</v>
      </c>
    </row>
    <row r="454" spans="1:10" ht="409.5" hidden="1">
      <c r="A454" s="58">
        <f>Final_Report[[#This Row],[Issue Name]]</f>
        <v>0</v>
      </c>
      <c r="B454" s="103" t="str">
        <f>Final_Report[[#This Row],[Summary]]</f>
        <v>N/A</v>
      </c>
      <c r="C454" s="103" t="str">
        <f>CONCATENATE("*Steps to Reproduce:*",CHAR(10),CHAR(10),'Final Report'!AD454,CHAR(10),CHAR(10),'Final Report'!AF454,CHAR(10),CHAR(10),"*Actual Result:*",CHAR(10),'Final Report'!V454,CHAR(10),CHAR(10),"*ScreenShot Name:*",CHAR(10),'Final Report'!AI454,CHAR(10),CHAR(10),IF('Final Report'!X454&lt;&gt;"",CONCATENATE("*Code Snippet*",CHAR(10),'Final Report'!X454,CHAR(10),CHAR(10)),""),"*Expected Result*",CHAR(10),'Final Report'!Z454,CHAR(10),CHAR(10),"*Rationale*",CHAR(10),'Final Report'!AA454,CHAR(10),CHAR(10),"*Recommendation*",CHAR(10),'Final Report'!AC454,CHAR(10),CHAR(10),"*WCAG 2.1 Conformance Level:*",CHAR(10),'Final Report'!AG454,CHAR(10),CHAR(10),"*WCAG 2.1 Success Criteria:*",CHAR(10),'Final Report'!AH454,CHAR(10),CHAR(10),"*Tested on:*",CHAR(10),'Final Report'!AK454,CHAR(10),CHAR(10),IF(OR('Final Report'!G454&lt;&gt;"",'Final Report'!H454&lt;&gt;"",'Final Report'!I454&lt;&gt;"",'Final Report'!J454&lt;&gt;"",'Final Report'!K454&lt;&gt;"",'Final Report'!L454&lt;&gt;"",'Final Report'!M454&lt;&gt;"",'Final Report'!N454&lt;&gt;"",'Final Report'!O454&lt;&gt;""),CONCATENATE("*Assistive Technology:*",CHAR(10),IF('Final Report'!G454&lt;&gt;"",CONCATENATE("JAWS 2022 - Chrome - Windows - ",'Final Report'!G454,CHAR(10)),""),IF('Final Report'!H454&lt;&gt;"",CONCATENATE("NVDA 2022 - Firefox - Windows - ",'Final Report'!H454,CHAR(10)),""),IF('Final Report'!I454&lt;&gt;"",CONCATENATE("NVDA 2022 - Chrome - Windows - ",'Final Report'!I454,CHAR(10)),""),IF('Final Report'!J454&lt;&gt;"",CONCATENATE("VoiceOver - Safari - MAC OS - ",'Final Report'!J454,CHAR(10)),""),IF('Final Report'!K454&lt;&gt;"",CONCATENATE("VoiceOver - Chrome - MAC OS  - ",'Final Report'!K454,CHAR(10)),""),IF('Final Report'!L454&lt;&gt;"",CONCATENATE("VoiceOver - iOS - ",'Final Report'!L454,CHAR(10)),""),IF('Final Report'!M454&lt;&gt;"",CONCATENATE("TalkBack - Android - ",'Final Report'!M454,CHAR(10)),""),IF('Final Report'!N454&lt;&gt;"",CONCATENATE("ZoomText - ",'Final Report'!N454,CHAR(10)),""),IF('Final Report'!O454&lt;&gt;"",CONCATENATE("Dragon - ",'Final Report'!O454,CHAR(10)),""),CHAR(10),"*Original Bug:*",CHAR(10),)))</f>
        <v>*Steps to Reproduce:*
N/A
*Actual Result:*
N/A
*ScreenShot Name:*
*Code Snippet*
0
*Expected Result*
N/A
*Rationale*
N/A
*Recommendation*
N/A
*WCAG 2.1 Conformance Level:*
N/A
*WCAG 2.1 Success Criteria:*
N/A
*Tested on:*
Windows: 11
MAC OS: 12
iOS: 15
Android OS: 10
FALSE</v>
      </c>
      <c r="D454" s="121" t="b">
        <f>Final_Report[[#This Row],[Severity]]</f>
        <v>0</v>
      </c>
      <c r="E454" s="103" t="str">
        <f>CONCATENATE('Final Report'!AD454,CHAR(10),CHAR(10),'Final Report'!AF454)</f>
        <v xml:space="preserve">
N/A</v>
      </c>
      <c r="F454" s="103" t="str">
        <f>Final_Report[[#This Row],[Components]]</f>
        <v>N/A (Level N/A), Accessibility, Audit, Marketing, MLM-XL, MLVISION, MyLab, US, VPAT</v>
      </c>
      <c r="G454" s="103" t="e">
        <f>Final_Report[[#This Row],[Labels]]</f>
        <v>#VALUE!</v>
      </c>
      <c r="H454" s="103">
        <f>Final_Report[[#This Row],[ScreenShot Name]]</f>
        <v>0</v>
      </c>
      <c r="I454" s="104">
        <f>Final_Report[[#This Row],[Priority]]</f>
        <v>0</v>
      </c>
      <c r="J454" s="103">
        <f>Final_Report[[#This Row],[Uploading Status]]</f>
        <v>0</v>
      </c>
    </row>
    <row r="455" spans="1:10" ht="409.5" hidden="1">
      <c r="A455" s="58">
        <f>Final_Report[[#This Row],[Issue Name]]</f>
        <v>0</v>
      </c>
      <c r="B455" s="103" t="str">
        <f>Final_Report[[#This Row],[Summary]]</f>
        <v>N/A</v>
      </c>
      <c r="C455" s="103" t="str">
        <f>CONCATENATE("*Steps to Reproduce:*",CHAR(10),CHAR(10),'Final Report'!AD455,CHAR(10),CHAR(10),'Final Report'!AF455,CHAR(10),CHAR(10),"*Actual Result:*",CHAR(10),'Final Report'!V455,CHAR(10),CHAR(10),"*ScreenShot Name:*",CHAR(10),'Final Report'!AI455,CHAR(10),CHAR(10),IF('Final Report'!X455&lt;&gt;"",CONCATENATE("*Code Snippet*",CHAR(10),'Final Report'!X455,CHAR(10),CHAR(10)),""),"*Expected Result*",CHAR(10),'Final Report'!Z455,CHAR(10),CHAR(10),"*Rationale*",CHAR(10),'Final Report'!AA455,CHAR(10),CHAR(10),"*Recommendation*",CHAR(10),'Final Report'!AC455,CHAR(10),CHAR(10),"*WCAG 2.1 Conformance Level:*",CHAR(10),'Final Report'!AG455,CHAR(10),CHAR(10),"*WCAG 2.1 Success Criteria:*",CHAR(10),'Final Report'!AH455,CHAR(10),CHAR(10),"*Tested on:*",CHAR(10),'Final Report'!AK455,CHAR(10),CHAR(10),IF(OR('Final Report'!G455&lt;&gt;"",'Final Report'!H455&lt;&gt;"",'Final Report'!I455&lt;&gt;"",'Final Report'!J455&lt;&gt;"",'Final Report'!K455&lt;&gt;"",'Final Report'!L455&lt;&gt;"",'Final Report'!M455&lt;&gt;"",'Final Report'!N455&lt;&gt;"",'Final Report'!O455&lt;&gt;""),CONCATENATE("*Assistive Technology:*",CHAR(10),IF('Final Report'!G455&lt;&gt;"",CONCATENATE("JAWS 2022 - Chrome - Windows - ",'Final Report'!G455,CHAR(10)),""),IF('Final Report'!H455&lt;&gt;"",CONCATENATE("NVDA 2022 - Firefox - Windows - ",'Final Report'!H455,CHAR(10)),""),IF('Final Report'!I455&lt;&gt;"",CONCATENATE("NVDA 2022 - Chrome - Windows - ",'Final Report'!I455,CHAR(10)),""),IF('Final Report'!J455&lt;&gt;"",CONCATENATE("VoiceOver - Safari - MAC OS - ",'Final Report'!J455,CHAR(10)),""),IF('Final Report'!K455&lt;&gt;"",CONCATENATE("VoiceOver - Chrome - MAC OS  - ",'Final Report'!K455,CHAR(10)),""),IF('Final Report'!L455&lt;&gt;"",CONCATENATE("VoiceOver - iOS - ",'Final Report'!L455,CHAR(10)),""),IF('Final Report'!M455&lt;&gt;"",CONCATENATE("TalkBack - Android - ",'Final Report'!M455,CHAR(10)),""),IF('Final Report'!N455&lt;&gt;"",CONCATENATE("ZoomText - ",'Final Report'!N455,CHAR(10)),""),IF('Final Report'!O455&lt;&gt;"",CONCATENATE("Dragon - ",'Final Report'!O455,CHAR(10)),""),CHAR(10),"*Original Bug:*",CHAR(10),)))</f>
        <v>*Steps to Reproduce:*
N/A
*Actual Result:*
N/A
*ScreenShot Name:*
*Code Snippet*
0
*Expected Result*
N/A
*Rationale*
N/A
*Recommendation*
N/A
*WCAG 2.1 Conformance Level:*
N/A
*WCAG 2.1 Success Criteria:*
N/A
*Tested on:*
Windows: 11
MAC OS: 12
iOS: 15
Android OS: 10
FALSE</v>
      </c>
      <c r="D455" s="121" t="b">
        <f>Final_Report[[#This Row],[Severity]]</f>
        <v>0</v>
      </c>
      <c r="E455" s="103" t="str">
        <f>CONCATENATE('Final Report'!AD455,CHAR(10),CHAR(10),'Final Report'!AF455)</f>
        <v xml:space="preserve">
N/A</v>
      </c>
      <c r="F455" s="103" t="str">
        <f>Final_Report[[#This Row],[Components]]</f>
        <v>N/A (Level N/A), Accessibility, Audit, Marketing, MLM-XL, MLVISION, MyLab, US, VPAT</v>
      </c>
      <c r="G455" s="103" t="e">
        <f>Final_Report[[#This Row],[Labels]]</f>
        <v>#VALUE!</v>
      </c>
      <c r="H455" s="103">
        <f>Final_Report[[#This Row],[ScreenShot Name]]</f>
        <v>0</v>
      </c>
      <c r="I455" s="104">
        <f>Final_Report[[#This Row],[Priority]]</f>
        <v>0</v>
      </c>
      <c r="J455" s="103">
        <f>Final_Report[[#This Row],[Uploading Status]]</f>
        <v>0</v>
      </c>
    </row>
    <row r="456" spans="1:10" ht="409.5" hidden="1">
      <c r="A456" s="58">
        <f>Final_Report[[#This Row],[Issue Name]]</f>
        <v>0</v>
      </c>
      <c r="B456" s="103" t="str">
        <f>Final_Report[[#This Row],[Summary]]</f>
        <v>N/A</v>
      </c>
      <c r="C456" s="103" t="str">
        <f>CONCATENATE("*Steps to Reproduce:*",CHAR(10),CHAR(10),'Final Report'!AD456,CHAR(10),CHAR(10),'Final Report'!AF456,CHAR(10),CHAR(10),"*Actual Result:*",CHAR(10),'Final Report'!V456,CHAR(10),CHAR(10),"*ScreenShot Name:*",CHAR(10),'Final Report'!AI456,CHAR(10),CHAR(10),IF('Final Report'!X456&lt;&gt;"",CONCATENATE("*Code Snippet*",CHAR(10),'Final Report'!X456,CHAR(10),CHAR(10)),""),"*Expected Result*",CHAR(10),'Final Report'!Z456,CHAR(10),CHAR(10),"*Rationale*",CHAR(10),'Final Report'!AA456,CHAR(10),CHAR(10),"*Recommendation*",CHAR(10),'Final Report'!AC456,CHAR(10),CHAR(10),"*WCAG 2.1 Conformance Level:*",CHAR(10),'Final Report'!AG456,CHAR(10),CHAR(10),"*WCAG 2.1 Success Criteria:*",CHAR(10),'Final Report'!AH456,CHAR(10),CHAR(10),"*Tested on:*",CHAR(10),'Final Report'!AK456,CHAR(10),CHAR(10),IF(OR('Final Report'!G456&lt;&gt;"",'Final Report'!H456&lt;&gt;"",'Final Report'!I456&lt;&gt;"",'Final Report'!J456&lt;&gt;"",'Final Report'!K456&lt;&gt;"",'Final Report'!L456&lt;&gt;"",'Final Report'!M456&lt;&gt;"",'Final Report'!N456&lt;&gt;"",'Final Report'!O456&lt;&gt;""),CONCATENATE("*Assistive Technology:*",CHAR(10),IF('Final Report'!G456&lt;&gt;"",CONCATENATE("JAWS 2022 - Chrome - Windows - ",'Final Report'!G456,CHAR(10)),""),IF('Final Report'!H456&lt;&gt;"",CONCATENATE("NVDA 2022 - Firefox - Windows - ",'Final Report'!H456,CHAR(10)),""),IF('Final Report'!I456&lt;&gt;"",CONCATENATE("NVDA 2022 - Chrome - Windows - ",'Final Report'!I456,CHAR(10)),""),IF('Final Report'!J456&lt;&gt;"",CONCATENATE("VoiceOver - Safari - MAC OS - ",'Final Report'!J456,CHAR(10)),""),IF('Final Report'!K456&lt;&gt;"",CONCATENATE("VoiceOver - Chrome - MAC OS  - ",'Final Report'!K456,CHAR(10)),""),IF('Final Report'!L456&lt;&gt;"",CONCATENATE("VoiceOver - iOS - ",'Final Report'!L456,CHAR(10)),""),IF('Final Report'!M456&lt;&gt;"",CONCATENATE("TalkBack - Android - ",'Final Report'!M456,CHAR(10)),""),IF('Final Report'!N456&lt;&gt;"",CONCATENATE("ZoomText - ",'Final Report'!N456,CHAR(10)),""),IF('Final Report'!O456&lt;&gt;"",CONCATENATE("Dragon - ",'Final Report'!O456,CHAR(10)),""),CHAR(10),"*Original Bug:*",CHAR(10),)))</f>
        <v>*Steps to Reproduce:*
N/A
*Actual Result:*
N/A
*ScreenShot Name:*
*Code Snippet*
0
*Expected Result*
N/A
*Rationale*
N/A
*Recommendation*
N/A
*WCAG 2.1 Conformance Level:*
N/A
*WCAG 2.1 Success Criteria:*
N/A
*Tested on:*
Windows: 11
MAC OS: 12
iOS: 15
Android OS: 10
FALSE</v>
      </c>
      <c r="D456" s="121" t="b">
        <f>Final_Report[[#This Row],[Severity]]</f>
        <v>0</v>
      </c>
      <c r="E456" s="103" t="str">
        <f>CONCATENATE('Final Report'!AD456,CHAR(10),CHAR(10),'Final Report'!AF456)</f>
        <v xml:space="preserve">
N/A</v>
      </c>
      <c r="F456" s="103" t="str">
        <f>Final_Report[[#This Row],[Components]]</f>
        <v>N/A (Level N/A), Accessibility, Audit, Marketing, MLM-XL, MLVISION, MyLab, US, VPAT</v>
      </c>
      <c r="G456" s="103" t="e">
        <f>Final_Report[[#This Row],[Labels]]</f>
        <v>#VALUE!</v>
      </c>
      <c r="H456" s="103">
        <f>Final_Report[[#This Row],[ScreenShot Name]]</f>
        <v>0</v>
      </c>
      <c r="I456" s="104">
        <f>Final_Report[[#This Row],[Priority]]</f>
        <v>0</v>
      </c>
      <c r="J456" s="103">
        <f>Final_Report[[#This Row],[Uploading Status]]</f>
        <v>0</v>
      </c>
    </row>
    <row r="457" spans="1:10" ht="409.5" hidden="1">
      <c r="A457" s="58">
        <f>Final_Report[[#This Row],[Issue Name]]</f>
        <v>0</v>
      </c>
      <c r="B457" s="103" t="str">
        <f>Final_Report[[#This Row],[Summary]]</f>
        <v>N/A</v>
      </c>
      <c r="C457" s="103" t="str">
        <f>CONCATENATE("*Steps to Reproduce:*",CHAR(10),CHAR(10),'Final Report'!AD457,CHAR(10),CHAR(10),'Final Report'!AF457,CHAR(10),CHAR(10),"*Actual Result:*",CHAR(10),'Final Report'!V457,CHAR(10),CHAR(10),"*ScreenShot Name:*",CHAR(10),'Final Report'!AI457,CHAR(10),CHAR(10),IF('Final Report'!X457&lt;&gt;"",CONCATENATE("*Code Snippet*",CHAR(10),'Final Report'!X457,CHAR(10),CHAR(10)),""),"*Expected Result*",CHAR(10),'Final Report'!Z457,CHAR(10),CHAR(10),"*Rationale*",CHAR(10),'Final Report'!AA457,CHAR(10),CHAR(10),"*Recommendation*",CHAR(10),'Final Report'!AC457,CHAR(10),CHAR(10),"*WCAG 2.1 Conformance Level:*",CHAR(10),'Final Report'!AG457,CHAR(10),CHAR(10),"*WCAG 2.1 Success Criteria:*",CHAR(10),'Final Report'!AH457,CHAR(10),CHAR(10),"*Tested on:*",CHAR(10),'Final Report'!AK457,CHAR(10),CHAR(10),IF(OR('Final Report'!G457&lt;&gt;"",'Final Report'!H457&lt;&gt;"",'Final Report'!I457&lt;&gt;"",'Final Report'!J457&lt;&gt;"",'Final Report'!K457&lt;&gt;"",'Final Report'!L457&lt;&gt;"",'Final Report'!M457&lt;&gt;"",'Final Report'!N457&lt;&gt;"",'Final Report'!O457&lt;&gt;""),CONCATENATE("*Assistive Technology:*",CHAR(10),IF('Final Report'!G457&lt;&gt;"",CONCATENATE("JAWS 2022 - Chrome - Windows - ",'Final Report'!G457,CHAR(10)),""),IF('Final Report'!H457&lt;&gt;"",CONCATENATE("NVDA 2022 - Firefox - Windows - ",'Final Report'!H457,CHAR(10)),""),IF('Final Report'!I457&lt;&gt;"",CONCATENATE("NVDA 2022 - Chrome - Windows - ",'Final Report'!I457,CHAR(10)),""),IF('Final Report'!J457&lt;&gt;"",CONCATENATE("VoiceOver - Safari - MAC OS - ",'Final Report'!J457,CHAR(10)),""),IF('Final Report'!K457&lt;&gt;"",CONCATENATE("VoiceOver - Chrome - MAC OS  - ",'Final Report'!K457,CHAR(10)),""),IF('Final Report'!L457&lt;&gt;"",CONCATENATE("VoiceOver - iOS - ",'Final Report'!L457,CHAR(10)),""),IF('Final Report'!M457&lt;&gt;"",CONCATENATE("TalkBack - Android - ",'Final Report'!M457,CHAR(10)),""),IF('Final Report'!N457&lt;&gt;"",CONCATENATE("ZoomText - ",'Final Report'!N457,CHAR(10)),""),IF('Final Report'!O457&lt;&gt;"",CONCATENATE("Dragon - ",'Final Report'!O457,CHAR(10)),""),CHAR(10),"*Original Bug:*",CHAR(10),)))</f>
        <v>*Steps to Reproduce:*
N/A
*Actual Result:*
N/A
*ScreenShot Name:*
*Code Snippet*
0
*Expected Result*
N/A
*Rationale*
N/A
*Recommendation*
N/A
*WCAG 2.1 Conformance Level:*
N/A
*WCAG 2.1 Success Criteria:*
N/A
*Tested on:*
Windows: 11
MAC OS: 12
iOS: 15
Android OS: 10
FALSE</v>
      </c>
      <c r="D457" s="121" t="b">
        <f>Final_Report[[#This Row],[Severity]]</f>
        <v>0</v>
      </c>
      <c r="E457" s="103" t="str">
        <f>CONCATENATE('Final Report'!AD457,CHAR(10),CHAR(10),'Final Report'!AF457)</f>
        <v xml:space="preserve">
N/A</v>
      </c>
      <c r="F457" s="103" t="str">
        <f>Final_Report[[#This Row],[Components]]</f>
        <v>N/A (Level N/A), Accessibility, Audit, Marketing, MLM-XL, MLVISION, MyLab, US, VPAT</v>
      </c>
      <c r="G457" s="103" t="e">
        <f>Final_Report[[#This Row],[Labels]]</f>
        <v>#VALUE!</v>
      </c>
      <c r="H457" s="103">
        <f>Final_Report[[#This Row],[ScreenShot Name]]</f>
        <v>0</v>
      </c>
      <c r="I457" s="104">
        <f>Final_Report[[#This Row],[Priority]]</f>
        <v>0</v>
      </c>
      <c r="J457" s="103">
        <f>Final_Report[[#This Row],[Uploading Status]]</f>
        <v>0</v>
      </c>
    </row>
    <row r="458" spans="1:10" ht="409.5" hidden="1">
      <c r="A458" s="58">
        <f>Final_Report[[#This Row],[Issue Name]]</f>
        <v>0</v>
      </c>
      <c r="B458" s="103" t="str">
        <f>Final_Report[[#This Row],[Summary]]</f>
        <v>N/A</v>
      </c>
      <c r="C458" s="103" t="str">
        <f>CONCATENATE("*Steps to Reproduce:*",CHAR(10),CHAR(10),'Final Report'!AD458,CHAR(10),CHAR(10),'Final Report'!AF458,CHAR(10),CHAR(10),"*Actual Result:*",CHAR(10),'Final Report'!V458,CHAR(10),CHAR(10),"*ScreenShot Name:*",CHAR(10),'Final Report'!AI458,CHAR(10),CHAR(10),IF('Final Report'!X458&lt;&gt;"",CONCATENATE("*Code Snippet*",CHAR(10),'Final Report'!X458,CHAR(10),CHAR(10)),""),"*Expected Result*",CHAR(10),'Final Report'!Z458,CHAR(10),CHAR(10),"*Rationale*",CHAR(10),'Final Report'!AA458,CHAR(10),CHAR(10),"*Recommendation*",CHAR(10),'Final Report'!AC458,CHAR(10),CHAR(10),"*WCAG 2.1 Conformance Level:*",CHAR(10),'Final Report'!AG458,CHAR(10),CHAR(10),"*WCAG 2.1 Success Criteria:*",CHAR(10),'Final Report'!AH458,CHAR(10),CHAR(10),"*Tested on:*",CHAR(10),'Final Report'!AK458,CHAR(10),CHAR(10),IF(OR('Final Report'!G458&lt;&gt;"",'Final Report'!H458&lt;&gt;"",'Final Report'!I458&lt;&gt;"",'Final Report'!J458&lt;&gt;"",'Final Report'!K458&lt;&gt;"",'Final Report'!L458&lt;&gt;"",'Final Report'!M458&lt;&gt;"",'Final Report'!N458&lt;&gt;"",'Final Report'!O458&lt;&gt;""),CONCATENATE("*Assistive Technology:*",CHAR(10),IF('Final Report'!G458&lt;&gt;"",CONCATENATE("JAWS 2022 - Chrome - Windows - ",'Final Report'!G458,CHAR(10)),""),IF('Final Report'!H458&lt;&gt;"",CONCATENATE("NVDA 2022 - Firefox - Windows - ",'Final Report'!H458,CHAR(10)),""),IF('Final Report'!I458&lt;&gt;"",CONCATENATE("NVDA 2022 - Chrome - Windows - ",'Final Report'!I458,CHAR(10)),""),IF('Final Report'!J458&lt;&gt;"",CONCATENATE("VoiceOver - Safari - MAC OS - ",'Final Report'!J458,CHAR(10)),""),IF('Final Report'!K458&lt;&gt;"",CONCATENATE("VoiceOver - Chrome - MAC OS  - ",'Final Report'!K458,CHAR(10)),""),IF('Final Report'!L458&lt;&gt;"",CONCATENATE("VoiceOver - iOS - ",'Final Report'!L458,CHAR(10)),""),IF('Final Report'!M458&lt;&gt;"",CONCATENATE("TalkBack - Android - ",'Final Report'!M458,CHAR(10)),""),IF('Final Report'!N458&lt;&gt;"",CONCATENATE("ZoomText - ",'Final Report'!N458,CHAR(10)),""),IF('Final Report'!O458&lt;&gt;"",CONCATENATE("Dragon - ",'Final Report'!O458,CHAR(10)),""),CHAR(10),"*Original Bug:*",CHAR(10),)))</f>
        <v>*Steps to Reproduce:*
N/A
*Actual Result:*
N/A
*ScreenShot Name:*
*Code Snippet*
0
*Expected Result*
N/A
*Rationale*
N/A
*Recommendation*
N/A
*WCAG 2.1 Conformance Level:*
N/A
*WCAG 2.1 Success Criteria:*
N/A
*Tested on:*
Windows: 11
MAC OS: 12
iOS: 15
Android OS: 10
FALSE</v>
      </c>
      <c r="D458" s="121" t="b">
        <f>Final_Report[[#This Row],[Severity]]</f>
        <v>0</v>
      </c>
      <c r="E458" s="103" t="str">
        <f>CONCATENATE('Final Report'!AD458,CHAR(10),CHAR(10),'Final Report'!AF458)</f>
        <v xml:space="preserve">
N/A</v>
      </c>
      <c r="F458" s="103" t="str">
        <f>Final_Report[[#This Row],[Components]]</f>
        <v>N/A (Level N/A), Accessibility, Audit, Marketing, MLM-XL, MLVISION, MyLab, US, VPAT</v>
      </c>
      <c r="G458" s="103" t="e">
        <f>Final_Report[[#This Row],[Labels]]</f>
        <v>#VALUE!</v>
      </c>
      <c r="H458" s="103">
        <f>Final_Report[[#This Row],[ScreenShot Name]]</f>
        <v>0</v>
      </c>
      <c r="I458" s="104">
        <f>Final_Report[[#This Row],[Priority]]</f>
        <v>0</v>
      </c>
      <c r="J458" s="103">
        <f>Final_Report[[#This Row],[Uploading Status]]</f>
        <v>0</v>
      </c>
    </row>
    <row r="459" spans="1:10" ht="409.5" hidden="1">
      <c r="A459" s="58">
        <f>Final_Report[[#This Row],[Issue Name]]</f>
        <v>0</v>
      </c>
      <c r="B459" s="103" t="str">
        <f>Final_Report[[#This Row],[Summary]]</f>
        <v>N/A</v>
      </c>
      <c r="C459" s="103" t="str">
        <f>CONCATENATE("*Steps to Reproduce:*",CHAR(10),CHAR(10),'Final Report'!AD459,CHAR(10),CHAR(10),'Final Report'!AF459,CHAR(10),CHAR(10),"*Actual Result:*",CHAR(10),'Final Report'!V459,CHAR(10),CHAR(10),"*ScreenShot Name:*",CHAR(10),'Final Report'!AI459,CHAR(10),CHAR(10),IF('Final Report'!X459&lt;&gt;"",CONCATENATE("*Code Snippet*",CHAR(10),'Final Report'!X459,CHAR(10),CHAR(10)),""),"*Expected Result*",CHAR(10),'Final Report'!Z459,CHAR(10),CHAR(10),"*Rationale*",CHAR(10),'Final Report'!AA459,CHAR(10),CHAR(10),"*Recommendation*",CHAR(10),'Final Report'!AC459,CHAR(10),CHAR(10),"*WCAG 2.1 Conformance Level:*",CHAR(10),'Final Report'!AG459,CHAR(10),CHAR(10),"*WCAG 2.1 Success Criteria:*",CHAR(10),'Final Report'!AH459,CHAR(10),CHAR(10),"*Tested on:*",CHAR(10),'Final Report'!AK459,CHAR(10),CHAR(10),IF(OR('Final Report'!G459&lt;&gt;"",'Final Report'!H459&lt;&gt;"",'Final Report'!I459&lt;&gt;"",'Final Report'!J459&lt;&gt;"",'Final Report'!K459&lt;&gt;"",'Final Report'!L459&lt;&gt;"",'Final Report'!M459&lt;&gt;"",'Final Report'!N459&lt;&gt;"",'Final Report'!O459&lt;&gt;""),CONCATENATE("*Assistive Technology:*",CHAR(10),IF('Final Report'!G459&lt;&gt;"",CONCATENATE("JAWS 2022 - Chrome - Windows - ",'Final Report'!G459,CHAR(10)),""),IF('Final Report'!H459&lt;&gt;"",CONCATENATE("NVDA 2022 - Firefox - Windows - ",'Final Report'!H459,CHAR(10)),""),IF('Final Report'!I459&lt;&gt;"",CONCATENATE("NVDA 2022 - Chrome - Windows - ",'Final Report'!I459,CHAR(10)),""),IF('Final Report'!J459&lt;&gt;"",CONCATENATE("VoiceOver - Safari - MAC OS - ",'Final Report'!J459,CHAR(10)),""),IF('Final Report'!K459&lt;&gt;"",CONCATENATE("VoiceOver - Chrome - MAC OS  - ",'Final Report'!K459,CHAR(10)),""),IF('Final Report'!L459&lt;&gt;"",CONCATENATE("VoiceOver - iOS - ",'Final Report'!L459,CHAR(10)),""),IF('Final Report'!M459&lt;&gt;"",CONCATENATE("TalkBack - Android - ",'Final Report'!M459,CHAR(10)),""),IF('Final Report'!N459&lt;&gt;"",CONCATENATE("ZoomText - ",'Final Report'!N459,CHAR(10)),""),IF('Final Report'!O459&lt;&gt;"",CONCATENATE("Dragon - ",'Final Report'!O459,CHAR(10)),""),CHAR(10),"*Original Bug:*",CHAR(10),)))</f>
        <v>*Steps to Reproduce:*
N/A
*Actual Result:*
N/A
*ScreenShot Name:*
*Code Snippet*
0
*Expected Result*
N/A
*Rationale*
N/A
*Recommendation*
N/A
*WCAG 2.1 Conformance Level:*
N/A
*WCAG 2.1 Success Criteria:*
N/A
*Tested on:*
Windows: 11
MAC OS: 12
iOS: 15
Android OS: 10
FALSE</v>
      </c>
      <c r="D459" s="121" t="b">
        <f>Final_Report[[#This Row],[Severity]]</f>
        <v>0</v>
      </c>
      <c r="E459" s="103" t="str">
        <f>CONCATENATE('Final Report'!AD459,CHAR(10),CHAR(10),'Final Report'!AF459)</f>
        <v xml:space="preserve">
N/A</v>
      </c>
      <c r="F459" s="103" t="str">
        <f>Final_Report[[#This Row],[Components]]</f>
        <v>N/A (Level N/A), Accessibility, Audit, Marketing, MLM-XL, MLVISION, MyLab, US, VPAT</v>
      </c>
      <c r="G459" s="103" t="e">
        <f>Final_Report[[#This Row],[Labels]]</f>
        <v>#VALUE!</v>
      </c>
      <c r="H459" s="103">
        <f>Final_Report[[#This Row],[ScreenShot Name]]</f>
        <v>0</v>
      </c>
      <c r="I459" s="104">
        <f>Final_Report[[#This Row],[Priority]]</f>
        <v>0</v>
      </c>
      <c r="J459" s="103">
        <f>Final_Report[[#This Row],[Uploading Status]]</f>
        <v>0</v>
      </c>
    </row>
    <row r="460" spans="1:10" ht="409.5" hidden="1">
      <c r="A460" s="58">
        <f>Final_Report[[#This Row],[Issue Name]]</f>
        <v>0</v>
      </c>
      <c r="B460" s="103" t="str">
        <f>Final_Report[[#This Row],[Summary]]</f>
        <v>N/A</v>
      </c>
      <c r="C460" s="103" t="str">
        <f>CONCATENATE("*Steps to Reproduce:*",CHAR(10),CHAR(10),'Final Report'!AD460,CHAR(10),CHAR(10),'Final Report'!AF460,CHAR(10),CHAR(10),"*Actual Result:*",CHAR(10),'Final Report'!V460,CHAR(10),CHAR(10),"*ScreenShot Name:*",CHAR(10),'Final Report'!AI460,CHAR(10),CHAR(10),IF('Final Report'!X460&lt;&gt;"",CONCATENATE("*Code Snippet*",CHAR(10),'Final Report'!X460,CHAR(10),CHAR(10)),""),"*Expected Result*",CHAR(10),'Final Report'!Z460,CHAR(10),CHAR(10),"*Rationale*",CHAR(10),'Final Report'!AA460,CHAR(10),CHAR(10),"*Recommendation*",CHAR(10),'Final Report'!AC460,CHAR(10),CHAR(10),"*WCAG 2.1 Conformance Level:*",CHAR(10),'Final Report'!AG460,CHAR(10),CHAR(10),"*WCAG 2.1 Success Criteria:*",CHAR(10),'Final Report'!AH460,CHAR(10),CHAR(10),"*Tested on:*",CHAR(10),'Final Report'!AK460,CHAR(10),CHAR(10),IF(OR('Final Report'!G460&lt;&gt;"",'Final Report'!H460&lt;&gt;"",'Final Report'!I460&lt;&gt;"",'Final Report'!J460&lt;&gt;"",'Final Report'!K460&lt;&gt;"",'Final Report'!L460&lt;&gt;"",'Final Report'!M460&lt;&gt;"",'Final Report'!N460&lt;&gt;"",'Final Report'!O460&lt;&gt;""),CONCATENATE("*Assistive Technology:*",CHAR(10),IF('Final Report'!G460&lt;&gt;"",CONCATENATE("JAWS 2022 - Chrome - Windows - ",'Final Report'!G460,CHAR(10)),""),IF('Final Report'!H460&lt;&gt;"",CONCATENATE("NVDA 2022 - Firefox - Windows - ",'Final Report'!H460,CHAR(10)),""),IF('Final Report'!I460&lt;&gt;"",CONCATENATE("NVDA 2022 - Chrome - Windows - ",'Final Report'!I460,CHAR(10)),""),IF('Final Report'!J460&lt;&gt;"",CONCATENATE("VoiceOver - Safari - MAC OS - ",'Final Report'!J460,CHAR(10)),""),IF('Final Report'!K460&lt;&gt;"",CONCATENATE("VoiceOver - Chrome - MAC OS  - ",'Final Report'!K460,CHAR(10)),""),IF('Final Report'!L460&lt;&gt;"",CONCATENATE("VoiceOver - iOS - ",'Final Report'!L460,CHAR(10)),""),IF('Final Report'!M460&lt;&gt;"",CONCATENATE("TalkBack - Android - ",'Final Report'!M460,CHAR(10)),""),IF('Final Report'!N460&lt;&gt;"",CONCATENATE("ZoomText - ",'Final Report'!N460,CHAR(10)),""),IF('Final Report'!O460&lt;&gt;"",CONCATENATE("Dragon - ",'Final Report'!O460,CHAR(10)),""),CHAR(10),"*Original Bug:*",CHAR(10),)))</f>
        <v>*Steps to Reproduce:*
N/A
*Actual Result:*
N/A
*ScreenShot Name:*
*Code Snippet*
0
*Expected Result*
N/A
*Rationale*
N/A
*Recommendation*
N/A
*WCAG 2.1 Conformance Level:*
N/A
*WCAG 2.1 Success Criteria:*
N/A
*Tested on:*
Windows: 11
MAC OS: 12
iOS: 15
Android OS: 10
FALSE</v>
      </c>
      <c r="D460" s="121" t="b">
        <f>Final_Report[[#This Row],[Severity]]</f>
        <v>0</v>
      </c>
      <c r="E460" s="103" t="str">
        <f>CONCATENATE('Final Report'!AD460,CHAR(10),CHAR(10),'Final Report'!AF460)</f>
        <v xml:space="preserve">
N/A</v>
      </c>
      <c r="F460" s="103" t="str">
        <f>Final_Report[[#This Row],[Components]]</f>
        <v>N/A (Level N/A), Accessibility, Audit, Marketing, MLM-XL, MLVISION, MyLab, US, VPAT</v>
      </c>
      <c r="G460" s="103" t="e">
        <f>Final_Report[[#This Row],[Labels]]</f>
        <v>#VALUE!</v>
      </c>
      <c r="H460" s="103">
        <f>Final_Report[[#This Row],[ScreenShot Name]]</f>
        <v>0</v>
      </c>
      <c r="I460" s="104">
        <f>Final_Report[[#This Row],[Priority]]</f>
        <v>0</v>
      </c>
      <c r="J460" s="103">
        <f>Final_Report[[#This Row],[Uploading Status]]</f>
        <v>0</v>
      </c>
    </row>
    <row r="461" spans="1:10" ht="409.5" hidden="1">
      <c r="A461" s="58">
        <f>Final_Report[[#This Row],[Issue Name]]</f>
        <v>0</v>
      </c>
      <c r="B461" s="103" t="str">
        <f>Final_Report[[#This Row],[Summary]]</f>
        <v>N/A</v>
      </c>
      <c r="C461" s="103" t="str">
        <f>CONCATENATE("*Steps to Reproduce:*",CHAR(10),CHAR(10),'Final Report'!AD461,CHAR(10),CHAR(10),'Final Report'!AF461,CHAR(10),CHAR(10),"*Actual Result:*",CHAR(10),'Final Report'!V461,CHAR(10),CHAR(10),"*ScreenShot Name:*",CHAR(10),'Final Report'!AI461,CHAR(10),CHAR(10),IF('Final Report'!X461&lt;&gt;"",CONCATENATE("*Code Snippet*",CHAR(10),'Final Report'!X461,CHAR(10),CHAR(10)),""),"*Expected Result*",CHAR(10),'Final Report'!Z461,CHAR(10),CHAR(10),"*Rationale*",CHAR(10),'Final Report'!AA461,CHAR(10),CHAR(10),"*Recommendation*",CHAR(10),'Final Report'!AC461,CHAR(10),CHAR(10),"*WCAG 2.1 Conformance Level:*",CHAR(10),'Final Report'!AG461,CHAR(10),CHAR(10),"*WCAG 2.1 Success Criteria:*",CHAR(10),'Final Report'!AH461,CHAR(10),CHAR(10),"*Tested on:*",CHAR(10),'Final Report'!AK461,CHAR(10),CHAR(10),IF(OR('Final Report'!G461&lt;&gt;"",'Final Report'!H461&lt;&gt;"",'Final Report'!I461&lt;&gt;"",'Final Report'!J461&lt;&gt;"",'Final Report'!K461&lt;&gt;"",'Final Report'!L461&lt;&gt;"",'Final Report'!M461&lt;&gt;"",'Final Report'!N461&lt;&gt;"",'Final Report'!O461&lt;&gt;""),CONCATENATE("*Assistive Technology:*",CHAR(10),IF('Final Report'!G461&lt;&gt;"",CONCATENATE("JAWS 2022 - Chrome - Windows - ",'Final Report'!G461,CHAR(10)),""),IF('Final Report'!H461&lt;&gt;"",CONCATENATE("NVDA 2022 - Firefox - Windows - ",'Final Report'!H461,CHAR(10)),""),IF('Final Report'!I461&lt;&gt;"",CONCATENATE("NVDA 2022 - Chrome - Windows - ",'Final Report'!I461,CHAR(10)),""),IF('Final Report'!J461&lt;&gt;"",CONCATENATE("VoiceOver - Safari - MAC OS - ",'Final Report'!J461,CHAR(10)),""),IF('Final Report'!K461&lt;&gt;"",CONCATENATE("VoiceOver - Chrome - MAC OS  - ",'Final Report'!K461,CHAR(10)),""),IF('Final Report'!L461&lt;&gt;"",CONCATENATE("VoiceOver - iOS - ",'Final Report'!L461,CHAR(10)),""),IF('Final Report'!M461&lt;&gt;"",CONCATENATE("TalkBack - Android - ",'Final Report'!M461,CHAR(10)),""),IF('Final Report'!N461&lt;&gt;"",CONCATENATE("ZoomText - ",'Final Report'!N461,CHAR(10)),""),IF('Final Report'!O461&lt;&gt;"",CONCATENATE("Dragon - ",'Final Report'!O461,CHAR(10)),""),CHAR(10),"*Original Bug:*",CHAR(10),)))</f>
        <v>*Steps to Reproduce:*
N/A
*Actual Result:*
N/A
*ScreenShot Name:*
*Code Snippet*
0
*Expected Result*
N/A
*Rationale*
N/A
*Recommendation*
N/A
*WCAG 2.1 Conformance Level:*
N/A
*WCAG 2.1 Success Criteria:*
N/A
*Tested on:*
Windows: 11
MAC OS: 12
iOS: 15
Android OS: 10
FALSE</v>
      </c>
      <c r="D461" s="121" t="b">
        <f>Final_Report[[#This Row],[Severity]]</f>
        <v>0</v>
      </c>
      <c r="E461" s="103" t="str">
        <f>CONCATENATE('Final Report'!AD461,CHAR(10),CHAR(10),'Final Report'!AF461)</f>
        <v xml:space="preserve">
N/A</v>
      </c>
      <c r="F461" s="103" t="str">
        <f>Final_Report[[#This Row],[Components]]</f>
        <v>N/A (Level N/A), Accessibility, Audit, Marketing, MLM-XL, MLVISION, MyLab, US, VPAT</v>
      </c>
      <c r="G461" s="103" t="e">
        <f>Final_Report[[#This Row],[Labels]]</f>
        <v>#VALUE!</v>
      </c>
      <c r="H461" s="103">
        <f>Final_Report[[#This Row],[ScreenShot Name]]</f>
        <v>0</v>
      </c>
      <c r="I461" s="104">
        <f>Final_Report[[#This Row],[Priority]]</f>
        <v>0</v>
      </c>
      <c r="J461" s="103">
        <f>Final_Report[[#This Row],[Uploading Status]]</f>
        <v>0</v>
      </c>
    </row>
    <row r="462" spans="1:10" ht="409.5" hidden="1">
      <c r="A462" s="58">
        <f>Final_Report[[#This Row],[Issue Name]]</f>
        <v>0</v>
      </c>
      <c r="B462" s="103" t="str">
        <f>Final_Report[[#This Row],[Summary]]</f>
        <v>N/A</v>
      </c>
      <c r="C462" s="103" t="str">
        <f>CONCATENATE("*Steps to Reproduce:*",CHAR(10),CHAR(10),'Final Report'!AD462,CHAR(10),CHAR(10),'Final Report'!AF462,CHAR(10),CHAR(10),"*Actual Result:*",CHAR(10),'Final Report'!V462,CHAR(10),CHAR(10),"*ScreenShot Name:*",CHAR(10),'Final Report'!AI462,CHAR(10),CHAR(10),IF('Final Report'!X462&lt;&gt;"",CONCATENATE("*Code Snippet*",CHAR(10),'Final Report'!X462,CHAR(10),CHAR(10)),""),"*Expected Result*",CHAR(10),'Final Report'!Z462,CHAR(10),CHAR(10),"*Rationale*",CHAR(10),'Final Report'!AA462,CHAR(10),CHAR(10),"*Recommendation*",CHAR(10),'Final Report'!AC462,CHAR(10),CHAR(10),"*WCAG 2.1 Conformance Level:*",CHAR(10),'Final Report'!AG462,CHAR(10),CHAR(10),"*WCAG 2.1 Success Criteria:*",CHAR(10),'Final Report'!AH462,CHAR(10),CHAR(10),"*Tested on:*",CHAR(10),'Final Report'!AK462,CHAR(10),CHAR(10),IF(OR('Final Report'!G462&lt;&gt;"",'Final Report'!H462&lt;&gt;"",'Final Report'!I462&lt;&gt;"",'Final Report'!J462&lt;&gt;"",'Final Report'!K462&lt;&gt;"",'Final Report'!L462&lt;&gt;"",'Final Report'!M462&lt;&gt;"",'Final Report'!N462&lt;&gt;"",'Final Report'!O462&lt;&gt;""),CONCATENATE("*Assistive Technology:*",CHAR(10),IF('Final Report'!G462&lt;&gt;"",CONCATENATE("JAWS 2022 - Chrome - Windows - ",'Final Report'!G462,CHAR(10)),""),IF('Final Report'!H462&lt;&gt;"",CONCATENATE("NVDA 2022 - Firefox - Windows - ",'Final Report'!H462,CHAR(10)),""),IF('Final Report'!I462&lt;&gt;"",CONCATENATE("NVDA 2022 - Chrome - Windows - ",'Final Report'!I462,CHAR(10)),""),IF('Final Report'!J462&lt;&gt;"",CONCATENATE("VoiceOver - Safari - MAC OS - ",'Final Report'!J462,CHAR(10)),""),IF('Final Report'!K462&lt;&gt;"",CONCATENATE("VoiceOver - Chrome - MAC OS  - ",'Final Report'!K462,CHAR(10)),""),IF('Final Report'!L462&lt;&gt;"",CONCATENATE("VoiceOver - iOS - ",'Final Report'!L462,CHAR(10)),""),IF('Final Report'!M462&lt;&gt;"",CONCATENATE("TalkBack - Android - ",'Final Report'!M462,CHAR(10)),""),IF('Final Report'!N462&lt;&gt;"",CONCATENATE("ZoomText - ",'Final Report'!N462,CHAR(10)),""),IF('Final Report'!O462&lt;&gt;"",CONCATENATE("Dragon - ",'Final Report'!O462,CHAR(10)),""),CHAR(10),"*Original Bug:*",CHAR(10),)))</f>
        <v>*Steps to Reproduce:*
N/A
*Actual Result:*
N/A
*ScreenShot Name:*
*Code Snippet*
0
*Expected Result*
N/A
*Rationale*
N/A
*Recommendation*
N/A
*WCAG 2.1 Conformance Level:*
N/A
*WCAG 2.1 Success Criteria:*
N/A
*Tested on:*
Windows: 11
MAC OS: 12
iOS: 15
Android OS: 10
FALSE</v>
      </c>
      <c r="D462" s="121" t="b">
        <f>Final_Report[[#This Row],[Severity]]</f>
        <v>0</v>
      </c>
      <c r="E462" s="103" t="str">
        <f>CONCATENATE('Final Report'!AD462,CHAR(10),CHAR(10),'Final Report'!AF462)</f>
        <v xml:space="preserve">
N/A</v>
      </c>
      <c r="F462" s="103" t="str">
        <f>Final_Report[[#This Row],[Components]]</f>
        <v>N/A (Level N/A), Accessibility, Audit, Marketing, MLM-XL, MLVISION, MyLab, US, VPAT</v>
      </c>
      <c r="G462" s="103" t="e">
        <f>Final_Report[[#This Row],[Labels]]</f>
        <v>#VALUE!</v>
      </c>
      <c r="H462" s="103">
        <f>Final_Report[[#This Row],[ScreenShot Name]]</f>
        <v>0</v>
      </c>
      <c r="I462" s="104">
        <f>Final_Report[[#This Row],[Priority]]</f>
        <v>0</v>
      </c>
      <c r="J462" s="103">
        <f>Final_Report[[#This Row],[Uploading Status]]</f>
        <v>0</v>
      </c>
    </row>
    <row r="463" spans="1:10" ht="409.5" hidden="1">
      <c r="A463" s="58">
        <f>Final_Report[[#This Row],[Issue Name]]</f>
        <v>0</v>
      </c>
      <c r="B463" s="103" t="str">
        <f>Final_Report[[#This Row],[Summary]]</f>
        <v>N/A</v>
      </c>
      <c r="C463" s="103" t="str">
        <f>CONCATENATE("*Steps to Reproduce:*",CHAR(10),CHAR(10),'Final Report'!AD463,CHAR(10),CHAR(10),'Final Report'!AF463,CHAR(10),CHAR(10),"*Actual Result:*",CHAR(10),'Final Report'!V463,CHAR(10),CHAR(10),"*ScreenShot Name:*",CHAR(10),'Final Report'!AI463,CHAR(10),CHAR(10),IF('Final Report'!X463&lt;&gt;"",CONCATENATE("*Code Snippet*",CHAR(10),'Final Report'!X463,CHAR(10),CHAR(10)),""),"*Expected Result*",CHAR(10),'Final Report'!Z463,CHAR(10),CHAR(10),"*Rationale*",CHAR(10),'Final Report'!AA463,CHAR(10),CHAR(10),"*Recommendation*",CHAR(10),'Final Report'!AC463,CHAR(10),CHAR(10),"*WCAG 2.1 Conformance Level:*",CHAR(10),'Final Report'!AG463,CHAR(10),CHAR(10),"*WCAG 2.1 Success Criteria:*",CHAR(10),'Final Report'!AH463,CHAR(10),CHAR(10),"*Tested on:*",CHAR(10),'Final Report'!AK463,CHAR(10),CHAR(10),IF(OR('Final Report'!G463&lt;&gt;"",'Final Report'!H463&lt;&gt;"",'Final Report'!I463&lt;&gt;"",'Final Report'!J463&lt;&gt;"",'Final Report'!K463&lt;&gt;"",'Final Report'!L463&lt;&gt;"",'Final Report'!M463&lt;&gt;"",'Final Report'!N463&lt;&gt;"",'Final Report'!O463&lt;&gt;""),CONCATENATE("*Assistive Technology:*",CHAR(10),IF('Final Report'!G463&lt;&gt;"",CONCATENATE("JAWS 2022 - Chrome - Windows - ",'Final Report'!G463,CHAR(10)),""),IF('Final Report'!H463&lt;&gt;"",CONCATENATE("NVDA 2022 - Firefox - Windows - ",'Final Report'!H463,CHAR(10)),""),IF('Final Report'!I463&lt;&gt;"",CONCATENATE("NVDA 2022 - Chrome - Windows - ",'Final Report'!I463,CHAR(10)),""),IF('Final Report'!J463&lt;&gt;"",CONCATENATE("VoiceOver - Safari - MAC OS - ",'Final Report'!J463,CHAR(10)),""),IF('Final Report'!K463&lt;&gt;"",CONCATENATE("VoiceOver - Chrome - MAC OS  - ",'Final Report'!K463,CHAR(10)),""),IF('Final Report'!L463&lt;&gt;"",CONCATENATE("VoiceOver - iOS - ",'Final Report'!L463,CHAR(10)),""),IF('Final Report'!M463&lt;&gt;"",CONCATENATE("TalkBack - Android - ",'Final Report'!M463,CHAR(10)),""),IF('Final Report'!N463&lt;&gt;"",CONCATENATE("ZoomText - ",'Final Report'!N463,CHAR(10)),""),IF('Final Report'!O463&lt;&gt;"",CONCATENATE("Dragon - ",'Final Report'!O463,CHAR(10)),""),CHAR(10),"*Original Bug:*",CHAR(10),)))</f>
        <v>*Steps to Reproduce:*
N/A
*Actual Result:*
N/A
*ScreenShot Name:*
*Code Snippet*
0
*Expected Result*
N/A
*Rationale*
N/A
*Recommendation*
N/A
*WCAG 2.1 Conformance Level:*
N/A
*WCAG 2.1 Success Criteria:*
N/A
*Tested on:*
Windows: 11
MAC OS: 12
iOS: 15
Android OS: 10
FALSE</v>
      </c>
      <c r="D463" s="121" t="b">
        <f>Final_Report[[#This Row],[Severity]]</f>
        <v>0</v>
      </c>
      <c r="E463" s="103" t="str">
        <f>CONCATENATE('Final Report'!AD463,CHAR(10),CHAR(10),'Final Report'!AF463)</f>
        <v xml:space="preserve">
N/A</v>
      </c>
      <c r="F463" s="103" t="str">
        <f>Final_Report[[#This Row],[Components]]</f>
        <v>N/A (Level N/A), Accessibility, Audit, Marketing, MLM-XL, MLVISION, MyLab, US, VPAT</v>
      </c>
      <c r="G463" s="103" t="e">
        <f>Final_Report[[#This Row],[Labels]]</f>
        <v>#VALUE!</v>
      </c>
      <c r="H463" s="103">
        <f>Final_Report[[#This Row],[ScreenShot Name]]</f>
        <v>0</v>
      </c>
      <c r="I463" s="104">
        <f>Final_Report[[#This Row],[Priority]]</f>
        <v>0</v>
      </c>
      <c r="J463" s="103">
        <f>Final_Report[[#This Row],[Uploading Status]]</f>
        <v>0</v>
      </c>
    </row>
    <row r="464" spans="1:10" ht="409.5" hidden="1">
      <c r="A464" s="58">
        <f>Final_Report[[#This Row],[Issue Name]]</f>
        <v>0</v>
      </c>
      <c r="B464" s="103" t="str">
        <f>Final_Report[[#This Row],[Summary]]</f>
        <v>N/A</v>
      </c>
      <c r="C464" s="103" t="str">
        <f>CONCATENATE("*Steps to Reproduce:*",CHAR(10),CHAR(10),'Final Report'!AD464,CHAR(10),CHAR(10),'Final Report'!AF464,CHAR(10),CHAR(10),"*Actual Result:*",CHAR(10),'Final Report'!V464,CHAR(10),CHAR(10),"*ScreenShot Name:*",CHAR(10),'Final Report'!AI464,CHAR(10),CHAR(10),IF('Final Report'!X464&lt;&gt;"",CONCATENATE("*Code Snippet*",CHAR(10),'Final Report'!X464,CHAR(10),CHAR(10)),""),"*Expected Result*",CHAR(10),'Final Report'!Z464,CHAR(10),CHAR(10),"*Rationale*",CHAR(10),'Final Report'!AA464,CHAR(10),CHAR(10),"*Recommendation*",CHAR(10),'Final Report'!AC464,CHAR(10),CHAR(10),"*WCAG 2.1 Conformance Level:*",CHAR(10),'Final Report'!AG464,CHAR(10),CHAR(10),"*WCAG 2.1 Success Criteria:*",CHAR(10),'Final Report'!AH464,CHAR(10),CHAR(10),"*Tested on:*",CHAR(10),'Final Report'!AK464,CHAR(10),CHAR(10),IF(OR('Final Report'!G464&lt;&gt;"",'Final Report'!H464&lt;&gt;"",'Final Report'!I464&lt;&gt;"",'Final Report'!J464&lt;&gt;"",'Final Report'!K464&lt;&gt;"",'Final Report'!L464&lt;&gt;"",'Final Report'!M464&lt;&gt;"",'Final Report'!N464&lt;&gt;"",'Final Report'!O464&lt;&gt;""),CONCATENATE("*Assistive Technology:*",CHAR(10),IF('Final Report'!G464&lt;&gt;"",CONCATENATE("JAWS 2022 - Chrome - Windows - ",'Final Report'!G464,CHAR(10)),""),IF('Final Report'!H464&lt;&gt;"",CONCATENATE("NVDA 2022 - Firefox - Windows - ",'Final Report'!H464,CHAR(10)),""),IF('Final Report'!I464&lt;&gt;"",CONCATENATE("NVDA 2022 - Chrome - Windows - ",'Final Report'!I464,CHAR(10)),""),IF('Final Report'!J464&lt;&gt;"",CONCATENATE("VoiceOver - Safari - MAC OS - ",'Final Report'!J464,CHAR(10)),""),IF('Final Report'!K464&lt;&gt;"",CONCATENATE("VoiceOver - Chrome - MAC OS  - ",'Final Report'!K464,CHAR(10)),""),IF('Final Report'!L464&lt;&gt;"",CONCATENATE("VoiceOver - iOS - ",'Final Report'!L464,CHAR(10)),""),IF('Final Report'!M464&lt;&gt;"",CONCATENATE("TalkBack - Android - ",'Final Report'!M464,CHAR(10)),""),IF('Final Report'!N464&lt;&gt;"",CONCATENATE("ZoomText - ",'Final Report'!N464,CHAR(10)),""),IF('Final Report'!O464&lt;&gt;"",CONCATENATE("Dragon - ",'Final Report'!O464,CHAR(10)),""),CHAR(10),"*Original Bug:*",CHAR(10),)))</f>
        <v>*Steps to Reproduce:*
N/A
*Actual Result:*
N/A
*ScreenShot Name:*
*Code Snippet*
0
*Expected Result*
N/A
*Rationale*
N/A
*Recommendation*
N/A
*WCAG 2.1 Conformance Level:*
N/A
*WCAG 2.1 Success Criteria:*
N/A
*Tested on:*
Windows: 11
MAC OS: 12
iOS: 15
Android OS: 10
FALSE</v>
      </c>
      <c r="D464" s="121" t="b">
        <f>Final_Report[[#This Row],[Severity]]</f>
        <v>0</v>
      </c>
      <c r="E464" s="103" t="str">
        <f>CONCATENATE('Final Report'!AD464,CHAR(10),CHAR(10),'Final Report'!AF464)</f>
        <v xml:space="preserve">
N/A</v>
      </c>
      <c r="F464" s="103" t="str">
        <f>Final_Report[[#This Row],[Components]]</f>
        <v>N/A (Level N/A), Accessibility, Audit, Marketing, MLM-XL, MLVISION, MyLab, US, VPAT</v>
      </c>
      <c r="G464" s="103" t="e">
        <f>Final_Report[[#This Row],[Labels]]</f>
        <v>#VALUE!</v>
      </c>
      <c r="H464" s="103">
        <f>Final_Report[[#This Row],[ScreenShot Name]]</f>
        <v>0</v>
      </c>
      <c r="I464" s="104">
        <f>Final_Report[[#This Row],[Priority]]</f>
        <v>0</v>
      </c>
      <c r="J464" s="103">
        <f>Final_Report[[#This Row],[Uploading Status]]</f>
        <v>0</v>
      </c>
    </row>
    <row r="465" spans="1:10" ht="409.5" hidden="1">
      <c r="A465" s="58">
        <f>Final_Report[[#This Row],[Issue Name]]</f>
        <v>0</v>
      </c>
      <c r="B465" s="103" t="str">
        <f>Final_Report[[#This Row],[Summary]]</f>
        <v>N/A</v>
      </c>
      <c r="C465" s="103" t="str">
        <f>CONCATENATE("*Steps to Reproduce:*",CHAR(10),CHAR(10),'Final Report'!AD465,CHAR(10),CHAR(10),'Final Report'!AF465,CHAR(10),CHAR(10),"*Actual Result:*",CHAR(10),'Final Report'!V465,CHAR(10),CHAR(10),"*ScreenShot Name:*",CHAR(10),'Final Report'!AI465,CHAR(10),CHAR(10),IF('Final Report'!X465&lt;&gt;"",CONCATENATE("*Code Snippet*",CHAR(10),'Final Report'!X465,CHAR(10),CHAR(10)),""),"*Expected Result*",CHAR(10),'Final Report'!Z465,CHAR(10),CHAR(10),"*Rationale*",CHAR(10),'Final Report'!AA465,CHAR(10),CHAR(10),"*Recommendation*",CHAR(10),'Final Report'!AC465,CHAR(10),CHAR(10),"*WCAG 2.1 Conformance Level:*",CHAR(10),'Final Report'!AG465,CHAR(10),CHAR(10),"*WCAG 2.1 Success Criteria:*",CHAR(10),'Final Report'!AH465,CHAR(10),CHAR(10),"*Tested on:*",CHAR(10),'Final Report'!AK465,CHAR(10),CHAR(10),IF(OR('Final Report'!G465&lt;&gt;"",'Final Report'!H465&lt;&gt;"",'Final Report'!I465&lt;&gt;"",'Final Report'!J465&lt;&gt;"",'Final Report'!K465&lt;&gt;"",'Final Report'!L465&lt;&gt;"",'Final Report'!M465&lt;&gt;"",'Final Report'!N465&lt;&gt;"",'Final Report'!O465&lt;&gt;""),CONCATENATE("*Assistive Technology:*",CHAR(10),IF('Final Report'!G465&lt;&gt;"",CONCATENATE("JAWS 2022 - Chrome - Windows - ",'Final Report'!G465,CHAR(10)),""),IF('Final Report'!H465&lt;&gt;"",CONCATENATE("NVDA 2022 - Firefox - Windows - ",'Final Report'!H465,CHAR(10)),""),IF('Final Report'!I465&lt;&gt;"",CONCATENATE("NVDA 2022 - Chrome - Windows - ",'Final Report'!I465,CHAR(10)),""),IF('Final Report'!J465&lt;&gt;"",CONCATENATE("VoiceOver - Safari - MAC OS - ",'Final Report'!J465,CHAR(10)),""),IF('Final Report'!K465&lt;&gt;"",CONCATENATE("VoiceOver - Chrome - MAC OS  - ",'Final Report'!K465,CHAR(10)),""),IF('Final Report'!L465&lt;&gt;"",CONCATENATE("VoiceOver - iOS - ",'Final Report'!L465,CHAR(10)),""),IF('Final Report'!M465&lt;&gt;"",CONCATENATE("TalkBack - Android - ",'Final Report'!M465,CHAR(10)),""),IF('Final Report'!N465&lt;&gt;"",CONCATENATE("ZoomText - ",'Final Report'!N465,CHAR(10)),""),IF('Final Report'!O465&lt;&gt;"",CONCATENATE("Dragon - ",'Final Report'!O465,CHAR(10)),""),CHAR(10),"*Original Bug:*",CHAR(10),)))</f>
        <v>*Steps to Reproduce:*
N/A
*Actual Result:*
N/A
*ScreenShot Name:*
*Code Snippet*
0
*Expected Result*
N/A
*Rationale*
N/A
*Recommendation*
N/A
*WCAG 2.1 Conformance Level:*
N/A
*WCAG 2.1 Success Criteria:*
N/A
*Tested on:*
Windows: 11
MAC OS: 12
iOS: 15
Android OS: 10
FALSE</v>
      </c>
      <c r="D465" s="121" t="b">
        <f>Final_Report[[#This Row],[Severity]]</f>
        <v>0</v>
      </c>
      <c r="E465" s="103" t="str">
        <f>CONCATENATE('Final Report'!AD465,CHAR(10),CHAR(10),'Final Report'!AF465)</f>
        <v xml:space="preserve">
N/A</v>
      </c>
      <c r="F465" s="103" t="str">
        <f>Final_Report[[#This Row],[Components]]</f>
        <v>N/A (Level N/A), Accessibility, Audit, Marketing, MLM-XL, MLVISION, MyLab, US, VPAT</v>
      </c>
      <c r="G465" s="103" t="e">
        <f>Final_Report[[#This Row],[Labels]]</f>
        <v>#VALUE!</v>
      </c>
      <c r="H465" s="103">
        <f>Final_Report[[#This Row],[ScreenShot Name]]</f>
        <v>0</v>
      </c>
      <c r="I465" s="104">
        <f>Final_Report[[#This Row],[Priority]]</f>
        <v>0</v>
      </c>
      <c r="J465" s="103">
        <f>Final_Report[[#This Row],[Uploading Status]]</f>
        <v>0</v>
      </c>
    </row>
    <row r="466" spans="1:10" ht="409.5" hidden="1">
      <c r="A466" s="58">
        <f>Final_Report[[#This Row],[Issue Name]]</f>
        <v>0</v>
      </c>
      <c r="B466" s="103" t="str">
        <f>Final_Report[[#This Row],[Summary]]</f>
        <v>N/A</v>
      </c>
      <c r="C466" s="103" t="str">
        <f>CONCATENATE("*Steps to Reproduce:*",CHAR(10),CHAR(10),'Final Report'!AD466,CHAR(10),CHAR(10),'Final Report'!AF466,CHAR(10),CHAR(10),"*Actual Result:*",CHAR(10),'Final Report'!V466,CHAR(10),CHAR(10),"*ScreenShot Name:*",CHAR(10),'Final Report'!AI466,CHAR(10),CHAR(10),IF('Final Report'!X466&lt;&gt;"",CONCATENATE("*Code Snippet*",CHAR(10),'Final Report'!X466,CHAR(10),CHAR(10)),""),"*Expected Result*",CHAR(10),'Final Report'!Z466,CHAR(10),CHAR(10),"*Rationale*",CHAR(10),'Final Report'!AA466,CHAR(10),CHAR(10),"*Recommendation*",CHAR(10),'Final Report'!AC466,CHAR(10),CHAR(10),"*WCAG 2.1 Conformance Level:*",CHAR(10),'Final Report'!AG466,CHAR(10),CHAR(10),"*WCAG 2.1 Success Criteria:*",CHAR(10),'Final Report'!AH466,CHAR(10),CHAR(10),"*Tested on:*",CHAR(10),'Final Report'!AK466,CHAR(10),CHAR(10),IF(OR('Final Report'!G466&lt;&gt;"",'Final Report'!H466&lt;&gt;"",'Final Report'!I466&lt;&gt;"",'Final Report'!J466&lt;&gt;"",'Final Report'!K466&lt;&gt;"",'Final Report'!L466&lt;&gt;"",'Final Report'!M466&lt;&gt;"",'Final Report'!N466&lt;&gt;"",'Final Report'!O466&lt;&gt;""),CONCATENATE("*Assistive Technology:*",CHAR(10),IF('Final Report'!G466&lt;&gt;"",CONCATENATE("JAWS 2022 - Chrome - Windows - ",'Final Report'!G466,CHAR(10)),""),IF('Final Report'!H466&lt;&gt;"",CONCATENATE("NVDA 2022 - Firefox - Windows - ",'Final Report'!H466,CHAR(10)),""),IF('Final Report'!I466&lt;&gt;"",CONCATENATE("NVDA 2022 - Chrome - Windows - ",'Final Report'!I466,CHAR(10)),""),IF('Final Report'!J466&lt;&gt;"",CONCATENATE("VoiceOver - Safari - MAC OS - ",'Final Report'!J466,CHAR(10)),""),IF('Final Report'!K466&lt;&gt;"",CONCATENATE("VoiceOver - Chrome - MAC OS  - ",'Final Report'!K466,CHAR(10)),""),IF('Final Report'!L466&lt;&gt;"",CONCATENATE("VoiceOver - iOS - ",'Final Report'!L466,CHAR(10)),""),IF('Final Report'!M466&lt;&gt;"",CONCATENATE("TalkBack - Android - ",'Final Report'!M466,CHAR(10)),""),IF('Final Report'!N466&lt;&gt;"",CONCATENATE("ZoomText - ",'Final Report'!N466,CHAR(10)),""),IF('Final Report'!O466&lt;&gt;"",CONCATENATE("Dragon - ",'Final Report'!O466,CHAR(10)),""),CHAR(10),"*Original Bug:*",CHAR(10),)))</f>
        <v>*Steps to Reproduce:*
N/A
*Actual Result:*
N/A
*ScreenShot Name:*
*Code Snippet*
0
*Expected Result*
N/A
*Rationale*
N/A
*Recommendation*
N/A
*WCAG 2.1 Conformance Level:*
N/A
*WCAG 2.1 Success Criteria:*
N/A
*Tested on:*
Windows: 11
MAC OS: 12
iOS: 15
Android OS: 10
FALSE</v>
      </c>
      <c r="D466" s="121" t="b">
        <f>Final_Report[[#This Row],[Severity]]</f>
        <v>0</v>
      </c>
      <c r="E466" s="103" t="str">
        <f>CONCATENATE('Final Report'!AD466,CHAR(10),CHAR(10),'Final Report'!AF466)</f>
        <v xml:space="preserve">
N/A</v>
      </c>
      <c r="F466" s="103" t="str">
        <f>Final_Report[[#This Row],[Components]]</f>
        <v>N/A (Level N/A), Accessibility, Audit, Marketing, MLM-XL, MLVISION, MyLab, US, VPAT</v>
      </c>
      <c r="G466" s="103" t="e">
        <f>Final_Report[[#This Row],[Labels]]</f>
        <v>#VALUE!</v>
      </c>
      <c r="H466" s="103">
        <f>Final_Report[[#This Row],[ScreenShot Name]]</f>
        <v>0</v>
      </c>
      <c r="I466" s="104">
        <f>Final_Report[[#This Row],[Priority]]</f>
        <v>0</v>
      </c>
      <c r="J466" s="103">
        <f>Final_Report[[#This Row],[Uploading Status]]</f>
        <v>0</v>
      </c>
    </row>
    <row r="467" spans="1:10" ht="409.5" hidden="1">
      <c r="A467" s="58">
        <f>Final_Report[[#This Row],[Issue Name]]</f>
        <v>0</v>
      </c>
      <c r="B467" s="103" t="str">
        <f>Final_Report[[#This Row],[Summary]]</f>
        <v>N/A</v>
      </c>
      <c r="C467" s="103" t="str">
        <f>CONCATENATE("*Steps to Reproduce:*",CHAR(10),CHAR(10),'Final Report'!AD467,CHAR(10),CHAR(10),'Final Report'!AF467,CHAR(10),CHAR(10),"*Actual Result:*",CHAR(10),'Final Report'!V467,CHAR(10),CHAR(10),"*ScreenShot Name:*",CHAR(10),'Final Report'!AI467,CHAR(10),CHAR(10),IF('Final Report'!X467&lt;&gt;"",CONCATENATE("*Code Snippet*",CHAR(10),'Final Report'!X467,CHAR(10),CHAR(10)),""),"*Expected Result*",CHAR(10),'Final Report'!Z467,CHAR(10),CHAR(10),"*Rationale*",CHAR(10),'Final Report'!AA467,CHAR(10),CHAR(10),"*Recommendation*",CHAR(10),'Final Report'!AC467,CHAR(10),CHAR(10),"*WCAG 2.1 Conformance Level:*",CHAR(10),'Final Report'!AG467,CHAR(10),CHAR(10),"*WCAG 2.1 Success Criteria:*",CHAR(10),'Final Report'!AH467,CHAR(10),CHAR(10),"*Tested on:*",CHAR(10),'Final Report'!AK467,CHAR(10),CHAR(10),IF(OR('Final Report'!G467&lt;&gt;"",'Final Report'!H467&lt;&gt;"",'Final Report'!I467&lt;&gt;"",'Final Report'!J467&lt;&gt;"",'Final Report'!K467&lt;&gt;"",'Final Report'!L467&lt;&gt;"",'Final Report'!M467&lt;&gt;"",'Final Report'!N467&lt;&gt;"",'Final Report'!O467&lt;&gt;""),CONCATENATE("*Assistive Technology:*",CHAR(10),IF('Final Report'!G467&lt;&gt;"",CONCATENATE("JAWS 2022 - Chrome - Windows - ",'Final Report'!G467,CHAR(10)),""),IF('Final Report'!H467&lt;&gt;"",CONCATENATE("NVDA 2022 - Firefox - Windows - ",'Final Report'!H467,CHAR(10)),""),IF('Final Report'!I467&lt;&gt;"",CONCATENATE("NVDA 2022 - Chrome - Windows - ",'Final Report'!I467,CHAR(10)),""),IF('Final Report'!J467&lt;&gt;"",CONCATENATE("VoiceOver - Safari - MAC OS - ",'Final Report'!J467,CHAR(10)),""),IF('Final Report'!K467&lt;&gt;"",CONCATENATE("VoiceOver - Chrome - MAC OS  - ",'Final Report'!K467,CHAR(10)),""),IF('Final Report'!L467&lt;&gt;"",CONCATENATE("VoiceOver - iOS - ",'Final Report'!L467,CHAR(10)),""),IF('Final Report'!M467&lt;&gt;"",CONCATENATE("TalkBack - Android - ",'Final Report'!M467,CHAR(10)),""),IF('Final Report'!N467&lt;&gt;"",CONCATENATE("ZoomText - ",'Final Report'!N467,CHAR(10)),""),IF('Final Report'!O467&lt;&gt;"",CONCATENATE("Dragon - ",'Final Report'!O467,CHAR(10)),""),CHAR(10),"*Original Bug:*",CHAR(10),)))</f>
        <v>*Steps to Reproduce:*
N/A
*Actual Result:*
N/A
*ScreenShot Name:*
*Code Snippet*
0
*Expected Result*
N/A
*Rationale*
N/A
*Recommendation*
N/A
*WCAG 2.1 Conformance Level:*
N/A
*WCAG 2.1 Success Criteria:*
N/A
*Tested on:*
Windows: 11
MAC OS: 12
iOS: 15
Android OS: 10
FALSE</v>
      </c>
      <c r="D467" s="121" t="b">
        <f>Final_Report[[#This Row],[Severity]]</f>
        <v>0</v>
      </c>
      <c r="E467" s="103" t="str">
        <f>CONCATENATE('Final Report'!AD467,CHAR(10),CHAR(10),'Final Report'!AF467)</f>
        <v xml:space="preserve">
N/A</v>
      </c>
      <c r="F467" s="103" t="str">
        <f>Final_Report[[#This Row],[Components]]</f>
        <v>N/A (Level N/A), Accessibility, Audit, Marketing, MLM-XL, MLVISION, MyLab, US, VPAT</v>
      </c>
      <c r="G467" s="103" t="e">
        <f>Final_Report[[#This Row],[Labels]]</f>
        <v>#VALUE!</v>
      </c>
      <c r="H467" s="103">
        <f>Final_Report[[#This Row],[ScreenShot Name]]</f>
        <v>0</v>
      </c>
      <c r="I467" s="104">
        <f>Final_Report[[#This Row],[Priority]]</f>
        <v>0</v>
      </c>
      <c r="J467" s="103">
        <f>Final_Report[[#This Row],[Uploading Status]]</f>
        <v>0</v>
      </c>
    </row>
    <row r="468" spans="1:10" ht="409.5" hidden="1">
      <c r="A468" s="58">
        <f>Final_Report[[#This Row],[Issue Name]]</f>
        <v>0</v>
      </c>
      <c r="B468" s="103" t="str">
        <f>Final_Report[[#This Row],[Summary]]</f>
        <v>N/A</v>
      </c>
      <c r="C468" s="103" t="str">
        <f>CONCATENATE("*Steps to Reproduce:*",CHAR(10),CHAR(10),'Final Report'!AD468,CHAR(10),CHAR(10),'Final Report'!AF468,CHAR(10),CHAR(10),"*Actual Result:*",CHAR(10),'Final Report'!V468,CHAR(10),CHAR(10),"*ScreenShot Name:*",CHAR(10),'Final Report'!AI468,CHAR(10),CHAR(10),IF('Final Report'!X468&lt;&gt;"",CONCATENATE("*Code Snippet*",CHAR(10),'Final Report'!X468,CHAR(10),CHAR(10)),""),"*Expected Result*",CHAR(10),'Final Report'!Z468,CHAR(10),CHAR(10),"*Rationale*",CHAR(10),'Final Report'!AA468,CHAR(10),CHAR(10),"*Recommendation*",CHAR(10),'Final Report'!AC468,CHAR(10),CHAR(10),"*WCAG 2.1 Conformance Level:*",CHAR(10),'Final Report'!AG468,CHAR(10),CHAR(10),"*WCAG 2.1 Success Criteria:*",CHAR(10),'Final Report'!AH468,CHAR(10),CHAR(10),"*Tested on:*",CHAR(10),'Final Report'!AK468,CHAR(10),CHAR(10),IF(OR('Final Report'!G468&lt;&gt;"",'Final Report'!H468&lt;&gt;"",'Final Report'!I468&lt;&gt;"",'Final Report'!J468&lt;&gt;"",'Final Report'!K468&lt;&gt;"",'Final Report'!L468&lt;&gt;"",'Final Report'!M468&lt;&gt;"",'Final Report'!N468&lt;&gt;"",'Final Report'!O468&lt;&gt;""),CONCATENATE("*Assistive Technology:*",CHAR(10),IF('Final Report'!G468&lt;&gt;"",CONCATENATE("JAWS 2022 - Chrome - Windows - ",'Final Report'!G468,CHAR(10)),""),IF('Final Report'!H468&lt;&gt;"",CONCATENATE("NVDA 2022 - Firefox - Windows - ",'Final Report'!H468,CHAR(10)),""),IF('Final Report'!I468&lt;&gt;"",CONCATENATE("NVDA 2022 - Chrome - Windows - ",'Final Report'!I468,CHAR(10)),""),IF('Final Report'!J468&lt;&gt;"",CONCATENATE("VoiceOver - Safari - MAC OS - ",'Final Report'!J468,CHAR(10)),""),IF('Final Report'!K468&lt;&gt;"",CONCATENATE("VoiceOver - Chrome - MAC OS  - ",'Final Report'!K468,CHAR(10)),""),IF('Final Report'!L468&lt;&gt;"",CONCATENATE("VoiceOver - iOS - ",'Final Report'!L468,CHAR(10)),""),IF('Final Report'!M468&lt;&gt;"",CONCATENATE("TalkBack - Android - ",'Final Report'!M468,CHAR(10)),""),IF('Final Report'!N468&lt;&gt;"",CONCATENATE("ZoomText - ",'Final Report'!N468,CHAR(10)),""),IF('Final Report'!O468&lt;&gt;"",CONCATENATE("Dragon - ",'Final Report'!O468,CHAR(10)),""),CHAR(10),"*Original Bug:*",CHAR(10),)))</f>
        <v>*Steps to Reproduce:*
N/A
*Actual Result:*
N/A
*ScreenShot Name:*
*Code Snippet*
0
*Expected Result*
N/A
*Rationale*
N/A
*Recommendation*
N/A
*WCAG 2.1 Conformance Level:*
N/A
*WCAG 2.1 Success Criteria:*
N/A
*Tested on:*
Windows: 11
MAC OS: 12
iOS: 15
Android OS: 10
FALSE</v>
      </c>
      <c r="D468" s="121" t="b">
        <f>Final_Report[[#This Row],[Severity]]</f>
        <v>0</v>
      </c>
      <c r="E468" s="103" t="str">
        <f>CONCATENATE('Final Report'!AD468,CHAR(10),CHAR(10),'Final Report'!AF468)</f>
        <v xml:space="preserve">
N/A</v>
      </c>
      <c r="F468" s="103" t="str">
        <f>Final_Report[[#This Row],[Components]]</f>
        <v>N/A (Level N/A), Accessibility, Audit, Marketing, MLM-XL, MLVISION, MyLab, US, VPAT</v>
      </c>
      <c r="G468" s="103" t="e">
        <f>Final_Report[[#This Row],[Labels]]</f>
        <v>#VALUE!</v>
      </c>
      <c r="H468" s="103">
        <f>Final_Report[[#This Row],[ScreenShot Name]]</f>
        <v>0</v>
      </c>
      <c r="I468" s="104">
        <f>Final_Report[[#This Row],[Priority]]</f>
        <v>0</v>
      </c>
      <c r="J468" s="103">
        <f>Final_Report[[#This Row],[Uploading Status]]</f>
        <v>0</v>
      </c>
    </row>
    <row r="469" spans="1:10" ht="409.5" hidden="1">
      <c r="A469" s="58">
        <f>Final_Report[[#This Row],[Issue Name]]</f>
        <v>0</v>
      </c>
      <c r="B469" s="103" t="str">
        <f>Final_Report[[#This Row],[Summary]]</f>
        <v>N/A</v>
      </c>
      <c r="C469" s="103" t="str">
        <f>CONCATENATE("*Steps to Reproduce:*",CHAR(10),CHAR(10),'Final Report'!AD469,CHAR(10),CHAR(10),'Final Report'!AF469,CHAR(10),CHAR(10),"*Actual Result:*",CHAR(10),'Final Report'!V469,CHAR(10),CHAR(10),"*ScreenShot Name:*",CHAR(10),'Final Report'!AI469,CHAR(10),CHAR(10),IF('Final Report'!X469&lt;&gt;"",CONCATENATE("*Code Snippet*",CHAR(10),'Final Report'!X469,CHAR(10),CHAR(10)),""),"*Expected Result*",CHAR(10),'Final Report'!Z469,CHAR(10),CHAR(10),"*Rationale*",CHAR(10),'Final Report'!AA469,CHAR(10),CHAR(10),"*Recommendation*",CHAR(10),'Final Report'!AC469,CHAR(10),CHAR(10),"*WCAG 2.1 Conformance Level:*",CHAR(10),'Final Report'!AG469,CHAR(10),CHAR(10),"*WCAG 2.1 Success Criteria:*",CHAR(10),'Final Report'!AH469,CHAR(10),CHAR(10),"*Tested on:*",CHAR(10),'Final Report'!AK469,CHAR(10),CHAR(10),IF(OR('Final Report'!G469&lt;&gt;"",'Final Report'!H469&lt;&gt;"",'Final Report'!I469&lt;&gt;"",'Final Report'!J469&lt;&gt;"",'Final Report'!K469&lt;&gt;"",'Final Report'!L469&lt;&gt;"",'Final Report'!M469&lt;&gt;"",'Final Report'!N469&lt;&gt;"",'Final Report'!O469&lt;&gt;""),CONCATENATE("*Assistive Technology:*",CHAR(10),IF('Final Report'!G469&lt;&gt;"",CONCATENATE("JAWS 2022 - Chrome - Windows - ",'Final Report'!G469,CHAR(10)),""),IF('Final Report'!H469&lt;&gt;"",CONCATENATE("NVDA 2022 - Firefox - Windows - ",'Final Report'!H469,CHAR(10)),""),IF('Final Report'!I469&lt;&gt;"",CONCATENATE("NVDA 2022 - Chrome - Windows - ",'Final Report'!I469,CHAR(10)),""),IF('Final Report'!J469&lt;&gt;"",CONCATENATE("VoiceOver - Safari - MAC OS - ",'Final Report'!J469,CHAR(10)),""),IF('Final Report'!K469&lt;&gt;"",CONCATENATE("VoiceOver - Chrome - MAC OS  - ",'Final Report'!K469,CHAR(10)),""),IF('Final Report'!L469&lt;&gt;"",CONCATENATE("VoiceOver - iOS - ",'Final Report'!L469,CHAR(10)),""),IF('Final Report'!M469&lt;&gt;"",CONCATENATE("TalkBack - Android - ",'Final Report'!M469,CHAR(10)),""),IF('Final Report'!N469&lt;&gt;"",CONCATENATE("ZoomText - ",'Final Report'!N469,CHAR(10)),""),IF('Final Report'!O469&lt;&gt;"",CONCATENATE("Dragon - ",'Final Report'!O469,CHAR(10)),""),CHAR(10),"*Original Bug:*",CHAR(10),)))</f>
        <v>*Steps to Reproduce:*
N/A
*Actual Result:*
N/A
*ScreenShot Name:*
*Code Snippet*
0
*Expected Result*
N/A
*Rationale*
N/A
*Recommendation*
N/A
*WCAG 2.1 Conformance Level:*
N/A
*WCAG 2.1 Success Criteria:*
N/A
*Tested on:*
Windows: 11
MAC OS: 12
iOS: 15
Android OS: 10
FALSE</v>
      </c>
      <c r="D469" s="121" t="b">
        <f>Final_Report[[#This Row],[Severity]]</f>
        <v>0</v>
      </c>
      <c r="E469" s="103" t="str">
        <f>CONCATENATE('Final Report'!AD469,CHAR(10),CHAR(10),'Final Report'!AF469)</f>
        <v xml:space="preserve">
N/A</v>
      </c>
      <c r="F469" s="103" t="str">
        <f>Final_Report[[#This Row],[Components]]</f>
        <v>N/A (Level N/A), Accessibility, Audit, Marketing, MLM-XL, MLVISION, MyLab, US, VPAT</v>
      </c>
      <c r="G469" s="103" t="e">
        <f>Final_Report[[#This Row],[Labels]]</f>
        <v>#VALUE!</v>
      </c>
      <c r="H469" s="103">
        <f>Final_Report[[#This Row],[ScreenShot Name]]</f>
        <v>0</v>
      </c>
      <c r="I469" s="104">
        <f>Final_Report[[#This Row],[Priority]]</f>
        <v>0</v>
      </c>
      <c r="J469" s="103">
        <f>Final_Report[[#This Row],[Uploading Status]]</f>
        <v>0</v>
      </c>
    </row>
    <row r="470" spans="1:10" ht="409.5" hidden="1">
      <c r="A470" s="58">
        <f>Final_Report[[#This Row],[Issue Name]]</f>
        <v>0</v>
      </c>
      <c r="B470" s="103" t="str">
        <f>Final_Report[[#This Row],[Summary]]</f>
        <v>N/A</v>
      </c>
      <c r="C470" s="103" t="str">
        <f>CONCATENATE("*Steps to Reproduce:*",CHAR(10),CHAR(10),'Final Report'!AD470,CHAR(10),CHAR(10),'Final Report'!AF470,CHAR(10),CHAR(10),"*Actual Result:*",CHAR(10),'Final Report'!V470,CHAR(10),CHAR(10),"*ScreenShot Name:*",CHAR(10),'Final Report'!AI470,CHAR(10),CHAR(10),IF('Final Report'!X470&lt;&gt;"",CONCATENATE("*Code Snippet*",CHAR(10),'Final Report'!X470,CHAR(10),CHAR(10)),""),"*Expected Result*",CHAR(10),'Final Report'!Z470,CHAR(10),CHAR(10),"*Rationale*",CHAR(10),'Final Report'!AA470,CHAR(10),CHAR(10),"*Recommendation*",CHAR(10),'Final Report'!AC470,CHAR(10),CHAR(10),"*WCAG 2.1 Conformance Level:*",CHAR(10),'Final Report'!AG470,CHAR(10),CHAR(10),"*WCAG 2.1 Success Criteria:*",CHAR(10),'Final Report'!AH470,CHAR(10),CHAR(10),"*Tested on:*",CHAR(10),'Final Report'!AK470,CHAR(10),CHAR(10),IF(OR('Final Report'!G470&lt;&gt;"",'Final Report'!H470&lt;&gt;"",'Final Report'!I470&lt;&gt;"",'Final Report'!J470&lt;&gt;"",'Final Report'!K470&lt;&gt;"",'Final Report'!L470&lt;&gt;"",'Final Report'!M470&lt;&gt;"",'Final Report'!N470&lt;&gt;"",'Final Report'!O470&lt;&gt;""),CONCATENATE("*Assistive Technology:*",CHAR(10),IF('Final Report'!G470&lt;&gt;"",CONCATENATE("JAWS 2022 - Chrome - Windows - ",'Final Report'!G470,CHAR(10)),""),IF('Final Report'!H470&lt;&gt;"",CONCATENATE("NVDA 2022 - Firefox - Windows - ",'Final Report'!H470,CHAR(10)),""),IF('Final Report'!I470&lt;&gt;"",CONCATENATE("NVDA 2022 - Chrome - Windows - ",'Final Report'!I470,CHAR(10)),""),IF('Final Report'!J470&lt;&gt;"",CONCATENATE("VoiceOver - Safari - MAC OS - ",'Final Report'!J470,CHAR(10)),""),IF('Final Report'!K470&lt;&gt;"",CONCATENATE("VoiceOver - Chrome - MAC OS  - ",'Final Report'!K470,CHAR(10)),""),IF('Final Report'!L470&lt;&gt;"",CONCATENATE("VoiceOver - iOS - ",'Final Report'!L470,CHAR(10)),""),IF('Final Report'!M470&lt;&gt;"",CONCATENATE("TalkBack - Android - ",'Final Report'!M470,CHAR(10)),""),IF('Final Report'!N470&lt;&gt;"",CONCATENATE("ZoomText - ",'Final Report'!N470,CHAR(10)),""),IF('Final Report'!O470&lt;&gt;"",CONCATENATE("Dragon - ",'Final Report'!O470,CHAR(10)),""),CHAR(10),"*Original Bug:*",CHAR(10),)))</f>
        <v>*Steps to Reproduce:*
N/A
*Actual Result:*
N/A
*ScreenShot Name:*
*Code Snippet*
0
*Expected Result*
N/A
*Rationale*
N/A
*Recommendation*
N/A
*WCAG 2.1 Conformance Level:*
N/A
*WCAG 2.1 Success Criteria:*
N/A
*Tested on:*
Windows: 11
MAC OS: 12
iOS: 15
Android OS: 10
FALSE</v>
      </c>
      <c r="D470" s="121" t="b">
        <f>Final_Report[[#This Row],[Severity]]</f>
        <v>0</v>
      </c>
      <c r="E470" s="103" t="str">
        <f>CONCATENATE('Final Report'!AD470,CHAR(10),CHAR(10),'Final Report'!AF470)</f>
        <v xml:space="preserve">
N/A</v>
      </c>
      <c r="F470" s="103" t="str">
        <f>Final_Report[[#This Row],[Components]]</f>
        <v>N/A (Level N/A), Accessibility, Audit, Marketing, MLM-XL, MLVISION, MyLab, US, VPAT</v>
      </c>
      <c r="G470" s="103" t="e">
        <f>Final_Report[[#This Row],[Labels]]</f>
        <v>#VALUE!</v>
      </c>
      <c r="H470" s="103">
        <f>Final_Report[[#This Row],[ScreenShot Name]]</f>
        <v>0</v>
      </c>
      <c r="I470" s="104">
        <f>Final_Report[[#This Row],[Priority]]</f>
        <v>0</v>
      </c>
      <c r="J470" s="103">
        <f>Final_Report[[#This Row],[Uploading Status]]</f>
        <v>0</v>
      </c>
    </row>
    <row r="471" spans="1:10" ht="409.5" hidden="1">
      <c r="A471" s="58">
        <f>Final_Report[[#This Row],[Issue Name]]</f>
        <v>0</v>
      </c>
      <c r="B471" s="103" t="str">
        <f>Final_Report[[#This Row],[Summary]]</f>
        <v>N/A</v>
      </c>
      <c r="C471" s="103" t="str">
        <f>CONCATENATE("*Steps to Reproduce:*",CHAR(10),CHAR(10),'Final Report'!AD471,CHAR(10),CHAR(10),'Final Report'!AF471,CHAR(10),CHAR(10),"*Actual Result:*",CHAR(10),'Final Report'!V471,CHAR(10),CHAR(10),"*ScreenShot Name:*",CHAR(10),'Final Report'!AI471,CHAR(10),CHAR(10),IF('Final Report'!X471&lt;&gt;"",CONCATENATE("*Code Snippet*",CHAR(10),'Final Report'!X471,CHAR(10),CHAR(10)),""),"*Expected Result*",CHAR(10),'Final Report'!Z471,CHAR(10),CHAR(10),"*Rationale*",CHAR(10),'Final Report'!AA471,CHAR(10),CHAR(10),"*Recommendation*",CHAR(10),'Final Report'!AC471,CHAR(10),CHAR(10),"*WCAG 2.1 Conformance Level:*",CHAR(10),'Final Report'!AG471,CHAR(10),CHAR(10),"*WCAG 2.1 Success Criteria:*",CHAR(10),'Final Report'!AH471,CHAR(10),CHAR(10),"*Tested on:*",CHAR(10),'Final Report'!AK471,CHAR(10),CHAR(10),IF(OR('Final Report'!G471&lt;&gt;"",'Final Report'!H471&lt;&gt;"",'Final Report'!I471&lt;&gt;"",'Final Report'!J471&lt;&gt;"",'Final Report'!K471&lt;&gt;"",'Final Report'!L471&lt;&gt;"",'Final Report'!M471&lt;&gt;"",'Final Report'!N471&lt;&gt;"",'Final Report'!O471&lt;&gt;""),CONCATENATE("*Assistive Technology:*",CHAR(10),IF('Final Report'!G471&lt;&gt;"",CONCATENATE("JAWS 2022 - Chrome - Windows - ",'Final Report'!G471,CHAR(10)),""),IF('Final Report'!H471&lt;&gt;"",CONCATENATE("NVDA 2022 - Firefox - Windows - ",'Final Report'!H471,CHAR(10)),""),IF('Final Report'!I471&lt;&gt;"",CONCATENATE("NVDA 2022 - Chrome - Windows - ",'Final Report'!I471,CHAR(10)),""),IF('Final Report'!J471&lt;&gt;"",CONCATENATE("VoiceOver - Safari - MAC OS - ",'Final Report'!J471,CHAR(10)),""),IF('Final Report'!K471&lt;&gt;"",CONCATENATE("VoiceOver - Chrome - MAC OS  - ",'Final Report'!K471,CHAR(10)),""),IF('Final Report'!L471&lt;&gt;"",CONCATENATE("VoiceOver - iOS - ",'Final Report'!L471,CHAR(10)),""),IF('Final Report'!M471&lt;&gt;"",CONCATENATE("TalkBack - Android - ",'Final Report'!M471,CHAR(10)),""),IF('Final Report'!N471&lt;&gt;"",CONCATENATE("ZoomText - ",'Final Report'!N471,CHAR(10)),""),IF('Final Report'!O471&lt;&gt;"",CONCATENATE("Dragon - ",'Final Report'!O471,CHAR(10)),""),CHAR(10),"*Original Bug:*",CHAR(10),)))</f>
        <v>*Steps to Reproduce:*
N/A
*Actual Result:*
N/A
*ScreenShot Name:*
*Code Snippet*
0
*Expected Result*
N/A
*Rationale*
N/A
*Recommendation*
N/A
*WCAG 2.1 Conformance Level:*
N/A
*WCAG 2.1 Success Criteria:*
N/A
*Tested on:*
Windows: 11
MAC OS: 12
iOS: 15
Android OS: 10
FALSE</v>
      </c>
      <c r="D471" s="121" t="b">
        <f>Final_Report[[#This Row],[Severity]]</f>
        <v>0</v>
      </c>
      <c r="E471" s="103" t="str">
        <f>CONCATENATE('Final Report'!AD471,CHAR(10),CHAR(10),'Final Report'!AF471)</f>
        <v xml:space="preserve">
N/A</v>
      </c>
      <c r="F471" s="103" t="str">
        <f>Final_Report[[#This Row],[Components]]</f>
        <v>N/A (Level N/A), Accessibility, Audit, Marketing, MLM-XL, MLVISION, MyLab, US, VPAT</v>
      </c>
      <c r="G471" s="103" t="e">
        <f>Final_Report[[#This Row],[Labels]]</f>
        <v>#VALUE!</v>
      </c>
      <c r="H471" s="103">
        <f>Final_Report[[#This Row],[ScreenShot Name]]</f>
        <v>0</v>
      </c>
      <c r="I471" s="104">
        <f>Final_Report[[#This Row],[Priority]]</f>
        <v>0</v>
      </c>
      <c r="J471" s="103">
        <f>Final_Report[[#This Row],[Uploading Status]]</f>
        <v>0</v>
      </c>
    </row>
    <row r="472" spans="1:10" ht="409.5" hidden="1">
      <c r="A472" s="58">
        <f>Final_Report[[#This Row],[Issue Name]]</f>
        <v>0</v>
      </c>
      <c r="B472" s="103" t="str">
        <f>Final_Report[[#This Row],[Summary]]</f>
        <v>N/A</v>
      </c>
      <c r="C472" s="103" t="str">
        <f>CONCATENATE("*Steps to Reproduce:*",CHAR(10),CHAR(10),'Final Report'!AD472,CHAR(10),CHAR(10),'Final Report'!AF472,CHAR(10),CHAR(10),"*Actual Result:*",CHAR(10),'Final Report'!V472,CHAR(10),CHAR(10),"*ScreenShot Name:*",CHAR(10),'Final Report'!AI472,CHAR(10),CHAR(10),IF('Final Report'!X472&lt;&gt;"",CONCATENATE("*Code Snippet*",CHAR(10),'Final Report'!X472,CHAR(10),CHAR(10)),""),"*Expected Result*",CHAR(10),'Final Report'!Z472,CHAR(10),CHAR(10),"*Rationale*",CHAR(10),'Final Report'!AA472,CHAR(10),CHAR(10),"*Recommendation*",CHAR(10),'Final Report'!AC472,CHAR(10),CHAR(10),"*WCAG 2.1 Conformance Level:*",CHAR(10),'Final Report'!AG472,CHAR(10),CHAR(10),"*WCAG 2.1 Success Criteria:*",CHAR(10),'Final Report'!AH472,CHAR(10),CHAR(10),"*Tested on:*",CHAR(10),'Final Report'!AK472,CHAR(10),CHAR(10),IF(OR('Final Report'!G472&lt;&gt;"",'Final Report'!H472&lt;&gt;"",'Final Report'!I472&lt;&gt;"",'Final Report'!J472&lt;&gt;"",'Final Report'!K472&lt;&gt;"",'Final Report'!L472&lt;&gt;"",'Final Report'!M472&lt;&gt;"",'Final Report'!N472&lt;&gt;"",'Final Report'!O472&lt;&gt;""),CONCATENATE("*Assistive Technology:*",CHAR(10),IF('Final Report'!G472&lt;&gt;"",CONCATENATE("JAWS 2022 - Chrome - Windows - ",'Final Report'!G472,CHAR(10)),""),IF('Final Report'!H472&lt;&gt;"",CONCATENATE("NVDA 2022 - Firefox - Windows - ",'Final Report'!H472,CHAR(10)),""),IF('Final Report'!I472&lt;&gt;"",CONCATENATE("NVDA 2022 - Chrome - Windows - ",'Final Report'!I472,CHAR(10)),""),IF('Final Report'!J472&lt;&gt;"",CONCATENATE("VoiceOver - Safari - MAC OS - ",'Final Report'!J472,CHAR(10)),""),IF('Final Report'!K472&lt;&gt;"",CONCATENATE("VoiceOver - Chrome - MAC OS  - ",'Final Report'!K472,CHAR(10)),""),IF('Final Report'!L472&lt;&gt;"",CONCATENATE("VoiceOver - iOS - ",'Final Report'!L472,CHAR(10)),""),IF('Final Report'!M472&lt;&gt;"",CONCATENATE("TalkBack - Android - ",'Final Report'!M472,CHAR(10)),""),IF('Final Report'!N472&lt;&gt;"",CONCATENATE("ZoomText - ",'Final Report'!N472,CHAR(10)),""),IF('Final Report'!O472&lt;&gt;"",CONCATENATE("Dragon - ",'Final Report'!O472,CHAR(10)),""),CHAR(10),"*Original Bug:*",CHAR(10),)))</f>
        <v>*Steps to Reproduce:*
N/A
*Actual Result:*
N/A
*ScreenShot Name:*
*Code Snippet*
0
*Expected Result*
N/A
*Rationale*
N/A
*Recommendation*
N/A
*WCAG 2.1 Conformance Level:*
N/A
*WCAG 2.1 Success Criteria:*
N/A
*Tested on:*
Windows: 11
MAC OS: 12
iOS: 15
Android OS: 10
FALSE</v>
      </c>
      <c r="D472" s="121" t="b">
        <f>Final_Report[[#This Row],[Severity]]</f>
        <v>0</v>
      </c>
      <c r="E472" s="103" t="str">
        <f>CONCATENATE('Final Report'!AD472,CHAR(10),CHAR(10),'Final Report'!AF472)</f>
        <v xml:space="preserve">
N/A</v>
      </c>
      <c r="F472" s="103" t="str">
        <f>Final_Report[[#This Row],[Components]]</f>
        <v>N/A (Level N/A), Accessibility, Audit, Marketing, MLM-XL, MLVISION, MyLab, US, VPAT</v>
      </c>
      <c r="G472" s="103" t="e">
        <f>Final_Report[[#This Row],[Labels]]</f>
        <v>#VALUE!</v>
      </c>
      <c r="H472" s="103">
        <f>Final_Report[[#This Row],[ScreenShot Name]]</f>
        <v>0</v>
      </c>
      <c r="I472" s="104">
        <f>Final_Report[[#This Row],[Priority]]</f>
        <v>0</v>
      </c>
      <c r="J472" s="103">
        <f>Final_Report[[#This Row],[Uploading Status]]</f>
        <v>0</v>
      </c>
    </row>
    <row r="473" spans="1:10" ht="409.5" hidden="1">
      <c r="A473" s="58">
        <f>Final_Report[[#This Row],[Issue Name]]</f>
        <v>0</v>
      </c>
      <c r="B473" s="103" t="str">
        <f>Final_Report[[#This Row],[Summary]]</f>
        <v>N/A</v>
      </c>
      <c r="C473" s="103" t="str">
        <f>CONCATENATE("*Steps to Reproduce:*",CHAR(10),CHAR(10),'Final Report'!AD473,CHAR(10),CHAR(10),'Final Report'!AF473,CHAR(10),CHAR(10),"*Actual Result:*",CHAR(10),'Final Report'!V473,CHAR(10),CHAR(10),"*ScreenShot Name:*",CHAR(10),'Final Report'!AI473,CHAR(10),CHAR(10),IF('Final Report'!X473&lt;&gt;"",CONCATENATE("*Code Snippet*",CHAR(10),'Final Report'!X473,CHAR(10),CHAR(10)),""),"*Expected Result*",CHAR(10),'Final Report'!Z473,CHAR(10),CHAR(10),"*Rationale*",CHAR(10),'Final Report'!AA473,CHAR(10),CHAR(10),"*Recommendation*",CHAR(10),'Final Report'!AC473,CHAR(10),CHAR(10),"*WCAG 2.1 Conformance Level:*",CHAR(10),'Final Report'!AG473,CHAR(10),CHAR(10),"*WCAG 2.1 Success Criteria:*",CHAR(10),'Final Report'!AH473,CHAR(10),CHAR(10),"*Tested on:*",CHAR(10),'Final Report'!AK473,CHAR(10),CHAR(10),IF(OR('Final Report'!G473&lt;&gt;"",'Final Report'!H473&lt;&gt;"",'Final Report'!I473&lt;&gt;"",'Final Report'!J473&lt;&gt;"",'Final Report'!K473&lt;&gt;"",'Final Report'!L473&lt;&gt;"",'Final Report'!M473&lt;&gt;"",'Final Report'!N473&lt;&gt;"",'Final Report'!O473&lt;&gt;""),CONCATENATE("*Assistive Technology:*",CHAR(10),IF('Final Report'!G473&lt;&gt;"",CONCATENATE("JAWS 2022 - Chrome - Windows - ",'Final Report'!G473,CHAR(10)),""),IF('Final Report'!H473&lt;&gt;"",CONCATENATE("NVDA 2022 - Firefox - Windows - ",'Final Report'!H473,CHAR(10)),""),IF('Final Report'!I473&lt;&gt;"",CONCATENATE("NVDA 2022 - Chrome - Windows - ",'Final Report'!I473,CHAR(10)),""),IF('Final Report'!J473&lt;&gt;"",CONCATENATE("VoiceOver - Safari - MAC OS - ",'Final Report'!J473,CHAR(10)),""),IF('Final Report'!K473&lt;&gt;"",CONCATENATE("VoiceOver - Chrome - MAC OS  - ",'Final Report'!K473,CHAR(10)),""),IF('Final Report'!L473&lt;&gt;"",CONCATENATE("VoiceOver - iOS - ",'Final Report'!L473,CHAR(10)),""),IF('Final Report'!M473&lt;&gt;"",CONCATENATE("TalkBack - Android - ",'Final Report'!M473,CHAR(10)),""),IF('Final Report'!N473&lt;&gt;"",CONCATENATE("ZoomText - ",'Final Report'!N473,CHAR(10)),""),IF('Final Report'!O473&lt;&gt;"",CONCATENATE("Dragon - ",'Final Report'!O473,CHAR(10)),""),CHAR(10),"*Original Bug:*",CHAR(10),)))</f>
        <v>*Steps to Reproduce:*
N/A
*Actual Result:*
N/A
*ScreenShot Name:*
*Code Snippet*
0
*Expected Result*
N/A
*Rationale*
N/A
*Recommendation*
N/A
*WCAG 2.1 Conformance Level:*
N/A
*WCAG 2.1 Success Criteria:*
N/A
*Tested on:*
Windows: 11
MAC OS: 12
iOS: 15
Android OS: 10
FALSE</v>
      </c>
      <c r="D473" s="121" t="b">
        <f>Final_Report[[#This Row],[Severity]]</f>
        <v>0</v>
      </c>
      <c r="E473" s="103" t="str">
        <f>CONCATENATE('Final Report'!AD473,CHAR(10),CHAR(10),'Final Report'!AF473)</f>
        <v xml:space="preserve">
N/A</v>
      </c>
      <c r="F473" s="103" t="str">
        <f>Final_Report[[#This Row],[Components]]</f>
        <v>N/A (Level N/A), Accessibility, Audit, Marketing, MLM-XL, MLVISION, MyLab, US, VPAT</v>
      </c>
      <c r="G473" s="103" t="e">
        <f>Final_Report[[#This Row],[Labels]]</f>
        <v>#VALUE!</v>
      </c>
      <c r="H473" s="103">
        <f>Final_Report[[#This Row],[ScreenShot Name]]</f>
        <v>0</v>
      </c>
      <c r="I473" s="104">
        <f>Final_Report[[#This Row],[Priority]]</f>
        <v>0</v>
      </c>
      <c r="J473" s="103">
        <f>Final_Report[[#This Row],[Uploading Status]]</f>
        <v>0</v>
      </c>
    </row>
    <row r="474" spans="1:10" ht="409.5" hidden="1">
      <c r="A474" s="58">
        <f>Final_Report[[#This Row],[Issue Name]]</f>
        <v>0</v>
      </c>
      <c r="B474" s="103" t="str">
        <f>Final_Report[[#This Row],[Summary]]</f>
        <v>N/A</v>
      </c>
      <c r="C474" s="103" t="str">
        <f>CONCATENATE("*Steps to Reproduce:*",CHAR(10),CHAR(10),'Final Report'!AD474,CHAR(10),CHAR(10),'Final Report'!AF474,CHAR(10),CHAR(10),"*Actual Result:*",CHAR(10),'Final Report'!V474,CHAR(10),CHAR(10),"*ScreenShot Name:*",CHAR(10),'Final Report'!AI474,CHAR(10),CHAR(10),IF('Final Report'!X474&lt;&gt;"",CONCATENATE("*Code Snippet*",CHAR(10),'Final Report'!X474,CHAR(10),CHAR(10)),""),"*Expected Result*",CHAR(10),'Final Report'!Z474,CHAR(10),CHAR(10),"*Rationale*",CHAR(10),'Final Report'!AA474,CHAR(10),CHAR(10),"*Recommendation*",CHAR(10),'Final Report'!AC474,CHAR(10),CHAR(10),"*WCAG 2.1 Conformance Level:*",CHAR(10),'Final Report'!AG474,CHAR(10),CHAR(10),"*WCAG 2.1 Success Criteria:*",CHAR(10),'Final Report'!AH474,CHAR(10),CHAR(10),"*Tested on:*",CHAR(10),'Final Report'!AK474,CHAR(10),CHAR(10),IF(OR('Final Report'!G474&lt;&gt;"",'Final Report'!H474&lt;&gt;"",'Final Report'!I474&lt;&gt;"",'Final Report'!J474&lt;&gt;"",'Final Report'!K474&lt;&gt;"",'Final Report'!L474&lt;&gt;"",'Final Report'!M474&lt;&gt;"",'Final Report'!N474&lt;&gt;"",'Final Report'!O474&lt;&gt;""),CONCATENATE("*Assistive Technology:*",CHAR(10),IF('Final Report'!G474&lt;&gt;"",CONCATENATE("JAWS 2022 - Chrome - Windows - ",'Final Report'!G474,CHAR(10)),""),IF('Final Report'!H474&lt;&gt;"",CONCATENATE("NVDA 2022 - Firefox - Windows - ",'Final Report'!H474,CHAR(10)),""),IF('Final Report'!I474&lt;&gt;"",CONCATENATE("NVDA 2022 - Chrome - Windows - ",'Final Report'!I474,CHAR(10)),""),IF('Final Report'!J474&lt;&gt;"",CONCATENATE("VoiceOver - Safari - MAC OS - ",'Final Report'!J474,CHAR(10)),""),IF('Final Report'!K474&lt;&gt;"",CONCATENATE("VoiceOver - Chrome - MAC OS  - ",'Final Report'!K474,CHAR(10)),""),IF('Final Report'!L474&lt;&gt;"",CONCATENATE("VoiceOver - iOS - ",'Final Report'!L474,CHAR(10)),""),IF('Final Report'!M474&lt;&gt;"",CONCATENATE("TalkBack - Android - ",'Final Report'!M474,CHAR(10)),""),IF('Final Report'!N474&lt;&gt;"",CONCATENATE("ZoomText - ",'Final Report'!N474,CHAR(10)),""),IF('Final Report'!O474&lt;&gt;"",CONCATENATE("Dragon - ",'Final Report'!O474,CHAR(10)),""),CHAR(10),"*Original Bug:*",CHAR(10),)))</f>
        <v>*Steps to Reproduce:*
N/A
*Actual Result:*
N/A
*ScreenShot Name:*
*Code Snippet*
0
*Expected Result*
N/A
*Rationale*
N/A
*Recommendation*
N/A
*WCAG 2.1 Conformance Level:*
N/A
*WCAG 2.1 Success Criteria:*
N/A
*Tested on:*
Windows: 11
MAC OS: 12
iOS: 15
Android OS: 10
FALSE</v>
      </c>
      <c r="D474" s="121" t="b">
        <f>Final_Report[[#This Row],[Severity]]</f>
        <v>0</v>
      </c>
      <c r="E474" s="103" t="str">
        <f>CONCATENATE('Final Report'!AD474,CHAR(10),CHAR(10),'Final Report'!AF474)</f>
        <v xml:space="preserve">
N/A</v>
      </c>
      <c r="F474" s="103" t="str">
        <f>Final_Report[[#This Row],[Components]]</f>
        <v>N/A (Level N/A), Accessibility, Audit, Marketing, MLM-XL, MLVISION, MyLab, US, VPAT</v>
      </c>
      <c r="G474" s="103" t="e">
        <f>Final_Report[[#This Row],[Labels]]</f>
        <v>#VALUE!</v>
      </c>
      <c r="H474" s="103">
        <f>Final_Report[[#This Row],[ScreenShot Name]]</f>
        <v>0</v>
      </c>
      <c r="I474" s="104">
        <f>Final_Report[[#This Row],[Priority]]</f>
        <v>0</v>
      </c>
      <c r="J474" s="103">
        <f>Final_Report[[#This Row],[Uploading Status]]</f>
        <v>0</v>
      </c>
    </row>
    <row r="475" spans="1:10" ht="409.5" hidden="1">
      <c r="A475" s="58">
        <f>Final_Report[[#This Row],[Issue Name]]</f>
        <v>0</v>
      </c>
      <c r="B475" s="103" t="str">
        <f>Final_Report[[#This Row],[Summary]]</f>
        <v>N/A</v>
      </c>
      <c r="C475" s="103" t="str">
        <f>CONCATENATE("*Steps to Reproduce:*",CHAR(10),CHAR(10),'Final Report'!AD475,CHAR(10),CHAR(10),'Final Report'!AF475,CHAR(10),CHAR(10),"*Actual Result:*",CHAR(10),'Final Report'!V475,CHAR(10),CHAR(10),"*ScreenShot Name:*",CHAR(10),'Final Report'!AI475,CHAR(10),CHAR(10),IF('Final Report'!X475&lt;&gt;"",CONCATENATE("*Code Snippet*",CHAR(10),'Final Report'!X475,CHAR(10),CHAR(10)),""),"*Expected Result*",CHAR(10),'Final Report'!Z475,CHAR(10),CHAR(10),"*Rationale*",CHAR(10),'Final Report'!AA475,CHAR(10),CHAR(10),"*Recommendation*",CHAR(10),'Final Report'!AC475,CHAR(10),CHAR(10),"*WCAG 2.1 Conformance Level:*",CHAR(10),'Final Report'!AG475,CHAR(10),CHAR(10),"*WCAG 2.1 Success Criteria:*",CHAR(10),'Final Report'!AH475,CHAR(10),CHAR(10),"*Tested on:*",CHAR(10),'Final Report'!AK475,CHAR(10),CHAR(10),IF(OR('Final Report'!G475&lt;&gt;"",'Final Report'!H475&lt;&gt;"",'Final Report'!I475&lt;&gt;"",'Final Report'!J475&lt;&gt;"",'Final Report'!K475&lt;&gt;"",'Final Report'!L475&lt;&gt;"",'Final Report'!M475&lt;&gt;"",'Final Report'!N475&lt;&gt;"",'Final Report'!O475&lt;&gt;""),CONCATENATE("*Assistive Technology:*",CHAR(10),IF('Final Report'!G475&lt;&gt;"",CONCATENATE("JAWS 2022 - Chrome - Windows - ",'Final Report'!G475,CHAR(10)),""),IF('Final Report'!H475&lt;&gt;"",CONCATENATE("NVDA 2022 - Firefox - Windows - ",'Final Report'!H475,CHAR(10)),""),IF('Final Report'!I475&lt;&gt;"",CONCATENATE("NVDA 2022 - Chrome - Windows - ",'Final Report'!I475,CHAR(10)),""),IF('Final Report'!J475&lt;&gt;"",CONCATENATE("VoiceOver - Safari - MAC OS - ",'Final Report'!J475,CHAR(10)),""),IF('Final Report'!K475&lt;&gt;"",CONCATENATE("VoiceOver - Chrome - MAC OS  - ",'Final Report'!K475,CHAR(10)),""),IF('Final Report'!L475&lt;&gt;"",CONCATENATE("VoiceOver - iOS - ",'Final Report'!L475,CHAR(10)),""),IF('Final Report'!M475&lt;&gt;"",CONCATENATE("TalkBack - Android - ",'Final Report'!M475,CHAR(10)),""),IF('Final Report'!N475&lt;&gt;"",CONCATENATE("ZoomText - ",'Final Report'!N475,CHAR(10)),""),IF('Final Report'!O475&lt;&gt;"",CONCATENATE("Dragon - ",'Final Report'!O475,CHAR(10)),""),CHAR(10),"*Original Bug:*",CHAR(10),)))</f>
        <v>*Steps to Reproduce:*
N/A
*Actual Result:*
N/A
*ScreenShot Name:*
*Code Snippet*
0
*Expected Result*
N/A
*Rationale*
N/A
*Recommendation*
N/A
*WCAG 2.1 Conformance Level:*
N/A
*WCAG 2.1 Success Criteria:*
N/A
*Tested on:*
Windows: 11
MAC OS: 12
iOS: 15
Android OS: 10
FALSE</v>
      </c>
      <c r="D475" s="121" t="b">
        <f>Final_Report[[#This Row],[Severity]]</f>
        <v>0</v>
      </c>
      <c r="E475" s="103" t="str">
        <f>CONCATENATE('Final Report'!AD475,CHAR(10),CHAR(10),'Final Report'!AF475)</f>
        <v xml:space="preserve">
N/A</v>
      </c>
      <c r="F475" s="103" t="str">
        <f>Final_Report[[#This Row],[Components]]</f>
        <v>N/A (Level N/A), Accessibility, Audit, Marketing, MLM-XL, MLVISION, MyLab, US, VPAT</v>
      </c>
      <c r="G475" s="103" t="e">
        <f>Final_Report[[#This Row],[Labels]]</f>
        <v>#VALUE!</v>
      </c>
      <c r="H475" s="103">
        <f>Final_Report[[#This Row],[ScreenShot Name]]</f>
        <v>0</v>
      </c>
      <c r="I475" s="104">
        <f>Final_Report[[#This Row],[Priority]]</f>
        <v>0</v>
      </c>
      <c r="J475" s="103">
        <f>Final_Report[[#This Row],[Uploading Status]]</f>
        <v>0</v>
      </c>
    </row>
    <row r="476" spans="1:10" ht="409.5" hidden="1">
      <c r="A476" s="58">
        <f>Final_Report[[#This Row],[Issue Name]]</f>
        <v>0</v>
      </c>
      <c r="B476" s="103" t="str">
        <f>Final_Report[[#This Row],[Summary]]</f>
        <v>N/A</v>
      </c>
      <c r="C476" s="103" t="str">
        <f>CONCATENATE("*Steps to Reproduce:*",CHAR(10),CHAR(10),'Final Report'!AD476,CHAR(10),CHAR(10),'Final Report'!AF476,CHAR(10),CHAR(10),"*Actual Result:*",CHAR(10),'Final Report'!V476,CHAR(10),CHAR(10),"*ScreenShot Name:*",CHAR(10),'Final Report'!AI476,CHAR(10),CHAR(10),IF('Final Report'!X476&lt;&gt;"",CONCATENATE("*Code Snippet*",CHAR(10),'Final Report'!X476,CHAR(10),CHAR(10)),""),"*Expected Result*",CHAR(10),'Final Report'!Z476,CHAR(10),CHAR(10),"*Rationale*",CHAR(10),'Final Report'!AA476,CHAR(10),CHAR(10),"*Recommendation*",CHAR(10),'Final Report'!AC476,CHAR(10),CHAR(10),"*WCAG 2.1 Conformance Level:*",CHAR(10),'Final Report'!AG476,CHAR(10),CHAR(10),"*WCAG 2.1 Success Criteria:*",CHAR(10),'Final Report'!AH476,CHAR(10),CHAR(10),"*Tested on:*",CHAR(10),'Final Report'!AK476,CHAR(10),CHAR(10),IF(OR('Final Report'!G476&lt;&gt;"",'Final Report'!H476&lt;&gt;"",'Final Report'!I476&lt;&gt;"",'Final Report'!J476&lt;&gt;"",'Final Report'!K476&lt;&gt;"",'Final Report'!L476&lt;&gt;"",'Final Report'!M476&lt;&gt;"",'Final Report'!N476&lt;&gt;"",'Final Report'!O476&lt;&gt;""),CONCATENATE("*Assistive Technology:*",CHAR(10),IF('Final Report'!G476&lt;&gt;"",CONCATENATE("JAWS 2022 - Chrome - Windows - ",'Final Report'!G476,CHAR(10)),""),IF('Final Report'!H476&lt;&gt;"",CONCATENATE("NVDA 2022 - Firefox - Windows - ",'Final Report'!H476,CHAR(10)),""),IF('Final Report'!I476&lt;&gt;"",CONCATENATE("NVDA 2022 - Chrome - Windows - ",'Final Report'!I476,CHAR(10)),""),IF('Final Report'!J476&lt;&gt;"",CONCATENATE("VoiceOver - Safari - MAC OS - ",'Final Report'!J476,CHAR(10)),""),IF('Final Report'!K476&lt;&gt;"",CONCATENATE("VoiceOver - Chrome - MAC OS  - ",'Final Report'!K476,CHAR(10)),""),IF('Final Report'!L476&lt;&gt;"",CONCATENATE("VoiceOver - iOS - ",'Final Report'!L476,CHAR(10)),""),IF('Final Report'!M476&lt;&gt;"",CONCATENATE("TalkBack - Android - ",'Final Report'!M476,CHAR(10)),""),IF('Final Report'!N476&lt;&gt;"",CONCATENATE("ZoomText - ",'Final Report'!N476,CHAR(10)),""),IF('Final Report'!O476&lt;&gt;"",CONCATENATE("Dragon - ",'Final Report'!O476,CHAR(10)),""),CHAR(10),"*Original Bug:*",CHAR(10),)))</f>
        <v>*Steps to Reproduce:*
N/A
*Actual Result:*
N/A
*ScreenShot Name:*
*Code Snippet*
0
*Expected Result*
N/A
*Rationale*
N/A
*Recommendation*
N/A
*WCAG 2.1 Conformance Level:*
N/A
*WCAG 2.1 Success Criteria:*
N/A
*Tested on:*
Windows: 11
MAC OS: 12
iOS: 15
Android OS: 10
FALSE</v>
      </c>
      <c r="D476" s="121" t="b">
        <f>Final_Report[[#This Row],[Severity]]</f>
        <v>0</v>
      </c>
      <c r="E476" s="103" t="str">
        <f>CONCATENATE('Final Report'!AD476,CHAR(10),CHAR(10),'Final Report'!AF476)</f>
        <v xml:space="preserve">
N/A</v>
      </c>
      <c r="F476" s="103" t="str">
        <f>Final_Report[[#This Row],[Components]]</f>
        <v>N/A (Level N/A), Accessibility, Audit, Marketing, MLM-XL, MLVISION, MyLab, US, VPAT</v>
      </c>
      <c r="G476" s="103" t="e">
        <f>Final_Report[[#This Row],[Labels]]</f>
        <v>#VALUE!</v>
      </c>
      <c r="H476" s="103">
        <f>Final_Report[[#This Row],[ScreenShot Name]]</f>
        <v>0</v>
      </c>
      <c r="I476" s="104">
        <f>Final_Report[[#This Row],[Priority]]</f>
        <v>0</v>
      </c>
      <c r="J476" s="103">
        <f>Final_Report[[#This Row],[Uploading Status]]</f>
        <v>0</v>
      </c>
    </row>
    <row r="477" spans="1:10" ht="409.5" hidden="1">
      <c r="A477" s="58">
        <f>Final_Report[[#This Row],[Issue Name]]</f>
        <v>0</v>
      </c>
      <c r="B477" s="103" t="str">
        <f>Final_Report[[#This Row],[Summary]]</f>
        <v>N/A</v>
      </c>
      <c r="C477" s="103" t="str">
        <f>CONCATENATE("*Steps to Reproduce:*",CHAR(10),CHAR(10),'Final Report'!AD477,CHAR(10),CHAR(10),'Final Report'!AF477,CHAR(10),CHAR(10),"*Actual Result:*",CHAR(10),'Final Report'!V477,CHAR(10),CHAR(10),"*ScreenShot Name:*",CHAR(10),'Final Report'!AI477,CHAR(10),CHAR(10),IF('Final Report'!X477&lt;&gt;"",CONCATENATE("*Code Snippet*",CHAR(10),'Final Report'!X477,CHAR(10),CHAR(10)),""),"*Expected Result*",CHAR(10),'Final Report'!Z477,CHAR(10),CHAR(10),"*Rationale*",CHAR(10),'Final Report'!AA477,CHAR(10),CHAR(10),"*Recommendation*",CHAR(10),'Final Report'!AC477,CHAR(10),CHAR(10),"*WCAG 2.1 Conformance Level:*",CHAR(10),'Final Report'!AG477,CHAR(10),CHAR(10),"*WCAG 2.1 Success Criteria:*",CHAR(10),'Final Report'!AH477,CHAR(10),CHAR(10),"*Tested on:*",CHAR(10),'Final Report'!AK477,CHAR(10),CHAR(10),IF(OR('Final Report'!G477&lt;&gt;"",'Final Report'!H477&lt;&gt;"",'Final Report'!I477&lt;&gt;"",'Final Report'!J477&lt;&gt;"",'Final Report'!K477&lt;&gt;"",'Final Report'!L477&lt;&gt;"",'Final Report'!M477&lt;&gt;"",'Final Report'!N477&lt;&gt;"",'Final Report'!O477&lt;&gt;""),CONCATENATE("*Assistive Technology:*",CHAR(10),IF('Final Report'!G477&lt;&gt;"",CONCATENATE("JAWS 2022 - Chrome - Windows - ",'Final Report'!G477,CHAR(10)),""),IF('Final Report'!H477&lt;&gt;"",CONCATENATE("NVDA 2022 - Firefox - Windows - ",'Final Report'!H477,CHAR(10)),""),IF('Final Report'!I477&lt;&gt;"",CONCATENATE("NVDA 2022 - Chrome - Windows - ",'Final Report'!I477,CHAR(10)),""),IF('Final Report'!J477&lt;&gt;"",CONCATENATE("VoiceOver - Safari - MAC OS - ",'Final Report'!J477,CHAR(10)),""),IF('Final Report'!K477&lt;&gt;"",CONCATENATE("VoiceOver - Chrome - MAC OS  - ",'Final Report'!K477,CHAR(10)),""),IF('Final Report'!L477&lt;&gt;"",CONCATENATE("VoiceOver - iOS - ",'Final Report'!L477,CHAR(10)),""),IF('Final Report'!M477&lt;&gt;"",CONCATENATE("TalkBack - Android - ",'Final Report'!M477,CHAR(10)),""),IF('Final Report'!N477&lt;&gt;"",CONCATENATE("ZoomText - ",'Final Report'!N477,CHAR(10)),""),IF('Final Report'!O477&lt;&gt;"",CONCATENATE("Dragon - ",'Final Report'!O477,CHAR(10)),""),CHAR(10),"*Original Bug:*",CHAR(10),)))</f>
        <v>*Steps to Reproduce:*
N/A
*Actual Result:*
N/A
*ScreenShot Name:*
*Code Snippet*
0
*Expected Result*
N/A
*Rationale*
N/A
*Recommendation*
N/A
*WCAG 2.1 Conformance Level:*
N/A
*WCAG 2.1 Success Criteria:*
N/A
*Tested on:*
Windows: 11
MAC OS: 12
iOS: 15
Android OS: 10
FALSE</v>
      </c>
      <c r="D477" s="121" t="b">
        <f>Final_Report[[#This Row],[Severity]]</f>
        <v>0</v>
      </c>
      <c r="E477" s="103" t="str">
        <f>CONCATENATE('Final Report'!AD477,CHAR(10),CHAR(10),'Final Report'!AF477)</f>
        <v xml:space="preserve">
N/A</v>
      </c>
      <c r="F477" s="103" t="str">
        <f>Final_Report[[#This Row],[Components]]</f>
        <v>N/A (Level N/A), Accessibility, Audit, Marketing, MLM-XL, MLVISION, MyLab, US, VPAT</v>
      </c>
      <c r="G477" s="103" t="e">
        <f>Final_Report[[#This Row],[Labels]]</f>
        <v>#VALUE!</v>
      </c>
      <c r="H477" s="103">
        <f>Final_Report[[#This Row],[ScreenShot Name]]</f>
        <v>0</v>
      </c>
      <c r="I477" s="104">
        <f>Final_Report[[#This Row],[Priority]]</f>
        <v>0</v>
      </c>
      <c r="J477" s="103">
        <f>Final_Report[[#This Row],[Uploading Status]]</f>
        <v>0</v>
      </c>
    </row>
    <row r="478" spans="1:10" ht="409.5" hidden="1">
      <c r="A478" s="58">
        <f>Final_Report[[#This Row],[Issue Name]]</f>
        <v>0</v>
      </c>
      <c r="B478" s="103" t="str">
        <f>Final_Report[[#This Row],[Summary]]</f>
        <v>N/A</v>
      </c>
      <c r="C478" s="103" t="str">
        <f>CONCATENATE("*Steps to Reproduce:*",CHAR(10),CHAR(10),'Final Report'!AD478,CHAR(10),CHAR(10),'Final Report'!AF478,CHAR(10),CHAR(10),"*Actual Result:*",CHAR(10),'Final Report'!V478,CHAR(10),CHAR(10),"*ScreenShot Name:*",CHAR(10),'Final Report'!AI478,CHAR(10),CHAR(10),IF('Final Report'!X478&lt;&gt;"",CONCATENATE("*Code Snippet*",CHAR(10),'Final Report'!X478,CHAR(10),CHAR(10)),""),"*Expected Result*",CHAR(10),'Final Report'!Z478,CHAR(10),CHAR(10),"*Rationale*",CHAR(10),'Final Report'!AA478,CHAR(10),CHAR(10),"*Recommendation*",CHAR(10),'Final Report'!AC478,CHAR(10),CHAR(10),"*WCAG 2.1 Conformance Level:*",CHAR(10),'Final Report'!AG478,CHAR(10),CHAR(10),"*WCAG 2.1 Success Criteria:*",CHAR(10),'Final Report'!AH478,CHAR(10),CHAR(10),"*Tested on:*",CHAR(10),'Final Report'!AK478,CHAR(10),CHAR(10),IF(OR('Final Report'!G478&lt;&gt;"",'Final Report'!H478&lt;&gt;"",'Final Report'!I478&lt;&gt;"",'Final Report'!J478&lt;&gt;"",'Final Report'!K478&lt;&gt;"",'Final Report'!L478&lt;&gt;"",'Final Report'!M478&lt;&gt;"",'Final Report'!N478&lt;&gt;"",'Final Report'!O478&lt;&gt;""),CONCATENATE("*Assistive Technology:*",CHAR(10),IF('Final Report'!G478&lt;&gt;"",CONCATENATE("JAWS 2022 - Chrome - Windows - ",'Final Report'!G478,CHAR(10)),""),IF('Final Report'!H478&lt;&gt;"",CONCATENATE("NVDA 2022 - Firefox - Windows - ",'Final Report'!H478,CHAR(10)),""),IF('Final Report'!I478&lt;&gt;"",CONCATENATE("NVDA 2022 - Chrome - Windows - ",'Final Report'!I478,CHAR(10)),""),IF('Final Report'!J478&lt;&gt;"",CONCATENATE("VoiceOver - Safari - MAC OS - ",'Final Report'!J478,CHAR(10)),""),IF('Final Report'!K478&lt;&gt;"",CONCATENATE("VoiceOver - Chrome - MAC OS  - ",'Final Report'!K478,CHAR(10)),""),IF('Final Report'!L478&lt;&gt;"",CONCATENATE("VoiceOver - iOS - ",'Final Report'!L478,CHAR(10)),""),IF('Final Report'!M478&lt;&gt;"",CONCATENATE("TalkBack - Android - ",'Final Report'!M478,CHAR(10)),""),IF('Final Report'!N478&lt;&gt;"",CONCATENATE("ZoomText - ",'Final Report'!N478,CHAR(10)),""),IF('Final Report'!O478&lt;&gt;"",CONCATENATE("Dragon - ",'Final Report'!O478,CHAR(10)),""),CHAR(10),"*Original Bug:*",CHAR(10),)))</f>
        <v>*Steps to Reproduce:*
N/A
*Actual Result:*
N/A
*ScreenShot Name:*
*Code Snippet*
0
*Expected Result*
N/A
*Rationale*
N/A
*Recommendation*
N/A
*WCAG 2.1 Conformance Level:*
N/A
*WCAG 2.1 Success Criteria:*
N/A
*Tested on:*
Windows: 11
MAC OS: 12
iOS: 15
Android OS: 10
FALSE</v>
      </c>
      <c r="D478" s="121" t="b">
        <f>Final_Report[[#This Row],[Severity]]</f>
        <v>0</v>
      </c>
      <c r="E478" s="103" t="str">
        <f>CONCATENATE('Final Report'!AD478,CHAR(10),CHAR(10),'Final Report'!AF478)</f>
        <v xml:space="preserve">
N/A</v>
      </c>
      <c r="F478" s="103" t="str">
        <f>Final_Report[[#This Row],[Components]]</f>
        <v>N/A (Level N/A), Accessibility, Audit, Marketing, MLM-XL, MLVISION, MyLab, US, VPAT</v>
      </c>
      <c r="G478" s="103" t="e">
        <f>Final_Report[[#This Row],[Labels]]</f>
        <v>#VALUE!</v>
      </c>
      <c r="H478" s="103">
        <f>Final_Report[[#This Row],[ScreenShot Name]]</f>
        <v>0</v>
      </c>
      <c r="I478" s="104">
        <f>Final_Report[[#This Row],[Priority]]</f>
        <v>0</v>
      </c>
      <c r="J478" s="103">
        <f>Final_Report[[#This Row],[Uploading Status]]</f>
        <v>0</v>
      </c>
    </row>
    <row r="479" spans="1:10" ht="409.5" hidden="1">
      <c r="A479" s="58">
        <f>Final_Report[[#This Row],[Issue Name]]</f>
        <v>0</v>
      </c>
      <c r="B479" s="103" t="str">
        <f>Final_Report[[#This Row],[Summary]]</f>
        <v>N/A</v>
      </c>
      <c r="C479" s="103" t="str">
        <f>CONCATENATE("*Steps to Reproduce:*",CHAR(10),CHAR(10),'Final Report'!AD479,CHAR(10),CHAR(10),'Final Report'!AF479,CHAR(10),CHAR(10),"*Actual Result:*",CHAR(10),'Final Report'!V479,CHAR(10),CHAR(10),"*ScreenShot Name:*",CHAR(10),'Final Report'!AI479,CHAR(10),CHAR(10),IF('Final Report'!X479&lt;&gt;"",CONCATENATE("*Code Snippet*",CHAR(10),'Final Report'!X479,CHAR(10),CHAR(10)),""),"*Expected Result*",CHAR(10),'Final Report'!Z479,CHAR(10),CHAR(10),"*Rationale*",CHAR(10),'Final Report'!AA479,CHAR(10),CHAR(10),"*Recommendation*",CHAR(10),'Final Report'!AC479,CHAR(10),CHAR(10),"*WCAG 2.1 Conformance Level:*",CHAR(10),'Final Report'!AG479,CHAR(10),CHAR(10),"*WCAG 2.1 Success Criteria:*",CHAR(10),'Final Report'!AH479,CHAR(10),CHAR(10),"*Tested on:*",CHAR(10),'Final Report'!AK479,CHAR(10),CHAR(10),IF(OR('Final Report'!G479&lt;&gt;"",'Final Report'!H479&lt;&gt;"",'Final Report'!I479&lt;&gt;"",'Final Report'!J479&lt;&gt;"",'Final Report'!K479&lt;&gt;"",'Final Report'!L479&lt;&gt;"",'Final Report'!M479&lt;&gt;"",'Final Report'!N479&lt;&gt;"",'Final Report'!O479&lt;&gt;""),CONCATENATE("*Assistive Technology:*",CHAR(10),IF('Final Report'!G479&lt;&gt;"",CONCATENATE("JAWS 2022 - Chrome - Windows - ",'Final Report'!G479,CHAR(10)),""),IF('Final Report'!H479&lt;&gt;"",CONCATENATE("NVDA 2022 - Firefox - Windows - ",'Final Report'!H479,CHAR(10)),""),IF('Final Report'!I479&lt;&gt;"",CONCATENATE("NVDA 2022 - Chrome - Windows - ",'Final Report'!I479,CHAR(10)),""),IF('Final Report'!J479&lt;&gt;"",CONCATENATE("VoiceOver - Safari - MAC OS - ",'Final Report'!J479,CHAR(10)),""),IF('Final Report'!K479&lt;&gt;"",CONCATENATE("VoiceOver - Chrome - MAC OS  - ",'Final Report'!K479,CHAR(10)),""),IF('Final Report'!L479&lt;&gt;"",CONCATENATE("VoiceOver - iOS - ",'Final Report'!L479,CHAR(10)),""),IF('Final Report'!M479&lt;&gt;"",CONCATENATE("TalkBack - Android - ",'Final Report'!M479,CHAR(10)),""),IF('Final Report'!N479&lt;&gt;"",CONCATENATE("ZoomText - ",'Final Report'!N479,CHAR(10)),""),IF('Final Report'!O479&lt;&gt;"",CONCATENATE("Dragon - ",'Final Report'!O479,CHAR(10)),""),CHAR(10),"*Original Bug:*",CHAR(10),)))</f>
        <v>*Steps to Reproduce:*
N/A
*Actual Result:*
N/A
*ScreenShot Name:*
*Code Snippet*
0
*Expected Result*
N/A
*Rationale*
N/A
*Recommendation*
N/A
*WCAG 2.1 Conformance Level:*
N/A
*WCAG 2.1 Success Criteria:*
N/A
*Tested on:*
Windows: 11
MAC OS: 12
iOS: 15
Android OS: 10
FALSE</v>
      </c>
      <c r="D479" s="121" t="b">
        <f>Final_Report[[#This Row],[Severity]]</f>
        <v>0</v>
      </c>
      <c r="E479" s="103" t="str">
        <f>CONCATENATE('Final Report'!AD479,CHAR(10),CHAR(10),'Final Report'!AF479)</f>
        <v xml:space="preserve">
N/A</v>
      </c>
      <c r="F479" s="103" t="str">
        <f>Final_Report[[#This Row],[Components]]</f>
        <v>N/A (Level N/A), Accessibility, Audit, Marketing, MLM-XL, MLVISION, MyLab, US, VPAT</v>
      </c>
      <c r="G479" s="103" t="e">
        <f>Final_Report[[#This Row],[Labels]]</f>
        <v>#VALUE!</v>
      </c>
      <c r="H479" s="103">
        <f>Final_Report[[#This Row],[ScreenShot Name]]</f>
        <v>0</v>
      </c>
      <c r="I479" s="104">
        <f>Final_Report[[#This Row],[Priority]]</f>
        <v>0</v>
      </c>
      <c r="J479" s="103">
        <f>Final_Report[[#This Row],[Uploading Status]]</f>
        <v>0</v>
      </c>
    </row>
    <row r="480" spans="1:10" ht="409.5" hidden="1">
      <c r="A480" s="58">
        <f>Final_Report[[#This Row],[Issue Name]]</f>
        <v>0</v>
      </c>
      <c r="B480" s="103" t="str">
        <f>Final_Report[[#This Row],[Summary]]</f>
        <v>N/A</v>
      </c>
      <c r="C480" s="103" t="str">
        <f>CONCATENATE("*Steps to Reproduce:*",CHAR(10),CHAR(10),'Final Report'!AD480,CHAR(10),CHAR(10),'Final Report'!AF480,CHAR(10),CHAR(10),"*Actual Result:*",CHAR(10),'Final Report'!V480,CHAR(10),CHAR(10),"*ScreenShot Name:*",CHAR(10),'Final Report'!AI480,CHAR(10),CHAR(10),IF('Final Report'!X480&lt;&gt;"",CONCATENATE("*Code Snippet*",CHAR(10),'Final Report'!X480,CHAR(10),CHAR(10)),""),"*Expected Result*",CHAR(10),'Final Report'!Z480,CHAR(10),CHAR(10),"*Rationale*",CHAR(10),'Final Report'!AA480,CHAR(10),CHAR(10),"*Recommendation*",CHAR(10),'Final Report'!AC480,CHAR(10),CHAR(10),"*WCAG 2.1 Conformance Level:*",CHAR(10),'Final Report'!AG480,CHAR(10),CHAR(10),"*WCAG 2.1 Success Criteria:*",CHAR(10),'Final Report'!AH480,CHAR(10),CHAR(10),"*Tested on:*",CHAR(10),'Final Report'!AK480,CHAR(10),CHAR(10),IF(OR('Final Report'!G480&lt;&gt;"",'Final Report'!H480&lt;&gt;"",'Final Report'!I480&lt;&gt;"",'Final Report'!J480&lt;&gt;"",'Final Report'!K480&lt;&gt;"",'Final Report'!L480&lt;&gt;"",'Final Report'!M480&lt;&gt;"",'Final Report'!N480&lt;&gt;"",'Final Report'!O480&lt;&gt;""),CONCATENATE("*Assistive Technology:*",CHAR(10),IF('Final Report'!G480&lt;&gt;"",CONCATENATE("JAWS 2022 - Chrome - Windows - ",'Final Report'!G480,CHAR(10)),""),IF('Final Report'!H480&lt;&gt;"",CONCATENATE("NVDA 2022 - Firefox - Windows - ",'Final Report'!H480,CHAR(10)),""),IF('Final Report'!I480&lt;&gt;"",CONCATENATE("NVDA 2022 - Chrome - Windows - ",'Final Report'!I480,CHAR(10)),""),IF('Final Report'!J480&lt;&gt;"",CONCATENATE("VoiceOver - Safari - MAC OS - ",'Final Report'!J480,CHAR(10)),""),IF('Final Report'!K480&lt;&gt;"",CONCATENATE("VoiceOver - Chrome - MAC OS  - ",'Final Report'!K480,CHAR(10)),""),IF('Final Report'!L480&lt;&gt;"",CONCATENATE("VoiceOver - iOS - ",'Final Report'!L480,CHAR(10)),""),IF('Final Report'!M480&lt;&gt;"",CONCATENATE("TalkBack - Android - ",'Final Report'!M480,CHAR(10)),""),IF('Final Report'!N480&lt;&gt;"",CONCATENATE("ZoomText - ",'Final Report'!N480,CHAR(10)),""),IF('Final Report'!O480&lt;&gt;"",CONCATENATE("Dragon - ",'Final Report'!O480,CHAR(10)),""),CHAR(10),"*Original Bug:*",CHAR(10),)))</f>
        <v>*Steps to Reproduce:*
N/A
*Actual Result:*
N/A
*ScreenShot Name:*
*Code Snippet*
0
*Expected Result*
N/A
*Rationale*
N/A
*Recommendation*
N/A
*WCAG 2.1 Conformance Level:*
N/A
*WCAG 2.1 Success Criteria:*
N/A
*Tested on:*
Windows: 11
MAC OS: 12
iOS: 15
Android OS: 10
FALSE</v>
      </c>
      <c r="D480" s="121" t="b">
        <f>Final_Report[[#This Row],[Severity]]</f>
        <v>0</v>
      </c>
      <c r="E480" s="103" t="str">
        <f>CONCATENATE('Final Report'!AD480,CHAR(10),CHAR(10),'Final Report'!AF480)</f>
        <v xml:space="preserve">
N/A</v>
      </c>
      <c r="F480" s="103" t="str">
        <f>Final_Report[[#This Row],[Components]]</f>
        <v>N/A (Level N/A), Accessibility, Audit, Marketing, MLM-XL, MLVISION, MyLab, US, VPAT</v>
      </c>
      <c r="G480" s="103" t="e">
        <f>Final_Report[[#This Row],[Labels]]</f>
        <v>#VALUE!</v>
      </c>
      <c r="H480" s="103">
        <f>Final_Report[[#This Row],[ScreenShot Name]]</f>
        <v>0</v>
      </c>
      <c r="I480" s="104">
        <f>Final_Report[[#This Row],[Priority]]</f>
        <v>0</v>
      </c>
      <c r="J480" s="103">
        <f>Final_Report[[#This Row],[Uploading Status]]</f>
        <v>0</v>
      </c>
    </row>
    <row r="481" spans="1:10" ht="409.5" hidden="1">
      <c r="A481" s="58">
        <f>Final_Report[[#This Row],[Issue Name]]</f>
        <v>0</v>
      </c>
      <c r="B481" s="103" t="str">
        <f>Final_Report[[#This Row],[Summary]]</f>
        <v>N/A</v>
      </c>
      <c r="C481" s="103" t="str">
        <f>CONCATENATE("*Steps to Reproduce:*",CHAR(10),CHAR(10),'Final Report'!AD481,CHAR(10),CHAR(10),'Final Report'!AF481,CHAR(10),CHAR(10),"*Actual Result:*",CHAR(10),'Final Report'!V481,CHAR(10),CHAR(10),"*ScreenShot Name:*",CHAR(10),'Final Report'!AI481,CHAR(10),CHAR(10),IF('Final Report'!X481&lt;&gt;"",CONCATENATE("*Code Snippet*",CHAR(10),'Final Report'!X481,CHAR(10),CHAR(10)),""),"*Expected Result*",CHAR(10),'Final Report'!Z481,CHAR(10),CHAR(10),"*Rationale*",CHAR(10),'Final Report'!AA481,CHAR(10),CHAR(10),"*Recommendation*",CHAR(10),'Final Report'!AC481,CHAR(10),CHAR(10),"*WCAG 2.1 Conformance Level:*",CHAR(10),'Final Report'!AG481,CHAR(10),CHAR(10),"*WCAG 2.1 Success Criteria:*",CHAR(10),'Final Report'!AH481,CHAR(10),CHAR(10),"*Tested on:*",CHAR(10),'Final Report'!AK481,CHAR(10),CHAR(10),IF(OR('Final Report'!G481&lt;&gt;"",'Final Report'!H481&lt;&gt;"",'Final Report'!I481&lt;&gt;"",'Final Report'!J481&lt;&gt;"",'Final Report'!K481&lt;&gt;"",'Final Report'!L481&lt;&gt;"",'Final Report'!M481&lt;&gt;"",'Final Report'!N481&lt;&gt;"",'Final Report'!O481&lt;&gt;""),CONCATENATE("*Assistive Technology:*",CHAR(10),IF('Final Report'!G481&lt;&gt;"",CONCATENATE("JAWS 2022 - Chrome - Windows - ",'Final Report'!G481,CHAR(10)),""),IF('Final Report'!H481&lt;&gt;"",CONCATENATE("NVDA 2022 - Firefox - Windows - ",'Final Report'!H481,CHAR(10)),""),IF('Final Report'!I481&lt;&gt;"",CONCATENATE("NVDA 2022 - Chrome - Windows - ",'Final Report'!I481,CHAR(10)),""),IF('Final Report'!J481&lt;&gt;"",CONCATENATE("VoiceOver - Safari - MAC OS - ",'Final Report'!J481,CHAR(10)),""),IF('Final Report'!K481&lt;&gt;"",CONCATENATE("VoiceOver - Chrome - MAC OS  - ",'Final Report'!K481,CHAR(10)),""),IF('Final Report'!L481&lt;&gt;"",CONCATENATE("VoiceOver - iOS - ",'Final Report'!L481,CHAR(10)),""),IF('Final Report'!M481&lt;&gt;"",CONCATENATE("TalkBack - Android - ",'Final Report'!M481,CHAR(10)),""),IF('Final Report'!N481&lt;&gt;"",CONCATENATE("ZoomText - ",'Final Report'!N481,CHAR(10)),""),IF('Final Report'!O481&lt;&gt;"",CONCATENATE("Dragon - ",'Final Report'!O481,CHAR(10)),""),CHAR(10),"*Original Bug:*",CHAR(10),)))</f>
        <v>*Steps to Reproduce:*
N/A
*Actual Result:*
N/A
*ScreenShot Name:*
*Code Snippet*
0
*Expected Result*
N/A
*Rationale*
N/A
*Recommendation*
N/A
*WCAG 2.1 Conformance Level:*
N/A
*WCAG 2.1 Success Criteria:*
N/A
*Tested on:*
Windows: 11
MAC OS: 12
iOS: 15
Android OS: 10
FALSE</v>
      </c>
      <c r="D481" s="121" t="b">
        <f>Final_Report[[#This Row],[Severity]]</f>
        <v>0</v>
      </c>
      <c r="E481" s="103" t="str">
        <f>CONCATENATE('Final Report'!AD481,CHAR(10),CHAR(10),'Final Report'!AF481)</f>
        <v xml:space="preserve">
N/A</v>
      </c>
      <c r="F481" s="103" t="str">
        <f>Final_Report[[#This Row],[Components]]</f>
        <v>N/A (Level N/A), Accessibility, Audit, Marketing, MLM-XL, MLVISION, MyLab, US, VPAT</v>
      </c>
      <c r="G481" s="103" t="e">
        <f>Final_Report[[#This Row],[Labels]]</f>
        <v>#VALUE!</v>
      </c>
      <c r="H481" s="103">
        <f>Final_Report[[#This Row],[ScreenShot Name]]</f>
        <v>0</v>
      </c>
      <c r="I481" s="104">
        <f>Final_Report[[#This Row],[Priority]]</f>
        <v>0</v>
      </c>
      <c r="J481" s="103">
        <f>Final_Report[[#This Row],[Uploading Status]]</f>
        <v>0</v>
      </c>
    </row>
    <row r="482" spans="1:10" ht="409.5" hidden="1">
      <c r="A482" s="58">
        <f>Final_Report[[#This Row],[Issue Name]]</f>
        <v>0</v>
      </c>
      <c r="B482" s="103" t="str">
        <f>Final_Report[[#This Row],[Summary]]</f>
        <v>N/A</v>
      </c>
      <c r="C482" s="103" t="str">
        <f>CONCATENATE("*Steps to Reproduce:*",CHAR(10),CHAR(10),'Final Report'!AD482,CHAR(10),CHAR(10),'Final Report'!AF482,CHAR(10),CHAR(10),"*Actual Result:*",CHAR(10),'Final Report'!V482,CHAR(10),CHAR(10),"*ScreenShot Name:*",CHAR(10),'Final Report'!AI482,CHAR(10),CHAR(10),IF('Final Report'!X482&lt;&gt;"",CONCATENATE("*Code Snippet*",CHAR(10),'Final Report'!X482,CHAR(10),CHAR(10)),""),"*Expected Result*",CHAR(10),'Final Report'!Z482,CHAR(10),CHAR(10),"*Rationale*",CHAR(10),'Final Report'!AA482,CHAR(10),CHAR(10),"*Recommendation*",CHAR(10),'Final Report'!AC482,CHAR(10),CHAR(10),"*WCAG 2.1 Conformance Level:*",CHAR(10),'Final Report'!AG482,CHAR(10),CHAR(10),"*WCAG 2.1 Success Criteria:*",CHAR(10),'Final Report'!AH482,CHAR(10),CHAR(10),"*Tested on:*",CHAR(10),'Final Report'!AK482,CHAR(10),CHAR(10),IF(OR('Final Report'!G482&lt;&gt;"",'Final Report'!H482&lt;&gt;"",'Final Report'!I482&lt;&gt;"",'Final Report'!J482&lt;&gt;"",'Final Report'!K482&lt;&gt;"",'Final Report'!L482&lt;&gt;"",'Final Report'!M482&lt;&gt;"",'Final Report'!N482&lt;&gt;"",'Final Report'!O482&lt;&gt;""),CONCATENATE("*Assistive Technology:*",CHAR(10),IF('Final Report'!G482&lt;&gt;"",CONCATENATE("JAWS 2022 - Chrome - Windows - ",'Final Report'!G482,CHAR(10)),""),IF('Final Report'!H482&lt;&gt;"",CONCATENATE("NVDA 2022 - Firefox - Windows - ",'Final Report'!H482,CHAR(10)),""),IF('Final Report'!I482&lt;&gt;"",CONCATENATE("NVDA 2022 - Chrome - Windows - ",'Final Report'!I482,CHAR(10)),""),IF('Final Report'!J482&lt;&gt;"",CONCATENATE("VoiceOver - Safari - MAC OS - ",'Final Report'!J482,CHAR(10)),""),IF('Final Report'!K482&lt;&gt;"",CONCATENATE("VoiceOver - Chrome - MAC OS  - ",'Final Report'!K482,CHAR(10)),""),IF('Final Report'!L482&lt;&gt;"",CONCATENATE("VoiceOver - iOS - ",'Final Report'!L482,CHAR(10)),""),IF('Final Report'!M482&lt;&gt;"",CONCATENATE("TalkBack - Android - ",'Final Report'!M482,CHAR(10)),""),IF('Final Report'!N482&lt;&gt;"",CONCATENATE("ZoomText - ",'Final Report'!N482,CHAR(10)),""),IF('Final Report'!O482&lt;&gt;"",CONCATENATE("Dragon - ",'Final Report'!O482,CHAR(10)),""),CHAR(10),"*Original Bug:*",CHAR(10),)))</f>
        <v>*Steps to Reproduce:*
N/A
*Actual Result:*
N/A
*ScreenShot Name:*
*Code Snippet*
0
*Expected Result*
N/A
*Rationale*
N/A
*Recommendation*
N/A
*WCAG 2.1 Conformance Level:*
N/A
*WCAG 2.1 Success Criteria:*
N/A
*Tested on:*
Windows: 11
MAC OS: 12
iOS: 15
Android OS: 10
FALSE</v>
      </c>
      <c r="D482" s="121" t="b">
        <f>Final_Report[[#This Row],[Severity]]</f>
        <v>0</v>
      </c>
      <c r="E482" s="103" t="str">
        <f>CONCATENATE('Final Report'!AD482,CHAR(10),CHAR(10),'Final Report'!AF482)</f>
        <v xml:space="preserve">
N/A</v>
      </c>
      <c r="F482" s="103" t="str">
        <f>Final_Report[[#This Row],[Components]]</f>
        <v>N/A (Level N/A), Accessibility, Audit, Marketing, MLM-XL, MLVISION, MyLab, US, VPAT</v>
      </c>
      <c r="G482" s="103" t="e">
        <f>Final_Report[[#This Row],[Labels]]</f>
        <v>#VALUE!</v>
      </c>
      <c r="H482" s="103">
        <f>Final_Report[[#This Row],[ScreenShot Name]]</f>
        <v>0</v>
      </c>
      <c r="I482" s="104">
        <f>Final_Report[[#This Row],[Priority]]</f>
        <v>0</v>
      </c>
      <c r="J482" s="103">
        <f>Final_Report[[#This Row],[Uploading Status]]</f>
        <v>0</v>
      </c>
    </row>
    <row r="483" spans="1:10" ht="409.5" hidden="1">
      <c r="A483" s="58">
        <f>Final_Report[[#This Row],[Issue Name]]</f>
        <v>0</v>
      </c>
      <c r="B483" s="103" t="str">
        <f>Final_Report[[#This Row],[Summary]]</f>
        <v>N/A</v>
      </c>
      <c r="C483" s="103" t="str">
        <f>CONCATENATE("*Steps to Reproduce:*",CHAR(10),CHAR(10),'Final Report'!AD483,CHAR(10),CHAR(10),'Final Report'!AF483,CHAR(10),CHAR(10),"*Actual Result:*",CHAR(10),'Final Report'!V483,CHAR(10),CHAR(10),"*ScreenShot Name:*",CHAR(10),'Final Report'!AI483,CHAR(10),CHAR(10),IF('Final Report'!X483&lt;&gt;"",CONCATENATE("*Code Snippet*",CHAR(10),'Final Report'!X483,CHAR(10),CHAR(10)),""),"*Expected Result*",CHAR(10),'Final Report'!Z483,CHAR(10),CHAR(10),"*Rationale*",CHAR(10),'Final Report'!AA483,CHAR(10),CHAR(10),"*Recommendation*",CHAR(10),'Final Report'!AC483,CHAR(10),CHAR(10),"*WCAG 2.1 Conformance Level:*",CHAR(10),'Final Report'!AG483,CHAR(10),CHAR(10),"*WCAG 2.1 Success Criteria:*",CHAR(10),'Final Report'!AH483,CHAR(10),CHAR(10),"*Tested on:*",CHAR(10),'Final Report'!AK483,CHAR(10),CHAR(10),IF(OR('Final Report'!G483&lt;&gt;"",'Final Report'!H483&lt;&gt;"",'Final Report'!I483&lt;&gt;"",'Final Report'!J483&lt;&gt;"",'Final Report'!K483&lt;&gt;"",'Final Report'!L483&lt;&gt;"",'Final Report'!M483&lt;&gt;"",'Final Report'!N483&lt;&gt;"",'Final Report'!O483&lt;&gt;""),CONCATENATE("*Assistive Technology:*",CHAR(10),IF('Final Report'!G483&lt;&gt;"",CONCATENATE("JAWS 2022 - Chrome - Windows - ",'Final Report'!G483,CHAR(10)),""),IF('Final Report'!H483&lt;&gt;"",CONCATENATE("NVDA 2022 - Firefox - Windows - ",'Final Report'!H483,CHAR(10)),""),IF('Final Report'!I483&lt;&gt;"",CONCATENATE("NVDA 2022 - Chrome - Windows - ",'Final Report'!I483,CHAR(10)),""),IF('Final Report'!J483&lt;&gt;"",CONCATENATE("VoiceOver - Safari - MAC OS - ",'Final Report'!J483,CHAR(10)),""),IF('Final Report'!K483&lt;&gt;"",CONCATENATE("VoiceOver - Chrome - MAC OS  - ",'Final Report'!K483,CHAR(10)),""),IF('Final Report'!L483&lt;&gt;"",CONCATENATE("VoiceOver - iOS - ",'Final Report'!L483,CHAR(10)),""),IF('Final Report'!M483&lt;&gt;"",CONCATENATE("TalkBack - Android - ",'Final Report'!M483,CHAR(10)),""),IF('Final Report'!N483&lt;&gt;"",CONCATENATE("ZoomText - ",'Final Report'!N483,CHAR(10)),""),IF('Final Report'!O483&lt;&gt;"",CONCATENATE("Dragon - ",'Final Report'!O483,CHAR(10)),""),CHAR(10),"*Original Bug:*",CHAR(10),)))</f>
        <v>*Steps to Reproduce:*
N/A
*Actual Result:*
N/A
*ScreenShot Name:*
*Code Snippet*
0
*Expected Result*
N/A
*Rationale*
N/A
*Recommendation*
N/A
*WCAG 2.1 Conformance Level:*
N/A
*WCAG 2.1 Success Criteria:*
N/A
*Tested on:*
Windows: 11
MAC OS: 12
iOS: 15
Android OS: 10
FALSE</v>
      </c>
      <c r="D483" s="121" t="b">
        <f>Final_Report[[#This Row],[Severity]]</f>
        <v>0</v>
      </c>
      <c r="E483" s="103" t="str">
        <f>CONCATENATE('Final Report'!AD483,CHAR(10),CHAR(10),'Final Report'!AF483)</f>
        <v xml:space="preserve">
N/A</v>
      </c>
      <c r="F483" s="103" t="str">
        <f>Final_Report[[#This Row],[Components]]</f>
        <v>N/A (Level N/A), Accessibility, Audit, Marketing, MLM-XL, MLVISION, MyLab, US, VPAT</v>
      </c>
      <c r="G483" s="103" t="e">
        <f>Final_Report[[#This Row],[Labels]]</f>
        <v>#VALUE!</v>
      </c>
      <c r="H483" s="103">
        <f>Final_Report[[#This Row],[ScreenShot Name]]</f>
        <v>0</v>
      </c>
      <c r="I483" s="104">
        <f>Final_Report[[#This Row],[Priority]]</f>
        <v>0</v>
      </c>
      <c r="J483" s="103">
        <f>Final_Report[[#This Row],[Uploading Status]]</f>
        <v>0</v>
      </c>
    </row>
    <row r="484" spans="1:10" ht="409.5" hidden="1">
      <c r="A484" s="58">
        <f>Final_Report[[#This Row],[Issue Name]]</f>
        <v>0</v>
      </c>
      <c r="B484" s="103" t="str">
        <f>Final_Report[[#This Row],[Summary]]</f>
        <v>N/A</v>
      </c>
      <c r="C484" s="103" t="str">
        <f>CONCATENATE("*Steps to Reproduce:*",CHAR(10),CHAR(10),'Final Report'!AD484,CHAR(10),CHAR(10),'Final Report'!AF484,CHAR(10),CHAR(10),"*Actual Result:*",CHAR(10),'Final Report'!V484,CHAR(10),CHAR(10),"*ScreenShot Name:*",CHAR(10),'Final Report'!AI484,CHAR(10),CHAR(10),IF('Final Report'!X484&lt;&gt;"",CONCATENATE("*Code Snippet*",CHAR(10),'Final Report'!X484,CHAR(10),CHAR(10)),""),"*Expected Result*",CHAR(10),'Final Report'!Z484,CHAR(10),CHAR(10),"*Rationale*",CHAR(10),'Final Report'!AA484,CHAR(10),CHAR(10),"*Recommendation*",CHAR(10),'Final Report'!AC484,CHAR(10),CHAR(10),"*WCAG 2.1 Conformance Level:*",CHAR(10),'Final Report'!AG484,CHAR(10),CHAR(10),"*WCAG 2.1 Success Criteria:*",CHAR(10),'Final Report'!AH484,CHAR(10),CHAR(10),"*Tested on:*",CHAR(10),'Final Report'!AK484,CHAR(10),CHAR(10),IF(OR('Final Report'!G484&lt;&gt;"",'Final Report'!H484&lt;&gt;"",'Final Report'!I484&lt;&gt;"",'Final Report'!J484&lt;&gt;"",'Final Report'!K484&lt;&gt;"",'Final Report'!L484&lt;&gt;"",'Final Report'!M484&lt;&gt;"",'Final Report'!N484&lt;&gt;"",'Final Report'!O484&lt;&gt;""),CONCATENATE("*Assistive Technology:*",CHAR(10),IF('Final Report'!G484&lt;&gt;"",CONCATENATE("JAWS 2022 - Chrome - Windows - ",'Final Report'!G484,CHAR(10)),""),IF('Final Report'!H484&lt;&gt;"",CONCATENATE("NVDA 2022 - Firefox - Windows - ",'Final Report'!H484,CHAR(10)),""),IF('Final Report'!I484&lt;&gt;"",CONCATENATE("NVDA 2022 - Chrome - Windows - ",'Final Report'!I484,CHAR(10)),""),IF('Final Report'!J484&lt;&gt;"",CONCATENATE("VoiceOver - Safari - MAC OS - ",'Final Report'!J484,CHAR(10)),""),IF('Final Report'!K484&lt;&gt;"",CONCATENATE("VoiceOver - Chrome - MAC OS  - ",'Final Report'!K484,CHAR(10)),""),IF('Final Report'!L484&lt;&gt;"",CONCATENATE("VoiceOver - iOS - ",'Final Report'!L484,CHAR(10)),""),IF('Final Report'!M484&lt;&gt;"",CONCATENATE("TalkBack - Android - ",'Final Report'!M484,CHAR(10)),""),IF('Final Report'!N484&lt;&gt;"",CONCATENATE("ZoomText - ",'Final Report'!N484,CHAR(10)),""),IF('Final Report'!O484&lt;&gt;"",CONCATENATE("Dragon - ",'Final Report'!O484,CHAR(10)),""),CHAR(10),"*Original Bug:*",CHAR(10),)))</f>
        <v>*Steps to Reproduce:*
N/A
*Actual Result:*
N/A
*ScreenShot Name:*
*Code Snippet*
0
*Expected Result*
N/A
*Rationale*
N/A
*Recommendation*
N/A
*WCAG 2.1 Conformance Level:*
N/A
*WCAG 2.1 Success Criteria:*
N/A
*Tested on:*
Windows: 11
MAC OS: 12
iOS: 15
Android OS: 10
FALSE</v>
      </c>
      <c r="D484" s="121" t="b">
        <f>Final_Report[[#This Row],[Severity]]</f>
        <v>0</v>
      </c>
      <c r="E484" s="103" t="str">
        <f>CONCATENATE('Final Report'!AD484,CHAR(10),CHAR(10),'Final Report'!AF484)</f>
        <v xml:space="preserve">
N/A</v>
      </c>
      <c r="F484" s="103" t="str">
        <f>Final_Report[[#This Row],[Components]]</f>
        <v>N/A (Level N/A), Accessibility, Audit, Marketing, MLM-XL, MLVISION, MyLab, US, VPAT</v>
      </c>
      <c r="G484" s="103" t="e">
        <f>Final_Report[[#This Row],[Labels]]</f>
        <v>#VALUE!</v>
      </c>
      <c r="H484" s="103">
        <f>Final_Report[[#This Row],[ScreenShot Name]]</f>
        <v>0</v>
      </c>
      <c r="I484" s="104">
        <f>Final_Report[[#This Row],[Priority]]</f>
        <v>0</v>
      </c>
      <c r="J484" s="103">
        <f>Final_Report[[#This Row],[Uploading Status]]</f>
        <v>0</v>
      </c>
    </row>
    <row r="485" spans="1:10" ht="409.5" hidden="1">
      <c r="A485" s="58">
        <f>Final_Report[[#This Row],[Issue Name]]</f>
        <v>0</v>
      </c>
      <c r="B485" s="103" t="str">
        <f>Final_Report[[#This Row],[Summary]]</f>
        <v>N/A</v>
      </c>
      <c r="C485" s="103" t="str">
        <f>CONCATENATE("*Steps to Reproduce:*",CHAR(10),CHAR(10),'Final Report'!AD485,CHAR(10),CHAR(10),'Final Report'!AF485,CHAR(10),CHAR(10),"*Actual Result:*",CHAR(10),'Final Report'!V485,CHAR(10),CHAR(10),"*ScreenShot Name:*",CHAR(10),'Final Report'!AI485,CHAR(10),CHAR(10),IF('Final Report'!X485&lt;&gt;"",CONCATENATE("*Code Snippet*",CHAR(10),'Final Report'!X485,CHAR(10),CHAR(10)),""),"*Expected Result*",CHAR(10),'Final Report'!Z485,CHAR(10),CHAR(10),"*Rationale*",CHAR(10),'Final Report'!AA485,CHAR(10),CHAR(10),"*Recommendation*",CHAR(10),'Final Report'!AC485,CHAR(10),CHAR(10),"*WCAG 2.1 Conformance Level:*",CHAR(10),'Final Report'!AG485,CHAR(10),CHAR(10),"*WCAG 2.1 Success Criteria:*",CHAR(10),'Final Report'!AH485,CHAR(10),CHAR(10),"*Tested on:*",CHAR(10),'Final Report'!AK485,CHAR(10),CHAR(10),IF(OR('Final Report'!G485&lt;&gt;"",'Final Report'!H485&lt;&gt;"",'Final Report'!I485&lt;&gt;"",'Final Report'!J485&lt;&gt;"",'Final Report'!K485&lt;&gt;"",'Final Report'!L485&lt;&gt;"",'Final Report'!M485&lt;&gt;"",'Final Report'!N485&lt;&gt;"",'Final Report'!O485&lt;&gt;""),CONCATENATE("*Assistive Technology:*",CHAR(10),IF('Final Report'!G485&lt;&gt;"",CONCATENATE("JAWS 2022 - Chrome - Windows - ",'Final Report'!G485,CHAR(10)),""),IF('Final Report'!H485&lt;&gt;"",CONCATENATE("NVDA 2022 - Firefox - Windows - ",'Final Report'!H485,CHAR(10)),""),IF('Final Report'!I485&lt;&gt;"",CONCATENATE("NVDA 2022 - Chrome - Windows - ",'Final Report'!I485,CHAR(10)),""),IF('Final Report'!J485&lt;&gt;"",CONCATENATE("VoiceOver - Safari - MAC OS - ",'Final Report'!J485,CHAR(10)),""),IF('Final Report'!K485&lt;&gt;"",CONCATENATE("VoiceOver - Chrome - MAC OS  - ",'Final Report'!K485,CHAR(10)),""),IF('Final Report'!L485&lt;&gt;"",CONCATENATE("VoiceOver - iOS - ",'Final Report'!L485,CHAR(10)),""),IF('Final Report'!M485&lt;&gt;"",CONCATENATE("TalkBack - Android - ",'Final Report'!M485,CHAR(10)),""),IF('Final Report'!N485&lt;&gt;"",CONCATENATE("ZoomText - ",'Final Report'!N485,CHAR(10)),""),IF('Final Report'!O485&lt;&gt;"",CONCATENATE("Dragon - ",'Final Report'!O485,CHAR(10)),""),CHAR(10),"*Original Bug:*",CHAR(10),)))</f>
        <v>*Steps to Reproduce:*
N/A
*Actual Result:*
N/A
*ScreenShot Name:*
*Code Snippet*
0
*Expected Result*
N/A
*Rationale*
N/A
*Recommendation*
N/A
*WCAG 2.1 Conformance Level:*
N/A
*WCAG 2.1 Success Criteria:*
N/A
*Tested on:*
Windows: 11
MAC OS: 12
iOS: 15
Android OS: 10
FALSE</v>
      </c>
      <c r="D485" s="121" t="b">
        <f>Final_Report[[#This Row],[Severity]]</f>
        <v>0</v>
      </c>
      <c r="E485" s="103" t="str">
        <f>CONCATENATE('Final Report'!AD485,CHAR(10),CHAR(10),'Final Report'!AF485)</f>
        <v xml:space="preserve">
N/A</v>
      </c>
      <c r="F485" s="103" t="str">
        <f>Final_Report[[#This Row],[Components]]</f>
        <v>N/A (Level N/A), Accessibility, Audit, Marketing, MLM-XL, MLVISION, MyLab, US, VPAT</v>
      </c>
      <c r="G485" s="103" t="e">
        <f>Final_Report[[#This Row],[Labels]]</f>
        <v>#VALUE!</v>
      </c>
      <c r="H485" s="103">
        <f>Final_Report[[#This Row],[ScreenShot Name]]</f>
        <v>0</v>
      </c>
      <c r="I485" s="104">
        <f>Final_Report[[#This Row],[Priority]]</f>
        <v>0</v>
      </c>
      <c r="J485" s="103">
        <f>Final_Report[[#This Row],[Uploading Status]]</f>
        <v>0</v>
      </c>
    </row>
    <row r="486" spans="1:10" ht="409.5" hidden="1">
      <c r="A486" s="58">
        <f>Final_Report[[#This Row],[Issue Name]]</f>
        <v>0</v>
      </c>
      <c r="B486" s="103" t="str">
        <f>Final_Report[[#This Row],[Summary]]</f>
        <v>N/A</v>
      </c>
      <c r="C486" s="103" t="str">
        <f>CONCATENATE("*Steps to Reproduce:*",CHAR(10),CHAR(10),'Final Report'!AD486,CHAR(10),CHAR(10),'Final Report'!AF486,CHAR(10),CHAR(10),"*Actual Result:*",CHAR(10),'Final Report'!V486,CHAR(10),CHAR(10),"*ScreenShot Name:*",CHAR(10),'Final Report'!AI486,CHAR(10),CHAR(10),IF('Final Report'!X486&lt;&gt;"",CONCATENATE("*Code Snippet*",CHAR(10),'Final Report'!X486,CHAR(10),CHAR(10)),""),"*Expected Result*",CHAR(10),'Final Report'!Z486,CHAR(10),CHAR(10),"*Rationale*",CHAR(10),'Final Report'!AA486,CHAR(10),CHAR(10),"*Recommendation*",CHAR(10),'Final Report'!AC486,CHAR(10),CHAR(10),"*WCAG 2.1 Conformance Level:*",CHAR(10),'Final Report'!AG486,CHAR(10),CHAR(10),"*WCAG 2.1 Success Criteria:*",CHAR(10),'Final Report'!AH486,CHAR(10),CHAR(10),"*Tested on:*",CHAR(10),'Final Report'!AK486,CHAR(10),CHAR(10),IF(OR('Final Report'!G486&lt;&gt;"",'Final Report'!H486&lt;&gt;"",'Final Report'!I486&lt;&gt;"",'Final Report'!J486&lt;&gt;"",'Final Report'!K486&lt;&gt;"",'Final Report'!L486&lt;&gt;"",'Final Report'!M486&lt;&gt;"",'Final Report'!N486&lt;&gt;"",'Final Report'!O486&lt;&gt;""),CONCATENATE("*Assistive Technology:*",CHAR(10),IF('Final Report'!G486&lt;&gt;"",CONCATENATE("JAWS 2022 - Chrome - Windows - ",'Final Report'!G486,CHAR(10)),""),IF('Final Report'!H486&lt;&gt;"",CONCATENATE("NVDA 2022 - Firefox - Windows - ",'Final Report'!H486,CHAR(10)),""),IF('Final Report'!I486&lt;&gt;"",CONCATENATE("NVDA 2022 - Chrome - Windows - ",'Final Report'!I486,CHAR(10)),""),IF('Final Report'!J486&lt;&gt;"",CONCATENATE("VoiceOver - Safari - MAC OS - ",'Final Report'!J486,CHAR(10)),""),IF('Final Report'!K486&lt;&gt;"",CONCATENATE("VoiceOver - Chrome - MAC OS  - ",'Final Report'!K486,CHAR(10)),""),IF('Final Report'!L486&lt;&gt;"",CONCATENATE("VoiceOver - iOS - ",'Final Report'!L486,CHAR(10)),""),IF('Final Report'!M486&lt;&gt;"",CONCATENATE("TalkBack - Android - ",'Final Report'!M486,CHAR(10)),""),IF('Final Report'!N486&lt;&gt;"",CONCATENATE("ZoomText - ",'Final Report'!N486,CHAR(10)),""),IF('Final Report'!O486&lt;&gt;"",CONCATENATE("Dragon - ",'Final Report'!O486,CHAR(10)),""),CHAR(10),"*Original Bug:*",CHAR(10),)))</f>
        <v>*Steps to Reproduce:*
N/A
*Actual Result:*
N/A
*ScreenShot Name:*
*Code Snippet*
0
*Expected Result*
N/A
*Rationale*
N/A
*Recommendation*
N/A
*WCAG 2.1 Conformance Level:*
N/A
*WCAG 2.1 Success Criteria:*
N/A
*Tested on:*
Windows: 11
MAC OS: 12
iOS: 15
Android OS: 10
FALSE</v>
      </c>
      <c r="D486" s="121" t="b">
        <f>Final_Report[[#This Row],[Severity]]</f>
        <v>0</v>
      </c>
      <c r="E486" s="103" t="str">
        <f>CONCATENATE('Final Report'!AD486,CHAR(10),CHAR(10),'Final Report'!AF486)</f>
        <v xml:space="preserve">
N/A</v>
      </c>
      <c r="F486" s="103" t="str">
        <f>Final_Report[[#This Row],[Components]]</f>
        <v>N/A (Level N/A), Accessibility, Audit, Marketing, MLM-XL, MLVISION, MyLab, US, VPAT</v>
      </c>
      <c r="G486" s="103" t="e">
        <f>Final_Report[[#This Row],[Labels]]</f>
        <v>#VALUE!</v>
      </c>
      <c r="H486" s="103">
        <f>Final_Report[[#This Row],[ScreenShot Name]]</f>
        <v>0</v>
      </c>
      <c r="I486" s="104">
        <f>Final_Report[[#This Row],[Priority]]</f>
        <v>0</v>
      </c>
      <c r="J486" s="103">
        <f>Final_Report[[#This Row],[Uploading Status]]</f>
        <v>0</v>
      </c>
    </row>
    <row r="487" spans="1:10" ht="409.5" hidden="1">
      <c r="A487" s="58">
        <f>Final_Report[[#This Row],[Issue Name]]</f>
        <v>0</v>
      </c>
      <c r="B487" s="103" t="str">
        <f>Final_Report[[#This Row],[Summary]]</f>
        <v>N/A</v>
      </c>
      <c r="C487" s="103" t="str">
        <f>CONCATENATE("*Steps to Reproduce:*",CHAR(10),CHAR(10),'Final Report'!AD487,CHAR(10),CHAR(10),'Final Report'!AF487,CHAR(10),CHAR(10),"*Actual Result:*",CHAR(10),'Final Report'!V487,CHAR(10),CHAR(10),"*ScreenShot Name:*",CHAR(10),'Final Report'!AI487,CHAR(10),CHAR(10),IF('Final Report'!X487&lt;&gt;"",CONCATENATE("*Code Snippet*",CHAR(10),'Final Report'!X487,CHAR(10),CHAR(10)),""),"*Expected Result*",CHAR(10),'Final Report'!Z487,CHAR(10),CHAR(10),"*Rationale*",CHAR(10),'Final Report'!AA487,CHAR(10),CHAR(10),"*Recommendation*",CHAR(10),'Final Report'!AC487,CHAR(10),CHAR(10),"*WCAG 2.1 Conformance Level:*",CHAR(10),'Final Report'!AG487,CHAR(10),CHAR(10),"*WCAG 2.1 Success Criteria:*",CHAR(10),'Final Report'!AH487,CHAR(10),CHAR(10),"*Tested on:*",CHAR(10),'Final Report'!AK487,CHAR(10),CHAR(10),IF(OR('Final Report'!G487&lt;&gt;"",'Final Report'!H487&lt;&gt;"",'Final Report'!I487&lt;&gt;"",'Final Report'!J487&lt;&gt;"",'Final Report'!K487&lt;&gt;"",'Final Report'!L487&lt;&gt;"",'Final Report'!M487&lt;&gt;"",'Final Report'!N487&lt;&gt;"",'Final Report'!O487&lt;&gt;""),CONCATENATE("*Assistive Technology:*",CHAR(10),IF('Final Report'!G487&lt;&gt;"",CONCATENATE("JAWS 2022 - Chrome - Windows - ",'Final Report'!G487,CHAR(10)),""),IF('Final Report'!H487&lt;&gt;"",CONCATENATE("NVDA 2022 - Firefox - Windows - ",'Final Report'!H487,CHAR(10)),""),IF('Final Report'!I487&lt;&gt;"",CONCATENATE("NVDA 2022 - Chrome - Windows - ",'Final Report'!I487,CHAR(10)),""),IF('Final Report'!J487&lt;&gt;"",CONCATENATE("VoiceOver - Safari - MAC OS - ",'Final Report'!J487,CHAR(10)),""),IF('Final Report'!K487&lt;&gt;"",CONCATENATE("VoiceOver - Chrome - MAC OS  - ",'Final Report'!K487,CHAR(10)),""),IF('Final Report'!L487&lt;&gt;"",CONCATENATE("VoiceOver - iOS - ",'Final Report'!L487,CHAR(10)),""),IF('Final Report'!M487&lt;&gt;"",CONCATENATE("TalkBack - Android - ",'Final Report'!M487,CHAR(10)),""),IF('Final Report'!N487&lt;&gt;"",CONCATENATE("ZoomText - ",'Final Report'!N487,CHAR(10)),""),IF('Final Report'!O487&lt;&gt;"",CONCATENATE("Dragon - ",'Final Report'!O487,CHAR(10)),""),CHAR(10),"*Original Bug:*",CHAR(10),)))</f>
        <v>*Steps to Reproduce:*
N/A
*Actual Result:*
N/A
*ScreenShot Name:*
*Code Snippet*
0
*Expected Result*
N/A
*Rationale*
N/A
*Recommendation*
N/A
*WCAG 2.1 Conformance Level:*
N/A
*WCAG 2.1 Success Criteria:*
N/A
*Tested on:*
Windows: 11
MAC OS: 12
iOS: 15
Android OS: 10
FALSE</v>
      </c>
      <c r="D487" s="121" t="b">
        <f>Final_Report[[#This Row],[Severity]]</f>
        <v>0</v>
      </c>
      <c r="E487" s="103" t="str">
        <f>CONCATENATE('Final Report'!AD487,CHAR(10),CHAR(10),'Final Report'!AF487)</f>
        <v xml:space="preserve">
N/A</v>
      </c>
      <c r="F487" s="103" t="str">
        <f>Final_Report[[#This Row],[Components]]</f>
        <v>N/A (Level N/A), Accessibility, Audit, Marketing, MLM-XL, MLVISION, MyLab, US, VPAT</v>
      </c>
      <c r="G487" s="103" t="e">
        <f>Final_Report[[#This Row],[Labels]]</f>
        <v>#VALUE!</v>
      </c>
      <c r="H487" s="103">
        <f>Final_Report[[#This Row],[ScreenShot Name]]</f>
        <v>0</v>
      </c>
      <c r="I487" s="104">
        <f>Final_Report[[#This Row],[Priority]]</f>
        <v>0</v>
      </c>
      <c r="J487" s="103">
        <f>Final_Report[[#This Row],[Uploading Status]]</f>
        <v>0</v>
      </c>
    </row>
    <row r="488" spans="1:10" ht="409.5" hidden="1">
      <c r="A488" s="58">
        <f>Final_Report[[#This Row],[Issue Name]]</f>
        <v>0</v>
      </c>
      <c r="B488" s="103" t="str">
        <f>Final_Report[[#This Row],[Summary]]</f>
        <v>N/A</v>
      </c>
      <c r="C488" s="103" t="str">
        <f>CONCATENATE("*Steps to Reproduce:*",CHAR(10),CHAR(10),'Final Report'!AD488,CHAR(10),CHAR(10),'Final Report'!AF488,CHAR(10),CHAR(10),"*Actual Result:*",CHAR(10),'Final Report'!V488,CHAR(10),CHAR(10),"*ScreenShot Name:*",CHAR(10),'Final Report'!AI488,CHAR(10),CHAR(10),IF('Final Report'!X488&lt;&gt;"",CONCATENATE("*Code Snippet*",CHAR(10),'Final Report'!X488,CHAR(10),CHAR(10)),""),"*Expected Result*",CHAR(10),'Final Report'!Z488,CHAR(10),CHAR(10),"*Rationale*",CHAR(10),'Final Report'!AA488,CHAR(10),CHAR(10),"*Recommendation*",CHAR(10),'Final Report'!AC488,CHAR(10),CHAR(10),"*WCAG 2.1 Conformance Level:*",CHAR(10),'Final Report'!AG488,CHAR(10),CHAR(10),"*WCAG 2.1 Success Criteria:*",CHAR(10),'Final Report'!AH488,CHAR(10),CHAR(10),"*Tested on:*",CHAR(10),'Final Report'!AK488,CHAR(10),CHAR(10),IF(OR('Final Report'!G488&lt;&gt;"",'Final Report'!H488&lt;&gt;"",'Final Report'!I488&lt;&gt;"",'Final Report'!J488&lt;&gt;"",'Final Report'!K488&lt;&gt;"",'Final Report'!L488&lt;&gt;"",'Final Report'!M488&lt;&gt;"",'Final Report'!N488&lt;&gt;"",'Final Report'!O488&lt;&gt;""),CONCATENATE("*Assistive Technology:*",CHAR(10),IF('Final Report'!G488&lt;&gt;"",CONCATENATE("JAWS 2022 - Chrome - Windows - ",'Final Report'!G488,CHAR(10)),""),IF('Final Report'!H488&lt;&gt;"",CONCATENATE("NVDA 2022 - Firefox - Windows - ",'Final Report'!H488,CHAR(10)),""),IF('Final Report'!I488&lt;&gt;"",CONCATENATE("NVDA 2022 - Chrome - Windows - ",'Final Report'!I488,CHAR(10)),""),IF('Final Report'!J488&lt;&gt;"",CONCATENATE("VoiceOver - Safari - MAC OS - ",'Final Report'!J488,CHAR(10)),""),IF('Final Report'!K488&lt;&gt;"",CONCATENATE("VoiceOver - Chrome - MAC OS  - ",'Final Report'!K488,CHAR(10)),""),IF('Final Report'!L488&lt;&gt;"",CONCATENATE("VoiceOver - iOS - ",'Final Report'!L488,CHAR(10)),""),IF('Final Report'!M488&lt;&gt;"",CONCATENATE("TalkBack - Android - ",'Final Report'!M488,CHAR(10)),""),IF('Final Report'!N488&lt;&gt;"",CONCATENATE("ZoomText - ",'Final Report'!N488,CHAR(10)),""),IF('Final Report'!O488&lt;&gt;"",CONCATENATE("Dragon - ",'Final Report'!O488,CHAR(10)),""),CHAR(10),"*Original Bug:*",CHAR(10),)))</f>
        <v>*Steps to Reproduce:*
N/A
*Actual Result:*
N/A
*ScreenShot Name:*
*Code Snippet*
0
*Expected Result*
N/A
*Rationale*
N/A
*Recommendation*
N/A
*WCAG 2.1 Conformance Level:*
N/A
*WCAG 2.1 Success Criteria:*
N/A
*Tested on:*
Windows: 11
MAC OS: 12
iOS: 15
Android OS: 10
FALSE</v>
      </c>
      <c r="D488" s="121" t="b">
        <f>Final_Report[[#This Row],[Severity]]</f>
        <v>0</v>
      </c>
      <c r="E488" s="103" t="str">
        <f>CONCATENATE('Final Report'!AD488,CHAR(10),CHAR(10),'Final Report'!AF488)</f>
        <v xml:space="preserve">
N/A</v>
      </c>
      <c r="F488" s="103" t="str">
        <f>Final_Report[[#This Row],[Components]]</f>
        <v>N/A (Level N/A), Accessibility, Audit, Marketing, MLM-XL, MLVISION, MyLab, US, VPAT</v>
      </c>
      <c r="G488" s="103" t="e">
        <f>Final_Report[[#This Row],[Labels]]</f>
        <v>#VALUE!</v>
      </c>
      <c r="H488" s="103">
        <f>Final_Report[[#This Row],[ScreenShot Name]]</f>
        <v>0</v>
      </c>
      <c r="I488" s="104">
        <f>Final_Report[[#This Row],[Priority]]</f>
        <v>0</v>
      </c>
      <c r="J488" s="103">
        <f>Final_Report[[#This Row],[Uploading Status]]</f>
        <v>0</v>
      </c>
    </row>
    <row r="489" spans="1:10" ht="409.5" hidden="1">
      <c r="A489" s="58">
        <f>Final_Report[[#This Row],[Issue Name]]</f>
        <v>0</v>
      </c>
      <c r="B489" s="103" t="str">
        <f>Final_Report[[#This Row],[Summary]]</f>
        <v>N/A</v>
      </c>
      <c r="C489" s="103" t="str">
        <f>CONCATENATE("*Steps to Reproduce:*",CHAR(10),CHAR(10),'Final Report'!AD489,CHAR(10),CHAR(10),'Final Report'!AF489,CHAR(10),CHAR(10),"*Actual Result:*",CHAR(10),'Final Report'!V489,CHAR(10),CHAR(10),"*ScreenShot Name:*",CHAR(10),'Final Report'!AI489,CHAR(10),CHAR(10),IF('Final Report'!X489&lt;&gt;"",CONCATENATE("*Code Snippet*",CHAR(10),'Final Report'!X489,CHAR(10),CHAR(10)),""),"*Expected Result*",CHAR(10),'Final Report'!Z489,CHAR(10),CHAR(10),"*Rationale*",CHAR(10),'Final Report'!AA489,CHAR(10),CHAR(10),"*Recommendation*",CHAR(10),'Final Report'!AC489,CHAR(10),CHAR(10),"*WCAG 2.1 Conformance Level:*",CHAR(10),'Final Report'!AG489,CHAR(10),CHAR(10),"*WCAG 2.1 Success Criteria:*",CHAR(10),'Final Report'!AH489,CHAR(10),CHAR(10),"*Tested on:*",CHAR(10),'Final Report'!AK489,CHAR(10),CHAR(10),IF(OR('Final Report'!G489&lt;&gt;"",'Final Report'!H489&lt;&gt;"",'Final Report'!I489&lt;&gt;"",'Final Report'!J489&lt;&gt;"",'Final Report'!K489&lt;&gt;"",'Final Report'!L489&lt;&gt;"",'Final Report'!M489&lt;&gt;"",'Final Report'!N489&lt;&gt;"",'Final Report'!O489&lt;&gt;""),CONCATENATE("*Assistive Technology:*",CHAR(10),IF('Final Report'!G489&lt;&gt;"",CONCATENATE("JAWS 2022 - Chrome - Windows - ",'Final Report'!G489,CHAR(10)),""),IF('Final Report'!H489&lt;&gt;"",CONCATENATE("NVDA 2022 - Firefox - Windows - ",'Final Report'!H489,CHAR(10)),""),IF('Final Report'!I489&lt;&gt;"",CONCATENATE("NVDA 2022 - Chrome - Windows - ",'Final Report'!I489,CHAR(10)),""),IF('Final Report'!J489&lt;&gt;"",CONCATENATE("VoiceOver - Safari - MAC OS - ",'Final Report'!J489,CHAR(10)),""),IF('Final Report'!K489&lt;&gt;"",CONCATENATE("VoiceOver - Chrome - MAC OS  - ",'Final Report'!K489,CHAR(10)),""),IF('Final Report'!L489&lt;&gt;"",CONCATENATE("VoiceOver - iOS - ",'Final Report'!L489,CHAR(10)),""),IF('Final Report'!M489&lt;&gt;"",CONCATENATE("TalkBack - Android - ",'Final Report'!M489,CHAR(10)),""),IF('Final Report'!N489&lt;&gt;"",CONCATENATE("ZoomText - ",'Final Report'!N489,CHAR(10)),""),IF('Final Report'!O489&lt;&gt;"",CONCATENATE("Dragon - ",'Final Report'!O489,CHAR(10)),""),CHAR(10),"*Original Bug:*",CHAR(10),)))</f>
        <v>*Steps to Reproduce:*
N/A
*Actual Result:*
N/A
*ScreenShot Name:*
*Code Snippet*
0
*Expected Result*
N/A
*Rationale*
N/A
*Recommendation*
N/A
*WCAG 2.1 Conformance Level:*
N/A
*WCAG 2.1 Success Criteria:*
N/A
*Tested on:*
Windows: 11
MAC OS: 12
iOS: 15
Android OS: 10
FALSE</v>
      </c>
      <c r="D489" s="121" t="b">
        <f>Final_Report[[#This Row],[Severity]]</f>
        <v>0</v>
      </c>
      <c r="E489" s="103" t="str">
        <f>CONCATENATE('Final Report'!AD489,CHAR(10),CHAR(10),'Final Report'!AF489)</f>
        <v xml:space="preserve">
N/A</v>
      </c>
      <c r="F489" s="103" t="str">
        <f>Final_Report[[#This Row],[Components]]</f>
        <v>N/A (Level N/A), Accessibility, Audit, Marketing, MLM-XL, MLVISION, MyLab, US, VPAT</v>
      </c>
      <c r="G489" s="103" t="e">
        <f>Final_Report[[#This Row],[Labels]]</f>
        <v>#VALUE!</v>
      </c>
      <c r="H489" s="103">
        <f>Final_Report[[#This Row],[ScreenShot Name]]</f>
        <v>0</v>
      </c>
      <c r="I489" s="104">
        <f>Final_Report[[#This Row],[Priority]]</f>
        <v>0</v>
      </c>
      <c r="J489" s="103">
        <f>Final_Report[[#This Row],[Uploading Status]]</f>
        <v>0</v>
      </c>
    </row>
    <row r="490" spans="1:10" ht="409.5" hidden="1">
      <c r="A490" s="58">
        <f>Final_Report[[#This Row],[Issue Name]]</f>
        <v>0</v>
      </c>
      <c r="B490" s="103" t="str">
        <f>Final_Report[[#This Row],[Summary]]</f>
        <v>N/A</v>
      </c>
      <c r="C490" s="103" t="str">
        <f>CONCATENATE("*Steps to Reproduce:*",CHAR(10),CHAR(10),'Final Report'!AD490,CHAR(10),CHAR(10),'Final Report'!AF490,CHAR(10),CHAR(10),"*Actual Result:*",CHAR(10),'Final Report'!V490,CHAR(10),CHAR(10),"*ScreenShot Name:*",CHAR(10),'Final Report'!AI490,CHAR(10),CHAR(10),IF('Final Report'!X490&lt;&gt;"",CONCATENATE("*Code Snippet*",CHAR(10),'Final Report'!X490,CHAR(10),CHAR(10)),""),"*Expected Result*",CHAR(10),'Final Report'!Z490,CHAR(10),CHAR(10),"*Rationale*",CHAR(10),'Final Report'!AA490,CHAR(10),CHAR(10),"*Recommendation*",CHAR(10),'Final Report'!AC490,CHAR(10),CHAR(10),"*WCAG 2.1 Conformance Level:*",CHAR(10),'Final Report'!AG490,CHAR(10),CHAR(10),"*WCAG 2.1 Success Criteria:*",CHAR(10),'Final Report'!AH490,CHAR(10),CHAR(10),"*Tested on:*",CHAR(10),'Final Report'!AK490,CHAR(10),CHAR(10),IF(OR('Final Report'!G490&lt;&gt;"",'Final Report'!H490&lt;&gt;"",'Final Report'!I490&lt;&gt;"",'Final Report'!J490&lt;&gt;"",'Final Report'!K490&lt;&gt;"",'Final Report'!L490&lt;&gt;"",'Final Report'!M490&lt;&gt;"",'Final Report'!N490&lt;&gt;"",'Final Report'!O490&lt;&gt;""),CONCATENATE("*Assistive Technology:*",CHAR(10),IF('Final Report'!G490&lt;&gt;"",CONCATENATE("JAWS 2022 - Chrome - Windows - ",'Final Report'!G490,CHAR(10)),""),IF('Final Report'!H490&lt;&gt;"",CONCATENATE("NVDA 2022 - Firefox - Windows - ",'Final Report'!H490,CHAR(10)),""),IF('Final Report'!I490&lt;&gt;"",CONCATENATE("NVDA 2022 - Chrome - Windows - ",'Final Report'!I490,CHAR(10)),""),IF('Final Report'!J490&lt;&gt;"",CONCATENATE("VoiceOver - Safari - MAC OS - ",'Final Report'!J490,CHAR(10)),""),IF('Final Report'!K490&lt;&gt;"",CONCATENATE("VoiceOver - Chrome - MAC OS  - ",'Final Report'!K490,CHAR(10)),""),IF('Final Report'!L490&lt;&gt;"",CONCATENATE("VoiceOver - iOS - ",'Final Report'!L490,CHAR(10)),""),IF('Final Report'!M490&lt;&gt;"",CONCATENATE("TalkBack - Android - ",'Final Report'!M490,CHAR(10)),""),IF('Final Report'!N490&lt;&gt;"",CONCATENATE("ZoomText - ",'Final Report'!N490,CHAR(10)),""),IF('Final Report'!O490&lt;&gt;"",CONCATENATE("Dragon - ",'Final Report'!O490,CHAR(10)),""),CHAR(10),"*Original Bug:*",CHAR(10),)))</f>
        <v>*Steps to Reproduce:*
N/A
*Actual Result:*
N/A
*ScreenShot Name:*
*Code Snippet*
0
*Expected Result*
N/A
*Rationale*
N/A
*Recommendation*
N/A
*WCAG 2.1 Conformance Level:*
N/A
*WCAG 2.1 Success Criteria:*
N/A
*Tested on:*
Windows: 11
MAC OS: 12
iOS: 15
Android OS: 10
FALSE</v>
      </c>
      <c r="D490" s="121" t="b">
        <f>Final_Report[[#This Row],[Severity]]</f>
        <v>0</v>
      </c>
      <c r="E490" s="103" t="str">
        <f>CONCATENATE('Final Report'!AD490,CHAR(10),CHAR(10),'Final Report'!AF490)</f>
        <v xml:space="preserve">
N/A</v>
      </c>
      <c r="F490" s="103" t="str">
        <f>Final_Report[[#This Row],[Components]]</f>
        <v>N/A (Level N/A), Accessibility, Audit, Marketing, MLM-XL, MLVISION, MyLab, US, VPAT</v>
      </c>
      <c r="G490" s="103" t="e">
        <f>Final_Report[[#This Row],[Labels]]</f>
        <v>#VALUE!</v>
      </c>
      <c r="H490" s="103">
        <f>Final_Report[[#This Row],[ScreenShot Name]]</f>
        <v>0</v>
      </c>
      <c r="I490" s="104">
        <f>Final_Report[[#This Row],[Priority]]</f>
        <v>0</v>
      </c>
      <c r="J490" s="103">
        <f>Final_Report[[#This Row],[Uploading Status]]</f>
        <v>0</v>
      </c>
    </row>
    <row r="491" spans="1:10" ht="409.5" hidden="1">
      <c r="A491" s="58">
        <f>Final_Report[[#This Row],[Issue Name]]</f>
        <v>0</v>
      </c>
      <c r="B491" s="103" t="str">
        <f>Final_Report[[#This Row],[Summary]]</f>
        <v>N/A</v>
      </c>
      <c r="C491" s="103" t="str">
        <f>CONCATENATE("*Steps to Reproduce:*",CHAR(10),CHAR(10),'Final Report'!AD491,CHAR(10),CHAR(10),'Final Report'!AF491,CHAR(10),CHAR(10),"*Actual Result:*",CHAR(10),'Final Report'!V491,CHAR(10),CHAR(10),"*ScreenShot Name:*",CHAR(10),'Final Report'!AI491,CHAR(10),CHAR(10),IF('Final Report'!X491&lt;&gt;"",CONCATENATE("*Code Snippet*",CHAR(10),'Final Report'!X491,CHAR(10),CHAR(10)),""),"*Expected Result*",CHAR(10),'Final Report'!Z491,CHAR(10),CHAR(10),"*Rationale*",CHAR(10),'Final Report'!AA491,CHAR(10),CHAR(10),"*Recommendation*",CHAR(10),'Final Report'!AC491,CHAR(10),CHAR(10),"*WCAG 2.1 Conformance Level:*",CHAR(10),'Final Report'!AG491,CHAR(10),CHAR(10),"*WCAG 2.1 Success Criteria:*",CHAR(10),'Final Report'!AH491,CHAR(10),CHAR(10),"*Tested on:*",CHAR(10),'Final Report'!AK491,CHAR(10),CHAR(10),IF(OR('Final Report'!G491&lt;&gt;"",'Final Report'!H491&lt;&gt;"",'Final Report'!I491&lt;&gt;"",'Final Report'!J491&lt;&gt;"",'Final Report'!K491&lt;&gt;"",'Final Report'!L491&lt;&gt;"",'Final Report'!M491&lt;&gt;"",'Final Report'!N491&lt;&gt;"",'Final Report'!O491&lt;&gt;""),CONCATENATE("*Assistive Technology:*",CHAR(10),IF('Final Report'!G491&lt;&gt;"",CONCATENATE("JAWS 2022 - Chrome - Windows - ",'Final Report'!G491,CHAR(10)),""),IF('Final Report'!H491&lt;&gt;"",CONCATENATE("NVDA 2022 - Firefox - Windows - ",'Final Report'!H491,CHAR(10)),""),IF('Final Report'!I491&lt;&gt;"",CONCATENATE("NVDA 2022 - Chrome - Windows - ",'Final Report'!I491,CHAR(10)),""),IF('Final Report'!J491&lt;&gt;"",CONCATENATE("VoiceOver - Safari - MAC OS - ",'Final Report'!J491,CHAR(10)),""),IF('Final Report'!K491&lt;&gt;"",CONCATENATE("VoiceOver - Chrome - MAC OS  - ",'Final Report'!K491,CHAR(10)),""),IF('Final Report'!L491&lt;&gt;"",CONCATENATE("VoiceOver - iOS - ",'Final Report'!L491,CHAR(10)),""),IF('Final Report'!M491&lt;&gt;"",CONCATENATE("TalkBack - Android - ",'Final Report'!M491,CHAR(10)),""),IF('Final Report'!N491&lt;&gt;"",CONCATENATE("ZoomText - ",'Final Report'!N491,CHAR(10)),""),IF('Final Report'!O491&lt;&gt;"",CONCATENATE("Dragon - ",'Final Report'!O491,CHAR(10)),""),CHAR(10),"*Original Bug:*",CHAR(10),)))</f>
        <v>*Steps to Reproduce:*
N/A
*Actual Result:*
N/A
*ScreenShot Name:*
*Code Snippet*
0
*Expected Result*
N/A
*Rationale*
N/A
*Recommendation*
N/A
*WCAG 2.1 Conformance Level:*
N/A
*WCAG 2.1 Success Criteria:*
N/A
*Tested on:*
Windows: 11
MAC OS: 12
iOS: 15
Android OS: 10
FALSE</v>
      </c>
      <c r="D491" s="121" t="b">
        <f>Final_Report[[#This Row],[Severity]]</f>
        <v>0</v>
      </c>
      <c r="E491" s="103" t="str">
        <f>CONCATENATE('Final Report'!AD491,CHAR(10),CHAR(10),'Final Report'!AF491)</f>
        <v xml:space="preserve">
N/A</v>
      </c>
      <c r="F491" s="103" t="str">
        <f>Final_Report[[#This Row],[Components]]</f>
        <v>N/A (Level N/A), Accessibility, Audit, Marketing, MLM-XL, MLVISION, MyLab, US, VPAT</v>
      </c>
      <c r="G491" s="103" t="e">
        <f>Final_Report[[#This Row],[Labels]]</f>
        <v>#VALUE!</v>
      </c>
      <c r="H491" s="103">
        <f>Final_Report[[#This Row],[ScreenShot Name]]</f>
        <v>0</v>
      </c>
      <c r="I491" s="104">
        <f>Final_Report[[#This Row],[Priority]]</f>
        <v>0</v>
      </c>
      <c r="J491" s="103">
        <f>Final_Report[[#This Row],[Uploading Status]]</f>
        <v>0</v>
      </c>
    </row>
    <row r="492" spans="1:10" ht="409.5" hidden="1">
      <c r="A492" s="58">
        <f>Final_Report[[#This Row],[Issue Name]]</f>
        <v>0</v>
      </c>
      <c r="B492" s="103" t="str">
        <f>Final_Report[[#This Row],[Summary]]</f>
        <v>N/A</v>
      </c>
      <c r="C492" s="103" t="str">
        <f>CONCATENATE("*Steps to Reproduce:*",CHAR(10),CHAR(10),'Final Report'!AD492,CHAR(10),CHAR(10),'Final Report'!AF492,CHAR(10),CHAR(10),"*Actual Result:*",CHAR(10),'Final Report'!V492,CHAR(10),CHAR(10),"*ScreenShot Name:*",CHAR(10),'Final Report'!AI492,CHAR(10),CHAR(10),IF('Final Report'!X492&lt;&gt;"",CONCATENATE("*Code Snippet*",CHAR(10),'Final Report'!X492,CHAR(10),CHAR(10)),""),"*Expected Result*",CHAR(10),'Final Report'!Z492,CHAR(10),CHAR(10),"*Rationale*",CHAR(10),'Final Report'!AA492,CHAR(10),CHAR(10),"*Recommendation*",CHAR(10),'Final Report'!AC492,CHAR(10),CHAR(10),"*WCAG 2.1 Conformance Level:*",CHAR(10),'Final Report'!AG492,CHAR(10),CHAR(10),"*WCAG 2.1 Success Criteria:*",CHAR(10),'Final Report'!AH492,CHAR(10),CHAR(10),"*Tested on:*",CHAR(10),'Final Report'!AK492,CHAR(10),CHAR(10),IF(OR('Final Report'!G492&lt;&gt;"",'Final Report'!H492&lt;&gt;"",'Final Report'!I492&lt;&gt;"",'Final Report'!J492&lt;&gt;"",'Final Report'!K492&lt;&gt;"",'Final Report'!L492&lt;&gt;"",'Final Report'!M492&lt;&gt;"",'Final Report'!N492&lt;&gt;"",'Final Report'!O492&lt;&gt;""),CONCATENATE("*Assistive Technology:*",CHAR(10),IF('Final Report'!G492&lt;&gt;"",CONCATENATE("JAWS 2022 - Chrome - Windows - ",'Final Report'!G492,CHAR(10)),""),IF('Final Report'!H492&lt;&gt;"",CONCATENATE("NVDA 2022 - Firefox - Windows - ",'Final Report'!H492,CHAR(10)),""),IF('Final Report'!I492&lt;&gt;"",CONCATENATE("NVDA 2022 - Chrome - Windows - ",'Final Report'!I492,CHAR(10)),""),IF('Final Report'!J492&lt;&gt;"",CONCATENATE("VoiceOver - Safari - MAC OS - ",'Final Report'!J492,CHAR(10)),""),IF('Final Report'!K492&lt;&gt;"",CONCATENATE("VoiceOver - Chrome - MAC OS  - ",'Final Report'!K492,CHAR(10)),""),IF('Final Report'!L492&lt;&gt;"",CONCATENATE("VoiceOver - iOS - ",'Final Report'!L492,CHAR(10)),""),IF('Final Report'!M492&lt;&gt;"",CONCATENATE("TalkBack - Android - ",'Final Report'!M492,CHAR(10)),""),IF('Final Report'!N492&lt;&gt;"",CONCATENATE("ZoomText - ",'Final Report'!N492,CHAR(10)),""),IF('Final Report'!O492&lt;&gt;"",CONCATENATE("Dragon - ",'Final Report'!O492,CHAR(10)),""),CHAR(10),"*Original Bug:*",CHAR(10),)))</f>
        <v>*Steps to Reproduce:*
N/A
*Actual Result:*
N/A
*ScreenShot Name:*
*Code Snippet*
0
*Expected Result*
N/A
*Rationale*
N/A
*Recommendation*
N/A
*WCAG 2.1 Conformance Level:*
N/A
*WCAG 2.1 Success Criteria:*
N/A
*Tested on:*
Windows: 11
MAC OS: 12
iOS: 15
Android OS: 10
FALSE</v>
      </c>
      <c r="D492" s="121" t="b">
        <f>Final_Report[[#This Row],[Severity]]</f>
        <v>0</v>
      </c>
      <c r="E492" s="103" t="str">
        <f>CONCATENATE('Final Report'!AD492,CHAR(10),CHAR(10),'Final Report'!AF492)</f>
        <v xml:space="preserve">
N/A</v>
      </c>
      <c r="F492" s="103" t="str">
        <f>Final_Report[[#This Row],[Components]]</f>
        <v>N/A (Level N/A), Accessibility, Audit, Marketing, MLM-XL, MLVISION, MyLab, US, VPAT</v>
      </c>
      <c r="G492" s="103" t="e">
        <f>Final_Report[[#This Row],[Labels]]</f>
        <v>#VALUE!</v>
      </c>
      <c r="H492" s="103">
        <f>Final_Report[[#This Row],[ScreenShot Name]]</f>
        <v>0</v>
      </c>
      <c r="I492" s="104">
        <f>Final_Report[[#This Row],[Priority]]</f>
        <v>0</v>
      </c>
      <c r="J492" s="103">
        <f>Final_Report[[#This Row],[Uploading Status]]</f>
        <v>0</v>
      </c>
    </row>
    <row r="493" spans="1:10" ht="409.5" hidden="1">
      <c r="A493" s="58">
        <f>Final_Report[[#This Row],[Issue Name]]</f>
        <v>0</v>
      </c>
      <c r="B493" s="103" t="str">
        <f>Final_Report[[#This Row],[Summary]]</f>
        <v>N/A</v>
      </c>
      <c r="C493" s="103" t="str">
        <f>CONCATENATE("*Steps to Reproduce:*",CHAR(10),CHAR(10),'Final Report'!AD493,CHAR(10),CHAR(10),'Final Report'!AF493,CHAR(10),CHAR(10),"*Actual Result:*",CHAR(10),'Final Report'!V493,CHAR(10),CHAR(10),"*ScreenShot Name:*",CHAR(10),'Final Report'!AI493,CHAR(10),CHAR(10),IF('Final Report'!X493&lt;&gt;"",CONCATENATE("*Code Snippet*",CHAR(10),'Final Report'!X493,CHAR(10),CHAR(10)),""),"*Expected Result*",CHAR(10),'Final Report'!Z493,CHAR(10),CHAR(10),"*Rationale*",CHAR(10),'Final Report'!AA493,CHAR(10),CHAR(10),"*Recommendation*",CHAR(10),'Final Report'!AC493,CHAR(10),CHAR(10),"*WCAG 2.1 Conformance Level:*",CHAR(10),'Final Report'!AG493,CHAR(10),CHAR(10),"*WCAG 2.1 Success Criteria:*",CHAR(10),'Final Report'!AH493,CHAR(10),CHAR(10),"*Tested on:*",CHAR(10),'Final Report'!AK493,CHAR(10),CHAR(10),IF(OR('Final Report'!G493&lt;&gt;"",'Final Report'!H493&lt;&gt;"",'Final Report'!I493&lt;&gt;"",'Final Report'!J493&lt;&gt;"",'Final Report'!K493&lt;&gt;"",'Final Report'!L493&lt;&gt;"",'Final Report'!M493&lt;&gt;"",'Final Report'!N493&lt;&gt;"",'Final Report'!O493&lt;&gt;""),CONCATENATE("*Assistive Technology:*",CHAR(10),IF('Final Report'!G493&lt;&gt;"",CONCATENATE("JAWS 2022 - Chrome - Windows - ",'Final Report'!G493,CHAR(10)),""),IF('Final Report'!H493&lt;&gt;"",CONCATENATE("NVDA 2022 - Firefox - Windows - ",'Final Report'!H493,CHAR(10)),""),IF('Final Report'!I493&lt;&gt;"",CONCATENATE("NVDA 2022 - Chrome - Windows - ",'Final Report'!I493,CHAR(10)),""),IF('Final Report'!J493&lt;&gt;"",CONCATENATE("VoiceOver - Safari - MAC OS - ",'Final Report'!J493,CHAR(10)),""),IF('Final Report'!K493&lt;&gt;"",CONCATENATE("VoiceOver - Chrome - MAC OS  - ",'Final Report'!K493,CHAR(10)),""),IF('Final Report'!L493&lt;&gt;"",CONCATENATE("VoiceOver - iOS - ",'Final Report'!L493,CHAR(10)),""),IF('Final Report'!M493&lt;&gt;"",CONCATENATE("TalkBack - Android - ",'Final Report'!M493,CHAR(10)),""),IF('Final Report'!N493&lt;&gt;"",CONCATENATE("ZoomText - ",'Final Report'!N493,CHAR(10)),""),IF('Final Report'!O493&lt;&gt;"",CONCATENATE("Dragon - ",'Final Report'!O493,CHAR(10)),""),CHAR(10),"*Original Bug:*",CHAR(10),)))</f>
        <v>*Steps to Reproduce:*
N/A
*Actual Result:*
N/A
*ScreenShot Name:*
*Code Snippet*
0
*Expected Result*
N/A
*Rationale*
N/A
*Recommendation*
N/A
*WCAG 2.1 Conformance Level:*
N/A
*WCAG 2.1 Success Criteria:*
N/A
*Tested on:*
Windows: 11
MAC OS: 12
iOS: 15
Android OS: 10
FALSE</v>
      </c>
      <c r="D493" s="121" t="b">
        <f>Final_Report[[#This Row],[Severity]]</f>
        <v>0</v>
      </c>
      <c r="E493" s="103" t="str">
        <f>CONCATENATE('Final Report'!AD493,CHAR(10),CHAR(10),'Final Report'!AF493)</f>
        <v xml:space="preserve">
N/A</v>
      </c>
      <c r="F493" s="103" t="str">
        <f>Final_Report[[#This Row],[Components]]</f>
        <v>N/A (Level N/A), Accessibility, Audit, Marketing, MLM-XL, MLVISION, MyLab, US, VPAT</v>
      </c>
      <c r="G493" s="103" t="e">
        <f>Final_Report[[#This Row],[Labels]]</f>
        <v>#VALUE!</v>
      </c>
      <c r="H493" s="103">
        <f>Final_Report[[#This Row],[ScreenShot Name]]</f>
        <v>0</v>
      </c>
      <c r="I493" s="104">
        <f>Final_Report[[#This Row],[Priority]]</f>
        <v>0</v>
      </c>
      <c r="J493" s="103">
        <f>Final_Report[[#This Row],[Uploading Status]]</f>
        <v>0</v>
      </c>
    </row>
    <row r="494" spans="1:10" ht="409.5" hidden="1">
      <c r="A494" s="58">
        <f>Final_Report[[#This Row],[Issue Name]]</f>
        <v>0</v>
      </c>
      <c r="B494" s="103" t="str">
        <f>Final_Report[[#This Row],[Summary]]</f>
        <v>N/A</v>
      </c>
      <c r="C494" s="103" t="str">
        <f>CONCATENATE("*Steps to Reproduce:*",CHAR(10),CHAR(10),'Final Report'!AD494,CHAR(10),CHAR(10),'Final Report'!AF494,CHAR(10),CHAR(10),"*Actual Result:*",CHAR(10),'Final Report'!V494,CHAR(10),CHAR(10),"*ScreenShot Name:*",CHAR(10),'Final Report'!AI494,CHAR(10),CHAR(10),IF('Final Report'!X494&lt;&gt;"",CONCATENATE("*Code Snippet*",CHAR(10),'Final Report'!X494,CHAR(10),CHAR(10)),""),"*Expected Result*",CHAR(10),'Final Report'!Z494,CHAR(10),CHAR(10),"*Rationale*",CHAR(10),'Final Report'!AA494,CHAR(10),CHAR(10),"*Recommendation*",CHAR(10),'Final Report'!AC494,CHAR(10),CHAR(10),"*WCAG 2.1 Conformance Level:*",CHAR(10),'Final Report'!AG494,CHAR(10),CHAR(10),"*WCAG 2.1 Success Criteria:*",CHAR(10),'Final Report'!AH494,CHAR(10),CHAR(10),"*Tested on:*",CHAR(10),'Final Report'!AK494,CHAR(10),CHAR(10),IF(OR('Final Report'!G494&lt;&gt;"",'Final Report'!H494&lt;&gt;"",'Final Report'!I494&lt;&gt;"",'Final Report'!J494&lt;&gt;"",'Final Report'!K494&lt;&gt;"",'Final Report'!L494&lt;&gt;"",'Final Report'!M494&lt;&gt;"",'Final Report'!N494&lt;&gt;"",'Final Report'!O494&lt;&gt;""),CONCATENATE("*Assistive Technology:*",CHAR(10),IF('Final Report'!G494&lt;&gt;"",CONCATENATE("JAWS 2022 - Chrome - Windows - ",'Final Report'!G494,CHAR(10)),""),IF('Final Report'!H494&lt;&gt;"",CONCATENATE("NVDA 2022 - Firefox - Windows - ",'Final Report'!H494,CHAR(10)),""),IF('Final Report'!I494&lt;&gt;"",CONCATENATE("NVDA 2022 - Chrome - Windows - ",'Final Report'!I494,CHAR(10)),""),IF('Final Report'!J494&lt;&gt;"",CONCATENATE("VoiceOver - Safari - MAC OS - ",'Final Report'!J494,CHAR(10)),""),IF('Final Report'!K494&lt;&gt;"",CONCATENATE("VoiceOver - Chrome - MAC OS  - ",'Final Report'!K494,CHAR(10)),""),IF('Final Report'!L494&lt;&gt;"",CONCATENATE("VoiceOver - iOS - ",'Final Report'!L494,CHAR(10)),""),IF('Final Report'!M494&lt;&gt;"",CONCATENATE("TalkBack - Android - ",'Final Report'!M494,CHAR(10)),""),IF('Final Report'!N494&lt;&gt;"",CONCATENATE("ZoomText - ",'Final Report'!N494,CHAR(10)),""),IF('Final Report'!O494&lt;&gt;"",CONCATENATE("Dragon - ",'Final Report'!O494,CHAR(10)),""),CHAR(10),"*Original Bug:*",CHAR(10),)))</f>
        <v>*Steps to Reproduce:*
N/A
*Actual Result:*
N/A
*ScreenShot Name:*
*Code Snippet*
0
*Expected Result*
N/A
*Rationale*
N/A
*Recommendation*
N/A
*WCAG 2.1 Conformance Level:*
N/A
*WCAG 2.1 Success Criteria:*
N/A
*Tested on:*
Windows: 11
MAC OS: 12
iOS: 15
Android OS: 10
FALSE</v>
      </c>
      <c r="D494" s="121" t="b">
        <f>Final_Report[[#This Row],[Severity]]</f>
        <v>0</v>
      </c>
      <c r="E494" s="103" t="str">
        <f>CONCATENATE('Final Report'!AD494,CHAR(10),CHAR(10),'Final Report'!AF494)</f>
        <v xml:space="preserve">
N/A</v>
      </c>
      <c r="F494" s="103" t="str">
        <f>Final_Report[[#This Row],[Components]]</f>
        <v>N/A (Level N/A), Accessibility, Audit, Marketing, MLM-XL, MLVISION, MyLab, US, VPAT</v>
      </c>
      <c r="G494" s="103" t="e">
        <f>Final_Report[[#This Row],[Labels]]</f>
        <v>#VALUE!</v>
      </c>
      <c r="H494" s="103">
        <f>Final_Report[[#This Row],[ScreenShot Name]]</f>
        <v>0</v>
      </c>
      <c r="I494" s="104">
        <f>Final_Report[[#This Row],[Priority]]</f>
        <v>0</v>
      </c>
      <c r="J494" s="103">
        <f>Final_Report[[#This Row],[Uploading Status]]</f>
        <v>0</v>
      </c>
    </row>
    <row r="495" spans="1:10" ht="409.5" hidden="1">
      <c r="A495" s="58">
        <f>Final_Report[[#This Row],[Issue Name]]</f>
        <v>0</v>
      </c>
      <c r="B495" s="103" t="str">
        <f>Final_Report[[#This Row],[Summary]]</f>
        <v>N/A</v>
      </c>
      <c r="C495" s="103" t="str">
        <f>CONCATENATE("*Steps to Reproduce:*",CHAR(10),CHAR(10),'Final Report'!AD495,CHAR(10),CHAR(10),'Final Report'!AF495,CHAR(10),CHAR(10),"*Actual Result:*",CHAR(10),'Final Report'!V495,CHAR(10),CHAR(10),"*ScreenShot Name:*",CHAR(10),'Final Report'!AI495,CHAR(10),CHAR(10),IF('Final Report'!X495&lt;&gt;"",CONCATENATE("*Code Snippet*",CHAR(10),'Final Report'!X495,CHAR(10),CHAR(10)),""),"*Expected Result*",CHAR(10),'Final Report'!Z495,CHAR(10),CHAR(10),"*Rationale*",CHAR(10),'Final Report'!AA495,CHAR(10),CHAR(10),"*Recommendation*",CHAR(10),'Final Report'!AC495,CHAR(10),CHAR(10),"*WCAG 2.1 Conformance Level:*",CHAR(10),'Final Report'!AG495,CHAR(10),CHAR(10),"*WCAG 2.1 Success Criteria:*",CHAR(10),'Final Report'!AH495,CHAR(10),CHAR(10),"*Tested on:*",CHAR(10),'Final Report'!AK495,CHAR(10),CHAR(10),IF(OR('Final Report'!G495&lt;&gt;"",'Final Report'!H495&lt;&gt;"",'Final Report'!I495&lt;&gt;"",'Final Report'!J495&lt;&gt;"",'Final Report'!K495&lt;&gt;"",'Final Report'!L495&lt;&gt;"",'Final Report'!M495&lt;&gt;"",'Final Report'!N495&lt;&gt;"",'Final Report'!O495&lt;&gt;""),CONCATENATE("*Assistive Technology:*",CHAR(10),IF('Final Report'!G495&lt;&gt;"",CONCATENATE("JAWS 2022 - Chrome - Windows - ",'Final Report'!G495,CHAR(10)),""),IF('Final Report'!H495&lt;&gt;"",CONCATENATE("NVDA 2022 - Firefox - Windows - ",'Final Report'!H495,CHAR(10)),""),IF('Final Report'!I495&lt;&gt;"",CONCATENATE("NVDA 2022 - Chrome - Windows - ",'Final Report'!I495,CHAR(10)),""),IF('Final Report'!J495&lt;&gt;"",CONCATENATE("VoiceOver - Safari - MAC OS - ",'Final Report'!J495,CHAR(10)),""),IF('Final Report'!K495&lt;&gt;"",CONCATENATE("VoiceOver - Chrome - MAC OS  - ",'Final Report'!K495,CHAR(10)),""),IF('Final Report'!L495&lt;&gt;"",CONCATENATE("VoiceOver - iOS - ",'Final Report'!L495,CHAR(10)),""),IF('Final Report'!M495&lt;&gt;"",CONCATENATE("TalkBack - Android - ",'Final Report'!M495,CHAR(10)),""),IF('Final Report'!N495&lt;&gt;"",CONCATENATE("ZoomText - ",'Final Report'!N495,CHAR(10)),""),IF('Final Report'!O495&lt;&gt;"",CONCATENATE("Dragon - ",'Final Report'!O495,CHAR(10)),""),CHAR(10),"*Original Bug:*",CHAR(10),)))</f>
        <v>*Steps to Reproduce:*
N/A
*Actual Result:*
N/A
*ScreenShot Name:*
*Code Snippet*
0
*Expected Result*
N/A
*Rationale*
N/A
*Recommendation*
N/A
*WCAG 2.1 Conformance Level:*
N/A
*WCAG 2.1 Success Criteria:*
N/A
*Tested on:*
Windows: 11
MAC OS: 12
iOS: 15
Android OS: 10
FALSE</v>
      </c>
      <c r="D495" s="121" t="b">
        <f>Final_Report[[#This Row],[Severity]]</f>
        <v>0</v>
      </c>
      <c r="E495" s="103" t="str">
        <f>CONCATENATE('Final Report'!AD495,CHAR(10),CHAR(10),'Final Report'!AF495)</f>
        <v xml:space="preserve">
N/A</v>
      </c>
      <c r="F495" s="103" t="str">
        <f>Final_Report[[#This Row],[Components]]</f>
        <v>N/A (Level N/A), Accessibility, Audit, Marketing, MLM-XL, MLVISION, MyLab, US, VPAT</v>
      </c>
      <c r="G495" s="103" t="e">
        <f>Final_Report[[#This Row],[Labels]]</f>
        <v>#VALUE!</v>
      </c>
      <c r="H495" s="103">
        <f>Final_Report[[#This Row],[ScreenShot Name]]</f>
        <v>0</v>
      </c>
      <c r="I495" s="104">
        <f>Final_Report[[#This Row],[Priority]]</f>
        <v>0</v>
      </c>
      <c r="J495" s="103">
        <f>Final_Report[[#This Row],[Uploading Status]]</f>
        <v>0</v>
      </c>
    </row>
    <row r="496" spans="1:10" ht="409.5" hidden="1">
      <c r="A496" s="58">
        <f>Final_Report[[#This Row],[Issue Name]]</f>
        <v>0</v>
      </c>
      <c r="B496" s="103" t="str">
        <f>Final_Report[[#This Row],[Summary]]</f>
        <v>N/A</v>
      </c>
      <c r="C496" s="103" t="str">
        <f>CONCATENATE("*Steps to Reproduce:*",CHAR(10),CHAR(10),'Final Report'!AD496,CHAR(10),CHAR(10),'Final Report'!AF496,CHAR(10),CHAR(10),"*Actual Result:*",CHAR(10),'Final Report'!V496,CHAR(10),CHAR(10),"*ScreenShot Name:*",CHAR(10),'Final Report'!AI496,CHAR(10),CHAR(10),IF('Final Report'!X496&lt;&gt;"",CONCATENATE("*Code Snippet*",CHAR(10),'Final Report'!X496,CHAR(10),CHAR(10)),""),"*Expected Result*",CHAR(10),'Final Report'!Z496,CHAR(10),CHAR(10),"*Rationale*",CHAR(10),'Final Report'!AA496,CHAR(10),CHAR(10),"*Recommendation*",CHAR(10),'Final Report'!AC496,CHAR(10),CHAR(10),"*WCAG 2.1 Conformance Level:*",CHAR(10),'Final Report'!AG496,CHAR(10),CHAR(10),"*WCAG 2.1 Success Criteria:*",CHAR(10),'Final Report'!AH496,CHAR(10),CHAR(10),"*Tested on:*",CHAR(10),'Final Report'!AK496,CHAR(10),CHAR(10),IF(OR('Final Report'!G496&lt;&gt;"",'Final Report'!H496&lt;&gt;"",'Final Report'!I496&lt;&gt;"",'Final Report'!J496&lt;&gt;"",'Final Report'!K496&lt;&gt;"",'Final Report'!L496&lt;&gt;"",'Final Report'!M496&lt;&gt;"",'Final Report'!N496&lt;&gt;"",'Final Report'!O496&lt;&gt;""),CONCATENATE("*Assistive Technology:*",CHAR(10),IF('Final Report'!G496&lt;&gt;"",CONCATENATE("JAWS 2022 - Chrome - Windows - ",'Final Report'!G496,CHAR(10)),""),IF('Final Report'!H496&lt;&gt;"",CONCATENATE("NVDA 2022 - Firefox - Windows - ",'Final Report'!H496,CHAR(10)),""),IF('Final Report'!I496&lt;&gt;"",CONCATENATE("NVDA 2022 - Chrome - Windows - ",'Final Report'!I496,CHAR(10)),""),IF('Final Report'!J496&lt;&gt;"",CONCATENATE("VoiceOver - Safari - MAC OS - ",'Final Report'!J496,CHAR(10)),""),IF('Final Report'!K496&lt;&gt;"",CONCATENATE("VoiceOver - Chrome - MAC OS  - ",'Final Report'!K496,CHAR(10)),""),IF('Final Report'!L496&lt;&gt;"",CONCATENATE("VoiceOver - iOS - ",'Final Report'!L496,CHAR(10)),""),IF('Final Report'!M496&lt;&gt;"",CONCATENATE("TalkBack - Android - ",'Final Report'!M496,CHAR(10)),""),IF('Final Report'!N496&lt;&gt;"",CONCATENATE("ZoomText - ",'Final Report'!N496,CHAR(10)),""),IF('Final Report'!O496&lt;&gt;"",CONCATENATE("Dragon - ",'Final Report'!O496,CHAR(10)),""),CHAR(10),"*Original Bug:*",CHAR(10),)))</f>
        <v>*Steps to Reproduce:*
N/A
*Actual Result:*
N/A
*ScreenShot Name:*
*Code Snippet*
0
*Expected Result*
N/A
*Rationale*
N/A
*Recommendation*
N/A
*WCAG 2.1 Conformance Level:*
N/A
*WCAG 2.1 Success Criteria:*
N/A
*Tested on:*
Windows: 11
MAC OS: 12
iOS: 15
Android OS: 10
FALSE</v>
      </c>
      <c r="D496" s="121" t="b">
        <f>Final_Report[[#This Row],[Severity]]</f>
        <v>0</v>
      </c>
      <c r="E496" s="103" t="str">
        <f>CONCATENATE('Final Report'!AD496,CHAR(10),CHAR(10),'Final Report'!AF496)</f>
        <v xml:space="preserve">
N/A</v>
      </c>
      <c r="F496" s="103" t="str">
        <f>Final_Report[[#This Row],[Components]]</f>
        <v>N/A (Level N/A), Accessibility, Audit, Marketing, MLM-XL, MLVISION, MyLab, US, VPAT</v>
      </c>
      <c r="G496" s="103" t="e">
        <f>Final_Report[[#This Row],[Labels]]</f>
        <v>#VALUE!</v>
      </c>
      <c r="H496" s="103">
        <f>Final_Report[[#This Row],[ScreenShot Name]]</f>
        <v>0</v>
      </c>
      <c r="I496" s="104">
        <f>Final_Report[[#This Row],[Priority]]</f>
        <v>0</v>
      </c>
      <c r="J496" s="103">
        <f>Final_Report[[#This Row],[Uploading Status]]</f>
        <v>0</v>
      </c>
    </row>
    <row r="497" spans="1:10" ht="409.5" hidden="1">
      <c r="A497" s="58">
        <f>Final_Report[[#This Row],[Issue Name]]</f>
        <v>0</v>
      </c>
      <c r="B497" s="103" t="str">
        <f>Final_Report[[#This Row],[Summary]]</f>
        <v>N/A</v>
      </c>
      <c r="C497" s="103" t="str">
        <f>CONCATENATE("*Steps to Reproduce:*",CHAR(10),CHAR(10),'Final Report'!AD497,CHAR(10),CHAR(10),'Final Report'!AF497,CHAR(10),CHAR(10),"*Actual Result:*",CHAR(10),'Final Report'!V497,CHAR(10),CHAR(10),"*ScreenShot Name:*",CHAR(10),'Final Report'!AI497,CHAR(10),CHAR(10),IF('Final Report'!X497&lt;&gt;"",CONCATENATE("*Code Snippet*",CHAR(10),'Final Report'!X497,CHAR(10),CHAR(10)),""),"*Expected Result*",CHAR(10),'Final Report'!Z497,CHAR(10),CHAR(10),"*Rationale*",CHAR(10),'Final Report'!AA497,CHAR(10),CHAR(10),"*Recommendation*",CHAR(10),'Final Report'!AC497,CHAR(10),CHAR(10),"*WCAG 2.1 Conformance Level:*",CHAR(10),'Final Report'!AG497,CHAR(10),CHAR(10),"*WCAG 2.1 Success Criteria:*",CHAR(10),'Final Report'!AH497,CHAR(10),CHAR(10),"*Tested on:*",CHAR(10),'Final Report'!AK497,CHAR(10),CHAR(10),IF(OR('Final Report'!G497&lt;&gt;"",'Final Report'!H497&lt;&gt;"",'Final Report'!I497&lt;&gt;"",'Final Report'!J497&lt;&gt;"",'Final Report'!K497&lt;&gt;"",'Final Report'!L497&lt;&gt;"",'Final Report'!M497&lt;&gt;"",'Final Report'!N497&lt;&gt;"",'Final Report'!O497&lt;&gt;""),CONCATENATE("*Assistive Technology:*",CHAR(10),IF('Final Report'!G497&lt;&gt;"",CONCATENATE("JAWS 2022 - Chrome - Windows - ",'Final Report'!G497,CHAR(10)),""),IF('Final Report'!H497&lt;&gt;"",CONCATENATE("NVDA 2022 - Firefox - Windows - ",'Final Report'!H497,CHAR(10)),""),IF('Final Report'!I497&lt;&gt;"",CONCATENATE("NVDA 2022 - Chrome - Windows - ",'Final Report'!I497,CHAR(10)),""),IF('Final Report'!J497&lt;&gt;"",CONCATENATE("VoiceOver - Safari - MAC OS - ",'Final Report'!J497,CHAR(10)),""),IF('Final Report'!K497&lt;&gt;"",CONCATENATE("VoiceOver - Chrome - MAC OS  - ",'Final Report'!K497,CHAR(10)),""),IF('Final Report'!L497&lt;&gt;"",CONCATENATE("VoiceOver - iOS - ",'Final Report'!L497,CHAR(10)),""),IF('Final Report'!M497&lt;&gt;"",CONCATENATE("TalkBack - Android - ",'Final Report'!M497,CHAR(10)),""),IF('Final Report'!N497&lt;&gt;"",CONCATENATE("ZoomText - ",'Final Report'!N497,CHAR(10)),""),IF('Final Report'!O497&lt;&gt;"",CONCATENATE("Dragon - ",'Final Report'!O497,CHAR(10)),""),CHAR(10),"*Original Bug:*",CHAR(10),)))</f>
        <v>*Steps to Reproduce:*
N/A
*Actual Result:*
N/A
*ScreenShot Name:*
*Code Snippet*
0
*Expected Result*
N/A
*Rationale*
N/A
*Recommendation*
N/A
*WCAG 2.1 Conformance Level:*
N/A
*WCAG 2.1 Success Criteria:*
N/A
*Tested on:*
Windows: 11
MAC OS: 12
iOS: 15
Android OS: 10
FALSE</v>
      </c>
      <c r="D497" s="121" t="b">
        <f>Final_Report[[#This Row],[Severity]]</f>
        <v>0</v>
      </c>
      <c r="E497" s="103" t="str">
        <f>CONCATENATE('Final Report'!AD497,CHAR(10),CHAR(10),'Final Report'!AF497)</f>
        <v xml:space="preserve">
N/A</v>
      </c>
      <c r="F497" s="103" t="str">
        <f>Final_Report[[#This Row],[Components]]</f>
        <v>N/A (Level N/A), Accessibility, Audit, Marketing, MLM-XL, MLVISION, MyLab, US, VPAT</v>
      </c>
      <c r="G497" s="103" t="e">
        <f>Final_Report[[#This Row],[Labels]]</f>
        <v>#VALUE!</v>
      </c>
      <c r="H497" s="103">
        <f>Final_Report[[#This Row],[ScreenShot Name]]</f>
        <v>0</v>
      </c>
      <c r="I497" s="104">
        <f>Final_Report[[#This Row],[Priority]]</f>
        <v>0</v>
      </c>
      <c r="J497" s="103">
        <f>Final_Report[[#This Row],[Uploading Status]]</f>
        <v>0</v>
      </c>
    </row>
    <row r="498" spans="1:10" ht="409.5" hidden="1">
      <c r="A498" s="58">
        <f>Final_Report[[#This Row],[Issue Name]]</f>
        <v>0</v>
      </c>
      <c r="B498" s="103" t="str">
        <f>Final_Report[[#This Row],[Summary]]</f>
        <v>N/A</v>
      </c>
      <c r="C498" s="103" t="str">
        <f>CONCATENATE("*Steps to Reproduce:*",CHAR(10),CHAR(10),'Final Report'!AD498,CHAR(10),CHAR(10),'Final Report'!AF498,CHAR(10),CHAR(10),"*Actual Result:*",CHAR(10),'Final Report'!V498,CHAR(10),CHAR(10),"*ScreenShot Name:*",CHAR(10),'Final Report'!AI498,CHAR(10),CHAR(10),IF('Final Report'!X498&lt;&gt;"",CONCATENATE("*Code Snippet*",CHAR(10),'Final Report'!X498,CHAR(10),CHAR(10)),""),"*Expected Result*",CHAR(10),'Final Report'!Z498,CHAR(10),CHAR(10),"*Rationale*",CHAR(10),'Final Report'!AA498,CHAR(10),CHAR(10),"*Recommendation*",CHAR(10),'Final Report'!AC498,CHAR(10),CHAR(10),"*WCAG 2.1 Conformance Level:*",CHAR(10),'Final Report'!AG498,CHAR(10),CHAR(10),"*WCAG 2.1 Success Criteria:*",CHAR(10),'Final Report'!AH498,CHAR(10),CHAR(10),"*Tested on:*",CHAR(10),'Final Report'!AK498,CHAR(10),CHAR(10),IF(OR('Final Report'!G498&lt;&gt;"",'Final Report'!H498&lt;&gt;"",'Final Report'!I498&lt;&gt;"",'Final Report'!J498&lt;&gt;"",'Final Report'!K498&lt;&gt;"",'Final Report'!L498&lt;&gt;"",'Final Report'!M498&lt;&gt;"",'Final Report'!N498&lt;&gt;"",'Final Report'!O498&lt;&gt;""),CONCATENATE("*Assistive Technology:*",CHAR(10),IF('Final Report'!G498&lt;&gt;"",CONCATENATE("JAWS 2022 - Chrome - Windows - ",'Final Report'!G498,CHAR(10)),""),IF('Final Report'!H498&lt;&gt;"",CONCATENATE("NVDA 2022 - Firefox - Windows - ",'Final Report'!H498,CHAR(10)),""),IF('Final Report'!I498&lt;&gt;"",CONCATENATE("NVDA 2022 - Chrome - Windows - ",'Final Report'!I498,CHAR(10)),""),IF('Final Report'!J498&lt;&gt;"",CONCATENATE("VoiceOver - Safari - MAC OS - ",'Final Report'!J498,CHAR(10)),""),IF('Final Report'!K498&lt;&gt;"",CONCATENATE("VoiceOver - Chrome - MAC OS  - ",'Final Report'!K498,CHAR(10)),""),IF('Final Report'!L498&lt;&gt;"",CONCATENATE("VoiceOver - iOS - ",'Final Report'!L498,CHAR(10)),""),IF('Final Report'!M498&lt;&gt;"",CONCATENATE("TalkBack - Android - ",'Final Report'!M498,CHAR(10)),""),IF('Final Report'!N498&lt;&gt;"",CONCATENATE("ZoomText - ",'Final Report'!N498,CHAR(10)),""),IF('Final Report'!O498&lt;&gt;"",CONCATENATE("Dragon - ",'Final Report'!O498,CHAR(10)),""),CHAR(10),"*Original Bug:*",CHAR(10),)))</f>
        <v>*Steps to Reproduce:*
N/A
*Actual Result:*
N/A
*ScreenShot Name:*
*Code Snippet*
0
*Expected Result*
N/A
*Rationale*
N/A
*Recommendation*
N/A
*WCAG 2.1 Conformance Level:*
N/A
*WCAG 2.1 Success Criteria:*
N/A
*Tested on:*
Windows: 11
MAC OS: 12
iOS: 15
Android OS: 10
FALSE</v>
      </c>
      <c r="D498" s="121" t="b">
        <f>Final_Report[[#This Row],[Severity]]</f>
        <v>0</v>
      </c>
      <c r="E498" s="103" t="str">
        <f>CONCATENATE('Final Report'!AD498,CHAR(10),CHAR(10),'Final Report'!AF498)</f>
        <v xml:space="preserve">
N/A</v>
      </c>
      <c r="F498" s="103" t="str">
        <f>Final_Report[[#This Row],[Components]]</f>
        <v>N/A (Level N/A), Accessibility, Audit, Marketing, MLM-XL, MLVISION, MyLab, US, VPAT</v>
      </c>
      <c r="G498" s="103" t="e">
        <f>Final_Report[[#This Row],[Labels]]</f>
        <v>#VALUE!</v>
      </c>
      <c r="H498" s="103">
        <f>Final_Report[[#This Row],[ScreenShot Name]]</f>
        <v>0</v>
      </c>
      <c r="I498" s="104">
        <f>Final_Report[[#This Row],[Priority]]</f>
        <v>0</v>
      </c>
      <c r="J498" s="103">
        <f>Final_Report[[#This Row],[Uploading Status]]</f>
        <v>0</v>
      </c>
    </row>
    <row r="499" spans="1:10" ht="409.5" hidden="1">
      <c r="A499" s="58">
        <f>Final_Report[[#This Row],[Issue Name]]</f>
        <v>0</v>
      </c>
      <c r="B499" s="103" t="str">
        <f>Final_Report[[#This Row],[Summary]]</f>
        <v>N/A</v>
      </c>
      <c r="C499" s="103" t="str">
        <f>CONCATENATE("*Steps to Reproduce:*",CHAR(10),CHAR(10),'Final Report'!AD499,CHAR(10),CHAR(10),'Final Report'!AF499,CHAR(10),CHAR(10),"*Actual Result:*",CHAR(10),'Final Report'!V499,CHAR(10),CHAR(10),"*ScreenShot Name:*",CHAR(10),'Final Report'!AI499,CHAR(10),CHAR(10),IF('Final Report'!X499&lt;&gt;"",CONCATENATE("*Code Snippet*",CHAR(10),'Final Report'!X499,CHAR(10),CHAR(10)),""),"*Expected Result*",CHAR(10),'Final Report'!Z499,CHAR(10),CHAR(10),"*Rationale*",CHAR(10),'Final Report'!AA499,CHAR(10),CHAR(10),"*Recommendation*",CHAR(10),'Final Report'!AC499,CHAR(10),CHAR(10),"*WCAG 2.1 Conformance Level:*",CHAR(10),'Final Report'!AG499,CHAR(10),CHAR(10),"*WCAG 2.1 Success Criteria:*",CHAR(10),'Final Report'!AH499,CHAR(10),CHAR(10),"*Tested on:*",CHAR(10),'Final Report'!AK499,CHAR(10),CHAR(10),IF(OR('Final Report'!G499&lt;&gt;"",'Final Report'!H499&lt;&gt;"",'Final Report'!I499&lt;&gt;"",'Final Report'!J499&lt;&gt;"",'Final Report'!K499&lt;&gt;"",'Final Report'!L499&lt;&gt;"",'Final Report'!M499&lt;&gt;"",'Final Report'!N499&lt;&gt;"",'Final Report'!O499&lt;&gt;""),CONCATENATE("*Assistive Technology:*",CHAR(10),IF('Final Report'!G499&lt;&gt;"",CONCATENATE("JAWS 2022 - Chrome - Windows - ",'Final Report'!G499,CHAR(10)),""),IF('Final Report'!H499&lt;&gt;"",CONCATENATE("NVDA 2022 - Firefox - Windows - ",'Final Report'!H499,CHAR(10)),""),IF('Final Report'!I499&lt;&gt;"",CONCATENATE("NVDA 2022 - Chrome - Windows - ",'Final Report'!I499,CHAR(10)),""),IF('Final Report'!J499&lt;&gt;"",CONCATENATE("VoiceOver - Safari - MAC OS - ",'Final Report'!J499,CHAR(10)),""),IF('Final Report'!K499&lt;&gt;"",CONCATENATE("VoiceOver - Chrome - MAC OS  - ",'Final Report'!K499,CHAR(10)),""),IF('Final Report'!L499&lt;&gt;"",CONCATENATE("VoiceOver - iOS - ",'Final Report'!L499,CHAR(10)),""),IF('Final Report'!M499&lt;&gt;"",CONCATENATE("TalkBack - Android - ",'Final Report'!M499,CHAR(10)),""),IF('Final Report'!N499&lt;&gt;"",CONCATENATE("ZoomText - ",'Final Report'!N499,CHAR(10)),""),IF('Final Report'!O499&lt;&gt;"",CONCATENATE("Dragon - ",'Final Report'!O499,CHAR(10)),""),CHAR(10),"*Original Bug:*",CHAR(10),)))</f>
        <v>*Steps to Reproduce:*
N/A
*Actual Result:*
N/A
*ScreenShot Name:*
*Code Snippet*
0
*Expected Result*
N/A
*Rationale*
N/A
*Recommendation*
N/A
*WCAG 2.1 Conformance Level:*
N/A
*WCAG 2.1 Success Criteria:*
N/A
*Tested on:*
Windows: 11
MAC OS: 12
iOS: 15
Android OS: 10
FALSE</v>
      </c>
      <c r="D499" s="121" t="b">
        <f>Final_Report[[#This Row],[Severity]]</f>
        <v>0</v>
      </c>
      <c r="E499" s="103" t="str">
        <f>CONCATENATE('Final Report'!AD499,CHAR(10),CHAR(10),'Final Report'!AF499)</f>
        <v xml:space="preserve">
N/A</v>
      </c>
      <c r="F499" s="103" t="str">
        <f>Final_Report[[#This Row],[Components]]</f>
        <v>N/A (Level N/A), Accessibility, Audit, Marketing, MLM-XL, MLVISION, MyLab, US, VPAT</v>
      </c>
      <c r="G499" s="103" t="e">
        <f>Final_Report[[#This Row],[Labels]]</f>
        <v>#VALUE!</v>
      </c>
      <c r="H499" s="103">
        <f>Final_Report[[#This Row],[ScreenShot Name]]</f>
        <v>0</v>
      </c>
      <c r="I499" s="104">
        <f>Final_Report[[#This Row],[Priority]]</f>
        <v>0</v>
      </c>
      <c r="J499" s="103">
        <f>Final_Report[[#This Row],[Uploading Status]]</f>
        <v>0</v>
      </c>
    </row>
    <row r="500" spans="1:10" ht="409.5" hidden="1">
      <c r="A500" s="58">
        <f>Final_Report[[#This Row],[Issue Name]]</f>
        <v>0</v>
      </c>
      <c r="B500" s="103" t="str">
        <f>Final_Report[[#This Row],[Summary]]</f>
        <v>N/A</v>
      </c>
      <c r="C500" s="103" t="str">
        <f>CONCATENATE("*Steps to Reproduce:*",CHAR(10),CHAR(10),'Final Report'!AD500,CHAR(10),CHAR(10),'Final Report'!AF500,CHAR(10),CHAR(10),"*Actual Result:*",CHAR(10),'Final Report'!V500,CHAR(10),CHAR(10),"*ScreenShot Name:*",CHAR(10),'Final Report'!AI500,CHAR(10),CHAR(10),IF('Final Report'!X500&lt;&gt;"",CONCATENATE("*Code Snippet*",CHAR(10),'Final Report'!X500,CHAR(10),CHAR(10)),""),"*Expected Result*",CHAR(10),'Final Report'!Z500,CHAR(10),CHAR(10),"*Rationale*",CHAR(10),'Final Report'!AA500,CHAR(10),CHAR(10),"*Recommendation*",CHAR(10),'Final Report'!AC500,CHAR(10),CHAR(10),"*WCAG 2.1 Conformance Level:*",CHAR(10),'Final Report'!AG500,CHAR(10),CHAR(10),"*WCAG 2.1 Success Criteria:*",CHAR(10),'Final Report'!AH500,CHAR(10),CHAR(10),"*Tested on:*",CHAR(10),'Final Report'!AK500,CHAR(10),CHAR(10),IF(OR('Final Report'!G500&lt;&gt;"",'Final Report'!H500&lt;&gt;"",'Final Report'!I500&lt;&gt;"",'Final Report'!J500&lt;&gt;"",'Final Report'!K500&lt;&gt;"",'Final Report'!L500&lt;&gt;"",'Final Report'!M500&lt;&gt;"",'Final Report'!N500&lt;&gt;"",'Final Report'!O500&lt;&gt;""),CONCATENATE("*Assistive Technology:*",CHAR(10),IF('Final Report'!G500&lt;&gt;"",CONCATENATE("JAWS 2022 - Chrome - Windows - ",'Final Report'!G500,CHAR(10)),""),IF('Final Report'!H500&lt;&gt;"",CONCATENATE("NVDA 2022 - Firefox - Windows - ",'Final Report'!H500,CHAR(10)),""),IF('Final Report'!I500&lt;&gt;"",CONCATENATE("NVDA 2022 - Chrome - Windows - ",'Final Report'!I500,CHAR(10)),""),IF('Final Report'!J500&lt;&gt;"",CONCATENATE("VoiceOver - Safari - MAC OS - ",'Final Report'!J500,CHAR(10)),""),IF('Final Report'!K500&lt;&gt;"",CONCATENATE("VoiceOver - Chrome - MAC OS  - ",'Final Report'!K500,CHAR(10)),""),IF('Final Report'!L500&lt;&gt;"",CONCATENATE("VoiceOver - iOS - ",'Final Report'!L500,CHAR(10)),""),IF('Final Report'!M500&lt;&gt;"",CONCATENATE("TalkBack - Android - ",'Final Report'!M500,CHAR(10)),""),IF('Final Report'!N500&lt;&gt;"",CONCATENATE("ZoomText - ",'Final Report'!N500,CHAR(10)),""),IF('Final Report'!O500&lt;&gt;"",CONCATENATE("Dragon - ",'Final Report'!O500,CHAR(10)),""),CHAR(10),"*Original Bug:*",CHAR(10),)))</f>
        <v>*Steps to Reproduce:*
N/A
*Actual Result:*
N/A
*ScreenShot Name:*
*Code Snippet*
0
*Expected Result*
N/A
*Rationale*
N/A
*Recommendation*
N/A
*WCAG 2.1 Conformance Level:*
N/A
*WCAG 2.1 Success Criteria:*
N/A
*Tested on:*
Windows: 11
MAC OS: 12
iOS: 15
Android OS: 10
FALSE</v>
      </c>
      <c r="D500" s="121" t="b">
        <f>Final_Report[[#This Row],[Severity]]</f>
        <v>0</v>
      </c>
      <c r="E500" s="103" t="str">
        <f>CONCATENATE('Final Report'!AD500,CHAR(10),CHAR(10),'Final Report'!AF500)</f>
        <v xml:space="preserve">
N/A</v>
      </c>
      <c r="F500" s="103" t="str">
        <f>Final_Report[[#This Row],[Components]]</f>
        <v>N/A (Level N/A), Accessibility, Audit, Marketing, MLM-XL, MLVISION, MyLab, US, VPAT</v>
      </c>
      <c r="G500" s="103" t="e">
        <f>Final_Report[[#This Row],[Labels]]</f>
        <v>#VALUE!</v>
      </c>
      <c r="H500" s="103">
        <f>Final_Report[[#This Row],[ScreenShot Name]]</f>
        <v>0</v>
      </c>
      <c r="I500" s="104">
        <f>Final_Report[[#This Row],[Priority]]</f>
        <v>0</v>
      </c>
      <c r="J500" s="103">
        <f>Final_Report[[#This Row],[Uploading Status]]</f>
        <v>0</v>
      </c>
    </row>
    <row r="501" spans="1:10" ht="409.5" hidden="1">
      <c r="A501" s="58">
        <f>Final_Report[[#This Row],[Issue Name]]</f>
        <v>0</v>
      </c>
      <c r="B501" s="103" t="str">
        <f>Final_Report[[#This Row],[Summary]]</f>
        <v>N/A</v>
      </c>
      <c r="C501" s="103" t="str">
        <f>CONCATENATE("*Steps to Reproduce:*",CHAR(10),CHAR(10),'Final Report'!AD501,CHAR(10),CHAR(10),'Final Report'!AF501,CHAR(10),CHAR(10),"*Actual Result:*",CHAR(10),'Final Report'!V501,CHAR(10),CHAR(10),"*ScreenShot Name:*",CHAR(10),'Final Report'!AI501,CHAR(10),CHAR(10),IF('Final Report'!X501&lt;&gt;"",CONCATENATE("*Code Snippet*",CHAR(10),'Final Report'!X501,CHAR(10),CHAR(10)),""),"*Expected Result*",CHAR(10),'Final Report'!Z501,CHAR(10),CHAR(10),"*Rationale*",CHAR(10),'Final Report'!AA501,CHAR(10),CHAR(10),"*Recommendation*",CHAR(10),'Final Report'!AC501,CHAR(10),CHAR(10),"*WCAG 2.1 Conformance Level:*",CHAR(10),'Final Report'!AG501,CHAR(10),CHAR(10),"*WCAG 2.1 Success Criteria:*",CHAR(10),'Final Report'!AH501,CHAR(10),CHAR(10),"*Tested on:*",CHAR(10),'Final Report'!AK501,CHAR(10),CHAR(10),IF(OR('Final Report'!G501&lt;&gt;"",'Final Report'!H501&lt;&gt;"",'Final Report'!I501&lt;&gt;"",'Final Report'!J501&lt;&gt;"",'Final Report'!K501&lt;&gt;"",'Final Report'!L501&lt;&gt;"",'Final Report'!M501&lt;&gt;"",'Final Report'!N501&lt;&gt;"",'Final Report'!O501&lt;&gt;""),CONCATENATE("*Assistive Technology:*",CHAR(10),IF('Final Report'!G501&lt;&gt;"",CONCATENATE("JAWS 2022 - Chrome - Windows - ",'Final Report'!G501,CHAR(10)),""),IF('Final Report'!H501&lt;&gt;"",CONCATENATE("NVDA 2022 - Firefox - Windows - ",'Final Report'!H501,CHAR(10)),""),IF('Final Report'!I501&lt;&gt;"",CONCATENATE("NVDA 2022 - Chrome - Windows - ",'Final Report'!I501,CHAR(10)),""),IF('Final Report'!J501&lt;&gt;"",CONCATENATE("VoiceOver - Safari - MAC OS - ",'Final Report'!J501,CHAR(10)),""),IF('Final Report'!K501&lt;&gt;"",CONCATENATE("VoiceOver - Chrome - MAC OS  - ",'Final Report'!K501,CHAR(10)),""),IF('Final Report'!L501&lt;&gt;"",CONCATENATE("VoiceOver - iOS - ",'Final Report'!L501,CHAR(10)),""),IF('Final Report'!M501&lt;&gt;"",CONCATENATE("TalkBack - Android - ",'Final Report'!M501,CHAR(10)),""),IF('Final Report'!N501&lt;&gt;"",CONCATENATE("ZoomText - ",'Final Report'!N501,CHAR(10)),""),IF('Final Report'!O501&lt;&gt;"",CONCATENATE("Dragon - ",'Final Report'!O501,CHAR(10)),""),CHAR(10),"*Original Bug:*",CHAR(10),)))</f>
        <v>*Steps to Reproduce:*
N/A
*Actual Result:*
N/A
*ScreenShot Name:*
*Code Snippet*
0
*Expected Result*
N/A
*Rationale*
N/A
*Recommendation*
N/A
*WCAG 2.1 Conformance Level:*
N/A
*WCAG 2.1 Success Criteria:*
N/A
*Tested on:*
Windows: 11
MAC OS: 12
iOS: 15
Android OS: 10
FALSE</v>
      </c>
      <c r="D501" s="121" t="b">
        <f>Final_Report[[#This Row],[Severity]]</f>
        <v>0</v>
      </c>
      <c r="E501" s="103" t="str">
        <f>CONCATENATE('Final Report'!AD501,CHAR(10),CHAR(10),'Final Report'!AF501)</f>
        <v xml:space="preserve">
N/A</v>
      </c>
      <c r="F501" s="103" t="str">
        <f>Final_Report[[#This Row],[Components]]</f>
        <v>N/A (Level N/A), Accessibility, Audit, Marketing, MLM-XL, MLVISION, MyLab, US, VPAT</v>
      </c>
      <c r="G501" s="103" t="e">
        <f>Final_Report[[#This Row],[Labels]]</f>
        <v>#VALUE!</v>
      </c>
      <c r="H501" s="103">
        <f>Final_Report[[#This Row],[ScreenShot Name]]</f>
        <v>0</v>
      </c>
      <c r="I501" s="104">
        <f>Final_Report[[#This Row],[Priority]]</f>
        <v>0</v>
      </c>
      <c r="J501" s="103">
        <f>Final_Report[[#This Row],[Uploading Status]]</f>
        <v>0</v>
      </c>
    </row>
    <row r="502" spans="1:10" ht="409.5" hidden="1">
      <c r="A502" s="58">
        <f>Final_Report[[#This Row],[Issue Name]]</f>
        <v>0</v>
      </c>
      <c r="B502" s="103" t="str">
        <f>Final_Report[[#This Row],[Summary]]</f>
        <v>N/A</v>
      </c>
      <c r="C502" s="103" t="str">
        <f>CONCATENATE("*Steps to Reproduce:*",CHAR(10),CHAR(10),'Final Report'!AD502,CHAR(10),CHAR(10),'Final Report'!AF502,CHAR(10),CHAR(10),"*Actual Result:*",CHAR(10),'Final Report'!V502,CHAR(10),CHAR(10),"*ScreenShot Name:*",CHAR(10),'Final Report'!AI502,CHAR(10),CHAR(10),IF('Final Report'!X502&lt;&gt;"",CONCATENATE("*Code Snippet*",CHAR(10),'Final Report'!X502,CHAR(10),CHAR(10)),""),"*Expected Result*",CHAR(10),'Final Report'!Z502,CHAR(10),CHAR(10),"*Rationale*",CHAR(10),'Final Report'!AA502,CHAR(10),CHAR(10),"*Recommendation*",CHAR(10),'Final Report'!AC502,CHAR(10),CHAR(10),"*WCAG 2.1 Conformance Level:*",CHAR(10),'Final Report'!AG502,CHAR(10),CHAR(10),"*WCAG 2.1 Success Criteria:*",CHAR(10),'Final Report'!AH502,CHAR(10),CHAR(10),"*Tested on:*",CHAR(10),'Final Report'!AK502,CHAR(10),CHAR(10),IF(OR('Final Report'!G502&lt;&gt;"",'Final Report'!H502&lt;&gt;"",'Final Report'!I502&lt;&gt;"",'Final Report'!J502&lt;&gt;"",'Final Report'!K502&lt;&gt;"",'Final Report'!L502&lt;&gt;"",'Final Report'!M502&lt;&gt;"",'Final Report'!N502&lt;&gt;"",'Final Report'!O502&lt;&gt;""),CONCATENATE("*Assistive Technology:*",CHAR(10),IF('Final Report'!G502&lt;&gt;"",CONCATENATE("JAWS 2022 - Chrome - Windows - ",'Final Report'!G502,CHAR(10)),""),IF('Final Report'!H502&lt;&gt;"",CONCATENATE("NVDA 2022 - Firefox - Windows - ",'Final Report'!H502,CHAR(10)),""),IF('Final Report'!I502&lt;&gt;"",CONCATENATE("NVDA 2022 - Chrome - Windows - ",'Final Report'!I502,CHAR(10)),""),IF('Final Report'!J502&lt;&gt;"",CONCATENATE("VoiceOver - Safari - MAC OS - ",'Final Report'!J502,CHAR(10)),""),IF('Final Report'!K502&lt;&gt;"",CONCATENATE("VoiceOver - Chrome - MAC OS  - ",'Final Report'!K502,CHAR(10)),""),IF('Final Report'!L502&lt;&gt;"",CONCATENATE("VoiceOver - iOS - ",'Final Report'!L502,CHAR(10)),""),IF('Final Report'!M502&lt;&gt;"",CONCATENATE("TalkBack - Android - ",'Final Report'!M502,CHAR(10)),""),IF('Final Report'!N502&lt;&gt;"",CONCATENATE("ZoomText - ",'Final Report'!N502,CHAR(10)),""),IF('Final Report'!O502&lt;&gt;"",CONCATENATE("Dragon - ",'Final Report'!O502,CHAR(10)),""),CHAR(10),"*Original Bug:*",CHAR(10),)))</f>
        <v>*Steps to Reproduce:*
N/A
*Actual Result:*
N/A
*ScreenShot Name:*
*Code Snippet*
0
*Expected Result*
N/A
*Rationale*
N/A
*Recommendation*
N/A
*WCAG 2.1 Conformance Level:*
N/A
*WCAG 2.1 Success Criteria:*
N/A
*Tested on:*
Windows: 11
MAC OS: 12
iOS: 15
Android OS: 10
FALSE</v>
      </c>
      <c r="D502" s="121" t="b">
        <f>Final_Report[[#This Row],[Severity]]</f>
        <v>0</v>
      </c>
      <c r="E502" s="103" t="str">
        <f>CONCATENATE('Final Report'!AD502,CHAR(10),CHAR(10),'Final Report'!AF502)</f>
        <v xml:space="preserve">
N/A</v>
      </c>
      <c r="F502" s="103" t="str">
        <f>Final_Report[[#This Row],[Components]]</f>
        <v>N/A (Level N/A), Accessibility, Audit, Marketing, MLM-XL, MLVISION, MyLab, US, VPAT</v>
      </c>
      <c r="G502" s="103" t="e">
        <f>Final_Report[[#This Row],[Labels]]</f>
        <v>#VALUE!</v>
      </c>
      <c r="H502" s="103">
        <f>Final_Report[[#This Row],[ScreenShot Name]]</f>
        <v>0</v>
      </c>
      <c r="I502" s="104">
        <f>Final_Report[[#This Row],[Priority]]</f>
        <v>0</v>
      </c>
      <c r="J502" s="103">
        <f>Final_Report[[#This Row],[Uploading Status]]</f>
        <v>0</v>
      </c>
    </row>
    <row r="503" spans="1:10" ht="409.5" hidden="1">
      <c r="A503" s="58">
        <f>Final_Report[[#This Row],[Issue Name]]</f>
        <v>0</v>
      </c>
      <c r="B503" s="103" t="str">
        <f>Final_Report[[#This Row],[Summary]]</f>
        <v>N/A</v>
      </c>
      <c r="C503" s="103" t="str">
        <f>CONCATENATE("*Steps to Reproduce:*",CHAR(10),CHAR(10),'Final Report'!AD503,CHAR(10),CHAR(10),'Final Report'!AF503,CHAR(10),CHAR(10),"*Actual Result:*",CHAR(10),'Final Report'!V503,CHAR(10),CHAR(10),"*ScreenShot Name:*",CHAR(10),'Final Report'!AI503,CHAR(10),CHAR(10),IF('Final Report'!X503&lt;&gt;"",CONCATENATE("*Code Snippet*",CHAR(10),'Final Report'!X503,CHAR(10),CHAR(10)),""),"*Expected Result*",CHAR(10),'Final Report'!Z503,CHAR(10),CHAR(10),"*Rationale*",CHAR(10),'Final Report'!AA503,CHAR(10),CHAR(10),"*Recommendation*",CHAR(10),'Final Report'!AC503,CHAR(10),CHAR(10),"*WCAG 2.1 Conformance Level:*",CHAR(10),'Final Report'!AG503,CHAR(10),CHAR(10),"*WCAG 2.1 Success Criteria:*",CHAR(10),'Final Report'!AH503,CHAR(10),CHAR(10),"*Tested on:*",CHAR(10),'Final Report'!AK503,CHAR(10),CHAR(10),IF(OR('Final Report'!G503&lt;&gt;"",'Final Report'!H503&lt;&gt;"",'Final Report'!I503&lt;&gt;"",'Final Report'!J503&lt;&gt;"",'Final Report'!K503&lt;&gt;"",'Final Report'!L503&lt;&gt;"",'Final Report'!M503&lt;&gt;"",'Final Report'!N503&lt;&gt;"",'Final Report'!O503&lt;&gt;""),CONCATENATE("*Assistive Technology:*",CHAR(10),IF('Final Report'!G503&lt;&gt;"",CONCATENATE("JAWS 2022 - Chrome - Windows - ",'Final Report'!G503,CHAR(10)),""),IF('Final Report'!H503&lt;&gt;"",CONCATENATE("NVDA 2022 - Firefox - Windows - ",'Final Report'!H503,CHAR(10)),""),IF('Final Report'!I503&lt;&gt;"",CONCATENATE("NVDA 2022 - Chrome - Windows - ",'Final Report'!I503,CHAR(10)),""),IF('Final Report'!J503&lt;&gt;"",CONCATENATE("VoiceOver - Safari - MAC OS - ",'Final Report'!J503,CHAR(10)),""),IF('Final Report'!K503&lt;&gt;"",CONCATENATE("VoiceOver - Chrome - MAC OS  - ",'Final Report'!K503,CHAR(10)),""),IF('Final Report'!L503&lt;&gt;"",CONCATENATE("VoiceOver - iOS - ",'Final Report'!L503,CHAR(10)),""),IF('Final Report'!M503&lt;&gt;"",CONCATENATE("TalkBack - Android - ",'Final Report'!M503,CHAR(10)),""),IF('Final Report'!N503&lt;&gt;"",CONCATENATE("ZoomText - ",'Final Report'!N503,CHAR(10)),""),IF('Final Report'!O503&lt;&gt;"",CONCATENATE("Dragon - ",'Final Report'!O503,CHAR(10)),""),CHAR(10),"*Original Bug:*",CHAR(10),)))</f>
        <v>*Steps to Reproduce:*
N/A
*Actual Result:*
N/A
*ScreenShot Name:*
*Code Snippet*
0
*Expected Result*
N/A
*Rationale*
N/A
*Recommendation*
N/A
*WCAG 2.1 Conformance Level:*
N/A
*WCAG 2.1 Success Criteria:*
N/A
*Tested on:*
Windows: 11
MAC OS: 12
iOS: 15
Android OS: 10
FALSE</v>
      </c>
      <c r="D503" s="121" t="b">
        <f>Final_Report[[#This Row],[Severity]]</f>
        <v>0</v>
      </c>
      <c r="E503" s="103" t="str">
        <f>CONCATENATE('Final Report'!AD503,CHAR(10),CHAR(10),'Final Report'!AF503)</f>
        <v xml:space="preserve">
N/A</v>
      </c>
      <c r="F503" s="103" t="str">
        <f>Final_Report[[#This Row],[Components]]</f>
        <v>N/A (Level N/A), Accessibility, Audit, Marketing, MLM-XL, MLVISION, MyLab, US, VPAT</v>
      </c>
      <c r="G503" s="103" t="e">
        <f>Final_Report[[#This Row],[Labels]]</f>
        <v>#VALUE!</v>
      </c>
      <c r="H503" s="103">
        <f>Final_Report[[#This Row],[ScreenShot Name]]</f>
        <v>0</v>
      </c>
      <c r="I503" s="104">
        <f>Final_Report[[#This Row],[Priority]]</f>
        <v>0</v>
      </c>
      <c r="J503" s="103">
        <f>Final_Report[[#This Row],[Uploading Status]]</f>
        <v>0</v>
      </c>
    </row>
    <row r="504" spans="1:10" ht="409.5" hidden="1">
      <c r="A504" s="58">
        <f>Final_Report[[#This Row],[Issue Name]]</f>
        <v>0</v>
      </c>
      <c r="B504" s="103" t="str">
        <f>Final_Report[[#This Row],[Summary]]</f>
        <v>N/A</v>
      </c>
      <c r="C504" s="103" t="str">
        <f>CONCATENATE("*Steps to Reproduce:*",CHAR(10),CHAR(10),'Final Report'!AD504,CHAR(10),CHAR(10),'Final Report'!AF504,CHAR(10),CHAR(10),"*Actual Result:*",CHAR(10),'Final Report'!V504,CHAR(10),CHAR(10),"*ScreenShot Name:*",CHAR(10),'Final Report'!AI504,CHAR(10),CHAR(10),IF('Final Report'!X504&lt;&gt;"",CONCATENATE("*Code Snippet*",CHAR(10),'Final Report'!X504,CHAR(10),CHAR(10)),""),"*Expected Result*",CHAR(10),'Final Report'!Z504,CHAR(10),CHAR(10),"*Rationale*",CHAR(10),'Final Report'!AA504,CHAR(10),CHAR(10),"*Recommendation*",CHAR(10),'Final Report'!AC504,CHAR(10),CHAR(10),"*WCAG 2.1 Conformance Level:*",CHAR(10),'Final Report'!AG504,CHAR(10),CHAR(10),"*WCAG 2.1 Success Criteria:*",CHAR(10),'Final Report'!AH504,CHAR(10),CHAR(10),"*Tested on:*",CHAR(10),'Final Report'!AK504,CHAR(10),CHAR(10),IF(OR('Final Report'!G504&lt;&gt;"",'Final Report'!H504&lt;&gt;"",'Final Report'!I504&lt;&gt;"",'Final Report'!J504&lt;&gt;"",'Final Report'!K504&lt;&gt;"",'Final Report'!L504&lt;&gt;"",'Final Report'!M504&lt;&gt;"",'Final Report'!N504&lt;&gt;"",'Final Report'!O504&lt;&gt;""),CONCATENATE("*Assistive Technology:*",CHAR(10),IF('Final Report'!G504&lt;&gt;"",CONCATENATE("JAWS 2022 - Chrome - Windows - ",'Final Report'!G504,CHAR(10)),""),IF('Final Report'!H504&lt;&gt;"",CONCATENATE("NVDA 2022 - Firefox - Windows - ",'Final Report'!H504,CHAR(10)),""),IF('Final Report'!I504&lt;&gt;"",CONCATENATE("NVDA 2022 - Chrome - Windows - ",'Final Report'!I504,CHAR(10)),""),IF('Final Report'!J504&lt;&gt;"",CONCATENATE("VoiceOver - Safari - MAC OS - ",'Final Report'!J504,CHAR(10)),""),IF('Final Report'!K504&lt;&gt;"",CONCATENATE("VoiceOver - Chrome - MAC OS  - ",'Final Report'!K504,CHAR(10)),""),IF('Final Report'!L504&lt;&gt;"",CONCATENATE("VoiceOver - iOS - ",'Final Report'!L504,CHAR(10)),""),IF('Final Report'!M504&lt;&gt;"",CONCATENATE("TalkBack - Android - ",'Final Report'!M504,CHAR(10)),""),IF('Final Report'!N504&lt;&gt;"",CONCATENATE("ZoomText - ",'Final Report'!N504,CHAR(10)),""),IF('Final Report'!O504&lt;&gt;"",CONCATENATE("Dragon - ",'Final Report'!O504,CHAR(10)),""),CHAR(10),"*Original Bug:*",CHAR(10),)))</f>
        <v>*Steps to Reproduce:*
N/A
*Actual Result:*
N/A
*ScreenShot Name:*
*Code Snippet*
0
*Expected Result*
N/A
*Rationale*
N/A
*Recommendation*
N/A
*WCAG 2.1 Conformance Level:*
N/A
*WCAG 2.1 Success Criteria:*
N/A
*Tested on:*
Windows: 11
MAC OS: 12
iOS: 15
Android OS: 10
FALSE</v>
      </c>
      <c r="D504" s="121" t="b">
        <f>Final_Report[[#This Row],[Severity]]</f>
        <v>0</v>
      </c>
      <c r="E504" s="103" t="str">
        <f>CONCATENATE('Final Report'!AD504,CHAR(10),CHAR(10),'Final Report'!AF504)</f>
        <v xml:space="preserve">
N/A</v>
      </c>
      <c r="F504" s="103" t="str">
        <f>Final_Report[[#This Row],[Components]]</f>
        <v>N/A (Level N/A), Accessibility, Audit, Marketing, MLM-XL, MLVISION, MyLab, US, VPAT</v>
      </c>
      <c r="G504" s="103" t="e">
        <f>Final_Report[[#This Row],[Labels]]</f>
        <v>#VALUE!</v>
      </c>
      <c r="H504" s="103">
        <f>Final_Report[[#This Row],[ScreenShot Name]]</f>
        <v>0</v>
      </c>
      <c r="I504" s="104">
        <f>Final_Report[[#This Row],[Priority]]</f>
        <v>0</v>
      </c>
      <c r="J504" s="103">
        <f>Final_Report[[#This Row],[Uploading Status]]</f>
        <v>0</v>
      </c>
    </row>
    <row r="505" spans="1:10" ht="409.5" hidden="1">
      <c r="A505" s="58">
        <f>Final_Report[[#This Row],[Issue Name]]</f>
        <v>0</v>
      </c>
      <c r="B505" s="103" t="str">
        <f>Final_Report[[#This Row],[Summary]]</f>
        <v>N/A</v>
      </c>
      <c r="C505" s="103" t="str">
        <f>CONCATENATE("*Steps to Reproduce:*",CHAR(10),CHAR(10),'Final Report'!AD505,CHAR(10),CHAR(10),'Final Report'!AF505,CHAR(10),CHAR(10),"*Actual Result:*",CHAR(10),'Final Report'!V505,CHAR(10),CHAR(10),"*ScreenShot Name:*",CHAR(10),'Final Report'!AI505,CHAR(10),CHAR(10),IF('Final Report'!X505&lt;&gt;"",CONCATENATE("*Code Snippet*",CHAR(10),'Final Report'!X505,CHAR(10),CHAR(10)),""),"*Expected Result*",CHAR(10),'Final Report'!Z505,CHAR(10),CHAR(10),"*Rationale*",CHAR(10),'Final Report'!AA505,CHAR(10),CHAR(10),"*Recommendation*",CHAR(10),'Final Report'!AC505,CHAR(10),CHAR(10),"*WCAG 2.1 Conformance Level:*",CHAR(10),'Final Report'!AG505,CHAR(10),CHAR(10),"*WCAG 2.1 Success Criteria:*",CHAR(10),'Final Report'!AH505,CHAR(10),CHAR(10),"*Tested on:*",CHAR(10),'Final Report'!AK505,CHAR(10),CHAR(10),IF(OR('Final Report'!G505&lt;&gt;"",'Final Report'!H505&lt;&gt;"",'Final Report'!I505&lt;&gt;"",'Final Report'!J505&lt;&gt;"",'Final Report'!K505&lt;&gt;"",'Final Report'!L505&lt;&gt;"",'Final Report'!M505&lt;&gt;"",'Final Report'!N505&lt;&gt;"",'Final Report'!O505&lt;&gt;""),CONCATENATE("*Assistive Technology:*",CHAR(10),IF('Final Report'!G505&lt;&gt;"",CONCATENATE("JAWS 2022 - Chrome - Windows - ",'Final Report'!G505,CHAR(10)),""),IF('Final Report'!H505&lt;&gt;"",CONCATENATE("NVDA 2022 - Firefox - Windows - ",'Final Report'!H505,CHAR(10)),""),IF('Final Report'!I505&lt;&gt;"",CONCATENATE("NVDA 2022 - Chrome - Windows - ",'Final Report'!I505,CHAR(10)),""),IF('Final Report'!J505&lt;&gt;"",CONCATENATE("VoiceOver - Safari - MAC OS - ",'Final Report'!J505,CHAR(10)),""),IF('Final Report'!K505&lt;&gt;"",CONCATENATE("VoiceOver - Chrome - MAC OS  - ",'Final Report'!K505,CHAR(10)),""),IF('Final Report'!L505&lt;&gt;"",CONCATENATE("VoiceOver - iOS - ",'Final Report'!L505,CHAR(10)),""),IF('Final Report'!M505&lt;&gt;"",CONCATENATE("TalkBack - Android - ",'Final Report'!M505,CHAR(10)),""),IF('Final Report'!N505&lt;&gt;"",CONCATENATE("ZoomText - ",'Final Report'!N505,CHAR(10)),""),IF('Final Report'!O505&lt;&gt;"",CONCATENATE("Dragon - ",'Final Report'!O505,CHAR(10)),""),CHAR(10),"*Original Bug:*",CHAR(10),)))</f>
        <v>*Steps to Reproduce:*
N/A
*Actual Result:*
N/A
*ScreenShot Name:*
*Code Snippet*
0
*Expected Result*
N/A
*Rationale*
N/A
*Recommendation*
N/A
*WCAG 2.1 Conformance Level:*
N/A
*WCAG 2.1 Success Criteria:*
N/A
*Tested on:*
Windows: 11
MAC OS: 12
iOS: 15
Android OS: 10
FALSE</v>
      </c>
      <c r="D505" s="121" t="b">
        <f>Final_Report[[#This Row],[Severity]]</f>
        <v>0</v>
      </c>
      <c r="E505" s="103" t="str">
        <f>CONCATENATE('Final Report'!AD505,CHAR(10),CHAR(10),'Final Report'!AF505)</f>
        <v xml:space="preserve">
N/A</v>
      </c>
      <c r="F505" s="103" t="str">
        <f>Final_Report[[#This Row],[Components]]</f>
        <v>N/A (Level N/A), Accessibility, Audit, Marketing, MLM-XL, MLVISION, MyLab, US, VPAT</v>
      </c>
      <c r="G505" s="103" t="e">
        <f>Final_Report[[#This Row],[Labels]]</f>
        <v>#VALUE!</v>
      </c>
      <c r="H505" s="103">
        <f>Final_Report[[#This Row],[ScreenShot Name]]</f>
        <v>0</v>
      </c>
      <c r="I505" s="104">
        <f>Final_Report[[#This Row],[Priority]]</f>
        <v>0</v>
      </c>
      <c r="J505" s="103">
        <f>Final_Report[[#This Row],[Uploading Status]]</f>
        <v>0</v>
      </c>
    </row>
    <row r="506" spans="1:10" ht="409.5" hidden="1">
      <c r="A506" s="58">
        <f>Final_Report[[#This Row],[Issue Name]]</f>
        <v>0</v>
      </c>
      <c r="B506" s="103" t="str">
        <f>Final_Report[[#This Row],[Summary]]</f>
        <v>N/A</v>
      </c>
      <c r="C506" s="103" t="str">
        <f>CONCATENATE("*Steps to Reproduce:*",CHAR(10),CHAR(10),'Final Report'!AD506,CHAR(10),CHAR(10),'Final Report'!AF506,CHAR(10),CHAR(10),"*Actual Result:*",CHAR(10),'Final Report'!V506,CHAR(10),CHAR(10),"*ScreenShot Name:*",CHAR(10),'Final Report'!AI506,CHAR(10),CHAR(10),IF('Final Report'!X506&lt;&gt;"",CONCATENATE("*Code Snippet*",CHAR(10),'Final Report'!X506,CHAR(10),CHAR(10)),""),"*Expected Result*",CHAR(10),'Final Report'!Z506,CHAR(10),CHAR(10),"*Rationale*",CHAR(10),'Final Report'!AA506,CHAR(10),CHAR(10),"*Recommendation*",CHAR(10),'Final Report'!AC506,CHAR(10),CHAR(10),"*WCAG 2.1 Conformance Level:*",CHAR(10),'Final Report'!AG506,CHAR(10),CHAR(10),"*WCAG 2.1 Success Criteria:*",CHAR(10),'Final Report'!AH506,CHAR(10),CHAR(10),"*Tested on:*",CHAR(10),'Final Report'!AK506,CHAR(10),CHAR(10),IF(OR('Final Report'!G506&lt;&gt;"",'Final Report'!H506&lt;&gt;"",'Final Report'!I506&lt;&gt;"",'Final Report'!J506&lt;&gt;"",'Final Report'!K506&lt;&gt;"",'Final Report'!L506&lt;&gt;"",'Final Report'!M506&lt;&gt;"",'Final Report'!N506&lt;&gt;"",'Final Report'!O506&lt;&gt;""),CONCATENATE("*Assistive Technology:*",CHAR(10),IF('Final Report'!G506&lt;&gt;"",CONCATENATE("JAWS 2022 - Chrome - Windows - ",'Final Report'!G506,CHAR(10)),""),IF('Final Report'!H506&lt;&gt;"",CONCATENATE("NVDA 2022 - Firefox - Windows - ",'Final Report'!H506,CHAR(10)),""),IF('Final Report'!I506&lt;&gt;"",CONCATENATE("NVDA 2022 - Chrome - Windows - ",'Final Report'!I506,CHAR(10)),""),IF('Final Report'!J506&lt;&gt;"",CONCATENATE("VoiceOver - Safari - MAC OS - ",'Final Report'!J506,CHAR(10)),""),IF('Final Report'!K506&lt;&gt;"",CONCATENATE("VoiceOver - Chrome - MAC OS  - ",'Final Report'!K506,CHAR(10)),""),IF('Final Report'!L506&lt;&gt;"",CONCATENATE("VoiceOver - iOS - ",'Final Report'!L506,CHAR(10)),""),IF('Final Report'!M506&lt;&gt;"",CONCATENATE("TalkBack - Android - ",'Final Report'!M506,CHAR(10)),""),IF('Final Report'!N506&lt;&gt;"",CONCATENATE("ZoomText - ",'Final Report'!N506,CHAR(10)),""),IF('Final Report'!O506&lt;&gt;"",CONCATENATE("Dragon - ",'Final Report'!O506,CHAR(10)),""),CHAR(10),"*Original Bug:*",CHAR(10),)))</f>
        <v>*Steps to Reproduce:*
N/A
*Actual Result:*
N/A
*ScreenShot Name:*
*Code Snippet*
0
*Expected Result*
N/A
*Rationale*
N/A
*Recommendation*
N/A
*WCAG 2.1 Conformance Level:*
N/A
*WCAG 2.1 Success Criteria:*
N/A
*Tested on:*
Windows: 11
MAC OS: 12
iOS: 15
Android OS: 10
FALSE</v>
      </c>
      <c r="D506" s="121" t="b">
        <f>Final_Report[[#This Row],[Severity]]</f>
        <v>0</v>
      </c>
      <c r="E506" s="103" t="str">
        <f>CONCATENATE('Final Report'!AD506,CHAR(10),CHAR(10),'Final Report'!AF506)</f>
        <v xml:space="preserve">
N/A</v>
      </c>
      <c r="F506" s="103" t="str">
        <f>Final_Report[[#This Row],[Components]]</f>
        <v>N/A (Level N/A), Accessibility, Audit, Marketing, MLM-XL, MLVISION, MyLab, US, VPAT</v>
      </c>
      <c r="G506" s="103" t="e">
        <f>Final_Report[[#This Row],[Labels]]</f>
        <v>#VALUE!</v>
      </c>
      <c r="H506" s="103">
        <f>Final_Report[[#This Row],[ScreenShot Name]]</f>
        <v>0</v>
      </c>
      <c r="I506" s="104">
        <f>Final_Report[[#This Row],[Priority]]</f>
        <v>0</v>
      </c>
      <c r="J506" s="103">
        <f>Final_Report[[#This Row],[Uploading Status]]</f>
        <v>0</v>
      </c>
    </row>
    <row r="507" spans="1:10" ht="409.5" hidden="1">
      <c r="A507" s="58">
        <f>Final_Report[[#This Row],[Issue Name]]</f>
        <v>0</v>
      </c>
      <c r="B507" s="103" t="str">
        <f>Final_Report[[#This Row],[Summary]]</f>
        <v>N/A</v>
      </c>
      <c r="C507" s="103" t="str">
        <f>CONCATENATE("*Steps to Reproduce:*",CHAR(10),CHAR(10),'Final Report'!AD507,CHAR(10),CHAR(10),'Final Report'!AF507,CHAR(10),CHAR(10),"*Actual Result:*",CHAR(10),'Final Report'!V507,CHAR(10),CHAR(10),"*ScreenShot Name:*",CHAR(10),'Final Report'!AI507,CHAR(10),CHAR(10),IF('Final Report'!X507&lt;&gt;"",CONCATENATE("*Code Snippet*",CHAR(10),'Final Report'!X507,CHAR(10),CHAR(10)),""),"*Expected Result*",CHAR(10),'Final Report'!Z507,CHAR(10),CHAR(10),"*Rationale*",CHAR(10),'Final Report'!AA507,CHAR(10),CHAR(10),"*Recommendation*",CHAR(10),'Final Report'!AC507,CHAR(10),CHAR(10),"*WCAG 2.1 Conformance Level:*",CHAR(10),'Final Report'!AG507,CHAR(10),CHAR(10),"*WCAG 2.1 Success Criteria:*",CHAR(10),'Final Report'!AH507,CHAR(10),CHAR(10),"*Tested on:*",CHAR(10),'Final Report'!AK507,CHAR(10),CHAR(10),IF(OR('Final Report'!G507&lt;&gt;"",'Final Report'!H507&lt;&gt;"",'Final Report'!I507&lt;&gt;"",'Final Report'!J507&lt;&gt;"",'Final Report'!K507&lt;&gt;"",'Final Report'!L507&lt;&gt;"",'Final Report'!M507&lt;&gt;"",'Final Report'!N507&lt;&gt;"",'Final Report'!O507&lt;&gt;""),CONCATENATE("*Assistive Technology:*",CHAR(10),IF('Final Report'!G507&lt;&gt;"",CONCATENATE("JAWS 2022 - Chrome - Windows - ",'Final Report'!G507,CHAR(10)),""),IF('Final Report'!H507&lt;&gt;"",CONCATENATE("NVDA 2022 - Firefox - Windows - ",'Final Report'!H507,CHAR(10)),""),IF('Final Report'!I507&lt;&gt;"",CONCATENATE("NVDA 2022 - Chrome - Windows - ",'Final Report'!I507,CHAR(10)),""),IF('Final Report'!J507&lt;&gt;"",CONCATENATE("VoiceOver - Safari - MAC OS - ",'Final Report'!J507,CHAR(10)),""),IF('Final Report'!K507&lt;&gt;"",CONCATENATE("VoiceOver - Chrome - MAC OS  - ",'Final Report'!K507,CHAR(10)),""),IF('Final Report'!L507&lt;&gt;"",CONCATENATE("VoiceOver - iOS - ",'Final Report'!L507,CHAR(10)),""),IF('Final Report'!M507&lt;&gt;"",CONCATENATE("TalkBack - Android - ",'Final Report'!M507,CHAR(10)),""),IF('Final Report'!N507&lt;&gt;"",CONCATENATE("ZoomText - ",'Final Report'!N507,CHAR(10)),""),IF('Final Report'!O507&lt;&gt;"",CONCATENATE("Dragon - ",'Final Report'!O507,CHAR(10)),""),CHAR(10),"*Original Bug:*",CHAR(10),)))</f>
        <v>*Steps to Reproduce:*
N/A
*Actual Result:*
N/A
*ScreenShot Name:*
*Code Snippet*
0
*Expected Result*
N/A
*Rationale*
N/A
*Recommendation*
N/A
*WCAG 2.1 Conformance Level:*
N/A
*WCAG 2.1 Success Criteria:*
N/A
*Tested on:*
Windows: 11
MAC OS: 12
iOS: 15
Android OS: 10
FALSE</v>
      </c>
      <c r="D507" s="121" t="b">
        <f>Final_Report[[#This Row],[Severity]]</f>
        <v>0</v>
      </c>
      <c r="E507" s="103" t="str">
        <f>CONCATENATE('Final Report'!AD507,CHAR(10),CHAR(10),'Final Report'!AF507)</f>
        <v xml:space="preserve">
N/A</v>
      </c>
      <c r="F507" s="103" t="str">
        <f>Final_Report[[#This Row],[Components]]</f>
        <v>N/A (Level N/A), Accessibility, Audit, Marketing, MLM-XL, MLVISION, MyLab, US, VPAT</v>
      </c>
      <c r="G507" s="103" t="e">
        <f>Final_Report[[#This Row],[Labels]]</f>
        <v>#VALUE!</v>
      </c>
      <c r="H507" s="103">
        <f>Final_Report[[#This Row],[ScreenShot Name]]</f>
        <v>0</v>
      </c>
      <c r="I507" s="104">
        <f>Final_Report[[#This Row],[Priority]]</f>
        <v>0</v>
      </c>
      <c r="J507" s="103">
        <f>Final_Report[[#This Row],[Uploading Status]]</f>
        <v>0</v>
      </c>
    </row>
    <row r="508" spans="1:10" ht="409.5" hidden="1">
      <c r="A508" s="58">
        <f>Final_Report[[#This Row],[Issue Name]]</f>
        <v>0</v>
      </c>
      <c r="B508" s="103" t="str">
        <f>Final_Report[[#This Row],[Summary]]</f>
        <v>N/A</v>
      </c>
      <c r="C508" s="103" t="str">
        <f>CONCATENATE("*Steps to Reproduce:*",CHAR(10),CHAR(10),'Final Report'!AD508,CHAR(10),CHAR(10),'Final Report'!AF508,CHAR(10),CHAR(10),"*Actual Result:*",CHAR(10),'Final Report'!V508,CHAR(10),CHAR(10),"*ScreenShot Name:*",CHAR(10),'Final Report'!AI508,CHAR(10),CHAR(10),IF('Final Report'!X508&lt;&gt;"",CONCATENATE("*Code Snippet*",CHAR(10),'Final Report'!X508,CHAR(10),CHAR(10)),""),"*Expected Result*",CHAR(10),'Final Report'!Z508,CHAR(10),CHAR(10),"*Rationale*",CHAR(10),'Final Report'!AA508,CHAR(10),CHAR(10),"*Recommendation*",CHAR(10),'Final Report'!AC508,CHAR(10),CHAR(10),"*WCAG 2.1 Conformance Level:*",CHAR(10),'Final Report'!AG508,CHAR(10),CHAR(10),"*WCAG 2.1 Success Criteria:*",CHAR(10),'Final Report'!AH508,CHAR(10),CHAR(10),"*Tested on:*",CHAR(10),'Final Report'!AK508,CHAR(10),CHAR(10),IF(OR('Final Report'!G508&lt;&gt;"",'Final Report'!H508&lt;&gt;"",'Final Report'!I508&lt;&gt;"",'Final Report'!J508&lt;&gt;"",'Final Report'!K508&lt;&gt;"",'Final Report'!L508&lt;&gt;"",'Final Report'!M508&lt;&gt;"",'Final Report'!N508&lt;&gt;"",'Final Report'!O508&lt;&gt;""),CONCATENATE("*Assistive Technology:*",CHAR(10),IF('Final Report'!G508&lt;&gt;"",CONCATENATE("JAWS 2022 - Chrome - Windows - ",'Final Report'!G508,CHAR(10)),""),IF('Final Report'!H508&lt;&gt;"",CONCATENATE("NVDA 2022 - Firefox - Windows - ",'Final Report'!H508,CHAR(10)),""),IF('Final Report'!I508&lt;&gt;"",CONCATENATE("NVDA 2022 - Chrome - Windows - ",'Final Report'!I508,CHAR(10)),""),IF('Final Report'!J508&lt;&gt;"",CONCATENATE("VoiceOver - Safari - MAC OS - ",'Final Report'!J508,CHAR(10)),""),IF('Final Report'!K508&lt;&gt;"",CONCATENATE("VoiceOver - Chrome - MAC OS  - ",'Final Report'!K508,CHAR(10)),""),IF('Final Report'!L508&lt;&gt;"",CONCATENATE("VoiceOver - iOS - ",'Final Report'!L508,CHAR(10)),""),IF('Final Report'!M508&lt;&gt;"",CONCATENATE("TalkBack - Android - ",'Final Report'!M508,CHAR(10)),""),IF('Final Report'!N508&lt;&gt;"",CONCATENATE("ZoomText - ",'Final Report'!N508,CHAR(10)),""),IF('Final Report'!O508&lt;&gt;"",CONCATENATE("Dragon - ",'Final Report'!O508,CHAR(10)),""),CHAR(10),"*Original Bug:*",CHAR(10),)))</f>
        <v>*Steps to Reproduce:*
N/A
*Actual Result:*
N/A
*ScreenShot Name:*
*Code Snippet*
0
*Expected Result*
N/A
*Rationale*
N/A
*Recommendation*
N/A
*WCAG 2.1 Conformance Level:*
N/A
*WCAG 2.1 Success Criteria:*
N/A
*Tested on:*
Windows: 11
MAC OS: 12
iOS: 15
Android OS: 10
FALSE</v>
      </c>
      <c r="D508" s="121" t="b">
        <f>Final_Report[[#This Row],[Severity]]</f>
        <v>0</v>
      </c>
      <c r="E508" s="103" t="str">
        <f>CONCATENATE('Final Report'!AD508,CHAR(10),CHAR(10),'Final Report'!AF508)</f>
        <v xml:space="preserve">
N/A</v>
      </c>
      <c r="F508" s="103" t="str">
        <f>Final_Report[[#This Row],[Components]]</f>
        <v>N/A (Level N/A), Accessibility, Audit, Marketing, MLM-XL, MLVISION, MyLab, US, VPAT</v>
      </c>
      <c r="G508" s="103" t="e">
        <f>Final_Report[[#This Row],[Labels]]</f>
        <v>#VALUE!</v>
      </c>
      <c r="H508" s="103">
        <f>Final_Report[[#This Row],[ScreenShot Name]]</f>
        <v>0</v>
      </c>
      <c r="I508" s="104">
        <f>Final_Report[[#This Row],[Priority]]</f>
        <v>0</v>
      </c>
      <c r="J508" s="103">
        <f>Final_Report[[#This Row],[Uploading Status]]</f>
        <v>0</v>
      </c>
    </row>
    <row r="509" spans="1:10" ht="409.5" hidden="1">
      <c r="A509" s="58">
        <f>Final_Report[[#This Row],[Issue Name]]</f>
        <v>0</v>
      </c>
      <c r="B509" s="103" t="str">
        <f>Final_Report[[#This Row],[Summary]]</f>
        <v>N/A</v>
      </c>
      <c r="C509" s="103" t="str">
        <f>CONCATENATE("*Steps to Reproduce:*",CHAR(10),CHAR(10),'Final Report'!AD509,CHAR(10),CHAR(10),'Final Report'!AF509,CHAR(10),CHAR(10),"*Actual Result:*",CHAR(10),'Final Report'!V509,CHAR(10),CHAR(10),"*ScreenShot Name:*",CHAR(10),'Final Report'!AI509,CHAR(10),CHAR(10),IF('Final Report'!X509&lt;&gt;"",CONCATENATE("*Code Snippet*",CHAR(10),'Final Report'!X509,CHAR(10),CHAR(10)),""),"*Expected Result*",CHAR(10),'Final Report'!Z509,CHAR(10),CHAR(10),"*Rationale*",CHAR(10),'Final Report'!AA509,CHAR(10),CHAR(10),"*Recommendation*",CHAR(10),'Final Report'!AC509,CHAR(10),CHAR(10),"*WCAG 2.1 Conformance Level:*",CHAR(10),'Final Report'!AG509,CHAR(10),CHAR(10),"*WCAG 2.1 Success Criteria:*",CHAR(10),'Final Report'!AH509,CHAR(10),CHAR(10),"*Tested on:*",CHAR(10),'Final Report'!AK509,CHAR(10),CHAR(10),IF(OR('Final Report'!G509&lt;&gt;"",'Final Report'!H509&lt;&gt;"",'Final Report'!I509&lt;&gt;"",'Final Report'!J509&lt;&gt;"",'Final Report'!K509&lt;&gt;"",'Final Report'!L509&lt;&gt;"",'Final Report'!M509&lt;&gt;"",'Final Report'!N509&lt;&gt;"",'Final Report'!O509&lt;&gt;""),CONCATENATE("*Assistive Technology:*",CHAR(10),IF('Final Report'!G509&lt;&gt;"",CONCATENATE("JAWS 2022 - Chrome - Windows - ",'Final Report'!G509,CHAR(10)),""),IF('Final Report'!H509&lt;&gt;"",CONCATENATE("NVDA 2022 - Firefox - Windows - ",'Final Report'!H509,CHAR(10)),""),IF('Final Report'!I509&lt;&gt;"",CONCATENATE("NVDA 2022 - Chrome - Windows - ",'Final Report'!I509,CHAR(10)),""),IF('Final Report'!J509&lt;&gt;"",CONCATENATE("VoiceOver - Safari - MAC OS - ",'Final Report'!J509,CHAR(10)),""),IF('Final Report'!K509&lt;&gt;"",CONCATENATE("VoiceOver - Chrome - MAC OS  - ",'Final Report'!K509,CHAR(10)),""),IF('Final Report'!L509&lt;&gt;"",CONCATENATE("VoiceOver - iOS - ",'Final Report'!L509,CHAR(10)),""),IF('Final Report'!M509&lt;&gt;"",CONCATENATE("TalkBack - Android - ",'Final Report'!M509,CHAR(10)),""),IF('Final Report'!N509&lt;&gt;"",CONCATENATE("ZoomText - ",'Final Report'!N509,CHAR(10)),""),IF('Final Report'!O509&lt;&gt;"",CONCATENATE("Dragon - ",'Final Report'!O509,CHAR(10)),""),CHAR(10),"*Original Bug:*",CHAR(10),)))</f>
        <v>*Steps to Reproduce:*
N/A
*Actual Result:*
N/A
*ScreenShot Name:*
*Code Snippet*
0
*Expected Result*
N/A
*Rationale*
N/A
*Recommendation*
N/A
*WCAG 2.1 Conformance Level:*
N/A
*WCAG 2.1 Success Criteria:*
N/A
*Tested on:*
Windows: 11
MAC OS: 12
iOS: 15
Android OS: 10
FALSE</v>
      </c>
      <c r="D509" s="121" t="b">
        <f>Final_Report[[#This Row],[Severity]]</f>
        <v>0</v>
      </c>
      <c r="E509" s="103" t="str">
        <f>CONCATENATE('Final Report'!AD509,CHAR(10),CHAR(10),'Final Report'!AF509)</f>
        <v xml:space="preserve">
N/A</v>
      </c>
      <c r="F509" s="103" t="str">
        <f>Final_Report[[#This Row],[Components]]</f>
        <v>N/A (Level N/A), Accessibility, Audit, Marketing, MLM-XL, MLVISION, MyLab, US, VPAT</v>
      </c>
      <c r="G509" s="103" t="e">
        <f>Final_Report[[#This Row],[Labels]]</f>
        <v>#VALUE!</v>
      </c>
      <c r="H509" s="103">
        <f>Final_Report[[#This Row],[ScreenShot Name]]</f>
        <v>0</v>
      </c>
      <c r="I509" s="104">
        <f>Final_Report[[#This Row],[Priority]]</f>
        <v>0</v>
      </c>
      <c r="J509" s="103">
        <f>Final_Report[[#This Row],[Uploading Status]]</f>
        <v>0</v>
      </c>
    </row>
    <row r="510" spans="1:10" ht="409.5" hidden="1">
      <c r="A510" s="58">
        <f>Final_Report[[#This Row],[Issue Name]]</f>
        <v>0</v>
      </c>
      <c r="B510" s="103" t="str">
        <f>Final_Report[[#This Row],[Summary]]</f>
        <v>N/A</v>
      </c>
      <c r="C510" s="103" t="str">
        <f>CONCATENATE("*Steps to Reproduce:*",CHAR(10),CHAR(10),'Final Report'!AD510,CHAR(10),CHAR(10),'Final Report'!AF510,CHAR(10),CHAR(10),"*Actual Result:*",CHAR(10),'Final Report'!V510,CHAR(10),CHAR(10),"*ScreenShot Name:*",CHAR(10),'Final Report'!AI510,CHAR(10),CHAR(10),IF('Final Report'!X510&lt;&gt;"",CONCATENATE("*Code Snippet*",CHAR(10),'Final Report'!X510,CHAR(10),CHAR(10)),""),"*Expected Result*",CHAR(10),'Final Report'!Z510,CHAR(10),CHAR(10),"*Rationale*",CHAR(10),'Final Report'!AA510,CHAR(10),CHAR(10),"*Recommendation*",CHAR(10),'Final Report'!AC510,CHAR(10),CHAR(10),"*WCAG 2.1 Conformance Level:*",CHAR(10),'Final Report'!AG510,CHAR(10),CHAR(10),"*WCAG 2.1 Success Criteria:*",CHAR(10),'Final Report'!AH510,CHAR(10),CHAR(10),"*Tested on:*",CHAR(10),'Final Report'!AK510,CHAR(10),CHAR(10),IF(OR('Final Report'!G510&lt;&gt;"",'Final Report'!H510&lt;&gt;"",'Final Report'!I510&lt;&gt;"",'Final Report'!J510&lt;&gt;"",'Final Report'!K510&lt;&gt;"",'Final Report'!L510&lt;&gt;"",'Final Report'!M510&lt;&gt;"",'Final Report'!N510&lt;&gt;"",'Final Report'!O510&lt;&gt;""),CONCATENATE("*Assistive Technology:*",CHAR(10),IF('Final Report'!G510&lt;&gt;"",CONCATENATE("JAWS 2022 - Chrome - Windows - ",'Final Report'!G510,CHAR(10)),""),IF('Final Report'!H510&lt;&gt;"",CONCATENATE("NVDA 2022 - Firefox - Windows - ",'Final Report'!H510,CHAR(10)),""),IF('Final Report'!I510&lt;&gt;"",CONCATENATE("NVDA 2022 - Chrome - Windows - ",'Final Report'!I510,CHAR(10)),""),IF('Final Report'!J510&lt;&gt;"",CONCATENATE("VoiceOver - Safari - MAC OS - ",'Final Report'!J510,CHAR(10)),""),IF('Final Report'!K510&lt;&gt;"",CONCATENATE("VoiceOver - Chrome - MAC OS  - ",'Final Report'!K510,CHAR(10)),""),IF('Final Report'!L510&lt;&gt;"",CONCATENATE("VoiceOver - iOS - ",'Final Report'!L510,CHAR(10)),""),IF('Final Report'!M510&lt;&gt;"",CONCATENATE("TalkBack - Android - ",'Final Report'!M510,CHAR(10)),""),IF('Final Report'!N510&lt;&gt;"",CONCATENATE("ZoomText - ",'Final Report'!N510,CHAR(10)),""),IF('Final Report'!O510&lt;&gt;"",CONCATENATE("Dragon - ",'Final Report'!O510,CHAR(10)),""),CHAR(10),"*Original Bug:*",CHAR(10),)))</f>
        <v>*Steps to Reproduce:*
N/A
*Actual Result:*
N/A
*ScreenShot Name:*
*Code Snippet*
0
*Expected Result*
N/A
*Rationale*
N/A
*Recommendation*
N/A
*WCAG 2.1 Conformance Level:*
N/A
*WCAG 2.1 Success Criteria:*
N/A
*Tested on:*
Windows: 11
MAC OS: 12
iOS: 15
Android OS: 10
FALSE</v>
      </c>
      <c r="D510" s="121" t="b">
        <f>Final_Report[[#This Row],[Severity]]</f>
        <v>0</v>
      </c>
      <c r="E510" s="103" t="str">
        <f>CONCATENATE('Final Report'!AD510,CHAR(10),CHAR(10),'Final Report'!AF510)</f>
        <v xml:space="preserve">
N/A</v>
      </c>
      <c r="F510" s="103" t="str">
        <f>Final_Report[[#This Row],[Components]]</f>
        <v>N/A (Level N/A), Accessibility, Audit, Marketing, MLM-XL, MLVISION, MyLab, US, VPAT</v>
      </c>
      <c r="G510" s="103" t="e">
        <f>Final_Report[[#This Row],[Labels]]</f>
        <v>#VALUE!</v>
      </c>
      <c r="H510" s="103">
        <f>Final_Report[[#This Row],[ScreenShot Name]]</f>
        <v>0</v>
      </c>
      <c r="I510" s="104">
        <f>Final_Report[[#This Row],[Priority]]</f>
        <v>0</v>
      </c>
      <c r="J510" s="103">
        <f>Final_Report[[#This Row],[Uploading Status]]</f>
        <v>0</v>
      </c>
    </row>
    <row r="511" spans="1:10" ht="409.5" hidden="1">
      <c r="A511" s="58">
        <f>Final_Report[[#This Row],[Issue Name]]</f>
        <v>0</v>
      </c>
      <c r="B511" s="103" t="str">
        <f>Final_Report[[#This Row],[Summary]]</f>
        <v>N/A</v>
      </c>
      <c r="C511" s="103" t="str">
        <f>CONCATENATE("*Steps to Reproduce:*",CHAR(10),CHAR(10),'Final Report'!AD511,CHAR(10),CHAR(10),'Final Report'!AF511,CHAR(10),CHAR(10),"*Actual Result:*",CHAR(10),'Final Report'!V511,CHAR(10),CHAR(10),"*ScreenShot Name:*",CHAR(10),'Final Report'!AI511,CHAR(10),CHAR(10),IF('Final Report'!X511&lt;&gt;"",CONCATENATE("*Code Snippet*",CHAR(10),'Final Report'!X511,CHAR(10),CHAR(10)),""),"*Expected Result*",CHAR(10),'Final Report'!Z511,CHAR(10),CHAR(10),"*Rationale*",CHAR(10),'Final Report'!AA511,CHAR(10),CHAR(10),"*Recommendation*",CHAR(10),'Final Report'!AC511,CHAR(10),CHAR(10),"*WCAG 2.1 Conformance Level:*",CHAR(10),'Final Report'!AG511,CHAR(10),CHAR(10),"*WCAG 2.1 Success Criteria:*",CHAR(10),'Final Report'!AH511,CHAR(10),CHAR(10),"*Tested on:*",CHAR(10),'Final Report'!AK511,CHAR(10),CHAR(10),IF(OR('Final Report'!G511&lt;&gt;"",'Final Report'!H511&lt;&gt;"",'Final Report'!I511&lt;&gt;"",'Final Report'!J511&lt;&gt;"",'Final Report'!K511&lt;&gt;"",'Final Report'!L511&lt;&gt;"",'Final Report'!M511&lt;&gt;"",'Final Report'!N511&lt;&gt;"",'Final Report'!O511&lt;&gt;""),CONCATENATE("*Assistive Technology:*",CHAR(10),IF('Final Report'!G511&lt;&gt;"",CONCATENATE("JAWS 2022 - Chrome - Windows - ",'Final Report'!G511,CHAR(10)),""),IF('Final Report'!H511&lt;&gt;"",CONCATENATE("NVDA 2022 - Firefox - Windows - ",'Final Report'!H511,CHAR(10)),""),IF('Final Report'!I511&lt;&gt;"",CONCATENATE("NVDA 2022 - Chrome - Windows - ",'Final Report'!I511,CHAR(10)),""),IF('Final Report'!J511&lt;&gt;"",CONCATENATE("VoiceOver - Safari - MAC OS - ",'Final Report'!J511,CHAR(10)),""),IF('Final Report'!K511&lt;&gt;"",CONCATENATE("VoiceOver - Chrome - MAC OS  - ",'Final Report'!K511,CHAR(10)),""),IF('Final Report'!L511&lt;&gt;"",CONCATENATE("VoiceOver - iOS - ",'Final Report'!L511,CHAR(10)),""),IF('Final Report'!M511&lt;&gt;"",CONCATENATE("TalkBack - Android - ",'Final Report'!M511,CHAR(10)),""),IF('Final Report'!N511&lt;&gt;"",CONCATENATE("ZoomText - ",'Final Report'!N511,CHAR(10)),""),IF('Final Report'!O511&lt;&gt;"",CONCATENATE("Dragon - ",'Final Report'!O511,CHAR(10)),""),CHAR(10),"*Original Bug:*",CHAR(10),)))</f>
        <v>*Steps to Reproduce:*
N/A
*Actual Result:*
N/A
*ScreenShot Name:*
*Code Snippet*
0
*Expected Result*
N/A
*Rationale*
N/A
*Recommendation*
N/A
*WCAG 2.1 Conformance Level:*
N/A
*WCAG 2.1 Success Criteria:*
N/A
*Tested on:*
Windows: 11
MAC OS: 12
iOS: 15
Android OS: 10
FALSE</v>
      </c>
      <c r="D511" s="121" t="b">
        <f>Final_Report[[#This Row],[Severity]]</f>
        <v>0</v>
      </c>
      <c r="E511" s="103" t="str">
        <f>CONCATENATE('Final Report'!AD511,CHAR(10),CHAR(10),'Final Report'!AF511)</f>
        <v xml:space="preserve">
N/A</v>
      </c>
      <c r="F511" s="103" t="str">
        <f>Final_Report[[#This Row],[Components]]</f>
        <v>N/A (Level N/A), Accessibility, Audit, Marketing, MLM-XL, MLVISION, MyLab, US, VPAT</v>
      </c>
      <c r="G511" s="103" t="e">
        <f>Final_Report[[#This Row],[Labels]]</f>
        <v>#VALUE!</v>
      </c>
      <c r="H511" s="103">
        <f>Final_Report[[#This Row],[ScreenShot Name]]</f>
        <v>0</v>
      </c>
      <c r="I511" s="104">
        <f>Final_Report[[#This Row],[Priority]]</f>
        <v>0</v>
      </c>
      <c r="J511" s="103">
        <f>Final_Report[[#This Row],[Uploading Status]]</f>
        <v>0</v>
      </c>
    </row>
    <row r="512" spans="1:10" ht="409.5" hidden="1">
      <c r="A512" s="58">
        <f>Final_Report[[#This Row],[Issue Name]]</f>
        <v>0</v>
      </c>
      <c r="B512" s="103" t="str">
        <f>Final_Report[[#This Row],[Summary]]</f>
        <v>N/A</v>
      </c>
      <c r="C512" s="103" t="str">
        <f>CONCATENATE("*Steps to Reproduce:*",CHAR(10),CHAR(10),'Final Report'!AD512,CHAR(10),CHAR(10),'Final Report'!AF512,CHAR(10),CHAR(10),"*Actual Result:*",CHAR(10),'Final Report'!V512,CHAR(10),CHAR(10),"*ScreenShot Name:*",CHAR(10),'Final Report'!AI512,CHAR(10),CHAR(10),IF('Final Report'!X512&lt;&gt;"",CONCATENATE("*Code Snippet*",CHAR(10),'Final Report'!X512,CHAR(10),CHAR(10)),""),"*Expected Result*",CHAR(10),'Final Report'!Z512,CHAR(10),CHAR(10),"*Rationale*",CHAR(10),'Final Report'!AA512,CHAR(10),CHAR(10),"*Recommendation*",CHAR(10),'Final Report'!AC512,CHAR(10),CHAR(10),"*WCAG 2.1 Conformance Level:*",CHAR(10),'Final Report'!AG512,CHAR(10),CHAR(10),"*WCAG 2.1 Success Criteria:*",CHAR(10),'Final Report'!AH512,CHAR(10),CHAR(10),"*Tested on:*",CHAR(10),'Final Report'!AK512,CHAR(10),CHAR(10),IF(OR('Final Report'!G512&lt;&gt;"",'Final Report'!H512&lt;&gt;"",'Final Report'!I512&lt;&gt;"",'Final Report'!J512&lt;&gt;"",'Final Report'!K512&lt;&gt;"",'Final Report'!L512&lt;&gt;"",'Final Report'!M512&lt;&gt;"",'Final Report'!N512&lt;&gt;"",'Final Report'!O512&lt;&gt;""),CONCATENATE("*Assistive Technology:*",CHAR(10),IF('Final Report'!G512&lt;&gt;"",CONCATENATE("JAWS 2022 - Chrome - Windows - ",'Final Report'!G512,CHAR(10)),""),IF('Final Report'!H512&lt;&gt;"",CONCATENATE("NVDA 2022 - Firefox - Windows - ",'Final Report'!H512,CHAR(10)),""),IF('Final Report'!I512&lt;&gt;"",CONCATENATE("NVDA 2022 - Chrome - Windows - ",'Final Report'!I512,CHAR(10)),""),IF('Final Report'!J512&lt;&gt;"",CONCATENATE("VoiceOver - Safari - MAC OS - ",'Final Report'!J512,CHAR(10)),""),IF('Final Report'!K512&lt;&gt;"",CONCATENATE("VoiceOver - Chrome - MAC OS  - ",'Final Report'!K512,CHAR(10)),""),IF('Final Report'!L512&lt;&gt;"",CONCATENATE("VoiceOver - iOS - ",'Final Report'!L512,CHAR(10)),""),IF('Final Report'!M512&lt;&gt;"",CONCATENATE("TalkBack - Android - ",'Final Report'!M512,CHAR(10)),""),IF('Final Report'!N512&lt;&gt;"",CONCATENATE("ZoomText - ",'Final Report'!N512,CHAR(10)),""),IF('Final Report'!O512&lt;&gt;"",CONCATENATE("Dragon - ",'Final Report'!O512,CHAR(10)),""),CHAR(10),"*Original Bug:*",CHAR(10),)))</f>
        <v>*Steps to Reproduce:*
N/A
*Actual Result:*
N/A
*ScreenShot Name:*
*Code Snippet*
0
*Expected Result*
N/A
*Rationale*
N/A
*Recommendation*
N/A
*WCAG 2.1 Conformance Level:*
N/A
*WCAG 2.1 Success Criteria:*
N/A
*Tested on:*
Windows: 11
MAC OS: 12
iOS: 15
Android OS: 10
FALSE</v>
      </c>
      <c r="D512" s="121" t="b">
        <f>Final_Report[[#This Row],[Severity]]</f>
        <v>0</v>
      </c>
      <c r="E512" s="103" t="str">
        <f>CONCATENATE('Final Report'!AD512,CHAR(10),CHAR(10),'Final Report'!AF512)</f>
        <v xml:space="preserve">
N/A</v>
      </c>
      <c r="F512" s="103" t="str">
        <f>Final_Report[[#This Row],[Components]]</f>
        <v>N/A (Level N/A), Accessibility, Audit, Marketing, MLM-XL, MLVISION, MyLab, US, VPAT</v>
      </c>
      <c r="G512" s="103" t="e">
        <f>Final_Report[[#This Row],[Labels]]</f>
        <v>#VALUE!</v>
      </c>
      <c r="H512" s="103">
        <f>Final_Report[[#This Row],[ScreenShot Name]]</f>
        <v>0</v>
      </c>
      <c r="I512" s="104">
        <f>Final_Report[[#This Row],[Priority]]</f>
        <v>0</v>
      </c>
      <c r="J512" s="103">
        <f>Final_Report[[#This Row],[Uploading Status]]</f>
        <v>0</v>
      </c>
    </row>
    <row r="513" spans="1:10" ht="409.5" hidden="1">
      <c r="A513" s="58">
        <f>Final_Report[[#This Row],[Issue Name]]</f>
        <v>0</v>
      </c>
      <c r="B513" s="103" t="str">
        <f>Final_Report[[#This Row],[Summary]]</f>
        <v>N/A</v>
      </c>
      <c r="C513" s="103" t="str">
        <f>CONCATENATE("*Steps to Reproduce:*",CHAR(10),CHAR(10),'Final Report'!AD513,CHAR(10),CHAR(10),'Final Report'!AF513,CHAR(10),CHAR(10),"*Actual Result:*",CHAR(10),'Final Report'!V513,CHAR(10),CHAR(10),"*ScreenShot Name:*",CHAR(10),'Final Report'!AI513,CHAR(10),CHAR(10),IF('Final Report'!X513&lt;&gt;"",CONCATENATE("*Code Snippet*",CHAR(10),'Final Report'!X513,CHAR(10),CHAR(10)),""),"*Expected Result*",CHAR(10),'Final Report'!Z513,CHAR(10),CHAR(10),"*Rationale*",CHAR(10),'Final Report'!AA513,CHAR(10),CHAR(10),"*Recommendation*",CHAR(10),'Final Report'!AC513,CHAR(10),CHAR(10),"*WCAG 2.1 Conformance Level:*",CHAR(10),'Final Report'!AG513,CHAR(10),CHAR(10),"*WCAG 2.1 Success Criteria:*",CHAR(10),'Final Report'!AH513,CHAR(10),CHAR(10),"*Tested on:*",CHAR(10),'Final Report'!AK513,CHAR(10),CHAR(10),IF(OR('Final Report'!G513&lt;&gt;"",'Final Report'!H513&lt;&gt;"",'Final Report'!I513&lt;&gt;"",'Final Report'!J513&lt;&gt;"",'Final Report'!K513&lt;&gt;"",'Final Report'!L513&lt;&gt;"",'Final Report'!M513&lt;&gt;"",'Final Report'!N513&lt;&gt;"",'Final Report'!O513&lt;&gt;""),CONCATENATE("*Assistive Technology:*",CHAR(10),IF('Final Report'!G513&lt;&gt;"",CONCATENATE("JAWS 2022 - Chrome - Windows - ",'Final Report'!G513,CHAR(10)),""),IF('Final Report'!H513&lt;&gt;"",CONCATENATE("NVDA 2022 - Firefox - Windows - ",'Final Report'!H513,CHAR(10)),""),IF('Final Report'!I513&lt;&gt;"",CONCATENATE("NVDA 2022 - Chrome - Windows - ",'Final Report'!I513,CHAR(10)),""),IF('Final Report'!J513&lt;&gt;"",CONCATENATE("VoiceOver - Safari - MAC OS - ",'Final Report'!J513,CHAR(10)),""),IF('Final Report'!K513&lt;&gt;"",CONCATENATE("VoiceOver - Chrome - MAC OS  - ",'Final Report'!K513,CHAR(10)),""),IF('Final Report'!L513&lt;&gt;"",CONCATENATE("VoiceOver - iOS - ",'Final Report'!L513,CHAR(10)),""),IF('Final Report'!M513&lt;&gt;"",CONCATENATE("TalkBack - Android - ",'Final Report'!M513,CHAR(10)),""),IF('Final Report'!N513&lt;&gt;"",CONCATENATE("ZoomText - ",'Final Report'!N513,CHAR(10)),""),IF('Final Report'!O513&lt;&gt;"",CONCATENATE("Dragon - ",'Final Report'!O513,CHAR(10)),""),CHAR(10),"*Original Bug:*",CHAR(10),)))</f>
        <v>*Steps to Reproduce:*
N/A
*Actual Result:*
N/A
*ScreenShot Name:*
*Code Snippet*
0
*Expected Result*
N/A
*Rationale*
N/A
*Recommendation*
N/A
*WCAG 2.1 Conformance Level:*
N/A
*WCAG 2.1 Success Criteria:*
N/A
*Tested on:*
Windows: 11
MAC OS: 12
iOS: 15
Android OS: 10
FALSE</v>
      </c>
      <c r="D513" s="121" t="b">
        <f>Final_Report[[#This Row],[Severity]]</f>
        <v>0</v>
      </c>
      <c r="E513" s="103" t="str">
        <f>CONCATENATE('Final Report'!AD513,CHAR(10),CHAR(10),'Final Report'!AF513)</f>
        <v xml:space="preserve">
N/A</v>
      </c>
      <c r="F513" s="103" t="str">
        <f>Final_Report[[#This Row],[Components]]</f>
        <v>N/A (Level N/A), Accessibility, Audit, Marketing, MLM-XL, MLVISION, MyLab, US, VPAT</v>
      </c>
      <c r="G513" s="103" t="e">
        <f>Final_Report[[#This Row],[Labels]]</f>
        <v>#VALUE!</v>
      </c>
      <c r="H513" s="103">
        <f>Final_Report[[#This Row],[ScreenShot Name]]</f>
        <v>0</v>
      </c>
      <c r="I513" s="104">
        <f>Final_Report[[#This Row],[Priority]]</f>
        <v>0</v>
      </c>
      <c r="J513" s="103">
        <f>Final_Report[[#This Row],[Uploading Status]]</f>
        <v>0</v>
      </c>
    </row>
    <row r="514" spans="1:10" ht="409.5" hidden="1">
      <c r="A514" s="58">
        <f>Final_Report[[#This Row],[Issue Name]]</f>
        <v>0</v>
      </c>
      <c r="B514" s="103" t="str">
        <f>Final_Report[[#This Row],[Summary]]</f>
        <v>N/A</v>
      </c>
      <c r="C514" s="103" t="str">
        <f>CONCATENATE("*Steps to Reproduce:*",CHAR(10),CHAR(10),'Final Report'!AD514,CHAR(10),CHAR(10),'Final Report'!AF514,CHAR(10),CHAR(10),"*Actual Result:*",CHAR(10),'Final Report'!V514,CHAR(10),CHAR(10),"*ScreenShot Name:*",CHAR(10),'Final Report'!AI514,CHAR(10),CHAR(10),IF('Final Report'!X514&lt;&gt;"",CONCATENATE("*Code Snippet*",CHAR(10),'Final Report'!X514,CHAR(10),CHAR(10)),""),"*Expected Result*",CHAR(10),'Final Report'!Z514,CHAR(10),CHAR(10),"*Rationale*",CHAR(10),'Final Report'!AA514,CHAR(10),CHAR(10),"*Recommendation*",CHAR(10),'Final Report'!AC514,CHAR(10),CHAR(10),"*WCAG 2.1 Conformance Level:*",CHAR(10),'Final Report'!AG514,CHAR(10),CHAR(10),"*WCAG 2.1 Success Criteria:*",CHAR(10),'Final Report'!AH514,CHAR(10),CHAR(10),"*Tested on:*",CHAR(10),'Final Report'!AK514,CHAR(10),CHAR(10),IF(OR('Final Report'!G514&lt;&gt;"",'Final Report'!H514&lt;&gt;"",'Final Report'!I514&lt;&gt;"",'Final Report'!J514&lt;&gt;"",'Final Report'!K514&lt;&gt;"",'Final Report'!L514&lt;&gt;"",'Final Report'!M514&lt;&gt;"",'Final Report'!N514&lt;&gt;"",'Final Report'!O514&lt;&gt;""),CONCATENATE("*Assistive Technology:*",CHAR(10),IF('Final Report'!G514&lt;&gt;"",CONCATENATE("JAWS 2022 - Chrome - Windows - ",'Final Report'!G514,CHAR(10)),""),IF('Final Report'!H514&lt;&gt;"",CONCATENATE("NVDA 2022 - Firefox - Windows - ",'Final Report'!H514,CHAR(10)),""),IF('Final Report'!I514&lt;&gt;"",CONCATENATE("NVDA 2022 - Chrome - Windows - ",'Final Report'!I514,CHAR(10)),""),IF('Final Report'!J514&lt;&gt;"",CONCATENATE("VoiceOver - Safari - MAC OS - ",'Final Report'!J514,CHAR(10)),""),IF('Final Report'!K514&lt;&gt;"",CONCATENATE("VoiceOver - Chrome - MAC OS  - ",'Final Report'!K514,CHAR(10)),""),IF('Final Report'!L514&lt;&gt;"",CONCATENATE("VoiceOver - iOS - ",'Final Report'!L514,CHAR(10)),""),IF('Final Report'!M514&lt;&gt;"",CONCATENATE("TalkBack - Android - ",'Final Report'!M514,CHAR(10)),""),IF('Final Report'!N514&lt;&gt;"",CONCATENATE("ZoomText - ",'Final Report'!N514,CHAR(10)),""),IF('Final Report'!O514&lt;&gt;"",CONCATENATE("Dragon - ",'Final Report'!O514,CHAR(10)),""),CHAR(10),"*Original Bug:*",CHAR(10),)))</f>
        <v>*Steps to Reproduce:*
N/A
*Actual Result:*
N/A
*ScreenShot Name:*
*Code Snippet*
0
*Expected Result*
N/A
*Rationale*
N/A
*Recommendation*
N/A
*WCAG 2.1 Conformance Level:*
N/A
*WCAG 2.1 Success Criteria:*
N/A
*Tested on:*
Windows: 11
MAC OS: 12
iOS: 15
Android OS: 10
FALSE</v>
      </c>
      <c r="D514" s="121" t="b">
        <f>Final_Report[[#This Row],[Severity]]</f>
        <v>0</v>
      </c>
      <c r="E514" s="103" t="str">
        <f>CONCATENATE('Final Report'!AD514,CHAR(10),CHAR(10),'Final Report'!AF514)</f>
        <v xml:space="preserve">
N/A</v>
      </c>
      <c r="F514" s="103" t="str">
        <f>Final_Report[[#This Row],[Components]]</f>
        <v>N/A (Level N/A), Accessibility, Audit, Marketing, MLM-XL, MLVISION, MyLab, US, VPAT</v>
      </c>
      <c r="G514" s="103" t="e">
        <f>Final_Report[[#This Row],[Labels]]</f>
        <v>#VALUE!</v>
      </c>
      <c r="H514" s="103">
        <f>Final_Report[[#This Row],[ScreenShot Name]]</f>
        <v>0</v>
      </c>
      <c r="I514" s="104">
        <f>Final_Report[[#This Row],[Priority]]</f>
        <v>0</v>
      </c>
      <c r="J514" s="103">
        <f>Final_Report[[#This Row],[Uploading Status]]</f>
        <v>0</v>
      </c>
    </row>
    <row r="515" spans="1:10" ht="409.5" hidden="1">
      <c r="A515" s="58">
        <f>Final_Report[[#This Row],[Issue Name]]</f>
        <v>0</v>
      </c>
      <c r="B515" s="103" t="str">
        <f>Final_Report[[#This Row],[Summary]]</f>
        <v>N/A</v>
      </c>
      <c r="C515" s="103" t="str">
        <f>CONCATENATE("*Steps to Reproduce:*",CHAR(10),CHAR(10),'Final Report'!AD515,CHAR(10),CHAR(10),'Final Report'!AF515,CHAR(10),CHAR(10),"*Actual Result:*",CHAR(10),'Final Report'!V515,CHAR(10),CHAR(10),"*ScreenShot Name:*",CHAR(10),'Final Report'!AI515,CHAR(10),CHAR(10),IF('Final Report'!X515&lt;&gt;"",CONCATENATE("*Code Snippet*",CHAR(10),'Final Report'!X515,CHAR(10),CHAR(10)),""),"*Expected Result*",CHAR(10),'Final Report'!Z515,CHAR(10),CHAR(10),"*Rationale*",CHAR(10),'Final Report'!AA515,CHAR(10),CHAR(10),"*Recommendation*",CHAR(10),'Final Report'!AC515,CHAR(10),CHAR(10),"*WCAG 2.1 Conformance Level:*",CHAR(10),'Final Report'!AG515,CHAR(10),CHAR(10),"*WCAG 2.1 Success Criteria:*",CHAR(10),'Final Report'!AH515,CHAR(10),CHAR(10),"*Tested on:*",CHAR(10),'Final Report'!AK515,CHAR(10),CHAR(10),IF(OR('Final Report'!G515&lt;&gt;"",'Final Report'!H515&lt;&gt;"",'Final Report'!I515&lt;&gt;"",'Final Report'!J515&lt;&gt;"",'Final Report'!K515&lt;&gt;"",'Final Report'!L515&lt;&gt;"",'Final Report'!M515&lt;&gt;"",'Final Report'!N515&lt;&gt;"",'Final Report'!O515&lt;&gt;""),CONCATENATE("*Assistive Technology:*",CHAR(10),IF('Final Report'!G515&lt;&gt;"",CONCATENATE("JAWS 2022 - Chrome - Windows - ",'Final Report'!G515,CHAR(10)),""),IF('Final Report'!H515&lt;&gt;"",CONCATENATE("NVDA 2022 - Firefox - Windows - ",'Final Report'!H515,CHAR(10)),""),IF('Final Report'!I515&lt;&gt;"",CONCATENATE("NVDA 2022 - Chrome - Windows - ",'Final Report'!I515,CHAR(10)),""),IF('Final Report'!J515&lt;&gt;"",CONCATENATE("VoiceOver - Safari - MAC OS - ",'Final Report'!J515,CHAR(10)),""),IF('Final Report'!K515&lt;&gt;"",CONCATENATE("VoiceOver - Chrome - MAC OS  - ",'Final Report'!K515,CHAR(10)),""),IF('Final Report'!L515&lt;&gt;"",CONCATENATE("VoiceOver - iOS - ",'Final Report'!L515,CHAR(10)),""),IF('Final Report'!M515&lt;&gt;"",CONCATENATE("TalkBack - Android - ",'Final Report'!M515,CHAR(10)),""),IF('Final Report'!N515&lt;&gt;"",CONCATENATE("ZoomText - ",'Final Report'!N515,CHAR(10)),""),IF('Final Report'!O515&lt;&gt;"",CONCATENATE("Dragon - ",'Final Report'!O515,CHAR(10)),""),CHAR(10),"*Original Bug:*",CHAR(10),)))</f>
        <v>*Steps to Reproduce:*
N/A
*Actual Result:*
N/A
*ScreenShot Name:*
*Code Snippet*
0
*Expected Result*
N/A
*Rationale*
N/A
*Recommendation*
N/A
*WCAG 2.1 Conformance Level:*
N/A
*WCAG 2.1 Success Criteria:*
N/A
*Tested on:*
Windows: 11
MAC OS: 12
iOS: 15
Android OS: 10
FALSE</v>
      </c>
      <c r="D515" s="121" t="b">
        <f>Final_Report[[#This Row],[Severity]]</f>
        <v>0</v>
      </c>
      <c r="E515" s="103" t="str">
        <f>CONCATENATE('Final Report'!AD515,CHAR(10),CHAR(10),'Final Report'!AF515)</f>
        <v xml:space="preserve">
N/A</v>
      </c>
      <c r="F515" s="103" t="str">
        <f>Final_Report[[#This Row],[Components]]</f>
        <v>N/A (Level N/A), Accessibility, Audit, Marketing, MLM-XL, MLVISION, MyLab, US, VPAT</v>
      </c>
      <c r="G515" s="103" t="e">
        <f>Final_Report[[#This Row],[Labels]]</f>
        <v>#VALUE!</v>
      </c>
      <c r="H515" s="103">
        <f>Final_Report[[#This Row],[ScreenShot Name]]</f>
        <v>0</v>
      </c>
      <c r="I515" s="104">
        <f>Final_Report[[#This Row],[Priority]]</f>
        <v>0</v>
      </c>
      <c r="J515" s="103">
        <f>Final_Report[[#This Row],[Uploading Status]]</f>
        <v>0</v>
      </c>
    </row>
    <row r="516" spans="1:10" ht="409.5" hidden="1">
      <c r="A516" s="58">
        <f>Final_Report[[#This Row],[Issue Name]]</f>
        <v>0</v>
      </c>
      <c r="B516" s="103" t="str">
        <f>Final_Report[[#This Row],[Summary]]</f>
        <v>N/A</v>
      </c>
      <c r="C516" s="103" t="str">
        <f>CONCATENATE("*Steps to Reproduce:*",CHAR(10),CHAR(10),'Final Report'!AD516,CHAR(10),CHAR(10),'Final Report'!AF516,CHAR(10),CHAR(10),"*Actual Result:*",CHAR(10),'Final Report'!V516,CHAR(10),CHAR(10),"*ScreenShot Name:*",CHAR(10),'Final Report'!AI516,CHAR(10),CHAR(10),IF('Final Report'!X516&lt;&gt;"",CONCATENATE("*Code Snippet*",CHAR(10),'Final Report'!X516,CHAR(10),CHAR(10)),""),"*Expected Result*",CHAR(10),'Final Report'!Z516,CHAR(10),CHAR(10),"*Rationale*",CHAR(10),'Final Report'!AA516,CHAR(10),CHAR(10),"*Recommendation*",CHAR(10),'Final Report'!AC516,CHAR(10),CHAR(10),"*WCAG 2.1 Conformance Level:*",CHAR(10),'Final Report'!AG516,CHAR(10),CHAR(10),"*WCAG 2.1 Success Criteria:*",CHAR(10),'Final Report'!AH516,CHAR(10),CHAR(10),"*Tested on:*",CHAR(10),'Final Report'!AK516,CHAR(10),CHAR(10),IF(OR('Final Report'!G516&lt;&gt;"",'Final Report'!H516&lt;&gt;"",'Final Report'!I516&lt;&gt;"",'Final Report'!J516&lt;&gt;"",'Final Report'!K516&lt;&gt;"",'Final Report'!L516&lt;&gt;"",'Final Report'!M516&lt;&gt;"",'Final Report'!N516&lt;&gt;"",'Final Report'!O516&lt;&gt;""),CONCATENATE("*Assistive Technology:*",CHAR(10),IF('Final Report'!G516&lt;&gt;"",CONCATENATE("JAWS 2022 - Chrome - Windows - ",'Final Report'!G516,CHAR(10)),""),IF('Final Report'!H516&lt;&gt;"",CONCATENATE("NVDA 2022 - Firefox - Windows - ",'Final Report'!H516,CHAR(10)),""),IF('Final Report'!I516&lt;&gt;"",CONCATENATE("NVDA 2022 - Chrome - Windows - ",'Final Report'!I516,CHAR(10)),""),IF('Final Report'!J516&lt;&gt;"",CONCATENATE("VoiceOver - Safari - MAC OS - ",'Final Report'!J516,CHAR(10)),""),IF('Final Report'!K516&lt;&gt;"",CONCATENATE("VoiceOver - Chrome - MAC OS  - ",'Final Report'!K516,CHAR(10)),""),IF('Final Report'!L516&lt;&gt;"",CONCATENATE("VoiceOver - iOS - ",'Final Report'!L516,CHAR(10)),""),IF('Final Report'!M516&lt;&gt;"",CONCATENATE("TalkBack - Android - ",'Final Report'!M516,CHAR(10)),""),IF('Final Report'!N516&lt;&gt;"",CONCATENATE("ZoomText - ",'Final Report'!N516,CHAR(10)),""),IF('Final Report'!O516&lt;&gt;"",CONCATENATE("Dragon - ",'Final Report'!O516,CHAR(10)),""),CHAR(10),"*Original Bug:*",CHAR(10),)))</f>
        <v>*Steps to Reproduce:*
N/A
*Actual Result:*
N/A
*ScreenShot Name:*
*Code Snippet*
0
*Expected Result*
N/A
*Rationale*
N/A
*Recommendation*
N/A
*WCAG 2.1 Conformance Level:*
N/A
*WCAG 2.1 Success Criteria:*
N/A
*Tested on:*
Windows: 11
MAC OS: 12
iOS: 15
Android OS: 10
FALSE</v>
      </c>
      <c r="D516" s="121" t="b">
        <f>Final_Report[[#This Row],[Severity]]</f>
        <v>0</v>
      </c>
      <c r="E516" s="103" t="str">
        <f>CONCATENATE('Final Report'!AD516,CHAR(10),CHAR(10),'Final Report'!AF516)</f>
        <v xml:space="preserve">
N/A</v>
      </c>
      <c r="F516" s="103" t="str">
        <f>Final_Report[[#This Row],[Components]]</f>
        <v>N/A (Level N/A), Accessibility, Audit, Marketing, MLM-XL, MLVISION, MyLab, US, VPAT</v>
      </c>
      <c r="G516" s="103" t="e">
        <f>Final_Report[[#This Row],[Labels]]</f>
        <v>#VALUE!</v>
      </c>
      <c r="H516" s="103">
        <f>Final_Report[[#This Row],[ScreenShot Name]]</f>
        <v>0</v>
      </c>
      <c r="I516" s="104">
        <f>Final_Report[[#This Row],[Priority]]</f>
        <v>0</v>
      </c>
      <c r="J516" s="103">
        <f>Final_Report[[#This Row],[Uploading Status]]</f>
        <v>0</v>
      </c>
    </row>
    <row r="517" spans="1:10" ht="409.5" hidden="1">
      <c r="A517" s="58">
        <f>Final_Report[[#This Row],[Issue Name]]</f>
        <v>0</v>
      </c>
      <c r="B517" s="103" t="str">
        <f>Final_Report[[#This Row],[Summary]]</f>
        <v>N/A</v>
      </c>
      <c r="C517" s="103" t="str">
        <f>CONCATENATE("*Steps to Reproduce:*",CHAR(10),CHAR(10),'Final Report'!AD517,CHAR(10),CHAR(10),'Final Report'!AF517,CHAR(10),CHAR(10),"*Actual Result:*",CHAR(10),'Final Report'!V517,CHAR(10),CHAR(10),"*ScreenShot Name:*",CHAR(10),'Final Report'!AI517,CHAR(10),CHAR(10),IF('Final Report'!X517&lt;&gt;"",CONCATENATE("*Code Snippet*",CHAR(10),'Final Report'!X517,CHAR(10),CHAR(10)),""),"*Expected Result*",CHAR(10),'Final Report'!Z517,CHAR(10),CHAR(10),"*Rationale*",CHAR(10),'Final Report'!AA517,CHAR(10),CHAR(10),"*Recommendation*",CHAR(10),'Final Report'!AC517,CHAR(10),CHAR(10),"*WCAG 2.1 Conformance Level:*",CHAR(10),'Final Report'!AG517,CHAR(10),CHAR(10),"*WCAG 2.1 Success Criteria:*",CHAR(10),'Final Report'!AH517,CHAR(10),CHAR(10),"*Tested on:*",CHAR(10),'Final Report'!AK517,CHAR(10),CHAR(10),IF(OR('Final Report'!G517&lt;&gt;"",'Final Report'!H517&lt;&gt;"",'Final Report'!I517&lt;&gt;"",'Final Report'!J517&lt;&gt;"",'Final Report'!K517&lt;&gt;"",'Final Report'!L517&lt;&gt;"",'Final Report'!M517&lt;&gt;"",'Final Report'!N517&lt;&gt;"",'Final Report'!O517&lt;&gt;""),CONCATENATE("*Assistive Technology:*",CHAR(10),IF('Final Report'!G517&lt;&gt;"",CONCATENATE("JAWS 2022 - Chrome - Windows - ",'Final Report'!G517,CHAR(10)),""),IF('Final Report'!H517&lt;&gt;"",CONCATENATE("NVDA 2022 - Firefox - Windows - ",'Final Report'!H517,CHAR(10)),""),IF('Final Report'!I517&lt;&gt;"",CONCATENATE("NVDA 2022 - Chrome - Windows - ",'Final Report'!I517,CHAR(10)),""),IF('Final Report'!J517&lt;&gt;"",CONCATENATE("VoiceOver - Safari - MAC OS - ",'Final Report'!J517,CHAR(10)),""),IF('Final Report'!K517&lt;&gt;"",CONCATENATE("VoiceOver - Chrome - MAC OS  - ",'Final Report'!K517,CHAR(10)),""),IF('Final Report'!L517&lt;&gt;"",CONCATENATE("VoiceOver - iOS - ",'Final Report'!L517,CHAR(10)),""),IF('Final Report'!M517&lt;&gt;"",CONCATENATE("TalkBack - Android - ",'Final Report'!M517,CHAR(10)),""),IF('Final Report'!N517&lt;&gt;"",CONCATENATE("ZoomText - ",'Final Report'!N517,CHAR(10)),""),IF('Final Report'!O517&lt;&gt;"",CONCATENATE("Dragon - ",'Final Report'!O517,CHAR(10)),""),CHAR(10),"*Original Bug:*",CHAR(10),)))</f>
        <v>*Steps to Reproduce:*
N/A
*Actual Result:*
N/A
*ScreenShot Name:*
*Code Snippet*
0
*Expected Result*
N/A
*Rationale*
N/A
*Recommendation*
N/A
*WCAG 2.1 Conformance Level:*
N/A
*WCAG 2.1 Success Criteria:*
N/A
*Tested on:*
Windows: 11
MAC OS: 12
iOS: 15
Android OS: 10
FALSE</v>
      </c>
      <c r="D517" s="121" t="b">
        <f>Final_Report[[#This Row],[Severity]]</f>
        <v>0</v>
      </c>
      <c r="E517" s="103" t="str">
        <f>CONCATENATE('Final Report'!AD517,CHAR(10),CHAR(10),'Final Report'!AF517)</f>
        <v xml:space="preserve">
N/A</v>
      </c>
      <c r="F517" s="103" t="str">
        <f>Final_Report[[#This Row],[Components]]</f>
        <v>N/A (Level N/A), Accessibility, Audit, Marketing, MLM-XL, MLVISION, MyLab, US, VPAT</v>
      </c>
      <c r="G517" s="103" t="e">
        <f>Final_Report[[#This Row],[Labels]]</f>
        <v>#VALUE!</v>
      </c>
      <c r="H517" s="103">
        <f>Final_Report[[#This Row],[ScreenShot Name]]</f>
        <v>0</v>
      </c>
      <c r="I517" s="104">
        <f>Final_Report[[#This Row],[Priority]]</f>
        <v>0</v>
      </c>
      <c r="J517" s="103">
        <f>Final_Report[[#This Row],[Uploading Status]]</f>
        <v>0</v>
      </c>
    </row>
    <row r="518" spans="1:10" ht="409.5" hidden="1">
      <c r="A518" s="58">
        <f>Final_Report[[#This Row],[Issue Name]]</f>
        <v>0</v>
      </c>
      <c r="B518" s="103" t="str">
        <f>Final_Report[[#This Row],[Summary]]</f>
        <v>N/A</v>
      </c>
      <c r="C518" s="103" t="str">
        <f>CONCATENATE("*Steps to Reproduce:*",CHAR(10),CHAR(10),'Final Report'!AD518,CHAR(10),CHAR(10),'Final Report'!AF518,CHAR(10),CHAR(10),"*Actual Result:*",CHAR(10),'Final Report'!V518,CHAR(10),CHAR(10),"*ScreenShot Name:*",CHAR(10),'Final Report'!AI518,CHAR(10),CHAR(10),IF('Final Report'!X518&lt;&gt;"",CONCATENATE("*Code Snippet*",CHAR(10),'Final Report'!X518,CHAR(10),CHAR(10)),""),"*Expected Result*",CHAR(10),'Final Report'!Z518,CHAR(10),CHAR(10),"*Rationale*",CHAR(10),'Final Report'!AA518,CHAR(10),CHAR(10),"*Recommendation*",CHAR(10),'Final Report'!AC518,CHAR(10),CHAR(10),"*WCAG 2.1 Conformance Level:*",CHAR(10),'Final Report'!AG518,CHAR(10),CHAR(10),"*WCAG 2.1 Success Criteria:*",CHAR(10),'Final Report'!AH518,CHAR(10),CHAR(10),"*Tested on:*",CHAR(10),'Final Report'!AK518,CHAR(10),CHAR(10),IF(OR('Final Report'!G518&lt;&gt;"",'Final Report'!H518&lt;&gt;"",'Final Report'!I518&lt;&gt;"",'Final Report'!J518&lt;&gt;"",'Final Report'!K518&lt;&gt;"",'Final Report'!L518&lt;&gt;"",'Final Report'!M518&lt;&gt;"",'Final Report'!N518&lt;&gt;"",'Final Report'!O518&lt;&gt;""),CONCATENATE("*Assistive Technology:*",CHAR(10),IF('Final Report'!G518&lt;&gt;"",CONCATENATE("JAWS 2022 - Chrome - Windows - ",'Final Report'!G518,CHAR(10)),""),IF('Final Report'!H518&lt;&gt;"",CONCATENATE("NVDA 2022 - Firefox - Windows - ",'Final Report'!H518,CHAR(10)),""),IF('Final Report'!I518&lt;&gt;"",CONCATENATE("NVDA 2022 - Chrome - Windows - ",'Final Report'!I518,CHAR(10)),""),IF('Final Report'!J518&lt;&gt;"",CONCATENATE("VoiceOver - Safari - MAC OS - ",'Final Report'!J518,CHAR(10)),""),IF('Final Report'!K518&lt;&gt;"",CONCATENATE("VoiceOver - Chrome - MAC OS  - ",'Final Report'!K518,CHAR(10)),""),IF('Final Report'!L518&lt;&gt;"",CONCATENATE("VoiceOver - iOS - ",'Final Report'!L518,CHAR(10)),""),IF('Final Report'!M518&lt;&gt;"",CONCATENATE("TalkBack - Android - ",'Final Report'!M518,CHAR(10)),""),IF('Final Report'!N518&lt;&gt;"",CONCATENATE("ZoomText - ",'Final Report'!N518,CHAR(10)),""),IF('Final Report'!O518&lt;&gt;"",CONCATENATE("Dragon - ",'Final Report'!O518,CHAR(10)),""),CHAR(10),"*Original Bug:*",CHAR(10),)))</f>
        <v>*Steps to Reproduce:*
N/A
*Actual Result:*
N/A
*ScreenShot Name:*
*Code Snippet*
0
*Expected Result*
N/A
*Rationale*
N/A
*Recommendation*
N/A
*WCAG 2.1 Conformance Level:*
N/A
*WCAG 2.1 Success Criteria:*
N/A
*Tested on:*
Windows: 11
MAC OS: 12
iOS: 15
Android OS: 10
FALSE</v>
      </c>
      <c r="D518" s="121" t="b">
        <f>Final_Report[[#This Row],[Severity]]</f>
        <v>0</v>
      </c>
      <c r="E518" s="103" t="str">
        <f>CONCATENATE('Final Report'!AD518,CHAR(10),CHAR(10),'Final Report'!AF518)</f>
        <v xml:space="preserve">
N/A</v>
      </c>
      <c r="F518" s="103" t="str">
        <f>Final_Report[[#This Row],[Components]]</f>
        <v>N/A (Level N/A), Accessibility, Audit, Marketing, MLM-XL, MLVISION, MyLab, US, VPAT</v>
      </c>
      <c r="G518" s="103" t="e">
        <f>Final_Report[[#This Row],[Labels]]</f>
        <v>#VALUE!</v>
      </c>
      <c r="H518" s="103">
        <f>Final_Report[[#This Row],[ScreenShot Name]]</f>
        <v>0</v>
      </c>
      <c r="I518" s="104">
        <f>Final_Report[[#This Row],[Priority]]</f>
        <v>0</v>
      </c>
      <c r="J518" s="103">
        <f>Final_Report[[#This Row],[Uploading Status]]</f>
        <v>0</v>
      </c>
    </row>
    <row r="519" spans="1:10" ht="409.5" hidden="1">
      <c r="A519" s="58">
        <f>Final_Report[[#This Row],[Issue Name]]</f>
        <v>0</v>
      </c>
      <c r="B519" s="103" t="str">
        <f>Final_Report[[#This Row],[Summary]]</f>
        <v>N/A</v>
      </c>
      <c r="C519" s="103" t="str">
        <f>CONCATENATE("*Steps to Reproduce:*",CHAR(10),CHAR(10),'Final Report'!AD519,CHAR(10),CHAR(10),'Final Report'!AF519,CHAR(10),CHAR(10),"*Actual Result:*",CHAR(10),'Final Report'!V519,CHAR(10),CHAR(10),"*ScreenShot Name:*",CHAR(10),'Final Report'!AI519,CHAR(10),CHAR(10),IF('Final Report'!X519&lt;&gt;"",CONCATENATE("*Code Snippet*",CHAR(10),'Final Report'!X519,CHAR(10),CHAR(10)),""),"*Expected Result*",CHAR(10),'Final Report'!Z519,CHAR(10),CHAR(10),"*Rationale*",CHAR(10),'Final Report'!AA519,CHAR(10),CHAR(10),"*Recommendation*",CHAR(10),'Final Report'!AC519,CHAR(10),CHAR(10),"*WCAG 2.1 Conformance Level:*",CHAR(10),'Final Report'!AG519,CHAR(10),CHAR(10),"*WCAG 2.1 Success Criteria:*",CHAR(10),'Final Report'!AH519,CHAR(10),CHAR(10),"*Tested on:*",CHAR(10),'Final Report'!AK519,CHAR(10),CHAR(10),IF(OR('Final Report'!G519&lt;&gt;"",'Final Report'!H519&lt;&gt;"",'Final Report'!I519&lt;&gt;"",'Final Report'!J519&lt;&gt;"",'Final Report'!K519&lt;&gt;"",'Final Report'!L519&lt;&gt;"",'Final Report'!M519&lt;&gt;"",'Final Report'!N519&lt;&gt;"",'Final Report'!O519&lt;&gt;""),CONCATENATE("*Assistive Technology:*",CHAR(10),IF('Final Report'!G519&lt;&gt;"",CONCATENATE("JAWS 2022 - Chrome - Windows - ",'Final Report'!G519,CHAR(10)),""),IF('Final Report'!H519&lt;&gt;"",CONCATENATE("NVDA 2022 - Firefox - Windows - ",'Final Report'!H519,CHAR(10)),""),IF('Final Report'!I519&lt;&gt;"",CONCATENATE("NVDA 2022 - Chrome - Windows - ",'Final Report'!I519,CHAR(10)),""),IF('Final Report'!J519&lt;&gt;"",CONCATENATE("VoiceOver - Safari - MAC OS - ",'Final Report'!J519,CHAR(10)),""),IF('Final Report'!K519&lt;&gt;"",CONCATENATE("VoiceOver - Chrome - MAC OS  - ",'Final Report'!K519,CHAR(10)),""),IF('Final Report'!L519&lt;&gt;"",CONCATENATE("VoiceOver - iOS - ",'Final Report'!L519,CHAR(10)),""),IF('Final Report'!M519&lt;&gt;"",CONCATENATE("TalkBack - Android - ",'Final Report'!M519,CHAR(10)),""),IF('Final Report'!N519&lt;&gt;"",CONCATENATE("ZoomText - ",'Final Report'!N519,CHAR(10)),""),IF('Final Report'!O519&lt;&gt;"",CONCATENATE("Dragon - ",'Final Report'!O519,CHAR(10)),""),CHAR(10),"*Original Bug:*",CHAR(10),)))</f>
        <v>*Steps to Reproduce:*
N/A
*Actual Result:*
N/A
*ScreenShot Name:*
*Code Snippet*
0
*Expected Result*
N/A
*Rationale*
N/A
*Recommendation*
N/A
*WCAG 2.1 Conformance Level:*
N/A
*WCAG 2.1 Success Criteria:*
N/A
*Tested on:*
Windows: 11
MAC OS: 12
iOS: 15
Android OS: 10
FALSE</v>
      </c>
      <c r="D519" s="121" t="b">
        <f>Final_Report[[#This Row],[Severity]]</f>
        <v>0</v>
      </c>
      <c r="E519" s="103" t="str">
        <f>CONCATENATE('Final Report'!AD519,CHAR(10),CHAR(10),'Final Report'!AF519)</f>
        <v xml:space="preserve">
N/A</v>
      </c>
      <c r="F519" s="103" t="str">
        <f>Final_Report[[#This Row],[Components]]</f>
        <v>N/A (Level N/A), Accessibility, Audit, Marketing, MLM-XL, MLVISION, MyLab, US, VPAT</v>
      </c>
      <c r="G519" s="103" t="e">
        <f>Final_Report[[#This Row],[Labels]]</f>
        <v>#VALUE!</v>
      </c>
      <c r="H519" s="103">
        <f>Final_Report[[#This Row],[ScreenShot Name]]</f>
        <v>0</v>
      </c>
      <c r="I519" s="104">
        <f>Final_Report[[#This Row],[Priority]]</f>
        <v>0</v>
      </c>
      <c r="J519" s="103">
        <f>Final_Report[[#This Row],[Uploading Status]]</f>
        <v>0</v>
      </c>
    </row>
    <row r="520" spans="1:10" ht="409.5" hidden="1">
      <c r="A520" s="58">
        <f>Final_Report[[#This Row],[Issue Name]]</f>
        <v>0</v>
      </c>
      <c r="B520" s="103" t="str">
        <f>Final_Report[[#This Row],[Summary]]</f>
        <v>N/A</v>
      </c>
      <c r="C520" s="103" t="str">
        <f>CONCATENATE("*Steps to Reproduce:*",CHAR(10),CHAR(10),'Final Report'!AD520,CHAR(10),CHAR(10),'Final Report'!AF520,CHAR(10),CHAR(10),"*Actual Result:*",CHAR(10),'Final Report'!V520,CHAR(10),CHAR(10),"*ScreenShot Name:*",CHAR(10),'Final Report'!AI520,CHAR(10),CHAR(10),IF('Final Report'!X520&lt;&gt;"",CONCATENATE("*Code Snippet*",CHAR(10),'Final Report'!X520,CHAR(10),CHAR(10)),""),"*Expected Result*",CHAR(10),'Final Report'!Z520,CHAR(10),CHAR(10),"*Rationale*",CHAR(10),'Final Report'!AA520,CHAR(10),CHAR(10),"*Recommendation*",CHAR(10),'Final Report'!AC520,CHAR(10),CHAR(10),"*WCAG 2.1 Conformance Level:*",CHAR(10),'Final Report'!AG520,CHAR(10),CHAR(10),"*WCAG 2.1 Success Criteria:*",CHAR(10),'Final Report'!AH520,CHAR(10),CHAR(10),"*Tested on:*",CHAR(10),'Final Report'!AK520,CHAR(10),CHAR(10),IF(OR('Final Report'!G520&lt;&gt;"",'Final Report'!H520&lt;&gt;"",'Final Report'!I520&lt;&gt;"",'Final Report'!J520&lt;&gt;"",'Final Report'!K520&lt;&gt;"",'Final Report'!L520&lt;&gt;"",'Final Report'!M520&lt;&gt;"",'Final Report'!N520&lt;&gt;"",'Final Report'!O520&lt;&gt;""),CONCATENATE("*Assistive Technology:*",CHAR(10),IF('Final Report'!G520&lt;&gt;"",CONCATENATE("JAWS 2022 - Chrome - Windows - ",'Final Report'!G520,CHAR(10)),""),IF('Final Report'!H520&lt;&gt;"",CONCATENATE("NVDA 2022 - Firefox - Windows - ",'Final Report'!H520,CHAR(10)),""),IF('Final Report'!I520&lt;&gt;"",CONCATENATE("NVDA 2022 - Chrome - Windows - ",'Final Report'!I520,CHAR(10)),""),IF('Final Report'!J520&lt;&gt;"",CONCATENATE("VoiceOver - Safari - MAC OS - ",'Final Report'!J520,CHAR(10)),""),IF('Final Report'!K520&lt;&gt;"",CONCATENATE("VoiceOver - Chrome - MAC OS  - ",'Final Report'!K520,CHAR(10)),""),IF('Final Report'!L520&lt;&gt;"",CONCATENATE("VoiceOver - iOS - ",'Final Report'!L520,CHAR(10)),""),IF('Final Report'!M520&lt;&gt;"",CONCATENATE("TalkBack - Android - ",'Final Report'!M520,CHAR(10)),""),IF('Final Report'!N520&lt;&gt;"",CONCATENATE("ZoomText - ",'Final Report'!N520,CHAR(10)),""),IF('Final Report'!O520&lt;&gt;"",CONCATENATE("Dragon - ",'Final Report'!O520,CHAR(10)),""),CHAR(10),"*Original Bug:*",CHAR(10),)))</f>
        <v>*Steps to Reproduce:*
N/A
*Actual Result:*
N/A
*ScreenShot Name:*
*Code Snippet*
0
*Expected Result*
N/A
*Rationale*
N/A
*Recommendation*
N/A
*WCAG 2.1 Conformance Level:*
N/A
*WCAG 2.1 Success Criteria:*
N/A
*Tested on:*
Windows: 11
MAC OS: 12
iOS: 15
Android OS: 10
FALSE</v>
      </c>
      <c r="D520" s="121" t="b">
        <f>Final_Report[[#This Row],[Severity]]</f>
        <v>0</v>
      </c>
      <c r="E520" s="103" t="str">
        <f>CONCATENATE('Final Report'!AD520,CHAR(10),CHAR(10),'Final Report'!AF520)</f>
        <v xml:space="preserve">
N/A</v>
      </c>
      <c r="F520" s="103" t="str">
        <f>Final_Report[[#This Row],[Components]]</f>
        <v>N/A (Level N/A), Accessibility, Audit, Marketing, MLM-XL, MLVISION, MyLab, US, VPAT</v>
      </c>
      <c r="G520" s="103" t="e">
        <f>Final_Report[[#This Row],[Labels]]</f>
        <v>#VALUE!</v>
      </c>
      <c r="H520" s="103">
        <f>Final_Report[[#This Row],[ScreenShot Name]]</f>
        <v>0</v>
      </c>
      <c r="I520" s="104">
        <f>Final_Report[[#This Row],[Priority]]</f>
        <v>0</v>
      </c>
      <c r="J520" s="103">
        <f>Final_Report[[#This Row],[Uploading Status]]</f>
        <v>0</v>
      </c>
    </row>
    <row r="521" spans="1:10" ht="409.5" hidden="1">
      <c r="A521" s="58">
        <f>Final_Report[[#This Row],[Issue Name]]</f>
        <v>0</v>
      </c>
      <c r="B521" s="103" t="str">
        <f>Final_Report[[#This Row],[Summary]]</f>
        <v>N/A</v>
      </c>
      <c r="C521" s="103" t="str">
        <f>CONCATENATE("*Steps to Reproduce:*",CHAR(10),CHAR(10),'Final Report'!AD521,CHAR(10),CHAR(10),'Final Report'!AF521,CHAR(10),CHAR(10),"*Actual Result:*",CHAR(10),'Final Report'!V521,CHAR(10),CHAR(10),"*ScreenShot Name:*",CHAR(10),'Final Report'!AI521,CHAR(10),CHAR(10),IF('Final Report'!X521&lt;&gt;"",CONCATENATE("*Code Snippet*",CHAR(10),'Final Report'!X521,CHAR(10),CHAR(10)),""),"*Expected Result*",CHAR(10),'Final Report'!Z521,CHAR(10),CHAR(10),"*Rationale*",CHAR(10),'Final Report'!AA521,CHAR(10),CHAR(10),"*Recommendation*",CHAR(10),'Final Report'!AC521,CHAR(10),CHAR(10),"*WCAG 2.1 Conformance Level:*",CHAR(10),'Final Report'!AG521,CHAR(10),CHAR(10),"*WCAG 2.1 Success Criteria:*",CHAR(10),'Final Report'!AH521,CHAR(10),CHAR(10),"*Tested on:*",CHAR(10),'Final Report'!AK521,CHAR(10),CHAR(10),IF(OR('Final Report'!G521&lt;&gt;"",'Final Report'!H521&lt;&gt;"",'Final Report'!I521&lt;&gt;"",'Final Report'!J521&lt;&gt;"",'Final Report'!K521&lt;&gt;"",'Final Report'!L521&lt;&gt;"",'Final Report'!M521&lt;&gt;"",'Final Report'!N521&lt;&gt;"",'Final Report'!O521&lt;&gt;""),CONCATENATE("*Assistive Technology:*",CHAR(10),IF('Final Report'!G521&lt;&gt;"",CONCATENATE("JAWS 2022 - Chrome - Windows - ",'Final Report'!G521,CHAR(10)),""),IF('Final Report'!H521&lt;&gt;"",CONCATENATE("NVDA 2022 - Firefox - Windows - ",'Final Report'!H521,CHAR(10)),""),IF('Final Report'!I521&lt;&gt;"",CONCATENATE("NVDA 2022 - Chrome - Windows - ",'Final Report'!I521,CHAR(10)),""),IF('Final Report'!J521&lt;&gt;"",CONCATENATE("VoiceOver - Safari - MAC OS - ",'Final Report'!J521,CHAR(10)),""),IF('Final Report'!K521&lt;&gt;"",CONCATENATE("VoiceOver - Chrome - MAC OS  - ",'Final Report'!K521,CHAR(10)),""),IF('Final Report'!L521&lt;&gt;"",CONCATENATE("VoiceOver - iOS - ",'Final Report'!L521,CHAR(10)),""),IF('Final Report'!M521&lt;&gt;"",CONCATENATE("TalkBack - Android - ",'Final Report'!M521,CHAR(10)),""),IF('Final Report'!N521&lt;&gt;"",CONCATENATE("ZoomText - ",'Final Report'!N521,CHAR(10)),""),IF('Final Report'!O521&lt;&gt;"",CONCATENATE("Dragon - ",'Final Report'!O521,CHAR(10)),""),CHAR(10),"*Original Bug:*",CHAR(10),)))</f>
        <v>*Steps to Reproduce:*
N/A
*Actual Result:*
N/A
*ScreenShot Name:*
*Code Snippet*
0
*Expected Result*
N/A
*Rationale*
N/A
*Recommendation*
N/A
*WCAG 2.1 Conformance Level:*
N/A
*WCAG 2.1 Success Criteria:*
N/A
*Tested on:*
Windows: 11
MAC OS: 12
iOS: 15
Android OS: 10
FALSE</v>
      </c>
      <c r="D521" s="121" t="b">
        <f>Final_Report[[#This Row],[Severity]]</f>
        <v>0</v>
      </c>
      <c r="E521" s="103" t="str">
        <f>CONCATENATE('Final Report'!AD521,CHAR(10),CHAR(10),'Final Report'!AF521)</f>
        <v xml:space="preserve">
N/A</v>
      </c>
      <c r="F521" s="103" t="str">
        <f>Final_Report[[#This Row],[Components]]</f>
        <v>N/A (Level N/A), Accessibility, Audit, Marketing, MLM-XL, MLVISION, MyLab, US, VPAT</v>
      </c>
      <c r="G521" s="103" t="e">
        <f>Final_Report[[#This Row],[Labels]]</f>
        <v>#VALUE!</v>
      </c>
      <c r="H521" s="103">
        <f>Final_Report[[#This Row],[ScreenShot Name]]</f>
        <v>0</v>
      </c>
      <c r="I521" s="104">
        <f>Final_Report[[#This Row],[Priority]]</f>
        <v>0</v>
      </c>
      <c r="J521" s="103">
        <f>Final_Report[[#This Row],[Uploading Status]]</f>
        <v>0</v>
      </c>
    </row>
    <row r="522" spans="1:10" ht="409.5" hidden="1">
      <c r="A522" s="58">
        <f>Final_Report[[#This Row],[Issue Name]]</f>
        <v>0</v>
      </c>
      <c r="B522" s="103" t="str">
        <f>Final_Report[[#This Row],[Summary]]</f>
        <v>N/A</v>
      </c>
      <c r="C522" s="103" t="str">
        <f>CONCATENATE("*Steps to Reproduce:*",CHAR(10),CHAR(10),'Final Report'!AD522,CHAR(10),CHAR(10),'Final Report'!AF522,CHAR(10),CHAR(10),"*Actual Result:*",CHAR(10),'Final Report'!V522,CHAR(10),CHAR(10),"*ScreenShot Name:*",CHAR(10),'Final Report'!AI522,CHAR(10),CHAR(10),IF('Final Report'!X522&lt;&gt;"",CONCATENATE("*Code Snippet*",CHAR(10),'Final Report'!X522,CHAR(10),CHAR(10)),""),"*Expected Result*",CHAR(10),'Final Report'!Z522,CHAR(10),CHAR(10),"*Rationale*",CHAR(10),'Final Report'!AA522,CHAR(10),CHAR(10),"*Recommendation*",CHAR(10),'Final Report'!AC522,CHAR(10),CHAR(10),"*WCAG 2.1 Conformance Level:*",CHAR(10),'Final Report'!AG522,CHAR(10),CHAR(10),"*WCAG 2.1 Success Criteria:*",CHAR(10),'Final Report'!AH522,CHAR(10),CHAR(10),"*Tested on:*",CHAR(10),'Final Report'!AK522,CHAR(10),CHAR(10),IF(OR('Final Report'!G522&lt;&gt;"",'Final Report'!H522&lt;&gt;"",'Final Report'!I522&lt;&gt;"",'Final Report'!J522&lt;&gt;"",'Final Report'!K522&lt;&gt;"",'Final Report'!L522&lt;&gt;"",'Final Report'!M522&lt;&gt;"",'Final Report'!N522&lt;&gt;"",'Final Report'!O522&lt;&gt;""),CONCATENATE("*Assistive Technology:*",CHAR(10),IF('Final Report'!G522&lt;&gt;"",CONCATENATE("JAWS 2022 - Chrome - Windows - ",'Final Report'!G522,CHAR(10)),""),IF('Final Report'!H522&lt;&gt;"",CONCATENATE("NVDA 2022 - Firefox - Windows - ",'Final Report'!H522,CHAR(10)),""),IF('Final Report'!I522&lt;&gt;"",CONCATENATE("NVDA 2022 - Chrome - Windows - ",'Final Report'!I522,CHAR(10)),""),IF('Final Report'!J522&lt;&gt;"",CONCATENATE("VoiceOver - Safari - MAC OS - ",'Final Report'!J522,CHAR(10)),""),IF('Final Report'!K522&lt;&gt;"",CONCATENATE("VoiceOver - Chrome - MAC OS  - ",'Final Report'!K522,CHAR(10)),""),IF('Final Report'!L522&lt;&gt;"",CONCATENATE("VoiceOver - iOS - ",'Final Report'!L522,CHAR(10)),""),IF('Final Report'!M522&lt;&gt;"",CONCATENATE("TalkBack - Android - ",'Final Report'!M522,CHAR(10)),""),IF('Final Report'!N522&lt;&gt;"",CONCATENATE("ZoomText - ",'Final Report'!N522,CHAR(10)),""),IF('Final Report'!O522&lt;&gt;"",CONCATENATE("Dragon - ",'Final Report'!O522,CHAR(10)),""),CHAR(10),"*Original Bug:*",CHAR(10),)))</f>
        <v>*Steps to Reproduce:*
N/A
*Actual Result:*
N/A
*ScreenShot Name:*
*Code Snippet*
0
*Expected Result*
N/A
*Rationale*
N/A
*Recommendation*
N/A
*WCAG 2.1 Conformance Level:*
N/A
*WCAG 2.1 Success Criteria:*
N/A
*Tested on:*
Windows: 11
MAC OS: 12
iOS: 15
Android OS: 10
FALSE</v>
      </c>
      <c r="D522" s="121" t="b">
        <f>Final_Report[[#This Row],[Severity]]</f>
        <v>0</v>
      </c>
      <c r="E522" s="103" t="str">
        <f>CONCATENATE('Final Report'!AD522,CHAR(10),CHAR(10),'Final Report'!AF522)</f>
        <v xml:space="preserve">
N/A</v>
      </c>
      <c r="F522" s="103" t="str">
        <f>Final_Report[[#This Row],[Components]]</f>
        <v>N/A (Level N/A), Accessibility, Audit, Marketing, MLM-XL, MLVISION, MyLab, US, VPAT</v>
      </c>
      <c r="G522" s="103" t="e">
        <f>Final_Report[[#This Row],[Labels]]</f>
        <v>#VALUE!</v>
      </c>
      <c r="H522" s="103">
        <f>Final_Report[[#This Row],[ScreenShot Name]]</f>
        <v>0</v>
      </c>
      <c r="I522" s="104">
        <f>Final_Report[[#This Row],[Priority]]</f>
        <v>0</v>
      </c>
      <c r="J522" s="103">
        <f>Final_Report[[#This Row],[Uploading Status]]</f>
        <v>0</v>
      </c>
    </row>
    <row r="523" spans="1:10" ht="409.5" hidden="1">
      <c r="A523" s="58">
        <f>Final_Report[[#This Row],[Issue Name]]</f>
        <v>0</v>
      </c>
      <c r="B523" s="103" t="str">
        <f>Final_Report[[#This Row],[Summary]]</f>
        <v>N/A</v>
      </c>
      <c r="C523" s="103" t="str">
        <f>CONCATENATE("*Steps to Reproduce:*",CHAR(10),CHAR(10),'Final Report'!AD523,CHAR(10),CHAR(10),'Final Report'!AF523,CHAR(10),CHAR(10),"*Actual Result:*",CHAR(10),'Final Report'!V523,CHAR(10),CHAR(10),"*ScreenShot Name:*",CHAR(10),'Final Report'!AI523,CHAR(10),CHAR(10),IF('Final Report'!X523&lt;&gt;"",CONCATENATE("*Code Snippet*",CHAR(10),'Final Report'!X523,CHAR(10),CHAR(10)),""),"*Expected Result*",CHAR(10),'Final Report'!Z523,CHAR(10),CHAR(10),"*Rationale*",CHAR(10),'Final Report'!AA523,CHAR(10),CHAR(10),"*Recommendation*",CHAR(10),'Final Report'!AC523,CHAR(10),CHAR(10),"*WCAG 2.1 Conformance Level:*",CHAR(10),'Final Report'!AG523,CHAR(10),CHAR(10),"*WCAG 2.1 Success Criteria:*",CHAR(10),'Final Report'!AH523,CHAR(10),CHAR(10),"*Tested on:*",CHAR(10),'Final Report'!AK523,CHAR(10),CHAR(10),IF(OR('Final Report'!G523&lt;&gt;"",'Final Report'!H523&lt;&gt;"",'Final Report'!I523&lt;&gt;"",'Final Report'!J523&lt;&gt;"",'Final Report'!K523&lt;&gt;"",'Final Report'!L523&lt;&gt;"",'Final Report'!M523&lt;&gt;"",'Final Report'!N523&lt;&gt;"",'Final Report'!O523&lt;&gt;""),CONCATENATE("*Assistive Technology:*",CHAR(10),IF('Final Report'!G523&lt;&gt;"",CONCATENATE("JAWS 2022 - Chrome - Windows - ",'Final Report'!G523,CHAR(10)),""),IF('Final Report'!H523&lt;&gt;"",CONCATENATE("NVDA 2022 - Firefox - Windows - ",'Final Report'!H523,CHAR(10)),""),IF('Final Report'!I523&lt;&gt;"",CONCATENATE("NVDA 2022 - Chrome - Windows - ",'Final Report'!I523,CHAR(10)),""),IF('Final Report'!J523&lt;&gt;"",CONCATENATE("VoiceOver - Safari - MAC OS - ",'Final Report'!J523,CHAR(10)),""),IF('Final Report'!K523&lt;&gt;"",CONCATENATE("VoiceOver - Chrome - MAC OS  - ",'Final Report'!K523,CHAR(10)),""),IF('Final Report'!L523&lt;&gt;"",CONCATENATE("VoiceOver - iOS - ",'Final Report'!L523,CHAR(10)),""),IF('Final Report'!M523&lt;&gt;"",CONCATENATE("TalkBack - Android - ",'Final Report'!M523,CHAR(10)),""),IF('Final Report'!N523&lt;&gt;"",CONCATENATE("ZoomText - ",'Final Report'!N523,CHAR(10)),""),IF('Final Report'!O523&lt;&gt;"",CONCATENATE("Dragon - ",'Final Report'!O523,CHAR(10)),""),CHAR(10),"*Original Bug:*",CHAR(10),)))</f>
        <v>*Steps to Reproduce:*
N/A
*Actual Result:*
N/A
*ScreenShot Name:*
*Code Snippet*
0
*Expected Result*
N/A
*Rationale*
N/A
*Recommendation*
N/A
*WCAG 2.1 Conformance Level:*
N/A
*WCAG 2.1 Success Criteria:*
N/A
*Tested on:*
Windows: 11
MAC OS: 12
iOS: 15
Android OS: 10
FALSE</v>
      </c>
      <c r="D523" s="121" t="b">
        <f>Final_Report[[#This Row],[Severity]]</f>
        <v>0</v>
      </c>
      <c r="E523" s="103" t="str">
        <f>CONCATENATE('Final Report'!AD523,CHAR(10),CHAR(10),'Final Report'!AF523)</f>
        <v xml:space="preserve">
N/A</v>
      </c>
      <c r="F523" s="103" t="str">
        <f>Final_Report[[#This Row],[Components]]</f>
        <v>N/A (Level N/A), Accessibility, Audit, Marketing, MLM-XL, MLVISION, MyLab, US, VPAT</v>
      </c>
      <c r="G523" s="103" t="e">
        <f>Final_Report[[#This Row],[Labels]]</f>
        <v>#VALUE!</v>
      </c>
      <c r="H523" s="103">
        <f>Final_Report[[#This Row],[ScreenShot Name]]</f>
        <v>0</v>
      </c>
      <c r="I523" s="104">
        <f>Final_Report[[#This Row],[Priority]]</f>
        <v>0</v>
      </c>
      <c r="J523" s="103">
        <f>Final_Report[[#This Row],[Uploading Status]]</f>
        <v>0</v>
      </c>
    </row>
    <row r="524" spans="1:10" ht="409.5" hidden="1">
      <c r="A524" s="58">
        <f>Final_Report[[#This Row],[Issue Name]]</f>
        <v>0</v>
      </c>
      <c r="B524" s="103" t="str">
        <f>Final_Report[[#This Row],[Summary]]</f>
        <v>N/A</v>
      </c>
      <c r="C524" s="103" t="str">
        <f>CONCATENATE("*Steps to Reproduce:*",CHAR(10),CHAR(10),'Final Report'!AD524,CHAR(10),CHAR(10),'Final Report'!AF524,CHAR(10),CHAR(10),"*Actual Result:*",CHAR(10),'Final Report'!V524,CHAR(10),CHAR(10),"*ScreenShot Name:*",CHAR(10),'Final Report'!AI524,CHAR(10),CHAR(10),IF('Final Report'!X524&lt;&gt;"",CONCATENATE("*Code Snippet*",CHAR(10),'Final Report'!X524,CHAR(10),CHAR(10)),""),"*Expected Result*",CHAR(10),'Final Report'!Z524,CHAR(10),CHAR(10),"*Rationale*",CHAR(10),'Final Report'!AA524,CHAR(10),CHAR(10),"*Recommendation*",CHAR(10),'Final Report'!AC524,CHAR(10),CHAR(10),"*WCAG 2.1 Conformance Level:*",CHAR(10),'Final Report'!AG524,CHAR(10),CHAR(10),"*WCAG 2.1 Success Criteria:*",CHAR(10),'Final Report'!AH524,CHAR(10),CHAR(10),"*Tested on:*",CHAR(10),'Final Report'!AK524,CHAR(10),CHAR(10),IF(OR('Final Report'!G524&lt;&gt;"",'Final Report'!H524&lt;&gt;"",'Final Report'!I524&lt;&gt;"",'Final Report'!J524&lt;&gt;"",'Final Report'!K524&lt;&gt;"",'Final Report'!L524&lt;&gt;"",'Final Report'!M524&lt;&gt;"",'Final Report'!N524&lt;&gt;"",'Final Report'!O524&lt;&gt;""),CONCATENATE("*Assistive Technology:*",CHAR(10),IF('Final Report'!G524&lt;&gt;"",CONCATENATE("JAWS 2022 - Chrome - Windows - ",'Final Report'!G524,CHAR(10)),""),IF('Final Report'!H524&lt;&gt;"",CONCATENATE("NVDA 2022 - Firefox - Windows - ",'Final Report'!H524,CHAR(10)),""),IF('Final Report'!I524&lt;&gt;"",CONCATENATE("NVDA 2022 - Chrome - Windows - ",'Final Report'!I524,CHAR(10)),""),IF('Final Report'!J524&lt;&gt;"",CONCATENATE("VoiceOver - Safari - MAC OS - ",'Final Report'!J524,CHAR(10)),""),IF('Final Report'!K524&lt;&gt;"",CONCATENATE("VoiceOver - Chrome - MAC OS  - ",'Final Report'!K524,CHAR(10)),""),IF('Final Report'!L524&lt;&gt;"",CONCATENATE("VoiceOver - iOS - ",'Final Report'!L524,CHAR(10)),""),IF('Final Report'!M524&lt;&gt;"",CONCATENATE("TalkBack - Android - ",'Final Report'!M524,CHAR(10)),""),IF('Final Report'!N524&lt;&gt;"",CONCATENATE("ZoomText - ",'Final Report'!N524,CHAR(10)),""),IF('Final Report'!O524&lt;&gt;"",CONCATENATE("Dragon - ",'Final Report'!O524,CHAR(10)),""),CHAR(10),"*Original Bug:*",CHAR(10),)))</f>
        <v>*Steps to Reproduce:*
N/A
*Actual Result:*
N/A
*ScreenShot Name:*
*Code Snippet*
0
*Expected Result*
N/A
*Rationale*
N/A
*Recommendation*
N/A
*WCAG 2.1 Conformance Level:*
N/A
*WCAG 2.1 Success Criteria:*
N/A
*Tested on:*
Windows: 11
MAC OS: 12
iOS: 15
Android OS: 10
FALSE</v>
      </c>
      <c r="D524" s="121" t="b">
        <f>Final_Report[[#This Row],[Severity]]</f>
        <v>0</v>
      </c>
      <c r="E524" s="103" t="str">
        <f>CONCATENATE('Final Report'!AD524,CHAR(10),CHAR(10),'Final Report'!AF524)</f>
        <v xml:space="preserve">
N/A</v>
      </c>
      <c r="F524" s="103" t="str">
        <f>Final_Report[[#This Row],[Components]]</f>
        <v>N/A (Level N/A), Accessibility, Audit, Marketing, MLM-XL, MLVISION, MyLab, US, VPAT</v>
      </c>
      <c r="G524" s="103" t="e">
        <f>Final_Report[[#This Row],[Labels]]</f>
        <v>#VALUE!</v>
      </c>
      <c r="H524" s="103">
        <f>Final_Report[[#This Row],[ScreenShot Name]]</f>
        <v>0</v>
      </c>
      <c r="I524" s="104">
        <f>Final_Report[[#This Row],[Priority]]</f>
        <v>0</v>
      </c>
      <c r="J524" s="103">
        <f>Final_Report[[#This Row],[Uploading Status]]</f>
        <v>0</v>
      </c>
    </row>
    <row r="525" spans="1:10" ht="409.5" hidden="1">
      <c r="A525" s="58">
        <f>Final_Report[[#This Row],[Issue Name]]</f>
        <v>0</v>
      </c>
      <c r="B525" s="103" t="str">
        <f>Final_Report[[#This Row],[Summary]]</f>
        <v>N/A</v>
      </c>
      <c r="C525" s="103" t="str">
        <f>CONCATENATE("*Steps to Reproduce:*",CHAR(10),CHAR(10),'Final Report'!AD525,CHAR(10),CHAR(10),'Final Report'!AF525,CHAR(10),CHAR(10),"*Actual Result:*",CHAR(10),'Final Report'!V525,CHAR(10),CHAR(10),"*ScreenShot Name:*",CHAR(10),'Final Report'!AI525,CHAR(10),CHAR(10),IF('Final Report'!X525&lt;&gt;"",CONCATENATE("*Code Snippet*",CHAR(10),'Final Report'!X525,CHAR(10),CHAR(10)),""),"*Expected Result*",CHAR(10),'Final Report'!Z525,CHAR(10),CHAR(10),"*Rationale*",CHAR(10),'Final Report'!AA525,CHAR(10),CHAR(10),"*Recommendation*",CHAR(10),'Final Report'!AC525,CHAR(10),CHAR(10),"*WCAG 2.1 Conformance Level:*",CHAR(10),'Final Report'!AG525,CHAR(10),CHAR(10),"*WCAG 2.1 Success Criteria:*",CHAR(10),'Final Report'!AH525,CHAR(10),CHAR(10),"*Tested on:*",CHAR(10),'Final Report'!AK525,CHAR(10),CHAR(10),IF(OR('Final Report'!G525&lt;&gt;"",'Final Report'!H525&lt;&gt;"",'Final Report'!I525&lt;&gt;"",'Final Report'!J525&lt;&gt;"",'Final Report'!K525&lt;&gt;"",'Final Report'!L525&lt;&gt;"",'Final Report'!M525&lt;&gt;"",'Final Report'!N525&lt;&gt;"",'Final Report'!O525&lt;&gt;""),CONCATENATE("*Assistive Technology:*",CHAR(10),IF('Final Report'!G525&lt;&gt;"",CONCATENATE("JAWS 2022 - Chrome - Windows - ",'Final Report'!G525,CHAR(10)),""),IF('Final Report'!H525&lt;&gt;"",CONCATENATE("NVDA 2022 - Firefox - Windows - ",'Final Report'!H525,CHAR(10)),""),IF('Final Report'!I525&lt;&gt;"",CONCATENATE("NVDA 2022 - Chrome - Windows - ",'Final Report'!I525,CHAR(10)),""),IF('Final Report'!J525&lt;&gt;"",CONCATENATE("VoiceOver - Safari - MAC OS - ",'Final Report'!J525,CHAR(10)),""),IF('Final Report'!K525&lt;&gt;"",CONCATENATE("VoiceOver - Chrome - MAC OS  - ",'Final Report'!K525,CHAR(10)),""),IF('Final Report'!L525&lt;&gt;"",CONCATENATE("VoiceOver - iOS - ",'Final Report'!L525,CHAR(10)),""),IF('Final Report'!M525&lt;&gt;"",CONCATENATE("TalkBack - Android - ",'Final Report'!M525,CHAR(10)),""),IF('Final Report'!N525&lt;&gt;"",CONCATENATE("ZoomText - ",'Final Report'!N525,CHAR(10)),""),IF('Final Report'!O525&lt;&gt;"",CONCATENATE("Dragon - ",'Final Report'!O525,CHAR(10)),""),CHAR(10),"*Original Bug:*",CHAR(10),)))</f>
        <v>*Steps to Reproduce:*
N/A
*Actual Result:*
N/A
*ScreenShot Name:*
*Code Snippet*
0
*Expected Result*
N/A
*Rationale*
N/A
*Recommendation*
N/A
*WCAG 2.1 Conformance Level:*
N/A
*WCAG 2.1 Success Criteria:*
N/A
*Tested on:*
Windows: 11
MAC OS: 12
iOS: 15
Android OS: 10
FALSE</v>
      </c>
      <c r="D525" s="121" t="b">
        <f>Final_Report[[#This Row],[Severity]]</f>
        <v>0</v>
      </c>
      <c r="E525" s="103" t="str">
        <f>CONCATENATE('Final Report'!AD525,CHAR(10),CHAR(10),'Final Report'!AF525)</f>
        <v xml:space="preserve">
N/A</v>
      </c>
      <c r="F525" s="103" t="str">
        <f>Final_Report[[#This Row],[Components]]</f>
        <v>N/A (Level N/A), Accessibility, Audit, Marketing, MLM-XL, MLVISION, MyLab, US, VPAT</v>
      </c>
      <c r="G525" s="103" t="e">
        <f>Final_Report[[#This Row],[Labels]]</f>
        <v>#VALUE!</v>
      </c>
      <c r="H525" s="103">
        <f>Final_Report[[#This Row],[ScreenShot Name]]</f>
        <v>0</v>
      </c>
      <c r="I525" s="104">
        <f>Final_Report[[#This Row],[Priority]]</f>
        <v>0</v>
      </c>
      <c r="J525" s="103">
        <f>Final_Report[[#This Row],[Uploading Status]]</f>
        <v>0</v>
      </c>
    </row>
    <row r="526" spans="1:10" ht="409.5" hidden="1">
      <c r="A526" s="58">
        <f>Final_Report[[#This Row],[Issue Name]]</f>
        <v>0</v>
      </c>
      <c r="B526" s="103" t="str">
        <f>Final_Report[[#This Row],[Summary]]</f>
        <v>N/A</v>
      </c>
      <c r="C526" s="103" t="str">
        <f>CONCATENATE("*Steps to Reproduce:*",CHAR(10),CHAR(10),'Final Report'!AD526,CHAR(10),CHAR(10),'Final Report'!AF526,CHAR(10),CHAR(10),"*Actual Result:*",CHAR(10),'Final Report'!V526,CHAR(10),CHAR(10),"*ScreenShot Name:*",CHAR(10),'Final Report'!AI526,CHAR(10),CHAR(10),IF('Final Report'!X526&lt;&gt;"",CONCATENATE("*Code Snippet*",CHAR(10),'Final Report'!X526,CHAR(10),CHAR(10)),""),"*Expected Result*",CHAR(10),'Final Report'!Z526,CHAR(10),CHAR(10),"*Rationale*",CHAR(10),'Final Report'!AA526,CHAR(10),CHAR(10),"*Recommendation*",CHAR(10),'Final Report'!AC526,CHAR(10),CHAR(10),"*WCAG 2.1 Conformance Level:*",CHAR(10),'Final Report'!AG526,CHAR(10),CHAR(10),"*WCAG 2.1 Success Criteria:*",CHAR(10),'Final Report'!AH526,CHAR(10),CHAR(10),"*Tested on:*",CHAR(10),'Final Report'!AK526,CHAR(10),CHAR(10),IF(OR('Final Report'!G526&lt;&gt;"",'Final Report'!H526&lt;&gt;"",'Final Report'!I526&lt;&gt;"",'Final Report'!J526&lt;&gt;"",'Final Report'!K526&lt;&gt;"",'Final Report'!L526&lt;&gt;"",'Final Report'!M526&lt;&gt;"",'Final Report'!N526&lt;&gt;"",'Final Report'!O526&lt;&gt;""),CONCATENATE("*Assistive Technology:*",CHAR(10),IF('Final Report'!G526&lt;&gt;"",CONCATENATE("JAWS 2022 - Chrome - Windows - ",'Final Report'!G526,CHAR(10)),""),IF('Final Report'!H526&lt;&gt;"",CONCATENATE("NVDA 2022 - Firefox - Windows - ",'Final Report'!H526,CHAR(10)),""),IF('Final Report'!I526&lt;&gt;"",CONCATENATE("NVDA 2022 - Chrome - Windows - ",'Final Report'!I526,CHAR(10)),""),IF('Final Report'!J526&lt;&gt;"",CONCATENATE("VoiceOver - Safari - MAC OS - ",'Final Report'!J526,CHAR(10)),""),IF('Final Report'!K526&lt;&gt;"",CONCATENATE("VoiceOver - Chrome - MAC OS  - ",'Final Report'!K526,CHAR(10)),""),IF('Final Report'!L526&lt;&gt;"",CONCATENATE("VoiceOver - iOS - ",'Final Report'!L526,CHAR(10)),""),IF('Final Report'!M526&lt;&gt;"",CONCATENATE("TalkBack - Android - ",'Final Report'!M526,CHAR(10)),""),IF('Final Report'!N526&lt;&gt;"",CONCATENATE("ZoomText - ",'Final Report'!N526,CHAR(10)),""),IF('Final Report'!O526&lt;&gt;"",CONCATENATE("Dragon - ",'Final Report'!O526,CHAR(10)),""),CHAR(10),"*Original Bug:*",CHAR(10),)))</f>
        <v>*Steps to Reproduce:*
N/A
*Actual Result:*
N/A
*ScreenShot Name:*
*Code Snippet*
0
*Expected Result*
N/A
*Rationale*
N/A
*Recommendation*
N/A
*WCAG 2.1 Conformance Level:*
N/A
*WCAG 2.1 Success Criteria:*
N/A
*Tested on:*
Windows: 11
MAC OS: 12
iOS: 15
Android OS: 10
FALSE</v>
      </c>
      <c r="D526" s="121" t="b">
        <f>Final_Report[[#This Row],[Severity]]</f>
        <v>0</v>
      </c>
      <c r="E526" s="103" t="str">
        <f>CONCATENATE('Final Report'!AD526,CHAR(10),CHAR(10),'Final Report'!AF526)</f>
        <v xml:space="preserve">
N/A</v>
      </c>
      <c r="F526" s="103" t="str">
        <f>Final_Report[[#This Row],[Components]]</f>
        <v>N/A (Level N/A), Accessibility, Audit, Marketing, MLM-XL, MLVISION, MyLab, US, VPAT</v>
      </c>
      <c r="G526" s="103" t="e">
        <f>Final_Report[[#This Row],[Labels]]</f>
        <v>#VALUE!</v>
      </c>
      <c r="H526" s="103">
        <f>Final_Report[[#This Row],[ScreenShot Name]]</f>
        <v>0</v>
      </c>
      <c r="I526" s="104">
        <f>Final_Report[[#This Row],[Priority]]</f>
        <v>0</v>
      </c>
      <c r="J526" s="103">
        <f>Final_Report[[#This Row],[Uploading Status]]</f>
        <v>0</v>
      </c>
    </row>
    <row r="527" spans="1:10" ht="409.5" hidden="1">
      <c r="A527" s="58">
        <f>Final_Report[[#This Row],[Issue Name]]</f>
        <v>0</v>
      </c>
      <c r="B527" s="103" t="str">
        <f>Final_Report[[#This Row],[Summary]]</f>
        <v>N/A</v>
      </c>
      <c r="C527" s="103" t="str">
        <f>CONCATENATE("*Steps to Reproduce:*",CHAR(10),CHAR(10),'Final Report'!AD527,CHAR(10),CHAR(10),'Final Report'!AF527,CHAR(10),CHAR(10),"*Actual Result:*",CHAR(10),'Final Report'!V527,CHAR(10),CHAR(10),"*ScreenShot Name:*",CHAR(10),'Final Report'!AI527,CHAR(10),CHAR(10),IF('Final Report'!X527&lt;&gt;"",CONCATENATE("*Code Snippet*",CHAR(10),'Final Report'!X527,CHAR(10),CHAR(10)),""),"*Expected Result*",CHAR(10),'Final Report'!Z527,CHAR(10),CHAR(10),"*Rationale*",CHAR(10),'Final Report'!AA527,CHAR(10),CHAR(10),"*Recommendation*",CHAR(10),'Final Report'!AC527,CHAR(10),CHAR(10),"*WCAG 2.1 Conformance Level:*",CHAR(10),'Final Report'!AG527,CHAR(10),CHAR(10),"*WCAG 2.1 Success Criteria:*",CHAR(10),'Final Report'!AH527,CHAR(10),CHAR(10),"*Tested on:*",CHAR(10),'Final Report'!AK527,CHAR(10),CHAR(10),IF(OR('Final Report'!G527&lt;&gt;"",'Final Report'!H527&lt;&gt;"",'Final Report'!I527&lt;&gt;"",'Final Report'!J527&lt;&gt;"",'Final Report'!K527&lt;&gt;"",'Final Report'!L527&lt;&gt;"",'Final Report'!M527&lt;&gt;"",'Final Report'!N527&lt;&gt;"",'Final Report'!O527&lt;&gt;""),CONCATENATE("*Assistive Technology:*",CHAR(10),IF('Final Report'!G527&lt;&gt;"",CONCATENATE("JAWS 2022 - Chrome - Windows - ",'Final Report'!G527,CHAR(10)),""),IF('Final Report'!H527&lt;&gt;"",CONCATENATE("NVDA 2022 - Firefox - Windows - ",'Final Report'!H527,CHAR(10)),""),IF('Final Report'!I527&lt;&gt;"",CONCATENATE("NVDA 2022 - Chrome - Windows - ",'Final Report'!I527,CHAR(10)),""),IF('Final Report'!J527&lt;&gt;"",CONCATENATE("VoiceOver - Safari - MAC OS - ",'Final Report'!J527,CHAR(10)),""),IF('Final Report'!K527&lt;&gt;"",CONCATENATE("VoiceOver - Chrome - MAC OS  - ",'Final Report'!K527,CHAR(10)),""),IF('Final Report'!L527&lt;&gt;"",CONCATENATE("VoiceOver - iOS - ",'Final Report'!L527,CHAR(10)),""),IF('Final Report'!M527&lt;&gt;"",CONCATENATE("TalkBack - Android - ",'Final Report'!M527,CHAR(10)),""),IF('Final Report'!N527&lt;&gt;"",CONCATENATE("ZoomText - ",'Final Report'!N527,CHAR(10)),""),IF('Final Report'!O527&lt;&gt;"",CONCATENATE("Dragon - ",'Final Report'!O527,CHAR(10)),""),CHAR(10),"*Original Bug:*",CHAR(10),)))</f>
        <v>*Steps to Reproduce:*
N/A
*Actual Result:*
N/A
*ScreenShot Name:*
*Code Snippet*
0
*Expected Result*
N/A
*Rationale*
N/A
*Recommendation*
N/A
*WCAG 2.1 Conformance Level:*
N/A
*WCAG 2.1 Success Criteria:*
N/A
*Tested on:*
Windows: 11
MAC OS: 12
iOS: 15
Android OS: 10
FALSE</v>
      </c>
      <c r="D527" s="121" t="b">
        <f>Final_Report[[#This Row],[Severity]]</f>
        <v>0</v>
      </c>
      <c r="E527" s="103" t="str">
        <f>CONCATENATE('Final Report'!AD527,CHAR(10),CHAR(10),'Final Report'!AF527)</f>
        <v xml:space="preserve">
N/A</v>
      </c>
      <c r="F527" s="103" t="str">
        <f>Final_Report[[#This Row],[Components]]</f>
        <v>N/A (Level N/A), Accessibility, Audit, Marketing, MLM-XL, MLVISION, MyLab, US, VPAT</v>
      </c>
      <c r="G527" s="103" t="e">
        <f>Final_Report[[#This Row],[Labels]]</f>
        <v>#VALUE!</v>
      </c>
      <c r="H527" s="103">
        <f>Final_Report[[#This Row],[ScreenShot Name]]</f>
        <v>0</v>
      </c>
      <c r="I527" s="104">
        <f>Final_Report[[#This Row],[Priority]]</f>
        <v>0</v>
      </c>
      <c r="J527" s="103">
        <f>Final_Report[[#This Row],[Uploading Status]]</f>
        <v>0</v>
      </c>
    </row>
    <row r="528" spans="1:10" ht="409.5" hidden="1">
      <c r="A528" s="58">
        <f>Final_Report[[#This Row],[Issue Name]]</f>
        <v>0</v>
      </c>
      <c r="B528" s="103" t="str">
        <f>Final_Report[[#This Row],[Summary]]</f>
        <v>N/A</v>
      </c>
      <c r="C528" s="103" t="str">
        <f>CONCATENATE("*Steps to Reproduce:*",CHAR(10),CHAR(10),'Final Report'!AD528,CHAR(10),CHAR(10),'Final Report'!AF528,CHAR(10),CHAR(10),"*Actual Result:*",CHAR(10),'Final Report'!V528,CHAR(10),CHAR(10),"*ScreenShot Name:*",CHAR(10),'Final Report'!AI528,CHAR(10),CHAR(10),IF('Final Report'!X528&lt;&gt;"",CONCATENATE("*Code Snippet*",CHAR(10),'Final Report'!X528,CHAR(10),CHAR(10)),""),"*Expected Result*",CHAR(10),'Final Report'!Z528,CHAR(10),CHAR(10),"*Rationale*",CHAR(10),'Final Report'!AA528,CHAR(10),CHAR(10),"*Recommendation*",CHAR(10),'Final Report'!AC528,CHAR(10),CHAR(10),"*WCAG 2.1 Conformance Level:*",CHAR(10),'Final Report'!AG528,CHAR(10),CHAR(10),"*WCAG 2.1 Success Criteria:*",CHAR(10),'Final Report'!AH528,CHAR(10),CHAR(10),"*Tested on:*",CHAR(10),'Final Report'!AK528,CHAR(10),CHAR(10),IF(OR('Final Report'!G528&lt;&gt;"",'Final Report'!H528&lt;&gt;"",'Final Report'!I528&lt;&gt;"",'Final Report'!J528&lt;&gt;"",'Final Report'!K528&lt;&gt;"",'Final Report'!L528&lt;&gt;"",'Final Report'!M528&lt;&gt;"",'Final Report'!N528&lt;&gt;"",'Final Report'!O528&lt;&gt;""),CONCATENATE("*Assistive Technology:*",CHAR(10),IF('Final Report'!G528&lt;&gt;"",CONCATENATE("JAWS 2022 - Chrome - Windows - ",'Final Report'!G528,CHAR(10)),""),IF('Final Report'!H528&lt;&gt;"",CONCATENATE("NVDA 2022 - Firefox - Windows - ",'Final Report'!H528,CHAR(10)),""),IF('Final Report'!I528&lt;&gt;"",CONCATENATE("NVDA 2022 - Chrome - Windows - ",'Final Report'!I528,CHAR(10)),""),IF('Final Report'!J528&lt;&gt;"",CONCATENATE("VoiceOver - Safari - MAC OS - ",'Final Report'!J528,CHAR(10)),""),IF('Final Report'!K528&lt;&gt;"",CONCATENATE("VoiceOver - Chrome - MAC OS  - ",'Final Report'!K528,CHAR(10)),""),IF('Final Report'!L528&lt;&gt;"",CONCATENATE("VoiceOver - iOS - ",'Final Report'!L528,CHAR(10)),""),IF('Final Report'!M528&lt;&gt;"",CONCATENATE("TalkBack - Android - ",'Final Report'!M528,CHAR(10)),""),IF('Final Report'!N528&lt;&gt;"",CONCATENATE("ZoomText - ",'Final Report'!N528,CHAR(10)),""),IF('Final Report'!O528&lt;&gt;"",CONCATENATE("Dragon - ",'Final Report'!O528,CHAR(10)),""),CHAR(10),"*Original Bug:*",CHAR(10),)))</f>
        <v>*Steps to Reproduce:*
N/A
*Actual Result:*
N/A
*ScreenShot Name:*
*Code Snippet*
0
*Expected Result*
N/A
*Rationale*
N/A
*Recommendation*
N/A
*WCAG 2.1 Conformance Level:*
N/A
*WCAG 2.1 Success Criteria:*
N/A
*Tested on:*
Windows: 11
MAC OS: 12
iOS: 15
Android OS: 10
FALSE</v>
      </c>
      <c r="D528" s="121" t="b">
        <f>Final_Report[[#This Row],[Severity]]</f>
        <v>0</v>
      </c>
      <c r="E528" s="103" t="str">
        <f>CONCATENATE('Final Report'!AD528,CHAR(10),CHAR(10),'Final Report'!AF528)</f>
        <v xml:space="preserve">
N/A</v>
      </c>
      <c r="F528" s="103" t="str">
        <f>Final_Report[[#This Row],[Components]]</f>
        <v>N/A (Level N/A), Accessibility, Audit, Marketing, MLM-XL, MLVISION, MyLab, US, VPAT</v>
      </c>
      <c r="G528" s="103" t="e">
        <f>Final_Report[[#This Row],[Labels]]</f>
        <v>#VALUE!</v>
      </c>
      <c r="H528" s="103">
        <f>Final_Report[[#This Row],[ScreenShot Name]]</f>
        <v>0</v>
      </c>
      <c r="I528" s="104">
        <f>Final_Report[[#This Row],[Priority]]</f>
        <v>0</v>
      </c>
      <c r="J528" s="103">
        <f>Final_Report[[#This Row],[Uploading Status]]</f>
        <v>0</v>
      </c>
    </row>
    <row r="529" spans="1:10" ht="409.5" hidden="1">
      <c r="A529" s="58">
        <f>Final_Report[[#This Row],[Issue Name]]</f>
        <v>0</v>
      </c>
      <c r="B529" s="103" t="str">
        <f>Final_Report[[#This Row],[Summary]]</f>
        <v>N/A</v>
      </c>
      <c r="C529" s="103" t="str">
        <f>CONCATENATE("*Steps to Reproduce:*",CHAR(10),CHAR(10),'Final Report'!AD529,CHAR(10),CHAR(10),'Final Report'!AF529,CHAR(10),CHAR(10),"*Actual Result:*",CHAR(10),'Final Report'!V529,CHAR(10),CHAR(10),"*ScreenShot Name:*",CHAR(10),'Final Report'!AI529,CHAR(10),CHAR(10),IF('Final Report'!X529&lt;&gt;"",CONCATENATE("*Code Snippet*",CHAR(10),'Final Report'!X529,CHAR(10),CHAR(10)),""),"*Expected Result*",CHAR(10),'Final Report'!Z529,CHAR(10),CHAR(10),"*Rationale*",CHAR(10),'Final Report'!AA529,CHAR(10),CHAR(10),"*Recommendation*",CHAR(10),'Final Report'!AC529,CHAR(10),CHAR(10),"*WCAG 2.1 Conformance Level:*",CHAR(10),'Final Report'!AG529,CHAR(10),CHAR(10),"*WCAG 2.1 Success Criteria:*",CHAR(10),'Final Report'!AH529,CHAR(10),CHAR(10),"*Tested on:*",CHAR(10),'Final Report'!AK529,CHAR(10),CHAR(10),IF(OR('Final Report'!G529&lt;&gt;"",'Final Report'!H529&lt;&gt;"",'Final Report'!I529&lt;&gt;"",'Final Report'!J529&lt;&gt;"",'Final Report'!K529&lt;&gt;"",'Final Report'!L529&lt;&gt;"",'Final Report'!M529&lt;&gt;"",'Final Report'!N529&lt;&gt;"",'Final Report'!O529&lt;&gt;""),CONCATENATE("*Assistive Technology:*",CHAR(10),IF('Final Report'!G529&lt;&gt;"",CONCATENATE("JAWS 2022 - Chrome - Windows - ",'Final Report'!G529,CHAR(10)),""),IF('Final Report'!H529&lt;&gt;"",CONCATENATE("NVDA 2022 - Firefox - Windows - ",'Final Report'!H529,CHAR(10)),""),IF('Final Report'!I529&lt;&gt;"",CONCATENATE("NVDA 2022 - Chrome - Windows - ",'Final Report'!I529,CHAR(10)),""),IF('Final Report'!J529&lt;&gt;"",CONCATENATE("VoiceOver - Safari - MAC OS - ",'Final Report'!J529,CHAR(10)),""),IF('Final Report'!K529&lt;&gt;"",CONCATENATE("VoiceOver - Chrome - MAC OS  - ",'Final Report'!K529,CHAR(10)),""),IF('Final Report'!L529&lt;&gt;"",CONCATENATE("VoiceOver - iOS - ",'Final Report'!L529,CHAR(10)),""),IF('Final Report'!M529&lt;&gt;"",CONCATENATE("TalkBack - Android - ",'Final Report'!M529,CHAR(10)),""),IF('Final Report'!N529&lt;&gt;"",CONCATENATE("ZoomText - ",'Final Report'!N529,CHAR(10)),""),IF('Final Report'!O529&lt;&gt;"",CONCATENATE("Dragon - ",'Final Report'!O529,CHAR(10)),""),CHAR(10),"*Original Bug:*",CHAR(10),)))</f>
        <v>*Steps to Reproduce:*
N/A
*Actual Result:*
N/A
*ScreenShot Name:*
*Code Snippet*
0
*Expected Result*
N/A
*Rationale*
N/A
*Recommendation*
N/A
*WCAG 2.1 Conformance Level:*
N/A
*WCAG 2.1 Success Criteria:*
N/A
*Tested on:*
Windows: 11
MAC OS: 12
iOS: 15
Android OS: 10
FALSE</v>
      </c>
      <c r="D529" s="121" t="b">
        <f>Final_Report[[#This Row],[Severity]]</f>
        <v>0</v>
      </c>
      <c r="E529" s="103" t="str">
        <f>CONCATENATE('Final Report'!AD529,CHAR(10),CHAR(10),'Final Report'!AF529)</f>
        <v xml:space="preserve">
N/A</v>
      </c>
      <c r="F529" s="103" t="str">
        <f>Final_Report[[#This Row],[Components]]</f>
        <v>N/A (Level N/A), Accessibility, Audit, Marketing, MLM-XL, MLVISION, MyLab, US, VPAT</v>
      </c>
      <c r="G529" s="103" t="e">
        <f>Final_Report[[#This Row],[Labels]]</f>
        <v>#VALUE!</v>
      </c>
      <c r="H529" s="103">
        <f>Final_Report[[#This Row],[ScreenShot Name]]</f>
        <v>0</v>
      </c>
      <c r="I529" s="104">
        <f>Final_Report[[#This Row],[Priority]]</f>
        <v>0</v>
      </c>
      <c r="J529" s="103">
        <f>Final_Report[[#This Row],[Uploading Status]]</f>
        <v>0</v>
      </c>
    </row>
    <row r="530" spans="1:10" ht="409.5" hidden="1">
      <c r="A530" s="58">
        <f>Final_Report[[#This Row],[Issue Name]]</f>
        <v>0</v>
      </c>
      <c r="B530" s="103" t="str">
        <f>Final_Report[[#This Row],[Summary]]</f>
        <v>N/A</v>
      </c>
      <c r="C530" s="103" t="str">
        <f>CONCATENATE("*Steps to Reproduce:*",CHAR(10),CHAR(10),'Final Report'!AD530,CHAR(10),CHAR(10),'Final Report'!AF530,CHAR(10),CHAR(10),"*Actual Result:*",CHAR(10),'Final Report'!V530,CHAR(10),CHAR(10),"*ScreenShot Name:*",CHAR(10),'Final Report'!AI530,CHAR(10),CHAR(10),IF('Final Report'!X530&lt;&gt;"",CONCATENATE("*Code Snippet*",CHAR(10),'Final Report'!X530,CHAR(10),CHAR(10)),""),"*Expected Result*",CHAR(10),'Final Report'!Z530,CHAR(10),CHAR(10),"*Rationale*",CHAR(10),'Final Report'!AA530,CHAR(10),CHAR(10),"*Recommendation*",CHAR(10),'Final Report'!AC530,CHAR(10),CHAR(10),"*WCAG 2.1 Conformance Level:*",CHAR(10),'Final Report'!AG530,CHAR(10),CHAR(10),"*WCAG 2.1 Success Criteria:*",CHAR(10),'Final Report'!AH530,CHAR(10),CHAR(10),"*Tested on:*",CHAR(10),'Final Report'!AK530,CHAR(10),CHAR(10),IF(OR('Final Report'!G530&lt;&gt;"",'Final Report'!H530&lt;&gt;"",'Final Report'!I530&lt;&gt;"",'Final Report'!J530&lt;&gt;"",'Final Report'!K530&lt;&gt;"",'Final Report'!L530&lt;&gt;"",'Final Report'!M530&lt;&gt;"",'Final Report'!N530&lt;&gt;"",'Final Report'!O530&lt;&gt;""),CONCATENATE("*Assistive Technology:*",CHAR(10),IF('Final Report'!G530&lt;&gt;"",CONCATENATE("JAWS 2022 - Chrome - Windows - ",'Final Report'!G530,CHAR(10)),""),IF('Final Report'!H530&lt;&gt;"",CONCATENATE("NVDA 2022 - Firefox - Windows - ",'Final Report'!H530,CHAR(10)),""),IF('Final Report'!I530&lt;&gt;"",CONCATENATE("NVDA 2022 - Chrome - Windows - ",'Final Report'!I530,CHAR(10)),""),IF('Final Report'!J530&lt;&gt;"",CONCATENATE("VoiceOver - Safari - MAC OS - ",'Final Report'!J530,CHAR(10)),""),IF('Final Report'!K530&lt;&gt;"",CONCATENATE("VoiceOver - Chrome - MAC OS  - ",'Final Report'!K530,CHAR(10)),""),IF('Final Report'!L530&lt;&gt;"",CONCATENATE("VoiceOver - iOS - ",'Final Report'!L530,CHAR(10)),""),IF('Final Report'!M530&lt;&gt;"",CONCATENATE("TalkBack - Android - ",'Final Report'!M530,CHAR(10)),""),IF('Final Report'!N530&lt;&gt;"",CONCATENATE("ZoomText - ",'Final Report'!N530,CHAR(10)),""),IF('Final Report'!O530&lt;&gt;"",CONCATENATE("Dragon - ",'Final Report'!O530,CHAR(10)),""),CHAR(10),"*Original Bug:*",CHAR(10),)))</f>
        <v>*Steps to Reproduce:*
N/A
*Actual Result:*
N/A
*ScreenShot Name:*
*Code Snippet*
0
*Expected Result*
N/A
*Rationale*
N/A
*Recommendation*
N/A
*WCAG 2.1 Conformance Level:*
N/A
*WCAG 2.1 Success Criteria:*
N/A
*Tested on:*
Windows: 11
MAC OS: 12
iOS: 15
Android OS: 10
FALSE</v>
      </c>
      <c r="D530" s="121" t="b">
        <f>Final_Report[[#This Row],[Severity]]</f>
        <v>0</v>
      </c>
      <c r="E530" s="103" t="str">
        <f>CONCATENATE('Final Report'!AD530,CHAR(10),CHAR(10),'Final Report'!AF530)</f>
        <v xml:space="preserve">
N/A</v>
      </c>
      <c r="F530" s="103" t="str">
        <f>Final_Report[[#This Row],[Components]]</f>
        <v>N/A (Level N/A), Accessibility, Audit, Marketing, MLM-XL, MLVISION, MyLab, US, VPAT</v>
      </c>
      <c r="G530" s="103" t="e">
        <f>Final_Report[[#This Row],[Labels]]</f>
        <v>#VALUE!</v>
      </c>
      <c r="H530" s="103">
        <f>Final_Report[[#This Row],[ScreenShot Name]]</f>
        <v>0</v>
      </c>
      <c r="I530" s="104">
        <f>Final_Report[[#This Row],[Priority]]</f>
        <v>0</v>
      </c>
      <c r="J530" s="103">
        <f>Final_Report[[#This Row],[Uploading Status]]</f>
        <v>0</v>
      </c>
    </row>
    <row r="531" spans="1:10" ht="409.5" hidden="1">
      <c r="A531" s="58">
        <f>Final_Report[[#This Row],[Issue Name]]</f>
        <v>0</v>
      </c>
      <c r="B531" s="103" t="str">
        <f>Final_Report[[#This Row],[Summary]]</f>
        <v>N/A</v>
      </c>
      <c r="C531" s="103" t="str">
        <f>CONCATENATE("*Steps to Reproduce:*",CHAR(10),CHAR(10),'Final Report'!AD531,CHAR(10),CHAR(10),'Final Report'!AF531,CHAR(10),CHAR(10),"*Actual Result:*",CHAR(10),'Final Report'!V531,CHAR(10),CHAR(10),"*ScreenShot Name:*",CHAR(10),'Final Report'!AI531,CHAR(10),CHAR(10),IF('Final Report'!X531&lt;&gt;"",CONCATENATE("*Code Snippet*",CHAR(10),'Final Report'!X531,CHAR(10),CHAR(10)),""),"*Expected Result*",CHAR(10),'Final Report'!Z531,CHAR(10),CHAR(10),"*Rationale*",CHAR(10),'Final Report'!AA531,CHAR(10),CHAR(10),"*Recommendation*",CHAR(10),'Final Report'!AC531,CHAR(10),CHAR(10),"*WCAG 2.1 Conformance Level:*",CHAR(10),'Final Report'!AG531,CHAR(10),CHAR(10),"*WCAG 2.1 Success Criteria:*",CHAR(10),'Final Report'!AH531,CHAR(10),CHAR(10),"*Tested on:*",CHAR(10),'Final Report'!AK531,CHAR(10),CHAR(10),IF(OR('Final Report'!G531&lt;&gt;"",'Final Report'!H531&lt;&gt;"",'Final Report'!I531&lt;&gt;"",'Final Report'!J531&lt;&gt;"",'Final Report'!K531&lt;&gt;"",'Final Report'!L531&lt;&gt;"",'Final Report'!M531&lt;&gt;"",'Final Report'!N531&lt;&gt;"",'Final Report'!O531&lt;&gt;""),CONCATENATE("*Assistive Technology:*",CHAR(10),IF('Final Report'!G531&lt;&gt;"",CONCATENATE("JAWS 2022 - Chrome - Windows - ",'Final Report'!G531,CHAR(10)),""),IF('Final Report'!H531&lt;&gt;"",CONCATENATE("NVDA 2022 - Firefox - Windows - ",'Final Report'!H531,CHAR(10)),""),IF('Final Report'!I531&lt;&gt;"",CONCATENATE("NVDA 2022 - Chrome - Windows - ",'Final Report'!I531,CHAR(10)),""),IF('Final Report'!J531&lt;&gt;"",CONCATENATE("VoiceOver - Safari - MAC OS - ",'Final Report'!J531,CHAR(10)),""),IF('Final Report'!K531&lt;&gt;"",CONCATENATE("VoiceOver - Chrome - MAC OS  - ",'Final Report'!K531,CHAR(10)),""),IF('Final Report'!L531&lt;&gt;"",CONCATENATE("VoiceOver - iOS - ",'Final Report'!L531,CHAR(10)),""),IF('Final Report'!M531&lt;&gt;"",CONCATENATE("TalkBack - Android - ",'Final Report'!M531,CHAR(10)),""),IF('Final Report'!N531&lt;&gt;"",CONCATENATE("ZoomText - ",'Final Report'!N531,CHAR(10)),""),IF('Final Report'!O531&lt;&gt;"",CONCATENATE("Dragon - ",'Final Report'!O531,CHAR(10)),""),CHAR(10),"*Original Bug:*",CHAR(10),)))</f>
        <v>*Steps to Reproduce:*
N/A
*Actual Result:*
N/A
*ScreenShot Name:*
*Code Snippet*
0
*Expected Result*
N/A
*Rationale*
N/A
*Recommendation*
N/A
*WCAG 2.1 Conformance Level:*
N/A
*WCAG 2.1 Success Criteria:*
N/A
*Tested on:*
Windows: 11
MAC OS: 12
iOS: 15
Android OS: 10
FALSE</v>
      </c>
      <c r="D531" s="121" t="b">
        <f>Final_Report[[#This Row],[Severity]]</f>
        <v>0</v>
      </c>
      <c r="E531" s="103" t="str">
        <f>CONCATENATE('Final Report'!AD531,CHAR(10),CHAR(10),'Final Report'!AF531)</f>
        <v xml:space="preserve">
N/A</v>
      </c>
      <c r="F531" s="103" t="str">
        <f>Final_Report[[#This Row],[Components]]</f>
        <v>N/A (Level N/A), Accessibility, Audit, Marketing, MLM-XL, MLVISION, MyLab, US, VPAT</v>
      </c>
      <c r="G531" s="103" t="e">
        <f>Final_Report[[#This Row],[Labels]]</f>
        <v>#VALUE!</v>
      </c>
      <c r="H531" s="103">
        <f>Final_Report[[#This Row],[ScreenShot Name]]</f>
        <v>0</v>
      </c>
      <c r="I531" s="104">
        <f>Final_Report[[#This Row],[Priority]]</f>
        <v>0</v>
      </c>
      <c r="J531" s="103">
        <f>Final_Report[[#This Row],[Uploading Status]]</f>
        <v>0</v>
      </c>
    </row>
    <row r="532" spans="1:10" ht="409.5" hidden="1">
      <c r="A532" s="58">
        <f>Final_Report[[#This Row],[Issue Name]]</f>
        <v>0</v>
      </c>
      <c r="B532" s="103" t="str">
        <f>Final_Report[[#This Row],[Summary]]</f>
        <v>N/A</v>
      </c>
      <c r="C532" s="103" t="str">
        <f>CONCATENATE("*Steps to Reproduce:*",CHAR(10),CHAR(10),'Final Report'!AD532,CHAR(10),CHAR(10),'Final Report'!AF532,CHAR(10),CHAR(10),"*Actual Result:*",CHAR(10),'Final Report'!V532,CHAR(10),CHAR(10),"*ScreenShot Name:*",CHAR(10),'Final Report'!AI532,CHAR(10),CHAR(10),IF('Final Report'!X532&lt;&gt;"",CONCATENATE("*Code Snippet*",CHAR(10),'Final Report'!X532,CHAR(10),CHAR(10)),""),"*Expected Result*",CHAR(10),'Final Report'!Z532,CHAR(10),CHAR(10),"*Rationale*",CHAR(10),'Final Report'!AA532,CHAR(10),CHAR(10),"*Recommendation*",CHAR(10),'Final Report'!AC532,CHAR(10),CHAR(10),"*WCAG 2.1 Conformance Level:*",CHAR(10),'Final Report'!AG532,CHAR(10),CHAR(10),"*WCAG 2.1 Success Criteria:*",CHAR(10),'Final Report'!AH532,CHAR(10),CHAR(10),"*Tested on:*",CHAR(10),'Final Report'!AK532,CHAR(10),CHAR(10),IF(OR('Final Report'!G532&lt;&gt;"",'Final Report'!H532&lt;&gt;"",'Final Report'!I532&lt;&gt;"",'Final Report'!J532&lt;&gt;"",'Final Report'!K532&lt;&gt;"",'Final Report'!L532&lt;&gt;"",'Final Report'!M532&lt;&gt;"",'Final Report'!N532&lt;&gt;"",'Final Report'!O532&lt;&gt;""),CONCATENATE("*Assistive Technology:*",CHAR(10),IF('Final Report'!G532&lt;&gt;"",CONCATENATE("JAWS 2022 - Chrome - Windows - ",'Final Report'!G532,CHAR(10)),""),IF('Final Report'!H532&lt;&gt;"",CONCATENATE("NVDA 2022 - Firefox - Windows - ",'Final Report'!H532,CHAR(10)),""),IF('Final Report'!I532&lt;&gt;"",CONCATENATE("NVDA 2022 - Chrome - Windows - ",'Final Report'!I532,CHAR(10)),""),IF('Final Report'!J532&lt;&gt;"",CONCATENATE("VoiceOver - Safari - MAC OS - ",'Final Report'!J532,CHAR(10)),""),IF('Final Report'!K532&lt;&gt;"",CONCATENATE("VoiceOver - Chrome - MAC OS  - ",'Final Report'!K532,CHAR(10)),""),IF('Final Report'!L532&lt;&gt;"",CONCATENATE("VoiceOver - iOS - ",'Final Report'!L532,CHAR(10)),""),IF('Final Report'!M532&lt;&gt;"",CONCATENATE("TalkBack - Android - ",'Final Report'!M532,CHAR(10)),""),IF('Final Report'!N532&lt;&gt;"",CONCATENATE("ZoomText - ",'Final Report'!N532,CHAR(10)),""),IF('Final Report'!O532&lt;&gt;"",CONCATENATE("Dragon - ",'Final Report'!O532,CHAR(10)),""),CHAR(10),"*Original Bug:*",CHAR(10),)))</f>
        <v>*Steps to Reproduce:*
N/A
*Actual Result:*
N/A
*ScreenShot Name:*
*Code Snippet*
0
*Expected Result*
N/A
*Rationale*
N/A
*Recommendation*
N/A
*WCAG 2.1 Conformance Level:*
N/A
*WCAG 2.1 Success Criteria:*
N/A
*Tested on:*
Windows: 11
MAC OS: 12
iOS: 15
Android OS: 10
FALSE</v>
      </c>
      <c r="D532" s="121" t="b">
        <f>Final_Report[[#This Row],[Severity]]</f>
        <v>0</v>
      </c>
      <c r="E532" s="103" t="str">
        <f>CONCATENATE('Final Report'!AD532,CHAR(10),CHAR(10),'Final Report'!AF532)</f>
        <v xml:space="preserve">
N/A</v>
      </c>
      <c r="F532" s="103" t="str">
        <f>Final_Report[[#This Row],[Components]]</f>
        <v>N/A (Level N/A), Accessibility, Audit, Marketing, MLM-XL, MLVISION, MyLab, US, VPAT</v>
      </c>
      <c r="G532" s="103" t="e">
        <f>Final_Report[[#This Row],[Labels]]</f>
        <v>#VALUE!</v>
      </c>
      <c r="H532" s="103">
        <f>Final_Report[[#This Row],[ScreenShot Name]]</f>
        <v>0</v>
      </c>
      <c r="I532" s="104">
        <f>Final_Report[[#This Row],[Priority]]</f>
        <v>0</v>
      </c>
      <c r="J532" s="103">
        <f>Final_Report[[#This Row],[Uploading Status]]</f>
        <v>0</v>
      </c>
    </row>
    <row r="533" spans="1:10" ht="409.5" hidden="1">
      <c r="A533" s="58">
        <f>Final_Report[[#This Row],[Issue Name]]</f>
        <v>0</v>
      </c>
      <c r="B533" s="103" t="str">
        <f>Final_Report[[#This Row],[Summary]]</f>
        <v>N/A</v>
      </c>
      <c r="C533" s="103" t="str">
        <f>CONCATENATE("*Steps to Reproduce:*",CHAR(10),CHAR(10),'Final Report'!AD533,CHAR(10),CHAR(10),'Final Report'!AF533,CHAR(10),CHAR(10),"*Actual Result:*",CHAR(10),'Final Report'!V533,CHAR(10),CHAR(10),"*ScreenShot Name:*",CHAR(10),'Final Report'!AI533,CHAR(10),CHAR(10),IF('Final Report'!X533&lt;&gt;"",CONCATENATE("*Code Snippet*",CHAR(10),'Final Report'!X533,CHAR(10),CHAR(10)),""),"*Expected Result*",CHAR(10),'Final Report'!Z533,CHAR(10),CHAR(10),"*Rationale*",CHAR(10),'Final Report'!AA533,CHAR(10),CHAR(10),"*Recommendation*",CHAR(10),'Final Report'!AC533,CHAR(10),CHAR(10),"*WCAG 2.1 Conformance Level:*",CHAR(10),'Final Report'!AG533,CHAR(10),CHAR(10),"*WCAG 2.1 Success Criteria:*",CHAR(10),'Final Report'!AH533,CHAR(10),CHAR(10),"*Tested on:*",CHAR(10),'Final Report'!AK533,CHAR(10),CHAR(10),IF(OR('Final Report'!G533&lt;&gt;"",'Final Report'!H533&lt;&gt;"",'Final Report'!I533&lt;&gt;"",'Final Report'!J533&lt;&gt;"",'Final Report'!K533&lt;&gt;"",'Final Report'!L533&lt;&gt;"",'Final Report'!M533&lt;&gt;"",'Final Report'!N533&lt;&gt;"",'Final Report'!O533&lt;&gt;""),CONCATENATE("*Assistive Technology:*",CHAR(10),IF('Final Report'!G533&lt;&gt;"",CONCATENATE("JAWS 2022 - Chrome - Windows - ",'Final Report'!G533,CHAR(10)),""),IF('Final Report'!H533&lt;&gt;"",CONCATENATE("NVDA 2022 - Firefox - Windows - ",'Final Report'!H533,CHAR(10)),""),IF('Final Report'!I533&lt;&gt;"",CONCATENATE("NVDA 2022 - Chrome - Windows - ",'Final Report'!I533,CHAR(10)),""),IF('Final Report'!J533&lt;&gt;"",CONCATENATE("VoiceOver - Safari - MAC OS - ",'Final Report'!J533,CHAR(10)),""),IF('Final Report'!K533&lt;&gt;"",CONCATENATE("VoiceOver - Chrome - MAC OS  - ",'Final Report'!K533,CHAR(10)),""),IF('Final Report'!L533&lt;&gt;"",CONCATENATE("VoiceOver - iOS - ",'Final Report'!L533,CHAR(10)),""),IF('Final Report'!M533&lt;&gt;"",CONCATENATE("TalkBack - Android - ",'Final Report'!M533,CHAR(10)),""),IF('Final Report'!N533&lt;&gt;"",CONCATENATE("ZoomText - ",'Final Report'!N533,CHAR(10)),""),IF('Final Report'!O533&lt;&gt;"",CONCATENATE("Dragon - ",'Final Report'!O533,CHAR(10)),""),CHAR(10),"*Original Bug:*",CHAR(10),)))</f>
        <v>*Steps to Reproduce:*
N/A
*Actual Result:*
N/A
*ScreenShot Name:*
*Code Snippet*
0
*Expected Result*
N/A
*Rationale*
N/A
*Recommendation*
N/A
*WCAG 2.1 Conformance Level:*
N/A
*WCAG 2.1 Success Criteria:*
N/A
*Tested on:*
Windows: 11
MAC OS: 12
iOS: 15
Android OS: 10
FALSE</v>
      </c>
      <c r="D533" s="121" t="b">
        <f>Final_Report[[#This Row],[Severity]]</f>
        <v>0</v>
      </c>
      <c r="E533" s="103" t="str">
        <f>CONCATENATE('Final Report'!AD533,CHAR(10),CHAR(10),'Final Report'!AF533)</f>
        <v xml:space="preserve">
N/A</v>
      </c>
      <c r="F533" s="103" t="str">
        <f>Final_Report[[#This Row],[Components]]</f>
        <v>N/A (Level N/A), Accessibility, Audit, Marketing, MLM-XL, MLVISION, MyLab, US, VPAT</v>
      </c>
      <c r="G533" s="103" t="e">
        <f>Final_Report[[#This Row],[Labels]]</f>
        <v>#VALUE!</v>
      </c>
      <c r="H533" s="103">
        <f>Final_Report[[#This Row],[ScreenShot Name]]</f>
        <v>0</v>
      </c>
      <c r="I533" s="104">
        <f>Final_Report[[#This Row],[Priority]]</f>
        <v>0</v>
      </c>
      <c r="J533" s="103">
        <f>Final_Report[[#This Row],[Uploading Status]]</f>
        <v>0</v>
      </c>
    </row>
    <row r="534" spans="1:10" ht="409.5" hidden="1">
      <c r="A534" s="58">
        <f>Final_Report[[#This Row],[Issue Name]]</f>
        <v>0</v>
      </c>
      <c r="B534" s="103" t="str">
        <f>Final_Report[[#This Row],[Summary]]</f>
        <v>N/A</v>
      </c>
      <c r="C534" s="103" t="str">
        <f>CONCATENATE("*Steps to Reproduce:*",CHAR(10),CHAR(10),'Final Report'!AD534,CHAR(10),CHAR(10),'Final Report'!AF534,CHAR(10),CHAR(10),"*Actual Result:*",CHAR(10),'Final Report'!V534,CHAR(10),CHAR(10),"*ScreenShot Name:*",CHAR(10),'Final Report'!AI534,CHAR(10),CHAR(10),IF('Final Report'!X534&lt;&gt;"",CONCATENATE("*Code Snippet*",CHAR(10),'Final Report'!X534,CHAR(10),CHAR(10)),""),"*Expected Result*",CHAR(10),'Final Report'!Z534,CHAR(10),CHAR(10),"*Rationale*",CHAR(10),'Final Report'!AA534,CHAR(10),CHAR(10),"*Recommendation*",CHAR(10),'Final Report'!AC534,CHAR(10),CHAR(10),"*WCAG 2.1 Conformance Level:*",CHAR(10),'Final Report'!AG534,CHAR(10),CHAR(10),"*WCAG 2.1 Success Criteria:*",CHAR(10),'Final Report'!AH534,CHAR(10),CHAR(10),"*Tested on:*",CHAR(10),'Final Report'!AK534,CHAR(10),CHAR(10),IF(OR('Final Report'!G534&lt;&gt;"",'Final Report'!H534&lt;&gt;"",'Final Report'!I534&lt;&gt;"",'Final Report'!J534&lt;&gt;"",'Final Report'!K534&lt;&gt;"",'Final Report'!L534&lt;&gt;"",'Final Report'!M534&lt;&gt;"",'Final Report'!N534&lt;&gt;"",'Final Report'!O534&lt;&gt;""),CONCATENATE("*Assistive Technology:*",CHAR(10),IF('Final Report'!G534&lt;&gt;"",CONCATENATE("JAWS 2022 - Chrome - Windows - ",'Final Report'!G534,CHAR(10)),""),IF('Final Report'!H534&lt;&gt;"",CONCATENATE("NVDA 2022 - Firefox - Windows - ",'Final Report'!H534,CHAR(10)),""),IF('Final Report'!I534&lt;&gt;"",CONCATENATE("NVDA 2022 - Chrome - Windows - ",'Final Report'!I534,CHAR(10)),""),IF('Final Report'!J534&lt;&gt;"",CONCATENATE("VoiceOver - Safari - MAC OS - ",'Final Report'!J534,CHAR(10)),""),IF('Final Report'!K534&lt;&gt;"",CONCATENATE("VoiceOver - Chrome - MAC OS  - ",'Final Report'!K534,CHAR(10)),""),IF('Final Report'!L534&lt;&gt;"",CONCATENATE("VoiceOver - iOS - ",'Final Report'!L534,CHAR(10)),""),IF('Final Report'!M534&lt;&gt;"",CONCATENATE("TalkBack - Android - ",'Final Report'!M534,CHAR(10)),""),IF('Final Report'!N534&lt;&gt;"",CONCATENATE("ZoomText - ",'Final Report'!N534,CHAR(10)),""),IF('Final Report'!O534&lt;&gt;"",CONCATENATE("Dragon - ",'Final Report'!O534,CHAR(10)),""),CHAR(10),"*Original Bug:*",CHAR(10),)))</f>
        <v>*Steps to Reproduce:*
N/A
*Actual Result:*
N/A
*ScreenShot Name:*
*Code Snippet*
0
*Expected Result*
N/A
*Rationale*
N/A
*Recommendation*
N/A
*WCAG 2.1 Conformance Level:*
N/A
*WCAG 2.1 Success Criteria:*
N/A
*Tested on:*
Windows: 11
MAC OS: 12
iOS: 15
Android OS: 10
FALSE</v>
      </c>
      <c r="D534" s="121" t="b">
        <f>Final_Report[[#This Row],[Severity]]</f>
        <v>0</v>
      </c>
      <c r="E534" s="103" t="str">
        <f>CONCATENATE('Final Report'!AD534,CHAR(10),CHAR(10),'Final Report'!AF534)</f>
        <v xml:space="preserve">
N/A</v>
      </c>
      <c r="F534" s="103" t="str">
        <f>Final_Report[[#This Row],[Components]]</f>
        <v>N/A (Level N/A), Accessibility, Audit, Marketing, MLM-XL, MLVISION, MyLab, US, VPAT</v>
      </c>
      <c r="G534" s="103" t="e">
        <f>Final_Report[[#This Row],[Labels]]</f>
        <v>#VALUE!</v>
      </c>
      <c r="H534" s="103">
        <f>Final_Report[[#This Row],[ScreenShot Name]]</f>
        <v>0</v>
      </c>
      <c r="I534" s="104">
        <f>Final_Report[[#This Row],[Priority]]</f>
        <v>0</v>
      </c>
      <c r="J534" s="103">
        <f>Final_Report[[#This Row],[Uploading Status]]</f>
        <v>0</v>
      </c>
    </row>
    <row r="535" spans="1:10" ht="409.5" hidden="1">
      <c r="A535" s="58">
        <f>Final_Report[[#This Row],[Issue Name]]</f>
        <v>0</v>
      </c>
      <c r="B535" s="103" t="str">
        <f>Final_Report[[#This Row],[Summary]]</f>
        <v>N/A</v>
      </c>
      <c r="C535" s="103" t="str">
        <f>CONCATENATE("*Steps to Reproduce:*",CHAR(10),CHAR(10),'Final Report'!AD535,CHAR(10),CHAR(10),'Final Report'!AF535,CHAR(10),CHAR(10),"*Actual Result:*",CHAR(10),'Final Report'!V535,CHAR(10),CHAR(10),"*ScreenShot Name:*",CHAR(10),'Final Report'!AI535,CHAR(10),CHAR(10),IF('Final Report'!X535&lt;&gt;"",CONCATENATE("*Code Snippet*",CHAR(10),'Final Report'!X535,CHAR(10),CHAR(10)),""),"*Expected Result*",CHAR(10),'Final Report'!Z535,CHAR(10),CHAR(10),"*Rationale*",CHAR(10),'Final Report'!AA535,CHAR(10),CHAR(10),"*Recommendation*",CHAR(10),'Final Report'!AC535,CHAR(10),CHAR(10),"*WCAG 2.1 Conformance Level:*",CHAR(10),'Final Report'!AG535,CHAR(10),CHAR(10),"*WCAG 2.1 Success Criteria:*",CHAR(10),'Final Report'!AH535,CHAR(10),CHAR(10),"*Tested on:*",CHAR(10),'Final Report'!AK535,CHAR(10),CHAR(10),IF(OR('Final Report'!G535&lt;&gt;"",'Final Report'!H535&lt;&gt;"",'Final Report'!I535&lt;&gt;"",'Final Report'!J535&lt;&gt;"",'Final Report'!K535&lt;&gt;"",'Final Report'!L535&lt;&gt;"",'Final Report'!M535&lt;&gt;"",'Final Report'!N535&lt;&gt;"",'Final Report'!O535&lt;&gt;""),CONCATENATE("*Assistive Technology:*",CHAR(10),IF('Final Report'!G535&lt;&gt;"",CONCATENATE("JAWS 2022 - Chrome - Windows - ",'Final Report'!G535,CHAR(10)),""),IF('Final Report'!H535&lt;&gt;"",CONCATENATE("NVDA 2022 - Firefox - Windows - ",'Final Report'!H535,CHAR(10)),""),IF('Final Report'!I535&lt;&gt;"",CONCATENATE("NVDA 2022 - Chrome - Windows - ",'Final Report'!I535,CHAR(10)),""),IF('Final Report'!J535&lt;&gt;"",CONCATENATE("VoiceOver - Safari - MAC OS - ",'Final Report'!J535,CHAR(10)),""),IF('Final Report'!K535&lt;&gt;"",CONCATENATE("VoiceOver - Chrome - MAC OS  - ",'Final Report'!K535,CHAR(10)),""),IF('Final Report'!L535&lt;&gt;"",CONCATENATE("VoiceOver - iOS - ",'Final Report'!L535,CHAR(10)),""),IF('Final Report'!M535&lt;&gt;"",CONCATENATE("TalkBack - Android - ",'Final Report'!M535,CHAR(10)),""),IF('Final Report'!N535&lt;&gt;"",CONCATENATE("ZoomText - ",'Final Report'!N535,CHAR(10)),""),IF('Final Report'!O535&lt;&gt;"",CONCATENATE("Dragon - ",'Final Report'!O535,CHAR(10)),""),CHAR(10),"*Original Bug:*",CHAR(10),)))</f>
        <v>*Steps to Reproduce:*
N/A
*Actual Result:*
N/A
*ScreenShot Name:*
*Code Snippet*
0
*Expected Result*
N/A
*Rationale*
N/A
*Recommendation*
N/A
*WCAG 2.1 Conformance Level:*
N/A
*WCAG 2.1 Success Criteria:*
N/A
*Tested on:*
Windows: 11
MAC OS: 12
iOS: 15
Android OS: 10
FALSE</v>
      </c>
      <c r="D535" s="121" t="b">
        <f>Final_Report[[#This Row],[Severity]]</f>
        <v>0</v>
      </c>
      <c r="E535" s="103" t="str">
        <f>CONCATENATE('Final Report'!AD535,CHAR(10),CHAR(10),'Final Report'!AF535)</f>
        <v xml:space="preserve">
N/A</v>
      </c>
      <c r="F535" s="103" t="str">
        <f>Final_Report[[#This Row],[Components]]</f>
        <v>N/A (Level N/A), Accessibility, Audit, Marketing, MLM-XL, MLVISION, MyLab, US, VPAT</v>
      </c>
      <c r="G535" s="103" t="e">
        <f>Final_Report[[#This Row],[Labels]]</f>
        <v>#VALUE!</v>
      </c>
      <c r="H535" s="103">
        <f>Final_Report[[#This Row],[ScreenShot Name]]</f>
        <v>0</v>
      </c>
      <c r="I535" s="104">
        <f>Final_Report[[#This Row],[Priority]]</f>
        <v>0</v>
      </c>
      <c r="J535" s="103">
        <f>Final_Report[[#This Row],[Uploading Status]]</f>
        <v>0</v>
      </c>
    </row>
    <row r="536" spans="1:10" ht="409.5" hidden="1">
      <c r="A536" s="58">
        <f>Final_Report[[#This Row],[Issue Name]]</f>
        <v>0</v>
      </c>
      <c r="B536" s="103" t="str">
        <f>Final_Report[[#This Row],[Summary]]</f>
        <v>N/A</v>
      </c>
      <c r="C536" s="103" t="str">
        <f>CONCATENATE("*Steps to Reproduce:*",CHAR(10),CHAR(10),'Final Report'!AD536,CHAR(10),CHAR(10),'Final Report'!AF536,CHAR(10),CHAR(10),"*Actual Result:*",CHAR(10),'Final Report'!V536,CHAR(10),CHAR(10),"*ScreenShot Name:*",CHAR(10),'Final Report'!AI536,CHAR(10),CHAR(10),IF('Final Report'!X536&lt;&gt;"",CONCATENATE("*Code Snippet*",CHAR(10),'Final Report'!X536,CHAR(10),CHAR(10)),""),"*Expected Result*",CHAR(10),'Final Report'!Z536,CHAR(10),CHAR(10),"*Rationale*",CHAR(10),'Final Report'!AA536,CHAR(10),CHAR(10),"*Recommendation*",CHAR(10),'Final Report'!AC536,CHAR(10),CHAR(10),"*WCAG 2.1 Conformance Level:*",CHAR(10),'Final Report'!AG536,CHAR(10),CHAR(10),"*WCAG 2.1 Success Criteria:*",CHAR(10),'Final Report'!AH536,CHAR(10),CHAR(10),"*Tested on:*",CHAR(10),'Final Report'!AK536,CHAR(10),CHAR(10),IF(OR('Final Report'!G536&lt;&gt;"",'Final Report'!H536&lt;&gt;"",'Final Report'!I536&lt;&gt;"",'Final Report'!J536&lt;&gt;"",'Final Report'!K536&lt;&gt;"",'Final Report'!L536&lt;&gt;"",'Final Report'!M536&lt;&gt;"",'Final Report'!N536&lt;&gt;"",'Final Report'!O536&lt;&gt;""),CONCATENATE("*Assistive Technology:*",CHAR(10),IF('Final Report'!G536&lt;&gt;"",CONCATENATE("JAWS 2022 - Chrome - Windows - ",'Final Report'!G536,CHAR(10)),""),IF('Final Report'!H536&lt;&gt;"",CONCATENATE("NVDA 2022 - Firefox - Windows - ",'Final Report'!H536,CHAR(10)),""),IF('Final Report'!I536&lt;&gt;"",CONCATENATE("NVDA 2022 - Chrome - Windows - ",'Final Report'!I536,CHAR(10)),""),IF('Final Report'!J536&lt;&gt;"",CONCATENATE("VoiceOver - Safari - MAC OS - ",'Final Report'!J536,CHAR(10)),""),IF('Final Report'!K536&lt;&gt;"",CONCATENATE("VoiceOver - Chrome - MAC OS  - ",'Final Report'!K536,CHAR(10)),""),IF('Final Report'!L536&lt;&gt;"",CONCATENATE("VoiceOver - iOS - ",'Final Report'!L536,CHAR(10)),""),IF('Final Report'!M536&lt;&gt;"",CONCATENATE("TalkBack - Android - ",'Final Report'!M536,CHAR(10)),""),IF('Final Report'!N536&lt;&gt;"",CONCATENATE("ZoomText - ",'Final Report'!N536,CHAR(10)),""),IF('Final Report'!O536&lt;&gt;"",CONCATENATE("Dragon - ",'Final Report'!O536,CHAR(10)),""),CHAR(10),"*Original Bug:*",CHAR(10),)))</f>
        <v>*Steps to Reproduce:*
N/A
*Actual Result:*
N/A
*ScreenShot Name:*
*Code Snippet*
0
*Expected Result*
N/A
*Rationale*
N/A
*Recommendation*
N/A
*WCAG 2.1 Conformance Level:*
N/A
*WCAG 2.1 Success Criteria:*
N/A
*Tested on:*
Windows: 11
MAC OS: 12
iOS: 15
Android OS: 10
FALSE</v>
      </c>
      <c r="D536" s="121" t="b">
        <f>Final_Report[[#This Row],[Severity]]</f>
        <v>0</v>
      </c>
      <c r="E536" s="103" t="str">
        <f>CONCATENATE('Final Report'!AD536,CHAR(10),CHAR(10),'Final Report'!AF536)</f>
        <v xml:space="preserve">
N/A</v>
      </c>
      <c r="F536" s="103" t="str">
        <f>Final_Report[[#This Row],[Components]]</f>
        <v>N/A (Level N/A), Accessibility, Audit, Marketing, MLM-XL, MLVISION, MyLab, US, VPAT</v>
      </c>
      <c r="G536" s="103" t="e">
        <f>Final_Report[[#This Row],[Labels]]</f>
        <v>#VALUE!</v>
      </c>
      <c r="H536" s="103">
        <f>Final_Report[[#This Row],[ScreenShot Name]]</f>
        <v>0</v>
      </c>
      <c r="I536" s="104">
        <f>Final_Report[[#This Row],[Priority]]</f>
        <v>0</v>
      </c>
      <c r="J536" s="103">
        <f>Final_Report[[#This Row],[Uploading Status]]</f>
        <v>0</v>
      </c>
    </row>
    <row r="537" spans="1:10" ht="409.5" hidden="1">
      <c r="A537" s="58">
        <f>Final_Report[[#This Row],[Issue Name]]</f>
        <v>0</v>
      </c>
      <c r="B537" s="103" t="str">
        <f>Final_Report[[#This Row],[Summary]]</f>
        <v>N/A</v>
      </c>
      <c r="C537" s="103" t="str">
        <f>CONCATENATE("*Steps to Reproduce:*",CHAR(10),CHAR(10),'Final Report'!AD537,CHAR(10),CHAR(10),'Final Report'!AF537,CHAR(10),CHAR(10),"*Actual Result:*",CHAR(10),'Final Report'!V537,CHAR(10),CHAR(10),"*ScreenShot Name:*",CHAR(10),'Final Report'!AI537,CHAR(10),CHAR(10),IF('Final Report'!X537&lt;&gt;"",CONCATENATE("*Code Snippet*",CHAR(10),'Final Report'!X537,CHAR(10),CHAR(10)),""),"*Expected Result*",CHAR(10),'Final Report'!Z537,CHAR(10),CHAR(10),"*Rationale*",CHAR(10),'Final Report'!AA537,CHAR(10),CHAR(10),"*Recommendation*",CHAR(10),'Final Report'!AC537,CHAR(10),CHAR(10),"*WCAG 2.1 Conformance Level:*",CHAR(10),'Final Report'!AG537,CHAR(10),CHAR(10),"*WCAG 2.1 Success Criteria:*",CHAR(10),'Final Report'!AH537,CHAR(10),CHAR(10),"*Tested on:*",CHAR(10),'Final Report'!AK537,CHAR(10),CHAR(10),IF(OR('Final Report'!G537&lt;&gt;"",'Final Report'!H537&lt;&gt;"",'Final Report'!I537&lt;&gt;"",'Final Report'!J537&lt;&gt;"",'Final Report'!K537&lt;&gt;"",'Final Report'!L537&lt;&gt;"",'Final Report'!M537&lt;&gt;"",'Final Report'!N537&lt;&gt;"",'Final Report'!O537&lt;&gt;""),CONCATENATE("*Assistive Technology:*",CHAR(10),IF('Final Report'!G537&lt;&gt;"",CONCATENATE("JAWS 2022 - Chrome - Windows - ",'Final Report'!G537,CHAR(10)),""),IF('Final Report'!H537&lt;&gt;"",CONCATENATE("NVDA 2022 - Firefox - Windows - ",'Final Report'!H537,CHAR(10)),""),IF('Final Report'!I537&lt;&gt;"",CONCATENATE("NVDA 2022 - Chrome - Windows - ",'Final Report'!I537,CHAR(10)),""),IF('Final Report'!J537&lt;&gt;"",CONCATENATE("VoiceOver - Safari - MAC OS - ",'Final Report'!J537,CHAR(10)),""),IF('Final Report'!K537&lt;&gt;"",CONCATENATE("VoiceOver - Chrome - MAC OS  - ",'Final Report'!K537,CHAR(10)),""),IF('Final Report'!L537&lt;&gt;"",CONCATENATE("VoiceOver - iOS - ",'Final Report'!L537,CHAR(10)),""),IF('Final Report'!M537&lt;&gt;"",CONCATENATE("TalkBack - Android - ",'Final Report'!M537,CHAR(10)),""),IF('Final Report'!N537&lt;&gt;"",CONCATENATE("ZoomText - ",'Final Report'!N537,CHAR(10)),""),IF('Final Report'!O537&lt;&gt;"",CONCATENATE("Dragon - ",'Final Report'!O537,CHAR(10)),""),CHAR(10),"*Original Bug:*",CHAR(10),)))</f>
        <v>*Steps to Reproduce:*
N/A
*Actual Result:*
N/A
*ScreenShot Name:*
*Code Snippet*
0
*Expected Result*
N/A
*Rationale*
N/A
*Recommendation*
N/A
*WCAG 2.1 Conformance Level:*
N/A
*WCAG 2.1 Success Criteria:*
N/A
*Tested on:*
Windows: 11
MAC OS: 12
iOS: 15
Android OS: 10
FALSE</v>
      </c>
      <c r="D537" s="121" t="b">
        <f>Final_Report[[#This Row],[Severity]]</f>
        <v>0</v>
      </c>
      <c r="E537" s="103" t="str">
        <f>CONCATENATE('Final Report'!AD537,CHAR(10),CHAR(10),'Final Report'!AF537)</f>
        <v xml:space="preserve">
N/A</v>
      </c>
      <c r="F537" s="103" t="str">
        <f>Final_Report[[#This Row],[Components]]</f>
        <v>N/A (Level N/A), Accessibility, Audit, Marketing, MLM-XL, MLVISION, MyLab, US, VPAT</v>
      </c>
      <c r="G537" s="103" t="e">
        <f>Final_Report[[#This Row],[Labels]]</f>
        <v>#VALUE!</v>
      </c>
      <c r="H537" s="103">
        <f>Final_Report[[#This Row],[ScreenShot Name]]</f>
        <v>0</v>
      </c>
      <c r="I537" s="104">
        <f>Final_Report[[#This Row],[Priority]]</f>
        <v>0</v>
      </c>
      <c r="J537" s="103">
        <f>Final_Report[[#This Row],[Uploading Status]]</f>
        <v>0</v>
      </c>
    </row>
    <row r="538" spans="1:10" ht="409.5" hidden="1">
      <c r="A538" s="58">
        <f>Final_Report[[#This Row],[Issue Name]]</f>
        <v>0</v>
      </c>
      <c r="B538" s="103" t="str">
        <f>Final_Report[[#This Row],[Summary]]</f>
        <v>N/A</v>
      </c>
      <c r="C538" s="103" t="str">
        <f>CONCATENATE("*Steps to Reproduce:*",CHAR(10),CHAR(10),'Final Report'!AD538,CHAR(10),CHAR(10),'Final Report'!AF538,CHAR(10),CHAR(10),"*Actual Result:*",CHAR(10),'Final Report'!V538,CHAR(10),CHAR(10),"*ScreenShot Name:*",CHAR(10),'Final Report'!AI538,CHAR(10),CHAR(10),IF('Final Report'!X538&lt;&gt;"",CONCATENATE("*Code Snippet*",CHAR(10),'Final Report'!X538,CHAR(10),CHAR(10)),""),"*Expected Result*",CHAR(10),'Final Report'!Z538,CHAR(10),CHAR(10),"*Rationale*",CHAR(10),'Final Report'!AA538,CHAR(10),CHAR(10),"*Recommendation*",CHAR(10),'Final Report'!AC538,CHAR(10),CHAR(10),"*WCAG 2.1 Conformance Level:*",CHAR(10),'Final Report'!AG538,CHAR(10),CHAR(10),"*WCAG 2.1 Success Criteria:*",CHAR(10),'Final Report'!AH538,CHAR(10),CHAR(10),"*Tested on:*",CHAR(10),'Final Report'!AK538,CHAR(10),CHAR(10),IF(OR('Final Report'!G538&lt;&gt;"",'Final Report'!H538&lt;&gt;"",'Final Report'!I538&lt;&gt;"",'Final Report'!J538&lt;&gt;"",'Final Report'!K538&lt;&gt;"",'Final Report'!L538&lt;&gt;"",'Final Report'!M538&lt;&gt;"",'Final Report'!N538&lt;&gt;"",'Final Report'!O538&lt;&gt;""),CONCATENATE("*Assistive Technology:*",CHAR(10),IF('Final Report'!G538&lt;&gt;"",CONCATENATE("JAWS 2022 - Chrome - Windows - ",'Final Report'!G538,CHAR(10)),""),IF('Final Report'!H538&lt;&gt;"",CONCATENATE("NVDA 2022 - Firefox - Windows - ",'Final Report'!H538,CHAR(10)),""),IF('Final Report'!I538&lt;&gt;"",CONCATENATE("NVDA 2022 - Chrome - Windows - ",'Final Report'!I538,CHAR(10)),""),IF('Final Report'!J538&lt;&gt;"",CONCATENATE("VoiceOver - Safari - MAC OS - ",'Final Report'!J538,CHAR(10)),""),IF('Final Report'!K538&lt;&gt;"",CONCATENATE("VoiceOver - Chrome - MAC OS  - ",'Final Report'!K538,CHAR(10)),""),IF('Final Report'!L538&lt;&gt;"",CONCATENATE("VoiceOver - iOS - ",'Final Report'!L538,CHAR(10)),""),IF('Final Report'!M538&lt;&gt;"",CONCATENATE("TalkBack - Android - ",'Final Report'!M538,CHAR(10)),""),IF('Final Report'!N538&lt;&gt;"",CONCATENATE("ZoomText - ",'Final Report'!N538,CHAR(10)),""),IF('Final Report'!O538&lt;&gt;"",CONCATENATE("Dragon - ",'Final Report'!O538,CHAR(10)),""),CHAR(10),"*Original Bug:*",CHAR(10),)))</f>
        <v>*Steps to Reproduce:*
N/A
*Actual Result:*
N/A
*ScreenShot Name:*
*Code Snippet*
0
*Expected Result*
N/A
*Rationale*
N/A
*Recommendation*
N/A
*WCAG 2.1 Conformance Level:*
N/A
*WCAG 2.1 Success Criteria:*
N/A
*Tested on:*
Windows: 11
MAC OS: 12
iOS: 15
Android OS: 10
FALSE</v>
      </c>
      <c r="D538" s="121" t="b">
        <f>Final_Report[[#This Row],[Severity]]</f>
        <v>0</v>
      </c>
      <c r="E538" s="103" t="str">
        <f>CONCATENATE('Final Report'!AD538,CHAR(10),CHAR(10),'Final Report'!AF538)</f>
        <v xml:space="preserve">
N/A</v>
      </c>
      <c r="F538" s="103" t="str">
        <f>Final_Report[[#This Row],[Components]]</f>
        <v>N/A (Level N/A), Accessibility, Audit, Marketing, MLM-XL, MLVISION, MyLab, US, VPAT</v>
      </c>
      <c r="G538" s="103" t="e">
        <f>Final_Report[[#This Row],[Labels]]</f>
        <v>#VALUE!</v>
      </c>
      <c r="H538" s="103">
        <f>Final_Report[[#This Row],[ScreenShot Name]]</f>
        <v>0</v>
      </c>
      <c r="I538" s="104">
        <f>Final_Report[[#This Row],[Priority]]</f>
        <v>0</v>
      </c>
      <c r="J538" s="103">
        <f>Final_Report[[#This Row],[Uploading Status]]</f>
        <v>0</v>
      </c>
    </row>
    <row r="539" spans="1:10" ht="409.5" hidden="1">
      <c r="A539" s="58">
        <f>Final_Report[[#This Row],[Issue Name]]</f>
        <v>0</v>
      </c>
      <c r="B539" s="103" t="str">
        <f>Final_Report[[#This Row],[Summary]]</f>
        <v>N/A</v>
      </c>
      <c r="C539" s="103" t="str">
        <f>CONCATENATE("*Steps to Reproduce:*",CHAR(10),CHAR(10),'Final Report'!AD539,CHAR(10),CHAR(10),'Final Report'!AF539,CHAR(10),CHAR(10),"*Actual Result:*",CHAR(10),'Final Report'!V539,CHAR(10),CHAR(10),"*ScreenShot Name:*",CHAR(10),'Final Report'!AI539,CHAR(10),CHAR(10),IF('Final Report'!X539&lt;&gt;"",CONCATENATE("*Code Snippet*",CHAR(10),'Final Report'!X539,CHAR(10),CHAR(10)),""),"*Expected Result*",CHAR(10),'Final Report'!Z539,CHAR(10),CHAR(10),"*Rationale*",CHAR(10),'Final Report'!AA539,CHAR(10),CHAR(10),"*Recommendation*",CHAR(10),'Final Report'!AC539,CHAR(10),CHAR(10),"*WCAG 2.1 Conformance Level:*",CHAR(10),'Final Report'!AG539,CHAR(10),CHAR(10),"*WCAG 2.1 Success Criteria:*",CHAR(10),'Final Report'!AH539,CHAR(10),CHAR(10),"*Tested on:*",CHAR(10),'Final Report'!AK539,CHAR(10),CHAR(10),IF(OR('Final Report'!G539&lt;&gt;"",'Final Report'!H539&lt;&gt;"",'Final Report'!I539&lt;&gt;"",'Final Report'!J539&lt;&gt;"",'Final Report'!K539&lt;&gt;"",'Final Report'!L539&lt;&gt;"",'Final Report'!M539&lt;&gt;"",'Final Report'!N539&lt;&gt;"",'Final Report'!O539&lt;&gt;""),CONCATENATE("*Assistive Technology:*",CHAR(10),IF('Final Report'!G539&lt;&gt;"",CONCATENATE("JAWS 2022 - Chrome - Windows - ",'Final Report'!G539,CHAR(10)),""),IF('Final Report'!H539&lt;&gt;"",CONCATENATE("NVDA 2022 - Firefox - Windows - ",'Final Report'!H539,CHAR(10)),""),IF('Final Report'!I539&lt;&gt;"",CONCATENATE("NVDA 2022 - Chrome - Windows - ",'Final Report'!I539,CHAR(10)),""),IF('Final Report'!J539&lt;&gt;"",CONCATENATE("VoiceOver - Safari - MAC OS - ",'Final Report'!J539,CHAR(10)),""),IF('Final Report'!K539&lt;&gt;"",CONCATENATE("VoiceOver - Chrome - MAC OS  - ",'Final Report'!K539,CHAR(10)),""),IF('Final Report'!L539&lt;&gt;"",CONCATENATE("VoiceOver - iOS - ",'Final Report'!L539,CHAR(10)),""),IF('Final Report'!M539&lt;&gt;"",CONCATENATE("TalkBack - Android - ",'Final Report'!M539,CHAR(10)),""),IF('Final Report'!N539&lt;&gt;"",CONCATENATE("ZoomText - ",'Final Report'!N539,CHAR(10)),""),IF('Final Report'!O539&lt;&gt;"",CONCATENATE("Dragon - ",'Final Report'!O539,CHAR(10)),""),CHAR(10),"*Original Bug:*",CHAR(10),)))</f>
        <v>*Steps to Reproduce:*
N/A
*Actual Result:*
N/A
*ScreenShot Name:*
*Code Snippet*
0
*Expected Result*
N/A
*Rationale*
N/A
*Recommendation*
N/A
*WCAG 2.1 Conformance Level:*
N/A
*WCAG 2.1 Success Criteria:*
N/A
*Tested on:*
Windows: 11
MAC OS: 12
iOS: 15
Android OS: 10
FALSE</v>
      </c>
      <c r="D539" s="121" t="b">
        <f>Final_Report[[#This Row],[Severity]]</f>
        <v>0</v>
      </c>
      <c r="E539" s="103" t="str">
        <f>CONCATENATE('Final Report'!AD539,CHAR(10),CHAR(10),'Final Report'!AF539)</f>
        <v xml:space="preserve">
N/A</v>
      </c>
      <c r="F539" s="103" t="str">
        <f>Final_Report[[#This Row],[Components]]</f>
        <v>N/A (Level N/A), Accessibility, Audit, Marketing, MLM-XL, MLVISION, MyLab, US, VPAT</v>
      </c>
      <c r="G539" s="103" t="e">
        <f>Final_Report[[#This Row],[Labels]]</f>
        <v>#VALUE!</v>
      </c>
      <c r="H539" s="103">
        <f>Final_Report[[#This Row],[ScreenShot Name]]</f>
        <v>0</v>
      </c>
      <c r="I539" s="104">
        <f>Final_Report[[#This Row],[Priority]]</f>
        <v>0</v>
      </c>
      <c r="J539" s="103">
        <f>Final_Report[[#This Row],[Uploading Status]]</f>
        <v>0</v>
      </c>
    </row>
    <row r="540" spans="1:10" ht="409.5" hidden="1">
      <c r="A540" s="58">
        <f>Final_Report[[#This Row],[Issue Name]]</f>
        <v>0</v>
      </c>
      <c r="B540" s="103" t="str">
        <f>Final_Report[[#This Row],[Summary]]</f>
        <v>N/A</v>
      </c>
      <c r="C540" s="103" t="str">
        <f>CONCATENATE("*Steps to Reproduce:*",CHAR(10),CHAR(10),'Final Report'!AD540,CHAR(10),CHAR(10),'Final Report'!AF540,CHAR(10),CHAR(10),"*Actual Result:*",CHAR(10),'Final Report'!V540,CHAR(10),CHAR(10),"*ScreenShot Name:*",CHAR(10),'Final Report'!AI540,CHAR(10),CHAR(10),IF('Final Report'!X540&lt;&gt;"",CONCATENATE("*Code Snippet*",CHAR(10),'Final Report'!X540,CHAR(10),CHAR(10)),""),"*Expected Result*",CHAR(10),'Final Report'!Z540,CHAR(10),CHAR(10),"*Rationale*",CHAR(10),'Final Report'!AA540,CHAR(10),CHAR(10),"*Recommendation*",CHAR(10),'Final Report'!AC540,CHAR(10),CHAR(10),"*WCAG 2.1 Conformance Level:*",CHAR(10),'Final Report'!AG540,CHAR(10),CHAR(10),"*WCAG 2.1 Success Criteria:*",CHAR(10),'Final Report'!AH540,CHAR(10),CHAR(10),"*Tested on:*",CHAR(10),'Final Report'!AK540,CHAR(10),CHAR(10),IF(OR('Final Report'!G540&lt;&gt;"",'Final Report'!H540&lt;&gt;"",'Final Report'!I540&lt;&gt;"",'Final Report'!J540&lt;&gt;"",'Final Report'!K540&lt;&gt;"",'Final Report'!L540&lt;&gt;"",'Final Report'!M540&lt;&gt;"",'Final Report'!N540&lt;&gt;"",'Final Report'!O540&lt;&gt;""),CONCATENATE("*Assistive Technology:*",CHAR(10),IF('Final Report'!G540&lt;&gt;"",CONCATENATE("JAWS 2022 - Chrome - Windows - ",'Final Report'!G540,CHAR(10)),""),IF('Final Report'!H540&lt;&gt;"",CONCATENATE("NVDA 2022 - Firefox - Windows - ",'Final Report'!H540,CHAR(10)),""),IF('Final Report'!I540&lt;&gt;"",CONCATENATE("NVDA 2022 - Chrome - Windows - ",'Final Report'!I540,CHAR(10)),""),IF('Final Report'!J540&lt;&gt;"",CONCATENATE("VoiceOver - Safari - MAC OS - ",'Final Report'!J540,CHAR(10)),""),IF('Final Report'!K540&lt;&gt;"",CONCATENATE("VoiceOver - Chrome - MAC OS  - ",'Final Report'!K540,CHAR(10)),""),IF('Final Report'!L540&lt;&gt;"",CONCATENATE("VoiceOver - iOS - ",'Final Report'!L540,CHAR(10)),""),IF('Final Report'!M540&lt;&gt;"",CONCATENATE("TalkBack - Android - ",'Final Report'!M540,CHAR(10)),""),IF('Final Report'!N540&lt;&gt;"",CONCATENATE("ZoomText - ",'Final Report'!N540,CHAR(10)),""),IF('Final Report'!O540&lt;&gt;"",CONCATENATE("Dragon - ",'Final Report'!O540,CHAR(10)),""),CHAR(10),"*Original Bug:*",CHAR(10),)))</f>
        <v>*Steps to Reproduce:*
N/A
*Actual Result:*
N/A
*ScreenShot Name:*
*Code Snippet*
0
*Expected Result*
N/A
*Rationale*
N/A
*Recommendation*
N/A
*WCAG 2.1 Conformance Level:*
N/A
*WCAG 2.1 Success Criteria:*
N/A
*Tested on:*
Windows: 11
MAC OS: 12
iOS: 15
Android OS: 10
FALSE</v>
      </c>
      <c r="D540" s="121" t="b">
        <f>Final_Report[[#This Row],[Severity]]</f>
        <v>0</v>
      </c>
      <c r="E540" s="103" t="str">
        <f>CONCATENATE('Final Report'!AD540,CHAR(10),CHAR(10),'Final Report'!AF540)</f>
        <v xml:space="preserve">
N/A</v>
      </c>
      <c r="F540" s="103" t="str">
        <f>Final_Report[[#This Row],[Components]]</f>
        <v>N/A (Level N/A), Accessibility, Audit, Marketing, MLM-XL, MLVISION, MyLab, US, VPAT</v>
      </c>
      <c r="G540" s="103" t="e">
        <f>Final_Report[[#This Row],[Labels]]</f>
        <v>#VALUE!</v>
      </c>
      <c r="H540" s="103">
        <f>Final_Report[[#This Row],[ScreenShot Name]]</f>
        <v>0</v>
      </c>
      <c r="I540" s="104">
        <f>Final_Report[[#This Row],[Priority]]</f>
        <v>0</v>
      </c>
      <c r="J540" s="103">
        <f>Final_Report[[#This Row],[Uploading Status]]</f>
        <v>0</v>
      </c>
    </row>
    <row r="541" spans="1:10" ht="409.5" hidden="1">
      <c r="A541" s="58">
        <f>Final_Report[[#This Row],[Issue Name]]</f>
        <v>0</v>
      </c>
      <c r="B541" s="103" t="str">
        <f>Final_Report[[#This Row],[Summary]]</f>
        <v>N/A</v>
      </c>
      <c r="C541" s="103" t="str">
        <f>CONCATENATE("*Steps to Reproduce:*",CHAR(10),CHAR(10),'Final Report'!AD541,CHAR(10),CHAR(10),'Final Report'!AF541,CHAR(10),CHAR(10),"*Actual Result:*",CHAR(10),'Final Report'!V541,CHAR(10),CHAR(10),"*ScreenShot Name:*",CHAR(10),'Final Report'!AI541,CHAR(10),CHAR(10),IF('Final Report'!X541&lt;&gt;"",CONCATENATE("*Code Snippet*",CHAR(10),'Final Report'!X541,CHAR(10),CHAR(10)),""),"*Expected Result*",CHAR(10),'Final Report'!Z541,CHAR(10),CHAR(10),"*Rationale*",CHAR(10),'Final Report'!AA541,CHAR(10),CHAR(10),"*Recommendation*",CHAR(10),'Final Report'!AC541,CHAR(10),CHAR(10),"*WCAG 2.1 Conformance Level:*",CHAR(10),'Final Report'!AG541,CHAR(10),CHAR(10),"*WCAG 2.1 Success Criteria:*",CHAR(10),'Final Report'!AH541,CHAR(10),CHAR(10),"*Tested on:*",CHAR(10),'Final Report'!AK541,CHAR(10),CHAR(10),IF(OR('Final Report'!G541&lt;&gt;"",'Final Report'!H541&lt;&gt;"",'Final Report'!I541&lt;&gt;"",'Final Report'!J541&lt;&gt;"",'Final Report'!K541&lt;&gt;"",'Final Report'!L541&lt;&gt;"",'Final Report'!M541&lt;&gt;"",'Final Report'!N541&lt;&gt;"",'Final Report'!O541&lt;&gt;""),CONCATENATE("*Assistive Technology:*",CHAR(10),IF('Final Report'!G541&lt;&gt;"",CONCATENATE("JAWS 2022 - Chrome - Windows - ",'Final Report'!G541,CHAR(10)),""),IF('Final Report'!H541&lt;&gt;"",CONCATENATE("NVDA 2022 - Firefox - Windows - ",'Final Report'!H541,CHAR(10)),""),IF('Final Report'!I541&lt;&gt;"",CONCATENATE("NVDA 2022 - Chrome - Windows - ",'Final Report'!I541,CHAR(10)),""),IF('Final Report'!J541&lt;&gt;"",CONCATENATE("VoiceOver - Safari - MAC OS - ",'Final Report'!J541,CHAR(10)),""),IF('Final Report'!K541&lt;&gt;"",CONCATENATE("VoiceOver - Chrome - MAC OS  - ",'Final Report'!K541,CHAR(10)),""),IF('Final Report'!L541&lt;&gt;"",CONCATENATE("VoiceOver - iOS - ",'Final Report'!L541,CHAR(10)),""),IF('Final Report'!M541&lt;&gt;"",CONCATENATE("TalkBack - Android - ",'Final Report'!M541,CHAR(10)),""),IF('Final Report'!N541&lt;&gt;"",CONCATENATE("ZoomText - ",'Final Report'!N541,CHAR(10)),""),IF('Final Report'!O541&lt;&gt;"",CONCATENATE("Dragon - ",'Final Report'!O541,CHAR(10)),""),CHAR(10),"*Original Bug:*",CHAR(10),)))</f>
        <v>*Steps to Reproduce:*
N/A
*Actual Result:*
N/A
*ScreenShot Name:*
*Code Snippet*
0
*Expected Result*
N/A
*Rationale*
N/A
*Recommendation*
N/A
*WCAG 2.1 Conformance Level:*
N/A
*WCAG 2.1 Success Criteria:*
N/A
*Tested on:*
Windows: 11
MAC OS: 12
iOS: 15
Android OS: 10
FALSE</v>
      </c>
      <c r="D541" s="121" t="b">
        <f>Final_Report[[#This Row],[Severity]]</f>
        <v>0</v>
      </c>
      <c r="E541" s="103" t="str">
        <f>CONCATENATE('Final Report'!AD541,CHAR(10),CHAR(10),'Final Report'!AF541)</f>
        <v xml:space="preserve">
N/A</v>
      </c>
      <c r="F541" s="103" t="str">
        <f>Final_Report[[#This Row],[Components]]</f>
        <v>N/A (Level N/A), Accessibility, Audit, Marketing, MLM-XL, MLVISION, MyLab, US, VPAT</v>
      </c>
      <c r="G541" s="103" t="e">
        <f>Final_Report[[#This Row],[Labels]]</f>
        <v>#VALUE!</v>
      </c>
      <c r="H541" s="103">
        <f>Final_Report[[#This Row],[ScreenShot Name]]</f>
        <v>0</v>
      </c>
      <c r="I541" s="104">
        <f>Final_Report[[#This Row],[Priority]]</f>
        <v>0</v>
      </c>
      <c r="J541" s="103">
        <f>Final_Report[[#This Row],[Uploading Status]]</f>
        <v>0</v>
      </c>
    </row>
    <row r="542" spans="1:10" ht="409.5" hidden="1">
      <c r="A542" s="58">
        <f>Final_Report[[#This Row],[Issue Name]]</f>
        <v>0</v>
      </c>
      <c r="B542" s="103" t="str">
        <f>Final_Report[[#This Row],[Summary]]</f>
        <v>N/A</v>
      </c>
      <c r="C542" s="103" t="str">
        <f>CONCATENATE("*Steps to Reproduce:*",CHAR(10),CHAR(10),'Final Report'!AD542,CHAR(10),CHAR(10),'Final Report'!AF542,CHAR(10),CHAR(10),"*Actual Result:*",CHAR(10),'Final Report'!V542,CHAR(10),CHAR(10),"*ScreenShot Name:*",CHAR(10),'Final Report'!AI542,CHAR(10),CHAR(10),IF('Final Report'!X542&lt;&gt;"",CONCATENATE("*Code Snippet*",CHAR(10),'Final Report'!X542,CHAR(10),CHAR(10)),""),"*Expected Result*",CHAR(10),'Final Report'!Z542,CHAR(10),CHAR(10),"*Rationale*",CHAR(10),'Final Report'!AA542,CHAR(10),CHAR(10),"*Recommendation*",CHAR(10),'Final Report'!AC542,CHAR(10),CHAR(10),"*WCAG 2.1 Conformance Level:*",CHAR(10),'Final Report'!AG542,CHAR(10),CHAR(10),"*WCAG 2.1 Success Criteria:*",CHAR(10),'Final Report'!AH542,CHAR(10),CHAR(10),"*Tested on:*",CHAR(10),'Final Report'!AK542,CHAR(10),CHAR(10),IF(OR('Final Report'!G542&lt;&gt;"",'Final Report'!H542&lt;&gt;"",'Final Report'!I542&lt;&gt;"",'Final Report'!J542&lt;&gt;"",'Final Report'!K542&lt;&gt;"",'Final Report'!L542&lt;&gt;"",'Final Report'!M542&lt;&gt;"",'Final Report'!N542&lt;&gt;"",'Final Report'!O542&lt;&gt;""),CONCATENATE("*Assistive Technology:*",CHAR(10),IF('Final Report'!G542&lt;&gt;"",CONCATENATE("JAWS 2022 - Chrome - Windows - ",'Final Report'!G542,CHAR(10)),""),IF('Final Report'!H542&lt;&gt;"",CONCATENATE("NVDA 2022 - Firefox - Windows - ",'Final Report'!H542,CHAR(10)),""),IF('Final Report'!I542&lt;&gt;"",CONCATENATE("NVDA 2022 - Chrome - Windows - ",'Final Report'!I542,CHAR(10)),""),IF('Final Report'!J542&lt;&gt;"",CONCATENATE("VoiceOver - Safari - MAC OS - ",'Final Report'!J542,CHAR(10)),""),IF('Final Report'!K542&lt;&gt;"",CONCATENATE("VoiceOver - Chrome - MAC OS  - ",'Final Report'!K542,CHAR(10)),""),IF('Final Report'!L542&lt;&gt;"",CONCATENATE("VoiceOver - iOS - ",'Final Report'!L542,CHAR(10)),""),IF('Final Report'!M542&lt;&gt;"",CONCATENATE("TalkBack - Android - ",'Final Report'!M542,CHAR(10)),""),IF('Final Report'!N542&lt;&gt;"",CONCATENATE("ZoomText - ",'Final Report'!N542,CHAR(10)),""),IF('Final Report'!O542&lt;&gt;"",CONCATENATE("Dragon - ",'Final Report'!O542,CHAR(10)),""),CHAR(10),"*Original Bug:*",CHAR(10),)))</f>
        <v>*Steps to Reproduce:*
N/A
*Actual Result:*
N/A
*ScreenShot Name:*
*Code Snippet*
0
*Expected Result*
N/A
*Rationale*
N/A
*Recommendation*
N/A
*WCAG 2.1 Conformance Level:*
N/A
*WCAG 2.1 Success Criteria:*
N/A
*Tested on:*
Windows: 11
MAC OS: 12
iOS: 15
Android OS: 10
FALSE</v>
      </c>
      <c r="D542" s="121" t="b">
        <f>Final_Report[[#This Row],[Severity]]</f>
        <v>0</v>
      </c>
      <c r="E542" s="103" t="str">
        <f>CONCATENATE('Final Report'!AD542,CHAR(10),CHAR(10),'Final Report'!AF542)</f>
        <v xml:space="preserve">
N/A</v>
      </c>
      <c r="F542" s="103" t="str">
        <f>Final_Report[[#This Row],[Components]]</f>
        <v>N/A (Level N/A), Accessibility, Audit, Marketing, MLM-XL, MLVISION, MyLab, US, VPAT</v>
      </c>
      <c r="G542" s="103" t="e">
        <f>Final_Report[[#This Row],[Labels]]</f>
        <v>#VALUE!</v>
      </c>
      <c r="H542" s="103">
        <f>Final_Report[[#This Row],[ScreenShot Name]]</f>
        <v>0</v>
      </c>
      <c r="I542" s="104">
        <f>Final_Report[[#This Row],[Priority]]</f>
        <v>0</v>
      </c>
      <c r="J542" s="103">
        <f>Final_Report[[#This Row],[Uploading Status]]</f>
        <v>0</v>
      </c>
    </row>
    <row r="543" spans="1:10" ht="409.5" hidden="1">
      <c r="A543" s="58">
        <f>Final_Report[[#This Row],[Issue Name]]</f>
        <v>0</v>
      </c>
      <c r="B543" s="103" t="str">
        <f>Final_Report[[#This Row],[Summary]]</f>
        <v>N/A</v>
      </c>
      <c r="C543" s="103" t="str">
        <f>CONCATENATE("*Steps to Reproduce:*",CHAR(10),CHAR(10),'Final Report'!AD543,CHAR(10),CHAR(10),'Final Report'!AF543,CHAR(10),CHAR(10),"*Actual Result:*",CHAR(10),'Final Report'!V543,CHAR(10),CHAR(10),"*ScreenShot Name:*",CHAR(10),'Final Report'!AI543,CHAR(10),CHAR(10),IF('Final Report'!X543&lt;&gt;"",CONCATENATE("*Code Snippet*",CHAR(10),'Final Report'!X543,CHAR(10),CHAR(10)),""),"*Expected Result*",CHAR(10),'Final Report'!Z543,CHAR(10),CHAR(10),"*Rationale*",CHAR(10),'Final Report'!AA543,CHAR(10),CHAR(10),"*Recommendation*",CHAR(10),'Final Report'!AC543,CHAR(10),CHAR(10),"*WCAG 2.1 Conformance Level:*",CHAR(10),'Final Report'!AG543,CHAR(10),CHAR(10),"*WCAG 2.1 Success Criteria:*",CHAR(10),'Final Report'!AH543,CHAR(10),CHAR(10),"*Tested on:*",CHAR(10),'Final Report'!AK543,CHAR(10),CHAR(10),IF(OR('Final Report'!G543&lt;&gt;"",'Final Report'!H543&lt;&gt;"",'Final Report'!I543&lt;&gt;"",'Final Report'!J543&lt;&gt;"",'Final Report'!K543&lt;&gt;"",'Final Report'!L543&lt;&gt;"",'Final Report'!M543&lt;&gt;"",'Final Report'!N543&lt;&gt;"",'Final Report'!O543&lt;&gt;""),CONCATENATE("*Assistive Technology:*",CHAR(10),IF('Final Report'!G543&lt;&gt;"",CONCATENATE("JAWS 2022 - Chrome - Windows - ",'Final Report'!G543,CHAR(10)),""),IF('Final Report'!H543&lt;&gt;"",CONCATENATE("NVDA 2022 - Firefox - Windows - ",'Final Report'!H543,CHAR(10)),""),IF('Final Report'!I543&lt;&gt;"",CONCATENATE("NVDA 2022 - Chrome - Windows - ",'Final Report'!I543,CHAR(10)),""),IF('Final Report'!J543&lt;&gt;"",CONCATENATE("VoiceOver - Safari - MAC OS - ",'Final Report'!J543,CHAR(10)),""),IF('Final Report'!K543&lt;&gt;"",CONCATENATE("VoiceOver - Chrome - MAC OS  - ",'Final Report'!K543,CHAR(10)),""),IF('Final Report'!L543&lt;&gt;"",CONCATENATE("VoiceOver - iOS - ",'Final Report'!L543,CHAR(10)),""),IF('Final Report'!M543&lt;&gt;"",CONCATENATE("TalkBack - Android - ",'Final Report'!M543,CHAR(10)),""),IF('Final Report'!N543&lt;&gt;"",CONCATENATE("ZoomText - ",'Final Report'!N543,CHAR(10)),""),IF('Final Report'!O543&lt;&gt;"",CONCATENATE("Dragon - ",'Final Report'!O543,CHAR(10)),""),CHAR(10),"*Original Bug:*",CHAR(10),)))</f>
        <v>*Steps to Reproduce:*
N/A
*Actual Result:*
N/A
*ScreenShot Name:*
*Code Snippet*
0
*Expected Result*
N/A
*Rationale*
N/A
*Recommendation*
N/A
*WCAG 2.1 Conformance Level:*
N/A
*WCAG 2.1 Success Criteria:*
N/A
*Tested on:*
Windows: 11
MAC OS: 12
iOS: 15
Android OS: 10
FALSE</v>
      </c>
      <c r="D543" s="121" t="b">
        <f>Final_Report[[#This Row],[Severity]]</f>
        <v>0</v>
      </c>
      <c r="E543" s="103" t="str">
        <f>CONCATENATE('Final Report'!AD543,CHAR(10),CHAR(10),'Final Report'!AF543)</f>
        <v xml:space="preserve">
N/A</v>
      </c>
      <c r="F543" s="103" t="str">
        <f>Final_Report[[#This Row],[Components]]</f>
        <v>N/A (Level N/A), Accessibility, Audit, Marketing, MLM-XL, MLVISION, MyLab, US, VPAT</v>
      </c>
      <c r="G543" s="103" t="e">
        <f>Final_Report[[#This Row],[Labels]]</f>
        <v>#VALUE!</v>
      </c>
      <c r="H543" s="103">
        <f>Final_Report[[#This Row],[ScreenShot Name]]</f>
        <v>0</v>
      </c>
      <c r="I543" s="104">
        <f>Final_Report[[#This Row],[Priority]]</f>
        <v>0</v>
      </c>
      <c r="J543" s="103">
        <f>Final_Report[[#This Row],[Uploading Status]]</f>
        <v>0</v>
      </c>
    </row>
    <row r="544" spans="1:10" ht="409.5" hidden="1">
      <c r="A544" s="58">
        <f>Final_Report[[#This Row],[Issue Name]]</f>
        <v>0</v>
      </c>
      <c r="B544" s="103" t="str">
        <f>Final_Report[[#This Row],[Summary]]</f>
        <v>N/A</v>
      </c>
      <c r="C544" s="103" t="str">
        <f>CONCATENATE("*Steps to Reproduce:*",CHAR(10),CHAR(10),'Final Report'!AD544,CHAR(10),CHAR(10),'Final Report'!AF544,CHAR(10),CHAR(10),"*Actual Result:*",CHAR(10),'Final Report'!V544,CHAR(10),CHAR(10),"*ScreenShot Name:*",CHAR(10),'Final Report'!AI544,CHAR(10),CHAR(10),IF('Final Report'!X544&lt;&gt;"",CONCATENATE("*Code Snippet*",CHAR(10),'Final Report'!X544,CHAR(10),CHAR(10)),""),"*Expected Result*",CHAR(10),'Final Report'!Z544,CHAR(10),CHAR(10),"*Rationale*",CHAR(10),'Final Report'!AA544,CHAR(10),CHAR(10),"*Recommendation*",CHAR(10),'Final Report'!AC544,CHAR(10),CHAR(10),"*WCAG 2.1 Conformance Level:*",CHAR(10),'Final Report'!AG544,CHAR(10),CHAR(10),"*WCAG 2.1 Success Criteria:*",CHAR(10),'Final Report'!AH544,CHAR(10),CHAR(10),"*Tested on:*",CHAR(10),'Final Report'!AK544,CHAR(10),CHAR(10),IF(OR('Final Report'!G544&lt;&gt;"",'Final Report'!H544&lt;&gt;"",'Final Report'!I544&lt;&gt;"",'Final Report'!J544&lt;&gt;"",'Final Report'!K544&lt;&gt;"",'Final Report'!L544&lt;&gt;"",'Final Report'!M544&lt;&gt;"",'Final Report'!N544&lt;&gt;"",'Final Report'!O544&lt;&gt;""),CONCATENATE("*Assistive Technology:*",CHAR(10),IF('Final Report'!G544&lt;&gt;"",CONCATENATE("JAWS 2022 - Chrome - Windows - ",'Final Report'!G544,CHAR(10)),""),IF('Final Report'!H544&lt;&gt;"",CONCATENATE("NVDA 2022 - Firefox - Windows - ",'Final Report'!H544,CHAR(10)),""),IF('Final Report'!I544&lt;&gt;"",CONCATENATE("NVDA 2022 - Chrome - Windows - ",'Final Report'!I544,CHAR(10)),""),IF('Final Report'!J544&lt;&gt;"",CONCATENATE("VoiceOver - Safari - MAC OS - ",'Final Report'!J544,CHAR(10)),""),IF('Final Report'!K544&lt;&gt;"",CONCATENATE("VoiceOver - Chrome - MAC OS  - ",'Final Report'!K544,CHAR(10)),""),IF('Final Report'!L544&lt;&gt;"",CONCATENATE("VoiceOver - iOS - ",'Final Report'!L544,CHAR(10)),""),IF('Final Report'!M544&lt;&gt;"",CONCATENATE("TalkBack - Android - ",'Final Report'!M544,CHAR(10)),""),IF('Final Report'!N544&lt;&gt;"",CONCATENATE("ZoomText - ",'Final Report'!N544,CHAR(10)),""),IF('Final Report'!O544&lt;&gt;"",CONCATENATE("Dragon - ",'Final Report'!O544,CHAR(10)),""),CHAR(10),"*Original Bug:*",CHAR(10),)))</f>
        <v>*Steps to Reproduce:*
N/A
*Actual Result:*
N/A
*ScreenShot Name:*
*Code Snippet*
0
*Expected Result*
N/A
*Rationale*
N/A
*Recommendation*
N/A
*WCAG 2.1 Conformance Level:*
N/A
*WCAG 2.1 Success Criteria:*
N/A
*Tested on:*
Windows: 11
MAC OS: 12
iOS: 15
Android OS: 10
FALSE</v>
      </c>
      <c r="D544" s="121" t="b">
        <f>Final_Report[[#This Row],[Severity]]</f>
        <v>0</v>
      </c>
      <c r="E544" s="103" t="str">
        <f>CONCATENATE('Final Report'!AD544,CHAR(10),CHAR(10),'Final Report'!AF544)</f>
        <v xml:space="preserve">
N/A</v>
      </c>
      <c r="F544" s="103" t="str">
        <f>Final_Report[[#This Row],[Components]]</f>
        <v>N/A (Level N/A), Accessibility, Audit, Marketing, MLM-XL, MLVISION, MyLab, US, VPAT</v>
      </c>
      <c r="G544" s="103" t="e">
        <f>Final_Report[[#This Row],[Labels]]</f>
        <v>#VALUE!</v>
      </c>
      <c r="H544" s="103">
        <f>Final_Report[[#This Row],[ScreenShot Name]]</f>
        <v>0</v>
      </c>
      <c r="I544" s="104">
        <f>Final_Report[[#This Row],[Priority]]</f>
        <v>0</v>
      </c>
      <c r="J544" s="103">
        <f>Final_Report[[#This Row],[Uploading Status]]</f>
        <v>0</v>
      </c>
    </row>
    <row r="545" spans="1:10" ht="409.5" hidden="1">
      <c r="A545" s="58">
        <f>Final_Report[[#This Row],[Issue Name]]</f>
        <v>0</v>
      </c>
      <c r="B545" s="103" t="str">
        <f>Final_Report[[#This Row],[Summary]]</f>
        <v>N/A</v>
      </c>
      <c r="C545" s="103" t="str">
        <f>CONCATENATE("*Steps to Reproduce:*",CHAR(10),CHAR(10),'Final Report'!AD545,CHAR(10),CHAR(10),'Final Report'!AF545,CHAR(10),CHAR(10),"*Actual Result:*",CHAR(10),'Final Report'!V545,CHAR(10),CHAR(10),"*ScreenShot Name:*",CHAR(10),'Final Report'!AI545,CHAR(10),CHAR(10),IF('Final Report'!X545&lt;&gt;"",CONCATENATE("*Code Snippet*",CHAR(10),'Final Report'!X545,CHAR(10),CHAR(10)),""),"*Expected Result*",CHAR(10),'Final Report'!Z545,CHAR(10),CHAR(10),"*Rationale*",CHAR(10),'Final Report'!AA545,CHAR(10),CHAR(10),"*Recommendation*",CHAR(10),'Final Report'!AC545,CHAR(10),CHAR(10),"*WCAG 2.1 Conformance Level:*",CHAR(10),'Final Report'!AG545,CHAR(10),CHAR(10),"*WCAG 2.1 Success Criteria:*",CHAR(10),'Final Report'!AH545,CHAR(10),CHAR(10),"*Tested on:*",CHAR(10),'Final Report'!AK545,CHAR(10),CHAR(10),IF(OR('Final Report'!G545&lt;&gt;"",'Final Report'!H545&lt;&gt;"",'Final Report'!I545&lt;&gt;"",'Final Report'!J545&lt;&gt;"",'Final Report'!K545&lt;&gt;"",'Final Report'!L545&lt;&gt;"",'Final Report'!M545&lt;&gt;"",'Final Report'!N545&lt;&gt;"",'Final Report'!O545&lt;&gt;""),CONCATENATE("*Assistive Technology:*",CHAR(10),IF('Final Report'!G545&lt;&gt;"",CONCATENATE("JAWS 2022 - Chrome - Windows - ",'Final Report'!G545,CHAR(10)),""),IF('Final Report'!H545&lt;&gt;"",CONCATENATE("NVDA 2022 - Firefox - Windows - ",'Final Report'!H545,CHAR(10)),""),IF('Final Report'!I545&lt;&gt;"",CONCATENATE("NVDA 2022 - Chrome - Windows - ",'Final Report'!I545,CHAR(10)),""),IF('Final Report'!J545&lt;&gt;"",CONCATENATE("VoiceOver - Safari - MAC OS - ",'Final Report'!J545,CHAR(10)),""),IF('Final Report'!K545&lt;&gt;"",CONCATENATE("VoiceOver - Chrome - MAC OS  - ",'Final Report'!K545,CHAR(10)),""),IF('Final Report'!L545&lt;&gt;"",CONCATENATE("VoiceOver - iOS - ",'Final Report'!L545,CHAR(10)),""),IF('Final Report'!M545&lt;&gt;"",CONCATENATE("TalkBack - Android - ",'Final Report'!M545,CHAR(10)),""),IF('Final Report'!N545&lt;&gt;"",CONCATENATE("ZoomText - ",'Final Report'!N545,CHAR(10)),""),IF('Final Report'!O545&lt;&gt;"",CONCATENATE("Dragon - ",'Final Report'!O545,CHAR(10)),""),CHAR(10),"*Original Bug:*",CHAR(10),)))</f>
        <v>*Steps to Reproduce:*
N/A
*Actual Result:*
N/A
*ScreenShot Name:*
*Code Snippet*
0
*Expected Result*
N/A
*Rationale*
N/A
*Recommendation*
N/A
*WCAG 2.1 Conformance Level:*
N/A
*WCAG 2.1 Success Criteria:*
N/A
*Tested on:*
Windows: 11
MAC OS: 12
iOS: 15
Android OS: 10
FALSE</v>
      </c>
      <c r="D545" s="121" t="b">
        <f>Final_Report[[#This Row],[Severity]]</f>
        <v>0</v>
      </c>
      <c r="E545" s="103" t="str">
        <f>CONCATENATE('Final Report'!AD545,CHAR(10),CHAR(10),'Final Report'!AF545)</f>
        <v xml:space="preserve">
N/A</v>
      </c>
      <c r="F545" s="103" t="str">
        <f>Final_Report[[#This Row],[Components]]</f>
        <v>N/A (Level N/A), Accessibility, Audit, Marketing, MLM-XL, MLVISION, MyLab, US, VPAT</v>
      </c>
      <c r="G545" s="103" t="e">
        <f>Final_Report[[#This Row],[Labels]]</f>
        <v>#VALUE!</v>
      </c>
      <c r="H545" s="103">
        <f>Final_Report[[#This Row],[ScreenShot Name]]</f>
        <v>0</v>
      </c>
      <c r="I545" s="104">
        <f>Final_Report[[#This Row],[Priority]]</f>
        <v>0</v>
      </c>
      <c r="J545" s="103">
        <f>Final_Report[[#This Row],[Uploading Status]]</f>
        <v>0</v>
      </c>
    </row>
    <row r="546" spans="1:10" ht="409.5" hidden="1">
      <c r="A546" s="58">
        <f>Final_Report[[#This Row],[Issue Name]]</f>
        <v>0</v>
      </c>
      <c r="B546" s="103" t="str">
        <f>Final_Report[[#This Row],[Summary]]</f>
        <v>N/A</v>
      </c>
      <c r="C546" s="103" t="str">
        <f>CONCATENATE("*Steps to Reproduce:*",CHAR(10),CHAR(10),'Final Report'!AD546,CHAR(10),CHAR(10),'Final Report'!AF546,CHAR(10),CHAR(10),"*Actual Result:*",CHAR(10),'Final Report'!V546,CHAR(10),CHAR(10),"*ScreenShot Name:*",CHAR(10),'Final Report'!AI546,CHAR(10),CHAR(10),IF('Final Report'!X546&lt;&gt;"",CONCATENATE("*Code Snippet*",CHAR(10),'Final Report'!X546,CHAR(10),CHAR(10)),""),"*Expected Result*",CHAR(10),'Final Report'!Z546,CHAR(10),CHAR(10),"*Rationale*",CHAR(10),'Final Report'!AA546,CHAR(10),CHAR(10),"*Recommendation*",CHAR(10),'Final Report'!AC546,CHAR(10),CHAR(10),"*WCAG 2.1 Conformance Level:*",CHAR(10),'Final Report'!AG546,CHAR(10),CHAR(10),"*WCAG 2.1 Success Criteria:*",CHAR(10),'Final Report'!AH546,CHAR(10),CHAR(10),"*Tested on:*",CHAR(10),'Final Report'!AK546,CHAR(10),CHAR(10),IF(OR('Final Report'!G546&lt;&gt;"",'Final Report'!H546&lt;&gt;"",'Final Report'!I546&lt;&gt;"",'Final Report'!J546&lt;&gt;"",'Final Report'!K546&lt;&gt;"",'Final Report'!L546&lt;&gt;"",'Final Report'!M546&lt;&gt;"",'Final Report'!N546&lt;&gt;"",'Final Report'!O546&lt;&gt;""),CONCATENATE("*Assistive Technology:*",CHAR(10),IF('Final Report'!G546&lt;&gt;"",CONCATENATE("JAWS 2022 - Chrome - Windows - ",'Final Report'!G546,CHAR(10)),""),IF('Final Report'!H546&lt;&gt;"",CONCATENATE("NVDA 2022 - Firefox - Windows - ",'Final Report'!H546,CHAR(10)),""),IF('Final Report'!I546&lt;&gt;"",CONCATENATE("NVDA 2022 - Chrome - Windows - ",'Final Report'!I546,CHAR(10)),""),IF('Final Report'!J546&lt;&gt;"",CONCATENATE("VoiceOver - Safari - MAC OS - ",'Final Report'!J546,CHAR(10)),""),IF('Final Report'!K546&lt;&gt;"",CONCATENATE("VoiceOver - Chrome - MAC OS  - ",'Final Report'!K546,CHAR(10)),""),IF('Final Report'!L546&lt;&gt;"",CONCATENATE("VoiceOver - iOS - ",'Final Report'!L546,CHAR(10)),""),IF('Final Report'!M546&lt;&gt;"",CONCATENATE("TalkBack - Android - ",'Final Report'!M546,CHAR(10)),""),IF('Final Report'!N546&lt;&gt;"",CONCATENATE("ZoomText - ",'Final Report'!N546,CHAR(10)),""),IF('Final Report'!O546&lt;&gt;"",CONCATENATE("Dragon - ",'Final Report'!O546,CHAR(10)),""),CHAR(10),"*Original Bug:*",CHAR(10),)))</f>
        <v>*Steps to Reproduce:*
N/A
*Actual Result:*
N/A
*ScreenShot Name:*
*Code Snippet*
0
*Expected Result*
N/A
*Rationale*
N/A
*Recommendation*
N/A
*WCAG 2.1 Conformance Level:*
N/A
*WCAG 2.1 Success Criteria:*
N/A
*Tested on:*
Windows: 11
MAC OS: 12
iOS: 15
Android OS: 10
FALSE</v>
      </c>
      <c r="D546" s="121" t="b">
        <f>Final_Report[[#This Row],[Severity]]</f>
        <v>0</v>
      </c>
      <c r="E546" s="103" t="str">
        <f>CONCATENATE('Final Report'!AD546,CHAR(10),CHAR(10),'Final Report'!AF546)</f>
        <v xml:space="preserve">
N/A</v>
      </c>
      <c r="F546" s="103" t="str">
        <f>Final_Report[[#This Row],[Components]]</f>
        <v>N/A (Level N/A), Accessibility, Audit, Marketing, MLM-XL, MLVISION, MyLab, US, VPAT</v>
      </c>
      <c r="G546" s="103" t="e">
        <f>Final_Report[[#This Row],[Labels]]</f>
        <v>#VALUE!</v>
      </c>
      <c r="H546" s="103">
        <f>Final_Report[[#This Row],[ScreenShot Name]]</f>
        <v>0</v>
      </c>
      <c r="I546" s="104">
        <f>Final_Report[[#This Row],[Priority]]</f>
        <v>0</v>
      </c>
      <c r="J546" s="103">
        <f>Final_Report[[#This Row],[Uploading Status]]</f>
        <v>0</v>
      </c>
    </row>
    <row r="547" spans="1:10" ht="409.5" hidden="1">
      <c r="A547" s="58">
        <f>Final_Report[[#This Row],[Issue Name]]</f>
        <v>0</v>
      </c>
      <c r="B547" s="103" t="str">
        <f>Final_Report[[#This Row],[Summary]]</f>
        <v>N/A</v>
      </c>
      <c r="C547" s="103" t="str">
        <f>CONCATENATE("*Steps to Reproduce:*",CHAR(10),CHAR(10),'Final Report'!AD547,CHAR(10),CHAR(10),'Final Report'!AF547,CHAR(10),CHAR(10),"*Actual Result:*",CHAR(10),'Final Report'!V547,CHAR(10),CHAR(10),"*ScreenShot Name:*",CHAR(10),'Final Report'!AI547,CHAR(10),CHAR(10),IF('Final Report'!X547&lt;&gt;"",CONCATENATE("*Code Snippet*",CHAR(10),'Final Report'!X547,CHAR(10),CHAR(10)),""),"*Expected Result*",CHAR(10),'Final Report'!Z547,CHAR(10),CHAR(10),"*Rationale*",CHAR(10),'Final Report'!AA547,CHAR(10),CHAR(10),"*Recommendation*",CHAR(10),'Final Report'!AC547,CHAR(10),CHAR(10),"*WCAG 2.1 Conformance Level:*",CHAR(10),'Final Report'!AG547,CHAR(10),CHAR(10),"*WCAG 2.1 Success Criteria:*",CHAR(10),'Final Report'!AH547,CHAR(10),CHAR(10),"*Tested on:*",CHAR(10),'Final Report'!AK547,CHAR(10),CHAR(10),IF(OR('Final Report'!G547&lt;&gt;"",'Final Report'!H547&lt;&gt;"",'Final Report'!I547&lt;&gt;"",'Final Report'!J547&lt;&gt;"",'Final Report'!K547&lt;&gt;"",'Final Report'!L547&lt;&gt;"",'Final Report'!M547&lt;&gt;"",'Final Report'!N547&lt;&gt;"",'Final Report'!O547&lt;&gt;""),CONCATENATE("*Assistive Technology:*",CHAR(10),IF('Final Report'!G547&lt;&gt;"",CONCATENATE("JAWS 2022 - Chrome - Windows - ",'Final Report'!G547,CHAR(10)),""),IF('Final Report'!H547&lt;&gt;"",CONCATENATE("NVDA 2022 - Firefox - Windows - ",'Final Report'!H547,CHAR(10)),""),IF('Final Report'!I547&lt;&gt;"",CONCATENATE("NVDA 2022 - Chrome - Windows - ",'Final Report'!I547,CHAR(10)),""),IF('Final Report'!J547&lt;&gt;"",CONCATENATE("VoiceOver - Safari - MAC OS - ",'Final Report'!J547,CHAR(10)),""),IF('Final Report'!K547&lt;&gt;"",CONCATENATE("VoiceOver - Chrome - MAC OS  - ",'Final Report'!K547,CHAR(10)),""),IF('Final Report'!L547&lt;&gt;"",CONCATENATE("VoiceOver - iOS - ",'Final Report'!L547,CHAR(10)),""),IF('Final Report'!M547&lt;&gt;"",CONCATENATE("TalkBack - Android - ",'Final Report'!M547,CHAR(10)),""),IF('Final Report'!N547&lt;&gt;"",CONCATENATE("ZoomText - ",'Final Report'!N547,CHAR(10)),""),IF('Final Report'!O547&lt;&gt;"",CONCATENATE("Dragon - ",'Final Report'!O547,CHAR(10)),""),CHAR(10),"*Original Bug:*",CHAR(10),)))</f>
        <v>*Steps to Reproduce:*
N/A
*Actual Result:*
N/A
*ScreenShot Name:*
*Code Snippet*
0
*Expected Result*
N/A
*Rationale*
N/A
*Recommendation*
N/A
*WCAG 2.1 Conformance Level:*
N/A
*WCAG 2.1 Success Criteria:*
N/A
*Tested on:*
Windows: 11
MAC OS: 12
iOS: 15
Android OS: 10
FALSE</v>
      </c>
      <c r="D547" s="121" t="b">
        <f>Final_Report[[#This Row],[Severity]]</f>
        <v>0</v>
      </c>
      <c r="E547" s="103" t="str">
        <f>CONCATENATE('Final Report'!AD547,CHAR(10),CHAR(10),'Final Report'!AF547)</f>
        <v xml:space="preserve">
N/A</v>
      </c>
      <c r="F547" s="103" t="str">
        <f>Final_Report[[#This Row],[Components]]</f>
        <v>N/A (Level N/A), Accessibility, Audit, Marketing, MLM-XL, MLVISION, MyLab, US, VPAT</v>
      </c>
      <c r="G547" s="103" t="e">
        <f>Final_Report[[#This Row],[Labels]]</f>
        <v>#VALUE!</v>
      </c>
      <c r="H547" s="103">
        <f>Final_Report[[#This Row],[ScreenShot Name]]</f>
        <v>0</v>
      </c>
      <c r="I547" s="104">
        <f>Final_Report[[#This Row],[Priority]]</f>
        <v>0</v>
      </c>
      <c r="J547" s="103">
        <f>Final_Report[[#This Row],[Uploading Status]]</f>
        <v>0</v>
      </c>
    </row>
    <row r="548" spans="1:10" ht="409.5" hidden="1">
      <c r="A548" s="58">
        <f>Final_Report[[#This Row],[Issue Name]]</f>
        <v>0</v>
      </c>
      <c r="B548" s="103" t="str">
        <f>Final_Report[[#This Row],[Summary]]</f>
        <v>N/A</v>
      </c>
      <c r="C548" s="103" t="str">
        <f>CONCATENATE("*Steps to Reproduce:*",CHAR(10),CHAR(10),'Final Report'!AD548,CHAR(10),CHAR(10),'Final Report'!AF548,CHAR(10),CHAR(10),"*Actual Result:*",CHAR(10),'Final Report'!V548,CHAR(10),CHAR(10),"*ScreenShot Name:*",CHAR(10),'Final Report'!AI548,CHAR(10),CHAR(10),IF('Final Report'!X548&lt;&gt;"",CONCATENATE("*Code Snippet*",CHAR(10),'Final Report'!X548,CHAR(10),CHAR(10)),""),"*Expected Result*",CHAR(10),'Final Report'!Z548,CHAR(10),CHAR(10),"*Rationale*",CHAR(10),'Final Report'!AA548,CHAR(10),CHAR(10),"*Recommendation*",CHAR(10),'Final Report'!AC548,CHAR(10),CHAR(10),"*WCAG 2.1 Conformance Level:*",CHAR(10),'Final Report'!AG548,CHAR(10),CHAR(10),"*WCAG 2.1 Success Criteria:*",CHAR(10),'Final Report'!AH548,CHAR(10),CHAR(10),"*Tested on:*",CHAR(10),'Final Report'!AK548,CHAR(10),CHAR(10),IF(OR('Final Report'!G548&lt;&gt;"",'Final Report'!H548&lt;&gt;"",'Final Report'!I548&lt;&gt;"",'Final Report'!J548&lt;&gt;"",'Final Report'!K548&lt;&gt;"",'Final Report'!L548&lt;&gt;"",'Final Report'!M548&lt;&gt;"",'Final Report'!N548&lt;&gt;"",'Final Report'!O548&lt;&gt;""),CONCATENATE("*Assistive Technology:*",CHAR(10),IF('Final Report'!G548&lt;&gt;"",CONCATENATE("JAWS 2022 - Chrome - Windows - ",'Final Report'!G548,CHAR(10)),""),IF('Final Report'!H548&lt;&gt;"",CONCATENATE("NVDA 2022 - Firefox - Windows - ",'Final Report'!H548,CHAR(10)),""),IF('Final Report'!I548&lt;&gt;"",CONCATENATE("NVDA 2022 - Chrome - Windows - ",'Final Report'!I548,CHAR(10)),""),IF('Final Report'!J548&lt;&gt;"",CONCATENATE("VoiceOver - Safari - MAC OS - ",'Final Report'!J548,CHAR(10)),""),IF('Final Report'!K548&lt;&gt;"",CONCATENATE("VoiceOver - Chrome - MAC OS  - ",'Final Report'!K548,CHAR(10)),""),IF('Final Report'!L548&lt;&gt;"",CONCATENATE("VoiceOver - iOS - ",'Final Report'!L548,CHAR(10)),""),IF('Final Report'!M548&lt;&gt;"",CONCATENATE("TalkBack - Android - ",'Final Report'!M548,CHAR(10)),""),IF('Final Report'!N548&lt;&gt;"",CONCATENATE("ZoomText - ",'Final Report'!N548,CHAR(10)),""),IF('Final Report'!O548&lt;&gt;"",CONCATENATE("Dragon - ",'Final Report'!O548,CHAR(10)),""),CHAR(10),"*Original Bug:*",CHAR(10),)))</f>
        <v>*Steps to Reproduce:*
N/A
*Actual Result:*
N/A
*ScreenShot Name:*
*Code Snippet*
0
*Expected Result*
N/A
*Rationale*
N/A
*Recommendation*
N/A
*WCAG 2.1 Conformance Level:*
N/A
*WCAG 2.1 Success Criteria:*
N/A
*Tested on:*
Windows: 11
MAC OS: 12
iOS: 15
Android OS: 10
FALSE</v>
      </c>
      <c r="D548" s="121" t="b">
        <f>Final_Report[[#This Row],[Severity]]</f>
        <v>0</v>
      </c>
      <c r="E548" s="103" t="str">
        <f>CONCATENATE('Final Report'!AD548,CHAR(10),CHAR(10),'Final Report'!AF548)</f>
        <v xml:space="preserve">
N/A</v>
      </c>
      <c r="F548" s="103" t="str">
        <f>Final_Report[[#This Row],[Components]]</f>
        <v>N/A (Level N/A), Accessibility, Audit, Marketing, MLM-XL, MLVISION, MyLab, US, VPAT</v>
      </c>
      <c r="G548" s="103" t="e">
        <f>Final_Report[[#This Row],[Labels]]</f>
        <v>#VALUE!</v>
      </c>
      <c r="H548" s="103">
        <f>Final_Report[[#This Row],[ScreenShot Name]]</f>
        <v>0</v>
      </c>
      <c r="I548" s="104">
        <f>Final_Report[[#This Row],[Priority]]</f>
        <v>0</v>
      </c>
      <c r="J548" s="103">
        <f>Final_Report[[#This Row],[Uploading Status]]</f>
        <v>0</v>
      </c>
    </row>
    <row r="549" spans="1:10" ht="409.5" hidden="1">
      <c r="A549" s="58">
        <f>Final_Report[[#This Row],[Issue Name]]</f>
        <v>0</v>
      </c>
      <c r="B549" s="103" t="str">
        <f>Final_Report[[#This Row],[Summary]]</f>
        <v>N/A</v>
      </c>
      <c r="C549" s="103" t="str">
        <f>CONCATENATE("*Steps to Reproduce:*",CHAR(10),CHAR(10),'Final Report'!AD549,CHAR(10),CHAR(10),'Final Report'!AF549,CHAR(10),CHAR(10),"*Actual Result:*",CHAR(10),'Final Report'!V549,CHAR(10),CHAR(10),"*ScreenShot Name:*",CHAR(10),'Final Report'!AI549,CHAR(10),CHAR(10),IF('Final Report'!X549&lt;&gt;"",CONCATENATE("*Code Snippet*",CHAR(10),'Final Report'!X549,CHAR(10),CHAR(10)),""),"*Expected Result*",CHAR(10),'Final Report'!Z549,CHAR(10),CHAR(10),"*Rationale*",CHAR(10),'Final Report'!AA549,CHAR(10),CHAR(10),"*Recommendation*",CHAR(10),'Final Report'!AC549,CHAR(10),CHAR(10),"*WCAG 2.1 Conformance Level:*",CHAR(10),'Final Report'!AG549,CHAR(10),CHAR(10),"*WCAG 2.1 Success Criteria:*",CHAR(10),'Final Report'!AH549,CHAR(10),CHAR(10),"*Tested on:*",CHAR(10),'Final Report'!AK549,CHAR(10),CHAR(10),IF(OR('Final Report'!G549&lt;&gt;"",'Final Report'!H549&lt;&gt;"",'Final Report'!I549&lt;&gt;"",'Final Report'!J549&lt;&gt;"",'Final Report'!K549&lt;&gt;"",'Final Report'!L549&lt;&gt;"",'Final Report'!M549&lt;&gt;"",'Final Report'!N549&lt;&gt;"",'Final Report'!O549&lt;&gt;""),CONCATENATE("*Assistive Technology:*",CHAR(10),IF('Final Report'!G549&lt;&gt;"",CONCATENATE("JAWS 2022 - Chrome - Windows - ",'Final Report'!G549,CHAR(10)),""),IF('Final Report'!H549&lt;&gt;"",CONCATENATE("NVDA 2022 - Firefox - Windows - ",'Final Report'!H549,CHAR(10)),""),IF('Final Report'!I549&lt;&gt;"",CONCATENATE("NVDA 2022 - Chrome - Windows - ",'Final Report'!I549,CHAR(10)),""),IF('Final Report'!J549&lt;&gt;"",CONCATENATE("VoiceOver - Safari - MAC OS - ",'Final Report'!J549,CHAR(10)),""),IF('Final Report'!K549&lt;&gt;"",CONCATENATE("VoiceOver - Chrome - MAC OS  - ",'Final Report'!K549,CHAR(10)),""),IF('Final Report'!L549&lt;&gt;"",CONCATENATE("VoiceOver - iOS - ",'Final Report'!L549,CHAR(10)),""),IF('Final Report'!M549&lt;&gt;"",CONCATENATE("TalkBack - Android - ",'Final Report'!M549,CHAR(10)),""),IF('Final Report'!N549&lt;&gt;"",CONCATENATE("ZoomText - ",'Final Report'!N549,CHAR(10)),""),IF('Final Report'!O549&lt;&gt;"",CONCATENATE("Dragon - ",'Final Report'!O549,CHAR(10)),""),CHAR(10),"*Original Bug:*",CHAR(10),)))</f>
        <v>*Steps to Reproduce:*
N/A
*Actual Result:*
N/A
*ScreenShot Name:*
*Code Snippet*
0
*Expected Result*
N/A
*Rationale*
N/A
*Recommendation*
N/A
*WCAG 2.1 Conformance Level:*
N/A
*WCAG 2.1 Success Criteria:*
N/A
*Tested on:*
Windows: 11
MAC OS: 12
iOS: 15
Android OS: 10
FALSE</v>
      </c>
      <c r="D549" s="121" t="b">
        <f>Final_Report[[#This Row],[Severity]]</f>
        <v>0</v>
      </c>
      <c r="E549" s="103" t="str">
        <f>CONCATENATE('Final Report'!AD549,CHAR(10),CHAR(10),'Final Report'!AF549)</f>
        <v xml:space="preserve">
N/A</v>
      </c>
      <c r="F549" s="103" t="str">
        <f>Final_Report[[#This Row],[Components]]</f>
        <v>N/A (Level N/A), Accessibility, Audit, Marketing, MLM-XL, MLVISION, MyLab, US, VPAT</v>
      </c>
      <c r="G549" s="103" t="e">
        <f>Final_Report[[#This Row],[Labels]]</f>
        <v>#VALUE!</v>
      </c>
      <c r="H549" s="103">
        <f>Final_Report[[#This Row],[ScreenShot Name]]</f>
        <v>0</v>
      </c>
      <c r="I549" s="104">
        <f>Final_Report[[#This Row],[Priority]]</f>
        <v>0</v>
      </c>
      <c r="J549" s="103">
        <f>Final_Report[[#This Row],[Uploading Status]]</f>
        <v>0</v>
      </c>
    </row>
    <row r="550" spans="1:10" ht="409.5" hidden="1">
      <c r="A550" s="58">
        <f>Final_Report[[#This Row],[Issue Name]]</f>
        <v>0</v>
      </c>
      <c r="B550" s="103" t="str">
        <f>Final_Report[[#This Row],[Summary]]</f>
        <v>N/A</v>
      </c>
      <c r="C550" s="103" t="str">
        <f>CONCATENATE("*Steps to Reproduce:*",CHAR(10),CHAR(10),'Final Report'!AD550,CHAR(10),CHAR(10),'Final Report'!AF550,CHAR(10),CHAR(10),"*Actual Result:*",CHAR(10),'Final Report'!V550,CHAR(10),CHAR(10),"*ScreenShot Name:*",CHAR(10),'Final Report'!AI550,CHAR(10),CHAR(10),IF('Final Report'!X550&lt;&gt;"",CONCATENATE("*Code Snippet*",CHAR(10),'Final Report'!X550,CHAR(10),CHAR(10)),""),"*Expected Result*",CHAR(10),'Final Report'!Z550,CHAR(10),CHAR(10),"*Rationale*",CHAR(10),'Final Report'!AA550,CHAR(10),CHAR(10),"*Recommendation*",CHAR(10),'Final Report'!AC550,CHAR(10),CHAR(10),"*WCAG 2.1 Conformance Level:*",CHAR(10),'Final Report'!AG550,CHAR(10),CHAR(10),"*WCAG 2.1 Success Criteria:*",CHAR(10),'Final Report'!AH550,CHAR(10),CHAR(10),"*Tested on:*",CHAR(10),'Final Report'!AK550,CHAR(10),CHAR(10),IF(OR('Final Report'!G550&lt;&gt;"",'Final Report'!H550&lt;&gt;"",'Final Report'!I550&lt;&gt;"",'Final Report'!J550&lt;&gt;"",'Final Report'!K550&lt;&gt;"",'Final Report'!L550&lt;&gt;"",'Final Report'!M550&lt;&gt;"",'Final Report'!N550&lt;&gt;"",'Final Report'!O550&lt;&gt;""),CONCATENATE("*Assistive Technology:*",CHAR(10),IF('Final Report'!G550&lt;&gt;"",CONCATENATE("JAWS 2022 - Chrome - Windows - ",'Final Report'!G550,CHAR(10)),""),IF('Final Report'!H550&lt;&gt;"",CONCATENATE("NVDA 2022 - Firefox - Windows - ",'Final Report'!H550,CHAR(10)),""),IF('Final Report'!I550&lt;&gt;"",CONCATENATE("NVDA 2022 - Chrome - Windows - ",'Final Report'!I550,CHAR(10)),""),IF('Final Report'!J550&lt;&gt;"",CONCATENATE("VoiceOver - Safari - MAC OS - ",'Final Report'!J550,CHAR(10)),""),IF('Final Report'!K550&lt;&gt;"",CONCATENATE("VoiceOver - Chrome - MAC OS  - ",'Final Report'!K550,CHAR(10)),""),IF('Final Report'!L550&lt;&gt;"",CONCATENATE("VoiceOver - iOS - ",'Final Report'!L550,CHAR(10)),""),IF('Final Report'!M550&lt;&gt;"",CONCATENATE("TalkBack - Android - ",'Final Report'!M550,CHAR(10)),""),IF('Final Report'!N550&lt;&gt;"",CONCATENATE("ZoomText - ",'Final Report'!N550,CHAR(10)),""),IF('Final Report'!O550&lt;&gt;"",CONCATENATE("Dragon - ",'Final Report'!O550,CHAR(10)),""),CHAR(10),"*Original Bug:*",CHAR(10),)))</f>
        <v>*Steps to Reproduce:*
N/A
*Actual Result:*
N/A
*ScreenShot Name:*
*Code Snippet*
0
*Expected Result*
N/A
*Rationale*
N/A
*Recommendation*
N/A
*WCAG 2.1 Conformance Level:*
N/A
*WCAG 2.1 Success Criteria:*
N/A
*Tested on:*
Windows: 11
MAC OS: 12
iOS: 15
Android OS: 10
FALSE</v>
      </c>
      <c r="D550" s="121" t="b">
        <f>Final_Report[[#This Row],[Severity]]</f>
        <v>0</v>
      </c>
      <c r="E550" s="103" t="str">
        <f>CONCATENATE('Final Report'!AD550,CHAR(10),CHAR(10),'Final Report'!AF550)</f>
        <v xml:space="preserve">
N/A</v>
      </c>
      <c r="F550" s="103" t="str">
        <f>Final_Report[[#This Row],[Components]]</f>
        <v>N/A (Level N/A), Accessibility, Audit, Marketing, MLM-XL, MLVISION, MyLab, US, VPAT</v>
      </c>
      <c r="G550" s="103" t="e">
        <f>Final_Report[[#This Row],[Labels]]</f>
        <v>#VALUE!</v>
      </c>
      <c r="H550" s="103">
        <f>Final_Report[[#This Row],[ScreenShot Name]]</f>
        <v>0</v>
      </c>
      <c r="I550" s="104">
        <f>Final_Report[[#This Row],[Priority]]</f>
        <v>0</v>
      </c>
      <c r="J550" s="103">
        <f>Final_Report[[#This Row],[Uploading Status]]</f>
        <v>0</v>
      </c>
    </row>
    <row r="551" spans="1:10" ht="409.5" hidden="1">
      <c r="A551" s="58">
        <f>Final_Report[[#This Row],[Issue Name]]</f>
        <v>0</v>
      </c>
      <c r="B551" s="103" t="str">
        <f>Final_Report[[#This Row],[Summary]]</f>
        <v>N/A</v>
      </c>
      <c r="C551" s="103" t="str">
        <f>CONCATENATE("*Steps to Reproduce:*",CHAR(10),CHAR(10),'Final Report'!AD551,CHAR(10),CHAR(10),'Final Report'!AF551,CHAR(10),CHAR(10),"*Actual Result:*",CHAR(10),'Final Report'!V551,CHAR(10),CHAR(10),"*ScreenShot Name:*",CHAR(10),'Final Report'!AI551,CHAR(10),CHAR(10),IF('Final Report'!X551&lt;&gt;"",CONCATENATE("*Code Snippet*",CHAR(10),'Final Report'!X551,CHAR(10),CHAR(10)),""),"*Expected Result*",CHAR(10),'Final Report'!Z551,CHAR(10),CHAR(10),"*Rationale*",CHAR(10),'Final Report'!AA551,CHAR(10),CHAR(10),"*Recommendation*",CHAR(10),'Final Report'!AC551,CHAR(10),CHAR(10),"*WCAG 2.1 Conformance Level:*",CHAR(10),'Final Report'!AG551,CHAR(10),CHAR(10),"*WCAG 2.1 Success Criteria:*",CHAR(10),'Final Report'!AH551,CHAR(10),CHAR(10),"*Tested on:*",CHAR(10),'Final Report'!AK551,CHAR(10),CHAR(10),IF(OR('Final Report'!G551&lt;&gt;"",'Final Report'!H551&lt;&gt;"",'Final Report'!I551&lt;&gt;"",'Final Report'!J551&lt;&gt;"",'Final Report'!K551&lt;&gt;"",'Final Report'!L551&lt;&gt;"",'Final Report'!M551&lt;&gt;"",'Final Report'!N551&lt;&gt;"",'Final Report'!O551&lt;&gt;""),CONCATENATE("*Assistive Technology:*",CHAR(10),IF('Final Report'!G551&lt;&gt;"",CONCATENATE("JAWS 2022 - Chrome - Windows - ",'Final Report'!G551,CHAR(10)),""),IF('Final Report'!H551&lt;&gt;"",CONCATENATE("NVDA 2022 - Firefox - Windows - ",'Final Report'!H551,CHAR(10)),""),IF('Final Report'!I551&lt;&gt;"",CONCATENATE("NVDA 2022 - Chrome - Windows - ",'Final Report'!I551,CHAR(10)),""),IF('Final Report'!J551&lt;&gt;"",CONCATENATE("VoiceOver - Safari - MAC OS - ",'Final Report'!J551,CHAR(10)),""),IF('Final Report'!K551&lt;&gt;"",CONCATENATE("VoiceOver - Chrome - MAC OS  - ",'Final Report'!K551,CHAR(10)),""),IF('Final Report'!L551&lt;&gt;"",CONCATENATE("VoiceOver - iOS - ",'Final Report'!L551,CHAR(10)),""),IF('Final Report'!M551&lt;&gt;"",CONCATENATE("TalkBack - Android - ",'Final Report'!M551,CHAR(10)),""),IF('Final Report'!N551&lt;&gt;"",CONCATENATE("ZoomText - ",'Final Report'!N551,CHAR(10)),""),IF('Final Report'!O551&lt;&gt;"",CONCATENATE("Dragon - ",'Final Report'!O551,CHAR(10)),""),CHAR(10),"*Original Bug:*",CHAR(10),)))</f>
        <v>*Steps to Reproduce:*
N/A
*Actual Result:*
N/A
*ScreenShot Name:*
*Code Snippet*
0
*Expected Result*
N/A
*Rationale*
N/A
*Recommendation*
N/A
*WCAG 2.1 Conformance Level:*
N/A
*WCAG 2.1 Success Criteria:*
N/A
*Tested on:*
Windows: 11
MAC OS: 12
iOS: 15
Android OS: 10
FALSE</v>
      </c>
      <c r="D551" s="121" t="b">
        <f>Final_Report[[#This Row],[Severity]]</f>
        <v>0</v>
      </c>
      <c r="E551" s="103" t="str">
        <f>CONCATENATE('Final Report'!AD551,CHAR(10),CHAR(10),'Final Report'!AF551)</f>
        <v xml:space="preserve">
N/A</v>
      </c>
      <c r="F551" s="103" t="str">
        <f>Final_Report[[#This Row],[Components]]</f>
        <v>N/A (Level N/A), Accessibility, Audit, Marketing, MLM-XL, MLVISION, MyLab, US, VPAT</v>
      </c>
      <c r="G551" s="103" t="e">
        <f>Final_Report[[#This Row],[Labels]]</f>
        <v>#VALUE!</v>
      </c>
      <c r="H551" s="103">
        <f>Final_Report[[#This Row],[ScreenShot Name]]</f>
        <v>0</v>
      </c>
      <c r="I551" s="104">
        <f>Final_Report[[#This Row],[Priority]]</f>
        <v>0</v>
      </c>
      <c r="J551" s="103">
        <f>Final_Report[[#This Row],[Uploading Status]]</f>
        <v>0</v>
      </c>
    </row>
    <row r="552" spans="1:10" ht="409.5" hidden="1">
      <c r="A552" s="58">
        <f>Final_Report[[#This Row],[Issue Name]]</f>
        <v>0</v>
      </c>
      <c r="B552" s="103" t="str">
        <f>Final_Report[[#This Row],[Summary]]</f>
        <v>N/A</v>
      </c>
      <c r="C552" s="103" t="str">
        <f>CONCATENATE("*Steps to Reproduce:*",CHAR(10),CHAR(10),'Final Report'!AD552,CHAR(10),CHAR(10),'Final Report'!AF552,CHAR(10),CHAR(10),"*Actual Result:*",CHAR(10),'Final Report'!V552,CHAR(10),CHAR(10),"*ScreenShot Name:*",CHAR(10),'Final Report'!AI552,CHAR(10),CHAR(10),IF('Final Report'!X552&lt;&gt;"",CONCATENATE("*Code Snippet*",CHAR(10),'Final Report'!X552,CHAR(10),CHAR(10)),""),"*Expected Result*",CHAR(10),'Final Report'!Z552,CHAR(10),CHAR(10),"*Rationale*",CHAR(10),'Final Report'!AA552,CHAR(10),CHAR(10),"*Recommendation*",CHAR(10),'Final Report'!AC552,CHAR(10),CHAR(10),"*WCAG 2.1 Conformance Level:*",CHAR(10),'Final Report'!AG552,CHAR(10),CHAR(10),"*WCAG 2.1 Success Criteria:*",CHAR(10),'Final Report'!AH552,CHAR(10),CHAR(10),"*Tested on:*",CHAR(10),'Final Report'!AK552,CHAR(10),CHAR(10),IF(OR('Final Report'!G552&lt;&gt;"",'Final Report'!H552&lt;&gt;"",'Final Report'!I552&lt;&gt;"",'Final Report'!J552&lt;&gt;"",'Final Report'!K552&lt;&gt;"",'Final Report'!L552&lt;&gt;"",'Final Report'!M552&lt;&gt;"",'Final Report'!N552&lt;&gt;"",'Final Report'!O552&lt;&gt;""),CONCATENATE("*Assistive Technology:*",CHAR(10),IF('Final Report'!G552&lt;&gt;"",CONCATENATE("JAWS 2022 - Chrome - Windows - ",'Final Report'!G552,CHAR(10)),""),IF('Final Report'!H552&lt;&gt;"",CONCATENATE("NVDA 2022 - Firefox - Windows - ",'Final Report'!H552,CHAR(10)),""),IF('Final Report'!I552&lt;&gt;"",CONCATENATE("NVDA 2022 - Chrome - Windows - ",'Final Report'!I552,CHAR(10)),""),IF('Final Report'!J552&lt;&gt;"",CONCATENATE("VoiceOver - Safari - MAC OS - ",'Final Report'!J552,CHAR(10)),""),IF('Final Report'!K552&lt;&gt;"",CONCATENATE("VoiceOver - Chrome - MAC OS  - ",'Final Report'!K552,CHAR(10)),""),IF('Final Report'!L552&lt;&gt;"",CONCATENATE("VoiceOver - iOS - ",'Final Report'!L552,CHAR(10)),""),IF('Final Report'!M552&lt;&gt;"",CONCATENATE("TalkBack - Android - ",'Final Report'!M552,CHAR(10)),""),IF('Final Report'!N552&lt;&gt;"",CONCATENATE("ZoomText - ",'Final Report'!N552,CHAR(10)),""),IF('Final Report'!O552&lt;&gt;"",CONCATENATE("Dragon - ",'Final Report'!O552,CHAR(10)),""),CHAR(10),"*Original Bug:*",CHAR(10),)))</f>
        <v>*Steps to Reproduce:*
N/A
*Actual Result:*
N/A
*ScreenShot Name:*
*Code Snippet*
0
*Expected Result*
N/A
*Rationale*
N/A
*Recommendation*
N/A
*WCAG 2.1 Conformance Level:*
N/A
*WCAG 2.1 Success Criteria:*
N/A
*Tested on:*
Windows: 11
MAC OS: 12
iOS: 15
Android OS: 10
FALSE</v>
      </c>
      <c r="D552" s="121" t="b">
        <f>Final_Report[[#This Row],[Severity]]</f>
        <v>0</v>
      </c>
      <c r="E552" s="103" t="str">
        <f>CONCATENATE('Final Report'!AD552,CHAR(10),CHAR(10),'Final Report'!AF552)</f>
        <v xml:space="preserve">
N/A</v>
      </c>
      <c r="F552" s="103" t="str">
        <f>Final_Report[[#This Row],[Components]]</f>
        <v>N/A (Level N/A), Accessibility, Audit, Marketing, MLM-XL, MLVISION, MyLab, US, VPAT</v>
      </c>
      <c r="G552" s="103" t="e">
        <f>Final_Report[[#This Row],[Labels]]</f>
        <v>#VALUE!</v>
      </c>
      <c r="H552" s="103">
        <f>Final_Report[[#This Row],[ScreenShot Name]]</f>
        <v>0</v>
      </c>
      <c r="I552" s="104">
        <f>Final_Report[[#This Row],[Priority]]</f>
        <v>0</v>
      </c>
      <c r="J552" s="103">
        <f>Final_Report[[#This Row],[Uploading Status]]</f>
        <v>0</v>
      </c>
    </row>
    <row r="553" spans="1:10" ht="409.5" hidden="1">
      <c r="A553" s="58">
        <f>Final_Report[[#This Row],[Issue Name]]</f>
        <v>0</v>
      </c>
      <c r="B553" s="103" t="str">
        <f>Final_Report[[#This Row],[Summary]]</f>
        <v>N/A</v>
      </c>
      <c r="C553" s="103" t="str">
        <f>CONCATENATE("*Steps to Reproduce:*",CHAR(10),CHAR(10),'Final Report'!AD553,CHAR(10),CHAR(10),'Final Report'!AF553,CHAR(10),CHAR(10),"*Actual Result:*",CHAR(10),'Final Report'!V553,CHAR(10),CHAR(10),"*ScreenShot Name:*",CHAR(10),'Final Report'!AI553,CHAR(10),CHAR(10),IF('Final Report'!X553&lt;&gt;"",CONCATENATE("*Code Snippet*",CHAR(10),'Final Report'!X553,CHAR(10),CHAR(10)),""),"*Expected Result*",CHAR(10),'Final Report'!Z553,CHAR(10),CHAR(10),"*Rationale*",CHAR(10),'Final Report'!AA553,CHAR(10),CHAR(10),"*Recommendation*",CHAR(10),'Final Report'!AC553,CHAR(10),CHAR(10),"*WCAG 2.1 Conformance Level:*",CHAR(10),'Final Report'!AG553,CHAR(10),CHAR(10),"*WCAG 2.1 Success Criteria:*",CHAR(10),'Final Report'!AH553,CHAR(10),CHAR(10),"*Tested on:*",CHAR(10),'Final Report'!AK553,CHAR(10),CHAR(10),IF(OR('Final Report'!G553&lt;&gt;"",'Final Report'!H553&lt;&gt;"",'Final Report'!I553&lt;&gt;"",'Final Report'!J553&lt;&gt;"",'Final Report'!K553&lt;&gt;"",'Final Report'!L553&lt;&gt;"",'Final Report'!M553&lt;&gt;"",'Final Report'!N553&lt;&gt;"",'Final Report'!O553&lt;&gt;""),CONCATENATE("*Assistive Technology:*",CHAR(10),IF('Final Report'!G553&lt;&gt;"",CONCATENATE("JAWS 2022 - Chrome - Windows - ",'Final Report'!G553,CHAR(10)),""),IF('Final Report'!H553&lt;&gt;"",CONCATENATE("NVDA 2022 - Firefox - Windows - ",'Final Report'!H553,CHAR(10)),""),IF('Final Report'!I553&lt;&gt;"",CONCATENATE("NVDA 2022 - Chrome - Windows - ",'Final Report'!I553,CHAR(10)),""),IF('Final Report'!J553&lt;&gt;"",CONCATENATE("VoiceOver - Safari - MAC OS - ",'Final Report'!J553,CHAR(10)),""),IF('Final Report'!K553&lt;&gt;"",CONCATENATE("VoiceOver - Chrome - MAC OS  - ",'Final Report'!K553,CHAR(10)),""),IF('Final Report'!L553&lt;&gt;"",CONCATENATE("VoiceOver - iOS - ",'Final Report'!L553,CHAR(10)),""),IF('Final Report'!M553&lt;&gt;"",CONCATENATE("TalkBack - Android - ",'Final Report'!M553,CHAR(10)),""),IF('Final Report'!N553&lt;&gt;"",CONCATENATE("ZoomText - ",'Final Report'!N553,CHAR(10)),""),IF('Final Report'!O553&lt;&gt;"",CONCATENATE("Dragon - ",'Final Report'!O553,CHAR(10)),""),CHAR(10),"*Original Bug:*",CHAR(10),)))</f>
        <v>*Steps to Reproduce:*
N/A
*Actual Result:*
N/A
*ScreenShot Name:*
*Code Snippet*
0
*Expected Result*
N/A
*Rationale*
N/A
*Recommendation*
N/A
*WCAG 2.1 Conformance Level:*
N/A
*WCAG 2.1 Success Criteria:*
N/A
*Tested on:*
Windows: 11
MAC OS: 12
iOS: 15
Android OS: 10
FALSE</v>
      </c>
      <c r="D553" s="121" t="b">
        <f>Final_Report[[#This Row],[Severity]]</f>
        <v>0</v>
      </c>
      <c r="E553" s="103" t="str">
        <f>CONCATENATE('Final Report'!AD553,CHAR(10),CHAR(10),'Final Report'!AF553)</f>
        <v xml:space="preserve">
N/A</v>
      </c>
      <c r="F553" s="103" t="str">
        <f>Final_Report[[#This Row],[Components]]</f>
        <v>N/A (Level N/A), Accessibility, Audit, Marketing, MLM-XL, MLVISION, MyLab, US, VPAT</v>
      </c>
      <c r="G553" s="103" t="e">
        <f>Final_Report[[#This Row],[Labels]]</f>
        <v>#VALUE!</v>
      </c>
      <c r="H553" s="103">
        <f>Final_Report[[#This Row],[ScreenShot Name]]</f>
        <v>0</v>
      </c>
      <c r="I553" s="104">
        <f>Final_Report[[#This Row],[Priority]]</f>
        <v>0</v>
      </c>
      <c r="J553" s="103">
        <f>Final_Report[[#This Row],[Uploading Status]]</f>
        <v>0</v>
      </c>
    </row>
    <row r="554" spans="1:10" ht="409.5" hidden="1">
      <c r="A554" s="58">
        <f>Final_Report[[#This Row],[Issue Name]]</f>
        <v>0</v>
      </c>
      <c r="B554" s="103" t="str">
        <f>Final_Report[[#This Row],[Summary]]</f>
        <v>N/A</v>
      </c>
      <c r="C554" s="103" t="str">
        <f>CONCATENATE("*Steps to Reproduce:*",CHAR(10),CHAR(10),'Final Report'!AD554,CHAR(10),CHAR(10),'Final Report'!AF554,CHAR(10),CHAR(10),"*Actual Result:*",CHAR(10),'Final Report'!V554,CHAR(10),CHAR(10),"*ScreenShot Name:*",CHAR(10),'Final Report'!AI554,CHAR(10),CHAR(10),IF('Final Report'!X554&lt;&gt;"",CONCATENATE("*Code Snippet*",CHAR(10),'Final Report'!X554,CHAR(10),CHAR(10)),""),"*Expected Result*",CHAR(10),'Final Report'!Z554,CHAR(10),CHAR(10),"*Rationale*",CHAR(10),'Final Report'!AA554,CHAR(10),CHAR(10),"*Recommendation*",CHAR(10),'Final Report'!AC554,CHAR(10),CHAR(10),"*WCAG 2.1 Conformance Level:*",CHAR(10),'Final Report'!AG554,CHAR(10),CHAR(10),"*WCAG 2.1 Success Criteria:*",CHAR(10),'Final Report'!AH554,CHAR(10),CHAR(10),"*Tested on:*",CHAR(10),'Final Report'!AK554,CHAR(10),CHAR(10),IF(OR('Final Report'!G554&lt;&gt;"",'Final Report'!H554&lt;&gt;"",'Final Report'!I554&lt;&gt;"",'Final Report'!J554&lt;&gt;"",'Final Report'!K554&lt;&gt;"",'Final Report'!L554&lt;&gt;"",'Final Report'!M554&lt;&gt;"",'Final Report'!N554&lt;&gt;"",'Final Report'!O554&lt;&gt;""),CONCATENATE("*Assistive Technology:*",CHAR(10),IF('Final Report'!G554&lt;&gt;"",CONCATENATE("JAWS 2022 - Chrome - Windows - ",'Final Report'!G554,CHAR(10)),""),IF('Final Report'!H554&lt;&gt;"",CONCATENATE("NVDA 2022 - Firefox - Windows - ",'Final Report'!H554,CHAR(10)),""),IF('Final Report'!I554&lt;&gt;"",CONCATENATE("NVDA 2022 - Chrome - Windows - ",'Final Report'!I554,CHAR(10)),""),IF('Final Report'!J554&lt;&gt;"",CONCATENATE("VoiceOver - Safari - MAC OS - ",'Final Report'!J554,CHAR(10)),""),IF('Final Report'!K554&lt;&gt;"",CONCATENATE("VoiceOver - Chrome - MAC OS  - ",'Final Report'!K554,CHAR(10)),""),IF('Final Report'!L554&lt;&gt;"",CONCATENATE("VoiceOver - iOS - ",'Final Report'!L554,CHAR(10)),""),IF('Final Report'!M554&lt;&gt;"",CONCATENATE("TalkBack - Android - ",'Final Report'!M554,CHAR(10)),""),IF('Final Report'!N554&lt;&gt;"",CONCATENATE("ZoomText - ",'Final Report'!N554,CHAR(10)),""),IF('Final Report'!O554&lt;&gt;"",CONCATENATE("Dragon - ",'Final Report'!O554,CHAR(10)),""),CHAR(10),"*Original Bug:*",CHAR(10),)))</f>
        <v>*Steps to Reproduce:*
N/A
*Actual Result:*
N/A
*ScreenShot Name:*
*Code Snippet*
0
*Expected Result*
N/A
*Rationale*
N/A
*Recommendation*
N/A
*WCAG 2.1 Conformance Level:*
N/A
*WCAG 2.1 Success Criteria:*
N/A
*Tested on:*
Windows: 11
MAC OS: 12
iOS: 15
Android OS: 10
FALSE</v>
      </c>
      <c r="D554" s="121" t="b">
        <f>Final_Report[[#This Row],[Severity]]</f>
        <v>0</v>
      </c>
      <c r="E554" s="103" t="str">
        <f>CONCATENATE('Final Report'!AD554,CHAR(10),CHAR(10),'Final Report'!AF554)</f>
        <v xml:space="preserve">
N/A</v>
      </c>
      <c r="F554" s="103" t="str">
        <f>Final_Report[[#This Row],[Components]]</f>
        <v>N/A (Level N/A), Accessibility, Audit, Marketing, MLM-XL, MLVISION, MyLab, US, VPAT</v>
      </c>
      <c r="G554" s="103" t="e">
        <f>Final_Report[[#This Row],[Labels]]</f>
        <v>#VALUE!</v>
      </c>
      <c r="H554" s="103">
        <f>Final_Report[[#This Row],[ScreenShot Name]]</f>
        <v>0</v>
      </c>
      <c r="I554" s="104">
        <f>Final_Report[[#This Row],[Priority]]</f>
        <v>0</v>
      </c>
      <c r="J554" s="103">
        <f>Final_Report[[#This Row],[Uploading Status]]</f>
        <v>0</v>
      </c>
    </row>
    <row r="555" spans="1:10" ht="409.5" hidden="1">
      <c r="A555" s="58">
        <f>Final_Report[[#This Row],[Issue Name]]</f>
        <v>0</v>
      </c>
      <c r="B555" s="103" t="str">
        <f>Final_Report[[#This Row],[Summary]]</f>
        <v>N/A</v>
      </c>
      <c r="C555" s="103" t="str">
        <f>CONCATENATE("*Steps to Reproduce:*",CHAR(10),CHAR(10),'Final Report'!AD555,CHAR(10),CHAR(10),'Final Report'!AF555,CHAR(10),CHAR(10),"*Actual Result:*",CHAR(10),'Final Report'!V555,CHAR(10),CHAR(10),"*ScreenShot Name:*",CHAR(10),'Final Report'!AI555,CHAR(10),CHAR(10),IF('Final Report'!X555&lt;&gt;"",CONCATENATE("*Code Snippet*",CHAR(10),'Final Report'!X555,CHAR(10),CHAR(10)),""),"*Expected Result*",CHAR(10),'Final Report'!Z555,CHAR(10),CHAR(10),"*Rationale*",CHAR(10),'Final Report'!AA555,CHAR(10),CHAR(10),"*Recommendation*",CHAR(10),'Final Report'!AC555,CHAR(10),CHAR(10),"*WCAG 2.1 Conformance Level:*",CHAR(10),'Final Report'!AG555,CHAR(10),CHAR(10),"*WCAG 2.1 Success Criteria:*",CHAR(10),'Final Report'!AH555,CHAR(10),CHAR(10),"*Tested on:*",CHAR(10),'Final Report'!AK555,CHAR(10),CHAR(10),IF(OR('Final Report'!G555&lt;&gt;"",'Final Report'!H555&lt;&gt;"",'Final Report'!I555&lt;&gt;"",'Final Report'!J555&lt;&gt;"",'Final Report'!K555&lt;&gt;"",'Final Report'!L555&lt;&gt;"",'Final Report'!M555&lt;&gt;"",'Final Report'!N555&lt;&gt;"",'Final Report'!O555&lt;&gt;""),CONCATENATE("*Assistive Technology:*",CHAR(10),IF('Final Report'!G555&lt;&gt;"",CONCATENATE("JAWS 2022 - Chrome - Windows - ",'Final Report'!G555,CHAR(10)),""),IF('Final Report'!H555&lt;&gt;"",CONCATENATE("NVDA 2022 - Firefox - Windows - ",'Final Report'!H555,CHAR(10)),""),IF('Final Report'!I555&lt;&gt;"",CONCATENATE("NVDA 2022 - Chrome - Windows - ",'Final Report'!I555,CHAR(10)),""),IF('Final Report'!J555&lt;&gt;"",CONCATENATE("VoiceOver - Safari - MAC OS - ",'Final Report'!J555,CHAR(10)),""),IF('Final Report'!K555&lt;&gt;"",CONCATENATE("VoiceOver - Chrome - MAC OS  - ",'Final Report'!K555,CHAR(10)),""),IF('Final Report'!L555&lt;&gt;"",CONCATENATE("VoiceOver - iOS - ",'Final Report'!L555,CHAR(10)),""),IF('Final Report'!M555&lt;&gt;"",CONCATENATE("TalkBack - Android - ",'Final Report'!M555,CHAR(10)),""),IF('Final Report'!N555&lt;&gt;"",CONCATENATE("ZoomText - ",'Final Report'!N555,CHAR(10)),""),IF('Final Report'!O555&lt;&gt;"",CONCATENATE("Dragon - ",'Final Report'!O555,CHAR(10)),""),CHAR(10),"*Original Bug:*",CHAR(10),)))</f>
        <v>*Steps to Reproduce:*
N/A
*Actual Result:*
N/A
*ScreenShot Name:*
*Code Snippet*
0
*Expected Result*
N/A
*Rationale*
N/A
*Recommendation*
N/A
*WCAG 2.1 Conformance Level:*
N/A
*WCAG 2.1 Success Criteria:*
N/A
*Tested on:*
Windows: 11
MAC OS: 12
iOS: 15
Android OS: 10
FALSE</v>
      </c>
      <c r="D555" s="121" t="b">
        <f>Final_Report[[#This Row],[Severity]]</f>
        <v>0</v>
      </c>
      <c r="E555" s="103" t="str">
        <f>CONCATENATE('Final Report'!AD555,CHAR(10),CHAR(10),'Final Report'!AF555)</f>
        <v xml:space="preserve">
N/A</v>
      </c>
      <c r="F555" s="103" t="str">
        <f>Final_Report[[#This Row],[Components]]</f>
        <v>N/A (Level N/A), Accessibility, Audit, Marketing, MLM-XL, MLVISION, MyLab, US, VPAT</v>
      </c>
      <c r="G555" s="103" t="e">
        <f>Final_Report[[#This Row],[Labels]]</f>
        <v>#VALUE!</v>
      </c>
      <c r="H555" s="103">
        <f>Final_Report[[#This Row],[ScreenShot Name]]</f>
        <v>0</v>
      </c>
      <c r="I555" s="104">
        <f>Final_Report[[#This Row],[Priority]]</f>
        <v>0</v>
      </c>
      <c r="J555" s="103">
        <f>Final_Report[[#This Row],[Uploading Status]]</f>
        <v>0</v>
      </c>
    </row>
    <row r="556" spans="1:10" ht="409.5" hidden="1">
      <c r="A556" s="58">
        <f>Final_Report[[#This Row],[Issue Name]]</f>
        <v>0</v>
      </c>
      <c r="B556" s="103" t="str">
        <f>Final_Report[[#This Row],[Summary]]</f>
        <v>N/A</v>
      </c>
      <c r="C556" s="103" t="str">
        <f>CONCATENATE("*Steps to Reproduce:*",CHAR(10),CHAR(10),'Final Report'!AD556,CHAR(10),CHAR(10),'Final Report'!AF556,CHAR(10),CHAR(10),"*Actual Result:*",CHAR(10),'Final Report'!V556,CHAR(10),CHAR(10),"*ScreenShot Name:*",CHAR(10),'Final Report'!AI556,CHAR(10),CHAR(10),IF('Final Report'!X556&lt;&gt;"",CONCATENATE("*Code Snippet*",CHAR(10),'Final Report'!X556,CHAR(10),CHAR(10)),""),"*Expected Result*",CHAR(10),'Final Report'!Z556,CHAR(10),CHAR(10),"*Rationale*",CHAR(10),'Final Report'!AA556,CHAR(10),CHAR(10),"*Recommendation*",CHAR(10),'Final Report'!AC556,CHAR(10),CHAR(10),"*WCAG 2.1 Conformance Level:*",CHAR(10),'Final Report'!AG556,CHAR(10),CHAR(10),"*WCAG 2.1 Success Criteria:*",CHAR(10),'Final Report'!AH556,CHAR(10),CHAR(10),"*Tested on:*",CHAR(10),'Final Report'!AK556,CHAR(10),CHAR(10),IF(OR('Final Report'!G556&lt;&gt;"",'Final Report'!H556&lt;&gt;"",'Final Report'!I556&lt;&gt;"",'Final Report'!J556&lt;&gt;"",'Final Report'!K556&lt;&gt;"",'Final Report'!L556&lt;&gt;"",'Final Report'!M556&lt;&gt;"",'Final Report'!N556&lt;&gt;"",'Final Report'!O556&lt;&gt;""),CONCATENATE("*Assistive Technology:*",CHAR(10),IF('Final Report'!G556&lt;&gt;"",CONCATENATE("JAWS 2022 - Chrome - Windows - ",'Final Report'!G556,CHAR(10)),""),IF('Final Report'!H556&lt;&gt;"",CONCATENATE("NVDA 2022 - Firefox - Windows - ",'Final Report'!H556,CHAR(10)),""),IF('Final Report'!I556&lt;&gt;"",CONCATENATE("NVDA 2022 - Chrome - Windows - ",'Final Report'!I556,CHAR(10)),""),IF('Final Report'!J556&lt;&gt;"",CONCATENATE("VoiceOver - Safari - MAC OS - ",'Final Report'!J556,CHAR(10)),""),IF('Final Report'!K556&lt;&gt;"",CONCATENATE("VoiceOver - Chrome - MAC OS  - ",'Final Report'!K556,CHAR(10)),""),IF('Final Report'!L556&lt;&gt;"",CONCATENATE("VoiceOver - iOS - ",'Final Report'!L556,CHAR(10)),""),IF('Final Report'!M556&lt;&gt;"",CONCATENATE("TalkBack - Android - ",'Final Report'!M556,CHAR(10)),""),IF('Final Report'!N556&lt;&gt;"",CONCATENATE("ZoomText - ",'Final Report'!N556,CHAR(10)),""),IF('Final Report'!O556&lt;&gt;"",CONCATENATE("Dragon - ",'Final Report'!O556,CHAR(10)),""),CHAR(10),"*Original Bug:*",CHAR(10),)))</f>
        <v>*Steps to Reproduce:*
N/A
*Actual Result:*
N/A
*ScreenShot Name:*
*Code Snippet*
0
*Expected Result*
N/A
*Rationale*
N/A
*Recommendation*
N/A
*WCAG 2.1 Conformance Level:*
N/A
*WCAG 2.1 Success Criteria:*
N/A
*Tested on:*
Windows: 11
MAC OS: 12
iOS: 15
Android OS: 10
FALSE</v>
      </c>
      <c r="D556" s="121" t="b">
        <f>Final_Report[[#This Row],[Severity]]</f>
        <v>0</v>
      </c>
      <c r="E556" s="103" t="str">
        <f>CONCATENATE('Final Report'!AD556,CHAR(10),CHAR(10),'Final Report'!AF556)</f>
        <v xml:space="preserve">
N/A</v>
      </c>
      <c r="F556" s="103" t="str">
        <f>Final_Report[[#This Row],[Components]]</f>
        <v>N/A (Level N/A), Accessibility, Audit, Marketing, MLM-XL, MLVISION, MyLab, US, VPAT</v>
      </c>
      <c r="G556" s="103" t="e">
        <f>Final_Report[[#This Row],[Labels]]</f>
        <v>#VALUE!</v>
      </c>
      <c r="H556" s="103">
        <f>Final_Report[[#This Row],[ScreenShot Name]]</f>
        <v>0</v>
      </c>
      <c r="I556" s="104">
        <f>Final_Report[[#This Row],[Priority]]</f>
        <v>0</v>
      </c>
      <c r="J556" s="103">
        <f>Final_Report[[#This Row],[Uploading Status]]</f>
        <v>0</v>
      </c>
    </row>
    <row r="557" spans="1:10" ht="409.5" hidden="1">
      <c r="A557" s="58">
        <f>Final_Report[[#This Row],[Issue Name]]</f>
        <v>0</v>
      </c>
      <c r="B557" s="103" t="str">
        <f>Final_Report[[#This Row],[Summary]]</f>
        <v>N/A</v>
      </c>
      <c r="C557" s="103" t="str">
        <f>CONCATENATE("*Steps to Reproduce:*",CHAR(10),CHAR(10),'Final Report'!AD557,CHAR(10),CHAR(10),'Final Report'!AF557,CHAR(10),CHAR(10),"*Actual Result:*",CHAR(10),'Final Report'!V557,CHAR(10),CHAR(10),"*ScreenShot Name:*",CHAR(10),'Final Report'!AI557,CHAR(10),CHAR(10),IF('Final Report'!X557&lt;&gt;"",CONCATENATE("*Code Snippet*",CHAR(10),'Final Report'!X557,CHAR(10),CHAR(10)),""),"*Expected Result*",CHAR(10),'Final Report'!Z557,CHAR(10),CHAR(10),"*Rationale*",CHAR(10),'Final Report'!AA557,CHAR(10),CHAR(10),"*Recommendation*",CHAR(10),'Final Report'!AC557,CHAR(10),CHAR(10),"*WCAG 2.1 Conformance Level:*",CHAR(10),'Final Report'!AG557,CHAR(10),CHAR(10),"*WCAG 2.1 Success Criteria:*",CHAR(10),'Final Report'!AH557,CHAR(10),CHAR(10),"*Tested on:*",CHAR(10),'Final Report'!AK557,CHAR(10),CHAR(10),IF(OR('Final Report'!G557&lt;&gt;"",'Final Report'!H557&lt;&gt;"",'Final Report'!I557&lt;&gt;"",'Final Report'!J557&lt;&gt;"",'Final Report'!K557&lt;&gt;"",'Final Report'!L557&lt;&gt;"",'Final Report'!M557&lt;&gt;"",'Final Report'!N557&lt;&gt;"",'Final Report'!O557&lt;&gt;""),CONCATENATE("*Assistive Technology:*",CHAR(10),IF('Final Report'!G557&lt;&gt;"",CONCATENATE("JAWS 2022 - Chrome - Windows - ",'Final Report'!G557,CHAR(10)),""),IF('Final Report'!H557&lt;&gt;"",CONCATENATE("NVDA 2022 - Firefox - Windows - ",'Final Report'!H557,CHAR(10)),""),IF('Final Report'!I557&lt;&gt;"",CONCATENATE("NVDA 2022 - Chrome - Windows - ",'Final Report'!I557,CHAR(10)),""),IF('Final Report'!J557&lt;&gt;"",CONCATENATE("VoiceOver - Safari - MAC OS - ",'Final Report'!J557,CHAR(10)),""),IF('Final Report'!K557&lt;&gt;"",CONCATENATE("VoiceOver - Chrome - MAC OS  - ",'Final Report'!K557,CHAR(10)),""),IF('Final Report'!L557&lt;&gt;"",CONCATENATE("VoiceOver - iOS - ",'Final Report'!L557,CHAR(10)),""),IF('Final Report'!M557&lt;&gt;"",CONCATENATE("TalkBack - Android - ",'Final Report'!M557,CHAR(10)),""),IF('Final Report'!N557&lt;&gt;"",CONCATENATE("ZoomText - ",'Final Report'!N557,CHAR(10)),""),IF('Final Report'!O557&lt;&gt;"",CONCATENATE("Dragon - ",'Final Report'!O557,CHAR(10)),""),CHAR(10),"*Original Bug:*",CHAR(10),)))</f>
        <v>*Steps to Reproduce:*
N/A
*Actual Result:*
N/A
*ScreenShot Name:*
*Code Snippet*
0
*Expected Result*
N/A
*Rationale*
N/A
*Recommendation*
N/A
*WCAG 2.1 Conformance Level:*
N/A
*WCAG 2.1 Success Criteria:*
N/A
*Tested on:*
Windows: 11
MAC OS: 12
iOS: 15
Android OS: 10
FALSE</v>
      </c>
      <c r="D557" s="121" t="b">
        <f>Final_Report[[#This Row],[Severity]]</f>
        <v>0</v>
      </c>
      <c r="E557" s="103" t="str">
        <f>CONCATENATE('Final Report'!AD557,CHAR(10),CHAR(10),'Final Report'!AF557)</f>
        <v xml:space="preserve">
N/A</v>
      </c>
      <c r="F557" s="103" t="str">
        <f>Final_Report[[#This Row],[Components]]</f>
        <v>N/A (Level N/A), Accessibility, Audit, Marketing, MLM-XL, MLVISION, MyLab, US, VPAT</v>
      </c>
      <c r="G557" s="103" t="e">
        <f>Final_Report[[#This Row],[Labels]]</f>
        <v>#VALUE!</v>
      </c>
      <c r="H557" s="103">
        <f>Final_Report[[#This Row],[ScreenShot Name]]</f>
        <v>0</v>
      </c>
      <c r="I557" s="104">
        <f>Final_Report[[#This Row],[Priority]]</f>
        <v>0</v>
      </c>
      <c r="J557" s="103">
        <f>Final_Report[[#This Row],[Uploading Status]]</f>
        <v>0</v>
      </c>
    </row>
    <row r="558" spans="1:10" ht="409.5" hidden="1">
      <c r="A558" s="58">
        <f>Final_Report[[#This Row],[Issue Name]]</f>
        <v>0</v>
      </c>
      <c r="B558" s="103" t="str">
        <f>Final_Report[[#This Row],[Summary]]</f>
        <v>N/A</v>
      </c>
      <c r="C558" s="103" t="str">
        <f>CONCATENATE("*Steps to Reproduce:*",CHAR(10),CHAR(10),'Final Report'!AD558,CHAR(10),CHAR(10),'Final Report'!AF558,CHAR(10),CHAR(10),"*Actual Result:*",CHAR(10),'Final Report'!V558,CHAR(10),CHAR(10),"*ScreenShot Name:*",CHAR(10),'Final Report'!AI558,CHAR(10),CHAR(10),IF('Final Report'!X558&lt;&gt;"",CONCATENATE("*Code Snippet*",CHAR(10),'Final Report'!X558,CHAR(10),CHAR(10)),""),"*Expected Result*",CHAR(10),'Final Report'!Z558,CHAR(10),CHAR(10),"*Rationale*",CHAR(10),'Final Report'!AA558,CHAR(10),CHAR(10),"*Recommendation*",CHAR(10),'Final Report'!AC558,CHAR(10),CHAR(10),"*WCAG 2.1 Conformance Level:*",CHAR(10),'Final Report'!AG558,CHAR(10),CHAR(10),"*WCAG 2.1 Success Criteria:*",CHAR(10),'Final Report'!AH558,CHAR(10),CHAR(10),"*Tested on:*",CHAR(10),'Final Report'!AK558,CHAR(10),CHAR(10),IF(OR('Final Report'!G558&lt;&gt;"",'Final Report'!H558&lt;&gt;"",'Final Report'!I558&lt;&gt;"",'Final Report'!J558&lt;&gt;"",'Final Report'!K558&lt;&gt;"",'Final Report'!L558&lt;&gt;"",'Final Report'!M558&lt;&gt;"",'Final Report'!N558&lt;&gt;"",'Final Report'!O558&lt;&gt;""),CONCATENATE("*Assistive Technology:*",CHAR(10),IF('Final Report'!G558&lt;&gt;"",CONCATENATE("JAWS 2022 - Chrome - Windows - ",'Final Report'!G558,CHAR(10)),""),IF('Final Report'!H558&lt;&gt;"",CONCATENATE("NVDA 2022 - Firefox - Windows - ",'Final Report'!H558,CHAR(10)),""),IF('Final Report'!I558&lt;&gt;"",CONCATENATE("NVDA 2022 - Chrome - Windows - ",'Final Report'!I558,CHAR(10)),""),IF('Final Report'!J558&lt;&gt;"",CONCATENATE("VoiceOver - Safari - MAC OS - ",'Final Report'!J558,CHAR(10)),""),IF('Final Report'!K558&lt;&gt;"",CONCATENATE("VoiceOver - Chrome - MAC OS  - ",'Final Report'!K558,CHAR(10)),""),IF('Final Report'!L558&lt;&gt;"",CONCATENATE("VoiceOver - iOS - ",'Final Report'!L558,CHAR(10)),""),IF('Final Report'!M558&lt;&gt;"",CONCATENATE("TalkBack - Android - ",'Final Report'!M558,CHAR(10)),""),IF('Final Report'!N558&lt;&gt;"",CONCATENATE("ZoomText - ",'Final Report'!N558,CHAR(10)),""),IF('Final Report'!O558&lt;&gt;"",CONCATENATE("Dragon - ",'Final Report'!O558,CHAR(10)),""),CHAR(10),"*Original Bug:*",CHAR(10),)))</f>
        <v>*Steps to Reproduce:*
N/A
*Actual Result:*
N/A
*ScreenShot Name:*
*Code Snippet*
0
*Expected Result*
N/A
*Rationale*
N/A
*Recommendation*
N/A
*WCAG 2.1 Conformance Level:*
N/A
*WCAG 2.1 Success Criteria:*
N/A
*Tested on:*
Windows: 11
MAC OS: 12
iOS: 15
Android OS: 10
FALSE</v>
      </c>
      <c r="D558" s="121" t="b">
        <f>Final_Report[[#This Row],[Severity]]</f>
        <v>0</v>
      </c>
      <c r="E558" s="103" t="str">
        <f>CONCATENATE('Final Report'!AD558,CHAR(10),CHAR(10),'Final Report'!AF558)</f>
        <v xml:space="preserve">
N/A</v>
      </c>
      <c r="F558" s="103" t="str">
        <f>Final_Report[[#This Row],[Components]]</f>
        <v>N/A (Level N/A), Accessibility, Audit, Marketing, MLM-XL, MLVISION, MyLab, US, VPAT</v>
      </c>
      <c r="G558" s="103" t="e">
        <f>Final_Report[[#This Row],[Labels]]</f>
        <v>#VALUE!</v>
      </c>
      <c r="H558" s="103">
        <f>Final_Report[[#This Row],[ScreenShot Name]]</f>
        <v>0</v>
      </c>
      <c r="I558" s="104">
        <f>Final_Report[[#This Row],[Priority]]</f>
        <v>0</v>
      </c>
      <c r="J558" s="103">
        <f>Final_Report[[#This Row],[Uploading Status]]</f>
        <v>0</v>
      </c>
    </row>
    <row r="559" spans="1:10" ht="409.5" hidden="1">
      <c r="A559" s="58">
        <f>Final_Report[[#This Row],[Issue Name]]</f>
        <v>0</v>
      </c>
      <c r="B559" s="103" t="str">
        <f>Final_Report[[#This Row],[Summary]]</f>
        <v>N/A</v>
      </c>
      <c r="C559" s="103" t="str">
        <f>CONCATENATE("*Steps to Reproduce:*",CHAR(10),CHAR(10),'Final Report'!AD559,CHAR(10),CHAR(10),'Final Report'!AF559,CHAR(10),CHAR(10),"*Actual Result:*",CHAR(10),'Final Report'!V559,CHAR(10),CHAR(10),"*ScreenShot Name:*",CHAR(10),'Final Report'!AI559,CHAR(10),CHAR(10),IF('Final Report'!X559&lt;&gt;"",CONCATENATE("*Code Snippet*",CHAR(10),'Final Report'!X559,CHAR(10),CHAR(10)),""),"*Expected Result*",CHAR(10),'Final Report'!Z559,CHAR(10),CHAR(10),"*Rationale*",CHAR(10),'Final Report'!AA559,CHAR(10),CHAR(10),"*Recommendation*",CHAR(10),'Final Report'!AC559,CHAR(10),CHAR(10),"*WCAG 2.1 Conformance Level:*",CHAR(10),'Final Report'!AG559,CHAR(10),CHAR(10),"*WCAG 2.1 Success Criteria:*",CHAR(10),'Final Report'!AH559,CHAR(10),CHAR(10),"*Tested on:*",CHAR(10),'Final Report'!AK559,CHAR(10),CHAR(10),IF(OR('Final Report'!G559&lt;&gt;"",'Final Report'!H559&lt;&gt;"",'Final Report'!I559&lt;&gt;"",'Final Report'!J559&lt;&gt;"",'Final Report'!K559&lt;&gt;"",'Final Report'!L559&lt;&gt;"",'Final Report'!M559&lt;&gt;"",'Final Report'!N559&lt;&gt;"",'Final Report'!O559&lt;&gt;""),CONCATENATE("*Assistive Technology:*",CHAR(10),IF('Final Report'!G559&lt;&gt;"",CONCATENATE("JAWS 2022 - Chrome - Windows - ",'Final Report'!G559,CHAR(10)),""),IF('Final Report'!H559&lt;&gt;"",CONCATENATE("NVDA 2022 - Firefox - Windows - ",'Final Report'!H559,CHAR(10)),""),IF('Final Report'!I559&lt;&gt;"",CONCATENATE("NVDA 2022 - Chrome - Windows - ",'Final Report'!I559,CHAR(10)),""),IF('Final Report'!J559&lt;&gt;"",CONCATENATE("VoiceOver - Safari - MAC OS - ",'Final Report'!J559,CHAR(10)),""),IF('Final Report'!K559&lt;&gt;"",CONCATENATE("VoiceOver - Chrome - MAC OS  - ",'Final Report'!K559,CHAR(10)),""),IF('Final Report'!L559&lt;&gt;"",CONCATENATE("VoiceOver - iOS - ",'Final Report'!L559,CHAR(10)),""),IF('Final Report'!M559&lt;&gt;"",CONCATENATE("TalkBack - Android - ",'Final Report'!M559,CHAR(10)),""),IF('Final Report'!N559&lt;&gt;"",CONCATENATE("ZoomText - ",'Final Report'!N559,CHAR(10)),""),IF('Final Report'!O559&lt;&gt;"",CONCATENATE("Dragon - ",'Final Report'!O559,CHAR(10)),""),CHAR(10),"*Original Bug:*",CHAR(10),)))</f>
        <v>*Steps to Reproduce:*
N/A
*Actual Result:*
N/A
*ScreenShot Name:*
*Code Snippet*
0
*Expected Result*
N/A
*Rationale*
N/A
*Recommendation*
N/A
*WCAG 2.1 Conformance Level:*
N/A
*WCAG 2.1 Success Criteria:*
N/A
*Tested on:*
Windows: 11
MAC OS: 12
iOS: 15
Android OS: 10
FALSE</v>
      </c>
      <c r="D559" s="121" t="b">
        <f>Final_Report[[#This Row],[Severity]]</f>
        <v>0</v>
      </c>
      <c r="E559" s="103" t="str">
        <f>CONCATENATE('Final Report'!AD559,CHAR(10),CHAR(10),'Final Report'!AF559)</f>
        <v xml:space="preserve">
N/A</v>
      </c>
      <c r="F559" s="103" t="str">
        <f>Final_Report[[#This Row],[Components]]</f>
        <v>N/A (Level N/A), Accessibility, Audit, Marketing, MLM-XL, MLVISION, MyLab, US, VPAT</v>
      </c>
      <c r="G559" s="103" t="e">
        <f>Final_Report[[#This Row],[Labels]]</f>
        <v>#VALUE!</v>
      </c>
      <c r="H559" s="103">
        <f>Final_Report[[#This Row],[ScreenShot Name]]</f>
        <v>0</v>
      </c>
      <c r="I559" s="104">
        <f>Final_Report[[#This Row],[Priority]]</f>
        <v>0</v>
      </c>
      <c r="J559" s="103">
        <f>Final_Report[[#This Row],[Uploading Status]]</f>
        <v>0</v>
      </c>
    </row>
    <row r="560" spans="1:10" ht="409.5" hidden="1">
      <c r="A560" s="58">
        <f>Final_Report[[#This Row],[Issue Name]]</f>
        <v>0</v>
      </c>
      <c r="B560" s="103" t="str">
        <f>Final_Report[[#This Row],[Summary]]</f>
        <v>N/A</v>
      </c>
      <c r="C560" s="103" t="str">
        <f>CONCATENATE("*Steps to Reproduce:*",CHAR(10),CHAR(10),'Final Report'!AD560,CHAR(10),CHAR(10),'Final Report'!AF560,CHAR(10),CHAR(10),"*Actual Result:*",CHAR(10),'Final Report'!V560,CHAR(10),CHAR(10),"*ScreenShot Name:*",CHAR(10),'Final Report'!AI560,CHAR(10),CHAR(10),IF('Final Report'!X560&lt;&gt;"",CONCATENATE("*Code Snippet*",CHAR(10),'Final Report'!X560,CHAR(10),CHAR(10)),""),"*Expected Result*",CHAR(10),'Final Report'!Z560,CHAR(10),CHAR(10),"*Rationale*",CHAR(10),'Final Report'!AA560,CHAR(10),CHAR(10),"*Recommendation*",CHAR(10),'Final Report'!AC560,CHAR(10),CHAR(10),"*WCAG 2.1 Conformance Level:*",CHAR(10),'Final Report'!AG560,CHAR(10),CHAR(10),"*WCAG 2.1 Success Criteria:*",CHAR(10),'Final Report'!AH560,CHAR(10),CHAR(10),"*Tested on:*",CHAR(10),'Final Report'!AK560,CHAR(10),CHAR(10),IF(OR('Final Report'!G560&lt;&gt;"",'Final Report'!H560&lt;&gt;"",'Final Report'!I560&lt;&gt;"",'Final Report'!J560&lt;&gt;"",'Final Report'!K560&lt;&gt;"",'Final Report'!L560&lt;&gt;"",'Final Report'!M560&lt;&gt;"",'Final Report'!N560&lt;&gt;"",'Final Report'!O560&lt;&gt;""),CONCATENATE("*Assistive Technology:*",CHAR(10),IF('Final Report'!G560&lt;&gt;"",CONCATENATE("JAWS 2022 - Chrome - Windows - ",'Final Report'!G560,CHAR(10)),""),IF('Final Report'!H560&lt;&gt;"",CONCATENATE("NVDA 2022 - Firefox - Windows - ",'Final Report'!H560,CHAR(10)),""),IF('Final Report'!I560&lt;&gt;"",CONCATENATE("NVDA 2022 - Chrome - Windows - ",'Final Report'!I560,CHAR(10)),""),IF('Final Report'!J560&lt;&gt;"",CONCATENATE("VoiceOver - Safari - MAC OS - ",'Final Report'!J560,CHAR(10)),""),IF('Final Report'!K560&lt;&gt;"",CONCATENATE("VoiceOver - Chrome - MAC OS  - ",'Final Report'!K560,CHAR(10)),""),IF('Final Report'!L560&lt;&gt;"",CONCATENATE("VoiceOver - iOS - ",'Final Report'!L560,CHAR(10)),""),IF('Final Report'!M560&lt;&gt;"",CONCATENATE("TalkBack - Android - ",'Final Report'!M560,CHAR(10)),""),IF('Final Report'!N560&lt;&gt;"",CONCATENATE("ZoomText - ",'Final Report'!N560,CHAR(10)),""),IF('Final Report'!O560&lt;&gt;"",CONCATENATE("Dragon - ",'Final Report'!O560,CHAR(10)),""),CHAR(10),"*Original Bug:*",CHAR(10),)))</f>
        <v>*Steps to Reproduce:*
N/A
*Actual Result:*
N/A
*ScreenShot Name:*
*Code Snippet*
0
*Expected Result*
N/A
*Rationale*
N/A
*Recommendation*
N/A
*WCAG 2.1 Conformance Level:*
N/A
*WCAG 2.1 Success Criteria:*
N/A
*Tested on:*
Windows: 11
MAC OS: 12
iOS: 15
Android OS: 10
FALSE</v>
      </c>
      <c r="D560" s="121" t="b">
        <f>Final_Report[[#This Row],[Severity]]</f>
        <v>0</v>
      </c>
      <c r="E560" s="103" t="str">
        <f>CONCATENATE('Final Report'!AD560,CHAR(10),CHAR(10),'Final Report'!AF560)</f>
        <v xml:space="preserve">
N/A</v>
      </c>
      <c r="F560" s="103" t="str">
        <f>Final_Report[[#This Row],[Components]]</f>
        <v>N/A (Level N/A), Accessibility, Audit, Marketing, MLM-XL, MLVISION, MyLab, US, VPAT</v>
      </c>
      <c r="G560" s="103" t="e">
        <f>Final_Report[[#This Row],[Labels]]</f>
        <v>#VALUE!</v>
      </c>
      <c r="H560" s="103">
        <f>Final_Report[[#This Row],[ScreenShot Name]]</f>
        <v>0</v>
      </c>
      <c r="I560" s="104">
        <f>Final_Report[[#This Row],[Priority]]</f>
        <v>0</v>
      </c>
      <c r="J560" s="103">
        <f>Final_Report[[#This Row],[Uploading Status]]</f>
        <v>0</v>
      </c>
    </row>
    <row r="561" spans="1:10" ht="409.5" hidden="1">
      <c r="A561" s="58">
        <f>Final_Report[[#This Row],[Issue Name]]</f>
        <v>0</v>
      </c>
      <c r="B561" s="103" t="str">
        <f>Final_Report[[#This Row],[Summary]]</f>
        <v>N/A</v>
      </c>
      <c r="C561" s="103" t="str">
        <f>CONCATENATE("*Steps to Reproduce:*",CHAR(10),CHAR(10),'Final Report'!AD561,CHAR(10),CHAR(10),'Final Report'!AF561,CHAR(10),CHAR(10),"*Actual Result:*",CHAR(10),'Final Report'!V561,CHAR(10),CHAR(10),"*ScreenShot Name:*",CHAR(10),'Final Report'!AI561,CHAR(10),CHAR(10),IF('Final Report'!X561&lt;&gt;"",CONCATENATE("*Code Snippet*",CHAR(10),'Final Report'!X561,CHAR(10),CHAR(10)),""),"*Expected Result*",CHAR(10),'Final Report'!Z561,CHAR(10),CHAR(10),"*Rationale*",CHAR(10),'Final Report'!AA561,CHAR(10),CHAR(10),"*Recommendation*",CHAR(10),'Final Report'!AC561,CHAR(10),CHAR(10),"*WCAG 2.1 Conformance Level:*",CHAR(10),'Final Report'!AG561,CHAR(10),CHAR(10),"*WCAG 2.1 Success Criteria:*",CHAR(10),'Final Report'!AH561,CHAR(10),CHAR(10),"*Tested on:*",CHAR(10),'Final Report'!AK561,CHAR(10),CHAR(10),IF(OR('Final Report'!G561&lt;&gt;"",'Final Report'!H561&lt;&gt;"",'Final Report'!I561&lt;&gt;"",'Final Report'!J561&lt;&gt;"",'Final Report'!K561&lt;&gt;"",'Final Report'!L561&lt;&gt;"",'Final Report'!M561&lt;&gt;"",'Final Report'!N561&lt;&gt;"",'Final Report'!O561&lt;&gt;""),CONCATENATE("*Assistive Technology:*",CHAR(10),IF('Final Report'!G561&lt;&gt;"",CONCATENATE("JAWS 2022 - Chrome - Windows - ",'Final Report'!G561,CHAR(10)),""),IF('Final Report'!H561&lt;&gt;"",CONCATENATE("NVDA 2022 - Firefox - Windows - ",'Final Report'!H561,CHAR(10)),""),IF('Final Report'!I561&lt;&gt;"",CONCATENATE("NVDA 2022 - Chrome - Windows - ",'Final Report'!I561,CHAR(10)),""),IF('Final Report'!J561&lt;&gt;"",CONCATENATE("VoiceOver - Safari - MAC OS - ",'Final Report'!J561,CHAR(10)),""),IF('Final Report'!K561&lt;&gt;"",CONCATENATE("VoiceOver - Chrome - MAC OS  - ",'Final Report'!K561,CHAR(10)),""),IF('Final Report'!L561&lt;&gt;"",CONCATENATE("VoiceOver - iOS - ",'Final Report'!L561,CHAR(10)),""),IF('Final Report'!M561&lt;&gt;"",CONCATENATE("TalkBack - Android - ",'Final Report'!M561,CHAR(10)),""),IF('Final Report'!N561&lt;&gt;"",CONCATENATE("ZoomText - ",'Final Report'!N561,CHAR(10)),""),IF('Final Report'!O561&lt;&gt;"",CONCATENATE("Dragon - ",'Final Report'!O561,CHAR(10)),""),CHAR(10),"*Original Bug:*",CHAR(10),)))</f>
        <v>*Steps to Reproduce:*
N/A
*Actual Result:*
N/A
*ScreenShot Name:*
*Code Snippet*
0
*Expected Result*
N/A
*Rationale*
N/A
*Recommendation*
N/A
*WCAG 2.1 Conformance Level:*
N/A
*WCAG 2.1 Success Criteria:*
N/A
*Tested on:*
Windows: 11
MAC OS: 12
iOS: 15
Android OS: 10
FALSE</v>
      </c>
      <c r="D561" s="121" t="b">
        <f>Final_Report[[#This Row],[Severity]]</f>
        <v>0</v>
      </c>
      <c r="E561" s="103" t="str">
        <f>CONCATENATE('Final Report'!AD561,CHAR(10),CHAR(10),'Final Report'!AF561)</f>
        <v xml:space="preserve">
N/A</v>
      </c>
      <c r="F561" s="103" t="str">
        <f>Final_Report[[#This Row],[Components]]</f>
        <v>N/A (Level N/A), Accessibility, Audit, Marketing, MLM-XL, MLVISION, MyLab, US, VPAT</v>
      </c>
      <c r="G561" s="103" t="e">
        <f>Final_Report[[#This Row],[Labels]]</f>
        <v>#VALUE!</v>
      </c>
      <c r="H561" s="103">
        <f>Final_Report[[#This Row],[ScreenShot Name]]</f>
        <v>0</v>
      </c>
      <c r="I561" s="104">
        <f>Final_Report[[#This Row],[Priority]]</f>
        <v>0</v>
      </c>
      <c r="J561" s="103">
        <f>Final_Report[[#This Row],[Uploading Status]]</f>
        <v>0</v>
      </c>
    </row>
    <row r="562" spans="1:10" ht="409.5" hidden="1">
      <c r="A562" s="58">
        <f>Final_Report[[#This Row],[Issue Name]]</f>
        <v>0</v>
      </c>
      <c r="B562" s="103" t="str">
        <f>Final_Report[[#This Row],[Summary]]</f>
        <v>N/A</v>
      </c>
      <c r="C562" s="103" t="str">
        <f>CONCATENATE("*Steps to Reproduce:*",CHAR(10),CHAR(10),'Final Report'!AD562,CHAR(10),CHAR(10),'Final Report'!AF562,CHAR(10),CHAR(10),"*Actual Result:*",CHAR(10),'Final Report'!V562,CHAR(10),CHAR(10),"*ScreenShot Name:*",CHAR(10),'Final Report'!AI562,CHAR(10),CHAR(10),IF('Final Report'!X562&lt;&gt;"",CONCATENATE("*Code Snippet*",CHAR(10),'Final Report'!X562,CHAR(10),CHAR(10)),""),"*Expected Result*",CHAR(10),'Final Report'!Z562,CHAR(10),CHAR(10),"*Rationale*",CHAR(10),'Final Report'!AA562,CHAR(10),CHAR(10),"*Recommendation*",CHAR(10),'Final Report'!AC562,CHAR(10),CHAR(10),"*WCAG 2.1 Conformance Level:*",CHAR(10),'Final Report'!AG562,CHAR(10),CHAR(10),"*WCAG 2.1 Success Criteria:*",CHAR(10),'Final Report'!AH562,CHAR(10),CHAR(10),"*Tested on:*",CHAR(10),'Final Report'!AK562,CHAR(10),CHAR(10),IF(OR('Final Report'!G562&lt;&gt;"",'Final Report'!H562&lt;&gt;"",'Final Report'!I562&lt;&gt;"",'Final Report'!J562&lt;&gt;"",'Final Report'!K562&lt;&gt;"",'Final Report'!L562&lt;&gt;"",'Final Report'!M562&lt;&gt;"",'Final Report'!N562&lt;&gt;"",'Final Report'!O562&lt;&gt;""),CONCATENATE("*Assistive Technology:*",CHAR(10),IF('Final Report'!G562&lt;&gt;"",CONCATENATE("JAWS 2022 - Chrome - Windows - ",'Final Report'!G562,CHAR(10)),""),IF('Final Report'!H562&lt;&gt;"",CONCATENATE("NVDA 2022 - Firefox - Windows - ",'Final Report'!H562,CHAR(10)),""),IF('Final Report'!I562&lt;&gt;"",CONCATENATE("NVDA 2022 - Chrome - Windows - ",'Final Report'!I562,CHAR(10)),""),IF('Final Report'!J562&lt;&gt;"",CONCATENATE("VoiceOver - Safari - MAC OS - ",'Final Report'!J562,CHAR(10)),""),IF('Final Report'!K562&lt;&gt;"",CONCATENATE("VoiceOver - Chrome - MAC OS  - ",'Final Report'!K562,CHAR(10)),""),IF('Final Report'!L562&lt;&gt;"",CONCATENATE("VoiceOver - iOS - ",'Final Report'!L562,CHAR(10)),""),IF('Final Report'!M562&lt;&gt;"",CONCATENATE("TalkBack - Android - ",'Final Report'!M562,CHAR(10)),""),IF('Final Report'!N562&lt;&gt;"",CONCATENATE("ZoomText - ",'Final Report'!N562,CHAR(10)),""),IF('Final Report'!O562&lt;&gt;"",CONCATENATE("Dragon - ",'Final Report'!O562,CHAR(10)),""),CHAR(10),"*Original Bug:*",CHAR(10),)))</f>
        <v>*Steps to Reproduce:*
N/A
*Actual Result:*
N/A
*ScreenShot Name:*
*Code Snippet*
0
*Expected Result*
N/A
*Rationale*
N/A
*Recommendation*
N/A
*WCAG 2.1 Conformance Level:*
N/A
*WCAG 2.1 Success Criteria:*
N/A
*Tested on:*
Windows: 11
MAC OS: 12
iOS: 15
Android OS: 10
FALSE</v>
      </c>
      <c r="D562" s="121" t="b">
        <f>Final_Report[[#This Row],[Severity]]</f>
        <v>0</v>
      </c>
      <c r="E562" s="103" t="str">
        <f>CONCATENATE('Final Report'!AD562,CHAR(10),CHAR(10),'Final Report'!AF562)</f>
        <v xml:space="preserve">
N/A</v>
      </c>
      <c r="F562" s="103" t="str">
        <f>Final_Report[[#This Row],[Components]]</f>
        <v>N/A (Level N/A), Accessibility, Audit, Marketing, MLM-XL, MLVISION, MyLab, US, VPAT</v>
      </c>
      <c r="G562" s="103" t="e">
        <f>Final_Report[[#This Row],[Labels]]</f>
        <v>#VALUE!</v>
      </c>
      <c r="H562" s="103">
        <f>Final_Report[[#This Row],[ScreenShot Name]]</f>
        <v>0</v>
      </c>
      <c r="I562" s="104">
        <f>Final_Report[[#This Row],[Priority]]</f>
        <v>0</v>
      </c>
      <c r="J562" s="103">
        <f>Final_Report[[#This Row],[Uploading Status]]</f>
        <v>0</v>
      </c>
    </row>
    <row r="563" spans="1:10" ht="409.5" hidden="1">
      <c r="A563" s="58">
        <f>Final_Report[[#This Row],[Issue Name]]</f>
        <v>0</v>
      </c>
      <c r="B563" s="103" t="str">
        <f>Final_Report[[#This Row],[Summary]]</f>
        <v>N/A</v>
      </c>
      <c r="C563" s="103" t="str">
        <f>CONCATENATE("*Steps to Reproduce:*",CHAR(10),CHAR(10),'Final Report'!AD563,CHAR(10),CHAR(10),'Final Report'!AF563,CHAR(10),CHAR(10),"*Actual Result:*",CHAR(10),'Final Report'!V563,CHAR(10),CHAR(10),"*ScreenShot Name:*",CHAR(10),'Final Report'!AI563,CHAR(10),CHAR(10),IF('Final Report'!X563&lt;&gt;"",CONCATENATE("*Code Snippet*",CHAR(10),'Final Report'!X563,CHAR(10),CHAR(10)),""),"*Expected Result*",CHAR(10),'Final Report'!Z563,CHAR(10),CHAR(10),"*Rationale*",CHAR(10),'Final Report'!AA563,CHAR(10),CHAR(10),"*Recommendation*",CHAR(10),'Final Report'!AC563,CHAR(10),CHAR(10),"*WCAG 2.1 Conformance Level:*",CHAR(10),'Final Report'!AG563,CHAR(10),CHAR(10),"*WCAG 2.1 Success Criteria:*",CHAR(10),'Final Report'!AH563,CHAR(10),CHAR(10),"*Tested on:*",CHAR(10),'Final Report'!AK563,CHAR(10),CHAR(10),IF(OR('Final Report'!G563&lt;&gt;"",'Final Report'!H563&lt;&gt;"",'Final Report'!I563&lt;&gt;"",'Final Report'!J563&lt;&gt;"",'Final Report'!K563&lt;&gt;"",'Final Report'!L563&lt;&gt;"",'Final Report'!M563&lt;&gt;"",'Final Report'!N563&lt;&gt;"",'Final Report'!O563&lt;&gt;""),CONCATENATE("*Assistive Technology:*",CHAR(10),IF('Final Report'!G563&lt;&gt;"",CONCATENATE("JAWS 2022 - Chrome - Windows - ",'Final Report'!G563,CHAR(10)),""),IF('Final Report'!H563&lt;&gt;"",CONCATENATE("NVDA 2022 - Firefox - Windows - ",'Final Report'!H563,CHAR(10)),""),IF('Final Report'!I563&lt;&gt;"",CONCATENATE("NVDA 2022 - Chrome - Windows - ",'Final Report'!I563,CHAR(10)),""),IF('Final Report'!J563&lt;&gt;"",CONCATENATE("VoiceOver - Safari - MAC OS - ",'Final Report'!J563,CHAR(10)),""),IF('Final Report'!K563&lt;&gt;"",CONCATENATE("VoiceOver - Chrome - MAC OS  - ",'Final Report'!K563,CHAR(10)),""),IF('Final Report'!L563&lt;&gt;"",CONCATENATE("VoiceOver - iOS - ",'Final Report'!L563,CHAR(10)),""),IF('Final Report'!M563&lt;&gt;"",CONCATENATE("TalkBack - Android - ",'Final Report'!M563,CHAR(10)),""),IF('Final Report'!N563&lt;&gt;"",CONCATENATE("ZoomText - ",'Final Report'!N563,CHAR(10)),""),IF('Final Report'!O563&lt;&gt;"",CONCATENATE("Dragon - ",'Final Report'!O563,CHAR(10)),""),CHAR(10),"*Original Bug:*",CHAR(10),)))</f>
        <v>*Steps to Reproduce:*
N/A
*Actual Result:*
N/A
*ScreenShot Name:*
*Code Snippet*
0
*Expected Result*
N/A
*Rationale*
N/A
*Recommendation*
N/A
*WCAG 2.1 Conformance Level:*
N/A
*WCAG 2.1 Success Criteria:*
N/A
*Tested on:*
Windows: 11
MAC OS: 12
iOS: 15
Android OS: 10
FALSE</v>
      </c>
      <c r="D563" s="121" t="b">
        <f>Final_Report[[#This Row],[Severity]]</f>
        <v>0</v>
      </c>
      <c r="E563" s="103" t="str">
        <f>CONCATENATE('Final Report'!AD563,CHAR(10),CHAR(10),'Final Report'!AF563)</f>
        <v xml:space="preserve">
N/A</v>
      </c>
      <c r="F563" s="103" t="str">
        <f>Final_Report[[#This Row],[Components]]</f>
        <v>N/A (Level N/A), Accessibility, Audit, Marketing, MLM-XL, MLVISION, MyLab, US, VPAT</v>
      </c>
      <c r="G563" s="103" t="e">
        <f>Final_Report[[#This Row],[Labels]]</f>
        <v>#VALUE!</v>
      </c>
      <c r="H563" s="103">
        <f>Final_Report[[#This Row],[ScreenShot Name]]</f>
        <v>0</v>
      </c>
      <c r="I563" s="104">
        <f>Final_Report[[#This Row],[Priority]]</f>
        <v>0</v>
      </c>
      <c r="J563" s="103">
        <f>Final_Report[[#This Row],[Uploading Status]]</f>
        <v>0</v>
      </c>
    </row>
    <row r="564" spans="1:10" ht="409.5" hidden="1">
      <c r="A564" s="58">
        <f>Final_Report[[#This Row],[Issue Name]]</f>
        <v>0</v>
      </c>
      <c r="B564" s="103" t="str">
        <f>Final_Report[[#This Row],[Summary]]</f>
        <v>N/A</v>
      </c>
      <c r="C564" s="103" t="str">
        <f>CONCATENATE("*Steps to Reproduce:*",CHAR(10),CHAR(10),'Final Report'!AD564,CHAR(10),CHAR(10),'Final Report'!AF564,CHAR(10),CHAR(10),"*Actual Result:*",CHAR(10),'Final Report'!V564,CHAR(10),CHAR(10),"*ScreenShot Name:*",CHAR(10),'Final Report'!AI564,CHAR(10),CHAR(10),IF('Final Report'!X564&lt;&gt;"",CONCATENATE("*Code Snippet*",CHAR(10),'Final Report'!X564,CHAR(10),CHAR(10)),""),"*Expected Result*",CHAR(10),'Final Report'!Z564,CHAR(10),CHAR(10),"*Rationale*",CHAR(10),'Final Report'!AA564,CHAR(10),CHAR(10),"*Recommendation*",CHAR(10),'Final Report'!AC564,CHAR(10),CHAR(10),"*WCAG 2.1 Conformance Level:*",CHAR(10),'Final Report'!AG564,CHAR(10),CHAR(10),"*WCAG 2.1 Success Criteria:*",CHAR(10),'Final Report'!AH564,CHAR(10),CHAR(10),"*Tested on:*",CHAR(10),'Final Report'!AK564,CHAR(10),CHAR(10),IF(OR('Final Report'!G564&lt;&gt;"",'Final Report'!H564&lt;&gt;"",'Final Report'!I564&lt;&gt;"",'Final Report'!J564&lt;&gt;"",'Final Report'!K564&lt;&gt;"",'Final Report'!L564&lt;&gt;"",'Final Report'!M564&lt;&gt;"",'Final Report'!N564&lt;&gt;"",'Final Report'!O564&lt;&gt;""),CONCATENATE("*Assistive Technology:*",CHAR(10),IF('Final Report'!G564&lt;&gt;"",CONCATENATE("JAWS 2022 - Chrome - Windows - ",'Final Report'!G564,CHAR(10)),""),IF('Final Report'!H564&lt;&gt;"",CONCATENATE("NVDA 2022 - Firefox - Windows - ",'Final Report'!H564,CHAR(10)),""),IF('Final Report'!I564&lt;&gt;"",CONCATENATE("NVDA 2022 - Chrome - Windows - ",'Final Report'!I564,CHAR(10)),""),IF('Final Report'!J564&lt;&gt;"",CONCATENATE("VoiceOver - Safari - MAC OS - ",'Final Report'!J564,CHAR(10)),""),IF('Final Report'!K564&lt;&gt;"",CONCATENATE("VoiceOver - Chrome - MAC OS  - ",'Final Report'!K564,CHAR(10)),""),IF('Final Report'!L564&lt;&gt;"",CONCATENATE("VoiceOver - iOS - ",'Final Report'!L564,CHAR(10)),""),IF('Final Report'!M564&lt;&gt;"",CONCATENATE("TalkBack - Android - ",'Final Report'!M564,CHAR(10)),""),IF('Final Report'!N564&lt;&gt;"",CONCATENATE("ZoomText - ",'Final Report'!N564,CHAR(10)),""),IF('Final Report'!O564&lt;&gt;"",CONCATENATE("Dragon - ",'Final Report'!O564,CHAR(10)),""),CHAR(10),"*Original Bug:*",CHAR(10),)))</f>
        <v>*Steps to Reproduce:*
N/A
*Actual Result:*
N/A
*ScreenShot Name:*
*Code Snippet*
0
*Expected Result*
N/A
*Rationale*
N/A
*Recommendation*
N/A
*WCAG 2.1 Conformance Level:*
N/A
*WCAG 2.1 Success Criteria:*
N/A
*Tested on:*
Windows: 11
MAC OS: 12
iOS: 15
Android OS: 10
FALSE</v>
      </c>
      <c r="D564" s="121" t="b">
        <f>Final_Report[[#This Row],[Severity]]</f>
        <v>0</v>
      </c>
      <c r="E564" s="103" t="str">
        <f>CONCATENATE('Final Report'!AD564,CHAR(10),CHAR(10),'Final Report'!AF564)</f>
        <v xml:space="preserve">
N/A</v>
      </c>
      <c r="F564" s="103" t="str">
        <f>Final_Report[[#This Row],[Components]]</f>
        <v>N/A (Level N/A), Accessibility, Audit, Marketing, MLM-XL, MLVISION, MyLab, US, VPAT</v>
      </c>
      <c r="G564" s="103" t="e">
        <f>Final_Report[[#This Row],[Labels]]</f>
        <v>#VALUE!</v>
      </c>
      <c r="H564" s="103">
        <f>Final_Report[[#This Row],[ScreenShot Name]]</f>
        <v>0</v>
      </c>
      <c r="I564" s="104">
        <f>Final_Report[[#This Row],[Priority]]</f>
        <v>0</v>
      </c>
      <c r="J564" s="103">
        <f>Final_Report[[#This Row],[Uploading Status]]</f>
        <v>0</v>
      </c>
    </row>
    <row r="565" spans="1:10" ht="409.5" hidden="1">
      <c r="A565" s="58">
        <f>Final_Report[[#This Row],[Issue Name]]</f>
        <v>0</v>
      </c>
      <c r="B565" s="103" t="str">
        <f>Final_Report[[#This Row],[Summary]]</f>
        <v>N/A</v>
      </c>
      <c r="C565" s="103" t="str">
        <f>CONCATENATE("*Steps to Reproduce:*",CHAR(10),CHAR(10),'Final Report'!AD565,CHAR(10),CHAR(10),'Final Report'!AF565,CHAR(10),CHAR(10),"*Actual Result:*",CHAR(10),'Final Report'!V565,CHAR(10),CHAR(10),"*ScreenShot Name:*",CHAR(10),'Final Report'!AI565,CHAR(10),CHAR(10),IF('Final Report'!X565&lt;&gt;"",CONCATENATE("*Code Snippet*",CHAR(10),'Final Report'!X565,CHAR(10),CHAR(10)),""),"*Expected Result*",CHAR(10),'Final Report'!Z565,CHAR(10),CHAR(10),"*Rationale*",CHAR(10),'Final Report'!AA565,CHAR(10),CHAR(10),"*Recommendation*",CHAR(10),'Final Report'!AC565,CHAR(10),CHAR(10),"*WCAG 2.1 Conformance Level:*",CHAR(10),'Final Report'!AG565,CHAR(10),CHAR(10),"*WCAG 2.1 Success Criteria:*",CHAR(10),'Final Report'!AH565,CHAR(10),CHAR(10),"*Tested on:*",CHAR(10),'Final Report'!AK565,CHAR(10),CHAR(10),IF(OR('Final Report'!G565&lt;&gt;"",'Final Report'!H565&lt;&gt;"",'Final Report'!I565&lt;&gt;"",'Final Report'!J565&lt;&gt;"",'Final Report'!K565&lt;&gt;"",'Final Report'!L565&lt;&gt;"",'Final Report'!M565&lt;&gt;"",'Final Report'!N565&lt;&gt;"",'Final Report'!O565&lt;&gt;""),CONCATENATE("*Assistive Technology:*",CHAR(10),IF('Final Report'!G565&lt;&gt;"",CONCATENATE("JAWS 2022 - Chrome - Windows - ",'Final Report'!G565,CHAR(10)),""),IF('Final Report'!H565&lt;&gt;"",CONCATENATE("NVDA 2022 - Firefox - Windows - ",'Final Report'!H565,CHAR(10)),""),IF('Final Report'!I565&lt;&gt;"",CONCATENATE("NVDA 2022 - Chrome - Windows - ",'Final Report'!I565,CHAR(10)),""),IF('Final Report'!J565&lt;&gt;"",CONCATENATE("VoiceOver - Safari - MAC OS - ",'Final Report'!J565,CHAR(10)),""),IF('Final Report'!K565&lt;&gt;"",CONCATENATE("VoiceOver - Chrome - MAC OS  - ",'Final Report'!K565,CHAR(10)),""),IF('Final Report'!L565&lt;&gt;"",CONCATENATE("VoiceOver - iOS - ",'Final Report'!L565,CHAR(10)),""),IF('Final Report'!M565&lt;&gt;"",CONCATENATE("TalkBack - Android - ",'Final Report'!M565,CHAR(10)),""),IF('Final Report'!N565&lt;&gt;"",CONCATENATE("ZoomText - ",'Final Report'!N565,CHAR(10)),""),IF('Final Report'!O565&lt;&gt;"",CONCATENATE("Dragon - ",'Final Report'!O565,CHAR(10)),""),CHAR(10),"*Original Bug:*",CHAR(10),)))</f>
        <v>*Steps to Reproduce:*
N/A
*Actual Result:*
N/A
*ScreenShot Name:*
*Code Snippet*
0
*Expected Result*
N/A
*Rationale*
N/A
*Recommendation*
N/A
*WCAG 2.1 Conformance Level:*
N/A
*WCAG 2.1 Success Criteria:*
N/A
*Tested on:*
Windows: 11
MAC OS: 12
iOS: 15
Android OS: 10
FALSE</v>
      </c>
      <c r="D565" s="121" t="b">
        <f>Final_Report[[#This Row],[Severity]]</f>
        <v>0</v>
      </c>
      <c r="E565" s="103" t="str">
        <f>CONCATENATE('Final Report'!AD565,CHAR(10),CHAR(10),'Final Report'!AF565)</f>
        <v xml:space="preserve">
N/A</v>
      </c>
      <c r="F565" s="103" t="str">
        <f>Final_Report[[#This Row],[Components]]</f>
        <v>N/A (Level N/A), Accessibility, Audit, Marketing, MLM-XL, MLVISION, MyLab, US, VPAT</v>
      </c>
      <c r="G565" s="103" t="e">
        <f>Final_Report[[#This Row],[Labels]]</f>
        <v>#VALUE!</v>
      </c>
      <c r="H565" s="103">
        <f>Final_Report[[#This Row],[ScreenShot Name]]</f>
        <v>0</v>
      </c>
      <c r="I565" s="104">
        <f>Final_Report[[#This Row],[Priority]]</f>
        <v>0</v>
      </c>
      <c r="J565" s="103">
        <f>Final_Report[[#This Row],[Uploading Status]]</f>
        <v>0</v>
      </c>
    </row>
    <row r="566" spans="1:10" ht="409.5" hidden="1">
      <c r="A566" s="58">
        <f>Final_Report[[#This Row],[Issue Name]]</f>
        <v>0</v>
      </c>
      <c r="B566" s="103" t="str">
        <f>Final_Report[[#This Row],[Summary]]</f>
        <v>N/A</v>
      </c>
      <c r="C566" s="103" t="str">
        <f>CONCATENATE("*Steps to Reproduce:*",CHAR(10),CHAR(10),'Final Report'!AD566,CHAR(10),CHAR(10),'Final Report'!AF566,CHAR(10),CHAR(10),"*Actual Result:*",CHAR(10),'Final Report'!V566,CHAR(10),CHAR(10),"*ScreenShot Name:*",CHAR(10),'Final Report'!AI566,CHAR(10),CHAR(10),IF('Final Report'!X566&lt;&gt;"",CONCATENATE("*Code Snippet*",CHAR(10),'Final Report'!X566,CHAR(10),CHAR(10)),""),"*Expected Result*",CHAR(10),'Final Report'!Z566,CHAR(10),CHAR(10),"*Rationale*",CHAR(10),'Final Report'!AA566,CHAR(10),CHAR(10),"*Recommendation*",CHAR(10),'Final Report'!AC566,CHAR(10),CHAR(10),"*WCAG 2.1 Conformance Level:*",CHAR(10),'Final Report'!AG566,CHAR(10),CHAR(10),"*WCAG 2.1 Success Criteria:*",CHAR(10),'Final Report'!AH566,CHAR(10),CHAR(10),"*Tested on:*",CHAR(10),'Final Report'!AK566,CHAR(10),CHAR(10),IF(OR('Final Report'!G566&lt;&gt;"",'Final Report'!H566&lt;&gt;"",'Final Report'!I566&lt;&gt;"",'Final Report'!J566&lt;&gt;"",'Final Report'!K566&lt;&gt;"",'Final Report'!L566&lt;&gt;"",'Final Report'!M566&lt;&gt;"",'Final Report'!N566&lt;&gt;"",'Final Report'!O566&lt;&gt;""),CONCATENATE("*Assistive Technology:*",CHAR(10),IF('Final Report'!G566&lt;&gt;"",CONCATENATE("JAWS 2022 - Chrome - Windows - ",'Final Report'!G566,CHAR(10)),""),IF('Final Report'!H566&lt;&gt;"",CONCATENATE("NVDA 2022 - Firefox - Windows - ",'Final Report'!H566,CHAR(10)),""),IF('Final Report'!I566&lt;&gt;"",CONCATENATE("NVDA 2022 - Chrome - Windows - ",'Final Report'!I566,CHAR(10)),""),IF('Final Report'!J566&lt;&gt;"",CONCATENATE("VoiceOver - Safari - MAC OS - ",'Final Report'!J566,CHAR(10)),""),IF('Final Report'!K566&lt;&gt;"",CONCATENATE("VoiceOver - Chrome - MAC OS  - ",'Final Report'!K566,CHAR(10)),""),IF('Final Report'!L566&lt;&gt;"",CONCATENATE("VoiceOver - iOS - ",'Final Report'!L566,CHAR(10)),""),IF('Final Report'!M566&lt;&gt;"",CONCATENATE("TalkBack - Android - ",'Final Report'!M566,CHAR(10)),""),IF('Final Report'!N566&lt;&gt;"",CONCATENATE("ZoomText - ",'Final Report'!N566,CHAR(10)),""),IF('Final Report'!O566&lt;&gt;"",CONCATENATE("Dragon - ",'Final Report'!O566,CHAR(10)),""),CHAR(10),"*Original Bug:*",CHAR(10),)))</f>
        <v>*Steps to Reproduce:*
N/A
*Actual Result:*
N/A
*ScreenShot Name:*
*Code Snippet*
0
*Expected Result*
N/A
*Rationale*
N/A
*Recommendation*
N/A
*WCAG 2.1 Conformance Level:*
N/A
*WCAG 2.1 Success Criteria:*
N/A
*Tested on:*
Windows: 11
MAC OS: 12
iOS: 15
Android OS: 10
FALSE</v>
      </c>
      <c r="D566" s="121" t="b">
        <f>Final_Report[[#This Row],[Severity]]</f>
        <v>0</v>
      </c>
      <c r="E566" s="103" t="str">
        <f>CONCATENATE('Final Report'!AD566,CHAR(10),CHAR(10),'Final Report'!AF566)</f>
        <v xml:space="preserve">
N/A</v>
      </c>
      <c r="F566" s="103" t="str">
        <f>Final_Report[[#This Row],[Components]]</f>
        <v>N/A (Level N/A), Accessibility, Audit, Marketing, MLM-XL, MLVISION, MyLab, US, VPAT</v>
      </c>
      <c r="G566" s="103" t="e">
        <f>Final_Report[[#This Row],[Labels]]</f>
        <v>#VALUE!</v>
      </c>
      <c r="H566" s="103">
        <f>Final_Report[[#This Row],[ScreenShot Name]]</f>
        <v>0</v>
      </c>
      <c r="I566" s="104">
        <f>Final_Report[[#This Row],[Priority]]</f>
        <v>0</v>
      </c>
      <c r="J566" s="103">
        <f>Final_Report[[#This Row],[Uploading Status]]</f>
        <v>0</v>
      </c>
    </row>
    <row r="567" spans="1:10" ht="409.5" hidden="1">
      <c r="A567" s="58">
        <f>Final_Report[[#This Row],[Issue Name]]</f>
        <v>0</v>
      </c>
      <c r="B567" s="103" t="str">
        <f>Final_Report[[#This Row],[Summary]]</f>
        <v>N/A</v>
      </c>
      <c r="C567" s="103" t="str">
        <f>CONCATENATE("*Steps to Reproduce:*",CHAR(10),CHAR(10),'Final Report'!AD567,CHAR(10),CHAR(10),'Final Report'!AF567,CHAR(10),CHAR(10),"*Actual Result:*",CHAR(10),'Final Report'!V567,CHAR(10),CHAR(10),"*ScreenShot Name:*",CHAR(10),'Final Report'!AI567,CHAR(10),CHAR(10),IF('Final Report'!X567&lt;&gt;"",CONCATENATE("*Code Snippet*",CHAR(10),'Final Report'!X567,CHAR(10),CHAR(10)),""),"*Expected Result*",CHAR(10),'Final Report'!Z567,CHAR(10),CHAR(10),"*Rationale*",CHAR(10),'Final Report'!AA567,CHAR(10),CHAR(10),"*Recommendation*",CHAR(10),'Final Report'!AC567,CHAR(10),CHAR(10),"*WCAG 2.1 Conformance Level:*",CHAR(10),'Final Report'!AG567,CHAR(10),CHAR(10),"*WCAG 2.1 Success Criteria:*",CHAR(10),'Final Report'!AH567,CHAR(10),CHAR(10),"*Tested on:*",CHAR(10),'Final Report'!AK567,CHAR(10),CHAR(10),IF(OR('Final Report'!G567&lt;&gt;"",'Final Report'!H567&lt;&gt;"",'Final Report'!I567&lt;&gt;"",'Final Report'!J567&lt;&gt;"",'Final Report'!K567&lt;&gt;"",'Final Report'!L567&lt;&gt;"",'Final Report'!M567&lt;&gt;"",'Final Report'!N567&lt;&gt;"",'Final Report'!O567&lt;&gt;""),CONCATENATE("*Assistive Technology:*",CHAR(10),IF('Final Report'!G567&lt;&gt;"",CONCATENATE("JAWS 2022 - Chrome - Windows - ",'Final Report'!G567,CHAR(10)),""),IF('Final Report'!H567&lt;&gt;"",CONCATENATE("NVDA 2022 - Firefox - Windows - ",'Final Report'!H567,CHAR(10)),""),IF('Final Report'!I567&lt;&gt;"",CONCATENATE("NVDA 2022 - Chrome - Windows - ",'Final Report'!I567,CHAR(10)),""),IF('Final Report'!J567&lt;&gt;"",CONCATENATE("VoiceOver - Safari - MAC OS - ",'Final Report'!J567,CHAR(10)),""),IF('Final Report'!K567&lt;&gt;"",CONCATENATE("VoiceOver - Chrome - MAC OS  - ",'Final Report'!K567,CHAR(10)),""),IF('Final Report'!L567&lt;&gt;"",CONCATENATE("VoiceOver - iOS - ",'Final Report'!L567,CHAR(10)),""),IF('Final Report'!M567&lt;&gt;"",CONCATENATE("TalkBack - Android - ",'Final Report'!M567,CHAR(10)),""),IF('Final Report'!N567&lt;&gt;"",CONCATENATE("ZoomText - ",'Final Report'!N567,CHAR(10)),""),IF('Final Report'!O567&lt;&gt;"",CONCATENATE("Dragon - ",'Final Report'!O567,CHAR(10)),""),CHAR(10),"*Original Bug:*",CHAR(10),)))</f>
        <v>*Steps to Reproduce:*
N/A
*Actual Result:*
N/A
*ScreenShot Name:*
*Code Snippet*
0
*Expected Result*
N/A
*Rationale*
N/A
*Recommendation*
N/A
*WCAG 2.1 Conformance Level:*
N/A
*WCAG 2.1 Success Criteria:*
N/A
*Tested on:*
Windows: 11
MAC OS: 12
iOS: 15
Android OS: 10
FALSE</v>
      </c>
      <c r="D567" s="121" t="b">
        <f>Final_Report[[#This Row],[Severity]]</f>
        <v>0</v>
      </c>
      <c r="E567" s="103" t="str">
        <f>CONCATENATE('Final Report'!AD567,CHAR(10),CHAR(10),'Final Report'!AF567)</f>
        <v xml:space="preserve">
N/A</v>
      </c>
      <c r="F567" s="103" t="str">
        <f>Final_Report[[#This Row],[Components]]</f>
        <v>N/A (Level N/A), Accessibility, Audit, Marketing, MLM-XL, MLVISION, MyLab, US, VPAT</v>
      </c>
      <c r="G567" s="103" t="e">
        <f>Final_Report[[#This Row],[Labels]]</f>
        <v>#VALUE!</v>
      </c>
      <c r="H567" s="103">
        <f>Final_Report[[#This Row],[ScreenShot Name]]</f>
        <v>0</v>
      </c>
      <c r="I567" s="104">
        <f>Final_Report[[#This Row],[Priority]]</f>
        <v>0</v>
      </c>
      <c r="J567" s="103">
        <f>Final_Report[[#This Row],[Uploading Status]]</f>
        <v>0</v>
      </c>
    </row>
    <row r="568" spans="1:10" ht="409.5" hidden="1">
      <c r="A568" s="58">
        <f>Final_Report[[#This Row],[Issue Name]]</f>
        <v>0</v>
      </c>
      <c r="B568" s="103" t="str">
        <f>Final_Report[[#This Row],[Summary]]</f>
        <v>N/A</v>
      </c>
      <c r="C568" s="103" t="str">
        <f>CONCATENATE("*Steps to Reproduce:*",CHAR(10),CHAR(10),'Final Report'!AD568,CHAR(10),CHAR(10),'Final Report'!AF568,CHAR(10),CHAR(10),"*Actual Result:*",CHAR(10),'Final Report'!V568,CHAR(10),CHAR(10),"*ScreenShot Name:*",CHAR(10),'Final Report'!AI568,CHAR(10),CHAR(10),IF('Final Report'!X568&lt;&gt;"",CONCATENATE("*Code Snippet*",CHAR(10),'Final Report'!X568,CHAR(10),CHAR(10)),""),"*Expected Result*",CHAR(10),'Final Report'!Z568,CHAR(10),CHAR(10),"*Rationale*",CHAR(10),'Final Report'!AA568,CHAR(10),CHAR(10),"*Recommendation*",CHAR(10),'Final Report'!AC568,CHAR(10),CHAR(10),"*WCAG 2.1 Conformance Level:*",CHAR(10),'Final Report'!AG568,CHAR(10),CHAR(10),"*WCAG 2.1 Success Criteria:*",CHAR(10),'Final Report'!AH568,CHAR(10),CHAR(10),"*Tested on:*",CHAR(10),'Final Report'!AK568,CHAR(10),CHAR(10),IF(OR('Final Report'!G568&lt;&gt;"",'Final Report'!H568&lt;&gt;"",'Final Report'!I568&lt;&gt;"",'Final Report'!J568&lt;&gt;"",'Final Report'!K568&lt;&gt;"",'Final Report'!L568&lt;&gt;"",'Final Report'!M568&lt;&gt;"",'Final Report'!N568&lt;&gt;"",'Final Report'!O568&lt;&gt;""),CONCATENATE("*Assistive Technology:*",CHAR(10),IF('Final Report'!G568&lt;&gt;"",CONCATENATE("JAWS 2022 - Chrome - Windows - ",'Final Report'!G568,CHAR(10)),""),IF('Final Report'!H568&lt;&gt;"",CONCATENATE("NVDA 2022 - Firefox - Windows - ",'Final Report'!H568,CHAR(10)),""),IF('Final Report'!I568&lt;&gt;"",CONCATENATE("NVDA 2022 - Chrome - Windows - ",'Final Report'!I568,CHAR(10)),""),IF('Final Report'!J568&lt;&gt;"",CONCATENATE("VoiceOver - Safari - MAC OS - ",'Final Report'!J568,CHAR(10)),""),IF('Final Report'!K568&lt;&gt;"",CONCATENATE("VoiceOver - Chrome - MAC OS  - ",'Final Report'!K568,CHAR(10)),""),IF('Final Report'!L568&lt;&gt;"",CONCATENATE("VoiceOver - iOS - ",'Final Report'!L568,CHAR(10)),""),IF('Final Report'!M568&lt;&gt;"",CONCATENATE("TalkBack - Android - ",'Final Report'!M568,CHAR(10)),""),IF('Final Report'!N568&lt;&gt;"",CONCATENATE("ZoomText - ",'Final Report'!N568,CHAR(10)),""),IF('Final Report'!O568&lt;&gt;"",CONCATENATE("Dragon - ",'Final Report'!O568,CHAR(10)),""),CHAR(10),"*Original Bug:*",CHAR(10),)))</f>
        <v>*Steps to Reproduce:*
N/A
*Actual Result:*
N/A
*ScreenShot Name:*
*Code Snippet*
0
*Expected Result*
N/A
*Rationale*
N/A
*Recommendation*
N/A
*WCAG 2.1 Conformance Level:*
N/A
*WCAG 2.1 Success Criteria:*
N/A
*Tested on:*
Windows: 11
MAC OS: 12
iOS: 15
Android OS: 10
FALSE</v>
      </c>
      <c r="D568" s="121" t="b">
        <f>Final_Report[[#This Row],[Severity]]</f>
        <v>0</v>
      </c>
      <c r="E568" s="103" t="str">
        <f>CONCATENATE('Final Report'!AD568,CHAR(10),CHAR(10),'Final Report'!AF568)</f>
        <v xml:space="preserve">
N/A</v>
      </c>
      <c r="F568" s="103" t="str">
        <f>Final_Report[[#This Row],[Components]]</f>
        <v>N/A (Level N/A), Accessibility, Audit, Marketing, MLM-XL, MLVISION, MyLab, US, VPAT</v>
      </c>
      <c r="G568" s="103" t="e">
        <f>Final_Report[[#This Row],[Labels]]</f>
        <v>#VALUE!</v>
      </c>
      <c r="H568" s="103">
        <f>Final_Report[[#This Row],[ScreenShot Name]]</f>
        <v>0</v>
      </c>
      <c r="I568" s="104">
        <f>Final_Report[[#This Row],[Priority]]</f>
        <v>0</v>
      </c>
      <c r="J568" s="103">
        <f>Final_Report[[#This Row],[Uploading Status]]</f>
        <v>0</v>
      </c>
    </row>
    <row r="569" spans="1:10" ht="409.5" hidden="1">
      <c r="A569" s="58">
        <f>Final_Report[[#This Row],[Issue Name]]</f>
        <v>0</v>
      </c>
      <c r="B569" s="103" t="str">
        <f>Final_Report[[#This Row],[Summary]]</f>
        <v>N/A</v>
      </c>
      <c r="C569" s="103" t="str">
        <f>CONCATENATE("*Steps to Reproduce:*",CHAR(10),CHAR(10),'Final Report'!AD569,CHAR(10),CHAR(10),'Final Report'!AF569,CHAR(10),CHAR(10),"*Actual Result:*",CHAR(10),'Final Report'!V569,CHAR(10),CHAR(10),"*ScreenShot Name:*",CHAR(10),'Final Report'!AI569,CHAR(10),CHAR(10),IF('Final Report'!X569&lt;&gt;"",CONCATENATE("*Code Snippet*",CHAR(10),'Final Report'!X569,CHAR(10),CHAR(10)),""),"*Expected Result*",CHAR(10),'Final Report'!Z569,CHAR(10),CHAR(10),"*Rationale*",CHAR(10),'Final Report'!AA569,CHAR(10),CHAR(10),"*Recommendation*",CHAR(10),'Final Report'!AC569,CHAR(10),CHAR(10),"*WCAG 2.1 Conformance Level:*",CHAR(10),'Final Report'!AG569,CHAR(10),CHAR(10),"*WCAG 2.1 Success Criteria:*",CHAR(10),'Final Report'!AH569,CHAR(10),CHAR(10),"*Tested on:*",CHAR(10),'Final Report'!AK569,CHAR(10),CHAR(10),IF(OR('Final Report'!G569&lt;&gt;"",'Final Report'!H569&lt;&gt;"",'Final Report'!I569&lt;&gt;"",'Final Report'!J569&lt;&gt;"",'Final Report'!K569&lt;&gt;"",'Final Report'!L569&lt;&gt;"",'Final Report'!M569&lt;&gt;"",'Final Report'!N569&lt;&gt;"",'Final Report'!O569&lt;&gt;""),CONCATENATE("*Assistive Technology:*",CHAR(10),IF('Final Report'!G569&lt;&gt;"",CONCATENATE("JAWS 2022 - Chrome - Windows - ",'Final Report'!G569,CHAR(10)),""),IF('Final Report'!H569&lt;&gt;"",CONCATENATE("NVDA 2022 - Firefox - Windows - ",'Final Report'!H569,CHAR(10)),""),IF('Final Report'!I569&lt;&gt;"",CONCATENATE("NVDA 2022 - Chrome - Windows - ",'Final Report'!I569,CHAR(10)),""),IF('Final Report'!J569&lt;&gt;"",CONCATENATE("VoiceOver - Safari - MAC OS - ",'Final Report'!J569,CHAR(10)),""),IF('Final Report'!K569&lt;&gt;"",CONCATENATE("VoiceOver - Chrome - MAC OS  - ",'Final Report'!K569,CHAR(10)),""),IF('Final Report'!L569&lt;&gt;"",CONCATENATE("VoiceOver - iOS - ",'Final Report'!L569,CHAR(10)),""),IF('Final Report'!M569&lt;&gt;"",CONCATENATE("TalkBack - Android - ",'Final Report'!M569,CHAR(10)),""),IF('Final Report'!N569&lt;&gt;"",CONCATENATE("ZoomText - ",'Final Report'!N569,CHAR(10)),""),IF('Final Report'!O569&lt;&gt;"",CONCATENATE("Dragon - ",'Final Report'!O569,CHAR(10)),""),CHAR(10),"*Original Bug:*",CHAR(10),)))</f>
        <v>*Steps to Reproduce:*
N/A
*Actual Result:*
N/A
*ScreenShot Name:*
*Code Snippet*
0
*Expected Result*
N/A
*Rationale*
N/A
*Recommendation*
N/A
*WCAG 2.1 Conformance Level:*
N/A
*WCAG 2.1 Success Criteria:*
N/A
*Tested on:*
Windows: 11
MAC OS: 12
iOS: 15
Android OS: 10
FALSE</v>
      </c>
      <c r="D569" s="121" t="b">
        <f>Final_Report[[#This Row],[Severity]]</f>
        <v>0</v>
      </c>
      <c r="E569" s="103" t="str">
        <f>CONCATENATE('Final Report'!AD569,CHAR(10),CHAR(10),'Final Report'!AF569)</f>
        <v xml:space="preserve">
N/A</v>
      </c>
      <c r="F569" s="103" t="str">
        <f>Final_Report[[#This Row],[Components]]</f>
        <v>N/A (Level N/A), Accessibility, Audit, Marketing, MLM-XL, MLVISION, MyLab, US, VPAT</v>
      </c>
      <c r="G569" s="103" t="e">
        <f>Final_Report[[#This Row],[Labels]]</f>
        <v>#VALUE!</v>
      </c>
      <c r="H569" s="103">
        <f>Final_Report[[#This Row],[ScreenShot Name]]</f>
        <v>0</v>
      </c>
      <c r="I569" s="104">
        <f>Final_Report[[#This Row],[Priority]]</f>
        <v>0</v>
      </c>
      <c r="J569" s="103">
        <f>Final_Report[[#This Row],[Uploading Status]]</f>
        <v>0</v>
      </c>
    </row>
    <row r="570" spans="1:10" ht="409.5" hidden="1">
      <c r="A570" s="58">
        <f>Final_Report[[#This Row],[Issue Name]]</f>
        <v>0</v>
      </c>
      <c r="B570" s="103" t="str">
        <f>Final_Report[[#This Row],[Summary]]</f>
        <v>N/A</v>
      </c>
      <c r="C570" s="103" t="str">
        <f>CONCATENATE("*Steps to Reproduce:*",CHAR(10),CHAR(10),'Final Report'!AD570,CHAR(10),CHAR(10),'Final Report'!AF570,CHAR(10),CHAR(10),"*Actual Result:*",CHAR(10),'Final Report'!V570,CHAR(10),CHAR(10),"*ScreenShot Name:*",CHAR(10),'Final Report'!AI570,CHAR(10),CHAR(10),IF('Final Report'!X570&lt;&gt;"",CONCATENATE("*Code Snippet*",CHAR(10),'Final Report'!X570,CHAR(10),CHAR(10)),""),"*Expected Result*",CHAR(10),'Final Report'!Z570,CHAR(10),CHAR(10),"*Rationale*",CHAR(10),'Final Report'!AA570,CHAR(10),CHAR(10),"*Recommendation*",CHAR(10),'Final Report'!AC570,CHAR(10),CHAR(10),"*WCAG 2.1 Conformance Level:*",CHAR(10),'Final Report'!AG570,CHAR(10),CHAR(10),"*WCAG 2.1 Success Criteria:*",CHAR(10),'Final Report'!AH570,CHAR(10),CHAR(10),"*Tested on:*",CHAR(10),'Final Report'!AK570,CHAR(10),CHAR(10),IF(OR('Final Report'!G570&lt;&gt;"",'Final Report'!H570&lt;&gt;"",'Final Report'!I570&lt;&gt;"",'Final Report'!J570&lt;&gt;"",'Final Report'!K570&lt;&gt;"",'Final Report'!L570&lt;&gt;"",'Final Report'!M570&lt;&gt;"",'Final Report'!N570&lt;&gt;"",'Final Report'!O570&lt;&gt;""),CONCATENATE("*Assistive Technology:*",CHAR(10),IF('Final Report'!G570&lt;&gt;"",CONCATENATE("JAWS 2022 - Chrome - Windows - ",'Final Report'!G570,CHAR(10)),""),IF('Final Report'!H570&lt;&gt;"",CONCATENATE("NVDA 2022 - Firefox - Windows - ",'Final Report'!H570,CHAR(10)),""),IF('Final Report'!I570&lt;&gt;"",CONCATENATE("NVDA 2022 - Chrome - Windows - ",'Final Report'!I570,CHAR(10)),""),IF('Final Report'!J570&lt;&gt;"",CONCATENATE("VoiceOver - Safari - MAC OS - ",'Final Report'!J570,CHAR(10)),""),IF('Final Report'!K570&lt;&gt;"",CONCATENATE("VoiceOver - Chrome - MAC OS  - ",'Final Report'!K570,CHAR(10)),""),IF('Final Report'!L570&lt;&gt;"",CONCATENATE("VoiceOver - iOS - ",'Final Report'!L570,CHAR(10)),""),IF('Final Report'!M570&lt;&gt;"",CONCATENATE("TalkBack - Android - ",'Final Report'!M570,CHAR(10)),""),IF('Final Report'!N570&lt;&gt;"",CONCATENATE("ZoomText - ",'Final Report'!N570,CHAR(10)),""),IF('Final Report'!O570&lt;&gt;"",CONCATENATE("Dragon - ",'Final Report'!O570,CHAR(10)),""),CHAR(10),"*Original Bug:*",CHAR(10),)))</f>
        <v>*Steps to Reproduce:*
N/A
*Actual Result:*
N/A
*ScreenShot Name:*
*Code Snippet*
0
*Expected Result*
N/A
*Rationale*
N/A
*Recommendation*
N/A
*WCAG 2.1 Conformance Level:*
N/A
*WCAG 2.1 Success Criteria:*
N/A
*Tested on:*
Windows: 11
MAC OS: 12
iOS: 15
Android OS: 10
FALSE</v>
      </c>
      <c r="D570" s="121" t="b">
        <f>Final_Report[[#This Row],[Severity]]</f>
        <v>0</v>
      </c>
      <c r="E570" s="103" t="str">
        <f>CONCATENATE('Final Report'!AD570,CHAR(10),CHAR(10),'Final Report'!AF570)</f>
        <v xml:space="preserve">
N/A</v>
      </c>
      <c r="F570" s="103" t="str">
        <f>Final_Report[[#This Row],[Components]]</f>
        <v>N/A (Level N/A), Accessibility, Audit, Marketing, MLM-XL, MLVISION, MyLab, US, VPAT</v>
      </c>
      <c r="G570" s="103" t="e">
        <f>Final_Report[[#This Row],[Labels]]</f>
        <v>#VALUE!</v>
      </c>
      <c r="H570" s="103">
        <f>Final_Report[[#This Row],[ScreenShot Name]]</f>
        <v>0</v>
      </c>
      <c r="I570" s="104">
        <f>Final_Report[[#This Row],[Priority]]</f>
        <v>0</v>
      </c>
      <c r="J570" s="103">
        <f>Final_Report[[#This Row],[Uploading Status]]</f>
        <v>0</v>
      </c>
    </row>
    <row r="571" spans="1:10" ht="409.5" hidden="1">
      <c r="A571" s="58">
        <f>Final_Report[[#This Row],[Issue Name]]</f>
        <v>0</v>
      </c>
      <c r="B571" s="103" t="str">
        <f>Final_Report[[#This Row],[Summary]]</f>
        <v>N/A</v>
      </c>
      <c r="C571" s="103" t="str">
        <f>CONCATENATE("*Steps to Reproduce:*",CHAR(10),CHAR(10),'Final Report'!AD571,CHAR(10),CHAR(10),'Final Report'!AF571,CHAR(10),CHAR(10),"*Actual Result:*",CHAR(10),'Final Report'!V571,CHAR(10),CHAR(10),"*ScreenShot Name:*",CHAR(10),'Final Report'!AI571,CHAR(10),CHAR(10),IF('Final Report'!X571&lt;&gt;"",CONCATENATE("*Code Snippet*",CHAR(10),'Final Report'!X571,CHAR(10),CHAR(10)),""),"*Expected Result*",CHAR(10),'Final Report'!Z571,CHAR(10),CHAR(10),"*Rationale*",CHAR(10),'Final Report'!AA571,CHAR(10),CHAR(10),"*Recommendation*",CHAR(10),'Final Report'!AC571,CHAR(10),CHAR(10),"*WCAG 2.1 Conformance Level:*",CHAR(10),'Final Report'!AG571,CHAR(10),CHAR(10),"*WCAG 2.1 Success Criteria:*",CHAR(10),'Final Report'!AH571,CHAR(10),CHAR(10),"*Tested on:*",CHAR(10),'Final Report'!AK571,CHAR(10),CHAR(10),IF(OR('Final Report'!G571&lt;&gt;"",'Final Report'!H571&lt;&gt;"",'Final Report'!I571&lt;&gt;"",'Final Report'!J571&lt;&gt;"",'Final Report'!K571&lt;&gt;"",'Final Report'!L571&lt;&gt;"",'Final Report'!M571&lt;&gt;"",'Final Report'!N571&lt;&gt;"",'Final Report'!O571&lt;&gt;""),CONCATENATE("*Assistive Technology:*",CHAR(10),IF('Final Report'!G571&lt;&gt;"",CONCATENATE("JAWS 2022 - Chrome - Windows - ",'Final Report'!G571,CHAR(10)),""),IF('Final Report'!H571&lt;&gt;"",CONCATENATE("NVDA 2022 - Firefox - Windows - ",'Final Report'!H571,CHAR(10)),""),IF('Final Report'!I571&lt;&gt;"",CONCATENATE("NVDA 2022 - Chrome - Windows - ",'Final Report'!I571,CHAR(10)),""),IF('Final Report'!J571&lt;&gt;"",CONCATENATE("VoiceOver - Safari - MAC OS - ",'Final Report'!J571,CHAR(10)),""),IF('Final Report'!K571&lt;&gt;"",CONCATENATE("VoiceOver - Chrome - MAC OS  - ",'Final Report'!K571,CHAR(10)),""),IF('Final Report'!L571&lt;&gt;"",CONCATENATE("VoiceOver - iOS - ",'Final Report'!L571,CHAR(10)),""),IF('Final Report'!M571&lt;&gt;"",CONCATENATE("TalkBack - Android - ",'Final Report'!M571,CHAR(10)),""),IF('Final Report'!N571&lt;&gt;"",CONCATENATE("ZoomText - ",'Final Report'!N571,CHAR(10)),""),IF('Final Report'!O571&lt;&gt;"",CONCATENATE("Dragon - ",'Final Report'!O571,CHAR(10)),""),CHAR(10),"*Original Bug:*",CHAR(10),)))</f>
        <v>*Steps to Reproduce:*
N/A
*Actual Result:*
N/A
*ScreenShot Name:*
*Code Snippet*
0
*Expected Result*
N/A
*Rationale*
N/A
*Recommendation*
N/A
*WCAG 2.1 Conformance Level:*
N/A
*WCAG 2.1 Success Criteria:*
N/A
*Tested on:*
Windows: 11
MAC OS: 12
iOS: 15
Android OS: 10
FALSE</v>
      </c>
      <c r="D571" s="121" t="b">
        <f>Final_Report[[#This Row],[Severity]]</f>
        <v>0</v>
      </c>
      <c r="E571" s="103" t="str">
        <f>CONCATENATE('Final Report'!AD571,CHAR(10),CHAR(10),'Final Report'!AF571)</f>
        <v xml:space="preserve">
N/A</v>
      </c>
      <c r="F571" s="103" t="str">
        <f>Final_Report[[#This Row],[Components]]</f>
        <v>N/A (Level N/A), Accessibility, Audit, Marketing, MLM-XL, MLVISION, MyLab, US, VPAT</v>
      </c>
      <c r="G571" s="103" t="e">
        <f>Final_Report[[#This Row],[Labels]]</f>
        <v>#VALUE!</v>
      </c>
      <c r="H571" s="103">
        <f>Final_Report[[#This Row],[ScreenShot Name]]</f>
        <v>0</v>
      </c>
      <c r="I571" s="104">
        <f>Final_Report[[#This Row],[Priority]]</f>
        <v>0</v>
      </c>
      <c r="J571" s="103">
        <f>Final_Report[[#This Row],[Uploading Status]]</f>
        <v>0</v>
      </c>
    </row>
    <row r="572" spans="1:10" ht="409.5" hidden="1">
      <c r="A572" s="58">
        <f>Final_Report[[#This Row],[Issue Name]]</f>
        <v>0</v>
      </c>
      <c r="B572" s="103" t="str">
        <f>Final_Report[[#This Row],[Summary]]</f>
        <v>N/A</v>
      </c>
      <c r="C572" s="103" t="str">
        <f>CONCATENATE("*Steps to Reproduce:*",CHAR(10),CHAR(10),'Final Report'!AD572,CHAR(10),CHAR(10),'Final Report'!AF572,CHAR(10),CHAR(10),"*Actual Result:*",CHAR(10),'Final Report'!V572,CHAR(10),CHAR(10),"*ScreenShot Name:*",CHAR(10),'Final Report'!AI572,CHAR(10),CHAR(10),IF('Final Report'!X572&lt;&gt;"",CONCATENATE("*Code Snippet*",CHAR(10),'Final Report'!X572,CHAR(10),CHAR(10)),""),"*Expected Result*",CHAR(10),'Final Report'!Z572,CHAR(10),CHAR(10),"*Rationale*",CHAR(10),'Final Report'!AA572,CHAR(10),CHAR(10),"*Recommendation*",CHAR(10),'Final Report'!AC572,CHAR(10),CHAR(10),"*WCAG 2.1 Conformance Level:*",CHAR(10),'Final Report'!AG572,CHAR(10),CHAR(10),"*WCAG 2.1 Success Criteria:*",CHAR(10),'Final Report'!AH572,CHAR(10),CHAR(10),"*Tested on:*",CHAR(10),'Final Report'!AK572,CHAR(10),CHAR(10),IF(OR('Final Report'!G572&lt;&gt;"",'Final Report'!H572&lt;&gt;"",'Final Report'!I572&lt;&gt;"",'Final Report'!J572&lt;&gt;"",'Final Report'!K572&lt;&gt;"",'Final Report'!L572&lt;&gt;"",'Final Report'!M572&lt;&gt;"",'Final Report'!N572&lt;&gt;"",'Final Report'!O572&lt;&gt;""),CONCATENATE("*Assistive Technology:*",CHAR(10),IF('Final Report'!G572&lt;&gt;"",CONCATENATE("JAWS 2022 - Chrome - Windows - ",'Final Report'!G572,CHAR(10)),""),IF('Final Report'!H572&lt;&gt;"",CONCATENATE("NVDA 2022 - Firefox - Windows - ",'Final Report'!H572,CHAR(10)),""),IF('Final Report'!I572&lt;&gt;"",CONCATENATE("NVDA 2022 - Chrome - Windows - ",'Final Report'!I572,CHAR(10)),""),IF('Final Report'!J572&lt;&gt;"",CONCATENATE("VoiceOver - Safari - MAC OS - ",'Final Report'!J572,CHAR(10)),""),IF('Final Report'!K572&lt;&gt;"",CONCATENATE("VoiceOver - Chrome - MAC OS  - ",'Final Report'!K572,CHAR(10)),""),IF('Final Report'!L572&lt;&gt;"",CONCATENATE("VoiceOver - iOS - ",'Final Report'!L572,CHAR(10)),""),IF('Final Report'!M572&lt;&gt;"",CONCATENATE("TalkBack - Android - ",'Final Report'!M572,CHAR(10)),""),IF('Final Report'!N572&lt;&gt;"",CONCATENATE("ZoomText - ",'Final Report'!N572,CHAR(10)),""),IF('Final Report'!O572&lt;&gt;"",CONCATENATE("Dragon - ",'Final Report'!O572,CHAR(10)),""),CHAR(10),"*Original Bug:*",CHAR(10),)))</f>
        <v>*Steps to Reproduce:*
N/A
*Actual Result:*
N/A
*ScreenShot Name:*
*Code Snippet*
0
*Expected Result*
N/A
*Rationale*
N/A
*Recommendation*
N/A
*WCAG 2.1 Conformance Level:*
N/A
*WCAG 2.1 Success Criteria:*
N/A
*Tested on:*
Windows: 11
MAC OS: 12
iOS: 15
Android OS: 10
FALSE</v>
      </c>
      <c r="D572" s="121" t="b">
        <f>Final_Report[[#This Row],[Severity]]</f>
        <v>0</v>
      </c>
      <c r="E572" s="103" t="str">
        <f>CONCATENATE('Final Report'!AD572,CHAR(10),CHAR(10),'Final Report'!AF572)</f>
        <v xml:space="preserve">
N/A</v>
      </c>
      <c r="F572" s="103" t="str">
        <f>Final_Report[[#This Row],[Components]]</f>
        <v>N/A (Level N/A), Accessibility, Audit, Marketing, MLM-XL, MLVISION, MyLab, US, VPAT</v>
      </c>
      <c r="G572" s="103" t="e">
        <f>Final_Report[[#This Row],[Labels]]</f>
        <v>#VALUE!</v>
      </c>
      <c r="H572" s="103">
        <f>Final_Report[[#This Row],[ScreenShot Name]]</f>
        <v>0</v>
      </c>
      <c r="I572" s="104">
        <f>Final_Report[[#This Row],[Priority]]</f>
        <v>0</v>
      </c>
      <c r="J572" s="103">
        <f>Final_Report[[#This Row],[Uploading Status]]</f>
        <v>0</v>
      </c>
    </row>
    <row r="573" spans="1:10" ht="409.5" hidden="1">
      <c r="A573" s="58">
        <f>Final_Report[[#This Row],[Issue Name]]</f>
        <v>0</v>
      </c>
      <c r="B573" s="103" t="str">
        <f>Final_Report[[#This Row],[Summary]]</f>
        <v>N/A</v>
      </c>
      <c r="C573" s="103" t="str">
        <f>CONCATENATE("*Steps to Reproduce:*",CHAR(10),CHAR(10),'Final Report'!AD573,CHAR(10),CHAR(10),'Final Report'!AF573,CHAR(10),CHAR(10),"*Actual Result:*",CHAR(10),'Final Report'!V573,CHAR(10),CHAR(10),"*ScreenShot Name:*",CHAR(10),'Final Report'!AI573,CHAR(10),CHAR(10),IF('Final Report'!X573&lt;&gt;"",CONCATENATE("*Code Snippet*",CHAR(10),'Final Report'!X573,CHAR(10),CHAR(10)),""),"*Expected Result*",CHAR(10),'Final Report'!Z573,CHAR(10),CHAR(10),"*Rationale*",CHAR(10),'Final Report'!AA573,CHAR(10),CHAR(10),"*Recommendation*",CHAR(10),'Final Report'!AC573,CHAR(10),CHAR(10),"*WCAG 2.1 Conformance Level:*",CHAR(10),'Final Report'!AG573,CHAR(10),CHAR(10),"*WCAG 2.1 Success Criteria:*",CHAR(10),'Final Report'!AH573,CHAR(10),CHAR(10),"*Tested on:*",CHAR(10),'Final Report'!AK573,CHAR(10),CHAR(10),IF(OR('Final Report'!G573&lt;&gt;"",'Final Report'!H573&lt;&gt;"",'Final Report'!I573&lt;&gt;"",'Final Report'!J573&lt;&gt;"",'Final Report'!K573&lt;&gt;"",'Final Report'!L573&lt;&gt;"",'Final Report'!M573&lt;&gt;"",'Final Report'!N573&lt;&gt;"",'Final Report'!O573&lt;&gt;""),CONCATENATE("*Assistive Technology:*",CHAR(10),IF('Final Report'!G573&lt;&gt;"",CONCATENATE("JAWS 2022 - Chrome - Windows - ",'Final Report'!G573,CHAR(10)),""),IF('Final Report'!H573&lt;&gt;"",CONCATENATE("NVDA 2022 - Firefox - Windows - ",'Final Report'!H573,CHAR(10)),""),IF('Final Report'!I573&lt;&gt;"",CONCATENATE("NVDA 2022 - Chrome - Windows - ",'Final Report'!I573,CHAR(10)),""),IF('Final Report'!J573&lt;&gt;"",CONCATENATE("VoiceOver - Safari - MAC OS - ",'Final Report'!J573,CHAR(10)),""),IF('Final Report'!K573&lt;&gt;"",CONCATENATE("VoiceOver - Chrome - MAC OS  - ",'Final Report'!K573,CHAR(10)),""),IF('Final Report'!L573&lt;&gt;"",CONCATENATE("VoiceOver - iOS - ",'Final Report'!L573,CHAR(10)),""),IF('Final Report'!M573&lt;&gt;"",CONCATENATE("TalkBack - Android - ",'Final Report'!M573,CHAR(10)),""),IF('Final Report'!N573&lt;&gt;"",CONCATENATE("ZoomText - ",'Final Report'!N573,CHAR(10)),""),IF('Final Report'!O573&lt;&gt;"",CONCATENATE("Dragon - ",'Final Report'!O573,CHAR(10)),""),CHAR(10),"*Original Bug:*",CHAR(10),)))</f>
        <v>*Steps to Reproduce:*
N/A
*Actual Result:*
N/A
*ScreenShot Name:*
*Code Snippet*
0
*Expected Result*
N/A
*Rationale*
N/A
*Recommendation*
N/A
*WCAG 2.1 Conformance Level:*
N/A
*WCAG 2.1 Success Criteria:*
N/A
*Tested on:*
Windows: 11
MAC OS: 12
iOS: 15
Android OS: 10
FALSE</v>
      </c>
      <c r="D573" s="121" t="b">
        <f>Final_Report[[#This Row],[Severity]]</f>
        <v>0</v>
      </c>
      <c r="E573" s="103" t="str">
        <f>CONCATENATE('Final Report'!AD573,CHAR(10),CHAR(10),'Final Report'!AF573)</f>
        <v xml:space="preserve">
N/A</v>
      </c>
      <c r="F573" s="103" t="str">
        <f>Final_Report[[#This Row],[Components]]</f>
        <v>N/A (Level N/A), Accessibility, Audit, Marketing, MLM-XL, MLVISION, MyLab, US, VPAT</v>
      </c>
      <c r="G573" s="103" t="e">
        <f>Final_Report[[#This Row],[Labels]]</f>
        <v>#VALUE!</v>
      </c>
      <c r="H573" s="103">
        <f>Final_Report[[#This Row],[ScreenShot Name]]</f>
        <v>0</v>
      </c>
      <c r="I573" s="104">
        <f>Final_Report[[#This Row],[Priority]]</f>
        <v>0</v>
      </c>
      <c r="J573" s="103">
        <f>Final_Report[[#This Row],[Uploading Status]]</f>
        <v>0</v>
      </c>
    </row>
    <row r="574" spans="1:10" ht="409.5" hidden="1">
      <c r="A574" s="58">
        <f>Final_Report[[#This Row],[Issue Name]]</f>
        <v>0</v>
      </c>
      <c r="B574" s="103" t="str">
        <f>Final_Report[[#This Row],[Summary]]</f>
        <v>N/A</v>
      </c>
      <c r="C574" s="103" t="str">
        <f>CONCATENATE("*Steps to Reproduce:*",CHAR(10),CHAR(10),'Final Report'!AD574,CHAR(10),CHAR(10),'Final Report'!AF574,CHAR(10),CHAR(10),"*Actual Result:*",CHAR(10),'Final Report'!V574,CHAR(10),CHAR(10),"*ScreenShot Name:*",CHAR(10),'Final Report'!AI574,CHAR(10),CHAR(10),IF('Final Report'!X574&lt;&gt;"",CONCATENATE("*Code Snippet*",CHAR(10),'Final Report'!X574,CHAR(10),CHAR(10)),""),"*Expected Result*",CHAR(10),'Final Report'!Z574,CHAR(10),CHAR(10),"*Rationale*",CHAR(10),'Final Report'!AA574,CHAR(10),CHAR(10),"*Recommendation*",CHAR(10),'Final Report'!AC574,CHAR(10),CHAR(10),"*WCAG 2.1 Conformance Level:*",CHAR(10),'Final Report'!AG574,CHAR(10),CHAR(10),"*WCAG 2.1 Success Criteria:*",CHAR(10),'Final Report'!AH574,CHAR(10),CHAR(10),"*Tested on:*",CHAR(10),'Final Report'!AK574,CHAR(10),CHAR(10),IF(OR('Final Report'!G574&lt;&gt;"",'Final Report'!H574&lt;&gt;"",'Final Report'!I574&lt;&gt;"",'Final Report'!J574&lt;&gt;"",'Final Report'!K574&lt;&gt;"",'Final Report'!L574&lt;&gt;"",'Final Report'!M574&lt;&gt;"",'Final Report'!N574&lt;&gt;"",'Final Report'!O574&lt;&gt;""),CONCATENATE("*Assistive Technology:*",CHAR(10),IF('Final Report'!G574&lt;&gt;"",CONCATENATE("JAWS 2022 - Chrome - Windows - ",'Final Report'!G574,CHAR(10)),""),IF('Final Report'!H574&lt;&gt;"",CONCATENATE("NVDA 2022 - Firefox - Windows - ",'Final Report'!H574,CHAR(10)),""),IF('Final Report'!I574&lt;&gt;"",CONCATENATE("NVDA 2022 - Chrome - Windows - ",'Final Report'!I574,CHAR(10)),""),IF('Final Report'!J574&lt;&gt;"",CONCATENATE("VoiceOver - Safari - MAC OS - ",'Final Report'!J574,CHAR(10)),""),IF('Final Report'!K574&lt;&gt;"",CONCATENATE("VoiceOver - Chrome - MAC OS  - ",'Final Report'!K574,CHAR(10)),""),IF('Final Report'!L574&lt;&gt;"",CONCATENATE("VoiceOver - iOS - ",'Final Report'!L574,CHAR(10)),""),IF('Final Report'!M574&lt;&gt;"",CONCATENATE("TalkBack - Android - ",'Final Report'!M574,CHAR(10)),""),IF('Final Report'!N574&lt;&gt;"",CONCATENATE("ZoomText - ",'Final Report'!N574,CHAR(10)),""),IF('Final Report'!O574&lt;&gt;"",CONCATENATE("Dragon - ",'Final Report'!O574,CHAR(10)),""),CHAR(10),"*Original Bug:*",CHAR(10),)))</f>
        <v>*Steps to Reproduce:*
N/A
*Actual Result:*
N/A
*ScreenShot Name:*
*Code Snippet*
0
*Expected Result*
N/A
*Rationale*
N/A
*Recommendation*
N/A
*WCAG 2.1 Conformance Level:*
N/A
*WCAG 2.1 Success Criteria:*
N/A
*Tested on:*
Windows: 11
MAC OS: 12
iOS: 15
Android OS: 10
FALSE</v>
      </c>
      <c r="D574" s="121" t="b">
        <f>Final_Report[[#This Row],[Severity]]</f>
        <v>0</v>
      </c>
      <c r="E574" s="103" t="str">
        <f>CONCATENATE('Final Report'!AD574,CHAR(10),CHAR(10),'Final Report'!AF574)</f>
        <v xml:space="preserve">
N/A</v>
      </c>
      <c r="F574" s="103" t="str">
        <f>Final_Report[[#This Row],[Components]]</f>
        <v>N/A (Level N/A), Accessibility, Audit, Marketing, MLM-XL, MLVISION, MyLab, US, VPAT</v>
      </c>
      <c r="G574" s="103" t="e">
        <f>Final_Report[[#This Row],[Labels]]</f>
        <v>#VALUE!</v>
      </c>
      <c r="H574" s="103">
        <f>Final_Report[[#This Row],[ScreenShot Name]]</f>
        <v>0</v>
      </c>
      <c r="I574" s="104">
        <f>Final_Report[[#This Row],[Priority]]</f>
        <v>0</v>
      </c>
      <c r="J574" s="103">
        <f>Final_Report[[#This Row],[Uploading Status]]</f>
        <v>0</v>
      </c>
    </row>
    <row r="575" spans="1:10" ht="409.5" hidden="1">
      <c r="A575" s="58">
        <f>Final_Report[[#This Row],[Issue Name]]</f>
        <v>0</v>
      </c>
      <c r="B575" s="103" t="str">
        <f>Final_Report[[#This Row],[Summary]]</f>
        <v>N/A</v>
      </c>
      <c r="C575" s="103" t="str">
        <f>CONCATENATE("*Steps to Reproduce:*",CHAR(10),CHAR(10),'Final Report'!AD575,CHAR(10),CHAR(10),'Final Report'!AF575,CHAR(10),CHAR(10),"*Actual Result:*",CHAR(10),'Final Report'!V575,CHAR(10),CHAR(10),"*ScreenShot Name:*",CHAR(10),'Final Report'!AI575,CHAR(10),CHAR(10),IF('Final Report'!X575&lt;&gt;"",CONCATENATE("*Code Snippet*",CHAR(10),'Final Report'!X575,CHAR(10),CHAR(10)),""),"*Expected Result*",CHAR(10),'Final Report'!Z575,CHAR(10),CHAR(10),"*Rationale*",CHAR(10),'Final Report'!AA575,CHAR(10),CHAR(10),"*Recommendation*",CHAR(10),'Final Report'!AC575,CHAR(10),CHAR(10),"*WCAG 2.1 Conformance Level:*",CHAR(10),'Final Report'!AG575,CHAR(10),CHAR(10),"*WCAG 2.1 Success Criteria:*",CHAR(10),'Final Report'!AH575,CHAR(10),CHAR(10),"*Tested on:*",CHAR(10),'Final Report'!AK575,CHAR(10),CHAR(10),IF(OR('Final Report'!G575&lt;&gt;"",'Final Report'!H575&lt;&gt;"",'Final Report'!I575&lt;&gt;"",'Final Report'!J575&lt;&gt;"",'Final Report'!K575&lt;&gt;"",'Final Report'!L575&lt;&gt;"",'Final Report'!M575&lt;&gt;"",'Final Report'!N575&lt;&gt;"",'Final Report'!O575&lt;&gt;""),CONCATENATE("*Assistive Technology:*",CHAR(10),IF('Final Report'!G575&lt;&gt;"",CONCATENATE("JAWS 2022 - Chrome - Windows - ",'Final Report'!G575,CHAR(10)),""),IF('Final Report'!H575&lt;&gt;"",CONCATENATE("NVDA 2022 - Firefox - Windows - ",'Final Report'!H575,CHAR(10)),""),IF('Final Report'!I575&lt;&gt;"",CONCATENATE("NVDA 2022 - Chrome - Windows - ",'Final Report'!I575,CHAR(10)),""),IF('Final Report'!J575&lt;&gt;"",CONCATENATE("VoiceOver - Safari - MAC OS - ",'Final Report'!J575,CHAR(10)),""),IF('Final Report'!K575&lt;&gt;"",CONCATENATE("VoiceOver - Chrome - MAC OS  - ",'Final Report'!K575,CHAR(10)),""),IF('Final Report'!L575&lt;&gt;"",CONCATENATE("VoiceOver - iOS - ",'Final Report'!L575,CHAR(10)),""),IF('Final Report'!M575&lt;&gt;"",CONCATENATE("TalkBack - Android - ",'Final Report'!M575,CHAR(10)),""),IF('Final Report'!N575&lt;&gt;"",CONCATENATE("ZoomText - ",'Final Report'!N575,CHAR(10)),""),IF('Final Report'!O575&lt;&gt;"",CONCATENATE("Dragon - ",'Final Report'!O575,CHAR(10)),""),CHAR(10),"*Original Bug:*",CHAR(10),)))</f>
        <v>*Steps to Reproduce:*
N/A
*Actual Result:*
N/A
*ScreenShot Name:*
*Code Snippet*
0
*Expected Result*
N/A
*Rationale*
N/A
*Recommendation*
N/A
*WCAG 2.1 Conformance Level:*
N/A
*WCAG 2.1 Success Criteria:*
N/A
*Tested on:*
Windows: 11
MAC OS: 12
iOS: 15
Android OS: 10
FALSE</v>
      </c>
      <c r="D575" s="121" t="b">
        <f>Final_Report[[#This Row],[Severity]]</f>
        <v>0</v>
      </c>
      <c r="E575" s="103" t="str">
        <f>CONCATENATE('Final Report'!AD575,CHAR(10),CHAR(10),'Final Report'!AF575)</f>
        <v xml:space="preserve">
N/A</v>
      </c>
      <c r="F575" s="103" t="str">
        <f>Final_Report[[#This Row],[Components]]</f>
        <v>N/A (Level N/A), Accessibility, Audit, Marketing, MLM-XL, MLVISION, MyLab, US, VPAT</v>
      </c>
      <c r="G575" s="103" t="e">
        <f>Final_Report[[#This Row],[Labels]]</f>
        <v>#VALUE!</v>
      </c>
      <c r="H575" s="103">
        <f>Final_Report[[#This Row],[ScreenShot Name]]</f>
        <v>0</v>
      </c>
      <c r="I575" s="104">
        <f>Final_Report[[#This Row],[Priority]]</f>
        <v>0</v>
      </c>
      <c r="J575" s="103">
        <f>Final_Report[[#This Row],[Uploading Status]]</f>
        <v>0</v>
      </c>
    </row>
    <row r="576" spans="1:10" ht="409.5" hidden="1">
      <c r="A576" s="58">
        <f>Final_Report[[#This Row],[Issue Name]]</f>
        <v>0</v>
      </c>
      <c r="B576" s="103" t="str">
        <f>Final_Report[[#This Row],[Summary]]</f>
        <v>N/A</v>
      </c>
      <c r="C576" s="103" t="str">
        <f>CONCATENATE("*Steps to Reproduce:*",CHAR(10),CHAR(10),'Final Report'!AD576,CHAR(10),CHAR(10),'Final Report'!AF576,CHAR(10),CHAR(10),"*Actual Result:*",CHAR(10),'Final Report'!V576,CHAR(10),CHAR(10),"*ScreenShot Name:*",CHAR(10),'Final Report'!AI576,CHAR(10),CHAR(10),IF('Final Report'!X576&lt;&gt;"",CONCATENATE("*Code Snippet*",CHAR(10),'Final Report'!X576,CHAR(10),CHAR(10)),""),"*Expected Result*",CHAR(10),'Final Report'!Z576,CHAR(10),CHAR(10),"*Rationale*",CHAR(10),'Final Report'!AA576,CHAR(10),CHAR(10),"*Recommendation*",CHAR(10),'Final Report'!AC576,CHAR(10),CHAR(10),"*WCAG 2.1 Conformance Level:*",CHAR(10),'Final Report'!AG576,CHAR(10),CHAR(10),"*WCAG 2.1 Success Criteria:*",CHAR(10),'Final Report'!AH576,CHAR(10),CHAR(10),"*Tested on:*",CHAR(10),'Final Report'!AK576,CHAR(10),CHAR(10),IF(OR('Final Report'!G576&lt;&gt;"",'Final Report'!H576&lt;&gt;"",'Final Report'!I576&lt;&gt;"",'Final Report'!J576&lt;&gt;"",'Final Report'!K576&lt;&gt;"",'Final Report'!L576&lt;&gt;"",'Final Report'!M576&lt;&gt;"",'Final Report'!N576&lt;&gt;"",'Final Report'!O576&lt;&gt;""),CONCATENATE("*Assistive Technology:*",CHAR(10),IF('Final Report'!G576&lt;&gt;"",CONCATENATE("JAWS 2022 - Chrome - Windows - ",'Final Report'!G576,CHAR(10)),""),IF('Final Report'!H576&lt;&gt;"",CONCATENATE("NVDA 2022 - Firefox - Windows - ",'Final Report'!H576,CHAR(10)),""),IF('Final Report'!I576&lt;&gt;"",CONCATENATE("NVDA 2022 - Chrome - Windows - ",'Final Report'!I576,CHAR(10)),""),IF('Final Report'!J576&lt;&gt;"",CONCATENATE("VoiceOver - Safari - MAC OS - ",'Final Report'!J576,CHAR(10)),""),IF('Final Report'!K576&lt;&gt;"",CONCATENATE("VoiceOver - Chrome - MAC OS  - ",'Final Report'!K576,CHAR(10)),""),IF('Final Report'!L576&lt;&gt;"",CONCATENATE("VoiceOver - iOS - ",'Final Report'!L576,CHAR(10)),""),IF('Final Report'!M576&lt;&gt;"",CONCATENATE("TalkBack - Android - ",'Final Report'!M576,CHAR(10)),""),IF('Final Report'!N576&lt;&gt;"",CONCATENATE("ZoomText - ",'Final Report'!N576,CHAR(10)),""),IF('Final Report'!O576&lt;&gt;"",CONCATENATE("Dragon - ",'Final Report'!O576,CHAR(10)),""),CHAR(10),"*Original Bug:*",CHAR(10),)))</f>
        <v>*Steps to Reproduce:*
N/A
*Actual Result:*
N/A
*ScreenShot Name:*
*Code Snippet*
0
*Expected Result*
N/A
*Rationale*
N/A
*Recommendation*
N/A
*WCAG 2.1 Conformance Level:*
N/A
*WCAG 2.1 Success Criteria:*
N/A
*Tested on:*
Windows: 11
MAC OS: 12
iOS: 15
Android OS: 10
FALSE</v>
      </c>
      <c r="D576" s="121" t="b">
        <f>Final_Report[[#This Row],[Severity]]</f>
        <v>0</v>
      </c>
      <c r="E576" s="103" t="str">
        <f>CONCATENATE('Final Report'!AD576,CHAR(10),CHAR(10),'Final Report'!AF576)</f>
        <v xml:space="preserve">
N/A</v>
      </c>
      <c r="F576" s="103" t="str">
        <f>Final_Report[[#This Row],[Components]]</f>
        <v>N/A (Level N/A), Accessibility, Audit, Marketing, MLM-XL, MLVISION, MyLab, US, VPAT</v>
      </c>
      <c r="G576" s="103" t="e">
        <f>Final_Report[[#This Row],[Labels]]</f>
        <v>#VALUE!</v>
      </c>
      <c r="H576" s="103">
        <f>Final_Report[[#This Row],[ScreenShot Name]]</f>
        <v>0</v>
      </c>
      <c r="I576" s="104">
        <f>Final_Report[[#This Row],[Priority]]</f>
        <v>0</v>
      </c>
      <c r="J576" s="103">
        <f>Final_Report[[#This Row],[Uploading Status]]</f>
        <v>0</v>
      </c>
    </row>
    <row r="577" spans="1:10" ht="409.5" hidden="1">
      <c r="A577" s="58">
        <f>Final_Report[[#This Row],[Issue Name]]</f>
        <v>0</v>
      </c>
      <c r="B577" s="103" t="str">
        <f>Final_Report[[#This Row],[Summary]]</f>
        <v>N/A</v>
      </c>
      <c r="C577" s="103" t="str">
        <f>CONCATENATE("*Steps to Reproduce:*",CHAR(10),CHAR(10),'Final Report'!AD577,CHAR(10),CHAR(10),'Final Report'!AF577,CHAR(10),CHAR(10),"*Actual Result:*",CHAR(10),'Final Report'!V577,CHAR(10),CHAR(10),"*ScreenShot Name:*",CHAR(10),'Final Report'!AI577,CHAR(10),CHAR(10),IF('Final Report'!X577&lt;&gt;"",CONCATENATE("*Code Snippet*",CHAR(10),'Final Report'!X577,CHAR(10),CHAR(10)),""),"*Expected Result*",CHAR(10),'Final Report'!Z577,CHAR(10),CHAR(10),"*Rationale*",CHAR(10),'Final Report'!AA577,CHAR(10),CHAR(10),"*Recommendation*",CHAR(10),'Final Report'!AC577,CHAR(10),CHAR(10),"*WCAG 2.1 Conformance Level:*",CHAR(10),'Final Report'!AG577,CHAR(10),CHAR(10),"*WCAG 2.1 Success Criteria:*",CHAR(10),'Final Report'!AH577,CHAR(10),CHAR(10),"*Tested on:*",CHAR(10),'Final Report'!AK577,CHAR(10),CHAR(10),IF(OR('Final Report'!G577&lt;&gt;"",'Final Report'!H577&lt;&gt;"",'Final Report'!I577&lt;&gt;"",'Final Report'!J577&lt;&gt;"",'Final Report'!K577&lt;&gt;"",'Final Report'!L577&lt;&gt;"",'Final Report'!M577&lt;&gt;"",'Final Report'!N577&lt;&gt;"",'Final Report'!O577&lt;&gt;""),CONCATENATE("*Assistive Technology:*",CHAR(10),IF('Final Report'!G577&lt;&gt;"",CONCATENATE("JAWS 2022 - Chrome - Windows - ",'Final Report'!G577,CHAR(10)),""),IF('Final Report'!H577&lt;&gt;"",CONCATENATE("NVDA 2022 - Firefox - Windows - ",'Final Report'!H577,CHAR(10)),""),IF('Final Report'!I577&lt;&gt;"",CONCATENATE("NVDA 2022 - Chrome - Windows - ",'Final Report'!I577,CHAR(10)),""),IF('Final Report'!J577&lt;&gt;"",CONCATENATE("VoiceOver - Safari - MAC OS - ",'Final Report'!J577,CHAR(10)),""),IF('Final Report'!K577&lt;&gt;"",CONCATENATE("VoiceOver - Chrome - MAC OS  - ",'Final Report'!K577,CHAR(10)),""),IF('Final Report'!L577&lt;&gt;"",CONCATENATE("VoiceOver - iOS - ",'Final Report'!L577,CHAR(10)),""),IF('Final Report'!M577&lt;&gt;"",CONCATENATE("TalkBack - Android - ",'Final Report'!M577,CHAR(10)),""),IF('Final Report'!N577&lt;&gt;"",CONCATENATE("ZoomText - ",'Final Report'!N577,CHAR(10)),""),IF('Final Report'!O577&lt;&gt;"",CONCATENATE("Dragon - ",'Final Report'!O577,CHAR(10)),""),CHAR(10),"*Original Bug:*",CHAR(10),)))</f>
        <v>*Steps to Reproduce:*
N/A
*Actual Result:*
N/A
*ScreenShot Name:*
*Code Snippet*
0
*Expected Result*
N/A
*Rationale*
N/A
*Recommendation*
N/A
*WCAG 2.1 Conformance Level:*
N/A
*WCAG 2.1 Success Criteria:*
N/A
*Tested on:*
Windows: 11
MAC OS: 12
iOS: 15
Android OS: 10
FALSE</v>
      </c>
      <c r="D577" s="121" t="b">
        <f>Final_Report[[#This Row],[Severity]]</f>
        <v>0</v>
      </c>
      <c r="E577" s="103" t="str">
        <f>CONCATENATE('Final Report'!AD577,CHAR(10),CHAR(10),'Final Report'!AF577)</f>
        <v xml:space="preserve">
N/A</v>
      </c>
      <c r="F577" s="103" t="str">
        <f>Final_Report[[#This Row],[Components]]</f>
        <v>N/A (Level N/A), Accessibility, Audit, Marketing, MLM-XL, MLVISION, MyLab, US, VPAT</v>
      </c>
      <c r="G577" s="103" t="e">
        <f>Final_Report[[#This Row],[Labels]]</f>
        <v>#VALUE!</v>
      </c>
      <c r="H577" s="103">
        <f>Final_Report[[#This Row],[ScreenShot Name]]</f>
        <v>0</v>
      </c>
      <c r="I577" s="104">
        <f>Final_Report[[#This Row],[Priority]]</f>
        <v>0</v>
      </c>
      <c r="J577" s="103">
        <f>Final_Report[[#This Row],[Uploading Status]]</f>
        <v>0</v>
      </c>
    </row>
    <row r="578" spans="1:10" ht="409.5" hidden="1">
      <c r="A578" s="58">
        <f>Final_Report[[#This Row],[Issue Name]]</f>
        <v>0</v>
      </c>
      <c r="B578" s="103" t="str">
        <f>Final_Report[[#This Row],[Summary]]</f>
        <v>N/A</v>
      </c>
      <c r="C578" s="103" t="str">
        <f>CONCATENATE("*Steps to Reproduce:*",CHAR(10),CHAR(10),'Final Report'!AD578,CHAR(10),CHAR(10),'Final Report'!AF578,CHAR(10),CHAR(10),"*Actual Result:*",CHAR(10),'Final Report'!V578,CHAR(10),CHAR(10),"*ScreenShot Name:*",CHAR(10),'Final Report'!AI578,CHAR(10),CHAR(10),IF('Final Report'!X578&lt;&gt;"",CONCATENATE("*Code Snippet*",CHAR(10),'Final Report'!X578,CHAR(10),CHAR(10)),""),"*Expected Result*",CHAR(10),'Final Report'!Z578,CHAR(10),CHAR(10),"*Rationale*",CHAR(10),'Final Report'!AA578,CHAR(10),CHAR(10),"*Recommendation*",CHAR(10),'Final Report'!AC578,CHAR(10),CHAR(10),"*WCAG 2.1 Conformance Level:*",CHAR(10),'Final Report'!AG578,CHAR(10),CHAR(10),"*WCAG 2.1 Success Criteria:*",CHAR(10),'Final Report'!AH578,CHAR(10),CHAR(10),"*Tested on:*",CHAR(10),'Final Report'!AK578,CHAR(10),CHAR(10),IF(OR('Final Report'!G578&lt;&gt;"",'Final Report'!H578&lt;&gt;"",'Final Report'!I578&lt;&gt;"",'Final Report'!J578&lt;&gt;"",'Final Report'!K578&lt;&gt;"",'Final Report'!L578&lt;&gt;"",'Final Report'!M578&lt;&gt;"",'Final Report'!N578&lt;&gt;"",'Final Report'!O578&lt;&gt;""),CONCATENATE("*Assistive Technology:*",CHAR(10),IF('Final Report'!G578&lt;&gt;"",CONCATENATE("JAWS 2022 - Chrome - Windows - ",'Final Report'!G578,CHAR(10)),""),IF('Final Report'!H578&lt;&gt;"",CONCATENATE("NVDA 2022 - Firefox - Windows - ",'Final Report'!H578,CHAR(10)),""),IF('Final Report'!I578&lt;&gt;"",CONCATENATE("NVDA 2022 - Chrome - Windows - ",'Final Report'!I578,CHAR(10)),""),IF('Final Report'!J578&lt;&gt;"",CONCATENATE("VoiceOver - Safari - MAC OS - ",'Final Report'!J578,CHAR(10)),""),IF('Final Report'!K578&lt;&gt;"",CONCATENATE("VoiceOver - Chrome - MAC OS  - ",'Final Report'!K578,CHAR(10)),""),IF('Final Report'!L578&lt;&gt;"",CONCATENATE("VoiceOver - iOS - ",'Final Report'!L578,CHAR(10)),""),IF('Final Report'!M578&lt;&gt;"",CONCATENATE("TalkBack - Android - ",'Final Report'!M578,CHAR(10)),""),IF('Final Report'!N578&lt;&gt;"",CONCATENATE("ZoomText - ",'Final Report'!N578,CHAR(10)),""),IF('Final Report'!O578&lt;&gt;"",CONCATENATE("Dragon - ",'Final Report'!O578,CHAR(10)),""),CHAR(10),"*Original Bug:*",CHAR(10),)))</f>
        <v>*Steps to Reproduce:*
N/A
*Actual Result:*
N/A
*ScreenShot Name:*
*Code Snippet*
0
*Expected Result*
N/A
*Rationale*
N/A
*Recommendation*
N/A
*WCAG 2.1 Conformance Level:*
N/A
*WCAG 2.1 Success Criteria:*
N/A
*Tested on:*
Windows: 11
MAC OS: 12
iOS: 15
Android OS: 10
FALSE</v>
      </c>
      <c r="D578" s="121" t="b">
        <f>Final_Report[[#This Row],[Severity]]</f>
        <v>0</v>
      </c>
      <c r="E578" s="103" t="str">
        <f>CONCATENATE('Final Report'!AD578,CHAR(10),CHAR(10),'Final Report'!AF578)</f>
        <v xml:space="preserve">
N/A</v>
      </c>
      <c r="F578" s="103" t="str">
        <f>Final_Report[[#This Row],[Components]]</f>
        <v>N/A (Level N/A), Accessibility, Audit, Marketing, MLM-XL, MLVISION, MyLab, US, VPAT</v>
      </c>
      <c r="G578" s="103" t="e">
        <f>Final_Report[[#This Row],[Labels]]</f>
        <v>#VALUE!</v>
      </c>
      <c r="H578" s="103">
        <f>Final_Report[[#This Row],[ScreenShot Name]]</f>
        <v>0</v>
      </c>
      <c r="I578" s="104">
        <f>Final_Report[[#This Row],[Priority]]</f>
        <v>0</v>
      </c>
      <c r="J578" s="103">
        <f>Final_Report[[#This Row],[Uploading Status]]</f>
        <v>0</v>
      </c>
    </row>
    <row r="579" spans="1:10" ht="409.5" hidden="1">
      <c r="A579" s="58">
        <f>Final_Report[[#This Row],[Issue Name]]</f>
        <v>0</v>
      </c>
      <c r="B579" s="103" t="str">
        <f>Final_Report[[#This Row],[Summary]]</f>
        <v>N/A</v>
      </c>
      <c r="C579" s="103" t="str">
        <f>CONCATENATE("*Steps to Reproduce:*",CHAR(10),CHAR(10),'Final Report'!AD579,CHAR(10),CHAR(10),'Final Report'!AF579,CHAR(10),CHAR(10),"*Actual Result:*",CHAR(10),'Final Report'!V579,CHAR(10),CHAR(10),"*ScreenShot Name:*",CHAR(10),'Final Report'!AI579,CHAR(10),CHAR(10),IF('Final Report'!X579&lt;&gt;"",CONCATENATE("*Code Snippet*",CHAR(10),'Final Report'!X579,CHAR(10),CHAR(10)),""),"*Expected Result*",CHAR(10),'Final Report'!Z579,CHAR(10),CHAR(10),"*Rationale*",CHAR(10),'Final Report'!AA579,CHAR(10),CHAR(10),"*Recommendation*",CHAR(10),'Final Report'!AC579,CHAR(10),CHAR(10),"*WCAG 2.1 Conformance Level:*",CHAR(10),'Final Report'!AG579,CHAR(10),CHAR(10),"*WCAG 2.1 Success Criteria:*",CHAR(10),'Final Report'!AH579,CHAR(10),CHAR(10),"*Tested on:*",CHAR(10),'Final Report'!AK579,CHAR(10),CHAR(10),IF(OR('Final Report'!G579&lt;&gt;"",'Final Report'!H579&lt;&gt;"",'Final Report'!I579&lt;&gt;"",'Final Report'!J579&lt;&gt;"",'Final Report'!K579&lt;&gt;"",'Final Report'!L579&lt;&gt;"",'Final Report'!M579&lt;&gt;"",'Final Report'!N579&lt;&gt;"",'Final Report'!O579&lt;&gt;""),CONCATENATE("*Assistive Technology:*",CHAR(10),IF('Final Report'!G579&lt;&gt;"",CONCATENATE("JAWS 2022 - Chrome - Windows - ",'Final Report'!G579,CHAR(10)),""),IF('Final Report'!H579&lt;&gt;"",CONCATENATE("NVDA 2022 - Firefox - Windows - ",'Final Report'!H579,CHAR(10)),""),IF('Final Report'!I579&lt;&gt;"",CONCATENATE("NVDA 2022 - Chrome - Windows - ",'Final Report'!I579,CHAR(10)),""),IF('Final Report'!J579&lt;&gt;"",CONCATENATE("VoiceOver - Safari - MAC OS - ",'Final Report'!J579,CHAR(10)),""),IF('Final Report'!K579&lt;&gt;"",CONCATENATE("VoiceOver - Chrome - MAC OS  - ",'Final Report'!K579,CHAR(10)),""),IF('Final Report'!L579&lt;&gt;"",CONCATENATE("VoiceOver - iOS - ",'Final Report'!L579,CHAR(10)),""),IF('Final Report'!M579&lt;&gt;"",CONCATENATE("TalkBack - Android - ",'Final Report'!M579,CHAR(10)),""),IF('Final Report'!N579&lt;&gt;"",CONCATENATE("ZoomText - ",'Final Report'!N579,CHAR(10)),""),IF('Final Report'!O579&lt;&gt;"",CONCATENATE("Dragon - ",'Final Report'!O579,CHAR(10)),""),CHAR(10),"*Original Bug:*",CHAR(10),)))</f>
        <v>*Steps to Reproduce:*
N/A
*Actual Result:*
N/A
*ScreenShot Name:*
*Code Snippet*
0
*Expected Result*
N/A
*Rationale*
N/A
*Recommendation*
N/A
*WCAG 2.1 Conformance Level:*
N/A
*WCAG 2.1 Success Criteria:*
N/A
*Tested on:*
Windows: 11
MAC OS: 12
iOS: 15
Android OS: 10
FALSE</v>
      </c>
      <c r="D579" s="121" t="b">
        <f>Final_Report[[#This Row],[Severity]]</f>
        <v>0</v>
      </c>
      <c r="E579" s="103" t="str">
        <f>CONCATENATE('Final Report'!AD579,CHAR(10),CHAR(10),'Final Report'!AF579)</f>
        <v xml:space="preserve">
N/A</v>
      </c>
      <c r="F579" s="103" t="str">
        <f>Final_Report[[#This Row],[Components]]</f>
        <v>N/A (Level N/A), Accessibility, Audit, Marketing, MLM-XL, MLVISION, MyLab, US, VPAT</v>
      </c>
      <c r="G579" s="103" t="e">
        <f>Final_Report[[#This Row],[Labels]]</f>
        <v>#VALUE!</v>
      </c>
      <c r="H579" s="103">
        <f>Final_Report[[#This Row],[ScreenShot Name]]</f>
        <v>0</v>
      </c>
      <c r="I579" s="104">
        <f>Final_Report[[#This Row],[Priority]]</f>
        <v>0</v>
      </c>
      <c r="J579" s="103">
        <f>Final_Report[[#This Row],[Uploading Status]]</f>
        <v>0</v>
      </c>
    </row>
    <row r="580" spans="1:10" ht="409.5" hidden="1">
      <c r="A580" s="58">
        <f>Final_Report[[#This Row],[Issue Name]]</f>
        <v>0</v>
      </c>
      <c r="B580" s="103" t="str">
        <f>Final_Report[[#This Row],[Summary]]</f>
        <v>N/A</v>
      </c>
      <c r="C580" s="103" t="str">
        <f>CONCATENATE("*Steps to Reproduce:*",CHAR(10),CHAR(10),'Final Report'!AD580,CHAR(10),CHAR(10),'Final Report'!AF580,CHAR(10),CHAR(10),"*Actual Result:*",CHAR(10),'Final Report'!V580,CHAR(10),CHAR(10),"*ScreenShot Name:*",CHAR(10),'Final Report'!AI580,CHAR(10),CHAR(10),IF('Final Report'!X580&lt;&gt;"",CONCATENATE("*Code Snippet*",CHAR(10),'Final Report'!X580,CHAR(10),CHAR(10)),""),"*Expected Result*",CHAR(10),'Final Report'!Z580,CHAR(10),CHAR(10),"*Rationale*",CHAR(10),'Final Report'!AA580,CHAR(10),CHAR(10),"*Recommendation*",CHAR(10),'Final Report'!AC580,CHAR(10),CHAR(10),"*WCAG 2.1 Conformance Level:*",CHAR(10),'Final Report'!AG580,CHAR(10),CHAR(10),"*WCAG 2.1 Success Criteria:*",CHAR(10),'Final Report'!AH580,CHAR(10),CHAR(10),"*Tested on:*",CHAR(10),'Final Report'!AK580,CHAR(10),CHAR(10),IF(OR('Final Report'!G580&lt;&gt;"",'Final Report'!H580&lt;&gt;"",'Final Report'!I580&lt;&gt;"",'Final Report'!J580&lt;&gt;"",'Final Report'!K580&lt;&gt;"",'Final Report'!L580&lt;&gt;"",'Final Report'!M580&lt;&gt;"",'Final Report'!N580&lt;&gt;"",'Final Report'!O580&lt;&gt;""),CONCATENATE("*Assistive Technology:*",CHAR(10),IF('Final Report'!G580&lt;&gt;"",CONCATENATE("JAWS 2022 - Chrome - Windows - ",'Final Report'!G580,CHAR(10)),""),IF('Final Report'!H580&lt;&gt;"",CONCATENATE("NVDA 2022 - Firefox - Windows - ",'Final Report'!H580,CHAR(10)),""),IF('Final Report'!I580&lt;&gt;"",CONCATENATE("NVDA 2022 - Chrome - Windows - ",'Final Report'!I580,CHAR(10)),""),IF('Final Report'!J580&lt;&gt;"",CONCATENATE("VoiceOver - Safari - MAC OS - ",'Final Report'!J580,CHAR(10)),""),IF('Final Report'!K580&lt;&gt;"",CONCATENATE("VoiceOver - Chrome - MAC OS  - ",'Final Report'!K580,CHAR(10)),""),IF('Final Report'!L580&lt;&gt;"",CONCATENATE("VoiceOver - iOS - ",'Final Report'!L580,CHAR(10)),""),IF('Final Report'!M580&lt;&gt;"",CONCATENATE("TalkBack - Android - ",'Final Report'!M580,CHAR(10)),""),IF('Final Report'!N580&lt;&gt;"",CONCATENATE("ZoomText - ",'Final Report'!N580,CHAR(10)),""),IF('Final Report'!O580&lt;&gt;"",CONCATENATE("Dragon - ",'Final Report'!O580,CHAR(10)),""),CHAR(10),"*Original Bug:*",CHAR(10),)))</f>
        <v>*Steps to Reproduce:*
N/A
*Actual Result:*
N/A
*ScreenShot Name:*
*Code Snippet*
0
*Expected Result*
N/A
*Rationale*
N/A
*Recommendation*
N/A
*WCAG 2.1 Conformance Level:*
N/A
*WCAG 2.1 Success Criteria:*
N/A
*Tested on:*
Windows: 11
MAC OS: 12
iOS: 15
Android OS: 10
FALSE</v>
      </c>
      <c r="D580" s="121" t="b">
        <f>Final_Report[[#This Row],[Severity]]</f>
        <v>0</v>
      </c>
      <c r="E580" s="103" t="str">
        <f>CONCATENATE('Final Report'!AD580,CHAR(10),CHAR(10),'Final Report'!AF580)</f>
        <v xml:space="preserve">
N/A</v>
      </c>
      <c r="F580" s="103" t="str">
        <f>Final_Report[[#This Row],[Components]]</f>
        <v>N/A (Level N/A), Accessibility, Audit, Marketing, MLM-XL, MLVISION, MyLab, US, VPAT</v>
      </c>
      <c r="G580" s="103" t="e">
        <f>Final_Report[[#This Row],[Labels]]</f>
        <v>#VALUE!</v>
      </c>
      <c r="H580" s="103">
        <f>Final_Report[[#This Row],[ScreenShot Name]]</f>
        <v>0</v>
      </c>
      <c r="I580" s="104">
        <f>Final_Report[[#This Row],[Priority]]</f>
        <v>0</v>
      </c>
      <c r="J580" s="103">
        <f>Final_Report[[#This Row],[Uploading Status]]</f>
        <v>0</v>
      </c>
    </row>
    <row r="581" spans="1:10" ht="409.5" hidden="1">
      <c r="A581" s="58">
        <f>Final_Report[[#This Row],[Issue Name]]</f>
        <v>0</v>
      </c>
      <c r="B581" s="103" t="str">
        <f>Final_Report[[#This Row],[Summary]]</f>
        <v>N/A</v>
      </c>
      <c r="C581" s="103" t="str">
        <f>CONCATENATE("*Steps to Reproduce:*",CHAR(10),CHAR(10),'Final Report'!AD581,CHAR(10),CHAR(10),'Final Report'!AF581,CHAR(10),CHAR(10),"*Actual Result:*",CHAR(10),'Final Report'!V581,CHAR(10),CHAR(10),"*ScreenShot Name:*",CHAR(10),'Final Report'!AI581,CHAR(10),CHAR(10),IF('Final Report'!X581&lt;&gt;"",CONCATENATE("*Code Snippet*",CHAR(10),'Final Report'!X581,CHAR(10),CHAR(10)),""),"*Expected Result*",CHAR(10),'Final Report'!Z581,CHAR(10),CHAR(10),"*Rationale*",CHAR(10),'Final Report'!AA581,CHAR(10),CHAR(10),"*Recommendation*",CHAR(10),'Final Report'!AC581,CHAR(10),CHAR(10),"*WCAG 2.1 Conformance Level:*",CHAR(10),'Final Report'!AG581,CHAR(10),CHAR(10),"*WCAG 2.1 Success Criteria:*",CHAR(10),'Final Report'!AH581,CHAR(10),CHAR(10),"*Tested on:*",CHAR(10),'Final Report'!AK581,CHAR(10),CHAR(10),IF(OR('Final Report'!G581&lt;&gt;"",'Final Report'!H581&lt;&gt;"",'Final Report'!I581&lt;&gt;"",'Final Report'!J581&lt;&gt;"",'Final Report'!K581&lt;&gt;"",'Final Report'!L581&lt;&gt;"",'Final Report'!M581&lt;&gt;"",'Final Report'!N581&lt;&gt;"",'Final Report'!O581&lt;&gt;""),CONCATENATE("*Assistive Technology:*",CHAR(10),IF('Final Report'!G581&lt;&gt;"",CONCATENATE("JAWS 2022 - Chrome - Windows - ",'Final Report'!G581,CHAR(10)),""),IF('Final Report'!H581&lt;&gt;"",CONCATENATE("NVDA 2022 - Firefox - Windows - ",'Final Report'!H581,CHAR(10)),""),IF('Final Report'!I581&lt;&gt;"",CONCATENATE("NVDA 2022 - Chrome - Windows - ",'Final Report'!I581,CHAR(10)),""),IF('Final Report'!J581&lt;&gt;"",CONCATENATE("VoiceOver - Safari - MAC OS - ",'Final Report'!J581,CHAR(10)),""),IF('Final Report'!K581&lt;&gt;"",CONCATENATE("VoiceOver - Chrome - MAC OS  - ",'Final Report'!K581,CHAR(10)),""),IF('Final Report'!L581&lt;&gt;"",CONCATENATE("VoiceOver - iOS - ",'Final Report'!L581,CHAR(10)),""),IF('Final Report'!M581&lt;&gt;"",CONCATENATE("TalkBack - Android - ",'Final Report'!M581,CHAR(10)),""),IF('Final Report'!N581&lt;&gt;"",CONCATENATE("ZoomText - ",'Final Report'!N581,CHAR(10)),""),IF('Final Report'!O581&lt;&gt;"",CONCATENATE("Dragon - ",'Final Report'!O581,CHAR(10)),""),CHAR(10),"*Original Bug:*",CHAR(10),)))</f>
        <v>*Steps to Reproduce:*
N/A
*Actual Result:*
N/A
*ScreenShot Name:*
*Code Snippet*
0
*Expected Result*
N/A
*Rationale*
N/A
*Recommendation*
N/A
*WCAG 2.1 Conformance Level:*
N/A
*WCAG 2.1 Success Criteria:*
N/A
*Tested on:*
Windows: 11
MAC OS: 12
iOS: 15
Android OS: 10
FALSE</v>
      </c>
      <c r="D581" s="121" t="b">
        <f>Final_Report[[#This Row],[Severity]]</f>
        <v>0</v>
      </c>
      <c r="E581" s="103" t="str">
        <f>CONCATENATE('Final Report'!AD581,CHAR(10),CHAR(10),'Final Report'!AF581)</f>
        <v xml:space="preserve">
N/A</v>
      </c>
      <c r="F581" s="103" t="str">
        <f>Final_Report[[#This Row],[Components]]</f>
        <v>N/A (Level N/A), Accessibility, Audit, Marketing, MLM-XL, MLVISION, MyLab, US, VPAT</v>
      </c>
      <c r="G581" s="103" t="e">
        <f>Final_Report[[#This Row],[Labels]]</f>
        <v>#VALUE!</v>
      </c>
      <c r="H581" s="103">
        <f>Final_Report[[#This Row],[ScreenShot Name]]</f>
        <v>0</v>
      </c>
      <c r="I581" s="104">
        <f>Final_Report[[#This Row],[Priority]]</f>
        <v>0</v>
      </c>
      <c r="J581" s="103">
        <f>Final_Report[[#This Row],[Uploading Status]]</f>
        <v>0</v>
      </c>
    </row>
    <row r="582" spans="1:10" ht="409.5" hidden="1">
      <c r="A582" s="58">
        <f>Final_Report[[#This Row],[Issue Name]]</f>
        <v>0</v>
      </c>
      <c r="B582" s="103" t="str">
        <f>Final_Report[[#This Row],[Summary]]</f>
        <v>N/A</v>
      </c>
      <c r="C582" s="103" t="str">
        <f>CONCATENATE("*Steps to Reproduce:*",CHAR(10),CHAR(10),'Final Report'!AD582,CHAR(10),CHAR(10),'Final Report'!AF582,CHAR(10),CHAR(10),"*Actual Result:*",CHAR(10),'Final Report'!V582,CHAR(10),CHAR(10),"*ScreenShot Name:*",CHAR(10),'Final Report'!AI582,CHAR(10),CHAR(10),IF('Final Report'!X582&lt;&gt;"",CONCATENATE("*Code Snippet*",CHAR(10),'Final Report'!X582,CHAR(10),CHAR(10)),""),"*Expected Result*",CHAR(10),'Final Report'!Z582,CHAR(10),CHAR(10),"*Rationale*",CHAR(10),'Final Report'!AA582,CHAR(10),CHAR(10),"*Recommendation*",CHAR(10),'Final Report'!AC582,CHAR(10),CHAR(10),"*WCAG 2.1 Conformance Level:*",CHAR(10),'Final Report'!AG582,CHAR(10),CHAR(10),"*WCAG 2.1 Success Criteria:*",CHAR(10),'Final Report'!AH582,CHAR(10),CHAR(10),"*Tested on:*",CHAR(10),'Final Report'!AK582,CHAR(10),CHAR(10),IF(OR('Final Report'!G582&lt;&gt;"",'Final Report'!H582&lt;&gt;"",'Final Report'!I582&lt;&gt;"",'Final Report'!J582&lt;&gt;"",'Final Report'!K582&lt;&gt;"",'Final Report'!L582&lt;&gt;"",'Final Report'!M582&lt;&gt;"",'Final Report'!N582&lt;&gt;"",'Final Report'!O582&lt;&gt;""),CONCATENATE("*Assistive Technology:*",CHAR(10),IF('Final Report'!G582&lt;&gt;"",CONCATENATE("JAWS 2022 - Chrome - Windows - ",'Final Report'!G582,CHAR(10)),""),IF('Final Report'!H582&lt;&gt;"",CONCATENATE("NVDA 2022 - Firefox - Windows - ",'Final Report'!H582,CHAR(10)),""),IF('Final Report'!I582&lt;&gt;"",CONCATENATE("NVDA 2022 - Chrome - Windows - ",'Final Report'!I582,CHAR(10)),""),IF('Final Report'!J582&lt;&gt;"",CONCATENATE("VoiceOver - Safari - MAC OS - ",'Final Report'!J582,CHAR(10)),""),IF('Final Report'!K582&lt;&gt;"",CONCATENATE("VoiceOver - Chrome - MAC OS  - ",'Final Report'!K582,CHAR(10)),""),IF('Final Report'!L582&lt;&gt;"",CONCATENATE("VoiceOver - iOS - ",'Final Report'!L582,CHAR(10)),""),IF('Final Report'!M582&lt;&gt;"",CONCATENATE("TalkBack - Android - ",'Final Report'!M582,CHAR(10)),""),IF('Final Report'!N582&lt;&gt;"",CONCATENATE("ZoomText - ",'Final Report'!N582,CHAR(10)),""),IF('Final Report'!O582&lt;&gt;"",CONCATENATE("Dragon - ",'Final Report'!O582,CHAR(10)),""),CHAR(10),"*Original Bug:*",CHAR(10),)))</f>
        <v>*Steps to Reproduce:*
N/A
*Actual Result:*
N/A
*ScreenShot Name:*
*Code Snippet*
0
*Expected Result*
N/A
*Rationale*
N/A
*Recommendation*
N/A
*WCAG 2.1 Conformance Level:*
N/A
*WCAG 2.1 Success Criteria:*
N/A
*Tested on:*
Windows: 11
MAC OS: 12
iOS: 15
Android OS: 10
FALSE</v>
      </c>
      <c r="D582" s="121" t="b">
        <f>Final_Report[[#This Row],[Severity]]</f>
        <v>0</v>
      </c>
      <c r="E582" s="103" t="str">
        <f>CONCATENATE('Final Report'!AD582,CHAR(10),CHAR(10),'Final Report'!AF582)</f>
        <v xml:space="preserve">
N/A</v>
      </c>
      <c r="F582" s="103" t="str">
        <f>Final_Report[[#This Row],[Components]]</f>
        <v>N/A (Level N/A), Accessibility, Audit, Marketing, MLM-XL, MLVISION, MyLab, US, VPAT</v>
      </c>
      <c r="G582" s="103" t="e">
        <f>Final_Report[[#This Row],[Labels]]</f>
        <v>#VALUE!</v>
      </c>
      <c r="H582" s="103">
        <f>Final_Report[[#This Row],[ScreenShot Name]]</f>
        <v>0</v>
      </c>
      <c r="I582" s="104">
        <f>Final_Report[[#This Row],[Priority]]</f>
        <v>0</v>
      </c>
      <c r="J582" s="103">
        <f>Final_Report[[#This Row],[Uploading Status]]</f>
        <v>0</v>
      </c>
    </row>
    <row r="583" spans="1:10" ht="409.5" hidden="1">
      <c r="A583" s="58">
        <f>Final_Report[[#This Row],[Issue Name]]</f>
        <v>0</v>
      </c>
      <c r="B583" s="103" t="str">
        <f>Final_Report[[#This Row],[Summary]]</f>
        <v>N/A</v>
      </c>
      <c r="C583" s="103" t="str">
        <f>CONCATENATE("*Steps to Reproduce:*",CHAR(10),CHAR(10),'Final Report'!AD583,CHAR(10),CHAR(10),'Final Report'!AF583,CHAR(10),CHAR(10),"*Actual Result:*",CHAR(10),'Final Report'!V583,CHAR(10),CHAR(10),"*ScreenShot Name:*",CHAR(10),'Final Report'!AI583,CHAR(10),CHAR(10),IF('Final Report'!X583&lt;&gt;"",CONCATENATE("*Code Snippet*",CHAR(10),'Final Report'!X583,CHAR(10),CHAR(10)),""),"*Expected Result*",CHAR(10),'Final Report'!Z583,CHAR(10),CHAR(10),"*Rationale*",CHAR(10),'Final Report'!AA583,CHAR(10),CHAR(10),"*Recommendation*",CHAR(10),'Final Report'!AC583,CHAR(10),CHAR(10),"*WCAG 2.1 Conformance Level:*",CHAR(10),'Final Report'!AG583,CHAR(10),CHAR(10),"*WCAG 2.1 Success Criteria:*",CHAR(10),'Final Report'!AH583,CHAR(10),CHAR(10),"*Tested on:*",CHAR(10),'Final Report'!AK583,CHAR(10),CHAR(10),IF(OR('Final Report'!G583&lt;&gt;"",'Final Report'!H583&lt;&gt;"",'Final Report'!I583&lt;&gt;"",'Final Report'!J583&lt;&gt;"",'Final Report'!K583&lt;&gt;"",'Final Report'!L583&lt;&gt;"",'Final Report'!M583&lt;&gt;"",'Final Report'!N583&lt;&gt;"",'Final Report'!O583&lt;&gt;""),CONCATENATE("*Assistive Technology:*",CHAR(10),IF('Final Report'!G583&lt;&gt;"",CONCATENATE("JAWS 2022 - Chrome - Windows - ",'Final Report'!G583,CHAR(10)),""),IF('Final Report'!H583&lt;&gt;"",CONCATENATE("NVDA 2022 - Firefox - Windows - ",'Final Report'!H583,CHAR(10)),""),IF('Final Report'!I583&lt;&gt;"",CONCATENATE("NVDA 2022 - Chrome - Windows - ",'Final Report'!I583,CHAR(10)),""),IF('Final Report'!J583&lt;&gt;"",CONCATENATE("VoiceOver - Safari - MAC OS - ",'Final Report'!J583,CHAR(10)),""),IF('Final Report'!K583&lt;&gt;"",CONCATENATE("VoiceOver - Chrome - MAC OS  - ",'Final Report'!K583,CHAR(10)),""),IF('Final Report'!L583&lt;&gt;"",CONCATENATE("VoiceOver - iOS - ",'Final Report'!L583,CHAR(10)),""),IF('Final Report'!M583&lt;&gt;"",CONCATENATE("TalkBack - Android - ",'Final Report'!M583,CHAR(10)),""),IF('Final Report'!N583&lt;&gt;"",CONCATENATE("ZoomText - ",'Final Report'!N583,CHAR(10)),""),IF('Final Report'!O583&lt;&gt;"",CONCATENATE("Dragon - ",'Final Report'!O583,CHAR(10)),""),CHAR(10),"*Original Bug:*",CHAR(10),)))</f>
        <v>*Steps to Reproduce:*
N/A
*Actual Result:*
N/A
*ScreenShot Name:*
*Code Snippet*
0
*Expected Result*
N/A
*Rationale*
N/A
*Recommendation*
N/A
*WCAG 2.1 Conformance Level:*
N/A
*WCAG 2.1 Success Criteria:*
N/A
*Tested on:*
Windows: 11
MAC OS: 12
iOS: 15
Android OS: 10
FALSE</v>
      </c>
      <c r="D583" s="121" t="b">
        <f>Final_Report[[#This Row],[Severity]]</f>
        <v>0</v>
      </c>
      <c r="E583" s="103" t="str">
        <f>CONCATENATE('Final Report'!AD583,CHAR(10),CHAR(10),'Final Report'!AF583)</f>
        <v xml:space="preserve">
N/A</v>
      </c>
      <c r="F583" s="103" t="str">
        <f>Final_Report[[#This Row],[Components]]</f>
        <v>N/A (Level N/A), Accessibility, Audit, Marketing, MLM-XL, MLVISION, MyLab, US, VPAT</v>
      </c>
      <c r="G583" s="103" t="e">
        <f>Final_Report[[#This Row],[Labels]]</f>
        <v>#VALUE!</v>
      </c>
      <c r="H583" s="103">
        <f>Final_Report[[#This Row],[ScreenShot Name]]</f>
        <v>0</v>
      </c>
      <c r="I583" s="104">
        <f>Final_Report[[#This Row],[Priority]]</f>
        <v>0</v>
      </c>
      <c r="J583" s="103">
        <f>Final_Report[[#This Row],[Uploading Status]]</f>
        <v>0</v>
      </c>
    </row>
    <row r="584" spans="1:10" ht="409.5" hidden="1">
      <c r="A584" s="58">
        <f>Final_Report[[#This Row],[Issue Name]]</f>
        <v>0</v>
      </c>
      <c r="B584" s="103" t="str">
        <f>Final_Report[[#This Row],[Summary]]</f>
        <v>N/A</v>
      </c>
      <c r="C584" s="103" t="str">
        <f>CONCATENATE("*Steps to Reproduce:*",CHAR(10),CHAR(10),'Final Report'!AD584,CHAR(10),CHAR(10),'Final Report'!AF584,CHAR(10),CHAR(10),"*Actual Result:*",CHAR(10),'Final Report'!V584,CHAR(10),CHAR(10),"*ScreenShot Name:*",CHAR(10),'Final Report'!AI584,CHAR(10),CHAR(10),IF('Final Report'!X584&lt;&gt;"",CONCATENATE("*Code Snippet*",CHAR(10),'Final Report'!X584,CHAR(10),CHAR(10)),""),"*Expected Result*",CHAR(10),'Final Report'!Z584,CHAR(10),CHAR(10),"*Rationale*",CHAR(10),'Final Report'!AA584,CHAR(10),CHAR(10),"*Recommendation*",CHAR(10),'Final Report'!AC584,CHAR(10),CHAR(10),"*WCAG 2.1 Conformance Level:*",CHAR(10),'Final Report'!AG584,CHAR(10),CHAR(10),"*WCAG 2.1 Success Criteria:*",CHAR(10),'Final Report'!AH584,CHAR(10),CHAR(10),"*Tested on:*",CHAR(10),'Final Report'!AK584,CHAR(10),CHAR(10),IF(OR('Final Report'!G584&lt;&gt;"",'Final Report'!H584&lt;&gt;"",'Final Report'!I584&lt;&gt;"",'Final Report'!J584&lt;&gt;"",'Final Report'!K584&lt;&gt;"",'Final Report'!L584&lt;&gt;"",'Final Report'!M584&lt;&gt;"",'Final Report'!N584&lt;&gt;"",'Final Report'!O584&lt;&gt;""),CONCATENATE("*Assistive Technology:*",CHAR(10),IF('Final Report'!G584&lt;&gt;"",CONCATENATE("JAWS 2022 - Chrome - Windows - ",'Final Report'!G584,CHAR(10)),""),IF('Final Report'!H584&lt;&gt;"",CONCATENATE("NVDA 2022 - Firefox - Windows - ",'Final Report'!H584,CHAR(10)),""),IF('Final Report'!I584&lt;&gt;"",CONCATENATE("NVDA 2022 - Chrome - Windows - ",'Final Report'!I584,CHAR(10)),""),IF('Final Report'!J584&lt;&gt;"",CONCATENATE("VoiceOver - Safari - MAC OS - ",'Final Report'!J584,CHAR(10)),""),IF('Final Report'!K584&lt;&gt;"",CONCATENATE("VoiceOver - Chrome - MAC OS  - ",'Final Report'!K584,CHAR(10)),""),IF('Final Report'!L584&lt;&gt;"",CONCATENATE("VoiceOver - iOS - ",'Final Report'!L584,CHAR(10)),""),IF('Final Report'!M584&lt;&gt;"",CONCATENATE("TalkBack - Android - ",'Final Report'!M584,CHAR(10)),""),IF('Final Report'!N584&lt;&gt;"",CONCATENATE("ZoomText - ",'Final Report'!N584,CHAR(10)),""),IF('Final Report'!O584&lt;&gt;"",CONCATENATE("Dragon - ",'Final Report'!O584,CHAR(10)),""),CHAR(10),"*Original Bug:*",CHAR(10),)))</f>
        <v>*Steps to Reproduce:*
N/A
*Actual Result:*
N/A
*ScreenShot Name:*
*Code Snippet*
0
*Expected Result*
N/A
*Rationale*
N/A
*Recommendation*
N/A
*WCAG 2.1 Conformance Level:*
N/A
*WCAG 2.1 Success Criteria:*
N/A
*Tested on:*
Windows: 11
MAC OS: 12
iOS: 15
Android OS: 10
FALSE</v>
      </c>
      <c r="D584" s="121" t="b">
        <f>Final_Report[[#This Row],[Severity]]</f>
        <v>0</v>
      </c>
      <c r="E584" s="103" t="str">
        <f>CONCATENATE('Final Report'!AD584,CHAR(10),CHAR(10),'Final Report'!AF584)</f>
        <v xml:space="preserve">
N/A</v>
      </c>
      <c r="F584" s="103" t="str">
        <f>Final_Report[[#This Row],[Components]]</f>
        <v>N/A (Level N/A), Accessibility, Audit, Marketing, MLM-XL, MLVISION, MyLab, US, VPAT</v>
      </c>
      <c r="G584" s="103" t="e">
        <f>Final_Report[[#This Row],[Labels]]</f>
        <v>#VALUE!</v>
      </c>
      <c r="H584" s="103">
        <f>Final_Report[[#This Row],[ScreenShot Name]]</f>
        <v>0</v>
      </c>
      <c r="I584" s="104">
        <f>Final_Report[[#This Row],[Priority]]</f>
        <v>0</v>
      </c>
      <c r="J584" s="103">
        <f>Final_Report[[#This Row],[Uploading Status]]</f>
        <v>0</v>
      </c>
    </row>
    <row r="585" spans="1:10" ht="409.5" hidden="1">
      <c r="A585" s="58">
        <f>Final_Report[[#This Row],[Issue Name]]</f>
        <v>0</v>
      </c>
      <c r="B585" s="103" t="str">
        <f>Final_Report[[#This Row],[Summary]]</f>
        <v>N/A</v>
      </c>
      <c r="C585" s="103" t="str">
        <f>CONCATENATE("*Steps to Reproduce:*",CHAR(10),CHAR(10),'Final Report'!AD585,CHAR(10),CHAR(10),'Final Report'!AF585,CHAR(10),CHAR(10),"*Actual Result:*",CHAR(10),'Final Report'!V585,CHAR(10),CHAR(10),"*ScreenShot Name:*",CHAR(10),'Final Report'!AI585,CHAR(10),CHAR(10),IF('Final Report'!X585&lt;&gt;"",CONCATENATE("*Code Snippet*",CHAR(10),'Final Report'!X585,CHAR(10),CHAR(10)),""),"*Expected Result*",CHAR(10),'Final Report'!Z585,CHAR(10),CHAR(10),"*Rationale*",CHAR(10),'Final Report'!AA585,CHAR(10),CHAR(10),"*Recommendation*",CHAR(10),'Final Report'!AC585,CHAR(10),CHAR(10),"*WCAG 2.1 Conformance Level:*",CHAR(10),'Final Report'!AG585,CHAR(10),CHAR(10),"*WCAG 2.1 Success Criteria:*",CHAR(10),'Final Report'!AH585,CHAR(10),CHAR(10),"*Tested on:*",CHAR(10),'Final Report'!AK585,CHAR(10),CHAR(10),IF(OR('Final Report'!G585&lt;&gt;"",'Final Report'!H585&lt;&gt;"",'Final Report'!I585&lt;&gt;"",'Final Report'!J585&lt;&gt;"",'Final Report'!K585&lt;&gt;"",'Final Report'!L585&lt;&gt;"",'Final Report'!M585&lt;&gt;"",'Final Report'!N585&lt;&gt;"",'Final Report'!O585&lt;&gt;""),CONCATENATE("*Assistive Technology:*",CHAR(10),IF('Final Report'!G585&lt;&gt;"",CONCATENATE("JAWS 2022 - Chrome - Windows - ",'Final Report'!G585,CHAR(10)),""),IF('Final Report'!H585&lt;&gt;"",CONCATENATE("NVDA 2022 - Firefox - Windows - ",'Final Report'!H585,CHAR(10)),""),IF('Final Report'!I585&lt;&gt;"",CONCATENATE("NVDA 2022 - Chrome - Windows - ",'Final Report'!I585,CHAR(10)),""),IF('Final Report'!J585&lt;&gt;"",CONCATENATE("VoiceOver - Safari - MAC OS - ",'Final Report'!J585,CHAR(10)),""),IF('Final Report'!K585&lt;&gt;"",CONCATENATE("VoiceOver - Chrome - MAC OS  - ",'Final Report'!K585,CHAR(10)),""),IF('Final Report'!L585&lt;&gt;"",CONCATENATE("VoiceOver - iOS - ",'Final Report'!L585,CHAR(10)),""),IF('Final Report'!M585&lt;&gt;"",CONCATENATE("TalkBack - Android - ",'Final Report'!M585,CHAR(10)),""),IF('Final Report'!N585&lt;&gt;"",CONCATENATE("ZoomText - ",'Final Report'!N585,CHAR(10)),""),IF('Final Report'!O585&lt;&gt;"",CONCATENATE("Dragon - ",'Final Report'!O585,CHAR(10)),""),CHAR(10),"*Original Bug:*",CHAR(10),)))</f>
        <v>*Steps to Reproduce:*
N/A
*Actual Result:*
N/A
*ScreenShot Name:*
*Code Snippet*
0
*Expected Result*
N/A
*Rationale*
N/A
*Recommendation*
N/A
*WCAG 2.1 Conformance Level:*
N/A
*WCAG 2.1 Success Criteria:*
N/A
*Tested on:*
Windows: 11
MAC OS: 12
iOS: 15
Android OS: 10
FALSE</v>
      </c>
      <c r="D585" s="121" t="b">
        <f>Final_Report[[#This Row],[Severity]]</f>
        <v>0</v>
      </c>
      <c r="E585" s="103" t="str">
        <f>CONCATENATE('Final Report'!AD585,CHAR(10),CHAR(10),'Final Report'!AF585)</f>
        <v xml:space="preserve">
N/A</v>
      </c>
      <c r="F585" s="103" t="str">
        <f>Final_Report[[#This Row],[Components]]</f>
        <v>N/A (Level N/A), Accessibility, Audit, Marketing, MLM-XL, MLVISION, MyLab, US, VPAT</v>
      </c>
      <c r="G585" s="103" t="e">
        <f>Final_Report[[#This Row],[Labels]]</f>
        <v>#VALUE!</v>
      </c>
      <c r="H585" s="103">
        <f>Final_Report[[#This Row],[ScreenShot Name]]</f>
        <v>0</v>
      </c>
      <c r="I585" s="104">
        <f>Final_Report[[#This Row],[Priority]]</f>
        <v>0</v>
      </c>
      <c r="J585" s="103">
        <f>Final_Report[[#This Row],[Uploading Status]]</f>
        <v>0</v>
      </c>
    </row>
    <row r="586" spans="1:10" ht="409.5" hidden="1">
      <c r="A586" s="58">
        <f>Final_Report[[#This Row],[Issue Name]]</f>
        <v>0</v>
      </c>
      <c r="B586" s="103" t="str">
        <f>Final_Report[[#This Row],[Summary]]</f>
        <v>N/A</v>
      </c>
      <c r="C586" s="103" t="str">
        <f>CONCATENATE("*Steps to Reproduce:*",CHAR(10),CHAR(10),'Final Report'!AD586,CHAR(10),CHAR(10),'Final Report'!AF586,CHAR(10),CHAR(10),"*Actual Result:*",CHAR(10),'Final Report'!V586,CHAR(10),CHAR(10),"*ScreenShot Name:*",CHAR(10),'Final Report'!AI586,CHAR(10),CHAR(10),IF('Final Report'!X586&lt;&gt;"",CONCATENATE("*Code Snippet*",CHAR(10),'Final Report'!X586,CHAR(10),CHAR(10)),""),"*Expected Result*",CHAR(10),'Final Report'!Z586,CHAR(10),CHAR(10),"*Rationale*",CHAR(10),'Final Report'!AA586,CHAR(10),CHAR(10),"*Recommendation*",CHAR(10),'Final Report'!AC586,CHAR(10),CHAR(10),"*WCAG 2.1 Conformance Level:*",CHAR(10),'Final Report'!AG586,CHAR(10),CHAR(10),"*WCAG 2.1 Success Criteria:*",CHAR(10),'Final Report'!AH586,CHAR(10),CHAR(10),"*Tested on:*",CHAR(10),'Final Report'!AK586,CHAR(10),CHAR(10),IF(OR('Final Report'!G586&lt;&gt;"",'Final Report'!H586&lt;&gt;"",'Final Report'!I586&lt;&gt;"",'Final Report'!J586&lt;&gt;"",'Final Report'!K586&lt;&gt;"",'Final Report'!L586&lt;&gt;"",'Final Report'!M586&lt;&gt;"",'Final Report'!N586&lt;&gt;"",'Final Report'!O586&lt;&gt;""),CONCATENATE("*Assistive Technology:*",CHAR(10),IF('Final Report'!G586&lt;&gt;"",CONCATENATE("JAWS 2022 - Chrome - Windows - ",'Final Report'!G586,CHAR(10)),""),IF('Final Report'!H586&lt;&gt;"",CONCATENATE("NVDA 2022 - Firefox - Windows - ",'Final Report'!H586,CHAR(10)),""),IF('Final Report'!I586&lt;&gt;"",CONCATENATE("NVDA 2022 - Chrome - Windows - ",'Final Report'!I586,CHAR(10)),""),IF('Final Report'!J586&lt;&gt;"",CONCATENATE("VoiceOver - Safari - MAC OS - ",'Final Report'!J586,CHAR(10)),""),IF('Final Report'!K586&lt;&gt;"",CONCATENATE("VoiceOver - Chrome - MAC OS  - ",'Final Report'!K586,CHAR(10)),""),IF('Final Report'!L586&lt;&gt;"",CONCATENATE("VoiceOver - iOS - ",'Final Report'!L586,CHAR(10)),""),IF('Final Report'!M586&lt;&gt;"",CONCATENATE("TalkBack - Android - ",'Final Report'!M586,CHAR(10)),""),IF('Final Report'!N586&lt;&gt;"",CONCATENATE("ZoomText - ",'Final Report'!N586,CHAR(10)),""),IF('Final Report'!O586&lt;&gt;"",CONCATENATE("Dragon - ",'Final Report'!O586,CHAR(10)),""),CHAR(10),"*Original Bug:*",CHAR(10),)))</f>
        <v>*Steps to Reproduce:*
N/A
*Actual Result:*
N/A
*ScreenShot Name:*
*Code Snippet*
0
*Expected Result*
N/A
*Rationale*
N/A
*Recommendation*
N/A
*WCAG 2.1 Conformance Level:*
N/A
*WCAG 2.1 Success Criteria:*
N/A
*Tested on:*
Windows: 11
MAC OS: 12
iOS: 15
Android OS: 10
FALSE</v>
      </c>
      <c r="D586" s="121" t="b">
        <f>Final_Report[[#This Row],[Severity]]</f>
        <v>0</v>
      </c>
      <c r="E586" s="103" t="str">
        <f>CONCATENATE('Final Report'!AD586,CHAR(10),CHAR(10),'Final Report'!AF586)</f>
        <v xml:space="preserve">
N/A</v>
      </c>
      <c r="F586" s="103" t="str">
        <f>Final_Report[[#This Row],[Components]]</f>
        <v>N/A (Level N/A), Accessibility, Audit, Marketing, MLM-XL, MLVISION, MyLab, US, VPAT</v>
      </c>
      <c r="G586" s="103" t="e">
        <f>Final_Report[[#This Row],[Labels]]</f>
        <v>#VALUE!</v>
      </c>
      <c r="H586" s="103">
        <f>Final_Report[[#This Row],[ScreenShot Name]]</f>
        <v>0</v>
      </c>
      <c r="I586" s="104">
        <f>Final_Report[[#This Row],[Priority]]</f>
        <v>0</v>
      </c>
      <c r="J586" s="103">
        <f>Final_Report[[#This Row],[Uploading Status]]</f>
        <v>0</v>
      </c>
    </row>
    <row r="587" spans="1:10" ht="409.5" hidden="1">
      <c r="A587" s="58">
        <f>Final_Report[[#This Row],[Issue Name]]</f>
        <v>0</v>
      </c>
      <c r="B587" s="103" t="str">
        <f>Final_Report[[#This Row],[Summary]]</f>
        <v>N/A</v>
      </c>
      <c r="C587" s="103" t="str">
        <f>CONCATENATE("*Steps to Reproduce:*",CHAR(10),CHAR(10),'Final Report'!AD587,CHAR(10),CHAR(10),'Final Report'!AF587,CHAR(10),CHAR(10),"*Actual Result:*",CHAR(10),'Final Report'!V587,CHAR(10),CHAR(10),"*ScreenShot Name:*",CHAR(10),'Final Report'!AI587,CHAR(10),CHAR(10),IF('Final Report'!X587&lt;&gt;"",CONCATENATE("*Code Snippet*",CHAR(10),'Final Report'!X587,CHAR(10),CHAR(10)),""),"*Expected Result*",CHAR(10),'Final Report'!Z587,CHAR(10),CHAR(10),"*Rationale*",CHAR(10),'Final Report'!AA587,CHAR(10),CHAR(10),"*Recommendation*",CHAR(10),'Final Report'!AC587,CHAR(10),CHAR(10),"*WCAG 2.1 Conformance Level:*",CHAR(10),'Final Report'!AG587,CHAR(10),CHAR(10),"*WCAG 2.1 Success Criteria:*",CHAR(10),'Final Report'!AH587,CHAR(10),CHAR(10),"*Tested on:*",CHAR(10),'Final Report'!AK587,CHAR(10),CHAR(10),IF(OR('Final Report'!G587&lt;&gt;"",'Final Report'!H587&lt;&gt;"",'Final Report'!I587&lt;&gt;"",'Final Report'!J587&lt;&gt;"",'Final Report'!K587&lt;&gt;"",'Final Report'!L587&lt;&gt;"",'Final Report'!M587&lt;&gt;"",'Final Report'!N587&lt;&gt;"",'Final Report'!O587&lt;&gt;""),CONCATENATE("*Assistive Technology:*",CHAR(10),IF('Final Report'!G587&lt;&gt;"",CONCATENATE("JAWS 2022 - Chrome - Windows - ",'Final Report'!G587,CHAR(10)),""),IF('Final Report'!H587&lt;&gt;"",CONCATENATE("NVDA 2022 - Firefox - Windows - ",'Final Report'!H587,CHAR(10)),""),IF('Final Report'!I587&lt;&gt;"",CONCATENATE("NVDA 2022 - Chrome - Windows - ",'Final Report'!I587,CHAR(10)),""),IF('Final Report'!J587&lt;&gt;"",CONCATENATE("VoiceOver - Safari - MAC OS - ",'Final Report'!J587,CHAR(10)),""),IF('Final Report'!K587&lt;&gt;"",CONCATENATE("VoiceOver - Chrome - MAC OS  - ",'Final Report'!K587,CHAR(10)),""),IF('Final Report'!L587&lt;&gt;"",CONCATENATE("VoiceOver - iOS - ",'Final Report'!L587,CHAR(10)),""),IF('Final Report'!M587&lt;&gt;"",CONCATENATE("TalkBack - Android - ",'Final Report'!M587,CHAR(10)),""),IF('Final Report'!N587&lt;&gt;"",CONCATENATE("ZoomText - ",'Final Report'!N587,CHAR(10)),""),IF('Final Report'!O587&lt;&gt;"",CONCATENATE("Dragon - ",'Final Report'!O587,CHAR(10)),""),CHAR(10),"*Original Bug:*",CHAR(10),)))</f>
        <v>*Steps to Reproduce:*
N/A
*Actual Result:*
N/A
*ScreenShot Name:*
*Code Snippet*
0
*Expected Result*
N/A
*Rationale*
N/A
*Recommendation*
N/A
*WCAG 2.1 Conformance Level:*
N/A
*WCAG 2.1 Success Criteria:*
N/A
*Tested on:*
Windows: 11
MAC OS: 12
iOS: 15
Android OS: 10
FALSE</v>
      </c>
      <c r="D587" s="121" t="b">
        <f>Final_Report[[#This Row],[Severity]]</f>
        <v>0</v>
      </c>
      <c r="E587" s="103" t="str">
        <f>CONCATENATE('Final Report'!AD587,CHAR(10),CHAR(10),'Final Report'!AF587)</f>
        <v xml:space="preserve">
N/A</v>
      </c>
      <c r="F587" s="103" t="str">
        <f>Final_Report[[#This Row],[Components]]</f>
        <v>N/A (Level N/A), Accessibility, Audit, Marketing, MLM-XL, MLVISION, MyLab, US, VPAT</v>
      </c>
      <c r="G587" s="103" t="e">
        <f>Final_Report[[#This Row],[Labels]]</f>
        <v>#VALUE!</v>
      </c>
      <c r="H587" s="103">
        <f>Final_Report[[#This Row],[ScreenShot Name]]</f>
        <v>0</v>
      </c>
      <c r="I587" s="104">
        <f>Final_Report[[#This Row],[Priority]]</f>
        <v>0</v>
      </c>
      <c r="J587" s="103">
        <f>Final_Report[[#This Row],[Uploading Status]]</f>
        <v>0</v>
      </c>
    </row>
    <row r="588" spans="1:10" ht="409.5" hidden="1">
      <c r="A588" s="58">
        <f>Final_Report[[#This Row],[Issue Name]]</f>
        <v>0</v>
      </c>
      <c r="B588" s="103" t="str">
        <f>Final_Report[[#This Row],[Summary]]</f>
        <v>N/A</v>
      </c>
      <c r="C588" s="103" t="str">
        <f>CONCATENATE("*Steps to Reproduce:*",CHAR(10),CHAR(10),'Final Report'!AD588,CHAR(10),CHAR(10),'Final Report'!AF588,CHAR(10),CHAR(10),"*Actual Result:*",CHAR(10),'Final Report'!V588,CHAR(10),CHAR(10),"*ScreenShot Name:*",CHAR(10),'Final Report'!AI588,CHAR(10),CHAR(10),IF('Final Report'!X588&lt;&gt;"",CONCATENATE("*Code Snippet*",CHAR(10),'Final Report'!X588,CHAR(10),CHAR(10)),""),"*Expected Result*",CHAR(10),'Final Report'!Z588,CHAR(10),CHAR(10),"*Rationale*",CHAR(10),'Final Report'!AA588,CHAR(10),CHAR(10),"*Recommendation*",CHAR(10),'Final Report'!AC588,CHAR(10),CHAR(10),"*WCAG 2.1 Conformance Level:*",CHAR(10),'Final Report'!AG588,CHAR(10),CHAR(10),"*WCAG 2.1 Success Criteria:*",CHAR(10),'Final Report'!AH588,CHAR(10),CHAR(10),"*Tested on:*",CHAR(10),'Final Report'!AK588,CHAR(10),CHAR(10),IF(OR('Final Report'!G588&lt;&gt;"",'Final Report'!H588&lt;&gt;"",'Final Report'!I588&lt;&gt;"",'Final Report'!J588&lt;&gt;"",'Final Report'!K588&lt;&gt;"",'Final Report'!L588&lt;&gt;"",'Final Report'!M588&lt;&gt;"",'Final Report'!N588&lt;&gt;"",'Final Report'!O588&lt;&gt;""),CONCATENATE("*Assistive Technology:*",CHAR(10),IF('Final Report'!G588&lt;&gt;"",CONCATENATE("JAWS 2022 - Chrome - Windows - ",'Final Report'!G588,CHAR(10)),""),IF('Final Report'!H588&lt;&gt;"",CONCATENATE("NVDA 2022 - Firefox - Windows - ",'Final Report'!H588,CHAR(10)),""),IF('Final Report'!I588&lt;&gt;"",CONCATENATE("NVDA 2022 - Chrome - Windows - ",'Final Report'!I588,CHAR(10)),""),IF('Final Report'!J588&lt;&gt;"",CONCATENATE("VoiceOver - Safari - MAC OS - ",'Final Report'!J588,CHAR(10)),""),IF('Final Report'!K588&lt;&gt;"",CONCATENATE("VoiceOver - Chrome - MAC OS  - ",'Final Report'!K588,CHAR(10)),""),IF('Final Report'!L588&lt;&gt;"",CONCATENATE("VoiceOver - iOS - ",'Final Report'!L588,CHAR(10)),""),IF('Final Report'!M588&lt;&gt;"",CONCATENATE("TalkBack - Android - ",'Final Report'!M588,CHAR(10)),""),IF('Final Report'!N588&lt;&gt;"",CONCATENATE("ZoomText - ",'Final Report'!N588,CHAR(10)),""),IF('Final Report'!O588&lt;&gt;"",CONCATENATE("Dragon - ",'Final Report'!O588,CHAR(10)),""),CHAR(10),"*Original Bug:*",CHAR(10),)))</f>
        <v>*Steps to Reproduce:*
N/A
*Actual Result:*
N/A
*ScreenShot Name:*
*Code Snippet*
0
*Expected Result*
N/A
*Rationale*
N/A
*Recommendation*
N/A
*WCAG 2.1 Conformance Level:*
N/A
*WCAG 2.1 Success Criteria:*
N/A
*Tested on:*
Windows: 11
MAC OS: 12
iOS: 15
Android OS: 10
FALSE</v>
      </c>
      <c r="D588" s="121" t="b">
        <f>Final_Report[[#This Row],[Severity]]</f>
        <v>0</v>
      </c>
      <c r="E588" s="103" t="str">
        <f>CONCATENATE('Final Report'!AD588,CHAR(10),CHAR(10),'Final Report'!AF588)</f>
        <v xml:space="preserve">
N/A</v>
      </c>
      <c r="F588" s="103" t="str">
        <f>Final_Report[[#This Row],[Components]]</f>
        <v>N/A (Level N/A), Accessibility, Audit, Marketing, MLM-XL, MLVISION, MyLab, US, VPAT</v>
      </c>
      <c r="G588" s="103" t="e">
        <f>Final_Report[[#This Row],[Labels]]</f>
        <v>#VALUE!</v>
      </c>
      <c r="H588" s="103">
        <f>Final_Report[[#This Row],[ScreenShot Name]]</f>
        <v>0</v>
      </c>
      <c r="I588" s="104">
        <f>Final_Report[[#This Row],[Priority]]</f>
        <v>0</v>
      </c>
      <c r="J588" s="103">
        <f>Final_Report[[#This Row],[Uploading Status]]</f>
        <v>0</v>
      </c>
    </row>
    <row r="589" spans="1:10" ht="409.5" hidden="1">
      <c r="A589" s="58">
        <f>Final_Report[[#This Row],[Issue Name]]</f>
        <v>0</v>
      </c>
      <c r="B589" s="103" t="str">
        <f>Final_Report[[#This Row],[Summary]]</f>
        <v>N/A</v>
      </c>
      <c r="C589" s="103" t="str">
        <f>CONCATENATE("*Steps to Reproduce:*",CHAR(10),CHAR(10),'Final Report'!AD589,CHAR(10),CHAR(10),'Final Report'!AF589,CHAR(10),CHAR(10),"*Actual Result:*",CHAR(10),'Final Report'!V589,CHAR(10),CHAR(10),"*ScreenShot Name:*",CHAR(10),'Final Report'!AI589,CHAR(10),CHAR(10),IF('Final Report'!X589&lt;&gt;"",CONCATENATE("*Code Snippet*",CHAR(10),'Final Report'!X589,CHAR(10),CHAR(10)),""),"*Expected Result*",CHAR(10),'Final Report'!Z589,CHAR(10),CHAR(10),"*Rationale*",CHAR(10),'Final Report'!AA589,CHAR(10),CHAR(10),"*Recommendation*",CHAR(10),'Final Report'!AC589,CHAR(10),CHAR(10),"*WCAG 2.1 Conformance Level:*",CHAR(10),'Final Report'!AG589,CHAR(10),CHAR(10),"*WCAG 2.1 Success Criteria:*",CHAR(10),'Final Report'!AH589,CHAR(10),CHAR(10),"*Tested on:*",CHAR(10),'Final Report'!AK589,CHAR(10),CHAR(10),IF(OR('Final Report'!G589&lt;&gt;"",'Final Report'!H589&lt;&gt;"",'Final Report'!I589&lt;&gt;"",'Final Report'!J589&lt;&gt;"",'Final Report'!K589&lt;&gt;"",'Final Report'!L589&lt;&gt;"",'Final Report'!M589&lt;&gt;"",'Final Report'!N589&lt;&gt;"",'Final Report'!O589&lt;&gt;""),CONCATENATE("*Assistive Technology:*",CHAR(10),IF('Final Report'!G589&lt;&gt;"",CONCATENATE("JAWS 2022 - Chrome - Windows - ",'Final Report'!G589,CHAR(10)),""),IF('Final Report'!H589&lt;&gt;"",CONCATENATE("NVDA 2022 - Firefox - Windows - ",'Final Report'!H589,CHAR(10)),""),IF('Final Report'!I589&lt;&gt;"",CONCATENATE("NVDA 2022 - Chrome - Windows - ",'Final Report'!I589,CHAR(10)),""),IF('Final Report'!J589&lt;&gt;"",CONCATENATE("VoiceOver - Safari - MAC OS - ",'Final Report'!J589,CHAR(10)),""),IF('Final Report'!K589&lt;&gt;"",CONCATENATE("VoiceOver - Chrome - MAC OS  - ",'Final Report'!K589,CHAR(10)),""),IF('Final Report'!L589&lt;&gt;"",CONCATENATE("VoiceOver - iOS - ",'Final Report'!L589,CHAR(10)),""),IF('Final Report'!M589&lt;&gt;"",CONCATENATE("TalkBack - Android - ",'Final Report'!M589,CHAR(10)),""),IF('Final Report'!N589&lt;&gt;"",CONCATENATE("ZoomText - ",'Final Report'!N589,CHAR(10)),""),IF('Final Report'!O589&lt;&gt;"",CONCATENATE("Dragon - ",'Final Report'!O589,CHAR(10)),""),CHAR(10),"*Original Bug:*",CHAR(10),)))</f>
        <v>*Steps to Reproduce:*
N/A
*Actual Result:*
N/A
*ScreenShot Name:*
*Code Snippet*
0
*Expected Result*
N/A
*Rationale*
N/A
*Recommendation*
N/A
*WCAG 2.1 Conformance Level:*
N/A
*WCAG 2.1 Success Criteria:*
N/A
*Tested on:*
Windows: 11
MAC OS: 12
iOS: 15
Android OS: 10
FALSE</v>
      </c>
      <c r="D589" s="121" t="b">
        <f>Final_Report[[#This Row],[Severity]]</f>
        <v>0</v>
      </c>
      <c r="E589" s="103" t="str">
        <f>CONCATENATE('Final Report'!AD589,CHAR(10),CHAR(10),'Final Report'!AF589)</f>
        <v xml:space="preserve">
N/A</v>
      </c>
      <c r="F589" s="103" t="str">
        <f>Final_Report[[#This Row],[Components]]</f>
        <v>N/A (Level N/A), Accessibility, Audit, Marketing, MLM-XL, MLVISION, MyLab, US, VPAT</v>
      </c>
      <c r="G589" s="103" t="e">
        <f>Final_Report[[#This Row],[Labels]]</f>
        <v>#VALUE!</v>
      </c>
      <c r="H589" s="103">
        <f>Final_Report[[#This Row],[ScreenShot Name]]</f>
        <v>0</v>
      </c>
      <c r="I589" s="104">
        <f>Final_Report[[#This Row],[Priority]]</f>
        <v>0</v>
      </c>
      <c r="J589" s="103">
        <f>Final_Report[[#This Row],[Uploading Status]]</f>
        <v>0</v>
      </c>
    </row>
    <row r="590" spans="1:10" ht="409.5" hidden="1">
      <c r="A590" s="58">
        <f>Final_Report[[#This Row],[Issue Name]]</f>
        <v>0</v>
      </c>
      <c r="B590" s="103" t="str">
        <f>Final_Report[[#This Row],[Summary]]</f>
        <v>N/A</v>
      </c>
      <c r="C590" s="103" t="str">
        <f>CONCATENATE("*Steps to Reproduce:*",CHAR(10),CHAR(10),'Final Report'!AD590,CHAR(10),CHAR(10),'Final Report'!AF590,CHAR(10),CHAR(10),"*Actual Result:*",CHAR(10),'Final Report'!V590,CHAR(10),CHAR(10),"*ScreenShot Name:*",CHAR(10),'Final Report'!AI590,CHAR(10),CHAR(10),IF('Final Report'!X590&lt;&gt;"",CONCATENATE("*Code Snippet*",CHAR(10),'Final Report'!X590,CHAR(10),CHAR(10)),""),"*Expected Result*",CHAR(10),'Final Report'!Z590,CHAR(10),CHAR(10),"*Rationale*",CHAR(10),'Final Report'!AA590,CHAR(10),CHAR(10),"*Recommendation*",CHAR(10),'Final Report'!AC590,CHAR(10),CHAR(10),"*WCAG 2.1 Conformance Level:*",CHAR(10),'Final Report'!AG590,CHAR(10),CHAR(10),"*WCAG 2.1 Success Criteria:*",CHAR(10),'Final Report'!AH590,CHAR(10),CHAR(10),"*Tested on:*",CHAR(10),'Final Report'!AK590,CHAR(10),CHAR(10),IF(OR('Final Report'!G590&lt;&gt;"",'Final Report'!H590&lt;&gt;"",'Final Report'!I590&lt;&gt;"",'Final Report'!J590&lt;&gt;"",'Final Report'!K590&lt;&gt;"",'Final Report'!L590&lt;&gt;"",'Final Report'!M590&lt;&gt;"",'Final Report'!N590&lt;&gt;"",'Final Report'!O590&lt;&gt;""),CONCATENATE("*Assistive Technology:*",CHAR(10),IF('Final Report'!G590&lt;&gt;"",CONCATENATE("JAWS 2022 - Chrome - Windows - ",'Final Report'!G590,CHAR(10)),""),IF('Final Report'!H590&lt;&gt;"",CONCATENATE("NVDA 2022 - Firefox - Windows - ",'Final Report'!H590,CHAR(10)),""),IF('Final Report'!I590&lt;&gt;"",CONCATENATE("NVDA 2022 - Chrome - Windows - ",'Final Report'!I590,CHAR(10)),""),IF('Final Report'!J590&lt;&gt;"",CONCATENATE("VoiceOver - Safari - MAC OS - ",'Final Report'!J590,CHAR(10)),""),IF('Final Report'!K590&lt;&gt;"",CONCATENATE("VoiceOver - Chrome - MAC OS  - ",'Final Report'!K590,CHAR(10)),""),IF('Final Report'!L590&lt;&gt;"",CONCATENATE("VoiceOver - iOS - ",'Final Report'!L590,CHAR(10)),""),IF('Final Report'!M590&lt;&gt;"",CONCATENATE("TalkBack - Android - ",'Final Report'!M590,CHAR(10)),""),IF('Final Report'!N590&lt;&gt;"",CONCATENATE("ZoomText - ",'Final Report'!N590,CHAR(10)),""),IF('Final Report'!O590&lt;&gt;"",CONCATENATE("Dragon - ",'Final Report'!O590,CHAR(10)),""),CHAR(10),"*Original Bug:*",CHAR(10),)))</f>
        <v>*Steps to Reproduce:*
N/A
*Actual Result:*
N/A
*ScreenShot Name:*
*Code Snippet*
0
*Expected Result*
N/A
*Rationale*
N/A
*Recommendation*
N/A
*WCAG 2.1 Conformance Level:*
N/A
*WCAG 2.1 Success Criteria:*
N/A
*Tested on:*
Windows: 11
MAC OS: 12
iOS: 15
Android OS: 10
FALSE</v>
      </c>
      <c r="D590" s="121" t="b">
        <f>Final_Report[[#This Row],[Severity]]</f>
        <v>0</v>
      </c>
      <c r="E590" s="103" t="str">
        <f>CONCATENATE('Final Report'!AD590,CHAR(10),CHAR(10),'Final Report'!AF590)</f>
        <v xml:space="preserve">
N/A</v>
      </c>
      <c r="F590" s="103" t="str">
        <f>Final_Report[[#This Row],[Components]]</f>
        <v>N/A (Level N/A), Accessibility, Audit, Marketing, MLM-XL, MLVISION, MyLab, US, VPAT</v>
      </c>
      <c r="G590" s="103" t="e">
        <f>Final_Report[[#This Row],[Labels]]</f>
        <v>#VALUE!</v>
      </c>
      <c r="H590" s="103">
        <f>Final_Report[[#This Row],[ScreenShot Name]]</f>
        <v>0</v>
      </c>
      <c r="I590" s="104">
        <f>Final_Report[[#This Row],[Priority]]</f>
        <v>0</v>
      </c>
      <c r="J590" s="103">
        <f>Final_Report[[#This Row],[Uploading Status]]</f>
        <v>0</v>
      </c>
    </row>
    <row r="591" spans="1:10" ht="409.5" hidden="1">
      <c r="A591" s="58">
        <f>Final_Report[[#This Row],[Issue Name]]</f>
        <v>0</v>
      </c>
      <c r="B591" s="103" t="str">
        <f>Final_Report[[#This Row],[Summary]]</f>
        <v>N/A</v>
      </c>
      <c r="C591" s="103" t="str">
        <f>CONCATENATE("*Steps to Reproduce:*",CHAR(10),CHAR(10),'Final Report'!AD591,CHAR(10),CHAR(10),'Final Report'!AF591,CHAR(10),CHAR(10),"*Actual Result:*",CHAR(10),'Final Report'!V591,CHAR(10),CHAR(10),"*ScreenShot Name:*",CHAR(10),'Final Report'!AI591,CHAR(10),CHAR(10),IF('Final Report'!X591&lt;&gt;"",CONCATENATE("*Code Snippet*",CHAR(10),'Final Report'!X591,CHAR(10),CHAR(10)),""),"*Expected Result*",CHAR(10),'Final Report'!Z591,CHAR(10),CHAR(10),"*Rationale*",CHAR(10),'Final Report'!AA591,CHAR(10),CHAR(10),"*Recommendation*",CHAR(10),'Final Report'!AC591,CHAR(10),CHAR(10),"*WCAG 2.1 Conformance Level:*",CHAR(10),'Final Report'!AG591,CHAR(10),CHAR(10),"*WCAG 2.1 Success Criteria:*",CHAR(10),'Final Report'!AH591,CHAR(10),CHAR(10),"*Tested on:*",CHAR(10),'Final Report'!AK591,CHAR(10),CHAR(10),IF(OR('Final Report'!G591&lt;&gt;"",'Final Report'!H591&lt;&gt;"",'Final Report'!I591&lt;&gt;"",'Final Report'!J591&lt;&gt;"",'Final Report'!K591&lt;&gt;"",'Final Report'!L591&lt;&gt;"",'Final Report'!M591&lt;&gt;"",'Final Report'!N591&lt;&gt;"",'Final Report'!O591&lt;&gt;""),CONCATENATE("*Assistive Technology:*",CHAR(10),IF('Final Report'!G591&lt;&gt;"",CONCATENATE("JAWS 2022 - Chrome - Windows - ",'Final Report'!G591,CHAR(10)),""),IF('Final Report'!H591&lt;&gt;"",CONCATENATE("NVDA 2022 - Firefox - Windows - ",'Final Report'!H591,CHAR(10)),""),IF('Final Report'!I591&lt;&gt;"",CONCATENATE("NVDA 2022 - Chrome - Windows - ",'Final Report'!I591,CHAR(10)),""),IF('Final Report'!J591&lt;&gt;"",CONCATENATE("VoiceOver - Safari - MAC OS - ",'Final Report'!J591,CHAR(10)),""),IF('Final Report'!K591&lt;&gt;"",CONCATENATE("VoiceOver - Chrome - MAC OS  - ",'Final Report'!K591,CHAR(10)),""),IF('Final Report'!L591&lt;&gt;"",CONCATENATE("VoiceOver - iOS - ",'Final Report'!L591,CHAR(10)),""),IF('Final Report'!M591&lt;&gt;"",CONCATENATE("TalkBack - Android - ",'Final Report'!M591,CHAR(10)),""),IF('Final Report'!N591&lt;&gt;"",CONCATENATE("ZoomText - ",'Final Report'!N591,CHAR(10)),""),IF('Final Report'!O591&lt;&gt;"",CONCATENATE("Dragon - ",'Final Report'!O591,CHAR(10)),""),CHAR(10),"*Original Bug:*",CHAR(10),)))</f>
        <v>*Steps to Reproduce:*
N/A
*Actual Result:*
N/A
*ScreenShot Name:*
*Code Snippet*
0
*Expected Result*
N/A
*Rationale*
N/A
*Recommendation*
N/A
*WCAG 2.1 Conformance Level:*
N/A
*WCAG 2.1 Success Criteria:*
N/A
*Tested on:*
Windows: 11
MAC OS: 12
iOS: 15
Android OS: 10
FALSE</v>
      </c>
      <c r="D591" s="121" t="b">
        <f>Final_Report[[#This Row],[Severity]]</f>
        <v>0</v>
      </c>
      <c r="E591" s="103" t="str">
        <f>CONCATENATE('Final Report'!AD591,CHAR(10),CHAR(10),'Final Report'!AF591)</f>
        <v xml:space="preserve">
N/A</v>
      </c>
      <c r="F591" s="103" t="str">
        <f>Final_Report[[#This Row],[Components]]</f>
        <v>N/A (Level N/A), Accessibility, Audit, Marketing, MLM-XL, MLVISION, MyLab, US, VPAT</v>
      </c>
      <c r="G591" s="103" t="e">
        <f>Final_Report[[#This Row],[Labels]]</f>
        <v>#VALUE!</v>
      </c>
      <c r="H591" s="103">
        <f>Final_Report[[#This Row],[ScreenShot Name]]</f>
        <v>0</v>
      </c>
      <c r="I591" s="104">
        <f>Final_Report[[#This Row],[Priority]]</f>
        <v>0</v>
      </c>
      <c r="J591" s="103">
        <f>Final_Report[[#This Row],[Uploading Status]]</f>
        <v>0</v>
      </c>
    </row>
    <row r="592" spans="1:10" ht="409.5" hidden="1">
      <c r="A592" s="58">
        <f>Final_Report[[#This Row],[Issue Name]]</f>
        <v>0</v>
      </c>
      <c r="B592" s="103" t="str">
        <f>Final_Report[[#This Row],[Summary]]</f>
        <v>N/A</v>
      </c>
      <c r="C592" s="103" t="str">
        <f>CONCATENATE("*Steps to Reproduce:*",CHAR(10),CHAR(10),'Final Report'!AD592,CHAR(10),CHAR(10),'Final Report'!AF592,CHAR(10),CHAR(10),"*Actual Result:*",CHAR(10),'Final Report'!V592,CHAR(10),CHAR(10),"*ScreenShot Name:*",CHAR(10),'Final Report'!AI592,CHAR(10),CHAR(10),IF('Final Report'!X592&lt;&gt;"",CONCATENATE("*Code Snippet*",CHAR(10),'Final Report'!X592,CHAR(10),CHAR(10)),""),"*Expected Result*",CHAR(10),'Final Report'!Z592,CHAR(10),CHAR(10),"*Rationale*",CHAR(10),'Final Report'!AA592,CHAR(10),CHAR(10),"*Recommendation*",CHAR(10),'Final Report'!AC592,CHAR(10),CHAR(10),"*WCAG 2.1 Conformance Level:*",CHAR(10),'Final Report'!AG592,CHAR(10),CHAR(10),"*WCAG 2.1 Success Criteria:*",CHAR(10),'Final Report'!AH592,CHAR(10),CHAR(10),"*Tested on:*",CHAR(10),'Final Report'!AK592,CHAR(10),CHAR(10),IF(OR('Final Report'!G592&lt;&gt;"",'Final Report'!H592&lt;&gt;"",'Final Report'!I592&lt;&gt;"",'Final Report'!J592&lt;&gt;"",'Final Report'!K592&lt;&gt;"",'Final Report'!L592&lt;&gt;"",'Final Report'!M592&lt;&gt;"",'Final Report'!N592&lt;&gt;"",'Final Report'!O592&lt;&gt;""),CONCATENATE("*Assistive Technology:*",CHAR(10),IF('Final Report'!G592&lt;&gt;"",CONCATENATE("JAWS 2022 - Chrome - Windows - ",'Final Report'!G592,CHAR(10)),""),IF('Final Report'!H592&lt;&gt;"",CONCATENATE("NVDA 2022 - Firefox - Windows - ",'Final Report'!H592,CHAR(10)),""),IF('Final Report'!I592&lt;&gt;"",CONCATENATE("NVDA 2022 - Chrome - Windows - ",'Final Report'!I592,CHAR(10)),""),IF('Final Report'!J592&lt;&gt;"",CONCATENATE("VoiceOver - Safari - MAC OS - ",'Final Report'!J592,CHAR(10)),""),IF('Final Report'!K592&lt;&gt;"",CONCATENATE("VoiceOver - Chrome - MAC OS  - ",'Final Report'!K592,CHAR(10)),""),IF('Final Report'!L592&lt;&gt;"",CONCATENATE("VoiceOver - iOS - ",'Final Report'!L592,CHAR(10)),""),IF('Final Report'!M592&lt;&gt;"",CONCATENATE("TalkBack - Android - ",'Final Report'!M592,CHAR(10)),""),IF('Final Report'!N592&lt;&gt;"",CONCATENATE("ZoomText - ",'Final Report'!N592,CHAR(10)),""),IF('Final Report'!O592&lt;&gt;"",CONCATENATE("Dragon - ",'Final Report'!O592,CHAR(10)),""),CHAR(10),"*Original Bug:*",CHAR(10),)))</f>
        <v>*Steps to Reproduce:*
N/A
*Actual Result:*
N/A
*ScreenShot Name:*
*Code Snippet*
0
*Expected Result*
N/A
*Rationale*
N/A
*Recommendation*
N/A
*WCAG 2.1 Conformance Level:*
N/A
*WCAG 2.1 Success Criteria:*
N/A
*Tested on:*
Windows: 11
MAC OS: 12
iOS: 15
Android OS: 10
FALSE</v>
      </c>
      <c r="D592" s="121" t="b">
        <f>Final_Report[[#This Row],[Severity]]</f>
        <v>0</v>
      </c>
      <c r="E592" s="103" t="str">
        <f>CONCATENATE('Final Report'!AD592,CHAR(10),CHAR(10),'Final Report'!AF592)</f>
        <v xml:space="preserve">
N/A</v>
      </c>
      <c r="F592" s="103" t="str">
        <f>Final_Report[[#This Row],[Components]]</f>
        <v>N/A (Level N/A), Accessibility, Audit, Marketing, MLM-XL, MLVISION, MyLab, US, VPAT</v>
      </c>
      <c r="G592" s="103" t="e">
        <f>Final_Report[[#This Row],[Labels]]</f>
        <v>#VALUE!</v>
      </c>
      <c r="H592" s="103">
        <f>Final_Report[[#This Row],[ScreenShot Name]]</f>
        <v>0</v>
      </c>
      <c r="I592" s="104">
        <f>Final_Report[[#This Row],[Priority]]</f>
        <v>0</v>
      </c>
      <c r="J592" s="103">
        <f>Final_Report[[#This Row],[Uploading Status]]</f>
        <v>0</v>
      </c>
    </row>
    <row r="593" spans="1:10" ht="409.5" hidden="1">
      <c r="A593" s="58">
        <f>Final_Report[[#This Row],[Issue Name]]</f>
        <v>0</v>
      </c>
      <c r="B593" s="103" t="str">
        <f>Final_Report[[#This Row],[Summary]]</f>
        <v>N/A</v>
      </c>
      <c r="C593" s="103" t="str">
        <f>CONCATENATE("*Steps to Reproduce:*",CHAR(10),CHAR(10),'Final Report'!AD593,CHAR(10),CHAR(10),'Final Report'!AF593,CHAR(10),CHAR(10),"*Actual Result:*",CHAR(10),'Final Report'!V593,CHAR(10),CHAR(10),"*ScreenShot Name:*",CHAR(10),'Final Report'!AI593,CHAR(10),CHAR(10),IF('Final Report'!X593&lt;&gt;"",CONCATENATE("*Code Snippet*",CHAR(10),'Final Report'!X593,CHAR(10),CHAR(10)),""),"*Expected Result*",CHAR(10),'Final Report'!Z593,CHAR(10),CHAR(10),"*Rationale*",CHAR(10),'Final Report'!AA593,CHAR(10),CHAR(10),"*Recommendation*",CHAR(10),'Final Report'!AC593,CHAR(10),CHAR(10),"*WCAG 2.1 Conformance Level:*",CHAR(10),'Final Report'!AG593,CHAR(10),CHAR(10),"*WCAG 2.1 Success Criteria:*",CHAR(10),'Final Report'!AH593,CHAR(10),CHAR(10),"*Tested on:*",CHAR(10),'Final Report'!AK593,CHAR(10),CHAR(10),IF(OR('Final Report'!G593&lt;&gt;"",'Final Report'!H593&lt;&gt;"",'Final Report'!I593&lt;&gt;"",'Final Report'!J593&lt;&gt;"",'Final Report'!K593&lt;&gt;"",'Final Report'!L593&lt;&gt;"",'Final Report'!M593&lt;&gt;"",'Final Report'!N593&lt;&gt;"",'Final Report'!O593&lt;&gt;""),CONCATENATE("*Assistive Technology:*",CHAR(10),IF('Final Report'!G593&lt;&gt;"",CONCATENATE("JAWS 2022 - Chrome - Windows - ",'Final Report'!G593,CHAR(10)),""),IF('Final Report'!H593&lt;&gt;"",CONCATENATE("NVDA 2022 - Firefox - Windows - ",'Final Report'!H593,CHAR(10)),""),IF('Final Report'!I593&lt;&gt;"",CONCATENATE("NVDA 2022 - Chrome - Windows - ",'Final Report'!I593,CHAR(10)),""),IF('Final Report'!J593&lt;&gt;"",CONCATENATE("VoiceOver - Safari - MAC OS - ",'Final Report'!J593,CHAR(10)),""),IF('Final Report'!K593&lt;&gt;"",CONCATENATE("VoiceOver - Chrome - MAC OS  - ",'Final Report'!K593,CHAR(10)),""),IF('Final Report'!L593&lt;&gt;"",CONCATENATE("VoiceOver - iOS - ",'Final Report'!L593,CHAR(10)),""),IF('Final Report'!M593&lt;&gt;"",CONCATENATE("TalkBack - Android - ",'Final Report'!M593,CHAR(10)),""),IF('Final Report'!N593&lt;&gt;"",CONCATENATE("ZoomText - ",'Final Report'!N593,CHAR(10)),""),IF('Final Report'!O593&lt;&gt;"",CONCATENATE("Dragon - ",'Final Report'!O593,CHAR(10)),""),CHAR(10),"*Original Bug:*",CHAR(10),)))</f>
        <v>*Steps to Reproduce:*
N/A
*Actual Result:*
N/A
*ScreenShot Name:*
*Code Snippet*
0
*Expected Result*
N/A
*Rationale*
N/A
*Recommendation*
N/A
*WCAG 2.1 Conformance Level:*
N/A
*WCAG 2.1 Success Criteria:*
N/A
*Tested on:*
Windows: 11
MAC OS: 12
iOS: 15
Android OS: 10
FALSE</v>
      </c>
      <c r="D593" s="121" t="b">
        <f>Final_Report[[#This Row],[Severity]]</f>
        <v>0</v>
      </c>
      <c r="E593" s="103" t="str">
        <f>CONCATENATE('Final Report'!AD593,CHAR(10),CHAR(10),'Final Report'!AF593)</f>
        <v xml:space="preserve">
N/A</v>
      </c>
      <c r="F593" s="103" t="str">
        <f>Final_Report[[#This Row],[Components]]</f>
        <v>N/A (Level N/A), Accessibility, Audit, Marketing, MLM-XL, MLVISION, MyLab, US, VPAT</v>
      </c>
      <c r="G593" s="103" t="e">
        <f>Final_Report[[#This Row],[Labels]]</f>
        <v>#VALUE!</v>
      </c>
      <c r="H593" s="103">
        <f>Final_Report[[#This Row],[ScreenShot Name]]</f>
        <v>0</v>
      </c>
      <c r="I593" s="104">
        <f>Final_Report[[#This Row],[Priority]]</f>
        <v>0</v>
      </c>
      <c r="J593" s="103">
        <f>Final_Report[[#This Row],[Uploading Status]]</f>
        <v>0</v>
      </c>
    </row>
    <row r="594" spans="1:10" ht="409.5" hidden="1">
      <c r="A594" s="58">
        <f>Final_Report[[#This Row],[Issue Name]]</f>
        <v>0</v>
      </c>
      <c r="B594" s="103" t="str">
        <f>Final_Report[[#This Row],[Summary]]</f>
        <v>N/A</v>
      </c>
      <c r="C594" s="103" t="str">
        <f>CONCATENATE("*Steps to Reproduce:*",CHAR(10),CHAR(10),'Final Report'!AD594,CHAR(10),CHAR(10),'Final Report'!AF594,CHAR(10),CHAR(10),"*Actual Result:*",CHAR(10),'Final Report'!V594,CHAR(10),CHAR(10),"*ScreenShot Name:*",CHAR(10),'Final Report'!AI594,CHAR(10),CHAR(10),IF('Final Report'!X594&lt;&gt;"",CONCATENATE("*Code Snippet*",CHAR(10),'Final Report'!X594,CHAR(10),CHAR(10)),""),"*Expected Result*",CHAR(10),'Final Report'!Z594,CHAR(10),CHAR(10),"*Rationale*",CHAR(10),'Final Report'!AA594,CHAR(10),CHAR(10),"*Recommendation*",CHAR(10),'Final Report'!AC594,CHAR(10),CHAR(10),"*WCAG 2.1 Conformance Level:*",CHAR(10),'Final Report'!AG594,CHAR(10),CHAR(10),"*WCAG 2.1 Success Criteria:*",CHAR(10),'Final Report'!AH594,CHAR(10),CHAR(10),"*Tested on:*",CHAR(10),'Final Report'!AK594,CHAR(10),CHAR(10),IF(OR('Final Report'!G594&lt;&gt;"",'Final Report'!H594&lt;&gt;"",'Final Report'!I594&lt;&gt;"",'Final Report'!J594&lt;&gt;"",'Final Report'!K594&lt;&gt;"",'Final Report'!L594&lt;&gt;"",'Final Report'!M594&lt;&gt;"",'Final Report'!N594&lt;&gt;"",'Final Report'!O594&lt;&gt;""),CONCATENATE("*Assistive Technology:*",CHAR(10),IF('Final Report'!G594&lt;&gt;"",CONCATENATE("JAWS 2022 - Chrome - Windows - ",'Final Report'!G594,CHAR(10)),""),IF('Final Report'!H594&lt;&gt;"",CONCATENATE("NVDA 2022 - Firefox - Windows - ",'Final Report'!H594,CHAR(10)),""),IF('Final Report'!I594&lt;&gt;"",CONCATENATE("NVDA 2022 - Chrome - Windows - ",'Final Report'!I594,CHAR(10)),""),IF('Final Report'!J594&lt;&gt;"",CONCATENATE("VoiceOver - Safari - MAC OS - ",'Final Report'!J594,CHAR(10)),""),IF('Final Report'!K594&lt;&gt;"",CONCATENATE("VoiceOver - Chrome - MAC OS  - ",'Final Report'!K594,CHAR(10)),""),IF('Final Report'!L594&lt;&gt;"",CONCATENATE("VoiceOver - iOS - ",'Final Report'!L594,CHAR(10)),""),IF('Final Report'!M594&lt;&gt;"",CONCATENATE("TalkBack - Android - ",'Final Report'!M594,CHAR(10)),""),IF('Final Report'!N594&lt;&gt;"",CONCATENATE("ZoomText - ",'Final Report'!N594,CHAR(10)),""),IF('Final Report'!O594&lt;&gt;"",CONCATENATE("Dragon - ",'Final Report'!O594,CHAR(10)),""),CHAR(10),"*Original Bug:*",CHAR(10),)))</f>
        <v>*Steps to Reproduce:*
N/A
*Actual Result:*
N/A
*ScreenShot Name:*
*Code Snippet*
0
*Expected Result*
N/A
*Rationale*
N/A
*Recommendation*
N/A
*WCAG 2.1 Conformance Level:*
N/A
*WCAG 2.1 Success Criteria:*
N/A
*Tested on:*
Windows: 11
MAC OS: 12
iOS: 15
Android OS: 10
FALSE</v>
      </c>
      <c r="D594" s="121" t="b">
        <f>Final_Report[[#This Row],[Severity]]</f>
        <v>0</v>
      </c>
      <c r="E594" s="103" t="str">
        <f>CONCATENATE('Final Report'!AD594,CHAR(10),CHAR(10),'Final Report'!AF594)</f>
        <v xml:space="preserve">
N/A</v>
      </c>
      <c r="F594" s="103" t="str">
        <f>Final_Report[[#This Row],[Components]]</f>
        <v>N/A (Level N/A), Accessibility, Audit, Marketing, MLM-XL, MLVISION, MyLab, US, VPAT</v>
      </c>
      <c r="G594" s="103" t="e">
        <f>Final_Report[[#This Row],[Labels]]</f>
        <v>#VALUE!</v>
      </c>
      <c r="H594" s="103">
        <f>Final_Report[[#This Row],[ScreenShot Name]]</f>
        <v>0</v>
      </c>
      <c r="I594" s="104">
        <f>Final_Report[[#This Row],[Priority]]</f>
        <v>0</v>
      </c>
      <c r="J594" s="103">
        <f>Final_Report[[#This Row],[Uploading Status]]</f>
        <v>0</v>
      </c>
    </row>
    <row r="595" spans="1:10" ht="409.5" hidden="1">
      <c r="A595" s="58">
        <f>Final_Report[[#This Row],[Issue Name]]</f>
        <v>0</v>
      </c>
      <c r="B595" s="103" t="str">
        <f>Final_Report[[#This Row],[Summary]]</f>
        <v>N/A</v>
      </c>
      <c r="C595" s="103" t="str">
        <f>CONCATENATE("*Steps to Reproduce:*",CHAR(10),CHAR(10),'Final Report'!AD595,CHAR(10),CHAR(10),'Final Report'!AF595,CHAR(10),CHAR(10),"*Actual Result:*",CHAR(10),'Final Report'!V595,CHAR(10),CHAR(10),"*ScreenShot Name:*",CHAR(10),'Final Report'!AI595,CHAR(10),CHAR(10),IF('Final Report'!X595&lt;&gt;"",CONCATENATE("*Code Snippet*",CHAR(10),'Final Report'!X595,CHAR(10),CHAR(10)),""),"*Expected Result*",CHAR(10),'Final Report'!Z595,CHAR(10),CHAR(10),"*Rationale*",CHAR(10),'Final Report'!AA595,CHAR(10),CHAR(10),"*Recommendation*",CHAR(10),'Final Report'!AC595,CHAR(10),CHAR(10),"*WCAG 2.1 Conformance Level:*",CHAR(10),'Final Report'!AG595,CHAR(10),CHAR(10),"*WCAG 2.1 Success Criteria:*",CHAR(10),'Final Report'!AH595,CHAR(10),CHAR(10),"*Tested on:*",CHAR(10),'Final Report'!AK595,CHAR(10),CHAR(10),IF(OR('Final Report'!G595&lt;&gt;"",'Final Report'!H595&lt;&gt;"",'Final Report'!I595&lt;&gt;"",'Final Report'!J595&lt;&gt;"",'Final Report'!K595&lt;&gt;"",'Final Report'!L595&lt;&gt;"",'Final Report'!M595&lt;&gt;"",'Final Report'!N595&lt;&gt;"",'Final Report'!O595&lt;&gt;""),CONCATENATE("*Assistive Technology:*",CHAR(10),IF('Final Report'!G595&lt;&gt;"",CONCATENATE("JAWS 2022 - Chrome - Windows - ",'Final Report'!G595,CHAR(10)),""),IF('Final Report'!H595&lt;&gt;"",CONCATENATE("NVDA 2022 - Firefox - Windows - ",'Final Report'!H595,CHAR(10)),""),IF('Final Report'!I595&lt;&gt;"",CONCATENATE("NVDA 2022 - Chrome - Windows - ",'Final Report'!I595,CHAR(10)),""),IF('Final Report'!J595&lt;&gt;"",CONCATENATE("VoiceOver - Safari - MAC OS - ",'Final Report'!J595,CHAR(10)),""),IF('Final Report'!K595&lt;&gt;"",CONCATENATE("VoiceOver - Chrome - MAC OS  - ",'Final Report'!K595,CHAR(10)),""),IF('Final Report'!L595&lt;&gt;"",CONCATENATE("VoiceOver - iOS - ",'Final Report'!L595,CHAR(10)),""),IF('Final Report'!M595&lt;&gt;"",CONCATENATE("TalkBack - Android - ",'Final Report'!M595,CHAR(10)),""),IF('Final Report'!N595&lt;&gt;"",CONCATENATE("ZoomText - ",'Final Report'!N595,CHAR(10)),""),IF('Final Report'!O595&lt;&gt;"",CONCATENATE("Dragon - ",'Final Report'!O595,CHAR(10)),""),CHAR(10),"*Original Bug:*",CHAR(10),)))</f>
        <v>*Steps to Reproduce:*
N/A
*Actual Result:*
N/A
*ScreenShot Name:*
*Code Snippet*
0
*Expected Result*
N/A
*Rationale*
N/A
*Recommendation*
N/A
*WCAG 2.1 Conformance Level:*
N/A
*WCAG 2.1 Success Criteria:*
N/A
*Tested on:*
Windows: 11
MAC OS: 12
iOS: 15
Android OS: 10
FALSE</v>
      </c>
      <c r="D595" s="121" t="b">
        <f>Final_Report[[#This Row],[Severity]]</f>
        <v>0</v>
      </c>
      <c r="E595" s="103" t="str">
        <f>CONCATENATE('Final Report'!AD595,CHAR(10),CHAR(10),'Final Report'!AF595)</f>
        <v xml:space="preserve">
N/A</v>
      </c>
      <c r="F595" s="103" t="str">
        <f>Final_Report[[#This Row],[Components]]</f>
        <v>N/A (Level N/A), Accessibility, Audit, Marketing, MLM-XL, MLVISION, MyLab, US, VPAT</v>
      </c>
      <c r="G595" s="103" t="e">
        <f>Final_Report[[#This Row],[Labels]]</f>
        <v>#VALUE!</v>
      </c>
      <c r="H595" s="103">
        <f>Final_Report[[#This Row],[ScreenShot Name]]</f>
        <v>0</v>
      </c>
      <c r="I595" s="104">
        <f>Final_Report[[#This Row],[Priority]]</f>
        <v>0</v>
      </c>
      <c r="J595" s="103">
        <f>Final_Report[[#This Row],[Uploading Status]]</f>
        <v>0</v>
      </c>
    </row>
    <row r="596" spans="1:10" ht="409.5" hidden="1">
      <c r="A596" s="58">
        <f>Final_Report[[#This Row],[Issue Name]]</f>
        <v>0</v>
      </c>
      <c r="B596" s="103" t="str">
        <f>Final_Report[[#This Row],[Summary]]</f>
        <v>N/A</v>
      </c>
      <c r="C596" s="103" t="str">
        <f>CONCATENATE("*Steps to Reproduce:*",CHAR(10),CHAR(10),'Final Report'!AD596,CHAR(10),CHAR(10),'Final Report'!AF596,CHAR(10),CHAR(10),"*Actual Result:*",CHAR(10),'Final Report'!V596,CHAR(10),CHAR(10),"*ScreenShot Name:*",CHAR(10),'Final Report'!AI596,CHAR(10),CHAR(10),IF('Final Report'!X596&lt;&gt;"",CONCATENATE("*Code Snippet*",CHAR(10),'Final Report'!X596,CHAR(10),CHAR(10)),""),"*Expected Result*",CHAR(10),'Final Report'!Z596,CHAR(10),CHAR(10),"*Rationale*",CHAR(10),'Final Report'!AA596,CHAR(10),CHAR(10),"*Recommendation*",CHAR(10),'Final Report'!AC596,CHAR(10),CHAR(10),"*WCAG 2.1 Conformance Level:*",CHAR(10),'Final Report'!AG596,CHAR(10),CHAR(10),"*WCAG 2.1 Success Criteria:*",CHAR(10),'Final Report'!AH596,CHAR(10),CHAR(10),"*Tested on:*",CHAR(10),'Final Report'!AK596,CHAR(10),CHAR(10),IF(OR('Final Report'!G596&lt;&gt;"",'Final Report'!H596&lt;&gt;"",'Final Report'!I596&lt;&gt;"",'Final Report'!J596&lt;&gt;"",'Final Report'!K596&lt;&gt;"",'Final Report'!L596&lt;&gt;"",'Final Report'!M596&lt;&gt;"",'Final Report'!N596&lt;&gt;"",'Final Report'!O596&lt;&gt;""),CONCATENATE("*Assistive Technology:*",CHAR(10),IF('Final Report'!G596&lt;&gt;"",CONCATENATE("JAWS 2022 - Chrome - Windows - ",'Final Report'!G596,CHAR(10)),""),IF('Final Report'!H596&lt;&gt;"",CONCATENATE("NVDA 2022 - Firefox - Windows - ",'Final Report'!H596,CHAR(10)),""),IF('Final Report'!I596&lt;&gt;"",CONCATENATE("NVDA 2022 - Chrome - Windows - ",'Final Report'!I596,CHAR(10)),""),IF('Final Report'!J596&lt;&gt;"",CONCATENATE("VoiceOver - Safari - MAC OS - ",'Final Report'!J596,CHAR(10)),""),IF('Final Report'!K596&lt;&gt;"",CONCATENATE("VoiceOver - Chrome - MAC OS  - ",'Final Report'!K596,CHAR(10)),""),IF('Final Report'!L596&lt;&gt;"",CONCATENATE("VoiceOver - iOS - ",'Final Report'!L596,CHAR(10)),""),IF('Final Report'!M596&lt;&gt;"",CONCATENATE("TalkBack - Android - ",'Final Report'!M596,CHAR(10)),""),IF('Final Report'!N596&lt;&gt;"",CONCATENATE("ZoomText - ",'Final Report'!N596,CHAR(10)),""),IF('Final Report'!O596&lt;&gt;"",CONCATENATE("Dragon - ",'Final Report'!O596,CHAR(10)),""),CHAR(10),"*Original Bug:*",CHAR(10),)))</f>
        <v>*Steps to Reproduce:*
N/A
*Actual Result:*
N/A
*ScreenShot Name:*
*Code Snippet*
0
*Expected Result*
N/A
*Rationale*
N/A
*Recommendation*
N/A
*WCAG 2.1 Conformance Level:*
N/A
*WCAG 2.1 Success Criteria:*
N/A
*Tested on:*
Windows: 11
MAC OS: 12
iOS: 15
Android OS: 10
FALSE</v>
      </c>
      <c r="D596" s="121" t="b">
        <f>Final_Report[[#This Row],[Severity]]</f>
        <v>0</v>
      </c>
      <c r="E596" s="103" t="str">
        <f>CONCATENATE('Final Report'!AD596,CHAR(10),CHAR(10),'Final Report'!AF596)</f>
        <v xml:space="preserve">
N/A</v>
      </c>
      <c r="F596" s="103" t="str">
        <f>Final_Report[[#This Row],[Components]]</f>
        <v>N/A (Level N/A), Accessibility, Audit, Marketing, MLM-XL, MLVISION, MyLab, US, VPAT</v>
      </c>
      <c r="G596" s="103" t="e">
        <f>Final_Report[[#This Row],[Labels]]</f>
        <v>#VALUE!</v>
      </c>
      <c r="H596" s="103">
        <f>Final_Report[[#This Row],[ScreenShot Name]]</f>
        <v>0</v>
      </c>
      <c r="I596" s="104">
        <f>Final_Report[[#This Row],[Priority]]</f>
        <v>0</v>
      </c>
      <c r="J596" s="103">
        <f>Final_Report[[#This Row],[Uploading Status]]</f>
        <v>0</v>
      </c>
    </row>
    <row r="597" spans="1:10" ht="409.5" hidden="1">
      <c r="A597" s="58">
        <f>Final_Report[[#This Row],[Issue Name]]</f>
        <v>0</v>
      </c>
      <c r="B597" s="103" t="str">
        <f>Final_Report[[#This Row],[Summary]]</f>
        <v>N/A</v>
      </c>
      <c r="C597" s="103" t="str">
        <f>CONCATENATE("*Steps to Reproduce:*",CHAR(10),CHAR(10),'Final Report'!AD597,CHAR(10),CHAR(10),'Final Report'!AF597,CHAR(10),CHAR(10),"*Actual Result:*",CHAR(10),'Final Report'!V597,CHAR(10),CHAR(10),"*ScreenShot Name:*",CHAR(10),'Final Report'!AI597,CHAR(10),CHAR(10),IF('Final Report'!X597&lt;&gt;"",CONCATENATE("*Code Snippet*",CHAR(10),'Final Report'!X597,CHAR(10),CHAR(10)),""),"*Expected Result*",CHAR(10),'Final Report'!Z597,CHAR(10),CHAR(10),"*Rationale*",CHAR(10),'Final Report'!AA597,CHAR(10),CHAR(10),"*Recommendation*",CHAR(10),'Final Report'!AC597,CHAR(10),CHAR(10),"*WCAG 2.1 Conformance Level:*",CHAR(10),'Final Report'!AG597,CHAR(10),CHAR(10),"*WCAG 2.1 Success Criteria:*",CHAR(10),'Final Report'!AH597,CHAR(10),CHAR(10),"*Tested on:*",CHAR(10),'Final Report'!AK597,CHAR(10),CHAR(10),IF(OR('Final Report'!G597&lt;&gt;"",'Final Report'!H597&lt;&gt;"",'Final Report'!I597&lt;&gt;"",'Final Report'!J597&lt;&gt;"",'Final Report'!K597&lt;&gt;"",'Final Report'!L597&lt;&gt;"",'Final Report'!M597&lt;&gt;"",'Final Report'!N597&lt;&gt;"",'Final Report'!O597&lt;&gt;""),CONCATENATE("*Assistive Technology:*",CHAR(10),IF('Final Report'!G597&lt;&gt;"",CONCATENATE("JAWS 2022 - Chrome - Windows - ",'Final Report'!G597,CHAR(10)),""),IF('Final Report'!H597&lt;&gt;"",CONCATENATE("NVDA 2022 - Firefox - Windows - ",'Final Report'!H597,CHAR(10)),""),IF('Final Report'!I597&lt;&gt;"",CONCATENATE("NVDA 2022 - Chrome - Windows - ",'Final Report'!I597,CHAR(10)),""),IF('Final Report'!J597&lt;&gt;"",CONCATENATE("VoiceOver - Safari - MAC OS - ",'Final Report'!J597,CHAR(10)),""),IF('Final Report'!K597&lt;&gt;"",CONCATENATE("VoiceOver - Chrome - MAC OS  - ",'Final Report'!K597,CHAR(10)),""),IF('Final Report'!L597&lt;&gt;"",CONCATENATE("VoiceOver - iOS - ",'Final Report'!L597,CHAR(10)),""),IF('Final Report'!M597&lt;&gt;"",CONCATENATE("TalkBack - Android - ",'Final Report'!M597,CHAR(10)),""),IF('Final Report'!N597&lt;&gt;"",CONCATENATE("ZoomText - ",'Final Report'!N597,CHAR(10)),""),IF('Final Report'!O597&lt;&gt;"",CONCATENATE("Dragon - ",'Final Report'!O597,CHAR(10)),""),CHAR(10),"*Original Bug:*",CHAR(10),)))</f>
        <v>*Steps to Reproduce:*
N/A
*Actual Result:*
N/A
*ScreenShot Name:*
*Code Snippet*
0
*Expected Result*
N/A
*Rationale*
N/A
*Recommendation*
N/A
*WCAG 2.1 Conformance Level:*
N/A
*WCAG 2.1 Success Criteria:*
N/A
*Tested on:*
Windows: 11
MAC OS: 12
iOS: 15
Android OS: 10
FALSE</v>
      </c>
      <c r="D597" s="121" t="b">
        <f>Final_Report[[#This Row],[Severity]]</f>
        <v>0</v>
      </c>
      <c r="E597" s="103" t="str">
        <f>CONCATENATE('Final Report'!AD597,CHAR(10),CHAR(10),'Final Report'!AF597)</f>
        <v xml:space="preserve">
N/A</v>
      </c>
      <c r="F597" s="103" t="str">
        <f>Final_Report[[#This Row],[Components]]</f>
        <v>N/A (Level N/A), Accessibility, Audit, Marketing, MLM-XL, MLVISION, MyLab, US, VPAT</v>
      </c>
      <c r="G597" s="103" t="e">
        <f>Final_Report[[#This Row],[Labels]]</f>
        <v>#VALUE!</v>
      </c>
      <c r="H597" s="103">
        <f>Final_Report[[#This Row],[ScreenShot Name]]</f>
        <v>0</v>
      </c>
      <c r="I597" s="104">
        <f>Final_Report[[#This Row],[Priority]]</f>
        <v>0</v>
      </c>
      <c r="J597" s="103">
        <f>Final_Report[[#This Row],[Uploading Status]]</f>
        <v>0</v>
      </c>
    </row>
    <row r="598" spans="1:10" ht="409.5" hidden="1">
      <c r="A598" s="58">
        <f>Final_Report[[#This Row],[Issue Name]]</f>
        <v>0</v>
      </c>
      <c r="B598" s="103" t="str">
        <f>Final_Report[[#This Row],[Summary]]</f>
        <v>N/A</v>
      </c>
      <c r="C598" s="103" t="str">
        <f>CONCATENATE("*Steps to Reproduce:*",CHAR(10),CHAR(10),'Final Report'!AD598,CHAR(10),CHAR(10),'Final Report'!AF598,CHAR(10),CHAR(10),"*Actual Result:*",CHAR(10),'Final Report'!V598,CHAR(10),CHAR(10),"*ScreenShot Name:*",CHAR(10),'Final Report'!AI598,CHAR(10),CHAR(10),IF('Final Report'!X598&lt;&gt;"",CONCATENATE("*Code Snippet*",CHAR(10),'Final Report'!X598,CHAR(10),CHAR(10)),""),"*Expected Result*",CHAR(10),'Final Report'!Z598,CHAR(10),CHAR(10),"*Rationale*",CHAR(10),'Final Report'!AA598,CHAR(10),CHAR(10),"*Recommendation*",CHAR(10),'Final Report'!AC598,CHAR(10),CHAR(10),"*WCAG 2.1 Conformance Level:*",CHAR(10),'Final Report'!AG598,CHAR(10),CHAR(10),"*WCAG 2.1 Success Criteria:*",CHAR(10),'Final Report'!AH598,CHAR(10),CHAR(10),"*Tested on:*",CHAR(10),'Final Report'!AK598,CHAR(10),CHAR(10),IF(OR('Final Report'!G598&lt;&gt;"",'Final Report'!H598&lt;&gt;"",'Final Report'!I598&lt;&gt;"",'Final Report'!J598&lt;&gt;"",'Final Report'!K598&lt;&gt;"",'Final Report'!L598&lt;&gt;"",'Final Report'!M598&lt;&gt;"",'Final Report'!N598&lt;&gt;"",'Final Report'!O598&lt;&gt;""),CONCATENATE("*Assistive Technology:*",CHAR(10),IF('Final Report'!G598&lt;&gt;"",CONCATENATE("JAWS 2022 - Chrome - Windows - ",'Final Report'!G598,CHAR(10)),""),IF('Final Report'!H598&lt;&gt;"",CONCATENATE("NVDA 2022 - Firefox - Windows - ",'Final Report'!H598,CHAR(10)),""),IF('Final Report'!I598&lt;&gt;"",CONCATENATE("NVDA 2022 - Chrome - Windows - ",'Final Report'!I598,CHAR(10)),""),IF('Final Report'!J598&lt;&gt;"",CONCATENATE("VoiceOver - Safari - MAC OS - ",'Final Report'!J598,CHAR(10)),""),IF('Final Report'!K598&lt;&gt;"",CONCATENATE("VoiceOver - Chrome - MAC OS  - ",'Final Report'!K598,CHAR(10)),""),IF('Final Report'!L598&lt;&gt;"",CONCATENATE("VoiceOver - iOS - ",'Final Report'!L598,CHAR(10)),""),IF('Final Report'!M598&lt;&gt;"",CONCATENATE("TalkBack - Android - ",'Final Report'!M598,CHAR(10)),""),IF('Final Report'!N598&lt;&gt;"",CONCATENATE("ZoomText - ",'Final Report'!N598,CHAR(10)),""),IF('Final Report'!O598&lt;&gt;"",CONCATENATE("Dragon - ",'Final Report'!O598,CHAR(10)),""),CHAR(10),"*Original Bug:*",CHAR(10),)))</f>
        <v>*Steps to Reproduce:*
N/A
*Actual Result:*
N/A
*ScreenShot Name:*
*Code Snippet*
0
*Expected Result*
N/A
*Rationale*
N/A
*Recommendation*
N/A
*WCAG 2.1 Conformance Level:*
N/A
*WCAG 2.1 Success Criteria:*
N/A
*Tested on:*
Windows: 11
MAC OS: 12
iOS: 15
Android OS: 10
FALSE</v>
      </c>
      <c r="D598" s="121" t="b">
        <f>Final_Report[[#This Row],[Severity]]</f>
        <v>0</v>
      </c>
      <c r="E598" s="103" t="str">
        <f>CONCATENATE('Final Report'!AD598,CHAR(10),CHAR(10),'Final Report'!AF598)</f>
        <v xml:space="preserve">
N/A</v>
      </c>
      <c r="F598" s="103" t="str">
        <f>Final_Report[[#This Row],[Components]]</f>
        <v>N/A (Level N/A), Accessibility, Audit, Marketing, MLM-XL, MLVISION, MyLab, US, VPAT</v>
      </c>
      <c r="G598" s="103" t="e">
        <f>Final_Report[[#This Row],[Labels]]</f>
        <v>#VALUE!</v>
      </c>
      <c r="H598" s="103">
        <f>Final_Report[[#This Row],[ScreenShot Name]]</f>
        <v>0</v>
      </c>
      <c r="I598" s="104">
        <f>Final_Report[[#This Row],[Priority]]</f>
        <v>0</v>
      </c>
      <c r="J598" s="103">
        <f>Final_Report[[#This Row],[Uploading Status]]</f>
        <v>0</v>
      </c>
    </row>
    <row r="599" spans="1:10" ht="409.5" hidden="1">
      <c r="A599" s="58">
        <f>Final_Report[[#This Row],[Issue Name]]</f>
        <v>0</v>
      </c>
      <c r="B599" s="103" t="str">
        <f>Final_Report[[#This Row],[Summary]]</f>
        <v>N/A</v>
      </c>
      <c r="C599" s="103" t="str">
        <f>CONCATENATE("*Steps to Reproduce:*",CHAR(10),CHAR(10),'Final Report'!AD599,CHAR(10),CHAR(10),'Final Report'!AF599,CHAR(10),CHAR(10),"*Actual Result:*",CHAR(10),'Final Report'!V599,CHAR(10),CHAR(10),"*ScreenShot Name:*",CHAR(10),'Final Report'!AI599,CHAR(10),CHAR(10),IF('Final Report'!X599&lt;&gt;"",CONCATENATE("*Code Snippet*",CHAR(10),'Final Report'!X599,CHAR(10),CHAR(10)),""),"*Expected Result*",CHAR(10),'Final Report'!Z599,CHAR(10),CHAR(10),"*Rationale*",CHAR(10),'Final Report'!AA599,CHAR(10),CHAR(10),"*Recommendation*",CHAR(10),'Final Report'!AC599,CHAR(10),CHAR(10),"*WCAG 2.1 Conformance Level:*",CHAR(10),'Final Report'!AG599,CHAR(10),CHAR(10),"*WCAG 2.1 Success Criteria:*",CHAR(10),'Final Report'!AH599,CHAR(10),CHAR(10),"*Tested on:*",CHAR(10),'Final Report'!AK599,CHAR(10),CHAR(10),IF(OR('Final Report'!G599&lt;&gt;"",'Final Report'!H599&lt;&gt;"",'Final Report'!I599&lt;&gt;"",'Final Report'!J599&lt;&gt;"",'Final Report'!K599&lt;&gt;"",'Final Report'!L599&lt;&gt;"",'Final Report'!M599&lt;&gt;"",'Final Report'!N599&lt;&gt;"",'Final Report'!O599&lt;&gt;""),CONCATENATE("*Assistive Technology:*",CHAR(10),IF('Final Report'!G599&lt;&gt;"",CONCATENATE("JAWS 2022 - Chrome - Windows - ",'Final Report'!G599,CHAR(10)),""),IF('Final Report'!H599&lt;&gt;"",CONCATENATE("NVDA 2022 - Firefox - Windows - ",'Final Report'!H599,CHAR(10)),""),IF('Final Report'!I599&lt;&gt;"",CONCATENATE("NVDA 2022 - Chrome - Windows - ",'Final Report'!I599,CHAR(10)),""),IF('Final Report'!J599&lt;&gt;"",CONCATENATE("VoiceOver - Safari - MAC OS - ",'Final Report'!J599,CHAR(10)),""),IF('Final Report'!K599&lt;&gt;"",CONCATENATE("VoiceOver - Chrome - MAC OS  - ",'Final Report'!K599,CHAR(10)),""),IF('Final Report'!L599&lt;&gt;"",CONCATENATE("VoiceOver - iOS - ",'Final Report'!L599,CHAR(10)),""),IF('Final Report'!M599&lt;&gt;"",CONCATENATE("TalkBack - Android - ",'Final Report'!M599,CHAR(10)),""),IF('Final Report'!N599&lt;&gt;"",CONCATENATE("ZoomText - ",'Final Report'!N599,CHAR(10)),""),IF('Final Report'!O599&lt;&gt;"",CONCATENATE("Dragon - ",'Final Report'!O599,CHAR(10)),""),CHAR(10),"*Original Bug:*",CHAR(10),)))</f>
        <v>*Steps to Reproduce:*
N/A
*Actual Result:*
N/A
*ScreenShot Name:*
*Code Snippet*
0
*Expected Result*
N/A
*Rationale*
N/A
*Recommendation*
N/A
*WCAG 2.1 Conformance Level:*
N/A
*WCAG 2.1 Success Criteria:*
N/A
*Tested on:*
Windows: 11
MAC OS: 12
iOS: 15
Android OS: 10
FALSE</v>
      </c>
      <c r="D599" s="121" t="b">
        <f>Final_Report[[#This Row],[Severity]]</f>
        <v>0</v>
      </c>
      <c r="E599" s="103" t="str">
        <f>CONCATENATE('Final Report'!AD599,CHAR(10),CHAR(10),'Final Report'!AF599)</f>
        <v xml:space="preserve">
N/A</v>
      </c>
      <c r="F599" s="103" t="str">
        <f>Final_Report[[#This Row],[Components]]</f>
        <v>N/A (Level N/A), Accessibility, Audit, Marketing, MLM-XL, MLVISION, MyLab, US, VPAT</v>
      </c>
      <c r="G599" s="103" t="e">
        <f>Final_Report[[#This Row],[Labels]]</f>
        <v>#VALUE!</v>
      </c>
      <c r="H599" s="103">
        <f>Final_Report[[#This Row],[ScreenShot Name]]</f>
        <v>0</v>
      </c>
      <c r="I599" s="104">
        <f>Final_Report[[#This Row],[Priority]]</f>
        <v>0</v>
      </c>
      <c r="J599" s="103">
        <f>Final_Report[[#This Row],[Uploading Status]]</f>
        <v>0</v>
      </c>
    </row>
    <row r="600" spans="1:10" ht="409.5" hidden="1">
      <c r="A600" s="58">
        <f>Final_Report[[#This Row],[Issue Name]]</f>
        <v>0</v>
      </c>
      <c r="B600" s="103" t="str">
        <f>Final_Report[[#This Row],[Summary]]</f>
        <v>N/A</v>
      </c>
      <c r="C600" s="103" t="str">
        <f>CONCATENATE("*Steps to Reproduce:*",CHAR(10),CHAR(10),'Final Report'!AD600,CHAR(10),CHAR(10),'Final Report'!AF600,CHAR(10),CHAR(10),"*Actual Result:*",CHAR(10),'Final Report'!V600,CHAR(10),CHAR(10),"*ScreenShot Name:*",CHAR(10),'Final Report'!AI600,CHAR(10),CHAR(10),IF('Final Report'!X600&lt;&gt;"",CONCATENATE("*Code Snippet*",CHAR(10),'Final Report'!X600,CHAR(10),CHAR(10)),""),"*Expected Result*",CHAR(10),'Final Report'!Z600,CHAR(10),CHAR(10),"*Rationale*",CHAR(10),'Final Report'!AA600,CHAR(10),CHAR(10),"*Recommendation*",CHAR(10),'Final Report'!AC600,CHAR(10),CHAR(10),"*WCAG 2.1 Conformance Level:*",CHAR(10),'Final Report'!AG600,CHAR(10),CHAR(10),"*WCAG 2.1 Success Criteria:*",CHAR(10),'Final Report'!AH600,CHAR(10),CHAR(10),"*Tested on:*",CHAR(10),'Final Report'!AK600,CHAR(10),CHAR(10),IF(OR('Final Report'!G600&lt;&gt;"",'Final Report'!H600&lt;&gt;"",'Final Report'!I600&lt;&gt;"",'Final Report'!J600&lt;&gt;"",'Final Report'!K600&lt;&gt;"",'Final Report'!L600&lt;&gt;"",'Final Report'!M600&lt;&gt;"",'Final Report'!N600&lt;&gt;"",'Final Report'!O600&lt;&gt;""),CONCATENATE("*Assistive Technology:*",CHAR(10),IF('Final Report'!G600&lt;&gt;"",CONCATENATE("JAWS 2022 - Chrome - Windows - ",'Final Report'!G600,CHAR(10)),""),IF('Final Report'!H600&lt;&gt;"",CONCATENATE("NVDA 2022 - Firefox - Windows - ",'Final Report'!H600,CHAR(10)),""),IF('Final Report'!I600&lt;&gt;"",CONCATENATE("NVDA 2022 - Chrome - Windows - ",'Final Report'!I600,CHAR(10)),""),IF('Final Report'!J600&lt;&gt;"",CONCATENATE("VoiceOver - Safari - MAC OS - ",'Final Report'!J600,CHAR(10)),""),IF('Final Report'!K600&lt;&gt;"",CONCATENATE("VoiceOver - Chrome - MAC OS  - ",'Final Report'!K600,CHAR(10)),""),IF('Final Report'!L600&lt;&gt;"",CONCATENATE("VoiceOver - iOS - ",'Final Report'!L600,CHAR(10)),""),IF('Final Report'!M600&lt;&gt;"",CONCATENATE("TalkBack - Android - ",'Final Report'!M600,CHAR(10)),""),IF('Final Report'!N600&lt;&gt;"",CONCATENATE("ZoomText - ",'Final Report'!N600,CHAR(10)),""),IF('Final Report'!O600&lt;&gt;"",CONCATENATE("Dragon - ",'Final Report'!O600,CHAR(10)),""),CHAR(10),"*Original Bug:*",CHAR(10),)))</f>
        <v>*Steps to Reproduce:*
N/A
*Actual Result:*
N/A
*ScreenShot Name:*
*Code Snippet*
0
*Expected Result*
N/A
*Rationale*
N/A
*Recommendation*
N/A
*WCAG 2.1 Conformance Level:*
N/A
*WCAG 2.1 Success Criteria:*
N/A
*Tested on:*
Windows: 11
MAC OS: 12
iOS: 15
Android OS: 10
FALSE</v>
      </c>
      <c r="D600" s="121" t="b">
        <f>Final_Report[[#This Row],[Severity]]</f>
        <v>0</v>
      </c>
      <c r="E600" s="103" t="str">
        <f>CONCATENATE('Final Report'!AD600,CHAR(10),CHAR(10),'Final Report'!AF600)</f>
        <v xml:space="preserve">
N/A</v>
      </c>
      <c r="F600" s="103" t="str">
        <f>Final_Report[[#This Row],[Components]]</f>
        <v>N/A (Level N/A), Accessibility, Audit, Marketing, MLM-XL, MLVISION, MyLab, US, VPAT</v>
      </c>
      <c r="G600" s="103" t="e">
        <f>Final_Report[[#This Row],[Labels]]</f>
        <v>#VALUE!</v>
      </c>
      <c r="H600" s="103">
        <f>Final_Report[[#This Row],[ScreenShot Name]]</f>
        <v>0</v>
      </c>
      <c r="I600" s="104">
        <f>Final_Report[[#This Row],[Priority]]</f>
        <v>0</v>
      </c>
      <c r="J600" s="103">
        <f>Final_Report[[#This Row],[Uploading Status]]</f>
        <v>0</v>
      </c>
    </row>
    <row r="601" spans="1:10" ht="409.5" hidden="1">
      <c r="A601" s="58">
        <f>Final_Report[[#This Row],[Issue Name]]</f>
        <v>0</v>
      </c>
      <c r="B601" s="103" t="str">
        <f>Final_Report[[#This Row],[Summary]]</f>
        <v>N/A</v>
      </c>
      <c r="C601" s="103" t="str">
        <f>CONCATENATE("*Steps to Reproduce:*",CHAR(10),CHAR(10),'Final Report'!AD601,CHAR(10),CHAR(10),'Final Report'!AF601,CHAR(10),CHAR(10),"*Actual Result:*",CHAR(10),'Final Report'!V601,CHAR(10),CHAR(10),"*ScreenShot Name:*",CHAR(10),'Final Report'!AI601,CHAR(10),CHAR(10),IF('Final Report'!X601&lt;&gt;"",CONCATENATE("*Code Snippet*",CHAR(10),'Final Report'!X601,CHAR(10),CHAR(10)),""),"*Expected Result*",CHAR(10),'Final Report'!Z601,CHAR(10),CHAR(10),"*Rationale*",CHAR(10),'Final Report'!AA601,CHAR(10),CHAR(10),"*Recommendation*",CHAR(10),'Final Report'!AC601,CHAR(10),CHAR(10),"*WCAG 2.1 Conformance Level:*",CHAR(10),'Final Report'!AG601,CHAR(10),CHAR(10),"*WCAG 2.1 Success Criteria:*",CHAR(10),'Final Report'!AH601,CHAR(10),CHAR(10),"*Tested on:*",CHAR(10),'Final Report'!AK601,CHAR(10),CHAR(10),IF(OR('Final Report'!G601&lt;&gt;"",'Final Report'!H601&lt;&gt;"",'Final Report'!I601&lt;&gt;"",'Final Report'!J601&lt;&gt;"",'Final Report'!K601&lt;&gt;"",'Final Report'!L601&lt;&gt;"",'Final Report'!M601&lt;&gt;"",'Final Report'!N601&lt;&gt;"",'Final Report'!O601&lt;&gt;""),CONCATENATE("*Assistive Technology:*",CHAR(10),IF('Final Report'!G601&lt;&gt;"",CONCATENATE("JAWS 2022 - Chrome - Windows - ",'Final Report'!G601,CHAR(10)),""),IF('Final Report'!H601&lt;&gt;"",CONCATENATE("NVDA 2022 - Firefox - Windows - ",'Final Report'!H601,CHAR(10)),""),IF('Final Report'!I601&lt;&gt;"",CONCATENATE("NVDA 2022 - Chrome - Windows - ",'Final Report'!I601,CHAR(10)),""),IF('Final Report'!J601&lt;&gt;"",CONCATENATE("VoiceOver - Safari - MAC OS - ",'Final Report'!J601,CHAR(10)),""),IF('Final Report'!K601&lt;&gt;"",CONCATENATE("VoiceOver - Chrome - MAC OS  - ",'Final Report'!K601,CHAR(10)),""),IF('Final Report'!L601&lt;&gt;"",CONCATENATE("VoiceOver - iOS - ",'Final Report'!L601,CHAR(10)),""),IF('Final Report'!M601&lt;&gt;"",CONCATENATE("TalkBack - Android - ",'Final Report'!M601,CHAR(10)),""),IF('Final Report'!N601&lt;&gt;"",CONCATENATE("ZoomText - ",'Final Report'!N601,CHAR(10)),""),IF('Final Report'!O601&lt;&gt;"",CONCATENATE("Dragon - ",'Final Report'!O601,CHAR(10)),""),CHAR(10),"*Original Bug:*",CHAR(10),)))</f>
        <v>*Steps to Reproduce:*
N/A
*Actual Result:*
N/A
*ScreenShot Name:*
*Code Snippet*
0
*Expected Result*
N/A
*Rationale*
N/A
*Recommendation*
N/A
*WCAG 2.1 Conformance Level:*
N/A
*WCAG 2.1 Success Criteria:*
N/A
*Tested on:*
Windows: 11
MAC OS: 12
iOS: 15
Android OS: 10
FALSE</v>
      </c>
      <c r="D601" s="121" t="b">
        <f>Final_Report[[#This Row],[Severity]]</f>
        <v>0</v>
      </c>
      <c r="E601" s="103" t="str">
        <f>CONCATENATE('Final Report'!AD601,CHAR(10),CHAR(10),'Final Report'!AF601)</f>
        <v xml:space="preserve">
N/A</v>
      </c>
      <c r="F601" s="103" t="str">
        <f>Final_Report[[#This Row],[Components]]</f>
        <v>N/A (Level N/A), Accessibility, Audit, Marketing, MLM-XL, MLVISION, MyLab, US, VPAT</v>
      </c>
      <c r="G601" s="103" t="e">
        <f>Final_Report[[#This Row],[Labels]]</f>
        <v>#VALUE!</v>
      </c>
      <c r="H601" s="103">
        <f>Final_Report[[#This Row],[ScreenShot Name]]</f>
        <v>0</v>
      </c>
      <c r="I601" s="104">
        <f>Final_Report[[#This Row],[Priority]]</f>
        <v>0</v>
      </c>
      <c r="J601" s="103">
        <f>Final_Report[[#This Row],[Uploading Status]]</f>
        <v>0</v>
      </c>
    </row>
    <row r="602" spans="1:10" ht="409.5" hidden="1">
      <c r="A602" s="58">
        <f>Final_Report[[#This Row],[Issue Name]]</f>
        <v>0</v>
      </c>
      <c r="B602" s="103" t="str">
        <f>Final_Report[[#This Row],[Summary]]</f>
        <v>N/A</v>
      </c>
      <c r="C602" s="103" t="str">
        <f>CONCATENATE("*Steps to Reproduce:*",CHAR(10),CHAR(10),'Final Report'!AD602,CHAR(10),CHAR(10),'Final Report'!AF602,CHAR(10),CHAR(10),"*Actual Result:*",CHAR(10),'Final Report'!V602,CHAR(10),CHAR(10),"*ScreenShot Name:*",CHAR(10),'Final Report'!AI602,CHAR(10),CHAR(10),IF('Final Report'!X602&lt;&gt;"",CONCATENATE("*Code Snippet*",CHAR(10),'Final Report'!X602,CHAR(10),CHAR(10)),""),"*Expected Result*",CHAR(10),'Final Report'!Z602,CHAR(10),CHAR(10),"*Rationale*",CHAR(10),'Final Report'!AA602,CHAR(10),CHAR(10),"*Recommendation*",CHAR(10),'Final Report'!AC602,CHAR(10),CHAR(10),"*WCAG 2.1 Conformance Level:*",CHAR(10),'Final Report'!AG602,CHAR(10),CHAR(10),"*WCAG 2.1 Success Criteria:*",CHAR(10),'Final Report'!AH602,CHAR(10),CHAR(10),"*Tested on:*",CHAR(10),'Final Report'!AK602,CHAR(10),CHAR(10),IF(OR('Final Report'!G602&lt;&gt;"",'Final Report'!H602&lt;&gt;"",'Final Report'!I602&lt;&gt;"",'Final Report'!J602&lt;&gt;"",'Final Report'!K602&lt;&gt;"",'Final Report'!L602&lt;&gt;"",'Final Report'!M602&lt;&gt;"",'Final Report'!N602&lt;&gt;"",'Final Report'!O602&lt;&gt;""),CONCATENATE("*Assistive Technology:*",CHAR(10),IF('Final Report'!G602&lt;&gt;"",CONCATENATE("JAWS 2022 - Chrome - Windows - ",'Final Report'!G602,CHAR(10)),""),IF('Final Report'!H602&lt;&gt;"",CONCATENATE("NVDA 2022 - Firefox - Windows - ",'Final Report'!H602,CHAR(10)),""),IF('Final Report'!I602&lt;&gt;"",CONCATENATE("NVDA 2022 - Chrome - Windows - ",'Final Report'!I602,CHAR(10)),""),IF('Final Report'!J602&lt;&gt;"",CONCATENATE("VoiceOver - Safari - MAC OS - ",'Final Report'!J602,CHAR(10)),""),IF('Final Report'!K602&lt;&gt;"",CONCATENATE("VoiceOver - Chrome - MAC OS  - ",'Final Report'!K602,CHAR(10)),""),IF('Final Report'!L602&lt;&gt;"",CONCATENATE("VoiceOver - iOS - ",'Final Report'!L602,CHAR(10)),""),IF('Final Report'!M602&lt;&gt;"",CONCATENATE("TalkBack - Android - ",'Final Report'!M602,CHAR(10)),""),IF('Final Report'!N602&lt;&gt;"",CONCATENATE("ZoomText - ",'Final Report'!N602,CHAR(10)),""),IF('Final Report'!O602&lt;&gt;"",CONCATENATE("Dragon - ",'Final Report'!O602,CHAR(10)),""),CHAR(10),"*Original Bug:*",CHAR(10),)))</f>
        <v>*Steps to Reproduce:*
N/A
*Actual Result:*
N/A
*ScreenShot Name:*
*Code Snippet*
0
*Expected Result*
N/A
*Rationale*
N/A
*Recommendation*
N/A
*WCAG 2.1 Conformance Level:*
N/A
*WCAG 2.1 Success Criteria:*
N/A
*Tested on:*
Windows: 11
MAC OS: 12
iOS: 15
Android OS: 10
FALSE</v>
      </c>
      <c r="D602" s="121" t="b">
        <f>Final_Report[[#This Row],[Severity]]</f>
        <v>0</v>
      </c>
      <c r="E602" s="103" t="str">
        <f>CONCATENATE('Final Report'!AD602,CHAR(10),CHAR(10),'Final Report'!AF602)</f>
        <v xml:space="preserve">
N/A</v>
      </c>
      <c r="F602" s="103" t="str">
        <f>Final_Report[[#This Row],[Components]]</f>
        <v>N/A (Level N/A), Accessibility, Audit, Marketing, MLM-XL, MLVISION, MyLab, US, VPAT</v>
      </c>
      <c r="G602" s="103" t="e">
        <f>Final_Report[[#This Row],[Labels]]</f>
        <v>#VALUE!</v>
      </c>
      <c r="H602" s="103">
        <f>Final_Report[[#This Row],[ScreenShot Name]]</f>
        <v>0</v>
      </c>
      <c r="I602" s="104">
        <f>Final_Report[[#This Row],[Priority]]</f>
        <v>0</v>
      </c>
      <c r="J602" s="103">
        <f>Final_Report[[#This Row],[Uploading Status]]</f>
        <v>0</v>
      </c>
    </row>
    <row r="603" spans="1:10" ht="409.5" hidden="1">
      <c r="A603" s="58">
        <f>Final_Report[[#This Row],[Issue Name]]</f>
        <v>0</v>
      </c>
      <c r="B603" s="103" t="str">
        <f>Final_Report[[#This Row],[Summary]]</f>
        <v>N/A</v>
      </c>
      <c r="C603" s="103" t="str">
        <f>CONCATENATE("*Steps to Reproduce:*",CHAR(10),CHAR(10),'Final Report'!AD603,CHAR(10),CHAR(10),'Final Report'!AF603,CHAR(10),CHAR(10),"*Actual Result:*",CHAR(10),'Final Report'!V603,CHAR(10),CHAR(10),"*ScreenShot Name:*",CHAR(10),'Final Report'!AI603,CHAR(10),CHAR(10),IF('Final Report'!X603&lt;&gt;"",CONCATENATE("*Code Snippet*",CHAR(10),'Final Report'!X603,CHAR(10),CHAR(10)),""),"*Expected Result*",CHAR(10),'Final Report'!Z603,CHAR(10),CHAR(10),"*Rationale*",CHAR(10),'Final Report'!AA603,CHAR(10),CHAR(10),"*Recommendation*",CHAR(10),'Final Report'!AC603,CHAR(10),CHAR(10),"*WCAG 2.1 Conformance Level:*",CHAR(10),'Final Report'!AG603,CHAR(10),CHAR(10),"*WCAG 2.1 Success Criteria:*",CHAR(10),'Final Report'!AH603,CHAR(10),CHAR(10),"*Tested on:*",CHAR(10),'Final Report'!AK603,CHAR(10),CHAR(10),IF(OR('Final Report'!G603&lt;&gt;"",'Final Report'!H603&lt;&gt;"",'Final Report'!I603&lt;&gt;"",'Final Report'!J603&lt;&gt;"",'Final Report'!K603&lt;&gt;"",'Final Report'!L603&lt;&gt;"",'Final Report'!M603&lt;&gt;"",'Final Report'!N603&lt;&gt;"",'Final Report'!O603&lt;&gt;""),CONCATENATE("*Assistive Technology:*",CHAR(10),IF('Final Report'!G603&lt;&gt;"",CONCATENATE("JAWS 2022 - Chrome - Windows - ",'Final Report'!G603,CHAR(10)),""),IF('Final Report'!H603&lt;&gt;"",CONCATENATE("NVDA 2022 - Firefox - Windows - ",'Final Report'!H603,CHAR(10)),""),IF('Final Report'!I603&lt;&gt;"",CONCATENATE("NVDA 2022 - Chrome - Windows - ",'Final Report'!I603,CHAR(10)),""),IF('Final Report'!J603&lt;&gt;"",CONCATENATE("VoiceOver - Safari - MAC OS - ",'Final Report'!J603,CHAR(10)),""),IF('Final Report'!K603&lt;&gt;"",CONCATENATE("VoiceOver - Chrome - MAC OS  - ",'Final Report'!K603,CHAR(10)),""),IF('Final Report'!L603&lt;&gt;"",CONCATENATE("VoiceOver - iOS - ",'Final Report'!L603,CHAR(10)),""),IF('Final Report'!M603&lt;&gt;"",CONCATENATE("TalkBack - Android - ",'Final Report'!M603,CHAR(10)),""),IF('Final Report'!N603&lt;&gt;"",CONCATENATE("ZoomText - ",'Final Report'!N603,CHAR(10)),""),IF('Final Report'!O603&lt;&gt;"",CONCATENATE("Dragon - ",'Final Report'!O603,CHAR(10)),""),CHAR(10),"*Original Bug:*",CHAR(10),)))</f>
        <v>*Steps to Reproduce:*
N/A
*Actual Result:*
N/A
*ScreenShot Name:*
*Code Snippet*
0
*Expected Result*
N/A
*Rationale*
N/A
*Recommendation*
N/A
*WCAG 2.1 Conformance Level:*
N/A
*WCAG 2.1 Success Criteria:*
N/A
*Tested on:*
Windows: 11
MAC OS: 12
iOS: 15
Android OS: 10
FALSE</v>
      </c>
      <c r="D603" s="121" t="b">
        <f>Final_Report[[#This Row],[Severity]]</f>
        <v>0</v>
      </c>
      <c r="E603" s="103" t="str">
        <f>CONCATENATE('Final Report'!AD603,CHAR(10),CHAR(10),'Final Report'!AF603)</f>
        <v xml:space="preserve">
N/A</v>
      </c>
      <c r="F603" s="103" t="str">
        <f>Final_Report[[#This Row],[Components]]</f>
        <v>N/A (Level N/A), Accessibility, Audit, Marketing, MLM-XL, MLVISION, MyLab, US, VPAT</v>
      </c>
      <c r="G603" s="103" t="e">
        <f>Final_Report[[#This Row],[Labels]]</f>
        <v>#VALUE!</v>
      </c>
      <c r="H603" s="103">
        <f>Final_Report[[#This Row],[ScreenShot Name]]</f>
        <v>0</v>
      </c>
      <c r="I603" s="104">
        <f>Final_Report[[#This Row],[Priority]]</f>
        <v>0</v>
      </c>
      <c r="J603" s="103">
        <f>Final_Report[[#This Row],[Uploading Status]]</f>
        <v>0</v>
      </c>
    </row>
    <row r="604" spans="1:10" ht="409.5" hidden="1">
      <c r="A604" s="58">
        <f>Final_Report[[#This Row],[Issue Name]]</f>
        <v>0</v>
      </c>
      <c r="B604" s="103" t="str">
        <f>Final_Report[[#This Row],[Summary]]</f>
        <v>N/A</v>
      </c>
      <c r="C604" s="103" t="str">
        <f>CONCATENATE("*Steps to Reproduce:*",CHAR(10),CHAR(10),'Final Report'!AD604,CHAR(10),CHAR(10),'Final Report'!AF604,CHAR(10),CHAR(10),"*Actual Result:*",CHAR(10),'Final Report'!V604,CHAR(10),CHAR(10),"*ScreenShot Name:*",CHAR(10),'Final Report'!AI604,CHAR(10),CHAR(10),IF('Final Report'!X604&lt;&gt;"",CONCATENATE("*Code Snippet*",CHAR(10),'Final Report'!X604,CHAR(10),CHAR(10)),""),"*Expected Result*",CHAR(10),'Final Report'!Z604,CHAR(10),CHAR(10),"*Rationale*",CHAR(10),'Final Report'!AA604,CHAR(10),CHAR(10),"*Recommendation*",CHAR(10),'Final Report'!AC604,CHAR(10),CHAR(10),"*WCAG 2.1 Conformance Level:*",CHAR(10),'Final Report'!AG604,CHAR(10),CHAR(10),"*WCAG 2.1 Success Criteria:*",CHAR(10),'Final Report'!AH604,CHAR(10),CHAR(10),"*Tested on:*",CHAR(10),'Final Report'!AK604,CHAR(10),CHAR(10),IF(OR('Final Report'!G604&lt;&gt;"",'Final Report'!H604&lt;&gt;"",'Final Report'!I604&lt;&gt;"",'Final Report'!J604&lt;&gt;"",'Final Report'!K604&lt;&gt;"",'Final Report'!L604&lt;&gt;"",'Final Report'!M604&lt;&gt;"",'Final Report'!N604&lt;&gt;"",'Final Report'!O604&lt;&gt;""),CONCATENATE("*Assistive Technology:*",CHAR(10),IF('Final Report'!G604&lt;&gt;"",CONCATENATE("JAWS 2022 - Chrome - Windows - ",'Final Report'!G604,CHAR(10)),""),IF('Final Report'!H604&lt;&gt;"",CONCATENATE("NVDA 2022 - Firefox - Windows - ",'Final Report'!H604,CHAR(10)),""),IF('Final Report'!I604&lt;&gt;"",CONCATENATE("NVDA 2022 - Chrome - Windows - ",'Final Report'!I604,CHAR(10)),""),IF('Final Report'!J604&lt;&gt;"",CONCATENATE("VoiceOver - Safari - MAC OS - ",'Final Report'!J604,CHAR(10)),""),IF('Final Report'!K604&lt;&gt;"",CONCATENATE("VoiceOver - Chrome - MAC OS  - ",'Final Report'!K604,CHAR(10)),""),IF('Final Report'!L604&lt;&gt;"",CONCATENATE("VoiceOver - iOS - ",'Final Report'!L604,CHAR(10)),""),IF('Final Report'!M604&lt;&gt;"",CONCATENATE("TalkBack - Android - ",'Final Report'!M604,CHAR(10)),""),IF('Final Report'!N604&lt;&gt;"",CONCATENATE("ZoomText - ",'Final Report'!N604,CHAR(10)),""),IF('Final Report'!O604&lt;&gt;"",CONCATENATE("Dragon - ",'Final Report'!O604,CHAR(10)),""),CHAR(10),"*Original Bug:*",CHAR(10),)))</f>
        <v>*Steps to Reproduce:*
N/A
*Actual Result:*
N/A
*ScreenShot Name:*
*Code Snippet*
0
*Expected Result*
N/A
*Rationale*
N/A
*Recommendation*
N/A
*WCAG 2.1 Conformance Level:*
N/A
*WCAG 2.1 Success Criteria:*
N/A
*Tested on:*
Windows: 11
MAC OS: 12
iOS: 15
Android OS: 10
FALSE</v>
      </c>
      <c r="D604" s="121" t="b">
        <f>Final_Report[[#This Row],[Severity]]</f>
        <v>0</v>
      </c>
      <c r="E604" s="103" t="str">
        <f>CONCATENATE('Final Report'!AD604,CHAR(10),CHAR(10),'Final Report'!AF604)</f>
        <v xml:space="preserve">
N/A</v>
      </c>
      <c r="F604" s="103" t="str">
        <f>Final_Report[[#This Row],[Components]]</f>
        <v>N/A (Level N/A), Accessibility, Audit, Marketing, MLM-XL, MLVISION, MyLab, US, VPAT</v>
      </c>
      <c r="G604" s="103" t="e">
        <f>Final_Report[[#This Row],[Labels]]</f>
        <v>#VALUE!</v>
      </c>
      <c r="H604" s="103">
        <f>Final_Report[[#This Row],[ScreenShot Name]]</f>
        <v>0</v>
      </c>
      <c r="I604" s="104">
        <f>Final_Report[[#This Row],[Priority]]</f>
        <v>0</v>
      </c>
      <c r="J604" s="103">
        <f>Final_Report[[#This Row],[Uploading Status]]</f>
        <v>0</v>
      </c>
    </row>
    <row r="605" spans="1:10" ht="409.5" hidden="1">
      <c r="A605" s="58">
        <f>Final_Report[[#This Row],[Issue Name]]</f>
        <v>0</v>
      </c>
      <c r="B605" s="103" t="str">
        <f>Final_Report[[#This Row],[Summary]]</f>
        <v>N/A</v>
      </c>
      <c r="C605" s="103" t="str">
        <f>CONCATENATE("*Steps to Reproduce:*",CHAR(10),CHAR(10),'Final Report'!AD605,CHAR(10),CHAR(10),'Final Report'!AF605,CHAR(10),CHAR(10),"*Actual Result:*",CHAR(10),'Final Report'!V605,CHAR(10),CHAR(10),"*ScreenShot Name:*",CHAR(10),'Final Report'!AI605,CHAR(10),CHAR(10),IF('Final Report'!X605&lt;&gt;"",CONCATENATE("*Code Snippet*",CHAR(10),'Final Report'!X605,CHAR(10),CHAR(10)),""),"*Expected Result*",CHAR(10),'Final Report'!Z605,CHAR(10),CHAR(10),"*Rationale*",CHAR(10),'Final Report'!AA605,CHAR(10),CHAR(10),"*Recommendation*",CHAR(10),'Final Report'!AC605,CHAR(10),CHAR(10),"*WCAG 2.1 Conformance Level:*",CHAR(10),'Final Report'!AG605,CHAR(10),CHAR(10),"*WCAG 2.1 Success Criteria:*",CHAR(10),'Final Report'!AH605,CHAR(10),CHAR(10),"*Tested on:*",CHAR(10),'Final Report'!AK605,CHAR(10),CHAR(10),IF(OR('Final Report'!G605&lt;&gt;"",'Final Report'!H605&lt;&gt;"",'Final Report'!I605&lt;&gt;"",'Final Report'!J605&lt;&gt;"",'Final Report'!K605&lt;&gt;"",'Final Report'!L605&lt;&gt;"",'Final Report'!M605&lt;&gt;"",'Final Report'!N605&lt;&gt;"",'Final Report'!O605&lt;&gt;""),CONCATENATE("*Assistive Technology:*",CHAR(10),IF('Final Report'!G605&lt;&gt;"",CONCATENATE("JAWS 2022 - Chrome - Windows - ",'Final Report'!G605,CHAR(10)),""),IF('Final Report'!H605&lt;&gt;"",CONCATENATE("NVDA 2022 - Firefox - Windows - ",'Final Report'!H605,CHAR(10)),""),IF('Final Report'!I605&lt;&gt;"",CONCATENATE("NVDA 2022 - Chrome - Windows - ",'Final Report'!I605,CHAR(10)),""),IF('Final Report'!J605&lt;&gt;"",CONCATENATE("VoiceOver - Safari - MAC OS - ",'Final Report'!J605,CHAR(10)),""),IF('Final Report'!K605&lt;&gt;"",CONCATENATE("VoiceOver - Chrome - MAC OS  - ",'Final Report'!K605,CHAR(10)),""),IF('Final Report'!L605&lt;&gt;"",CONCATENATE("VoiceOver - iOS - ",'Final Report'!L605,CHAR(10)),""),IF('Final Report'!M605&lt;&gt;"",CONCATENATE("TalkBack - Android - ",'Final Report'!M605,CHAR(10)),""),IF('Final Report'!N605&lt;&gt;"",CONCATENATE("ZoomText - ",'Final Report'!N605,CHAR(10)),""),IF('Final Report'!O605&lt;&gt;"",CONCATENATE("Dragon - ",'Final Report'!O605,CHAR(10)),""),CHAR(10),"*Original Bug:*",CHAR(10),)))</f>
        <v>*Steps to Reproduce:*
N/A
*Actual Result:*
N/A
*ScreenShot Name:*
*Code Snippet*
0
*Expected Result*
N/A
*Rationale*
N/A
*Recommendation*
N/A
*WCAG 2.1 Conformance Level:*
N/A
*WCAG 2.1 Success Criteria:*
N/A
*Tested on:*
Windows: 11
MAC OS: 12
iOS: 15
Android OS: 10
FALSE</v>
      </c>
      <c r="D605" s="121" t="b">
        <f>Final_Report[[#This Row],[Severity]]</f>
        <v>0</v>
      </c>
      <c r="E605" s="103" t="str">
        <f>CONCATENATE('Final Report'!AD605,CHAR(10),CHAR(10),'Final Report'!AF605)</f>
        <v xml:space="preserve">
N/A</v>
      </c>
      <c r="F605" s="103" t="str">
        <f>Final_Report[[#This Row],[Components]]</f>
        <v>N/A (Level N/A), Accessibility, Audit, Marketing, MLM-XL, MLVISION, MyLab, US, VPAT</v>
      </c>
      <c r="G605" s="103" t="e">
        <f>Final_Report[[#This Row],[Labels]]</f>
        <v>#VALUE!</v>
      </c>
      <c r="H605" s="103">
        <f>Final_Report[[#This Row],[ScreenShot Name]]</f>
        <v>0</v>
      </c>
      <c r="I605" s="104">
        <f>Final_Report[[#This Row],[Priority]]</f>
        <v>0</v>
      </c>
      <c r="J605" s="103">
        <f>Final_Report[[#This Row],[Uploading Status]]</f>
        <v>0</v>
      </c>
    </row>
    <row r="606" spans="1:10" ht="409.5" hidden="1">
      <c r="A606" s="58">
        <f>Final_Report[[#This Row],[Issue Name]]</f>
        <v>0</v>
      </c>
      <c r="B606" s="103" t="str">
        <f>Final_Report[[#This Row],[Summary]]</f>
        <v>N/A</v>
      </c>
      <c r="C606" s="103" t="str">
        <f>CONCATENATE("*Steps to Reproduce:*",CHAR(10),CHAR(10),'Final Report'!AD606,CHAR(10),CHAR(10),'Final Report'!AF606,CHAR(10),CHAR(10),"*Actual Result:*",CHAR(10),'Final Report'!V606,CHAR(10),CHAR(10),"*ScreenShot Name:*",CHAR(10),'Final Report'!AI606,CHAR(10),CHAR(10),IF('Final Report'!X606&lt;&gt;"",CONCATENATE("*Code Snippet*",CHAR(10),'Final Report'!X606,CHAR(10),CHAR(10)),""),"*Expected Result*",CHAR(10),'Final Report'!Z606,CHAR(10),CHAR(10),"*Rationale*",CHAR(10),'Final Report'!AA606,CHAR(10),CHAR(10),"*Recommendation*",CHAR(10),'Final Report'!AC606,CHAR(10),CHAR(10),"*WCAG 2.1 Conformance Level:*",CHAR(10),'Final Report'!AG606,CHAR(10),CHAR(10),"*WCAG 2.1 Success Criteria:*",CHAR(10),'Final Report'!AH606,CHAR(10),CHAR(10),"*Tested on:*",CHAR(10),'Final Report'!AK606,CHAR(10),CHAR(10),IF(OR('Final Report'!G606&lt;&gt;"",'Final Report'!H606&lt;&gt;"",'Final Report'!I606&lt;&gt;"",'Final Report'!J606&lt;&gt;"",'Final Report'!K606&lt;&gt;"",'Final Report'!L606&lt;&gt;"",'Final Report'!M606&lt;&gt;"",'Final Report'!N606&lt;&gt;"",'Final Report'!O606&lt;&gt;""),CONCATENATE("*Assistive Technology:*",CHAR(10),IF('Final Report'!G606&lt;&gt;"",CONCATENATE("JAWS 2022 - Chrome - Windows - ",'Final Report'!G606,CHAR(10)),""),IF('Final Report'!H606&lt;&gt;"",CONCATENATE("NVDA 2022 - Firefox - Windows - ",'Final Report'!H606,CHAR(10)),""),IF('Final Report'!I606&lt;&gt;"",CONCATENATE("NVDA 2022 - Chrome - Windows - ",'Final Report'!I606,CHAR(10)),""),IF('Final Report'!J606&lt;&gt;"",CONCATENATE("VoiceOver - Safari - MAC OS - ",'Final Report'!J606,CHAR(10)),""),IF('Final Report'!K606&lt;&gt;"",CONCATENATE("VoiceOver - Chrome - MAC OS  - ",'Final Report'!K606,CHAR(10)),""),IF('Final Report'!L606&lt;&gt;"",CONCATENATE("VoiceOver - iOS - ",'Final Report'!L606,CHAR(10)),""),IF('Final Report'!M606&lt;&gt;"",CONCATENATE("TalkBack - Android - ",'Final Report'!M606,CHAR(10)),""),IF('Final Report'!N606&lt;&gt;"",CONCATENATE("ZoomText - ",'Final Report'!N606,CHAR(10)),""),IF('Final Report'!O606&lt;&gt;"",CONCATENATE("Dragon - ",'Final Report'!O606,CHAR(10)),""),CHAR(10),"*Original Bug:*",CHAR(10),)))</f>
        <v>*Steps to Reproduce:*
N/A
*Actual Result:*
N/A
*ScreenShot Name:*
*Code Snippet*
0
*Expected Result*
N/A
*Rationale*
N/A
*Recommendation*
N/A
*WCAG 2.1 Conformance Level:*
N/A
*WCAG 2.1 Success Criteria:*
N/A
*Tested on:*
Windows: 11
MAC OS: 12
iOS: 15
Android OS: 10
FALSE</v>
      </c>
      <c r="D606" s="121" t="b">
        <f>Final_Report[[#This Row],[Severity]]</f>
        <v>0</v>
      </c>
      <c r="E606" s="103" t="str">
        <f>CONCATENATE('Final Report'!AD606,CHAR(10),CHAR(10),'Final Report'!AF606)</f>
        <v xml:space="preserve">
N/A</v>
      </c>
      <c r="F606" s="103" t="str">
        <f>Final_Report[[#This Row],[Components]]</f>
        <v>N/A (Level N/A), Accessibility, Audit, Marketing, MLM-XL, MLVISION, MyLab, US, VPAT</v>
      </c>
      <c r="G606" s="103" t="e">
        <f>Final_Report[[#This Row],[Labels]]</f>
        <v>#VALUE!</v>
      </c>
      <c r="H606" s="103">
        <f>Final_Report[[#This Row],[ScreenShot Name]]</f>
        <v>0</v>
      </c>
      <c r="I606" s="104">
        <f>Final_Report[[#This Row],[Priority]]</f>
        <v>0</v>
      </c>
      <c r="J606" s="103">
        <f>Final_Report[[#This Row],[Uploading Status]]</f>
        <v>0</v>
      </c>
    </row>
    <row r="607" spans="1:10" ht="409.5" hidden="1">
      <c r="A607" s="58">
        <f>Final_Report[[#This Row],[Issue Name]]</f>
        <v>0</v>
      </c>
      <c r="B607" s="103" t="str">
        <f>Final_Report[[#This Row],[Summary]]</f>
        <v>N/A</v>
      </c>
      <c r="C607" s="103" t="str">
        <f>CONCATENATE("*Steps to Reproduce:*",CHAR(10),CHAR(10),'Final Report'!AD607,CHAR(10),CHAR(10),'Final Report'!AF607,CHAR(10),CHAR(10),"*Actual Result:*",CHAR(10),'Final Report'!V607,CHAR(10),CHAR(10),"*ScreenShot Name:*",CHAR(10),'Final Report'!AI607,CHAR(10),CHAR(10),IF('Final Report'!X607&lt;&gt;"",CONCATENATE("*Code Snippet*",CHAR(10),'Final Report'!X607,CHAR(10),CHAR(10)),""),"*Expected Result*",CHAR(10),'Final Report'!Z607,CHAR(10),CHAR(10),"*Rationale*",CHAR(10),'Final Report'!AA607,CHAR(10),CHAR(10),"*Recommendation*",CHAR(10),'Final Report'!AC607,CHAR(10),CHAR(10),"*WCAG 2.1 Conformance Level:*",CHAR(10),'Final Report'!AG607,CHAR(10),CHAR(10),"*WCAG 2.1 Success Criteria:*",CHAR(10),'Final Report'!AH607,CHAR(10),CHAR(10),"*Tested on:*",CHAR(10),'Final Report'!AK607,CHAR(10),CHAR(10),IF(OR('Final Report'!G607&lt;&gt;"",'Final Report'!H607&lt;&gt;"",'Final Report'!I607&lt;&gt;"",'Final Report'!J607&lt;&gt;"",'Final Report'!K607&lt;&gt;"",'Final Report'!L607&lt;&gt;"",'Final Report'!M607&lt;&gt;"",'Final Report'!N607&lt;&gt;"",'Final Report'!O607&lt;&gt;""),CONCATENATE("*Assistive Technology:*",CHAR(10),IF('Final Report'!G607&lt;&gt;"",CONCATENATE("JAWS 2022 - Chrome - Windows - ",'Final Report'!G607,CHAR(10)),""),IF('Final Report'!H607&lt;&gt;"",CONCATENATE("NVDA 2022 - Firefox - Windows - ",'Final Report'!H607,CHAR(10)),""),IF('Final Report'!I607&lt;&gt;"",CONCATENATE("NVDA 2022 - Chrome - Windows - ",'Final Report'!I607,CHAR(10)),""),IF('Final Report'!J607&lt;&gt;"",CONCATENATE("VoiceOver - Safari - MAC OS - ",'Final Report'!J607,CHAR(10)),""),IF('Final Report'!K607&lt;&gt;"",CONCATENATE("VoiceOver - Chrome - MAC OS  - ",'Final Report'!K607,CHAR(10)),""),IF('Final Report'!L607&lt;&gt;"",CONCATENATE("VoiceOver - iOS - ",'Final Report'!L607,CHAR(10)),""),IF('Final Report'!M607&lt;&gt;"",CONCATENATE("TalkBack - Android - ",'Final Report'!M607,CHAR(10)),""),IF('Final Report'!N607&lt;&gt;"",CONCATENATE("ZoomText - ",'Final Report'!N607,CHAR(10)),""),IF('Final Report'!O607&lt;&gt;"",CONCATENATE("Dragon - ",'Final Report'!O607,CHAR(10)),""),CHAR(10),"*Original Bug:*",CHAR(10),)))</f>
        <v>*Steps to Reproduce:*
N/A
*Actual Result:*
N/A
*ScreenShot Name:*
*Code Snippet*
0
*Expected Result*
N/A
*Rationale*
N/A
*Recommendation*
N/A
*WCAG 2.1 Conformance Level:*
N/A
*WCAG 2.1 Success Criteria:*
N/A
*Tested on:*
Windows: 11
MAC OS: 12
iOS: 15
Android OS: 10
FALSE</v>
      </c>
      <c r="D607" s="121" t="b">
        <f>Final_Report[[#This Row],[Severity]]</f>
        <v>0</v>
      </c>
      <c r="E607" s="103" t="str">
        <f>CONCATENATE('Final Report'!AD607,CHAR(10),CHAR(10),'Final Report'!AF607)</f>
        <v xml:space="preserve">
N/A</v>
      </c>
      <c r="F607" s="103" t="str">
        <f>Final_Report[[#This Row],[Components]]</f>
        <v>N/A (Level N/A), Accessibility, Audit, Marketing, MLM-XL, MLVISION, MyLab, US, VPAT</v>
      </c>
      <c r="G607" s="103" t="e">
        <f>Final_Report[[#This Row],[Labels]]</f>
        <v>#VALUE!</v>
      </c>
      <c r="H607" s="103">
        <f>Final_Report[[#This Row],[ScreenShot Name]]</f>
        <v>0</v>
      </c>
      <c r="I607" s="104">
        <f>Final_Report[[#This Row],[Priority]]</f>
        <v>0</v>
      </c>
      <c r="J607" s="103">
        <f>Final_Report[[#This Row],[Uploading Status]]</f>
        <v>0</v>
      </c>
    </row>
    <row r="608" spans="1:10" ht="409.5" hidden="1">
      <c r="A608" s="58">
        <f>Final_Report[[#This Row],[Issue Name]]</f>
        <v>0</v>
      </c>
      <c r="B608" s="103" t="str">
        <f>Final_Report[[#This Row],[Summary]]</f>
        <v>N/A</v>
      </c>
      <c r="C608" s="103" t="str">
        <f>CONCATENATE("*Steps to Reproduce:*",CHAR(10),CHAR(10),'Final Report'!AD608,CHAR(10),CHAR(10),'Final Report'!AF608,CHAR(10),CHAR(10),"*Actual Result:*",CHAR(10),'Final Report'!V608,CHAR(10),CHAR(10),"*ScreenShot Name:*",CHAR(10),'Final Report'!AI608,CHAR(10),CHAR(10),IF('Final Report'!X608&lt;&gt;"",CONCATENATE("*Code Snippet*",CHAR(10),'Final Report'!X608,CHAR(10),CHAR(10)),""),"*Expected Result*",CHAR(10),'Final Report'!Z608,CHAR(10),CHAR(10),"*Rationale*",CHAR(10),'Final Report'!AA608,CHAR(10),CHAR(10),"*Recommendation*",CHAR(10),'Final Report'!AC608,CHAR(10),CHAR(10),"*WCAG 2.1 Conformance Level:*",CHAR(10),'Final Report'!AG608,CHAR(10),CHAR(10),"*WCAG 2.1 Success Criteria:*",CHAR(10),'Final Report'!AH608,CHAR(10),CHAR(10),"*Tested on:*",CHAR(10),'Final Report'!AK608,CHAR(10),CHAR(10),IF(OR('Final Report'!G608&lt;&gt;"",'Final Report'!H608&lt;&gt;"",'Final Report'!I608&lt;&gt;"",'Final Report'!J608&lt;&gt;"",'Final Report'!K608&lt;&gt;"",'Final Report'!L608&lt;&gt;"",'Final Report'!M608&lt;&gt;"",'Final Report'!N608&lt;&gt;"",'Final Report'!O608&lt;&gt;""),CONCATENATE("*Assistive Technology:*",CHAR(10),IF('Final Report'!G608&lt;&gt;"",CONCATENATE("JAWS 2022 - Chrome - Windows - ",'Final Report'!G608,CHAR(10)),""),IF('Final Report'!H608&lt;&gt;"",CONCATENATE("NVDA 2022 - Firefox - Windows - ",'Final Report'!H608,CHAR(10)),""),IF('Final Report'!I608&lt;&gt;"",CONCATENATE("NVDA 2022 - Chrome - Windows - ",'Final Report'!I608,CHAR(10)),""),IF('Final Report'!J608&lt;&gt;"",CONCATENATE("VoiceOver - Safari - MAC OS - ",'Final Report'!J608,CHAR(10)),""),IF('Final Report'!K608&lt;&gt;"",CONCATENATE("VoiceOver - Chrome - MAC OS  - ",'Final Report'!K608,CHAR(10)),""),IF('Final Report'!L608&lt;&gt;"",CONCATENATE("VoiceOver - iOS - ",'Final Report'!L608,CHAR(10)),""),IF('Final Report'!M608&lt;&gt;"",CONCATENATE("TalkBack - Android - ",'Final Report'!M608,CHAR(10)),""),IF('Final Report'!N608&lt;&gt;"",CONCATENATE("ZoomText - ",'Final Report'!N608,CHAR(10)),""),IF('Final Report'!O608&lt;&gt;"",CONCATENATE("Dragon - ",'Final Report'!O608,CHAR(10)),""),CHAR(10),"*Original Bug:*",CHAR(10),)))</f>
        <v>*Steps to Reproduce:*
N/A
*Actual Result:*
N/A
*ScreenShot Name:*
*Code Snippet*
0
*Expected Result*
N/A
*Rationale*
N/A
*Recommendation*
N/A
*WCAG 2.1 Conformance Level:*
N/A
*WCAG 2.1 Success Criteria:*
N/A
*Tested on:*
Windows: 11
MAC OS: 12
iOS: 15
Android OS: 10
FALSE</v>
      </c>
      <c r="D608" s="121" t="b">
        <f>Final_Report[[#This Row],[Severity]]</f>
        <v>0</v>
      </c>
      <c r="E608" s="103" t="str">
        <f>CONCATENATE('Final Report'!AD608,CHAR(10),CHAR(10),'Final Report'!AF608)</f>
        <v xml:space="preserve">
N/A</v>
      </c>
      <c r="F608" s="103" t="str">
        <f>Final_Report[[#This Row],[Components]]</f>
        <v>N/A (Level N/A), Accessibility, Audit, Marketing, MLM-XL, MLVISION, MyLab, US, VPAT</v>
      </c>
      <c r="G608" s="103" t="e">
        <f>Final_Report[[#This Row],[Labels]]</f>
        <v>#VALUE!</v>
      </c>
      <c r="H608" s="103">
        <f>Final_Report[[#This Row],[ScreenShot Name]]</f>
        <v>0</v>
      </c>
      <c r="I608" s="104">
        <f>Final_Report[[#This Row],[Priority]]</f>
        <v>0</v>
      </c>
      <c r="J608" s="103">
        <f>Final_Report[[#This Row],[Uploading Status]]</f>
        <v>0</v>
      </c>
    </row>
    <row r="609" spans="1:10" ht="409.5" hidden="1">
      <c r="A609" s="58">
        <f>Final_Report[[#This Row],[Issue Name]]</f>
        <v>0</v>
      </c>
      <c r="B609" s="103" t="str">
        <f>Final_Report[[#This Row],[Summary]]</f>
        <v>N/A</v>
      </c>
      <c r="C609" s="103" t="str">
        <f>CONCATENATE("*Steps to Reproduce:*",CHAR(10),CHAR(10),'Final Report'!AD609,CHAR(10),CHAR(10),'Final Report'!AF609,CHAR(10),CHAR(10),"*Actual Result:*",CHAR(10),'Final Report'!V609,CHAR(10),CHAR(10),"*ScreenShot Name:*",CHAR(10),'Final Report'!AI609,CHAR(10),CHAR(10),IF('Final Report'!X609&lt;&gt;"",CONCATENATE("*Code Snippet*",CHAR(10),'Final Report'!X609,CHAR(10),CHAR(10)),""),"*Expected Result*",CHAR(10),'Final Report'!Z609,CHAR(10),CHAR(10),"*Rationale*",CHAR(10),'Final Report'!AA609,CHAR(10),CHAR(10),"*Recommendation*",CHAR(10),'Final Report'!AC609,CHAR(10),CHAR(10),"*WCAG 2.1 Conformance Level:*",CHAR(10),'Final Report'!AG609,CHAR(10),CHAR(10),"*WCAG 2.1 Success Criteria:*",CHAR(10),'Final Report'!AH609,CHAR(10),CHAR(10),"*Tested on:*",CHAR(10),'Final Report'!AK609,CHAR(10),CHAR(10),IF(OR('Final Report'!G609&lt;&gt;"",'Final Report'!H609&lt;&gt;"",'Final Report'!I609&lt;&gt;"",'Final Report'!J609&lt;&gt;"",'Final Report'!K609&lt;&gt;"",'Final Report'!L609&lt;&gt;"",'Final Report'!M609&lt;&gt;"",'Final Report'!N609&lt;&gt;"",'Final Report'!O609&lt;&gt;""),CONCATENATE("*Assistive Technology:*",CHAR(10),IF('Final Report'!G609&lt;&gt;"",CONCATENATE("JAWS 2022 - Chrome - Windows - ",'Final Report'!G609,CHAR(10)),""),IF('Final Report'!H609&lt;&gt;"",CONCATENATE("NVDA 2022 - Firefox - Windows - ",'Final Report'!H609,CHAR(10)),""),IF('Final Report'!I609&lt;&gt;"",CONCATENATE("NVDA 2022 - Chrome - Windows - ",'Final Report'!I609,CHAR(10)),""),IF('Final Report'!J609&lt;&gt;"",CONCATENATE("VoiceOver - Safari - MAC OS - ",'Final Report'!J609,CHAR(10)),""),IF('Final Report'!K609&lt;&gt;"",CONCATENATE("VoiceOver - Chrome - MAC OS  - ",'Final Report'!K609,CHAR(10)),""),IF('Final Report'!L609&lt;&gt;"",CONCATENATE("VoiceOver - iOS - ",'Final Report'!L609,CHAR(10)),""),IF('Final Report'!M609&lt;&gt;"",CONCATENATE("TalkBack - Android - ",'Final Report'!M609,CHAR(10)),""),IF('Final Report'!N609&lt;&gt;"",CONCATENATE("ZoomText - ",'Final Report'!N609,CHAR(10)),""),IF('Final Report'!O609&lt;&gt;"",CONCATENATE("Dragon - ",'Final Report'!O609,CHAR(10)),""),CHAR(10),"*Original Bug:*",CHAR(10),)))</f>
        <v>*Steps to Reproduce:*
N/A
*Actual Result:*
N/A
*ScreenShot Name:*
*Code Snippet*
0
*Expected Result*
N/A
*Rationale*
N/A
*Recommendation*
N/A
*WCAG 2.1 Conformance Level:*
N/A
*WCAG 2.1 Success Criteria:*
N/A
*Tested on:*
Windows: 11
MAC OS: 12
iOS: 15
Android OS: 10
FALSE</v>
      </c>
      <c r="D609" s="121" t="b">
        <f>Final_Report[[#This Row],[Severity]]</f>
        <v>0</v>
      </c>
      <c r="E609" s="103" t="str">
        <f>CONCATENATE('Final Report'!AD609,CHAR(10),CHAR(10),'Final Report'!AF609)</f>
        <v xml:space="preserve">
N/A</v>
      </c>
      <c r="F609" s="103" t="str">
        <f>Final_Report[[#This Row],[Components]]</f>
        <v>N/A (Level N/A), Accessibility, Audit, Marketing, MLM-XL, MLVISION, MyLab, US, VPAT</v>
      </c>
      <c r="G609" s="103" t="e">
        <f>Final_Report[[#This Row],[Labels]]</f>
        <v>#VALUE!</v>
      </c>
      <c r="H609" s="103">
        <f>Final_Report[[#This Row],[ScreenShot Name]]</f>
        <v>0</v>
      </c>
      <c r="I609" s="104">
        <f>Final_Report[[#This Row],[Priority]]</f>
        <v>0</v>
      </c>
      <c r="J609" s="103">
        <f>Final_Report[[#This Row],[Uploading Status]]</f>
        <v>0</v>
      </c>
    </row>
    <row r="610" spans="1:10" ht="409.5" hidden="1">
      <c r="A610" s="58">
        <f>Final_Report[[#This Row],[Issue Name]]</f>
        <v>0</v>
      </c>
      <c r="B610" s="103" t="str">
        <f>Final_Report[[#This Row],[Summary]]</f>
        <v>N/A</v>
      </c>
      <c r="C610" s="103" t="str">
        <f>CONCATENATE("*Steps to Reproduce:*",CHAR(10),CHAR(10),'Final Report'!AD610,CHAR(10),CHAR(10),'Final Report'!AF610,CHAR(10),CHAR(10),"*Actual Result:*",CHAR(10),'Final Report'!V610,CHAR(10),CHAR(10),"*ScreenShot Name:*",CHAR(10),'Final Report'!AI610,CHAR(10),CHAR(10),IF('Final Report'!X610&lt;&gt;"",CONCATENATE("*Code Snippet*",CHAR(10),'Final Report'!X610,CHAR(10),CHAR(10)),""),"*Expected Result*",CHAR(10),'Final Report'!Z610,CHAR(10),CHAR(10),"*Rationale*",CHAR(10),'Final Report'!AA610,CHAR(10),CHAR(10),"*Recommendation*",CHAR(10),'Final Report'!AC610,CHAR(10),CHAR(10),"*WCAG 2.1 Conformance Level:*",CHAR(10),'Final Report'!AG610,CHAR(10),CHAR(10),"*WCAG 2.1 Success Criteria:*",CHAR(10),'Final Report'!AH610,CHAR(10),CHAR(10),"*Tested on:*",CHAR(10),'Final Report'!AK610,CHAR(10),CHAR(10),IF(OR('Final Report'!G610&lt;&gt;"",'Final Report'!H610&lt;&gt;"",'Final Report'!I610&lt;&gt;"",'Final Report'!J610&lt;&gt;"",'Final Report'!K610&lt;&gt;"",'Final Report'!L610&lt;&gt;"",'Final Report'!M610&lt;&gt;"",'Final Report'!N610&lt;&gt;"",'Final Report'!O610&lt;&gt;""),CONCATENATE("*Assistive Technology:*",CHAR(10),IF('Final Report'!G610&lt;&gt;"",CONCATENATE("JAWS 2022 - Chrome - Windows - ",'Final Report'!G610,CHAR(10)),""),IF('Final Report'!H610&lt;&gt;"",CONCATENATE("NVDA 2022 - Firefox - Windows - ",'Final Report'!H610,CHAR(10)),""),IF('Final Report'!I610&lt;&gt;"",CONCATENATE("NVDA 2022 - Chrome - Windows - ",'Final Report'!I610,CHAR(10)),""),IF('Final Report'!J610&lt;&gt;"",CONCATENATE("VoiceOver - Safari - MAC OS - ",'Final Report'!J610,CHAR(10)),""),IF('Final Report'!K610&lt;&gt;"",CONCATENATE("VoiceOver - Chrome - MAC OS  - ",'Final Report'!K610,CHAR(10)),""),IF('Final Report'!L610&lt;&gt;"",CONCATENATE("VoiceOver - iOS - ",'Final Report'!L610,CHAR(10)),""),IF('Final Report'!M610&lt;&gt;"",CONCATENATE("TalkBack - Android - ",'Final Report'!M610,CHAR(10)),""),IF('Final Report'!N610&lt;&gt;"",CONCATENATE("ZoomText - ",'Final Report'!N610,CHAR(10)),""),IF('Final Report'!O610&lt;&gt;"",CONCATENATE("Dragon - ",'Final Report'!O610,CHAR(10)),""),CHAR(10),"*Original Bug:*",CHAR(10),)))</f>
        <v>*Steps to Reproduce:*
N/A
*Actual Result:*
N/A
*ScreenShot Name:*
*Code Snippet*
0
*Expected Result*
N/A
*Rationale*
N/A
*Recommendation*
N/A
*WCAG 2.1 Conformance Level:*
N/A
*WCAG 2.1 Success Criteria:*
N/A
*Tested on:*
Windows: 11
MAC OS: 12
iOS: 15
Android OS: 10
FALSE</v>
      </c>
      <c r="D610" s="121" t="b">
        <f>Final_Report[[#This Row],[Severity]]</f>
        <v>0</v>
      </c>
      <c r="E610" s="103" t="str">
        <f>CONCATENATE('Final Report'!AD610,CHAR(10),CHAR(10),'Final Report'!AF610)</f>
        <v xml:space="preserve">
N/A</v>
      </c>
      <c r="F610" s="103" t="str">
        <f>Final_Report[[#This Row],[Components]]</f>
        <v>N/A (Level N/A), Accessibility, Audit, Marketing, MLM-XL, MLVISION, MyLab, US, VPAT</v>
      </c>
      <c r="G610" s="103" t="e">
        <f>Final_Report[[#This Row],[Labels]]</f>
        <v>#VALUE!</v>
      </c>
      <c r="H610" s="103">
        <f>Final_Report[[#This Row],[ScreenShot Name]]</f>
        <v>0</v>
      </c>
      <c r="I610" s="104">
        <f>Final_Report[[#This Row],[Priority]]</f>
        <v>0</v>
      </c>
      <c r="J610" s="103">
        <f>Final_Report[[#This Row],[Uploading Status]]</f>
        <v>0</v>
      </c>
    </row>
    <row r="611" spans="1:10" ht="409.5" hidden="1">
      <c r="A611" s="58">
        <f>Final_Report[[#This Row],[Issue Name]]</f>
        <v>0</v>
      </c>
      <c r="B611" s="103" t="str">
        <f>Final_Report[[#This Row],[Summary]]</f>
        <v>N/A</v>
      </c>
      <c r="C611" s="103" t="str">
        <f>CONCATENATE("*Steps to Reproduce:*",CHAR(10),CHAR(10),'Final Report'!AD611,CHAR(10),CHAR(10),'Final Report'!AF611,CHAR(10),CHAR(10),"*Actual Result:*",CHAR(10),'Final Report'!V611,CHAR(10),CHAR(10),"*ScreenShot Name:*",CHAR(10),'Final Report'!AI611,CHAR(10),CHAR(10),IF('Final Report'!X611&lt;&gt;"",CONCATENATE("*Code Snippet*",CHAR(10),'Final Report'!X611,CHAR(10),CHAR(10)),""),"*Expected Result*",CHAR(10),'Final Report'!Z611,CHAR(10),CHAR(10),"*Rationale*",CHAR(10),'Final Report'!AA611,CHAR(10),CHAR(10),"*Recommendation*",CHAR(10),'Final Report'!AC611,CHAR(10),CHAR(10),"*WCAG 2.1 Conformance Level:*",CHAR(10),'Final Report'!AG611,CHAR(10),CHAR(10),"*WCAG 2.1 Success Criteria:*",CHAR(10),'Final Report'!AH611,CHAR(10),CHAR(10),"*Tested on:*",CHAR(10),'Final Report'!AK611,CHAR(10),CHAR(10),IF(OR('Final Report'!G611&lt;&gt;"",'Final Report'!H611&lt;&gt;"",'Final Report'!I611&lt;&gt;"",'Final Report'!J611&lt;&gt;"",'Final Report'!K611&lt;&gt;"",'Final Report'!L611&lt;&gt;"",'Final Report'!M611&lt;&gt;"",'Final Report'!N611&lt;&gt;"",'Final Report'!O611&lt;&gt;""),CONCATENATE("*Assistive Technology:*",CHAR(10),IF('Final Report'!G611&lt;&gt;"",CONCATENATE("JAWS 2022 - Chrome - Windows - ",'Final Report'!G611,CHAR(10)),""),IF('Final Report'!H611&lt;&gt;"",CONCATENATE("NVDA 2022 - Firefox - Windows - ",'Final Report'!H611,CHAR(10)),""),IF('Final Report'!I611&lt;&gt;"",CONCATENATE("NVDA 2022 - Chrome - Windows - ",'Final Report'!I611,CHAR(10)),""),IF('Final Report'!J611&lt;&gt;"",CONCATENATE("VoiceOver - Safari - MAC OS - ",'Final Report'!J611,CHAR(10)),""),IF('Final Report'!K611&lt;&gt;"",CONCATENATE("VoiceOver - Chrome - MAC OS  - ",'Final Report'!K611,CHAR(10)),""),IF('Final Report'!L611&lt;&gt;"",CONCATENATE("VoiceOver - iOS - ",'Final Report'!L611,CHAR(10)),""),IF('Final Report'!M611&lt;&gt;"",CONCATENATE("TalkBack - Android - ",'Final Report'!M611,CHAR(10)),""),IF('Final Report'!N611&lt;&gt;"",CONCATENATE("ZoomText - ",'Final Report'!N611,CHAR(10)),""),IF('Final Report'!O611&lt;&gt;"",CONCATENATE("Dragon - ",'Final Report'!O611,CHAR(10)),""),CHAR(10),"*Original Bug:*",CHAR(10),)))</f>
        <v>*Steps to Reproduce:*
N/A
*Actual Result:*
N/A
*ScreenShot Name:*
*Code Snippet*
0
*Expected Result*
N/A
*Rationale*
N/A
*Recommendation*
N/A
*WCAG 2.1 Conformance Level:*
N/A
*WCAG 2.1 Success Criteria:*
N/A
*Tested on:*
Windows: 11
MAC OS: 12
iOS: 15
Android OS: 10
FALSE</v>
      </c>
      <c r="D611" s="121" t="b">
        <f>Final_Report[[#This Row],[Severity]]</f>
        <v>0</v>
      </c>
      <c r="E611" s="103" t="str">
        <f>CONCATENATE('Final Report'!AD611,CHAR(10),CHAR(10),'Final Report'!AF611)</f>
        <v xml:space="preserve">
N/A</v>
      </c>
      <c r="F611" s="103" t="str">
        <f>Final_Report[[#This Row],[Components]]</f>
        <v>N/A (Level N/A), Accessibility, Audit, Marketing, MLM-XL, MLVISION, MyLab, US, VPAT</v>
      </c>
      <c r="G611" s="103" t="e">
        <f>Final_Report[[#This Row],[Labels]]</f>
        <v>#VALUE!</v>
      </c>
      <c r="H611" s="103">
        <f>Final_Report[[#This Row],[ScreenShot Name]]</f>
        <v>0</v>
      </c>
      <c r="I611" s="104">
        <f>Final_Report[[#This Row],[Priority]]</f>
        <v>0</v>
      </c>
      <c r="J611" s="103">
        <f>Final_Report[[#This Row],[Uploading Status]]</f>
        <v>0</v>
      </c>
    </row>
    <row r="612" spans="1:10" ht="409.5" hidden="1">
      <c r="A612" s="58">
        <f>Final_Report[[#This Row],[Issue Name]]</f>
        <v>0</v>
      </c>
      <c r="B612" s="103" t="str">
        <f>Final_Report[[#This Row],[Summary]]</f>
        <v>N/A</v>
      </c>
      <c r="C612" s="103" t="str">
        <f>CONCATENATE("*Steps to Reproduce:*",CHAR(10),CHAR(10),'Final Report'!AD612,CHAR(10),CHAR(10),'Final Report'!AF612,CHAR(10),CHAR(10),"*Actual Result:*",CHAR(10),'Final Report'!V612,CHAR(10),CHAR(10),"*ScreenShot Name:*",CHAR(10),'Final Report'!AI612,CHAR(10),CHAR(10),IF('Final Report'!X612&lt;&gt;"",CONCATENATE("*Code Snippet*",CHAR(10),'Final Report'!X612,CHAR(10),CHAR(10)),""),"*Expected Result*",CHAR(10),'Final Report'!Z612,CHAR(10),CHAR(10),"*Rationale*",CHAR(10),'Final Report'!AA612,CHAR(10),CHAR(10),"*Recommendation*",CHAR(10),'Final Report'!AC612,CHAR(10),CHAR(10),"*WCAG 2.1 Conformance Level:*",CHAR(10),'Final Report'!AG612,CHAR(10),CHAR(10),"*WCAG 2.1 Success Criteria:*",CHAR(10),'Final Report'!AH612,CHAR(10),CHAR(10),"*Tested on:*",CHAR(10),'Final Report'!AK612,CHAR(10),CHAR(10),IF(OR('Final Report'!G612&lt;&gt;"",'Final Report'!H612&lt;&gt;"",'Final Report'!I612&lt;&gt;"",'Final Report'!J612&lt;&gt;"",'Final Report'!K612&lt;&gt;"",'Final Report'!L612&lt;&gt;"",'Final Report'!M612&lt;&gt;"",'Final Report'!N612&lt;&gt;"",'Final Report'!O612&lt;&gt;""),CONCATENATE("*Assistive Technology:*",CHAR(10),IF('Final Report'!G612&lt;&gt;"",CONCATENATE("JAWS 2022 - Chrome - Windows - ",'Final Report'!G612,CHAR(10)),""),IF('Final Report'!H612&lt;&gt;"",CONCATENATE("NVDA 2022 - Firefox - Windows - ",'Final Report'!H612,CHAR(10)),""),IF('Final Report'!I612&lt;&gt;"",CONCATENATE("NVDA 2022 - Chrome - Windows - ",'Final Report'!I612,CHAR(10)),""),IF('Final Report'!J612&lt;&gt;"",CONCATENATE("VoiceOver - Safari - MAC OS - ",'Final Report'!J612,CHAR(10)),""),IF('Final Report'!K612&lt;&gt;"",CONCATENATE("VoiceOver - Chrome - MAC OS  - ",'Final Report'!K612,CHAR(10)),""),IF('Final Report'!L612&lt;&gt;"",CONCATENATE("VoiceOver - iOS - ",'Final Report'!L612,CHAR(10)),""),IF('Final Report'!M612&lt;&gt;"",CONCATENATE("TalkBack - Android - ",'Final Report'!M612,CHAR(10)),""),IF('Final Report'!N612&lt;&gt;"",CONCATENATE("ZoomText - ",'Final Report'!N612,CHAR(10)),""),IF('Final Report'!O612&lt;&gt;"",CONCATENATE("Dragon - ",'Final Report'!O612,CHAR(10)),""),CHAR(10),"*Original Bug:*",CHAR(10),)))</f>
        <v>*Steps to Reproduce:*
N/A
*Actual Result:*
N/A
*ScreenShot Name:*
*Code Snippet*
0
*Expected Result*
N/A
*Rationale*
N/A
*Recommendation*
N/A
*WCAG 2.1 Conformance Level:*
N/A
*WCAG 2.1 Success Criteria:*
N/A
*Tested on:*
Windows: 11
MAC OS: 12
iOS: 15
Android OS: 10
FALSE</v>
      </c>
      <c r="D612" s="121" t="b">
        <f>Final_Report[[#This Row],[Severity]]</f>
        <v>0</v>
      </c>
      <c r="E612" s="103" t="str">
        <f>CONCATENATE('Final Report'!AD612,CHAR(10),CHAR(10),'Final Report'!AF612)</f>
        <v xml:space="preserve">
N/A</v>
      </c>
      <c r="F612" s="103" t="str">
        <f>Final_Report[[#This Row],[Components]]</f>
        <v>N/A (Level N/A), Accessibility, Audit, Marketing, MLM-XL, MLVISION, MyLab, US, VPAT</v>
      </c>
      <c r="G612" s="103" t="e">
        <f>Final_Report[[#This Row],[Labels]]</f>
        <v>#VALUE!</v>
      </c>
      <c r="H612" s="103">
        <f>Final_Report[[#This Row],[ScreenShot Name]]</f>
        <v>0</v>
      </c>
      <c r="I612" s="104">
        <f>Final_Report[[#This Row],[Priority]]</f>
        <v>0</v>
      </c>
      <c r="J612" s="103">
        <f>Final_Report[[#This Row],[Uploading Status]]</f>
        <v>0</v>
      </c>
    </row>
    <row r="613" spans="1:10" ht="409.5" hidden="1">
      <c r="A613" s="58">
        <f>Final_Report[[#This Row],[Issue Name]]</f>
        <v>0</v>
      </c>
      <c r="B613" s="103" t="str">
        <f>Final_Report[[#This Row],[Summary]]</f>
        <v>N/A</v>
      </c>
      <c r="C613" s="103" t="str">
        <f>CONCATENATE("*Steps to Reproduce:*",CHAR(10),CHAR(10),'Final Report'!AD613,CHAR(10),CHAR(10),'Final Report'!AF613,CHAR(10),CHAR(10),"*Actual Result:*",CHAR(10),'Final Report'!V613,CHAR(10),CHAR(10),"*ScreenShot Name:*",CHAR(10),'Final Report'!AI613,CHAR(10),CHAR(10),IF('Final Report'!X613&lt;&gt;"",CONCATENATE("*Code Snippet*",CHAR(10),'Final Report'!X613,CHAR(10),CHAR(10)),""),"*Expected Result*",CHAR(10),'Final Report'!Z613,CHAR(10),CHAR(10),"*Rationale*",CHAR(10),'Final Report'!AA613,CHAR(10),CHAR(10),"*Recommendation*",CHAR(10),'Final Report'!AC613,CHAR(10),CHAR(10),"*WCAG 2.1 Conformance Level:*",CHAR(10),'Final Report'!AG613,CHAR(10),CHAR(10),"*WCAG 2.1 Success Criteria:*",CHAR(10),'Final Report'!AH613,CHAR(10),CHAR(10),"*Tested on:*",CHAR(10),'Final Report'!AK613,CHAR(10),CHAR(10),IF(OR('Final Report'!G613&lt;&gt;"",'Final Report'!H613&lt;&gt;"",'Final Report'!I613&lt;&gt;"",'Final Report'!J613&lt;&gt;"",'Final Report'!K613&lt;&gt;"",'Final Report'!L613&lt;&gt;"",'Final Report'!M613&lt;&gt;"",'Final Report'!N613&lt;&gt;"",'Final Report'!O613&lt;&gt;""),CONCATENATE("*Assistive Technology:*",CHAR(10),IF('Final Report'!G613&lt;&gt;"",CONCATENATE("JAWS 2022 - Chrome - Windows - ",'Final Report'!G613,CHAR(10)),""),IF('Final Report'!H613&lt;&gt;"",CONCATENATE("NVDA 2022 - Firefox - Windows - ",'Final Report'!H613,CHAR(10)),""),IF('Final Report'!I613&lt;&gt;"",CONCATENATE("NVDA 2022 - Chrome - Windows - ",'Final Report'!I613,CHAR(10)),""),IF('Final Report'!J613&lt;&gt;"",CONCATENATE("VoiceOver - Safari - MAC OS - ",'Final Report'!J613,CHAR(10)),""),IF('Final Report'!K613&lt;&gt;"",CONCATENATE("VoiceOver - Chrome - MAC OS  - ",'Final Report'!K613,CHAR(10)),""),IF('Final Report'!L613&lt;&gt;"",CONCATENATE("VoiceOver - iOS - ",'Final Report'!L613,CHAR(10)),""),IF('Final Report'!M613&lt;&gt;"",CONCATENATE("TalkBack - Android - ",'Final Report'!M613,CHAR(10)),""),IF('Final Report'!N613&lt;&gt;"",CONCATENATE("ZoomText - ",'Final Report'!N613,CHAR(10)),""),IF('Final Report'!O613&lt;&gt;"",CONCATENATE("Dragon - ",'Final Report'!O613,CHAR(10)),""),CHAR(10),"*Original Bug:*",CHAR(10),)))</f>
        <v>*Steps to Reproduce:*
N/A
*Actual Result:*
N/A
*ScreenShot Name:*
*Code Snippet*
0
*Expected Result*
N/A
*Rationale*
N/A
*Recommendation*
N/A
*WCAG 2.1 Conformance Level:*
N/A
*WCAG 2.1 Success Criteria:*
N/A
*Tested on:*
Windows: 11
MAC OS: 12
iOS: 15
Android OS: 10
FALSE</v>
      </c>
      <c r="D613" s="121" t="b">
        <f>Final_Report[[#This Row],[Severity]]</f>
        <v>0</v>
      </c>
      <c r="E613" s="103" t="str">
        <f>CONCATENATE('Final Report'!AD613,CHAR(10),CHAR(10),'Final Report'!AF613)</f>
        <v xml:space="preserve">
N/A</v>
      </c>
      <c r="F613" s="103" t="str">
        <f>Final_Report[[#This Row],[Components]]</f>
        <v>N/A (Level N/A), Accessibility, Audit, Marketing, MLM-XL, MLVISION, MyLab, US, VPAT</v>
      </c>
      <c r="G613" s="103" t="e">
        <f>Final_Report[[#This Row],[Labels]]</f>
        <v>#VALUE!</v>
      </c>
      <c r="H613" s="103">
        <f>Final_Report[[#This Row],[ScreenShot Name]]</f>
        <v>0</v>
      </c>
      <c r="I613" s="104">
        <f>Final_Report[[#This Row],[Priority]]</f>
        <v>0</v>
      </c>
      <c r="J613" s="103">
        <f>Final_Report[[#This Row],[Uploading Status]]</f>
        <v>0</v>
      </c>
    </row>
    <row r="614" spans="1:10" ht="409.5" hidden="1">
      <c r="A614" s="58">
        <f>Final_Report[[#This Row],[Issue Name]]</f>
        <v>0</v>
      </c>
      <c r="B614" s="103" t="str">
        <f>Final_Report[[#This Row],[Summary]]</f>
        <v>N/A</v>
      </c>
      <c r="C614" s="103" t="str">
        <f>CONCATENATE("*Steps to Reproduce:*",CHAR(10),CHAR(10),'Final Report'!AD614,CHAR(10),CHAR(10),'Final Report'!AF614,CHAR(10),CHAR(10),"*Actual Result:*",CHAR(10),'Final Report'!V614,CHAR(10),CHAR(10),"*ScreenShot Name:*",CHAR(10),'Final Report'!AI614,CHAR(10),CHAR(10),IF('Final Report'!X614&lt;&gt;"",CONCATENATE("*Code Snippet*",CHAR(10),'Final Report'!X614,CHAR(10),CHAR(10)),""),"*Expected Result*",CHAR(10),'Final Report'!Z614,CHAR(10),CHAR(10),"*Rationale*",CHAR(10),'Final Report'!AA614,CHAR(10),CHAR(10),"*Recommendation*",CHAR(10),'Final Report'!AC614,CHAR(10),CHAR(10),"*WCAG 2.1 Conformance Level:*",CHAR(10),'Final Report'!AG614,CHAR(10),CHAR(10),"*WCAG 2.1 Success Criteria:*",CHAR(10),'Final Report'!AH614,CHAR(10),CHAR(10),"*Tested on:*",CHAR(10),'Final Report'!AK614,CHAR(10),CHAR(10),IF(OR('Final Report'!G614&lt;&gt;"",'Final Report'!H614&lt;&gt;"",'Final Report'!I614&lt;&gt;"",'Final Report'!J614&lt;&gt;"",'Final Report'!K614&lt;&gt;"",'Final Report'!L614&lt;&gt;"",'Final Report'!M614&lt;&gt;"",'Final Report'!N614&lt;&gt;"",'Final Report'!O614&lt;&gt;""),CONCATENATE("*Assistive Technology:*",CHAR(10),IF('Final Report'!G614&lt;&gt;"",CONCATENATE("JAWS 2022 - Chrome - Windows - ",'Final Report'!G614,CHAR(10)),""),IF('Final Report'!H614&lt;&gt;"",CONCATENATE("NVDA 2022 - Firefox - Windows - ",'Final Report'!H614,CHAR(10)),""),IF('Final Report'!I614&lt;&gt;"",CONCATENATE("NVDA 2022 - Chrome - Windows - ",'Final Report'!I614,CHAR(10)),""),IF('Final Report'!J614&lt;&gt;"",CONCATENATE("VoiceOver - Safari - MAC OS - ",'Final Report'!J614,CHAR(10)),""),IF('Final Report'!K614&lt;&gt;"",CONCATENATE("VoiceOver - Chrome - MAC OS  - ",'Final Report'!K614,CHAR(10)),""),IF('Final Report'!L614&lt;&gt;"",CONCATENATE("VoiceOver - iOS - ",'Final Report'!L614,CHAR(10)),""),IF('Final Report'!M614&lt;&gt;"",CONCATENATE("TalkBack - Android - ",'Final Report'!M614,CHAR(10)),""),IF('Final Report'!N614&lt;&gt;"",CONCATENATE("ZoomText - ",'Final Report'!N614,CHAR(10)),""),IF('Final Report'!O614&lt;&gt;"",CONCATENATE("Dragon - ",'Final Report'!O614,CHAR(10)),""),CHAR(10),"*Original Bug:*",CHAR(10),)))</f>
        <v>*Steps to Reproduce:*
N/A
*Actual Result:*
N/A
*ScreenShot Name:*
*Code Snippet*
0
*Expected Result*
N/A
*Rationale*
N/A
*Recommendation*
N/A
*WCAG 2.1 Conformance Level:*
N/A
*WCAG 2.1 Success Criteria:*
N/A
*Tested on:*
Windows: 11
MAC OS: 12
iOS: 15
Android OS: 10
FALSE</v>
      </c>
      <c r="D614" s="121" t="b">
        <f>Final_Report[[#This Row],[Severity]]</f>
        <v>0</v>
      </c>
      <c r="E614" s="103" t="str">
        <f>CONCATENATE('Final Report'!AD614,CHAR(10),CHAR(10),'Final Report'!AF614)</f>
        <v xml:space="preserve">
N/A</v>
      </c>
      <c r="F614" s="103" t="str">
        <f>Final_Report[[#This Row],[Components]]</f>
        <v>N/A (Level N/A), Accessibility, Audit, Marketing, MLM-XL, MLVISION, MyLab, US, VPAT</v>
      </c>
      <c r="G614" s="103" t="e">
        <f>Final_Report[[#This Row],[Labels]]</f>
        <v>#VALUE!</v>
      </c>
      <c r="H614" s="103">
        <f>Final_Report[[#This Row],[ScreenShot Name]]</f>
        <v>0</v>
      </c>
      <c r="I614" s="104">
        <f>Final_Report[[#This Row],[Priority]]</f>
        <v>0</v>
      </c>
      <c r="J614" s="103">
        <f>Final_Report[[#This Row],[Uploading Status]]</f>
        <v>0</v>
      </c>
    </row>
    <row r="615" spans="1:10" ht="409.5" hidden="1">
      <c r="A615" s="58">
        <f>Final_Report[[#This Row],[Issue Name]]</f>
        <v>0</v>
      </c>
      <c r="B615" s="103" t="str">
        <f>Final_Report[[#This Row],[Summary]]</f>
        <v>N/A</v>
      </c>
      <c r="C615" s="103" t="str">
        <f>CONCATENATE("*Steps to Reproduce:*",CHAR(10),CHAR(10),'Final Report'!AD615,CHAR(10),CHAR(10),'Final Report'!AF615,CHAR(10),CHAR(10),"*Actual Result:*",CHAR(10),'Final Report'!V615,CHAR(10),CHAR(10),"*ScreenShot Name:*",CHAR(10),'Final Report'!AI615,CHAR(10),CHAR(10),IF('Final Report'!X615&lt;&gt;"",CONCATENATE("*Code Snippet*",CHAR(10),'Final Report'!X615,CHAR(10),CHAR(10)),""),"*Expected Result*",CHAR(10),'Final Report'!Z615,CHAR(10),CHAR(10),"*Rationale*",CHAR(10),'Final Report'!AA615,CHAR(10),CHAR(10),"*Recommendation*",CHAR(10),'Final Report'!AC615,CHAR(10),CHAR(10),"*WCAG 2.1 Conformance Level:*",CHAR(10),'Final Report'!AG615,CHAR(10),CHAR(10),"*WCAG 2.1 Success Criteria:*",CHAR(10),'Final Report'!AH615,CHAR(10),CHAR(10),"*Tested on:*",CHAR(10),'Final Report'!AK615,CHAR(10),CHAR(10),IF(OR('Final Report'!G615&lt;&gt;"",'Final Report'!H615&lt;&gt;"",'Final Report'!I615&lt;&gt;"",'Final Report'!J615&lt;&gt;"",'Final Report'!K615&lt;&gt;"",'Final Report'!L615&lt;&gt;"",'Final Report'!M615&lt;&gt;"",'Final Report'!N615&lt;&gt;"",'Final Report'!O615&lt;&gt;""),CONCATENATE("*Assistive Technology:*",CHAR(10),IF('Final Report'!G615&lt;&gt;"",CONCATENATE("JAWS 2022 - Chrome - Windows - ",'Final Report'!G615,CHAR(10)),""),IF('Final Report'!H615&lt;&gt;"",CONCATENATE("NVDA 2022 - Firefox - Windows - ",'Final Report'!H615,CHAR(10)),""),IF('Final Report'!I615&lt;&gt;"",CONCATENATE("NVDA 2022 - Chrome - Windows - ",'Final Report'!I615,CHAR(10)),""),IF('Final Report'!J615&lt;&gt;"",CONCATENATE("VoiceOver - Safari - MAC OS - ",'Final Report'!J615,CHAR(10)),""),IF('Final Report'!K615&lt;&gt;"",CONCATENATE("VoiceOver - Chrome - MAC OS  - ",'Final Report'!K615,CHAR(10)),""),IF('Final Report'!L615&lt;&gt;"",CONCATENATE("VoiceOver - iOS - ",'Final Report'!L615,CHAR(10)),""),IF('Final Report'!M615&lt;&gt;"",CONCATENATE("TalkBack - Android - ",'Final Report'!M615,CHAR(10)),""),IF('Final Report'!N615&lt;&gt;"",CONCATENATE("ZoomText - ",'Final Report'!N615,CHAR(10)),""),IF('Final Report'!O615&lt;&gt;"",CONCATENATE("Dragon - ",'Final Report'!O615,CHAR(10)),""),CHAR(10),"*Original Bug:*",CHAR(10),)))</f>
        <v>*Steps to Reproduce:*
N/A
*Actual Result:*
N/A
*ScreenShot Name:*
*Code Snippet*
0
*Expected Result*
N/A
*Rationale*
N/A
*Recommendation*
N/A
*WCAG 2.1 Conformance Level:*
N/A
*WCAG 2.1 Success Criteria:*
N/A
*Tested on:*
Windows: 11
MAC OS: 12
iOS: 15
Android OS: 10
FALSE</v>
      </c>
      <c r="D615" s="121" t="b">
        <f>Final_Report[[#This Row],[Severity]]</f>
        <v>0</v>
      </c>
      <c r="E615" s="103" t="str">
        <f>CONCATENATE('Final Report'!AD615,CHAR(10),CHAR(10),'Final Report'!AF615)</f>
        <v xml:space="preserve">
N/A</v>
      </c>
      <c r="F615" s="103" t="str">
        <f>Final_Report[[#This Row],[Components]]</f>
        <v>N/A (Level N/A), Accessibility, Audit, Marketing, MLM-XL, MLVISION, MyLab, US, VPAT</v>
      </c>
      <c r="G615" s="103" t="e">
        <f>Final_Report[[#This Row],[Labels]]</f>
        <v>#VALUE!</v>
      </c>
      <c r="H615" s="103">
        <f>Final_Report[[#This Row],[ScreenShot Name]]</f>
        <v>0</v>
      </c>
      <c r="I615" s="104">
        <f>Final_Report[[#This Row],[Priority]]</f>
        <v>0</v>
      </c>
      <c r="J615" s="103">
        <f>Final_Report[[#This Row],[Uploading Status]]</f>
        <v>0</v>
      </c>
    </row>
    <row r="616" spans="1:10" ht="409.5" hidden="1">
      <c r="A616" s="58">
        <f>Final_Report[[#This Row],[Issue Name]]</f>
        <v>0</v>
      </c>
      <c r="B616" s="103" t="str">
        <f>Final_Report[[#This Row],[Summary]]</f>
        <v>N/A</v>
      </c>
      <c r="C616" s="103" t="str">
        <f>CONCATENATE("*Steps to Reproduce:*",CHAR(10),CHAR(10),'Final Report'!AD616,CHAR(10),CHAR(10),'Final Report'!AF616,CHAR(10),CHAR(10),"*Actual Result:*",CHAR(10),'Final Report'!V616,CHAR(10),CHAR(10),"*ScreenShot Name:*",CHAR(10),'Final Report'!AI616,CHAR(10),CHAR(10),IF('Final Report'!X616&lt;&gt;"",CONCATENATE("*Code Snippet*",CHAR(10),'Final Report'!X616,CHAR(10),CHAR(10)),""),"*Expected Result*",CHAR(10),'Final Report'!Z616,CHAR(10),CHAR(10),"*Rationale*",CHAR(10),'Final Report'!AA616,CHAR(10),CHAR(10),"*Recommendation*",CHAR(10),'Final Report'!AC616,CHAR(10),CHAR(10),"*WCAG 2.1 Conformance Level:*",CHAR(10),'Final Report'!AG616,CHAR(10),CHAR(10),"*WCAG 2.1 Success Criteria:*",CHAR(10),'Final Report'!AH616,CHAR(10),CHAR(10),"*Tested on:*",CHAR(10),'Final Report'!AK616,CHAR(10),CHAR(10),IF(OR('Final Report'!G616&lt;&gt;"",'Final Report'!H616&lt;&gt;"",'Final Report'!I616&lt;&gt;"",'Final Report'!J616&lt;&gt;"",'Final Report'!K616&lt;&gt;"",'Final Report'!L616&lt;&gt;"",'Final Report'!M616&lt;&gt;"",'Final Report'!N616&lt;&gt;"",'Final Report'!O616&lt;&gt;""),CONCATENATE("*Assistive Technology:*",CHAR(10),IF('Final Report'!G616&lt;&gt;"",CONCATENATE("JAWS 2022 - Chrome - Windows - ",'Final Report'!G616,CHAR(10)),""),IF('Final Report'!H616&lt;&gt;"",CONCATENATE("NVDA 2022 - Firefox - Windows - ",'Final Report'!H616,CHAR(10)),""),IF('Final Report'!I616&lt;&gt;"",CONCATENATE("NVDA 2022 - Chrome - Windows - ",'Final Report'!I616,CHAR(10)),""),IF('Final Report'!J616&lt;&gt;"",CONCATENATE("VoiceOver - Safari - MAC OS - ",'Final Report'!J616,CHAR(10)),""),IF('Final Report'!K616&lt;&gt;"",CONCATENATE("VoiceOver - Chrome - MAC OS  - ",'Final Report'!K616,CHAR(10)),""),IF('Final Report'!L616&lt;&gt;"",CONCATENATE("VoiceOver - iOS - ",'Final Report'!L616,CHAR(10)),""),IF('Final Report'!M616&lt;&gt;"",CONCATENATE("TalkBack - Android - ",'Final Report'!M616,CHAR(10)),""),IF('Final Report'!N616&lt;&gt;"",CONCATENATE("ZoomText - ",'Final Report'!N616,CHAR(10)),""),IF('Final Report'!O616&lt;&gt;"",CONCATENATE("Dragon - ",'Final Report'!O616,CHAR(10)),""),CHAR(10),"*Original Bug:*",CHAR(10),)))</f>
        <v>*Steps to Reproduce:*
N/A
*Actual Result:*
N/A
*ScreenShot Name:*
*Code Snippet*
0
*Expected Result*
N/A
*Rationale*
N/A
*Recommendation*
N/A
*WCAG 2.1 Conformance Level:*
N/A
*WCAG 2.1 Success Criteria:*
N/A
*Tested on:*
Windows: 11
MAC OS: 12
iOS: 15
Android OS: 10
FALSE</v>
      </c>
      <c r="D616" s="121" t="b">
        <f>Final_Report[[#This Row],[Severity]]</f>
        <v>0</v>
      </c>
      <c r="E616" s="103" t="str">
        <f>CONCATENATE('Final Report'!AD616,CHAR(10),CHAR(10),'Final Report'!AF616)</f>
        <v xml:space="preserve">
N/A</v>
      </c>
      <c r="F616" s="103" t="str">
        <f>Final_Report[[#This Row],[Components]]</f>
        <v>N/A (Level N/A), Accessibility, Audit, Marketing, MLM-XL, MLVISION, MyLab, US, VPAT</v>
      </c>
      <c r="G616" s="103" t="e">
        <f>Final_Report[[#This Row],[Labels]]</f>
        <v>#VALUE!</v>
      </c>
      <c r="H616" s="103">
        <f>Final_Report[[#This Row],[ScreenShot Name]]</f>
        <v>0</v>
      </c>
      <c r="I616" s="104">
        <f>Final_Report[[#This Row],[Priority]]</f>
        <v>0</v>
      </c>
      <c r="J616" s="103">
        <f>Final_Report[[#This Row],[Uploading Status]]</f>
        <v>0</v>
      </c>
    </row>
    <row r="617" spans="1:10" ht="409.5" hidden="1">
      <c r="A617" s="58">
        <f>Final_Report[[#This Row],[Issue Name]]</f>
        <v>0</v>
      </c>
      <c r="B617" s="103" t="str">
        <f>Final_Report[[#This Row],[Summary]]</f>
        <v>N/A</v>
      </c>
      <c r="C617" s="103" t="str">
        <f>CONCATENATE("*Steps to Reproduce:*",CHAR(10),CHAR(10),'Final Report'!AD617,CHAR(10),CHAR(10),'Final Report'!AF617,CHAR(10),CHAR(10),"*Actual Result:*",CHAR(10),'Final Report'!V617,CHAR(10),CHAR(10),"*ScreenShot Name:*",CHAR(10),'Final Report'!AI617,CHAR(10),CHAR(10),IF('Final Report'!X617&lt;&gt;"",CONCATENATE("*Code Snippet*",CHAR(10),'Final Report'!X617,CHAR(10),CHAR(10)),""),"*Expected Result*",CHAR(10),'Final Report'!Z617,CHAR(10),CHAR(10),"*Rationale*",CHAR(10),'Final Report'!AA617,CHAR(10),CHAR(10),"*Recommendation*",CHAR(10),'Final Report'!AC617,CHAR(10),CHAR(10),"*WCAG 2.1 Conformance Level:*",CHAR(10),'Final Report'!AG617,CHAR(10),CHAR(10),"*WCAG 2.1 Success Criteria:*",CHAR(10),'Final Report'!AH617,CHAR(10),CHAR(10),"*Tested on:*",CHAR(10),'Final Report'!AK617,CHAR(10),CHAR(10),IF(OR('Final Report'!G617&lt;&gt;"",'Final Report'!H617&lt;&gt;"",'Final Report'!I617&lt;&gt;"",'Final Report'!J617&lt;&gt;"",'Final Report'!K617&lt;&gt;"",'Final Report'!L617&lt;&gt;"",'Final Report'!M617&lt;&gt;"",'Final Report'!N617&lt;&gt;"",'Final Report'!O617&lt;&gt;""),CONCATENATE("*Assistive Technology:*",CHAR(10),IF('Final Report'!G617&lt;&gt;"",CONCATENATE("JAWS 2022 - Chrome - Windows - ",'Final Report'!G617,CHAR(10)),""),IF('Final Report'!H617&lt;&gt;"",CONCATENATE("NVDA 2022 - Firefox - Windows - ",'Final Report'!H617,CHAR(10)),""),IF('Final Report'!I617&lt;&gt;"",CONCATENATE("NVDA 2022 - Chrome - Windows - ",'Final Report'!I617,CHAR(10)),""),IF('Final Report'!J617&lt;&gt;"",CONCATENATE("VoiceOver - Safari - MAC OS - ",'Final Report'!J617,CHAR(10)),""),IF('Final Report'!K617&lt;&gt;"",CONCATENATE("VoiceOver - Chrome - MAC OS  - ",'Final Report'!K617,CHAR(10)),""),IF('Final Report'!L617&lt;&gt;"",CONCATENATE("VoiceOver - iOS - ",'Final Report'!L617,CHAR(10)),""),IF('Final Report'!M617&lt;&gt;"",CONCATENATE("TalkBack - Android - ",'Final Report'!M617,CHAR(10)),""),IF('Final Report'!N617&lt;&gt;"",CONCATENATE("ZoomText - ",'Final Report'!N617,CHAR(10)),""),IF('Final Report'!O617&lt;&gt;"",CONCATENATE("Dragon - ",'Final Report'!O617,CHAR(10)),""),CHAR(10),"*Original Bug:*",CHAR(10),)))</f>
        <v>*Steps to Reproduce:*
N/A
*Actual Result:*
N/A
*ScreenShot Name:*
*Code Snippet*
0
*Expected Result*
N/A
*Rationale*
N/A
*Recommendation*
N/A
*WCAG 2.1 Conformance Level:*
N/A
*WCAG 2.1 Success Criteria:*
N/A
*Tested on:*
Windows: 11
MAC OS: 12
iOS: 15
Android OS: 10
FALSE</v>
      </c>
      <c r="D617" s="121" t="b">
        <f>Final_Report[[#This Row],[Severity]]</f>
        <v>0</v>
      </c>
      <c r="E617" s="103" t="str">
        <f>CONCATENATE('Final Report'!AD617,CHAR(10),CHAR(10),'Final Report'!AF617)</f>
        <v xml:space="preserve">
N/A</v>
      </c>
      <c r="F617" s="103" t="str">
        <f>Final_Report[[#This Row],[Components]]</f>
        <v>N/A (Level N/A), Accessibility, Audit, Marketing, MLM-XL, MLVISION, MyLab, US, VPAT</v>
      </c>
      <c r="G617" s="103" t="e">
        <f>Final_Report[[#This Row],[Labels]]</f>
        <v>#VALUE!</v>
      </c>
      <c r="H617" s="103">
        <f>Final_Report[[#This Row],[ScreenShot Name]]</f>
        <v>0</v>
      </c>
      <c r="I617" s="104">
        <f>Final_Report[[#This Row],[Priority]]</f>
        <v>0</v>
      </c>
      <c r="J617" s="103">
        <f>Final_Report[[#This Row],[Uploading Status]]</f>
        <v>0</v>
      </c>
    </row>
    <row r="618" spans="1:10" ht="409.5" hidden="1">
      <c r="A618" s="58">
        <f>Final_Report[[#This Row],[Issue Name]]</f>
        <v>0</v>
      </c>
      <c r="B618" s="103" t="str">
        <f>Final_Report[[#This Row],[Summary]]</f>
        <v>N/A</v>
      </c>
      <c r="C618" s="103" t="str">
        <f>CONCATENATE("*Steps to Reproduce:*",CHAR(10),CHAR(10),'Final Report'!AD618,CHAR(10),CHAR(10),'Final Report'!AF618,CHAR(10),CHAR(10),"*Actual Result:*",CHAR(10),'Final Report'!V618,CHAR(10),CHAR(10),"*ScreenShot Name:*",CHAR(10),'Final Report'!AI618,CHAR(10),CHAR(10),IF('Final Report'!X618&lt;&gt;"",CONCATENATE("*Code Snippet*",CHAR(10),'Final Report'!X618,CHAR(10),CHAR(10)),""),"*Expected Result*",CHAR(10),'Final Report'!Z618,CHAR(10),CHAR(10),"*Rationale*",CHAR(10),'Final Report'!AA618,CHAR(10),CHAR(10),"*Recommendation*",CHAR(10),'Final Report'!AC618,CHAR(10),CHAR(10),"*WCAG 2.1 Conformance Level:*",CHAR(10),'Final Report'!AG618,CHAR(10),CHAR(10),"*WCAG 2.1 Success Criteria:*",CHAR(10),'Final Report'!AH618,CHAR(10),CHAR(10),"*Tested on:*",CHAR(10),'Final Report'!AK618,CHAR(10),CHAR(10),IF(OR('Final Report'!G618&lt;&gt;"",'Final Report'!H618&lt;&gt;"",'Final Report'!I618&lt;&gt;"",'Final Report'!J618&lt;&gt;"",'Final Report'!K618&lt;&gt;"",'Final Report'!L618&lt;&gt;"",'Final Report'!M618&lt;&gt;"",'Final Report'!N618&lt;&gt;"",'Final Report'!O618&lt;&gt;""),CONCATENATE("*Assistive Technology:*",CHAR(10),IF('Final Report'!G618&lt;&gt;"",CONCATENATE("JAWS 2022 - Chrome - Windows - ",'Final Report'!G618,CHAR(10)),""),IF('Final Report'!H618&lt;&gt;"",CONCATENATE("NVDA 2022 - Firefox - Windows - ",'Final Report'!H618,CHAR(10)),""),IF('Final Report'!I618&lt;&gt;"",CONCATENATE("NVDA 2022 - Chrome - Windows - ",'Final Report'!I618,CHAR(10)),""),IF('Final Report'!J618&lt;&gt;"",CONCATENATE("VoiceOver - Safari - MAC OS - ",'Final Report'!J618,CHAR(10)),""),IF('Final Report'!K618&lt;&gt;"",CONCATENATE("VoiceOver - Chrome - MAC OS  - ",'Final Report'!K618,CHAR(10)),""),IF('Final Report'!L618&lt;&gt;"",CONCATENATE("VoiceOver - iOS - ",'Final Report'!L618,CHAR(10)),""),IF('Final Report'!M618&lt;&gt;"",CONCATENATE("TalkBack - Android - ",'Final Report'!M618,CHAR(10)),""),IF('Final Report'!N618&lt;&gt;"",CONCATENATE("ZoomText - ",'Final Report'!N618,CHAR(10)),""),IF('Final Report'!O618&lt;&gt;"",CONCATENATE("Dragon - ",'Final Report'!O618,CHAR(10)),""),CHAR(10),"*Original Bug:*",CHAR(10),)))</f>
        <v>*Steps to Reproduce:*
N/A
*Actual Result:*
N/A
*ScreenShot Name:*
*Code Snippet*
0
*Expected Result*
N/A
*Rationale*
N/A
*Recommendation*
N/A
*WCAG 2.1 Conformance Level:*
N/A
*WCAG 2.1 Success Criteria:*
N/A
*Tested on:*
Windows: 11
MAC OS: 12
iOS: 15
Android OS: 10
FALSE</v>
      </c>
      <c r="D618" s="121" t="b">
        <f>Final_Report[[#This Row],[Severity]]</f>
        <v>0</v>
      </c>
      <c r="E618" s="103" t="str">
        <f>CONCATENATE('Final Report'!AD618,CHAR(10),CHAR(10),'Final Report'!AF618)</f>
        <v xml:space="preserve">
N/A</v>
      </c>
      <c r="F618" s="103" t="str">
        <f>Final_Report[[#This Row],[Components]]</f>
        <v>N/A (Level N/A), Accessibility, Audit, Marketing, MLM-XL, MLVISION, MyLab, US, VPAT</v>
      </c>
      <c r="G618" s="103" t="e">
        <f>Final_Report[[#This Row],[Labels]]</f>
        <v>#VALUE!</v>
      </c>
      <c r="H618" s="103">
        <f>Final_Report[[#This Row],[ScreenShot Name]]</f>
        <v>0</v>
      </c>
      <c r="I618" s="104">
        <f>Final_Report[[#This Row],[Priority]]</f>
        <v>0</v>
      </c>
      <c r="J618" s="103">
        <f>Final_Report[[#This Row],[Uploading Status]]</f>
        <v>0</v>
      </c>
    </row>
    <row r="619" spans="1:10" ht="409.5" hidden="1">
      <c r="A619" s="58">
        <f>Final_Report[[#This Row],[Issue Name]]</f>
        <v>0</v>
      </c>
      <c r="B619" s="103" t="str">
        <f>Final_Report[[#This Row],[Summary]]</f>
        <v>N/A</v>
      </c>
      <c r="C619" s="103" t="str">
        <f>CONCATENATE("*Steps to Reproduce:*",CHAR(10),CHAR(10),'Final Report'!AD619,CHAR(10),CHAR(10),'Final Report'!AF619,CHAR(10),CHAR(10),"*Actual Result:*",CHAR(10),'Final Report'!V619,CHAR(10),CHAR(10),"*ScreenShot Name:*",CHAR(10),'Final Report'!AI619,CHAR(10),CHAR(10),IF('Final Report'!X619&lt;&gt;"",CONCATENATE("*Code Snippet*",CHAR(10),'Final Report'!X619,CHAR(10),CHAR(10)),""),"*Expected Result*",CHAR(10),'Final Report'!Z619,CHAR(10),CHAR(10),"*Rationale*",CHAR(10),'Final Report'!AA619,CHAR(10),CHAR(10),"*Recommendation*",CHAR(10),'Final Report'!AC619,CHAR(10),CHAR(10),"*WCAG 2.1 Conformance Level:*",CHAR(10),'Final Report'!AG619,CHAR(10),CHAR(10),"*WCAG 2.1 Success Criteria:*",CHAR(10),'Final Report'!AH619,CHAR(10),CHAR(10),"*Tested on:*",CHAR(10),'Final Report'!AK619,CHAR(10),CHAR(10),IF(OR('Final Report'!G619&lt;&gt;"",'Final Report'!H619&lt;&gt;"",'Final Report'!I619&lt;&gt;"",'Final Report'!J619&lt;&gt;"",'Final Report'!K619&lt;&gt;"",'Final Report'!L619&lt;&gt;"",'Final Report'!M619&lt;&gt;"",'Final Report'!N619&lt;&gt;"",'Final Report'!O619&lt;&gt;""),CONCATENATE("*Assistive Technology:*",CHAR(10),IF('Final Report'!G619&lt;&gt;"",CONCATENATE("JAWS 2022 - Chrome - Windows - ",'Final Report'!G619,CHAR(10)),""),IF('Final Report'!H619&lt;&gt;"",CONCATENATE("NVDA 2022 - Firefox - Windows - ",'Final Report'!H619,CHAR(10)),""),IF('Final Report'!I619&lt;&gt;"",CONCATENATE("NVDA 2022 - Chrome - Windows - ",'Final Report'!I619,CHAR(10)),""),IF('Final Report'!J619&lt;&gt;"",CONCATENATE("VoiceOver - Safari - MAC OS - ",'Final Report'!J619,CHAR(10)),""),IF('Final Report'!K619&lt;&gt;"",CONCATENATE("VoiceOver - Chrome - MAC OS  - ",'Final Report'!K619,CHAR(10)),""),IF('Final Report'!L619&lt;&gt;"",CONCATENATE("VoiceOver - iOS - ",'Final Report'!L619,CHAR(10)),""),IF('Final Report'!M619&lt;&gt;"",CONCATENATE("TalkBack - Android - ",'Final Report'!M619,CHAR(10)),""),IF('Final Report'!N619&lt;&gt;"",CONCATENATE("ZoomText - ",'Final Report'!N619,CHAR(10)),""),IF('Final Report'!O619&lt;&gt;"",CONCATENATE("Dragon - ",'Final Report'!O619,CHAR(10)),""),CHAR(10),"*Original Bug:*",CHAR(10),)))</f>
        <v>*Steps to Reproduce:*
N/A
*Actual Result:*
N/A
*ScreenShot Name:*
*Code Snippet*
0
*Expected Result*
N/A
*Rationale*
N/A
*Recommendation*
N/A
*WCAG 2.1 Conformance Level:*
N/A
*WCAG 2.1 Success Criteria:*
N/A
*Tested on:*
Windows: 11
MAC OS: 12
iOS: 15
Android OS: 10
FALSE</v>
      </c>
      <c r="D619" s="121" t="b">
        <f>Final_Report[[#This Row],[Severity]]</f>
        <v>0</v>
      </c>
      <c r="E619" s="103" t="str">
        <f>CONCATENATE('Final Report'!AD619,CHAR(10),CHAR(10),'Final Report'!AF619)</f>
        <v xml:space="preserve">
N/A</v>
      </c>
      <c r="F619" s="103" t="str">
        <f>Final_Report[[#This Row],[Components]]</f>
        <v>N/A (Level N/A), Accessibility, Audit, Marketing, MLM-XL, MLVISION, MyLab, US, VPAT</v>
      </c>
      <c r="G619" s="103" t="e">
        <f>Final_Report[[#This Row],[Labels]]</f>
        <v>#VALUE!</v>
      </c>
      <c r="H619" s="103">
        <f>Final_Report[[#This Row],[ScreenShot Name]]</f>
        <v>0</v>
      </c>
      <c r="I619" s="104">
        <f>Final_Report[[#This Row],[Priority]]</f>
        <v>0</v>
      </c>
      <c r="J619" s="103">
        <f>Final_Report[[#This Row],[Uploading Status]]</f>
        <v>0</v>
      </c>
    </row>
    <row r="620" spans="1:10" ht="409.5" hidden="1">
      <c r="A620" s="58">
        <f>Final_Report[[#This Row],[Issue Name]]</f>
        <v>0</v>
      </c>
      <c r="B620" s="103" t="str">
        <f>Final_Report[[#This Row],[Summary]]</f>
        <v>N/A</v>
      </c>
      <c r="C620" s="103" t="str">
        <f>CONCATENATE("*Steps to Reproduce:*",CHAR(10),CHAR(10),'Final Report'!AD620,CHAR(10),CHAR(10),'Final Report'!AF620,CHAR(10),CHAR(10),"*Actual Result:*",CHAR(10),'Final Report'!V620,CHAR(10),CHAR(10),"*ScreenShot Name:*",CHAR(10),'Final Report'!AI620,CHAR(10),CHAR(10),IF('Final Report'!X620&lt;&gt;"",CONCATENATE("*Code Snippet*",CHAR(10),'Final Report'!X620,CHAR(10),CHAR(10)),""),"*Expected Result*",CHAR(10),'Final Report'!Z620,CHAR(10),CHAR(10),"*Rationale*",CHAR(10),'Final Report'!AA620,CHAR(10),CHAR(10),"*Recommendation*",CHAR(10),'Final Report'!AC620,CHAR(10),CHAR(10),"*WCAG 2.1 Conformance Level:*",CHAR(10),'Final Report'!AG620,CHAR(10),CHAR(10),"*WCAG 2.1 Success Criteria:*",CHAR(10),'Final Report'!AH620,CHAR(10),CHAR(10),"*Tested on:*",CHAR(10),'Final Report'!AK620,CHAR(10),CHAR(10),IF(OR('Final Report'!G620&lt;&gt;"",'Final Report'!H620&lt;&gt;"",'Final Report'!I620&lt;&gt;"",'Final Report'!J620&lt;&gt;"",'Final Report'!K620&lt;&gt;"",'Final Report'!L620&lt;&gt;"",'Final Report'!M620&lt;&gt;"",'Final Report'!N620&lt;&gt;"",'Final Report'!O620&lt;&gt;""),CONCATENATE("*Assistive Technology:*",CHAR(10),IF('Final Report'!G620&lt;&gt;"",CONCATENATE("JAWS 2022 - Chrome - Windows - ",'Final Report'!G620,CHAR(10)),""),IF('Final Report'!H620&lt;&gt;"",CONCATENATE("NVDA 2022 - Firefox - Windows - ",'Final Report'!H620,CHAR(10)),""),IF('Final Report'!I620&lt;&gt;"",CONCATENATE("NVDA 2022 - Chrome - Windows - ",'Final Report'!I620,CHAR(10)),""),IF('Final Report'!J620&lt;&gt;"",CONCATENATE("VoiceOver - Safari - MAC OS - ",'Final Report'!J620,CHAR(10)),""),IF('Final Report'!K620&lt;&gt;"",CONCATENATE("VoiceOver - Chrome - MAC OS  - ",'Final Report'!K620,CHAR(10)),""),IF('Final Report'!L620&lt;&gt;"",CONCATENATE("VoiceOver - iOS - ",'Final Report'!L620,CHAR(10)),""),IF('Final Report'!M620&lt;&gt;"",CONCATENATE("TalkBack - Android - ",'Final Report'!M620,CHAR(10)),""),IF('Final Report'!N620&lt;&gt;"",CONCATENATE("ZoomText - ",'Final Report'!N620,CHAR(10)),""),IF('Final Report'!O620&lt;&gt;"",CONCATENATE("Dragon - ",'Final Report'!O620,CHAR(10)),""),CHAR(10),"*Original Bug:*",CHAR(10),)))</f>
        <v>*Steps to Reproduce:*
N/A
*Actual Result:*
N/A
*ScreenShot Name:*
*Code Snippet*
0
*Expected Result*
N/A
*Rationale*
N/A
*Recommendation*
N/A
*WCAG 2.1 Conformance Level:*
N/A
*WCAG 2.1 Success Criteria:*
N/A
*Tested on:*
Windows: 11
MAC OS: 12
iOS: 15
Android OS: 10
FALSE</v>
      </c>
      <c r="D620" s="121" t="b">
        <f>Final_Report[[#This Row],[Severity]]</f>
        <v>0</v>
      </c>
      <c r="E620" s="103" t="str">
        <f>CONCATENATE('Final Report'!AD620,CHAR(10),CHAR(10),'Final Report'!AF620)</f>
        <v xml:space="preserve">
N/A</v>
      </c>
      <c r="F620" s="103" t="str">
        <f>Final_Report[[#This Row],[Components]]</f>
        <v>N/A (Level N/A), Accessibility, Audit, Marketing, MLM-XL, MLVISION, MyLab, US, VPAT</v>
      </c>
      <c r="G620" s="103" t="e">
        <f>Final_Report[[#This Row],[Labels]]</f>
        <v>#VALUE!</v>
      </c>
      <c r="H620" s="103">
        <f>Final_Report[[#This Row],[ScreenShot Name]]</f>
        <v>0</v>
      </c>
      <c r="I620" s="104">
        <f>Final_Report[[#This Row],[Priority]]</f>
        <v>0</v>
      </c>
      <c r="J620" s="103">
        <f>Final_Report[[#This Row],[Uploading Status]]</f>
        <v>0</v>
      </c>
    </row>
    <row r="621" spans="1:10" ht="409.5" hidden="1">
      <c r="A621" s="58">
        <f>Final_Report[[#This Row],[Issue Name]]</f>
        <v>0</v>
      </c>
      <c r="B621" s="103" t="str">
        <f>Final_Report[[#This Row],[Summary]]</f>
        <v>N/A</v>
      </c>
      <c r="C621" s="103" t="str">
        <f>CONCATENATE("*Steps to Reproduce:*",CHAR(10),CHAR(10),'Final Report'!AD621,CHAR(10),CHAR(10),'Final Report'!AF621,CHAR(10),CHAR(10),"*Actual Result:*",CHAR(10),'Final Report'!V621,CHAR(10),CHAR(10),"*ScreenShot Name:*",CHAR(10),'Final Report'!AI621,CHAR(10),CHAR(10),IF('Final Report'!X621&lt;&gt;"",CONCATENATE("*Code Snippet*",CHAR(10),'Final Report'!X621,CHAR(10),CHAR(10)),""),"*Expected Result*",CHAR(10),'Final Report'!Z621,CHAR(10),CHAR(10),"*Rationale*",CHAR(10),'Final Report'!AA621,CHAR(10),CHAR(10),"*Recommendation*",CHAR(10),'Final Report'!AC621,CHAR(10),CHAR(10),"*WCAG 2.1 Conformance Level:*",CHAR(10),'Final Report'!AG621,CHAR(10),CHAR(10),"*WCAG 2.1 Success Criteria:*",CHAR(10),'Final Report'!AH621,CHAR(10),CHAR(10),"*Tested on:*",CHAR(10),'Final Report'!AK621,CHAR(10),CHAR(10),IF(OR('Final Report'!G621&lt;&gt;"",'Final Report'!H621&lt;&gt;"",'Final Report'!I621&lt;&gt;"",'Final Report'!J621&lt;&gt;"",'Final Report'!K621&lt;&gt;"",'Final Report'!L621&lt;&gt;"",'Final Report'!M621&lt;&gt;"",'Final Report'!N621&lt;&gt;"",'Final Report'!O621&lt;&gt;""),CONCATENATE("*Assistive Technology:*",CHAR(10),IF('Final Report'!G621&lt;&gt;"",CONCATENATE("JAWS 2022 - Chrome - Windows - ",'Final Report'!G621,CHAR(10)),""),IF('Final Report'!H621&lt;&gt;"",CONCATENATE("NVDA 2022 - Firefox - Windows - ",'Final Report'!H621,CHAR(10)),""),IF('Final Report'!I621&lt;&gt;"",CONCATENATE("NVDA 2022 - Chrome - Windows - ",'Final Report'!I621,CHAR(10)),""),IF('Final Report'!J621&lt;&gt;"",CONCATENATE("VoiceOver - Safari - MAC OS - ",'Final Report'!J621,CHAR(10)),""),IF('Final Report'!K621&lt;&gt;"",CONCATENATE("VoiceOver - Chrome - MAC OS  - ",'Final Report'!K621,CHAR(10)),""),IF('Final Report'!L621&lt;&gt;"",CONCATENATE("VoiceOver - iOS - ",'Final Report'!L621,CHAR(10)),""),IF('Final Report'!M621&lt;&gt;"",CONCATENATE("TalkBack - Android - ",'Final Report'!M621,CHAR(10)),""),IF('Final Report'!N621&lt;&gt;"",CONCATENATE("ZoomText - ",'Final Report'!N621,CHAR(10)),""),IF('Final Report'!O621&lt;&gt;"",CONCATENATE("Dragon - ",'Final Report'!O621,CHAR(10)),""),CHAR(10),"*Original Bug:*",CHAR(10),)))</f>
        <v>*Steps to Reproduce:*
N/A
*Actual Result:*
N/A
*ScreenShot Name:*
*Code Snippet*
0
*Expected Result*
N/A
*Rationale*
N/A
*Recommendation*
N/A
*WCAG 2.1 Conformance Level:*
N/A
*WCAG 2.1 Success Criteria:*
N/A
*Tested on:*
Windows: 11
MAC OS: 12
iOS: 15
Android OS: 10
FALSE</v>
      </c>
      <c r="D621" s="121" t="b">
        <f>Final_Report[[#This Row],[Severity]]</f>
        <v>0</v>
      </c>
      <c r="E621" s="103" t="str">
        <f>CONCATENATE('Final Report'!AD621,CHAR(10),CHAR(10),'Final Report'!AF621)</f>
        <v xml:space="preserve">
N/A</v>
      </c>
      <c r="F621" s="103" t="str">
        <f>Final_Report[[#This Row],[Components]]</f>
        <v>N/A (Level N/A), Accessibility, Audit, Marketing, MLM-XL, MLVISION, MyLab, US, VPAT</v>
      </c>
      <c r="G621" s="103" t="e">
        <f>Final_Report[[#This Row],[Labels]]</f>
        <v>#VALUE!</v>
      </c>
      <c r="H621" s="103">
        <f>Final_Report[[#This Row],[ScreenShot Name]]</f>
        <v>0</v>
      </c>
      <c r="I621" s="104">
        <f>Final_Report[[#This Row],[Priority]]</f>
        <v>0</v>
      </c>
      <c r="J621" s="103">
        <f>Final_Report[[#This Row],[Uploading Status]]</f>
        <v>0</v>
      </c>
    </row>
    <row r="622" spans="1:10" ht="409.5" hidden="1">
      <c r="A622" s="58">
        <f>Final_Report[[#This Row],[Issue Name]]</f>
        <v>0</v>
      </c>
      <c r="B622" s="103" t="str">
        <f>Final_Report[[#This Row],[Summary]]</f>
        <v>N/A</v>
      </c>
      <c r="C622" s="103" t="str">
        <f>CONCATENATE("*Steps to Reproduce:*",CHAR(10),CHAR(10),'Final Report'!AD622,CHAR(10),CHAR(10),'Final Report'!AF622,CHAR(10),CHAR(10),"*Actual Result:*",CHAR(10),'Final Report'!V622,CHAR(10),CHAR(10),"*ScreenShot Name:*",CHAR(10),'Final Report'!AI622,CHAR(10),CHAR(10),IF('Final Report'!X622&lt;&gt;"",CONCATENATE("*Code Snippet*",CHAR(10),'Final Report'!X622,CHAR(10),CHAR(10)),""),"*Expected Result*",CHAR(10),'Final Report'!Z622,CHAR(10),CHAR(10),"*Rationale*",CHAR(10),'Final Report'!AA622,CHAR(10),CHAR(10),"*Recommendation*",CHAR(10),'Final Report'!AC622,CHAR(10),CHAR(10),"*WCAG 2.1 Conformance Level:*",CHAR(10),'Final Report'!AG622,CHAR(10),CHAR(10),"*WCAG 2.1 Success Criteria:*",CHAR(10),'Final Report'!AH622,CHAR(10),CHAR(10),"*Tested on:*",CHAR(10),'Final Report'!AK622,CHAR(10),CHAR(10),IF(OR('Final Report'!G622&lt;&gt;"",'Final Report'!H622&lt;&gt;"",'Final Report'!I622&lt;&gt;"",'Final Report'!J622&lt;&gt;"",'Final Report'!K622&lt;&gt;"",'Final Report'!L622&lt;&gt;"",'Final Report'!M622&lt;&gt;"",'Final Report'!N622&lt;&gt;"",'Final Report'!O622&lt;&gt;""),CONCATENATE("*Assistive Technology:*",CHAR(10),IF('Final Report'!G622&lt;&gt;"",CONCATENATE("JAWS 2022 - Chrome - Windows - ",'Final Report'!G622,CHAR(10)),""),IF('Final Report'!H622&lt;&gt;"",CONCATENATE("NVDA 2022 - Firefox - Windows - ",'Final Report'!H622,CHAR(10)),""),IF('Final Report'!I622&lt;&gt;"",CONCATENATE("NVDA 2022 - Chrome - Windows - ",'Final Report'!I622,CHAR(10)),""),IF('Final Report'!J622&lt;&gt;"",CONCATENATE("VoiceOver - Safari - MAC OS - ",'Final Report'!J622,CHAR(10)),""),IF('Final Report'!K622&lt;&gt;"",CONCATENATE("VoiceOver - Chrome - MAC OS  - ",'Final Report'!K622,CHAR(10)),""),IF('Final Report'!L622&lt;&gt;"",CONCATENATE("VoiceOver - iOS - ",'Final Report'!L622,CHAR(10)),""),IF('Final Report'!M622&lt;&gt;"",CONCATENATE("TalkBack - Android - ",'Final Report'!M622,CHAR(10)),""),IF('Final Report'!N622&lt;&gt;"",CONCATENATE("ZoomText - ",'Final Report'!N622,CHAR(10)),""),IF('Final Report'!O622&lt;&gt;"",CONCATENATE("Dragon - ",'Final Report'!O622,CHAR(10)),""),CHAR(10),"*Original Bug:*",CHAR(10),)))</f>
        <v>*Steps to Reproduce:*
N/A
*Actual Result:*
N/A
*ScreenShot Name:*
*Code Snippet*
0
*Expected Result*
N/A
*Rationale*
N/A
*Recommendation*
N/A
*WCAG 2.1 Conformance Level:*
N/A
*WCAG 2.1 Success Criteria:*
N/A
*Tested on:*
Windows: 11
MAC OS: 12
iOS: 15
Android OS: 10
FALSE</v>
      </c>
      <c r="D622" s="121" t="b">
        <f>Final_Report[[#This Row],[Severity]]</f>
        <v>0</v>
      </c>
      <c r="E622" s="103" t="str">
        <f>CONCATENATE('Final Report'!AD622,CHAR(10),CHAR(10),'Final Report'!AF622)</f>
        <v xml:space="preserve">
N/A</v>
      </c>
      <c r="F622" s="103" t="str">
        <f>Final_Report[[#This Row],[Components]]</f>
        <v>N/A (Level N/A), Accessibility, Audit, Marketing, MLM-XL, MLVISION, MyLab, US, VPAT</v>
      </c>
      <c r="G622" s="103" t="e">
        <f>Final_Report[[#This Row],[Labels]]</f>
        <v>#VALUE!</v>
      </c>
      <c r="H622" s="103">
        <f>Final_Report[[#This Row],[ScreenShot Name]]</f>
        <v>0</v>
      </c>
      <c r="I622" s="104">
        <f>Final_Report[[#This Row],[Priority]]</f>
        <v>0</v>
      </c>
      <c r="J622" s="103">
        <f>Final_Report[[#This Row],[Uploading Status]]</f>
        <v>0</v>
      </c>
    </row>
    <row r="623" spans="1:10" ht="409.5" hidden="1">
      <c r="A623" s="58">
        <f>Final_Report[[#This Row],[Issue Name]]</f>
        <v>0</v>
      </c>
      <c r="B623" s="103" t="str">
        <f>Final_Report[[#This Row],[Summary]]</f>
        <v>N/A</v>
      </c>
      <c r="C623" s="103" t="str">
        <f>CONCATENATE("*Steps to Reproduce:*",CHAR(10),CHAR(10),'Final Report'!AD623,CHAR(10),CHAR(10),'Final Report'!AF623,CHAR(10),CHAR(10),"*Actual Result:*",CHAR(10),'Final Report'!V623,CHAR(10),CHAR(10),"*ScreenShot Name:*",CHAR(10),'Final Report'!AI623,CHAR(10),CHAR(10),IF('Final Report'!X623&lt;&gt;"",CONCATENATE("*Code Snippet*",CHAR(10),'Final Report'!X623,CHAR(10),CHAR(10)),""),"*Expected Result*",CHAR(10),'Final Report'!Z623,CHAR(10),CHAR(10),"*Rationale*",CHAR(10),'Final Report'!AA623,CHAR(10),CHAR(10),"*Recommendation*",CHAR(10),'Final Report'!AC623,CHAR(10),CHAR(10),"*WCAG 2.1 Conformance Level:*",CHAR(10),'Final Report'!AG623,CHAR(10),CHAR(10),"*WCAG 2.1 Success Criteria:*",CHAR(10),'Final Report'!AH623,CHAR(10),CHAR(10),"*Tested on:*",CHAR(10),'Final Report'!AK623,CHAR(10),CHAR(10),IF(OR('Final Report'!G623&lt;&gt;"",'Final Report'!H623&lt;&gt;"",'Final Report'!I623&lt;&gt;"",'Final Report'!J623&lt;&gt;"",'Final Report'!K623&lt;&gt;"",'Final Report'!L623&lt;&gt;"",'Final Report'!M623&lt;&gt;"",'Final Report'!N623&lt;&gt;"",'Final Report'!O623&lt;&gt;""),CONCATENATE("*Assistive Technology:*",CHAR(10),IF('Final Report'!G623&lt;&gt;"",CONCATENATE("JAWS 2022 - Chrome - Windows - ",'Final Report'!G623,CHAR(10)),""),IF('Final Report'!H623&lt;&gt;"",CONCATENATE("NVDA 2022 - Firefox - Windows - ",'Final Report'!H623,CHAR(10)),""),IF('Final Report'!I623&lt;&gt;"",CONCATENATE("NVDA 2022 - Chrome - Windows - ",'Final Report'!I623,CHAR(10)),""),IF('Final Report'!J623&lt;&gt;"",CONCATENATE("VoiceOver - Safari - MAC OS - ",'Final Report'!J623,CHAR(10)),""),IF('Final Report'!K623&lt;&gt;"",CONCATENATE("VoiceOver - Chrome - MAC OS  - ",'Final Report'!K623,CHAR(10)),""),IF('Final Report'!L623&lt;&gt;"",CONCATENATE("VoiceOver - iOS - ",'Final Report'!L623,CHAR(10)),""),IF('Final Report'!M623&lt;&gt;"",CONCATENATE("TalkBack - Android - ",'Final Report'!M623,CHAR(10)),""),IF('Final Report'!N623&lt;&gt;"",CONCATENATE("ZoomText - ",'Final Report'!N623,CHAR(10)),""),IF('Final Report'!O623&lt;&gt;"",CONCATENATE("Dragon - ",'Final Report'!O623,CHAR(10)),""),CHAR(10),"*Original Bug:*",CHAR(10),)))</f>
        <v>*Steps to Reproduce:*
N/A
*Actual Result:*
N/A
*ScreenShot Name:*
*Code Snippet*
0
*Expected Result*
N/A
*Rationale*
N/A
*Recommendation*
N/A
*WCAG 2.1 Conformance Level:*
N/A
*WCAG 2.1 Success Criteria:*
N/A
*Tested on:*
Windows: 11
MAC OS: 12
iOS: 15
Android OS: 10
FALSE</v>
      </c>
      <c r="D623" s="121" t="b">
        <f>Final_Report[[#This Row],[Severity]]</f>
        <v>0</v>
      </c>
      <c r="E623" s="103" t="str">
        <f>CONCATENATE('Final Report'!AD623,CHAR(10),CHAR(10),'Final Report'!AF623)</f>
        <v xml:space="preserve">
N/A</v>
      </c>
      <c r="F623" s="103" t="str">
        <f>Final_Report[[#This Row],[Components]]</f>
        <v>N/A (Level N/A), Accessibility, Audit, Marketing, MLM-XL, MLVISION, MyLab, US, VPAT</v>
      </c>
      <c r="G623" s="103" t="e">
        <f>Final_Report[[#This Row],[Labels]]</f>
        <v>#VALUE!</v>
      </c>
      <c r="H623" s="103">
        <f>Final_Report[[#This Row],[ScreenShot Name]]</f>
        <v>0</v>
      </c>
      <c r="I623" s="104">
        <f>Final_Report[[#This Row],[Priority]]</f>
        <v>0</v>
      </c>
      <c r="J623" s="103">
        <f>Final_Report[[#This Row],[Uploading Status]]</f>
        <v>0</v>
      </c>
    </row>
    <row r="624" spans="1:10" ht="409.5" hidden="1">
      <c r="A624" s="58">
        <f>Final_Report[[#This Row],[Issue Name]]</f>
        <v>0</v>
      </c>
      <c r="B624" s="103" t="str">
        <f>Final_Report[[#This Row],[Summary]]</f>
        <v>N/A</v>
      </c>
      <c r="C624" s="103" t="str">
        <f>CONCATENATE("*Steps to Reproduce:*",CHAR(10),CHAR(10),'Final Report'!AD624,CHAR(10),CHAR(10),'Final Report'!AF624,CHAR(10),CHAR(10),"*Actual Result:*",CHAR(10),'Final Report'!V624,CHAR(10),CHAR(10),"*ScreenShot Name:*",CHAR(10),'Final Report'!AI624,CHAR(10),CHAR(10),IF('Final Report'!X624&lt;&gt;"",CONCATENATE("*Code Snippet*",CHAR(10),'Final Report'!X624,CHAR(10),CHAR(10)),""),"*Expected Result*",CHAR(10),'Final Report'!Z624,CHAR(10),CHAR(10),"*Rationale*",CHAR(10),'Final Report'!AA624,CHAR(10),CHAR(10),"*Recommendation*",CHAR(10),'Final Report'!AC624,CHAR(10),CHAR(10),"*WCAG 2.1 Conformance Level:*",CHAR(10),'Final Report'!AG624,CHAR(10),CHAR(10),"*WCAG 2.1 Success Criteria:*",CHAR(10),'Final Report'!AH624,CHAR(10),CHAR(10),"*Tested on:*",CHAR(10),'Final Report'!AK624,CHAR(10),CHAR(10),IF(OR('Final Report'!G624&lt;&gt;"",'Final Report'!H624&lt;&gt;"",'Final Report'!I624&lt;&gt;"",'Final Report'!J624&lt;&gt;"",'Final Report'!K624&lt;&gt;"",'Final Report'!L624&lt;&gt;"",'Final Report'!M624&lt;&gt;"",'Final Report'!N624&lt;&gt;"",'Final Report'!O624&lt;&gt;""),CONCATENATE("*Assistive Technology:*",CHAR(10),IF('Final Report'!G624&lt;&gt;"",CONCATENATE("JAWS 2022 - Chrome - Windows - ",'Final Report'!G624,CHAR(10)),""),IF('Final Report'!H624&lt;&gt;"",CONCATENATE("NVDA 2022 - Firefox - Windows - ",'Final Report'!H624,CHAR(10)),""),IF('Final Report'!I624&lt;&gt;"",CONCATENATE("NVDA 2022 - Chrome - Windows - ",'Final Report'!I624,CHAR(10)),""),IF('Final Report'!J624&lt;&gt;"",CONCATENATE("VoiceOver - Safari - MAC OS - ",'Final Report'!J624,CHAR(10)),""),IF('Final Report'!K624&lt;&gt;"",CONCATENATE("VoiceOver - Chrome - MAC OS  - ",'Final Report'!K624,CHAR(10)),""),IF('Final Report'!L624&lt;&gt;"",CONCATENATE("VoiceOver - iOS - ",'Final Report'!L624,CHAR(10)),""),IF('Final Report'!M624&lt;&gt;"",CONCATENATE("TalkBack - Android - ",'Final Report'!M624,CHAR(10)),""),IF('Final Report'!N624&lt;&gt;"",CONCATENATE("ZoomText - ",'Final Report'!N624,CHAR(10)),""),IF('Final Report'!O624&lt;&gt;"",CONCATENATE("Dragon - ",'Final Report'!O624,CHAR(10)),""),CHAR(10),"*Original Bug:*",CHAR(10),)))</f>
        <v>*Steps to Reproduce:*
N/A
*Actual Result:*
N/A
*ScreenShot Name:*
*Code Snippet*
0
*Expected Result*
N/A
*Rationale*
N/A
*Recommendation*
N/A
*WCAG 2.1 Conformance Level:*
N/A
*WCAG 2.1 Success Criteria:*
N/A
*Tested on:*
Windows: 11
MAC OS: 12
iOS: 15
Android OS: 10
FALSE</v>
      </c>
      <c r="D624" s="121" t="b">
        <f>Final_Report[[#This Row],[Severity]]</f>
        <v>0</v>
      </c>
      <c r="E624" s="103" t="str">
        <f>CONCATENATE('Final Report'!AD624,CHAR(10),CHAR(10),'Final Report'!AF624)</f>
        <v xml:space="preserve">
N/A</v>
      </c>
      <c r="F624" s="103" t="str">
        <f>Final_Report[[#This Row],[Components]]</f>
        <v>N/A (Level N/A), Accessibility, Audit, Marketing, MLM-XL, MLVISION, MyLab, US, VPAT</v>
      </c>
      <c r="G624" s="103" t="e">
        <f>Final_Report[[#This Row],[Labels]]</f>
        <v>#VALUE!</v>
      </c>
      <c r="H624" s="103">
        <f>Final_Report[[#This Row],[ScreenShot Name]]</f>
        <v>0</v>
      </c>
      <c r="I624" s="104">
        <f>Final_Report[[#This Row],[Priority]]</f>
        <v>0</v>
      </c>
      <c r="J624" s="103">
        <f>Final_Report[[#This Row],[Uploading Status]]</f>
        <v>0</v>
      </c>
    </row>
    <row r="625" spans="1:10" ht="409.5" hidden="1">
      <c r="A625" s="58">
        <f>Final_Report[[#This Row],[Issue Name]]</f>
        <v>0</v>
      </c>
      <c r="B625" s="103" t="str">
        <f>Final_Report[[#This Row],[Summary]]</f>
        <v>N/A</v>
      </c>
      <c r="C625" s="103" t="str">
        <f>CONCATENATE("*Steps to Reproduce:*",CHAR(10),CHAR(10),'Final Report'!AD625,CHAR(10),CHAR(10),'Final Report'!AF625,CHAR(10),CHAR(10),"*Actual Result:*",CHAR(10),'Final Report'!V625,CHAR(10),CHAR(10),"*ScreenShot Name:*",CHAR(10),'Final Report'!AI625,CHAR(10),CHAR(10),IF('Final Report'!X625&lt;&gt;"",CONCATENATE("*Code Snippet*",CHAR(10),'Final Report'!X625,CHAR(10),CHAR(10)),""),"*Expected Result*",CHAR(10),'Final Report'!Z625,CHAR(10),CHAR(10),"*Rationale*",CHAR(10),'Final Report'!AA625,CHAR(10),CHAR(10),"*Recommendation*",CHAR(10),'Final Report'!AC625,CHAR(10),CHAR(10),"*WCAG 2.1 Conformance Level:*",CHAR(10),'Final Report'!AG625,CHAR(10),CHAR(10),"*WCAG 2.1 Success Criteria:*",CHAR(10),'Final Report'!AH625,CHAR(10),CHAR(10),"*Tested on:*",CHAR(10),'Final Report'!AK625,CHAR(10),CHAR(10),IF(OR('Final Report'!G625&lt;&gt;"",'Final Report'!H625&lt;&gt;"",'Final Report'!I625&lt;&gt;"",'Final Report'!J625&lt;&gt;"",'Final Report'!K625&lt;&gt;"",'Final Report'!L625&lt;&gt;"",'Final Report'!M625&lt;&gt;"",'Final Report'!N625&lt;&gt;"",'Final Report'!O625&lt;&gt;""),CONCATENATE("*Assistive Technology:*",CHAR(10),IF('Final Report'!G625&lt;&gt;"",CONCATENATE("JAWS 2022 - Chrome - Windows - ",'Final Report'!G625,CHAR(10)),""),IF('Final Report'!H625&lt;&gt;"",CONCATENATE("NVDA 2022 - Firefox - Windows - ",'Final Report'!H625,CHAR(10)),""),IF('Final Report'!I625&lt;&gt;"",CONCATENATE("NVDA 2022 - Chrome - Windows - ",'Final Report'!I625,CHAR(10)),""),IF('Final Report'!J625&lt;&gt;"",CONCATENATE("VoiceOver - Safari - MAC OS - ",'Final Report'!J625,CHAR(10)),""),IF('Final Report'!K625&lt;&gt;"",CONCATENATE("VoiceOver - Chrome - MAC OS  - ",'Final Report'!K625,CHAR(10)),""),IF('Final Report'!L625&lt;&gt;"",CONCATENATE("VoiceOver - iOS - ",'Final Report'!L625,CHAR(10)),""),IF('Final Report'!M625&lt;&gt;"",CONCATENATE("TalkBack - Android - ",'Final Report'!M625,CHAR(10)),""),IF('Final Report'!N625&lt;&gt;"",CONCATENATE("ZoomText - ",'Final Report'!N625,CHAR(10)),""),IF('Final Report'!O625&lt;&gt;"",CONCATENATE("Dragon - ",'Final Report'!O625,CHAR(10)),""),CHAR(10),"*Original Bug:*",CHAR(10),)))</f>
        <v>*Steps to Reproduce:*
N/A
*Actual Result:*
N/A
*ScreenShot Name:*
*Code Snippet*
0
*Expected Result*
N/A
*Rationale*
N/A
*Recommendation*
N/A
*WCAG 2.1 Conformance Level:*
N/A
*WCAG 2.1 Success Criteria:*
N/A
*Tested on:*
Windows: 11
MAC OS: 12
iOS: 15
Android OS: 10
FALSE</v>
      </c>
      <c r="D625" s="121" t="b">
        <f>Final_Report[[#This Row],[Severity]]</f>
        <v>0</v>
      </c>
      <c r="E625" s="103" t="str">
        <f>CONCATENATE('Final Report'!AD625,CHAR(10),CHAR(10),'Final Report'!AF625)</f>
        <v xml:space="preserve">
N/A</v>
      </c>
      <c r="F625" s="103" t="str">
        <f>Final_Report[[#This Row],[Components]]</f>
        <v>N/A (Level N/A), Accessibility, Audit, Marketing, MLM-XL, MLVISION, MyLab, US, VPAT</v>
      </c>
      <c r="G625" s="103" t="e">
        <f>Final_Report[[#This Row],[Labels]]</f>
        <v>#VALUE!</v>
      </c>
      <c r="H625" s="103">
        <f>Final_Report[[#This Row],[ScreenShot Name]]</f>
        <v>0</v>
      </c>
      <c r="I625" s="104">
        <f>Final_Report[[#This Row],[Priority]]</f>
        <v>0</v>
      </c>
      <c r="J625" s="103">
        <f>Final_Report[[#This Row],[Uploading Status]]</f>
        <v>0</v>
      </c>
    </row>
    <row r="626" spans="1:10" ht="409.5" hidden="1">
      <c r="A626" s="58">
        <f>Final_Report[[#This Row],[Issue Name]]</f>
        <v>0</v>
      </c>
      <c r="B626" s="103" t="str">
        <f>Final_Report[[#This Row],[Summary]]</f>
        <v>N/A</v>
      </c>
      <c r="C626" s="103" t="str">
        <f>CONCATENATE("*Steps to Reproduce:*",CHAR(10),CHAR(10),'Final Report'!AD626,CHAR(10),CHAR(10),'Final Report'!AF626,CHAR(10),CHAR(10),"*Actual Result:*",CHAR(10),'Final Report'!V626,CHAR(10),CHAR(10),"*ScreenShot Name:*",CHAR(10),'Final Report'!AI626,CHAR(10),CHAR(10),IF('Final Report'!X626&lt;&gt;"",CONCATENATE("*Code Snippet*",CHAR(10),'Final Report'!X626,CHAR(10),CHAR(10)),""),"*Expected Result*",CHAR(10),'Final Report'!Z626,CHAR(10),CHAR(10),"*Rationale*",CHAR(10),'Final Report'!AA626,CHAR(10),CHAR(10),"*Recommendation*",CHAR(10),'Final Report'!AC626,CHAR(10),CHAR(10),"*WCAG 2.1 Conformance Level:*",CHAR(10),'Final Report'!AG626,CHAR(10),CHAR(10),"*WCAG 2.1 Success Criteria:*",CHAR(10),'Final Report'!AH626,CHAR(10),CHAR(10),"*Tested on:*",CHAR(10),'Final Report'!AK626,CHAR(10),CHAR(10),IF(OR('Final Report'!G626&lt;&gt;"",'Final Report'!H626&lt;&gt;"",'Final Report'!I626&lt;&gt;"",'Final Report'!J626&lt;&gt;"",'Final Report'!K626&lt;&gt;"",'Final Report'!L626&lt;&gt;"",'Final Report'!M626&lt;&gt;"",'Final Report'!N626&lt;&gt;"",'Final Report'!O626&lt;&gt;""),CONCATENATE("*Assistive Technology:*",CHAR(10),IF('Final Report'!G626&lt;&gt;"",CONCATENATE("JAWS 2022 - Chrome - Windows - ",'Final Report'!G626,CHAR(10)),""),IF('Final Report'!H626&lt;&gt;"",CONCATENATE("NVDA 2022 - Firefox - Windows - ",'Final Report'!H626,CHAR(10)),""),IF('Final Report'!I626&lt;&gt;"",CONCATENATE("NVDA 2022 - Chrome - Windows - ",'Final Report'!I626,CHAR(10)),""),IF('Final Report'!J626&lt;&gt;"",CONCATENATE("VoiceOver - Safari - MAC OS - ",'Final Report'!J626,CHAR(10)),""),IF('Final Report'!K626&lt;&gt;"",CONCATENATE("VoiceOver - Chrome - MAC OS  - ",'Final Report'!K626,CHAR(10)),""),IF('Final Report'!L626&lt;&gt;"",CONCATENATE("VoiceOver - iOS - ",'Final Report'!L626,CHAR(10)),""),IF('Final Report'!M626&lt;&gt;"",CONCATENATE("TalkBack - Android - ",'Final Report'!M626,CHAR(10)),""),IF('Final Report'!N626&lt;&gt;"",CONCATENATE("ZoomText - ",'Final Report'!N626,CHAR(10)),""),IF('Final Report'!O626&lt;&gt;"",CONCATENATE("Dragon - ",'Final Report'!O626,CHAR(10)),""),CHAR(10),"*Original Bug:*",CHAR(10),)))</f>
        <v>*Steps to Reproduce:*
N/A
*Actual Result:*
N/A
*ScreenShot Name:*
*Code Snippet*
0
*Expected Result*
N/A
*Rationale*
N/A
*Recommendation*
N/A
*WCAG 2.1 Conformance Level:*
N/A
*WCAG 2.1 Success Criteria:*
N/A
*Tested on:*
Windows: 11
MAC OS: 12
iOS: 15
Android OS: 10
FALSE</v>
      </c>
      <c r="D626" s="121" t="b">
        <f>Final_Report[[#This Row],[Severity]]</f>
        <v>0</v>
      </c>
      <c r="E626" s="103" t="str">
        <f>CONCATENATE('Final Report'!AD626,CHAR(10),CHAR(10),'Final Report'!AF626)</f>
        <v xml:space="preserve">
N/A</v>
      </c>
      <c r="F626" s="103" t="str">
        <f>Final_Report[[#This Row],[Components]]</f>
        <v>N/A (Level N/A), Accessibility, Audit, Marketing, MLM-XL, MLVISION, MyLab, US, VPAT</v>
      </c>
      <c r="G626" s="103" t="e">
        <f>Final_Report[[#This Row],[Labels]]</f>
        <v>#VALUE!</v>
      </c>
      <c r="H626" s="103">
        <f>Final_Report[[#This Row],[ScreenShot Name]]</f>
        <v>0</v>
      </c>
      <c r="I626" s="104">
        <f>Final_Report[[#This Row],[Priority]]</f>
        <v>0</v>
      </c>
      <c r="J626" s="103">
        <f>Final_Report[[#This Row],[Uploading Status]]</f>
        <v>0</v>
      </c>
    </row>
    <row r="627" spans="1:10" ht="409.5" hidden="1">
      <c r="A627" s="58">
        <f>Final_Report[[#This Row],[Issue Name]]</f>
        <v>0</v>
      </c>
      <c r="B627" s="103" t="str">
        <f>Final_Report[[#This Row],[Summary]]</f>
        <v>N/A</v>
      </c>
      <c r="C627" s="103" t="str">
        <f>CONCATENATE("*Steps to Reproduce:*",CHAR(10),CHAR(10),'Final Report'!AD627,CHAR(10),CHAR(10),'Final Report'!AF627,CHAR(10),CHAR(10),"*Actual Result:*",CHAR(10),'Final Report'!V627,CHAR(10),CHAR(10),"*ScreenShot Name:*",CHAR(10),'Final Report'!AI627,CHAR(10),CHAR(10),IF('Final Report'!X627&lt;&gt;"",CONCATENATE("*Code Snippet*",CHAR(10),'Final Report'!X627,CHAR(10),CHAR(10)),""),"*Expected Result*",CHAR(10),'Final Report'!Z627,CHAR(10),CHAR(10),"*Rationale*",CHAR(10),'Final Report'!AA627,CHAR(10),CHAR(10),"*Recommendation*",CHAR(10),'Final Report'!AC627,CHAR(10),CHAR(10),"*WCAG 2.1 Conformance Level:*",CHAR(10),'Final Report'!AG627,CHAR(10),CHAR(10),"*WCAG 2.1 Success Criteria:*",CHAR(10),'Final Report'!AH627,CHAR(10),CHAR(10),"*Tested on:*",CHAR(10),'Final Report'!AK627,CHAR(10),CHAR(10),IF(OR('Final Report'!G627&lt;&gt;"",'Final Report'!H627&lt;&gt;"",'Final Report'!I627&lt;&gt;"",'Final Report'!J627&lt;&gt;"",'Final Report'!K627&lt;&gt;"",'Final Report'!L627&lt;&gt;"",'Final Report'!M627&lt;&gt;"",'Final Report'!N627&lt;&gt;"",'Final Report'!O627&lt;&gt;""),CONCATENATE("*Assistive Technology:*",CHAR(10),IF('Final Report'!G627&lt;&gt;"",CONCATENATE("JAWS 2022 - Chrome - Windows - ",'Final Report'!G627,CHAR(10)),""),IF('Final Report'!H627&lt;&gt;"",CONCATENATE("NVDA 2022 - Firefox - Windows - ",'Final Report'!H627,CHAR(10)),""),IF('Final Report'!I627&lt;&gt;"",CONCATENATE("NVDA 2022 - Chrome - Windows - ",'Final Report'!I627,CHAR(10)),""),IF('Final Report'!J627&lt;&gt;"",CONCATENATE("VoiceOver - Safari - MAC OS - ",'Final Report'!J627,CHAR(10)),""),IF('Final Report'!K627&lt;&gt;"",CONCATENATE("VoiceOver - Chrome - MAC OS  - ",'Final Report'!K627,CHAR(10)),""),IF('Final Report'!L627&lt;&gt;"",CONCATENATE("VoiceOver - iOS - ",'Final Report'!L627,CHAR(10)),""),IF('Final Report'!M627&lt;&gt;"",CONCATENATE("TalkBack - Android - ",'Final Report'!M627,CHAR(10)),""),IF('Final Report'!N627&lt;&gt;"",CONCATENATE("ZoomText - ",'Final Report'!N627,CHAR(10)),""),IF('Final Report'!O627&lt;&gt;"",CONCATENATE("Dragon - ",'Final Report'!O627,CHAR(10)),""),CHAR(10),"*Original Bug:*",CHAR(10),)))</f>
        <v>*Steps to Reproduce:*
N/A
*Actual Result:*
N/A
*ScreenShot Name:*
*Code Snippet*
0
*Expected Result*
N/A
*Rationale*
N/A
*Recommendation*
N/A
*WCAG 2.1 Conformance Level:*
N/A
*WCAG 2.1 Success Criteria:*
N/A
*Tested on:*
Windows: 11
MAC OS: 12
iOS: 15
Android OS: 10
FALSE</v>
      </c>
      <c r="D627" s="121" t="b">
        <f>Final_Report[[#This Row],[Severity]]</f>
        <v>0</v>
      </c>
      <c r="E627" s="103" t="str">
        <f>CONCATENATE('Final Report'!AD627,CHAR(10),CHAR(10),'Final Report'!AF627)</f>
        <v xml:space="preserve">
N/A</v>
      </c>
      <c r="F627" s="103" t="str">
        <f>Final_Report[[#This Row],[Components]]</f>
        <v>N/A (Level N/A), Accessibility, Audit, Marketing, MLM-XL, MLVISION, MyLab, US, VPAT</v>
      </c>
      <c r="G627" s="103" t="e">
        <f>Final_Report[[#This Row],[Labels]]</f>
        <v>#VALUE!</v>
      </c>
      <c r="H627" s="103">
        <f>Final_Report[[#This Row],[ScreenShot Name]]</f>
        <v>0</v>
      </c>
      <c r="I627" s="104">
        <f>Final_Report[[#This Row],[Priority]]</f>
        <v>0</v>
      </c>
      <c r="J627" s="103">
        <f>Final_Report[[#This Row],[Uploading Status]]</f>
        <v>0</v>
      </c>
    </row>
    <row r="628" spans="1:10" ht="409.5" hidden="1">
      <c r="A628" s="58">
        <f>Final_Report[[#This Row],[Issue Name]]</f>
        <v>0</v>
      </c>
      <c r="B628" s="103" t="str">
        <f>Final_Report[[#This Row],[Summary]]</f>
        <v>N/A</v>
      </c>
      <c r="C628" s="103" t="str">
        <f>CONCATENATE("*Steps to Reproduce:*",CHAR(10),CHAR(10),'Final Report'!AD628,CHAR(10),CHAR(10),'Final Report'!AF628,CHAR(10),CHAR(10),"*Actual Result:*",CHAR(10),'Final Report'!V628,CHAR(10),CHAR(10),"*ScreenShot Name:*",CHAR(10),'Final Report'!AI628,CHAR(10),CHAR(10),IF('Final Report'!X628&lt;&gt;"",CONCATENATE("*Code Snippet*",CHAR(10),'Final Report'!X628,CHAR(10),CHAR(10)),""),"*Expected Result*",CHAR(10),'Final Report'!Z628,CHAR(10),CHAR(10),"*Rationale*",CHAR(10),'Final Report'!AA628,CHAR(10),CHAR(10),"*Recommendation*",CHAR(10),'Final Report'!AC628,CHAR(10),CHAR(10),"*WCAG 2.1 Conformance Level:*",CHAR(10),'Final Report'!AG628,CHAR(10),CHAR(10),"*WCAG 2.1 Success Criteria:*",CHAR(10),'Final Report'!AH628,CHAR(10),CHAR(10),"*Tested on:*",CHAR(10),'Final Report'!AK628,CHAR(10),CHAR(10),IF(OR('Final Report'!G628&lt;&gt;"",'Final Report'!H628&lt;&gt;"",'Final Report'!I628&lt;&gt;"",'Final Report'!J628&lt;&gt;"",'Final Report'!K628&lt;&gt;"",'Final Report'!L628&lt;&gt;"",'Final Report'!M628&lt;&gt;"",'Final Report'!N628&lt;&gt;"",'Final Report'!O628&lt;&gt;""),CONCATENATE("*Assistive Technology:*",CHAR(10),IF('Final Report'!G628&lt;&gt;"",CONCATENATE("JAWS 2022 - Chrome - Windows - ",'Final Report'!G628,CHAR(10)),""),IF('Final Report'!H628&lt;&gt;"",CONCATENATE("NVDA 2022 - Firefox - Windows - ",'Final Report'!H628,CHAR(10)),""),IF('Final Report'!I628&lt;&gt;"",CONCATENATE("NVDA 2022 - Chrome - Windows - ",'Final Report'!I628,CHAR(10)),""),IF('Final Report'!J628&lt;&gt;"",CONCATENATE("VoiceOver - Safari - MAC OS - ",'Final Report'!J628,CHAR(10)),""),IF('Final Report'!K628&lt;&gt;"",CONCATENATE("VoiceOver - Chrome - MAC OS  - ",'Final Report'!K628,CHAR(10)),""),IF('Final Report'!L628&lt;&gt;"",CONCATENATE("VoiceOver - iOS - ",'Final Report'!L628,CHAR(10)),""),IF('Final Report'!M628&lt;&gt;"",CONCATENATE("TalkBack - Android - ",'Final Report'!M628,CHAR(10)),""),IF('Final Report'!N628&lt;&gt;"",CONCATENATE("ZoomText - ",'Final Report'!N628,CHAR(10)),""),IF('Final Report'!O628&lt;&gt;"",CONCATENATE("Dragon - ",'Final Report'!O628,CHAR(10)),""),CHAR(10),"*Original Bug:*",CHAR(10),)))</f>
        <v>*Steps to Reproduce:*
N/A
*Actual Result:*
N/A
*ScreenShot Name:*
*Code Snippet*
0
*Expected Result*
N/A
*Rationale*
N/A
*Recommendation*
N/A
*WCAG 2.1 Conformance Level:*
N/A
*WCAG 2.1 Success Criteria:*
N/A
*Tested on:*
Windows: 11
MAC OS: 12
iOS: 15
Android OS: 10
FALSE</v>
      </c>
      <c r="D628" s="121" t="b">
        <f>Final_Report[[#This Row],[Severity]]</f>
        <v>0</v>
      </c>
      <c r="E628" s="103" t="str">
        <f>CONCATENATE('Final Report'!AD628,CHAR(10),CHAR(10),'Final Report'!AF628)</f>
        <v xml:space="preserve">
N/A</v>
      </c>
      <c r="F628" s="103" t="str">
        <f>Final_Report[[#This Row],[Components]]</f>
        <v>N/A (Level N/A), Accessibility, Audit, Marketing, MLM-XL, MLVISION, MyLab, US, VPAT</v>
      </c>
      <c r="G628" s="103" t="e">
        <f>Final_Report[[#This Row],[Labels]]</f>
        <v>#VALUE!</v>
      </c>
      <c r="H628" s="103">
        <f>Final_Report[[#This Row],[ScreenShot Name]]</f>
        <v>0</v>
      </c>
      <c r="I628" s="104">
        <f>Final_Report[[#This Row],[Priority]]</f>
        <v>0</v>
      </c>
      <c r="J628" s="103">
        <f>Final_Report[[#This Row],[Uploading Status]]</f>
        <v>0</v>
      </c>
    </row>
    <row r="629" spans="1:10" ht="409.5" hidden="1">
      <c r="A629" s="58">
        <f>Final_Report[[#This Row],[Issue Name]]</f>
        <v>0</v>
      </c>
      <c r="B629" s="103" t="str">
        <f>Final_Report[[#This Row],[Summary]]</f>
        <v>N/A</v>
      </c>
      <c r="C629" s="103" t="str">
        <f>CONCATENATE("*Steps to Reproduce:*",CHAR(10),CHAR(10),'Final Report'!AD629,CHAR(10),CHAR(10),'Final Report'!AF629,CHAR(10),CHAR(10),"*Actual Result:*",CHAR(10),'Final Report'!V629,CHAR(10),CHAR(10),"*ScreenShot Name:*",CHAR(10),'Final Report'!AI629,CHAR(10),CHAR(10),IF('Final Report'!X629&lt;&gt;"",CONCATENATE("*Code Snippet*",CHAR(10),'Final Report'!X629,CHAR(10),CHAR(10)),""),"*Expected Result*",CHAR(10),'Final Report'!Z629,CHAR(10),CHAR(10),"*Rationale*",CHAR(10),'Final Report'!AA629,CHAR(10),CHAR(10),"*Recommendation*",CHAR(10),'Final Report'!AC629,CHAR(10),CHAR(10),"*WCAG 2.1 Conformance Level:*",CHAR(10),'Final Report'!AG629,CHAR(10),CHAR(10),"*WCAG 2.1 Success Criteria:*",CHAR(10),'Final Report'!AH629,CHAR(10),CHAR(10),"*Tested on:*",CHAR(10),'Final Report'!AK629,CHAR(10),CHAR(10),IF(OR('Final Report'!G629&lt;&gt;"",'Final Report'!H629&lt;&gt;"",'Final Report'!I629&lt;&gt;"",'Final Report'!J629&lt;&gt;"",'Final Report'!K629&lt;&gt;"",'Final Report'!L629&lt;&gt;"",'Final Report'!M629&lt;&gt;"",'Final Report'!N629&lt;&gt;"",'Final Report'!O629&lt;&gt;""),CONCATENATE("*Assistive Technology:*",CHAR(10),IF('Final Report'!G629&lt;&gt;"",CONCATENATE("JAWS 2022 - Chrome - Windows - ",'Final Report'!G629,CHAR(10)),""),IF('Final Report'!H629&lt;&gt;"",CONCATENATE("NVDA 2022 - Firefox - Windows - ",'Final Report'!H629,CHAR(10)),""),IF('Final Report'!I629&lt;&gt;"",CONCATENATE("NVDA 2022 - Chrome - Windows - ",'Final Report'!I629,CHAR(10)),""),IF('Final Report'!J629&lt;&gt;"",CONCATENATE("VoiceOver - Safari - MAC OS - ",'Final Report'!J629,CHAR(10)),""),IF('Final Report'!K629&lt;&gt;"",CONCATENATE("VoiceOver - Chrome - MAC OS  - ",'Final Report'!K629,CHAR(10)),""),IF('Final Report'!L629&lt;&gt;"",CONCATENATE("VoiceOver - iOS - ",'Final Report'!L629,CHAR(10)),""),IF('Final Report'!M629&lt;&gt;"",CONCATENATE("TalkBack - Android - ",'Final Report'!M629,CHAR(10)),""),IF('Final Report'!N629&lt;&gt;"",CONCATENATE("ZoomText - ",'Final Report'!N629,CHAR(10)),""),IF('Final Report'!O629&lt;&gt;"",CONCATENATE("Dragon - ",'Final Report'!O629,CHAR(10)),""),CHAR(10),"*Original Bug:*",CHAR(10),)))</f>
        <v>*Steps to Reproduce:*
N/A
*Actual Result:*
N/A
*ScreenShot Name:*
*Code Snippet*
0
*Expected Result*
N/A
*Rationale*
N/A
*Recommendation*
N/A
*WCAG 2.1 Conformance Level:*
N/A
*WCAG 2.1 Success Criteria:*
N/A
*Tested on:*
Windows: 11
MAC OS: 12
iOS: 15
Android OS: 10
FALSE</v>
      </c>
      <c r="D629" s="121" t="b">
        <f>Final_Report[[#This Row],[Severity]]</f>
        <v>0</v>
      </c>
      <c r="E629" s="103" t="str">
        <f>CONCATENATE('Final Report'!AD629,CHAR(10),CHAR(10),'Final Report'!AF629)</f>
        <v xml:space="preserve">
N/A</v>
      </c>
      <c r="F629" s="103" t="str">
        <f>Final_Report[[#This Row],[Components]]</f>
        <v>N/A (Level N/A), Accessibility, Audit, Marketing, MLM-XL, MLVISION, MyLab, US, VPAT</v>
      </c>
      <c r="G629" s="103" t="e">
        <f>Final_Report[[#This Row],[Labels]]</f>
        <v>#VALUE!</v>
      </c>
      <c r="H629" s="103">
        <f>Final_Report[[#This Row],[ScreenShot Name]]</f>
        <v>0</v>
      </c>
      <c r="I629" s="104">
        <f>Final_Report[[#This Row],[Priority]]</f>
        <v>0</v>
      </c>
      <c r="J629" s="103">
        <f>Final_Report[[#This Row],[Uploading Status]]</f>
        <v>0</v>
      </c>
    </row>
    <row r="630" spans="1:10" ht="409.5" hidden="1">
      <c r="A630" s="58">
        <f>Final_Report[[#This Row],[Issue Name]]</f>
        <v>0</v>
      </c>
      <c r="B630" s="103" t="str">
        <f>Final_Report[[#This Row],[Summary]]</f>
        <v>N/A</v>
      </c>
      <c r="C630" s="103" t="str">
        <f>CONCATENATE("*Steps to Reproduce:*",CHAR(10),CHAR(10),'Final Report'!AD630,CHAR(10),CHAR(10),'Final Report'!AF630,CHAR(10),CHAR(10),"*Actual Result:*",CHAR(10),'Final Report'!V630,CHAR(10),CHAR(10),"*ScreenShot Name:*",CHAR(10),'Final Report'!AI630,CHAR(10),CHAR(10),IF('Final Report'!X630&lt;&gt;"",CONCATENATE("*Code Snippet*",CHAR(10),'Final Report'!X630,CHAR(10),CHAR(10)),""),"*Expected Result*",CHAR(10),'Final Report'!Z630,CHAR(10),CHAR(10),"*Rationale*",CHAR(10),'Final Report'!AA630,CHAR(10),CHAR(10),"*Recommendation*",CHAR(10),'Final Report'!AC630,CHAR(10),CHAR(10),"*WCAG 2.1 Conformance Level:*",CHAR(10),'Final Report'!AG630,CHAR(10),CHAR(10),"*WCAG 2.1 Success Criteria:*",CHAR(10),'Final Report'!AH630,CHAR(10),CHAR(10),"*Tested on:*",CHAR(10),'Final Report'!AK630,CHAR(10),CHAR(10),IF(OR('Final Report'!G630&lt;&gt;"",'Final Report'!H630&lt;&gt;"",'Final Report'!I630&lt;&gt;"",'Final Report'!J630&lt;&gt;"",'Final Report'!K630&lt;&gt;"",'Final Report'!L630&lt;&gt;"",'Final Report'!M630&lt;&gt;"",'Final Report'!N630&lt;&gt;"",'Final Report'!O630&lt;&gt;""),CONCATENATE("*Assistive Technology:*",CHAR(10),IF('Final Report'!G630&lt;&gt;"",CONCATENATE("JAWS 2022 - Chrome - Windows - ",'Final Report'!G630,CHAR(10)),""),IF('Final Report'!H630&lt;&gt;"",CONCATENATE("NVDA 2022 - Firefox - Windows - ",'Final Report'!H630,CHAR(10)),""),IF('Final Report'!I630&lt;&gt;"",CONCATENATE("NVDA 2022 - Chrome - Windows - ",'Final Report'!I630,CHAR(10)),""),IF('Final Report'!J630&lt;&gt;"",CONCATENATE("VoiceOver - Safari - MAC OS - ",'Final Report'!J630,CHAR(10)),""),IF('Final Report'!K630&lt;&gt;"",CONCATENATE("VoiceOver - Chrome - MAC OS  - ",'Final Report'!K630,CHAR(10)),""),IF('Final Report'!L630&lt;&gt;"",CONCATENATE("VoiceOver - iOS - ",'Final Report'!L630,CHAR(10)),""),IF('Final Report'!M630&lt;&gt;"",CONCATENATE("TalkBack - Android - ",'Final Report'!M630,CHAR(10)),""),IF('Final Report'!N630&lt;&gt;"",CONCATENATE("ZoomText - ",'Final Report'!N630,CHAR(10)),""),IF('Final Report'!O630&lt;&gt;"",CONCATENATE("Dragon - ",'Final Report'!O630,CHAR(10)),""),CHAR(10),"*Original Bug:*",CHAR(10),)))</f>
        <v>*Steps to Reproduce:*
N/A
*Actual Result:*
N/A
*ScreenShot Name:*
*Code Snippet*
0
*Expected Result*
N/A
*Rationale*
N/A
*Recommendation*
N/A
*WCAG 2.1 Conformance Level:*
N/A
*WCAG 2.1 Success Criteria:*
N/A
*Tested on:*
Windows: 11
MAC OS: 12
iOS: 15
Android OS: 10
FALSE</v>
      </c>
      <c r="D630" s="121" t="b">
        <f>Final_Report[[#This Row],[Severity]]</f>
        <v>0</v>
      </c>
      <c r="E630" s="103" t="str">
        <f>CONCATENATE('Final Report'!AD630,CHAR(10),CHAR(10),'Final Report'!AF630)</f>
        <v xml:space="preserve">
N/A</v>
      </c>
      <c r="F630" s="103" t="str">
        <f>Final_Report[[#This Row],[Components]]</f>
        <v>N/A (Level N/A), Accessibility, Audit, Marketing, MLM-XL, MLVISION, MyLab, US, VPAT</v>
      </c>
      <c r="G630" s="103" t="e">
        <f>Final_Report[[#This Row],[Labels]]</f>
        <v>#VALUE!</v>
      </c>
      <c r="H630" s="103">
        <f>Final_Report[[#This Row],[ScreenShot Name]]</f>
        <v>0</v>
      </c>
      <c r="I630" s="104">
        <f>Final_Report[[#This Row],[Priority]]</f>
        <v>0</v>
      </c>
      <c r="J630" s="103">
        <f>Final_Report[[#This Row],[Uploading Status]]</f>
        <v>0</v>
      </c>
    </row>
    <row r="631" spans="1:10" ht="409.5" hidden="1">
      <c r="A631" s="58">
        <f>Final_Report[[#This Row],[Issue Name]]</f>
        <v>0</v>
      </c>
      <c r="B631" s="103" t="str">
        <f>Final_Report[[#This Row],[Summary]]</f>
        <v>N/A</v>
      </c>
      <c r="C631" s="103" t="str">
        <f>CONCATENATE("*Steps to Reproduce:*",CHAR(10),CHAR(10),'Final Report'!AD631,CHAR(10),CHAR(10),'Final Report'!AF631,CHAR(10),CHAR(10),"*Actual Result:*",CHAR(10),'Final Report'!V631,CHAR(10),CHAR(10),"*ScreenShot Name:*",CHAR(10),'Final Report'!AI631,CHAR(10),CHAR(10),IF('Final Report'!X631&lt;&gt;"",CONCATENATE("*Code Snippet*",CHAR(10),'Final Report'!X631,CHAR(10),CHAR(10)),""),"*Expected Result*",CHAR(10),'Final Report'!Z631,CHAR(10),CHAR(10),"*Rationale*",CHAR(10),'Final Report'!AA631,CHAR(10),CHAR(10),"*Recommendation*",CHAR(10),'Final Report'!AC631,CHAR(10),CHAR(10),"*WCAG 2.1 Conformance Level:*",CHAR(10),'Final Report'!AG631,CHAR(10),CHAR(10),"*WCAG 2.1 Success Criteria:*",CHAR(10),'Final Report'!AH631,CHAR(10),CHAR(10),"*Tested on:*",CHAR(10),'Final Report'!AK631,CHAR(10),CHAR(10),IF(OR('Final Report'!G631&lt;&gt;"",'Final Report'!H631&lt;&gt;"",'Final Report'!I631&lt;&gt;"",'Final Report'!J631&lt;&gt;"",'Final Report'!K631&lt;&gt;"",'Final Report'!L631&lt;&gt;"",'Final Report'!M631&lt;&gt;"",'Final Report'!N631&lt;&gt;"",'Final Report'!O631&lt;&gt;""),CONCATENATE("*Assistive Technology:*",CHAR(10),IF('Final Report'!G631&lt;&gt;"",CONCATENATE("JAWS 2022 - Chrome - Windows - ",'Final Report'!G631,CHAR(10)),""),IF('Final Report'!H631&lt;&gt;"",CONCATENATE("NVDA 2022 - Firefox - Windows - ",'Final Report'!H631,CHAR(10)),""),IF('Final Report'!I631&lt;&gt;"",CONCATENATE("NVDA 2022 - Chrome - Windows - ",'Final Report'!I631,CHAR(10)),""),IF('Final Report'!J631&lt;&gt;"",CONCATENATE("VoiceOver - Safari - MAC OS - ",'Final Report'!J631,CHAR(10)),""),IF('Final Report'!K631&lt;&gt;"",CONCATENATE("VoiceOver - Chrome - MAC OS  - ",'Final Report'!K631,CHAR(10)),""),IF('Final Report'!L631&lt;&gt;"",CONCATENATE("VoiceOver - iOS - ",'Final Report'!L631,CHAR(10)),""),IF('Final Report'!M631&lt;&gt;"",CONCATENATE("TalkBack - Android - ",'Final Report'!M631,CHAR(10)),""),IF('Final Report'!N631&lt;&gt;"",CONCATENATE("ZoomText - ",'Final Report'!N631,CHAR(10)),""),IF('Final Report'!O631&lt;&gt;"",CONCATENATE("Dragon - ",'Final Report'!O631,CHAR(10)),""),CHAR(10),"*Original Bug:*",CHAR(10),)))</f>
        <v>*Steps to Reproduce:*
N/A
*Actual Result:*
N/A
*ScreenShot Name:*
*Code Snippet*
0
*Expected Result*
N/A
*Rationale*
N/A
*Recommendation*
N/A
*WCAG 2.1 Conformance Level:*
N/A
*WCAG 2.1 Success Criteria:*
N/A
*Tested on:*
Windows: 11
MAC OS: 12
iOS: 15
Android OS: 10
FALSE</v>
      </c>
      <c r="D631" s="121" t="b">
        <f>Final_Report[[#This Row],[Severity]]</f>
        <v>0</v>
      </c>
      <c r="E631" s="103" t="str">
        <f>CONCATENATE('Final Report'!AD631,CHAR(10),CHAR(10),'Final Report'!AF631)</f>
        <v xml:space="preserve">
N/A</v>
      </c>
      <c r="F631" s="103" t="str">
        <f>Final_Report[[#This Row],[Components]]</f>
        <v>N/A (Level N/A), Accessibility, Audit, Marketing, MLM-XL, MLVISION, MyLab, US, VPAT</v>
      </c>
      <c r="G631" s="103" t="e">
        <f>Final_Report[[#This Row],[Labels]]</f>
        <v>#VALUE!</v>
      </c>
      <c r="H631" s="103">
        <f>Final_Report[[#This Row],[ScreenShot Name]]</f>
        <v>0</v>
      </c>
      <c r="I631" s="104">
        <f>Final_Report[[#This Row],[Priority]]</f>
        <v>0</v>
      </c>
      <c r="J631" s="103">
        <f>Final_Report[[#This Row],[Uploading Status]]</f>
        <v>0</v>
      </c>
    </row>
    <row r="632" spans="1:10" ht="409.5" hidden="1">
      <c r="A632" s="58">
        <f>Final_Report[[#This Row],[Issue Name]]</f>
        <v>0</v>
      </c>
      <c r="B632" s="103" t="str">
        <f>Final_Report[[#This Row],[Summary]]</f>
        <v>N/A</v>
      </c>
      <c r="C632" s="103" t="str">
        <f>CONCATENATE("*Steps to Reproduce:*",CHAR(10),CHAR(10),'Final Report'!AD632,CHAR(10),CHAR(10),'Final Report'!AF632,CHAR(10),CHAR(10),"*Actual Result:*",CHAR(10),'Final Report'!V632,CHAR(10),CHAR(10),"*ScreenShot Name:*",CHAR(10),'Final Report'!AI632,CHAR(10),CHAR(10),IF('Final Report'!X632&lt;&gt;"",CONCATENATE("*Code Snippet*",CHAR(10),'Final Report'!X632,CHAR(10),CHAR(10)),""),"*Expected Result*",CHAR(10),'Final Report'!Z632,CHAR(10),CHAR(10),"*Rationale*",CHAR(10),'Final Report'!AA632,CHAR(10),CHAR(10),"*Recommendation*",CHAR(10),'Final Report'!AC632,CHAR(10),CHAR(10),"*WCAG 2.1 Conformance Level:*",CHAR(10),'Final Report'!AG632,CHAR(10),CHAR(10),"*WCAG 2.1 Success Criteria:*",CHAR(10),'Final Report'!AH632,CHAR(10),CHAR(10),"*Tested on:*",CHAR(10),'Final Report'!AK632,CHAR(10),CHAR(10),IF(OR('Final Report'!G632&lt;&gt;"",'Final Report'!H632&lt;&gt;"",'Final Report'!I632&lt;&gt;"",'Final Report'!J632&lt;&gt;"",'Final Report'!K632&lt;&gt;"",'Final Report'!L632&lt;&gt;"",'Final Report'!M632&lt;&gt;"",'Final Report'!N632&lt;&gt;"",'Final Report'!O632&lt;&gt;""),CONCATENATE("*Assistive Technology:*",CHAR(10),IF('Final Report'!G632&lt;&gt;"",CONCATENATE("JAWS 2022 - Chrome - Windows - ",'Final Report'!G632,CHAR(10)),""),IF('Final Report'!H632&lt;&gt;"",CONCATENATE("NVDA 2022 - Firefox - Windows - ",'Final Report'!H632,CHAR(10)),""),IF('Final Report'!I632&lt;&gt;"",CONCATENATE("NVDA 2022 - Chrome - Windows - ",'Final Report'!I632,CHAR(10)),""),IF('Final Report'!J632&lt;&gt;"",CONCATENATE("VoiceOver - Safari - MAC OS - ",'Final Report'!J632,CHAR(10)),""),IF('Final Report'!K632&lt;&gt;"",CONCATENATE("VoiceOver - Chrome - MAC OS  - ",'Final Report'!K632,CHAR(10)),""),IF('Final Report'!L632&lt;&gt;"",CONCATENATE("VoiceOver - iOS - ",'Final Report'!L632,CHAR(10)),""),IF('Final Report'!M632&lt;&gt;"",CONCATENATE("TalkBack - Android - ",'Final Report'!M632,CHAR(10)),""),IF('Final Report'!N632&lt;&gt;"",CONCATENATE("ZoomText - ",'Final Report'!N632,CHAR(10)),""),IF('Final Report'!O632&lt;&gt;"",CONCATENATE("Dragon - ",'Final Report'!O632,CHAR(10)),""),CHAR(10),"*Original Bug:*",CHAR(10),)))</f>
        <v>*Steps to Reproduce:*
N/A
*Actual Result:*
N/A
*ScreenShot Name:*
*Code Snippet*
0
*Expected Result*
N/A
*Rationale*
N/A
*Recommendation*
N/A
*WCAG 2.1 Conformance Level:*
N/A
*WCAG 2.1 Success Criteria:*
N/A
*Tested on:*
Windows: 11
MAC OS: 12
iOS: 15
Android OS: 10
FALSE</v>
      </c>
      <c r="D632" s="121" t="b">
        <f>Final_Report[[#This Row],[Severity]]</f>
        <v>0</v>
      </c>
      <c r="E632" s="103" t="str">
        <f>CONCATENATE('Final Report'!AD632,CHAR(10),CHAR(10),'Final Report'!AF632)</f>
        <v xml:space="preserve">
N/A</v>
      </c>
      <c r="F632" s="103" t="str">
        <f>Final_Report[[#This Row],[Components]]</f>
        <v>N/A (Level N/A), Accessibility, Audit, Marketing, MLM-XL, MLVISION, MyLab, US, VPAT</v>
      </c>
      <c r="G632" s="103" t="e">
        <f>Final_Report[[#This Row],[Labels]]</f>
        <v>#VALUE!</v>
      </c>
      <c r="H632" s="103">
        <f>Final_Report[[#This Row],[ScreenShot Name]]</f>
        <v>0</v>
      </c>
      <c r="I632" s="104">
        <f>Final_Report[[#This Row],[Priority]]</f>
        <v>0</v>
      </c>
      <c r="J632" s="103">
        <f>Final_Report[[#This Row],[Uploading Status]]</f>
        <v>0</v>
      </c>
    </row>
    <row r="633" spans="1:10" ht="409.5" hidden="1">
      <c r="A633" s="58">
        <f>Final_Report[[#This Row],[Issue Name]]</f>
        <v>0</v>
      </c>
      <c r="B633" s="103" t="str">
        <f>Final_Report[[#This Row],[Summary]]</f>
        <v>N/A</v>
      </c>
      <c r="C633" s="103" t="str">
        <f>CONCATENATE("*Steps to Reproduce:*",CHAR(10),CHAR(10),'Final Report'!AD633,CHAR(10),CHAR(10),'Final Report'!AF633,CHAR(10),CHAR(10),"*Actual Result:*",CHAR(10),'Final Report'!V633,CHAR(10),CHAR(10),"*ScreenShot Name:*",CHAR(10),'Final Report'!AI633,CHAR(10),CHAR(10),IF('Final Report'!X633&lt;&gt;"",CONCATENATE("*Code Snippet*",CHAR(10),'Final Report'!X633,CHAR(10),CHAR(10)),""),"*Expected Result*",CHAR(10),'Final Report'!Z633,CHAR(10),CHAR(10),"*Rationale*",CHAR(10),'Final Report'!AA633,CHAR(10),CHAR(10),"*Recommendation*",CHAR(10),'Final Report'!AC633,CHAR(10),CHAR(10),"*WCAG 2.1 Conformance Level:*",CHAR(10),'Final Report'!AG633,CHAR(10),CHAR(10),"*WCAG 2.1 Success Criteria:*",CHAR(10),'Final Report'!AH633,CHAR(10),CHAR(10),"*Tested on:*",CHAR(10),'Final Report'!AK633,CHAR(10),CHAR(10),IF(OR('Final Report'!G633&lt;&gt;"",'Final Report'!H633&lt;&gt;"",'Final Report'!I633&lt;&gt;"",'Final Report'!J633&lt;&gt;"",'Final Report'!K633&lt;&gt;"",'Final Report'!L633&lt;&gt;"",'Final Report'!M633&lt;&gt;"",'Final Report'!N633&lt;&gt;"",'Final Report'!O633&lt;&gt;""),CONCATENATE("*Assistive Technology:*",CHAR(10),IF('Final Report'!G633&lt;&gt;"",CONCATENATE("JAWS 2022 - Chrome - Windows - ",'Final Report'!G633,CHAR(10)),""),IF('Final Report'!H633&lt;&gt;"",CONCATENATE("NVDA 2022 - Firefox - Windows - ",'Final Report'!H633,CHAR(10)),""),IF('Final Report'!I633&lt;&gt;"",CONCATENATE("NVDA 2022 - Chrome - Windows - ",'Final Report'!I633,CHAR(10)),""),IF('Final Report'!J633&lt;&gt;"",CONCATENATE("VoiceOver - Safari - MAC OS - ",'Final Report'!J633,CHAR(10)),""),IF('Final Report'!K633&lt;&gt;"",CONCATENATE("VoiceOver - Chrome - MAC OS  - ",'Final Report'!K633,CHAR(10)),""),IF('Final Report'!L633&lt;&gt;"",CONCATENATE("VoiceOver - iOS - ",'Final Report'!L633,CHAR(10)),""),IF('Final Report'!M633&lt;&gt;"",CONCATENATE("TalkBack - Android - ",'Final Report'!M633,CHAR(10)),""),IF('Final Report'!N633&lt;&gt;"",CONCATENATE("ZoomText - ",'Final Report'!N633,CHAR(10)),""),IF('Final Report'!O633&lt;&gt;"",CONCATENATE("Dragon - ",'Final Report'!O633,CHAR(10)),""),CHAR(10),"*Original Bug:*",CHAR(10),)))</f>
        <v>*Steps to Reproduce:*
N/A
*Actual Result:*
N/A
*ScreenShot Name:*
*Code Snippet*
0
*Expected Result*
N/A
*Rationale*
N/A
*Recommendation*
N/A
*WCAG 2.1 Conformance Level:*
N/A
*WCAG 2.1 Success Criteria:*
N/A
*Tested on:*
Windows: 11
MAC OS: 12
iOS: 15
Android OS: 10
FALSE</v>
      </c>
      <c r="D633" s="121" t="b">
        <f>Final_Report[[#This Row],[Severity]]</f>
        <v>0</v>
      </c>
      <c r="E633" s="103" t="str">
        <f>CONCATENATE('Final Report'!AD633,CHAR(10),CHAR(10),'Final Report'!AF633)</f>
        <v xml:space="preserve">
N/A</v>
      </c>
      <c r="F633" s="103" t="str">
        <f>Final_Report[[#This Row],[Components]]</f>
        <v>N/A (Level N/A), Accessibility, Audit, Marketing, MLM-XL, MLVISION, MyLab, US, VPAT</v>
      </c>
      <c r="G633" s="103" t="e">
        <f>Final_Report[[#This Row],[Labels]]</f>
        <v>#VALUE!</v>
      </c>
      <c r="H633" s="103">
        <f>Final_Report[[#This Row],[ScreenShot Name]]</f>
        <v>0</v>
      </c>
      <c r="I633" s="104">
        <f>Final_Report[[#This Row],[Priority]]</f>
        <v>0</v>
      </c>
      <c r="J633" s="103">
        <f>Final_Report[[#This Row],[Uploading Status]]</f>
        <v>0</v>
      </c>
    </row>
    <row r="634" spans="1:10" ht="409.5" hidden="1">
      <c r="A634" s="58">
        <f>Final_Report[[#This Row],[Issue Name]]</f>
        <v>0</v>
      </c>
      <c r="B634" s="103" t="str">
        <f>Final_Report[[#This Row],[Summary]]</f>
        <v>N/A</v>
      </c>
      <c r="C634" s="103" t="str">
        <f>CONCATENATE("*Steps to Reproduce:*",CHAR(10),CHAR(10),'Final Report'!AD634,CHAR(10),CHAR(10),'Final Report'!AF634,CHAR(10),CHAR(10),"*Actual Result:*",CHAR(10),'Final Report'!V634,CHAR(10),CHAR(10),"*ScreenShot Name:*",CHAR(10),'Final Report'!AI634,CHAR(10),CHAR(10),IF('Final Report'!X634&lt;&gt;"",CONCATENATE("*Code Snippet*",CHAR(10),'Final Report'!X634,CHAR(10),CHAR(10)),""),"*Expected Result*",CHAR(10),'Final Report'!Z634,CHAR(10),CHAR(10),"*Rationale*",CHAR(10),'Final Report'!AA634,CHAR(10),CHAR(10),"*Recommendation*",CHAR(10),'Final Report'!AC634,CHAR(10),CHAR(10),"*WCAG 2.1 Conformance Level:*",CHAR(10),'Final Report'!AG634,CHAR(10),CHAR(10),"*WCAG 2.1 Success Criteria:*",CHAR(10),'Final Report'!AH634,CHAR(10),CHAR(10),"*Tested on:*",CHAR(10),'Final Report'!AK634,CHAR(10),CHAR(10),IF(OR('Final Report'!G634&lt;&gt;"",'Final Report'!H634&lt;&gt;"",'Final Report'!I634&lt;&gt;"",'Final Report'!J634&lt;&gt;"",'Final Report'!K634&lt;&gt;"",'Final Report'!L634&lt;&gt;"",'Final Report'!M634&lt;&gt;"",'Final Report'!N634&lt;&gt;"",'Final Report'!O634&lt;&gt;""),CONCATENATE("*Assistive Technology:*",CHAR(10),IF('Final Report'!G634&lt;&gt;"",CONCATENATE("JAWS 2022 - Chrome - Windows - ",'Final Report'!G634,CHAR(10)),""),IF('Final Report'!H634&lt;&gt;"",CONCATENATE("NVDA 2022 - Firefox - Windows - ",'Final Report'!H634,CHAR(10)),""),IF('Final Report'!I634&lt;&gt;"",CONCATENATE("NVDA 2022 - Chrome - Windows - ",'Final Report'!I634,CHAR(10)),""),IF('Final Report'!J634&lt;&gt;"",CONCATENATE("VoiceOver - Safari - MAC OS - ",'Final Report'!J634,CHAR(10)),""),IF('Final Report'!K634&lt;&gt;"",CONCATENATE("VoiceOver - Chrome - MAC OS  - ",'Final Report'!K634,CHAR(10)),""),IF('Final Report'!L634&lt;&gt;"",CONCATENATE("VoiceOver - iOS - ",'Final Report'!L634,CHAR(10)),""),IF('Final Report'!M634&lt;&gt;"",CONCATENATE("TalkBack - Android - ",'Final Report'!M634,CHAR(10)),""),IF('Final Report'!N634&lt;&gt;"",CONCATENATE("ZoomText - ",'Final Report'!N634,CHAR(10)),""),IF('Final Report'!O634&lt;&gt;"",CONCATENATE("Dragon - ",'Final Report'!O634,CHAR(10)),""),CHAR(10),"*Original Bug:*",CHAR(10),)))</f>
        <v>*Steps to Reproduce:*
N/A
*Actual Result:*
N/A
*ScreenShot Name:*
*Code Snippet*
0
*Expected Result*
N/A
*Rationale*
N/A
*Recommendation*
N/A
*WCAG 2.1 Conformance Level:*
N/A
*WCAG 2.1 Success Criteria:*
N/A
*Tested on:*
Windows: 11
MAC OS: 12
iOS: 15
Android OS: 10
FALSE</v>
      </c>
      <c r="D634" s="121" t="b">
        <f>Final_Report[[#This Row],[Severity]]</f>
        <v>0</v>
      </c>
      <c r="E634" s="103" t="str">
        <f>CONCATENATE('Final Report'!AD634,CHAR(10),CHAR(10),'Final Report'!AF634)</f>
        <v xml:space="preserve">
N/A</v>
      </c>
      <c r="F634" s="103" t="str">
        <f>Final_Report[[#This Row],[Components]]</f>
        <v>N/A (Level N/A), Accessibility, Audit, Marketing, MLM-XL, MLVISION, MyLab, US, VPAT</v>
      </c>
      <c r="G634" s="103" t="e">
        <f>Final_Report[[#This Row],[Labels]]</f>
        <v>#VALUE!</v>
      </c>
      <c r="H634" s="103">
        <f>Final_Report[[#This Row],[ScreenShot Name]]</f>
        <v>0</v>
      </c>
      <c r="I634" s="104">
        <f>Final_Report[[#This Row],[Priority]]</f>
        <v>0</v>
      </c>
      <c r="J634" s="103">
        <f>Final_Report[[#This Row],[Uploading Status]]</f>
        <v>0</v>
      </c>
    </row>
    <row r="635" spans="1:10" ht="409.5" hidden="1">
      <c r="A635" s="58">
        <f>Final_Report[[#This Row],[Issue Name]]</f>
        <v>0</v>
      </c>
      <c r="B635" s="103" t="str">
        <f>Final_Report[[#This Row],[Summary]]</f>
        <v>N/A</v>
      </c>
      <c r="C635" s="103" t="str">
        <f>CONCATENATE("*Steps to Reproduce:*",CHAR(10),CHAR(10),'Final Report'!AD635,CHAR(10),CHAR(10),'Final Report'!AF635,CHAR(10),CHAR(10),"*Actual Result:*",CHAR(10),'Final Report'!V635,CHAR(10),CHAR(10),"*ScreenShot Name:*",CHAR(10),'Final Report'!AI635,CHAR(10),CHAR(10),IF('Final Report'!X635&lt;&gt;"",CONCATENATE("*Code Snippet*",CHAR(10),'Final Report'!X635,CHAR(10),CHAR(10)),""),"*Expected Result*",CHAR(10),'Final Report'!Z635,CHAR(10),CHAR(10),"*Rationale*",CHAR(10),'Final Report'!AA635,CHAR(10),CHAR(10),"*Recommendation*",CHAR(10),'Final Report'!AC635,CHAR(10),CHAR(10),"*WCAG 2.1 Conformance Level:*",CHAR(10),'Final Report'!AG635,CHAR(10),CHAR(10),"*WCAG 2.1 Success Criteria:*",CHAR(10),'Final Report'!AH635,CHAR(10),CHAR(10),"*Tested on:*",CHAR(10),'Final Report'!AK635,CHAR(10),CHAR(10),IF(OR('Final Report'!G635&lt;&gt;"",'Final Report'!H635&lt;&gt;"",'Final Report'!I635&lt;&gt;"",'Final Report'!J635&lt;&gt;"",'Final Report'!K635&lt;&gt;"",'Final Report'!L635&lt;&gt;"",'Final Report'!M635&lt;&gt;"",'Final Report'!N635&lt;&gt;"",'Final Report'!O635&lt;&gt;""),CONCATENATE("*Assistive Technology:*",CHAR(10),IF('Final Report'!G635&lt;&gt;"",CONCATENATE("JAWS 2022 - Chrome - Windows - ",'Final Report'!G635,CHAR(10)),""),IF('Final Report'!H635&lt;&gt;"",CONCATENATE("NVDA 2022 - Firefox - Windows - ",'Final Report'!H635,CHAR(10)),""),IF('Final Report'!I635&lt;&gt;"",CONCATENATE("NVDA 2022 - Chrome - Windows - ",'Final Report'!I635,CHAR(10)),""),IF('Final Report'!J635&lt;&gt;"",CONCATENATE("VoiceOver - Safari - MAC OS - ",'Final Report'!J635,CHAR(10)),""),IF('Final Report'!K635&lt;&gt;"",CONCATENATE("VoiceOver - Chrome - MAC OS  - ",'Final Report'!K635,CHAR(10)),""),IF('Final Report'!L635&lt;&gt;"",CONCATENATE("VoiceOver - iOS - ",'Final Report'!L635,CHAR(10)),""),IF('Final Report'!M635&lt;&gt;"",CONCATENATE("TalkBack - Android - ",'Final Report'!M635,CHAR(10)),""),IF('Final Report'!N635&lt;&gt;"",CONCATENATE("ZoomText - ",'Final Report'!N635,CHAR(10)),""),IF('Final Report'!O635&lt;&gt;"",CONCATENATE("Dragon - ",'Final Report'!O635,CHAR(10)),""),CHAR(10),"*Original Bug:*",CHAR(10),)))</f>
        <v>*Steps to Reproduce:*
N/A
*Actual Result:*
N/A
*ScreenShot Name:*
*Code Snippet*
0
*Expected Result*
N/A
*Rationale*
N/A
*Recommendation*
N/A
*WCAG 2.1 Conformance Level:*
N/A
*WCAG 2.1 Success Criteria:*
N/A
*Tested on:*
Windows: 11
MAC OS: 12
iOS: 15
Android OS: 10
FALSE</v>
      </c>
      <c r="D635" s="121" t="b">
        <f>Final_Report[[#This Row],[Severity]]</f>
        <v>0</v>
      </c>
      <c r="E635" s="103" t="str">
        <f>CONCATENATE('Final Report'!AD635,CHAR(10),CHAR(10),'Final Report'!AF635)</f>
        <v xml:space="preserve">
N/A</v>
      </c>
      <c r="F635" s="103" t="str">
        <f>Final_Report[[#This Row],[Components]]</f>
        <v>N/A (Level N/A), Accessibility, Audit, Marketing, MLM-XL, MLVISION, MyLab, US, VPAT</v>
      </c>
      <c r="G635" s="103" t="e">
        <f>Final_Report[[#This Row],[Labels]]</f>
        <v>#VALUE!</v>
      </c>
      <c r="H635" s="103">
        <f>Final_Report[[#This Row],[ScreenShot Name]]</f>
        <v>0</v>
      </c>
      <c r="I635" s="104">
        <f>Final_Report[[#This Row],[Priority]]</f>
        <v>0</v>
      </c>
      <c r="J635" s="103">
        <f>Final_Report[[#This Row],[Uploading Status]]</f>
        <v>0</v>
      </c>
    </row>
    <row r="636" spans="1:10" ht="409.5" hidden="1">
      <c r="A636" s="58">
        <f>Final_Report[[#This Row],[Issue Name]]</f>
        <v>0</v>
      </c>
      <c r="B636" s="103" t="str">
        <f>Final_Report[[#This Row],[Summary]]</f>
        <v>N/A</v>
      </c>
      <c r="C636" s="103" t="str">
        <f>CONCATENATE("*Steps to Reproduce:*",CHAR(10),CHAR(10),'Final Report'!AD636,CHAR(10),CHAR(10),'Final Report'!AF636,CHAR(10),CHAR(10),"*Actual Result:*",CHAR(10),'Final Report'!V636,CHAR(10),CHAR(10),"*ScreenShot Name:*",CHAR(10),'Final Report'!AI636,CHAR(10),CHAR(10),IF('Final Report'!X636&lt;&gt;"",CONCATENATE("*Code Snippet*",CHAR(10),'Final Report'!X636,CHAR(10),CHAR(10)),""),"*Expected Result*",CHAR(10),'Final Report'!Z636,CHAR(10),CHAR(10),"*Rationale*",CHAR(10),'Final Report'!AA636,CHAR(10),CHAR(10),"*Recommendation*",CHAR(10),'Final Report'!AC636,CHAR(10),CHAR(10),"*WCAG 2.1 Conformance Level:*",CHAR(10),'Final Report'!AG636,CHAR(10),CHAR(10),"*WCAG 2.1 Success Criteria:*",CHAR(10),'Final Report'!AH636,CHAR(10),CHAR(10),"*Tested on:*",CHAR(10),'Final Report'!AK636,CHAR(10),CHAR(10),IF(OR('Final Report'!G636&lt;&gt;"",'Final Report'!H636&lt;&gt;"",'Final Report'!I636&lt;&gt;"",'Final Report'!J636&lt;&gt;"",'Final Report'!K636&lt;&gt;"",'Final Report'!L636&lt;&gt;"",'Final Report'!M636&lt;&gt;"",'Final Report'!N636&lt;&gt;"",'Final Report'!O636&lt;&gt;""),CONCATENATE("*Assistive Technology:*",CHAR(10),IF('Final Report'!G636&lt;&gt;"",CONCATENATE("JAWS 2022 - Chrome - Windows - ",'Final Report'!G636,CHAR(10)),""),IF('Final Report'!H636&lt;&gt;"",CONCATENATE("NVDA 2022 - Firefox - Windows - ",'Final Report'!H636,CHAR(10)),""),IF('Final Report'!I636&lt;&gt;"",CONCATENATE("NVDA 2022 - Chrome - Windows - ",'Final Report'!I636,CHAR(10)),""),IF('Final Report'!J636&lt;&gt;"",CONCATENATE("VoiceOver - Safari - MAC OS - ",'Final Report'!J636,CHAR(10)),""),IF('Final Report'!K636&lt;&gt;"",CONCATENATE("VoiceOver - Chrome - MAC OS  - ",'Final Report'!K636,CHAR(10)),""),IF('Final Report'!L636&lt;&gt;"",CONCATENATE("VoiceOver - iOS - ",'Final Report'!L636,CHAR(10)),""),IF('Final Report'!M636&lt;&gt;"",CONCATENATE("TalkBack - Android - ",'Final Report'!M636,CHAR(10)),""),IF('Final Report'!N636&lt;&gt;"",CONCATENATE("ZoomText - ",'Final Report'!N636,CHAR(10)),""),IF('Final Report'!O636&lt;&gt;"",CONCATENATE("Dragon - ",'Final Report'!O636,CHAR(10)),""),CHAR(10),"*Original Bug:*",CHAR(10),)))</f>
        <v>*Steps to Reproduce:*
N/A
*Actual Result:*
N/A
*ScreenShot Name:*
*Code Snippet*
0
*Expected Result*
N/A
*Rationale*
N/A
*Recommendation*
N/A
*WCAG 2.1 Conformance Level:*
N/A
*WCAG 2.1 Success Criteria:*
N/A
*Tested on:*
Windows: 11
MAC OS: 12
iOS: 15
Android OS: 10
FALSE</v>
      </c>
      <c r="D636" s="121" t="b">
        <f>Final_Report[[#This Row],[Severity]]</f>
        <v>0</v>
      </c>
      <c r="E636" s="103" t="str">
        <f>CONCATENATE('Final Report'!AD636,CHAR(10),CHAR(10),'Final Report'!AF636)</f>
        <v xml:space="preserve">
N/A</v>
      </c>
      <c r="F636" s="103" t="str">
        <f>Final_Report[[#This Row],[Components]]</f>
        <v>N/A (Level N/A), Accessibility, Audit, Marketing, MLM-XL, MLVISION, MyLab, US, VPAT</v>
      </c>
      <c r="G636" s="103" t="e">
        <f>Final_Report[[#This Row],[Labels]]</f>
        <v>#VALUE!</v>
      </c>
      <c r="H636" s="103">
        <f>Final_Report[[#This Row],[ScreenShot Name]]</f>
        <v>0</v>
      </c>
      <c r="I636" s="104">
        <f>Final_Report[[#This Row],[Priority]]</f>
        <v>0</v>
      </c>
      <c r="J636" s="103">
        <f>Final_Report[[#This Row],[Uploading Status]]</f>
        <v>0</v>
      </c>
    </row>
    <row r="637" spans="1:10" ht="409.5" hidden="1">
      <c r="A637" s="58">
        <f>Final_Report[[#This Row],[Issue Name]]</f>
        <v>0</v>
      </c>
      <c r="B637" s="103" t="str">
        <f>Final_Report[[#This Row],[Summary]]</f>
        <v>N/A</v>
      </c>
      <c r="C637" s="103" t="str">
        <f>CONCATENATE("*Steps to Reproduce:*",CHAR(10),CHAR(10),'Final Report'!AD637,CHAR(10),CHAR(10),'Final Report'!AF637,CHAR(10),CHAR(10),"*Actual Result:*",CHAR(10),'Final Report'!V637,CHAR(10),CHAR(10),"*ScreenShot Name:*",CHAR(10),'Final Report'!AI637,CHAR(10),CHAR(10),IF('Final Report'!X637&lt;&gt;"",CONCATENATE("*Code Snippet*",CHAR(10),'Final Report'!X637,CHAR(10),CHAR(10)),""),"*Expected Result*",CHAR(10),'Final Report'!Z637,CHAR(10),CHAR(10),"*Rationale*",CHAR(10),'Final Report'!AA637,CHAR(10),CHAR(10),"*Recommendation*",CHAR(10),'Final Report'!AC637,CHAR(10),CHAR(10),"*WCAG 2.1 Conformance Level:*",CHAR(10),'Final Report'!AG637,CHAR(10),CHAR(10),"*WCAG 2.1 Success Criteria:*",CHAR(10),'Final Report'!AH637,CHAR(10),CHAR(10),"*Tested on:*",CHAR(10),'Final Report'!AK637,CHAR(10),CHAR(10),IF(OR('Final Report'!G637&lt;&gt;"",'Final Report'!H637&lt;&gt;"",'Final Report'!I637&lt;&gt;"",'Final Report'!J637&lt;&gt;"",'Final Report'!K637&lt;&gt;"",'Final Report'!L637&lt;&gt;"",'Final Report'!M637&lt;&gt;"",'Final Report'!N637&lt;&gt;"",'Final Report'!O637&lt;&gt;""),CONCATENATE("*Assistive Technology:*",CHAR(10),IF('Final Report'!G637&lt;&gt;"",CONCATENATE("JAWS 2022 - Chrome - Windows - ",'Final Report'!G637,CHAR(10)),""),IF('Final Report'!H637&lt;&gt;"",CONCATENATE("NVDA 2022 - Firefox - Windows - ",'Final Report'!H637,CHAR(10)),""),IF('Final Report'!I637&lt;&gt;"",CONCATENATE("NVDA 2022 - Chrome - Windows - ",'Final Report'!I637,CHAR(10)),""),IF('Final Report'!J637&lt;&gt;"",CONCATENATE("VoiceOver - Safari - MAC OS - ",'Final Report'!J637,CHAR(10)),""),IF('Final Report'!K637&lt;&gt;"",CONCATENATE("VoiceOver - Chrome - MAC OS  - ",'Final Report'!K637,CHAR(10)),""),IF('Final Report'!L637&lt;&gt;"",CONCATENATE("VoiceOver - iOS - ",'Final Report'!L637,CHAR(10)),""),IF('Final Report'!M637&lt;&gt;"",CONCATENATE("TalkBack - Android - ",'Final Report'!M637,CHAR(10)),""),IF('Final Report'!N637&lt;&gt;"",CONCATENATE("ZoomText - ",'Final Report'!N637,CHAR(10)),""),IF('Final Report'!O637&lt;&gt;"",CONCATENATE("Dragon - ",'Final Report'!O637,CHAR(10)),""),CHAR(10),"*Original Bug:*",CHAR(10),)))</f>
        <v>*Steps to Reproduce:*
N/A
*Actual Result:*
N/A
*ScreenShot Name:*
*Code Snippet*
0
*Expected Result*
N/A
*Rationale*
N/A
*Recommendation*
N/A
*WCAG 2.1 Conformance Level:*
N/A
*WCAG 2.1 Success Criteria:*
N/A
*Tested on:*
Windows: 11
MAC OS: 12
iOS: 15
Android OS: 10
FALSE</v>
      </c>
      <c r="D637" s="121" t="b">
        <f>Final_Report[[#This Row],[Severity]]</f>
        <v>0</v>
      </c>
      <c r="E637" s="103" t="str">
        <f>CONCATENATE('Final Report'!AD637,CHAR(10),CHAR(10),'Final Report'!AF637)</f>
        <v xml:space="preserve">
N/A</v>
      </c>
      <c r="F637" s="103" t="str">
        <f>Final_Report[[#This Row],[Components]]</f>
        <v>N/A (Level N/A), Accessibility, Audit, Marketing, MLM-XL, MLVISION, MyLab, US, VPAT</v>
      </c>
      <c r="G637" s="103" t="e">
        <f>Final_Report[[#This Row],[Labels]]</f>
        <v>#VALUE!</v>
      </c>
      <c r="H637" s="103">
        <f>Final_Report[[#This Row],[ScreenShot Name]]</f>
        <v>0</v>
      </c>
      <c r="I637" s="104">
        <f>Final_Report[[#This Row],[Priority]]</f>
        <v>0</v>
      </c>
      <c r="J637" s="103">
        <f>Final_Report[[#This Row],[Uploading Status]]</f>
        <v>0</v>
      </c>
    </row>
    <row r="638" spans="1:10" ht="409.5" hidden="1">
      <c r="A638" s="58">
        <f>Final_Report[[#This Row],[Issue Name]]</f>
        <v>0</v>
      </c>
      <c r="B638" s="103" t="str">
        <f>Final_Report[[#This Row],[Summary]]</f>
        <v>N/A</v>
      </c>
      <c r="C638" s="103" t="str">
        <f>CONCATENATE("*Steps to Reproduce:*",CHAR(10),CHAR(10),'Final Report'!AD638,CHAR(10),CHAR(10),'Final Report'!AF638,CHAR(10),CHAR(10),"*Actual Result:*",CHAR(10),'Final Report'!V638,CHAR(10),CHAR(10),"*ScreenShot Name:*",CHAR(10),'Final Report'!AI638,CHAR(10),CHAR(10),IF('Final Report'!X638&lt;&gt;"",CONCATENATE("*Code Snippet*",CHAR(10),'Final Report'!X638,CHAR(10),CHAR(10)),""),"*Expected Result*",CHAR(10),'Final Report'!Z638,CHAR(10),CHAR(10),"*Rationale*",CHAR(10),'Final Report'!AA638,CHAR(10),CHAR(10),"*Recommendation*",CHAR(10),'Final Report'!AC638,CHAR(10),CHAR(10),"*WCAG 2.1 Conformance Level:*",CHAR(10),'Final Report'!AG638,CHAR(10),CHAR(10),"*WCAG 2.1 Success Criteria:*",CHAR(10),'Final Report'!AH638,CHAR(10),CHAR(10),"*Tested on:*",CHAR(10),'Final Report'!AK638,CHAR(10),CHAR(10),IF(OR('Final Report'!G638&lt;&gt;"",'Final Report'!H638&lt;&gt;"",'Final Report'!I638&lt;&gt;"",'Final Report'!J638&lt;&gt;"",'Final Report'!K638&lt;&gt;"",'Final Report'!L638&lt;&gt;"",'Final Report'!M638&lt;&gt;"",'Final Report'!N638&lt;&gt;"",'Final Report'!O638&lt;&gt;""),CONCATENATE("*Assistive Technology:*",CHAR(10),IF('Final Report'!G638&lt;&gt;"",CONCATENATE("JAWS 2022 - Chrome - Windows - ",'Final Report'!G638,CHAR(10)),""),IF('Final Report'!H638&lt;&gt;"",CONCATENATE("NVDA 2022 - Firefox - Windows - ",'Final Report'!H638,CHAR(10)),""),IF('Final Report'!I638&lt;&gt;"",CONCATENATE("NVDA 2022 - Chrome - Windows - ",'Final Report'!I638,CHAR(10)),""),IF('Final Report'!J638&lt;&gt;"",CONCATENATE("VoiceOver - Safari - MAC OS - ",'Final Report'!J638,CHAR(10)),""),IF('Final Report'!K638&lt;&gt;"",CONCATENATE("VoiceOver - Chrome - MAC OS  - ",'Final Report'!K638,CHAR(10)),""),IF('Final Report'!L638&lt;&gt;"",CONCATENATE("VoiceOver - iOS - ",'Final Report'!L638,CHAR(10)),""),IF('Final Report'!M638&lt;&gt;"",CONCATENATE("TalkBack - Android - ",'Final Report'!M638,CHAR(10)),""),IF('Final Report'!N638&lt;&gt;"",CONCATENATE("ZoomText - ",'Final Report'!N638,CHAR(10)),""),IF('Final Report'!O638&lt;&gt;"",CONCATENATE("Dragon - ",'Final Report'!O638,CHAR(10)),""),CHAR(10),"*Original Bug:*",CHAR(10),)))</f>
        <v>*Steps to Reproduce:*
N/A
*Actual Result:*
N/A
*ScreenShot Name:*
*Code Snippet*
0
*Expected Result*
N/A
*Rationale*
N/A
*Recommendation*
N/A
*WCAG 2.1 Conformance Level:*
N/A
*WCAG 2.1 Success Criteria:*
N/A
*Tested on:*
Windows: 11
MAC OS: 12
iOS: 15
Android OS: 10
FALSE</v>
      </c>
      <c r="D638" s="121" t="b">
        <f>Final_Report[[#This Row],[Severity]]</f>
        <v>0</v>
      </c>
      <c r="E638" s="103" t="str">
        <f>CONCATENATE('Final Report'!AD638,CHAR(10),CHAR(10),'Final Report'!AF638)</f>
        <v xml:space="preserve">
N/A</v>
      </c>
      <c r="F638" s="103" t="str">
        <f>Final_Report[[#This Row],[Components]]</f>
        <v>N/A (Level N/A), Accessibility, Audit, Marketing, MLM-XL, MLVISION, MyLab, US, VPAT</v>
      </c>
      <c r="G638" s="103" t="e">
        <f>Final_Report[[#This Row],[Labels]]</f>
        <v>#VALUE!</v>
      </c>
      <c r="H638" s="103">
        <f>Final_Report[[#This Row],[ScreenShot Name]]</f>
        <v>0</v>
      </c>
      <c r="I638" s="104">
        <f>Final_Report[[#This Row],[Priority]]</f>
        <v>0</v>
      </c>
      <c r="J638" s="103">
        <f>Final_Report[[#This Row],[Uploading Status]]</f>
        <v>0</v>
      </c>
    </row>
    <row r="639" spans="1:10" ht="409.5" hidden="1">
      <c r="A639" s="58">
        <f>Final_Report[[#This Row],[Issue Name]]</f>
        <v>0</v>
      </c>
      <c r="B639" s="103" t="str">
        <f>Final_Report[[#This Row],[Summary]]</f>
        <v>N/A</v>
      </c>
      <c r="C639" s="103" t="str">
        <f>CONCATENATE("*Steps to Reproduce:*",CHAR(10),CHAR(10),'Final Report'!AD639,CHAR(10),CHAR(10),'Final Report'!AF639,CHAR(10),CHAR(10),"*Actual Result:*",CHAR(10),'Final Report'!V639,CHAR(10),CHAR(10),"*ScreenShot Name:*",CHAR(10),'Final Report'!AI639,CHAR(10),CHAR(10),IF('Final Report'!X639&lt;&gt;"",CONCATENATE("*Code Snippet*",CHAR(10),'Final Report'!X639,CHAR(10),CHAR(10)),""),"*Expected Result*",CHAR(10),'Final Report'!Z639,CHAR(10),CHAR(10),"*Rationale*",CHAR(10),'Final Report'!AA639,CHAR(10),CHAR(10),"*Recommendation*",CHAR(10),'Final Report'!AC639,CHAR(10),CHAR(10),"*WCAG 2.1 Conformance Level:*",CHAR(10),'Final Report'!AG639,CHAR(10),CHAR(10),"*WCAG 2.1 Success Criteria:*",CHAR(10),'Final Report'!AH639,CHAR(10),CHAR(10),"*Tested on:*",CHAR(10),'Final Report'!AK639,CHAR(10),CHAR(10),IF(OR('Final Report'!G639&lt;&gt;"",'Final Report'!H639&lt;&gt;"",'Final Report'!I639&lt;&gt;"",'Final Report'!J639&lt;&gt;"",'Final Report'!K639&lt;&gt;"",'Final Report'!L639&lt;&gt;"",'Final Report'!M639&lt;&gt;"",'Final Report'!N639&lt;&gt;"",'Final Report'!O639&lt;&gt;""),CONCATENATE("*Assistive Technology:*",CHAR(10),IF('Final Report'!G639&lt;&gt;"",CONCATENATE("JAWS 2022 - Chrome - Windows - ",'Final Report'!G639,CHAR(10)),""),IF('Final Report'!H639&lt;&gt;"",CONCATENATE("NVDA 2022 - Firefox - Windows - ",'Final Report'!H639,CHAR(10)),""),IF('Final Report'!I639&lt;&gt;"",CONCATENATE("NVDA 2022 - Chrome - Windows - ",'Final Report'!I639,CHAR(10)),""),IF('Final Report'!J639&lt;&gt;"",CONCATENATE("VoiceOver - Safari - MAC OS - ",'Final Report'!J639,CHAR(10)),""),IF('Final Report'!K639&lt;&gt;"",CONCATENATE("VoiceOver - Chrome - MAC OS  - ",'Final Report'!K639,CHAR(10)),""),IF('Final Report'!L639&lt;&gt;"",CONCATENATE("VoiceOver - iOS - ",'Final Report'!L639,CHAR(10)),""),IF('Final Report'!M639&lt;&gt;"",CONCATENATE("TalkBack - Android - ",'Final Report'!M639,CHAR(10)),""),IF('Final Report'!N639&lt;&gt;"",CONCATENATE("ZoomText - ",'Final Report'!N639,CHAR(10)),""),IF('Final Report'!O639&lt;&gt;"",CONCATENATE("Dragon - ",'Final Report'!O639,CHAR(10)),""),CHAR(10),"*Original Bug:*",CHAR(10),)))</f>
        <v>*Steps to Reproduce:*
N/A
*Actual Result:*
N/A
*ScreenShot Name:*
*Code Snippet*
0
*Expected Result*
N/A
*Rationale*
N/A
*Recommendation*
N/A
*WCAG 2.1 Conformance Level:*
N/A
*WCAG 2.1 Success Criteria:*
N/A
*Tested on:*
Windows: 11
MAC OS: 12
iOS: 15
Android OS: 10
FALSE</v>
      </c>
      <c r="D639" s="121" t="b">
        <f>Final_Report[[#This Row],[Severity]]</f>
        <v>0</v>
      </c>
      <c r="E639" s="103" t="str">
        <f>CONCATENATE('Final Report'!AD639,CHAR(10),CHAR(10),'Final Report'!AF639)</f>
        <v xml:space="preserve">
N/A</v>
      </c>
      <c r="F639" s="103" t="str">
        <f>Final_Report[[#This Row],[Components]]</f>
        <v>N/A (Level N/A), Accessibility, Audit, Marketing, MLM-XL, MLVISION, MyLab, US, VPAT</v>
      </c>
      <c r="G639" s="103" t="e">
        <f>Final_Report[[#This Row],[Labels]]</f>
        <v>#VALUE!</v>
      </c>
      <c r="H639" s="103">
        <f>Final_Report[[#This Row],[ScreenShot Name]]</f>
        <v>0</v>
      </c>
      <c r="I639" s="104">
        <f>Final_Report[[#This Row],[Priority]]</f>
        <v>0</v>
      </c>
      <c r="J639" s="103">
        <f>Final_Report[[#This Row],[Uploading Status]]</f>
        <v>0</v>
      </c>
    </row>
    <row r="640" spans="1:10" ht="409.5" hidden="1">
      <c r="A640" s="58">
        <f>Final_Report[[#This Row],[Issue Name]]</f>
        <v>0</v>
      </c>
      <c r="B640" s="103" t="str">
        <f>Final_Report[[#This Row],[Summary]]</f>
        <v>N/A</v>
      </c>
      <c r="C640" s="103" t="str">
        <f>CONCATENATE("*Steps to Reproduce:*",CHAR(10),CHAR(10),'Final Report'!AD640,CHAR(10),CHAR(10),'Final Report'!AF640,CHAR(10),CHAR(10),"*Actual Result:*",CHAR(10),'Final Report'!V640,CHAR(10),CHAR(10),"*ScreenShot Name:*",CHAR(10),'Final Report'!AI640,CHAR(10),CHAR(10),IF('Final Report'!X640&lt;&gt;"",CONCATENATE("*Code Snippet*",CHAR(10),'Final Report'!X640,CHAR(10),CHAR(10)),""),"*Expected Result*",CHAR(10),'Final Report'!Z640,CHAR(10),CHAR(10),"*Rationale*",CHAR(10),'Final Report'!AA640,CHAR(10),CHAR(10),"*Recommendation*",CHAR(10),'Final Report'!AC640,CHAR(10),CHAR(10),"*WCAG 2.1 Conformance Level:*",CHAR(10),'Final Report'!AG640,CHAR(10),CHAR(10),"*WCAG 2.1 Success Criteria:*",CHAR(10),'Final Report'!AH640,CHAR(10),CHAR(10),"*Tested on:*",CHAR(10),'Final Report'!AK640,CHAR(10),CHAR(10),IF(OR('Final Report'!G640&lt;&gt;"",'Final Report'!H640&lt;&gt;"",'Final Report'!I640&lt;&gt;"",'Final Report'!J640&lt;&gt;"",'Final Report'!K640&lt;&gt;"",'Final Report'!L640&lt;&gt;"",'Final Report'!M640&lt;&gt;"",'Final Report'!N640&lt;&gt;"",'Final Report'!O640&lt;&gt;""),CONCATENATE("*Assistive Technology:*",CHAR(10),IF('Final Report'!G640&lt;&gt;"",CONCATENATE("JAWS 2022 - Chrome - Windows - ",'Final Report'!G640,CHAR(10)),""),IF('Final Report'!H640&lt;&gt;"",CONCATENATE("NVDA 2022 - Firefox - Windows - ",'Final Report'!H640,CHAR(10)),""),IF('Final Report'!I640&lt;&gt;"",CONCATENATE("NVDA 2022 - Chrome - Windows - ",'Final Report'!I640,CHAR(10)),""),IF('Final Report'!J640&lt;&gt;"",CONCATENATE("VoiceOver - Safari - MAC OS - ",'Final Report'!J640,CHAR(10)),""),IF('Final Report'!K640&lt;&gt;"",CONCATENATE("VoiceOver - Chrome - MAC OS  - ",'Final Report'!K640,CHAR(10)),""),IF('Final Report'!L640&lt;&gt;"",CONCATENATE("VoiceOver - iOS - ",'Final Report'!L640,CHAR(10)),""),IF('Final Report'!M640&lt;&gt;"",CONCATENATE("TalkBack - Android - ",'Final Report'!M640,CHAR(10)),""),IF('Final Report'!N640&lt;&gt;"",CONCATENATE("ZoomText - ",'Final Report'!N640,CHAR(10)),""),IF('Final Report'!O640&lt;&gt;"",CONCATENATE("Dragon - ",'Final Report'!O640,CHAR(10)),""),CHAR(10),"*Original Bug:*",CHAR(10),)))</f>
        <v>*Steps to Reproduce:*
N/A
*Actual Result:*
N/A
*ScreenShot Name:*
*Code Snippet*
0
*Expected Result*
N/A
*Rationale*
N/A
*Recommendation*
N/A
*WCAG 2.1 Conformance Level:*
N/A
*WCAG 2.1 Success Criteria:*
N/A
*Tested on:*
Windows: 11
MAC OS: 12
iOS: 15
Android OS: 10
FALSE</v>
      </c>
      <c r="D640" s="121" t="b">
        <f>Final_Report[[#This Row],[Severity]]</f>
        <v>0</v>
      </c>
      <c r="E640" s="103" t="str">
        <f>CONCATENATE('Final Report'!AD640,CHAR(10),CHAR(10),'Final Report'!AF640)</f>
        <v xml:space="preserve">
N/A</v>
      </c>
      <c r="F640" s="103" t="str">
        <f>Final_Report[[#This Row],[Components]]</f>
        <v>N/A (Level N/A), Accessibility, Audit, Marketing, MLM-XL, MLVISION, MyLab, US, VPAT</v>
      </c>
      <c r="G640" s="103" t="e">
        <f>Final_Report[[#This Row],[Labels]]</f>
        <v>#VALUE!</v>
      </c>
      <c r="H640" s="103">
        <f>Final_Report[[#This Row],[ScreenShot Name]]</f>
        <v>0</v>
      </c>
      <c r="I640" s="104">
        <f>Final_Report[[#This Row],[Priority]]</f>
        <v>0</v>
      </c>
      <c r="J640" s="103">
        <f>Final_Report[[#This Row],[Uploading Status]]</f>
        <v>0</v>
      </c>
    </row>
    <row r="641" spans="1:10" ht="409.5" hidden="1">
      <c r="A641" s="58">
        <f>Final_Report[[#This Row],[Issue Name]]</f>
        <v>0</v>
      </c>
      <c r="B641" s="103" t="str">
        <f>Final_Report[[#This Row],[Summary]]</f>
        <v>N/A</v>
      </c>
      <c r="C641" s="103" t="str">
        <f>CONCATENATE("*Steps to Reproduce:*",CHAR(10),CHAR(10),'Final Report'!AD641,CHAR(10),CHAR(10),'Final Report'!AF641,CHAR(10),CHAR(10),"*Actual Result:*",CHAR(10),'Final Report'!V641,CHAR(10),CHAR(10),"*ScreenShot Name:*",CHAR(10),'Final Report'!AI641,CHAR(10),CHAR(10),IF('Final Report'!X641&lt;&gt;"",CONCATENATE("*Code Snippet*",CHAR(10),'Final Report'!X641,CHAR(10),CHAR(10)),""),"*Expected Result*",CHAR(10),'Final Report'!Z641,CHAR(10),CHAR(10),"*Rationale*",CHAR(10),'Final Report'!AA641,CHAR(10),CHAR(10),"*Recommendation*",CHAR(10),'Final Report'!AC641,CHAR(10),CHAR(10),"*WCAG 2.1 Conformance Level:*",CHAR(10),'Final Report'!AG641,CHAR(10),CHAR(10),"*WCAG 2.1 Success Criteria:*",CHAR(10),'Final Report'!AH641,CHAR(10),CHAR(10),"*Tested on:*",CHAR(10),'Final Report'!AK641,CHAR(10),CHAR(10),IF(OR('Final Report'!G641&lt;&gt;"",'Final Report'!H641&lt;&gt;"",'Final Report'!I641&lt;&gt;"",'Final Report'!J641&lt;&gt;"",'Final Report'!K641&lt;&gt;"",'Final Report'!L641&lt;&gt;"",'Final Report'!M641&lt;&gt;"",'Final Report'!N641&lt;&gt;"",'Final Report'!O641&lt;&gt;""),CONCATENATE("*Assistive Technology:*",CHAR(10),IF('Final Report'!G641&lt;&gt;"",CONCATENATE("JAWS 2022 - Chrome - Windows - ",'Final Report'!G641,CHAR(10)),""),IF('Final Report'!H641&lt;&gt;"",CONCATENATE("NVDA 2022 - Firefox - Windows - ",'Final Report'!H641,CHAR(10)),""),IF('Final Report'!I641&lt;&gt;"",CONCATENATE("NVDA 2022 - Chrome - Windows - ",'Final Report'!I641,CHAR(10)),""),IF('Final Report'!J641&lt;&gt;"",CONCATENATE("VoiceOver - Safari - MAC OS - ",'Final Report'!J641,CHAR(10)),""),IF('Final Report'!K641&lt;&gt;"",CONCATENATE("VoiceOver - Chrome - MAC OS  - ",'Final Report'!K641,CHAR(10)),""),IF('Final Report'!L641&lt;&gt;"",CONCATENATE("VoiceOver - iOS - ",'Final Report'!L641,CHAR(10)),""),IF('Final Report'!M641&lt;&gt;"",CONCATENATE("TalkBack - Android - ",'Final Report'!M641,CHAR(10)),""),IF('Final Report'!N641&lt;&gt;"",CONCATENATE("ZoomText - ",'Final Report'!N641,CHAR(10)),""),IF('Final Report'!O641&lt;&gt;"",CONCATENATE("Dragon - ",'Final Report'!O641,CHAR(10)),""),CHAR(10),"*Original Bug:*",CHAR(10),)))</f>
        <v>*Steps to Reproduce:*
N/A
*Actual Result:*
N/A
*ScreenShot Name:*
*Code Snippet*
0
*Expected Result*
N/A
*Rationale*
N/A
*Recommendation*
N/A
*WCAG 2.1 Conformance Level:*
N/A
*WCAG 2.1 Success Criteria:*
N/A
*Tested on:*
Windows: 11
MAC OS: 12
iOS: 15
Android OS: 10
FALSE</v>
      </c>
      <c r="D641" s="121" t="b">
        <f>Final_Report[[#This Row],[Severity]]</f>
        <v>0</v>
      </c>
      <c r="E641" s="103" t="str">
        <f>CONCATENATE('Final Report'!AD641,CHAR(10),CHAR(10),'Final Report'!AF641)</f>
        <v xml:space="preserve">
N/A</v>
      </c>
      <c r="F641" s="103" t="str">
        <f>Final_Report[[#This Row],[Components]]</f>
        <v>N/A (Level N/A), Accessibility, Audit, Marketing, MLM-XL, MLVISION, MyLab, US, VPAT</v>
      </c>
      <c r="G641" s="103" t="e">
        <f>Final_Report[[#This Row],[Labels]]</f>
        <v>#VALUE!</v>
      </c>
      <c r="H641" s="103">
        <f>Final_Report[[#This Row],[ScreenShot Name]]</f>
        <v>0</v>
      </c>
      <c r="I641" s="104">
        <f>Final_Report[[#This Row],[Priority]]</f>
        <v>0</v>
      </c>
      <c r="J641" s="103">
        <f>Final_Report[[#This Row],[Uploading Status]]</f>
        <v>0</v>
      </c>
    </row>
    <row r="642" spans="1:10" ht="409.5" hidden="1">
      <c r="A642" s="58">
        <f>Final_Report[[#This Row],[Issue Name]]</f>
        <v>0</v>
      </c>
      <c r="B642" s="103" t="str">
        <f>Final_Report[[#This Row],[Summary]]</f>
        <v>N/A</v>
      </c>
      <c r="C642" s="103" t="str">
        <f>CONCATENATE("*Steps to Reproduce:*",CHAR(10),CHAR(10),'Final Report'!AD642,CHAR(10),CHAR(10),'Final Report'!AF642,CHAR(10),CHAR(10),"*Actual Result:*",CHAR(10),'Final Report'!V642,CHAR(10),CHAR(10),"*ScreenShot Name:*",CHAR(10),'Final Report'!AI642,CHAR(10),CHAR(10),IF('Final Report'!X642&lt;&gt;"",CONCATENATE("*Code Snippet*",CHAR(10),'Final Report'!X642,CHAR(10),CHAR(10)),""),"*Expected Result*",CHAR(10),'Final Report'!Z642,CHAR(10),CHAR(10),"*Rationale*",CHAR(10),'Final Report'!AA642,CHAR(10),CHAR(10),"*Recommendation*",CHAR(10),'Final Report'!AC642,CHAR(10),CHAR(10),"*WCAG 2.1 Conformance Level:*",CHAR(10),'Final Report'!AG642,CHAR(10),CHAR(10),"*WCAG 2.1 Success Criteria:*",CHAR(10),'Final Report'!AH642,CHAR(10),CHAR(10),"*Tested on:*",CHAR(10),'Final Report'!AK642,CHAR(10),CHAR(10),IF(OR('Final Report'!G642&lt;&gt;"",'Final Report'!H642&lt;&gt;"",'Final Report'!I642&lt;&gt;"",'Final Report'!J642&lt;&gt;"",'Final Report'!K642&lt;&gt;"",'Final Report'!L642&lt;&gt;"",'Final Report'!M642&lt;&gt;"",'Final Report'!N642&lt;&gt;"",'Final Report'!O642&lt;&gt;""),CONCATENATE("*Assistive Technology:*",CHAR(10),IF('Final Report'!G642&lt;&gt;"",CONCATENATE("JAWS 2022 - Chrome - Windows - ",'Final Report'!G642,CHAR(10)),""),IF('Final Report'!H642&lt;&gt;"",CONCATENATE("NVDA 2022 - Firefox - Windows - ",'Final Report'!H642,CHAR(10)),""),IF('Final Report'!I642&lt;&gt;"",CONCATENATE("NVDA 2022 - Chrome - Windows - ",'Final Report'!I642,CHAR(10)),""),IF('Final Report'!J642&lt;&gt;"",CONCATENATE("VoiceOver - Safari - MAC OS - ",'Final Report'!J642,CHAR(10)),""),IF('Final Report'!K642&lt;&gt;"",CONCATENATE("VoiceOver - Chrome - MAC OS  - ",'Final Report'!K642,CHAR(10)),""),IF('Final Report'!L642&lt;&gt;"",CONCATENATE("VoiceOver - iOS - ",'Final Report'!L642,CHAR(10)),""),IF('Final Report'!M642&lt;&gt;"",CONCATENATE("TalkBack - Android - ",'Final Report'!M642,CHAR(10)),""),IF('Final Report'!N642&lt;&gt;"",CONCATENATE("ZoomText - ",'Final Report'!N642,CHAR(10)),""),IF('Final Report'!O642&lt;&gt;"",CONCATENATE("Dragon - ",'Final Report'!O642,CHAR(10)),""),CHAR(10),"*Original Bug:*",CHAR(10),)))</f>
        <v>*Steps to Reproduce:*
N/A
*Actual Result:*
N/A
*ScreenShot Name:*
*Code Snippet*
0
*Expected Result*
N/A
*Rationale*
N/A
*Recommendation*
N/A
*WCAG 2.1 Conformance Level:*
N/A
*WCAG 2.1 Success Criteria:*
N/A
*Tested on:*
Windows: 11
MAC OS: 12
iOS: 15
Android OS: 10
FALSE</v>
      </c>
      <c r="D642" s="121" t="b">
        <f>Final_Report[[#This Row],[Severity]]</f>
        <v>0</v>
      </c>
      <c r="E642" s="103" t="str">
        <f>CONCATENATE('Final Report'!AD642,CHAR(10),CHAR(10),'Final Report'!AF642)</f>
        <v xml:space="preserve">
N/A</v>
      </c>
      <c r="F642" s="103" t="str">
        <f>Final_Report[[#This Row],[Components]]</f>
        <v>N/A (Level N/A), Accessibility, Audit, Marketing, MLM-XL, MLVISION, MyLab, US, VPAT</v>
      </c>
      <c r="G642" s="103" t="e">
        <f>Final_Report[[#This Row],[Labels]]</f>
        <v>#VALUE!</v>
      </c>
      <c r="H642" s="103">
        <f>Final_Report[[#This Row],[ScreenShot Name]]</f>
        <v>0</v>
      </c>
      <c r="I642" s="104">
        <f>Final_Report[[#This Row],[Priority]]</f>
        <v>0</v>
      </c>
      <c r="J642" s="103">
        <f>Final_Report[[#This Row],[Uploading Status]]</f>
        <v>0</v>
      </c>
    </row>
    <row r="643" spans="1:10" ht="409.5" hidden="1">
      <c r="A643" s="58">
        <f>Final_Report[[#This Row],[Issue Name]]</f>
        <v>0</v>
      </c>
      <c r="B643" s="103" t="str">
        <f>Final_Report[[#This Row],[Summary]]</f>
        <v>N/A</v>
      </c>
      <c r="C643" s="103" t="str">
        <f>CONCATENATE("*Steps to Reproduce:*",CHAR(10),CHAR(10),'Final Report'!AD643,CHAR(10),CHAR(10),'Final Report'!AF643,CHAR(10),CHAR(10),"*Actual Result:*",CHAR(10),'Final Report'!V643,CHAR(10),CHAR(10),"*ScreenShot Name:*",CHAR(10),'Final Report'!AI643,CHAR(10),CHAR(10),IF('Final Report'!X643&lt;&gt;"",CONCATENATE("*Code Snippet*",CHAR(10),'Final Report'!X643,CHAR(10),CHAR(10)),""),"*Expected Result*",CHAR(10),'Final Report'!Z643,CHAR(10),CHAR(10),"*Rationale*",CHAR(10),'Final Report'!AA643,CHAR(10),CHAR(10),"*Recommendation*",CHAR(10),'Final Report'!AC643,CHAR(10),CHAR(10),"*WCAG 2.1 Conformance Level:*",CHAR(10),'Final Report'!AG643,CHAR(10),CHAR(10),"*WCAG 2.1 Success Criteria:*",CHAR(10),'Final Report'!AH643,CHAR(10),CHAR(10),"*Tested on:*",CHAR(10),'Final Report'!AK643,CHAR(10),CHAR(10),IF(OR('Final Report'!G643&lt;&gt;"",'Final Report'!H643&lt;&gt;"",'Final Report'!I643&lt;&gt;"",'Final Report'!J643&lt;&gt;"",'Final Report'!K643&lt;&gt;"",'Final Report'!L643&lt;&gt;"",'Final Report'!M643&lt;&gt;"",'Final Report'!N643&lt;&gt;"",'Final Report'!O643&lt;&gt;""),CONCATENATE("*Assistive Technology:*",CHAR(10),IF('Final Report'!G643&lt;&gt;"",CONCATENATE("JAWS 2022 - Chrome - Windows - ",'Final Report'!G643,CHAR(10)),""),IF('Final Report'!H643&lt;&gt;"",CONCATENATE("NVDA 2022 - Firefox - Windows - ",'Final Report'!H643,CHAR(10)),""),IF('Final Report'!I643&lt;&gt;"",CONCATENATE("NVDA 2022 - Chrome - Windows - ",'Final Report'!I643,CHAR(10)),""),IF('Final Report'!J643&lt;&gt;"",CONCATENATE("VoiceOver - Safari - MAC OS - ",'Final Report'!J643,CHAR(10)),""),IF('Final Report'!K643&lt;&gt;"",CONCATENATE("VoiceOver - Chrome - MAC OS  - ",'Final Report'!K643,CHAR(10)),""),IF('Final Report'!L643&lt;&gt;"",CONCATENATE("VoiceOver - iOS - ",'Final Report'!L643,CHAR(10)),""),IF('Final Report'!M643&lt;&gt;"",CONCATENATE("TalkBack - Android - ",'Final Report'!M643,CHAR(10)),""),IF('Final Report'!N643&lt;&gt;"",CONCATENATE("ZoomText - ",'Final Report'!N643,CHAR(10)),""),IF('Final Report'!O643&lt;&gt;"",CONCATENATE("Dragon - ",'Final Report'!O643,CHAR(10)),""),CHAR(10),"*Original Bug:*",CHAR(10),)))</f>
        <v>*Steps to Reproduce:*
N/A
*Actual Result:*
N/A
*ScreenShot Name:*
*Code Snippet*
0
*Expected Result*
N/A
*Rationale*
N/A
*Recommendation*
N/A
*WCAG 2.1 Conformance Level:*
N/A
*WCAG 2.1 Success Criteria:*
N/A
*Tested on:*
Windows: 11
MAC OS: 12
iOS: 15
Android OS: 10
FALSE</v>
      </c>
      <c r="D643" s="121" t="b">
        <f>Final_Report[[#This Row],[Severity]]</f>
        <v>0</v>
      </c>
      <c r="E643" s="103" t="str">
        <f>CONCATENATE('Final Report'!AD643,CHAR(10),CHAR(10),'Final Report'!AF643)</f>
        <v xml:space="preserve">
N/A</v>
      </c>
      <c r="F643" s="103" t="str">
        <f>Final_Report[[#This Row],[Components]]</f>
        <v>N/A (Level N/A), Accessibility, Audit, Marketing, MLM-XL, MLVISION, MyLab, US, VPAT</v>
      </c>
      <c r="G643" s="103" t="e">
        <f>Final_Report[[#This Row],[Labels]]</f>
        <v>#VALUE!</v>
      </c>
      <c r="H643" s="103">
        <f>Final_Report[[#This Row],[ScreenShot Name]]</f>
        <v>0</v>
      </c>
      <c r="I643" s="104">
        <f>Final_Report[[#This Row],[Priority]]</f>
        <v>0</v>
      </c>
      <c r="J643" s="103">
        <f>Final_Report[[#This Row],[Uploading Status]]</f>
        <v>0</v>
      </c>
    </row>
    <row r="644" spans="1:10" ht="409.5" hidden="1">
      <c r="A644" s="58">
        <f>Final_Report[[#This Row],[Issue Name]]</f>
        <v>0</v>
      </c>
      <c r="B644" s="103" t="str">
        <f>Final_Report[[#This Row],[Summary]]</f>
        <v>N/A</v>
      </c>
      <c r="C644" s="103" t="str">
        <f>CONCATENATE("*Steps to Reproduce:*",CHAR(10),CHAR(10),'Final Report'!AD644,CHAR(10),CHAR(10),'Final Report'!AF644,CHAR(10),CHAR(10),"*Actual Result:*",CHAR(10),'Final Report'!V644,CHAR(10),CHAR(10),"*ScreenShot Name:*",CHAR(10),'Final Report'!AI644,CHAR(10),CHAR(10),IF('Final Report'!X644&lt;&gt;"",CONCATENATE("*Code Snippet*",CHAR(10),'Final Report'!X644,CHAR(10),CHAR(10)),""),"*Expected Result*",CHAR(10),'Final Report'!Z644,CHAR(10),CHAR(10),"*Rationale*",CHAR(10),'Final Report'!AA644,CHAR(10),CHAR(10),"*Recommendation*",CHAR(10),'Final Report'!AC644,CHAR(10),CHAR(10),"*WCAG 2.1 Conformance Level:*",CHAR(10),'Final Report'!AG644,CHAR(10),CHAR(10),"*WCAG 2.1 Success Criteria:*",CHAR(10),'Final Report'!AH644,CHAR(10),CHAR(10),"*Tested on:*",CHAR(10),'Final Report'!AK644,CHAR(10),CHAR(10),IF(OR('Final Report'!G644&lt;&gt;"",'Final Report'!H644&lt;&gt;"",'Final Report'!I644&lt;&gt;"",'Final Report'!J644&lt;&gt;"",'Final Report'!K644&lt;&gt;"",'Final Report'!L644&lt;&gt;"",'Final Report'!M644&lt;&gt;"",'Final Report'!N644&lt;&gt;"",'Final Report'!O644&lt;&gt;""),CONCATENATE("*Assistive Technology:*",CHAR(10),IF('Final Report'!G644&lt;&gt;"",CONCATENATE("JAWS 2022 - Chrome - Windows - ",'Final Report'!G644,CHAR(10)),""),IF('Final Report'!H644&lt;&gt;"",CONCATENATE("NVDA 2022 - Firefox - Windows - ",'Final Report'!H644,CHAR(10)),""),IF('Final Report'!I644&lt;&gt;"",CONCATENATE("NVDA 2022 - Chrome - Windows - ",'Final Report'!I644,CHAR(10)),""),IF('Final Report'!J644&lt;&gt;"",CONCATENATE("VoiceOver - Safari - MAC OS - ",'Final Report'!J644,CHAR(10)),""),IF('Final Report'!K644&lt;&gt;"",CONCATENATE("VoiceOver - Chrome - MAC OS  - ",'Final Report'!K644,CHAR(10)),""),IF('Final Report'!L644&lt;&gt;"",CONCATENATE("VoiceOver - iOS - ",'Final Report'!L644,CHAR(10)),""),IF('Final Report'!M644&lt;&gt;"",CONCATENATE("TalkBack - Android - ",'Final Report'!M644,CHAR(10)),""),IF('Final Report'!N644&lt;&gt;"",CONCATENATE("ZoomText - ",'Final Report'!N644,CHAR(10)),""),IF('Final Report'!O644&lt;&gt;"",CONCATENATE("Dragon - ",'Final Report'!O644,CHAR(10)),""),CHAR(10),"*Original Bug:*",CHAR(10),)))</f>
        <v>*Steps to Reproduce:*
N/A
*Actual Result:*
N/A
*ScreenShot Name:*
*Code Snippet*
0
*Expected Result*
N/A
*Rationale*
N/A
*Recommendation*
N/A
*WCAG 2.1 Conformance Level:*
N/A
*WCAG 2.1 Success Criteria:*
N/A
*Tested on:*
Windows: 11
MAC OS: 12
iOS: 15
Android OS: 10
FALSE</v>
      </c>
      <c r="D644" s="121" t="b">
        <f>Final_Report[[#This Row],[Severity]]</f>
        <v>0</v>
      </c>
      <c r="E644" s="103" t="str">
        <f>CONCATENATE('Final Report'!AD644,CHAR(10),CHAR(10),'Final Report'!AF644)</f>
        <v xml:space="preserve">
N/A</v>
      </c>
      <c r="F644" s="103" t="str">
        <f>Final_Report[[#This Row],[Components]]</f>
        <v>N/A (Level N/A), Accessibility, Audit, Marketing, MLM-XL, MLVISION, MyLab, US, VPAT</v>
      </c>
      <c r="G644" s="103" t="e">
        <f>Final_Report[[#This Row],[Labels]]</f>
        <v>#VALUE!</v>
      </c>
      <c r="H644" s="103">
        <f>Final_Report[[#This Row],[ScreenShot Name]]</f>
        <v>0</v>
      </c>
      <c r="I644" s="104">
        <f>Final_Report[[#This Row],[Priority]]</f>
        <v>0</v>
      </c>
      <c r="J644" s="103">
        <f>Final_Report[[#This Row],[Uploading Status]]</f>
        <v>0</v>
      </c>
    </row>
    <row r="645" spans="1:10" ht="409.5" hidden="1">
      <c r="A645" s="58">
        <f>Final_Report[[#This Row],[Issue Name]]</f>
        <v>0</v>
      </c>
      <c r="B645" s="103" t="str">
        <f>Final_Report[[#This Row],[Summary]]</f>
        <v>N/A</v>
      </c>
      <c r="C645" s="103" t="str">
        <f>CONCATENATE("*Steps to Reproduce:*",CHAR(10),CHAR(10),'Final Report'!AD645,CHAR(10),CHAR(10),'Final Report'!AF645,CHAR(10),CHAR(10),"*Actual Result:*",CHAR(10),'Final Report'!V645,CHAR(10),CHAR(10),"*ScreenShot Name:*",CHAR(10),'Final Report'!AI645,CHAR(10),CHAR(10),IF('Final Report'!X645&lt;&gt;"",CONCATENATE("*Code Snippet*",CHAR(10),'Final Report'!X645,CHAR(10),CHAR(10)),""),"*Expected Result*",CHAR(10),'Final Report'!Z645,CHAR(10),CHAR(10),"*Rationale*",CHAR(10),'Final Report'!AA645,CHAR(10),CHAR(10),"*Recommendation*",CHAR(10),'Final Report'!AC645,CHAR(10),CHAR(10),"*WCAG 2.1 Conformance Level:*",CHAR(10),'Final Report'!AG645,CHAR(10),CHAR(10),"*WCAG 2.1 Success Criteria:*",CHAR(10),'Final Report'!AH645,CHAR(10),CHAR(10),"*Tested on:*",CHAR(10),'Final Report'!AK645,CHAR(10),CHAR(10),IF(OR('Final Report'!G645&lt;&gt;"",'Final Report'!H645&lt;&gt;"",'Final Report'!I645&lt;&gt;"",'Final Report'!J645&lt;&gt;"",'Final Report'!K645&lt;&gt;"",'Final Report'!L645&lt;&gt;"",'Final Report'!M645&lt;&gt;"",'Final Report'!N645&lt;&gt;"",'Final Report'!O645&lt;&gt;""),CONCATENATE("*Assistive Technology:*",CHAR(10),IF('Final Report'!G645&lt;&gt;"",CONCATENATE("JAWS 2022 - Chrome - Windows - ",'Final Report'!G645,CHAR(10)),""),IF('Final Report'!H645&lt;&gt;"",CONCATENATE("NVDA 2022 - Firefox - Windows - ",'Final Report'!H645,CHAR(10)),""),IF('Final Report'!I645&lt;&gt;"",CONCATENATE("NVDA 2022 - Chrome - Windows - ",'Final Report'!I645,CHAR(10)),""),IF('Final Report'!J645&lt;&gt;"",CONCATENATE("VoiceOver - Safari - MAC OS - ",'Final Report'!J645,CHAR(10)),""),IF('Final Report'!K645&lt;&gt;"",CONCATENATE("VoiceOver - Chrome - MAC OS  - ",'Final Report'!K645,CHAR(10)),""),IF('Final Report'!L645&lt;&gt;"",CONCATENATE("VoiceOver - iOS - ",'Final Report'!L645,CHAR(10)),""),IF('Final Report'!M645&lt;&gt;"",CONCATENATE("TalkBack - Android - ",'Final Report'!M645,CHAR(10)),""),IF('Final Report'!N645&lt;&gt;"",CONCATENATE("ZoomText - ",'Final Report'!N645,CHAR(10)),""),IF('Final Report'!O645&lt;&gt;"",CONCATENATE("Dragon - ",'Final Report'!O645,CHAR(10)),""),CHAR(10),"*Original Bug:*",CHAR(10),)))</f>
        <v>*Steps to Reproduce:*
N/A
*Actual Result:*
N/A
*ScreenShot Name:*
*Code Snippet*
0
*Expected Result*
N/A
*Rationale*
N/A
*Recommendation*
N/A
*WCAG 2.1 Conformance Level:*
N/A
*WCAG 2.1 Success Criteria:*
N/A
*Tested on:*
Windows: 11
MAC OS: 12
iOS: 15
Android OS: 10
FALSE</v>
      </c>
      <c r="D645" s="121" t="b">
        <f>Final_Report[[#This Row],[Severity]]</f>
        <v>0</v>
      </c>
      <c r="E645" s="103" t="str">
        <f>CONCATENATE('Final Report'!AD645,CHAR(10),CHAR(10),'Final Report'!AF645)</f>
        <v xml:space="preserve">
N/A</v>
      </c>
      <c r="F645" s="103" t="str">
        <f>Final_Report[[#This Row],[Components]]</f>
        <v>N/A (Level N/A), Accessibility, Audit, Marketing, MLM-XL, MLVISION, MyLab, US, VPAT</v>
      </c>
      <c r="G645" s="103" t="e">
        <f>Final_Report[[#This Row],[Labels]]</f>
        <v>#VALUE!</v>
      </c>
      <c r="H645" s="103">
        <f>Final_Report[[#This Row],[ScreenShot Name]]</f>
        <v>0</v>
      </c>
      <c r="I645" s="104">
        <f>Final_Report[[#This Row],[Priority]]</f>
        <v>0</v>
      </c>
      <c r="J645" s="103">
        <f>Final_Report[[#This Row],[Uploading Status]]</f>
        <v>0</v>
      </c>
    </row>
    <row r="646" spans="1:10" ht="409.5" hidden="1">
      <c r="A646" s="58">
        <f>Final_Report[[#This Row],[Issue Name]]</f>
        <v>0</v>
      </c>
      <c r="B646" s="103" t="str">
        <f>Final_Report[[#This Row],[Summary]]</f>
        <v>N/A</v>
      </c>
      <c r="C646" s="103" t="str">
        <f>CONCATENATE("*Steps to Reproduce:*",CHAR(10),CHAR(10),'Final Report'!AD646,CHAR(10),CHAR(10),'Final Report'!AF646,CHAR(10),CHAR(10),"*Actual Result:*",CHAR(10),'Final Report'!V646,CHAR(10),CHAR(10),"*ScreenShot Name:*",CHAR(10),'Final Report'!AI646,CHAR(10),CHAR(10),IF('Final Report'!X646&lt;&gt;"",CONCATENATE("*Code Snippet*",CHAR(10),'Final Report'!X646,CHAR(10),CHAR(10)),""),"*Expected Result*",CHAR(10),'Final Report'!Z646,CHAR(10),CHAR(10),"*Rationale*",CHAR(10),'Final Report'!AA646,CHAR(10),CHAR(10),"*Recommendation*",CHAR(10),'Final Report'!AC646,CHAR(10),CHAR(10),"*WCAG 2.1 Conformance Level:*",CHAR(10),'Final Report'!AG646,CHAR(10),CHAR(10),"*WCAG 2.1 Success Criteria:*",CHAR(10),'Final Report'!AH646,CHAR(10),CHAR(10),"*Tested on:*",CHAR(10),'Final Report'!AK646,CHAR(10),CHAR(10),IF(OR('Final Report'!G646&lt;&gt;"",'Final Report'!H646&lt;&gt;"",'Final Report'!I646&lt;&gt;"",'Final Report'!J646&lt;&gt;"",'Final Report'!K646&lt;&gt;"",'Final Report'!L646&lt;&gt;"",'Final Report'!M646&lt;&gt;"",'Final Report'!N646&lt;&gt;"",'Final Report'!O646&lt;&gt;""),CONCATENATE("*Assistive Technology:*",CHAR(10),IF('Final Report'!G646&lt;&gt;"",CONCATENATE("JAWS 2022 - Chrome - Windows - ",'Final Report'!G646,CHAR(10)),""),IF('Final Report'!H646&lt;&gt;"",CONCATENATE("NVDA 2022 - Firefox - Windows - ",'Final Report'!H646,CHAR(10)),""),IF('Final Report'!I646&lt;&gt;"",CONCATENATE("NVDA 2022 - Chrome - Windows - ",'Final Report'!I646,CHAR(10)),""),IF('Final Report'!J646&lt;&gt;"",CONCATENATE("VoiceOver - Safari - MAC OS - ",'Final Report'!J646,CHAR(10)),""),IF('Final Report'!K646&lt;&gt;"",CONCATENATE("VoiceOver - Chrome - MAC OS  - ",'Final Report'!K646,CHAR(10)),""),IF('Final Report'!L646&lt;&gt;"",CONCATENATE("VoiceOver - iOS - ",'Final Report'!L646,CHAR(10)),""),IF('Final Report'!M646&lt;&gt;"",CONCATENATE("TalkBack - Android - ",'Final Report'!M646,CHAR(10)),""),IF('Final Report'!N646&lt;&gt;"",CONCATENATE("ZoomText - ",'Final Report'!N646,CHAR(10)),""),IF('Final Report'!O646&lt;&gt;"",CONCATENATE("Dragon - ",'Final Report'!O646,CHAR(10)),""),CHAR(10),"*Original Bug:*",CHAR(10),)))</f>
        <v>*Steps to Reproduce:*
N/A
*Actual Result:*
N/A
*ScreenShot Name:*
*Code Snippet*
0
*Expected Result*
N/A
*Rationale*
N/A
*Recommendation*
N/A
*WCAG 2.1 Conformance Level:*
N/A
*WCAG 2.1 Success Criteria:*
N/A
*Tested on:*
Windows: 11
MAC OS: 12
iOS: 15
Android OS: 10
FALSE</v>
      </c>
      <c r="D646" s="121" t="b">
        <f>Final_Report[[#This Row],[Severity]]</f>
        <v>0</v>
      </c>
      <c r="E646" s="103" t="str">
        <f>CONCATENATE('Final Report'!AD646,CHAR(10),CHAR(10),'Final Report'!AF646)</f>
        <v xml:space="preserve">
N/A</v>
      </c>
      <c r="F646" s="103" t="str">
        <f>Final_Report[[#This Row],[Components]]</f>
        <v>N/A (Level N/A), Accessibility, Audit, Marketing, MLM-XL, MLVISION, MyLab, US, VPAT</v>
      </c>
      <c r="G646" s="103" t="e">
        <f>Final_Report[[#This Row],[Labels]]</f>
        <v>#VALUE!</v>
      </c>
      <c r="H646" s="103">
        <f>Final_Report[[#This Row],[ScreenShot Name]]</f>
        <v>0</v>
      </c>
      <c r="I646" s="104">
        <f>Final_Report[[#This Row],[Priority]]</f>
        <v>0</v>
      </c>
      <c r="J646" s="103">
        <f>Final_Report[[#This Row],[Uploading Status]]</f>
        <v>0</v>
      </c>
    </row>
    <row r="647" spans="1:10" ht="409.5" hidden="1">
      <c r="A647" s="58">
        <f>Final_Report[[#This Row],[Issue Name]]</f>
        <v>0</v>
      </c>
      <c r="B647" s="103" t="str">
        <f>Final_Report[[#This Row],[Summary]]</f>
        <v>N/A</v>
      </c>
      <c r="C647" s="103" t="str">
        <f>CONCATENATE("*Steps to Reproduce:*",CHAR(10),CHAR(10),'Final Report'!AD647,CHAR(10),CHAR(10),'Final Report'!AF647,CHAR(10),CHAR(10),"*Actual Result:*",CHAR(10),'Final Report'!V647,CHAR(10),CHAR(10),"*ScreenShot Name:*",CHAR(10),'Final Report'!AI647,CHAR(10),CHAR(10),IF('Final Report'!X647&lt;&gt;"",CONCATENATE("*Code Snippet*",CHAR(10),'Final Report'!X647,CHAR(10),CHAR(10)),""),"*Expected Result*",CHAR(10),'Final Report'!Z647,CHAR(10),CHAR(10),"*Rationale*",CHAR(10),'Final Report'!AA647,CHAR(10),CHAR(10),"*Recommendation*",CHAR(10),'Final Report'!AC647,CHAR(10),CHAR(10),"*WCAG 2.1 Conformance Level:*",CHAR(10),'Final Report'!AG647,CHAR(10),CHAR(10),"*WCAG 2.1 Success Criteria:*",CHAR(10),'Final Report'!AH647,CHAR(10),CHAR(10),"*Tested on:*",CHAR(10),'Final Report'!AK647,CHAR(10),CHAR(10),IF(OR('Final Report'!G647&lt;&gt;"",'Final Report'!H647&lt;&gt;"",'Final Report'!I647&lt;&gt;"",'Final Report'!J647&lt;&gt;"",'Final Report'!K647&lt;&gt;"",'Final Report'!L647&lt;&gt;"",'Final Report'!M647&lt;&gt;"",'Final Report'!N647&lt;&gt;"",'Final Report'!O647&lt;&gt;""),CONCATENATE("*Assistive Technology:*",CHAR(10),IF('Final Report'!G647&lt;&gt;"",CONCATENATE("JAWS 2022 - Chrome - Windows - ",'Final Report'!G647,CHAR(10)),""),IF('Final Report'!H647&lt;&gt;"",CONCATENATE("NVDA 2022 - Firefox - Windows - ",'Final Report'!H647,CHAR(10)),""),IF('Final Report'!I647&lt;&gt;"",CONCATENATE("NVDA 2022 - Chrome - Windows - ",'Final Report'!I647,CHAR(10)),""),IF('Final Report'!J647&lt;&gt;"",CONCATENATE("VoiceOver - Safari - MAC OS - ",'Final Report'!J647,CHAR(10)),""),IF('Final Report'!K647&lt;&gt;"",CONCATENATE("VoiceOver - Chrome - MAC OS  - ",'Final Report'!K647,CHAR(10)),""),IF('Final Report'!L647&lt;&gt;"",CONCATENATE("VoiceOver - iOS - ",'Final Report'!L647,CHAR(10)),""),IF('Final Report'!M647&lt;&gt;"",CONCATENATE("TalkBack - Android - ",'Final Report'!M647,CHAR(10)),""),IF('Final Report'!N647&lt;&gt;"",CONCATENATE("ZoomText - ",'Final Report'!N647,CHAR(10)),""),IF('Final Report'!O647&lt;&gt;"",CONCATENATE("Dragon - ",'Final Report'!O647,CHAR(10)),""),CHAR(10),"*Original Bug:*",CHAR(10),)))</f>
        <v>*Steps to Reproduce:*
N/A
*Actual Result:*
N/A
*ScreenShot Name:*
*Code Snippet*
0
*Expected Result*
N/A
*Rationale*
N/A
*Recommendation*
N/A
*WCAG 2.1 Conformance Level:*
N/A
*WCAG 2.1 Success Criteria:*
N/A
*Tested on:*
Windows: 11
MAC OS: 12
iOS: 15
Android OS: 10
FALSE</v>
      </c>
      <c r="D647" s="121" t="b">
        <f>Final_Report[[#This Row],[Severity]]</f>
        <v>0</v>
      </c>
      <c r="E647" s="103" t="str">
        <f>CONCATENATE('Final Report'!AD647,CHAR(10),CHAR(10),'Final Report'!AF647)</f>
        <v xml:space="preserve">
N/A</v>
      </c>
      <c r="F647" s="103" t="str">
        <f>Final_Report[[#This Row],[Components]]</f>
        <v>N/A (Level N/A), Accessibility, Audit, Marketing, MLM-XL, MLVISION, MyLab, US, VPAT</v>
      </c>
      <c r="G647" s="103" t="e">
        <f>Final_Report[[#This Row],[Labels]]</f>
        <v>#VALUE!</v>
      </c>
      <c r="H647" s="103">
        <f>Final_Report[[#This Row],[ScreenShot Name]]</f>
        <v>0</v>
      </c>
      <c r="I647" s="104">
        <f>Final_Report[[#This Row],[Priority]]</f>
        <v>0</v>
      </c>
      <c r="J647" s="103">
        <f>Final_Report[[#This Row],[Uploading Status]]</f>
        <v>0</v>
      </c>
    </row>
    <row r="648" spans="1:10" ht="409.5" hidden="1">
      <c r="A648" s="58">
        <f>Final_Report[[#This Row],[Issue Name]]</f>
        <v>0</v>
      </c>
      <c r="B648" s="103" t="str">
        <f>Final_Report[[#This Row],[Summary]]</f>
        <v>N/A</v>
      </c>
      <c r="C648" s="103" t="str">
        <f>CONCATENATE("*Steps to Reproduce:*",CHAR(10),CHAR(10),'Final Report'!AD648,CHAR(10),CHAR(10),'Final Report'!AF648,CHAR(10),CHAR(10),"*Actual Result:*",CHAR(10),'Final Report'!V648,CHAR(10),CHAR(10),"*ScreenShot Name:*",CHAR(10),'Final Report'!AI648,CHAR(10),CHAR(10),IF('Final Report'!X648&lt;&gt;"",CONCATENATE("*Code Snippet*",CHAR(10),'Final Report'!X648,CHAR(10),CHAR(10)),""),"*Expected Result*",CHAR(10),'Final Report'!Z648,CHAR(10),CHAR(10),"*Rationale*",CHAR(10),'Final Report'!AA648,CHAR(10),CHAR(10),"*Recommendation*",CHAR(10),'Final Report'!AC648,CHAR(10),CHAR(10),"*WCAG 2.1 Conformance Level:*",CHAR(10),'Final Report'!AG648,CHAR(10),CHAR(10),"*WCAG 2.1 Success Criteria:*",CHAR(10),'Final Report'!AH648,CHAR(10),CHAR(10),"*Tested on:*",CHAR(10),'Final Report'!AK648,CHAR(10),CHAR(10),IF(OR('Final Report'!G648&lt;&gt;"",'Final Report'!H648&lt;&gt;"",'Final Report'!I648&lt;&gt;"",'Final Report'!J648&lt;&gt;"",'Final Report'!K648&lt;&gt;"",'Final Report'!L648&lt;&gt;"",'Final Report'!M648&lt;&gt;"",'Final Report'!N648&lt;&gt;"",'Final Report'!O648&lt;&gt;""),CONCATENATE("*Assistive Technology:*",CHAR(10),IF('Final Report'!G648&lt;&gt;"",CONCATENATE("JAWS 2022 - Chrome - Windows - ",'Final Report'!G648,CHAR(10)),""),IF('Final Report'!H648&lt;&gt;"",CONCATENATE("NVDA 2022 - Firefox - Windows - ",'Final Report'!H648,CHAR(10)),""),IF('Final Report'!I648&lt;&gt;"",CONCATENATE("NVDA 2022 - Chrome - Windows - ",'Final Report'!I648,CHAR(10)),""),IF('Final Report'!J648&lt;&gt;"",CONCATENATE("VoiceOver - Safari - MAC OS - ",'Final Report'!J648,CHAR(10)),""),IF('Final Report'!K648&lt;&gt;"",CONCATENATE("VoiceOver - Chrome - MAC OS  - ",'Final Report'!K648,CHAR(10)),""),IF('Final Report'!L648&lt;&gt;"",CONCATENATE("VoiceOver - iOS - ",'Final Report'!L648,CHAR(10)),""),IF('Final Report'!M648&lt;&gt;"",CONCATENATE("TalkBack - Android - ",'Final Report'!M648,CHAR(10)),""),IF('Final Report'!N648&lt;&gt;"",CONCATENATE("ZoomText - ",'Final Report'!N648,CHAR(10)),""),IF('Final Report'!O648&lt;&gt;"",CONCATENATE("Dragon - ",'Final Report'!O648,CHAR(10)),""),CHAR(10),"*Original Bug:*",CHAR(10),)))</f>
        <v>*Steps to Reproduce:*
N/A
*Actual Result:*
N/A
*ScreenShot Name:*
*Code Snippet*
0
*Expected Result*
N/A
*Rationale*
N/A
*Recommendation*
N/A
*WCAG 2.1 Conformance Level:*
N/A
*WCAG 2.1 Success Criteria:*
N/A
*Tested on:*
Windows: 11
MAC OS: 12
iOS: 15
Android OS: 10
FALSE</v>
      </c>
      <c r="D648" s="121" t="b">
        <f>Final_Report[[#This Row],[Severity]]</f>
        <v>0</v>
      </c>
      <c r="E648" s="103" t="str">
        <f>CONCATENATE('Final Report'!AD648,CHAR(10),CHAR(10),'Final Report'!AF648)</f>
        <v xml:space="preserve">
N/A</v>
      </c>
      <c r="F648" s="103" t="str">
        <f>Final_Report[[#This Row],[Components]]</f>
        <v>N/A (Level N/A), Accessibility, Audit, Marketing, MLM-XL, MLVISION, MyLab, US, VPAT</v>
      </c>
      <c r="G648" s="103" t="e">
        <f>Final_Report[[#This Row],[Labels]]</f>
        <v>#VALUE!</v>
      </c>
      <c r="H648" s="103">
        <f>Final_Report[[#This Row],[ScreenShot Name]]</f>
        <v>0</v>
      </c>
      <c r="I648" s="104">
        <f>Final_Report[[#This Row],[Priority]]</f>
        <v>0</v>
      </c>
      <c r="J648" s="103">
        <f>Final_Report[[#This Row],[Uploading Status]]</f>
        <v>0</v>
      </c>
    </row>
    <row r="649" spans="1:10" ht="409.5" hidden="1">
      <c r="A649" s="58">
        <f>Final_Report[[#This Row],[Issue Name]]</f>
        <v>0</v>
      </c>
      <c r="B649" s="103" t="str">
        <f>Final_Report[[#This Row],[Summary]]</f>
        <v>N/A</v>
      </c>
      <c r="C649" s="103" t="str">
        <f>CONCATENATE("*Steps to Reproduce:*",CHAR(10),CHAR(10),'Final Report'!AD649,CHAR(10),CHAR(10),'Final Report'!AF649,CHAR(10),CHAR(10),"*Actual Result:*",CHAR(10),'Final Report'!V649,CHAR(10),CHAR(10),"*ScreenShot Name:*",CHAR(10),'Final Report'!AI649,CHAR(10),CHAR(10),IF('Final Report'!X649&lt;&gt;"",CONCATENATE("*Code Snippet*",CHAR(10),'Final Report'!X649,CHAR(10),CHAR(10)),""),"*Expected Result*",CHAR(10),'Final Report'!Z649,CHAR(10),CHAR(10),"*Rationale*",CHAR(10),'Final Report'!AA649,CHAR(10),CHAR(10),"*Recommendation*",CHAR(10),'Final Report'!AC649,CHAR(10),CHAR(10),"*WCAG 2.1 Conformance Level:*",CHAR(10),'Final Report'!AG649,CHAR(10),CHAR(10),"*WCAG 2.1 Success Criteria:*",CHAR(10),'Final Report'!AH649,CHAR(10),CHAR(10),"*Tested on:*",CHAR(10),'Final Report'!AK649,CHAR(10),CHAR(10),IF(OR('Final Report'!G649&lt;&gt;"",'Final Report'!H649&lt;&gt;"",'Final Report'!I649&lt;&gt;"",'Final Report'!J649&lt;&gt;"",'Final Report'!K649&lt;&gt;"",'Final Report'!L649&lt;&gt;"",'Final Report'!M649&lt;&gt;"",'Final Report'!N649&lt;&gt;"",'Final Report'!O649&lt;&gt;""),CONCATENATE("*Assistive Technology:*",CHAR(10),IF('Final Report'!G649&lt;&gt;"",CONCATENATE("JAWS 2022 - Chrome - Windows - ",'Final Report'!G649,CHAR(10)),""),IF('Final Report'!H649&lt;&gt;"",CONCATENATE("NVDA 2022 - Firefox - Windows - ",'Final Report'!H649,CHAR(10)),""),IF('Final Report'!I649&lt;&gt;"",CONCATENATE("NVDA 2022 - Chrome - Windows - ",'Final Report'!I649,CHAR(10)),""),IF('Final Report'!J649&lt;&gt;"",CONCATENATE("VoiceOver - Safari - MAC OS - ",'Final Report'!J649,CHAR(10)),""),IF('Final Report'!K649&lt;&gt;"",CONCATENATE("VoiceOver - Chrome - MAC OS  - ",'Final Report'!K649,CHAR(10)),""),IF('Final Report'!L649&lt;&gt;"",CONCATENATE("VoiceOver - iOS - ",'Final Report'!L649,CHAR(10)),""),IF('Final Report'!M649&lt;&gt;"",CONCATENATE("TalkBack - Android - ",'Final Report'!M649,CHAR(10)),""),IF('Final Report'!N649&lt;&gt;"",CONCATENATE("ZoomText - ",'Final Report'!N649,CHAR(10)),""),IF('Final Report'!O649&lt;&gt;"",CONCATENATE("Dragon - ",'Final Report'!O649,CHAR(10)),""),CHAR(10),"*Original Bug:*",CHAR(10),)))</f>
        <v>*Steps to Reproduce:*
N/A
*Actual Result:*
N/A
*ScreenShot Name:*
*Code Snippet*
0
*Expected Result*
N/A
*Rationale*
N/A
*Recommendation*
N/A
*WCAG 2.1 Conformance Level:*
N/A
*WCAG 2.1 Success Criteria:*
N/A
*Tested on:*
Windows: 11
MAC OS: 12
iOS: 15
Android OS: 10
FALSE</v>
      </c>
      <c r="D649" s="121" t="b">
        <f>Final_Report[[#This Row],[Severity]]</f>
        <v>0</v>
      </c>
      <c r="E649" s="103" t="str">
        <f>CONCATENATE('Final Report'!AD649,CHAR(10),CHAR(10),'Final Report'!AF649)</f>
        <v xml:space="preserve">
N/A</v>
      </c>
      <c r="F649" s="103" t="str">
        <f>Final_Report[[#This Row],[Components]]</f>
        <v>N/A (Level N/A), Accessibility, Audit, Marketing, MLM-XL, MLVISION, MyLab, US, VPAT</v>
      </c>
      <c r="G649" s="103" t="e">
        <f>Final_Report[[#This Row],[Labels]]</f>
        <v>#VALUE!</v>
      </c>
      <c r="H649" s="103">
        <f>Final_Report[[#This Row],[ScreenShot Name]]</f>
        <v>0</v>
      </c>
      <c r="I649" s="104">
        <f>Final_Report[[#This Row],[Priority]]</f>
        <v>0</v>
      </c>
      <c r="J649" s="103">
        <f>Final_Report[[#This Row],[Uploading Status]]</f>
        <v>0</v>
      </c>
    </row>
    <row r="650" spans="1:10" ht="409.5" hidden="1">
      <c r="A650" s="58">
        <f>Final_Report[[#This Row],[Issue Name]]</f>
        <v>0</v>
      </c>
      <c r="B650" s="103" t="str">
        <f>Final_Report[[#This Row],[Summary]]</f>
        <v>N/A</v>
      </c>
      <c r="C650" s="103" t="str">
        <f>CONCATENATE("*Steps to Reproduce:*",CHAR(10),CHAR(10),'Final Report'!AD650,CHAR(10),CHAR(10),'Final Report'!AF650,CHAR(10),CHAR(10),"*Actual Result:*",CHAR(10),'Final Report'!V650,CHAR(10),CHAR(10),"*ScreenShot Name:*",CHAR(10),'Final Report'!AI650,CHAR(10),CHAR(10),IF('Final Report'!X650&lt;&gt;"",CONCATENATE("*Code Snippet*",CHAR(10),'Final Report'!X650,CHAR(10),CHAR(10)),""),"*Expected Result*",CHAR(10),'Final Report'!Z650,CHAR(10),CHAR(10),"*Rationale*",CHAR(10),'Final Report'!AA650,CHAR(10),CHAR(10),"*Recommendation*",CHAR(10),'Final Report'!AC650,CHAR(10),CHAR(10),"*WCAG 2.1 Conformance Level:*",CHAR(10),'Final Report'!AG650,CHAR(10),CHAR(10),"*WCAG 2.1 Success Criteria:*",CHAR(10),'Final Report'!AH650,CHAR(10),CHAR(10),"*Tested on:*",CHAR(10),'Final Report'!AK650,CHAR(10),CHAR(10),IF(OR('Final Report'!G650&lt;&gt;"",'Final Report'!H650&lt;&gt;"",'Final Report'!I650&lt;&gt;"",'Final Report'!J650&lt;&gt;"",'Final Report'!K650&lt;&gt;"",'Final Report'!L650&lt;&gt;"",'Final Report'!M650&lt;&gt;"",'Final Report'!N650&lt;&gt;"",'Final Report'!O650&lt;&gt;""),CONCATENATE("*Assistive Technology:*",CHAR(10),IF('Final Report'!G650&lt;&gt;"",CONCATENATE("JAWS 2022 - Chrome - Windows - ",'Final Report'!G650,CHAR(10)),""),IF('Final Report'!H650&lt;&gt;"",CONCATENATE("NVDA 2022 - Firefox - Windows - ",'Final Report'!H650,CHAR(10)),""),IF('Final Report'!I650&lt;&gt;"",CONCATENATE("NVDA 2022 - Chrome - Windows - ",'Final Report'!I650,CHAR(10)),""),IF('Final Report'!J650&lt;&gt;"",CONCATENATE("VoiceOver - Safari - MAC OS - ",'Final Report'!J650,CHAR(10)),""),IF('Final Report'!K650&lt;&gt;"",CONCATENATE("VoiceOver - Chrome - MAC OS  - ",'Final Report'!K650,CHAR(10)),""),IF('Final Report'!L650&lt;&gt;"",CONCATENATE("VoiceOver - iOS - ",'Final Report'!L650,CHAR(10)),""),IF('Final Report'!M650&lt;&gt;"",CONCATENATE("TalkBack - Android - ",'Final Report'!M650,CHAR(10)),""),IF('Final Report'!N650&lt;&gt;"",CONCATENATE("ZoomText - ",'Final Report'!N650,CHAR(10)),""),IF('Final Report'!O650&lt;&gt;"",CONCATENATE("Dragon - ",'Final Report'!O650,CHAR(10)),""),CHAR(10),"*Original Bug:*",CHAR(10),)))</f>
        <v>*Steps to Reproduce:*
N/A
*Actual Result:*
N/A
*ScreenShot Name:*
*Code Snippet*
0
*Expected Result*
N/A
*Rationale*
N/A
*Recommendation*
N/A
*WCAG 2.1 Conformance Level:*
N/A
*WCAG 2.1 Success Criteria:*
N/A
*Tested on:*
Windows: 11
MAC OS: 12
iOS: 15
Android OS: 10
FALSE</v>
      </c>
      <c r="D650" s="121" t="b">
        <f>Final_Report[[#This Row],[Severity]]</f>
        <v>0</v>
      </c>
      <c r="E650" s="103" t="str">
        <f>CONCATENATE('Final Report'!AD650,CHAR(10),CHAR(10),'Final Report'!AF650)</f>
        <v xml:space="preserve">
N/A</v>
      </c>
      <c r="F650" s="103" t="str">
        <f>Final_Report[[#This Row],[Components]]</f>
        <v>N/A (Level N/A), Accessibility, Audit, Marketing, MLM-XL, MLVISION, MyLab, US, VPAT</v>
      </c>
      <c r="G650" s="103" t="e">
        <f>Final_Report[[#This Row],[Labels]]</f>
        <v>#VALUE!</v>
      </c>
      <c r="H650" s="103">
        <f>Final_Report[[#This Row],[ScreenShot Name]]</f>
        <v>0</v>
      </c>
      <c r="I650" s="104">
        <f>Final_Report[[#This Row],[Priority]]</f>
        <v>0</v>
      </c>
      <c r="J650" s="103">
        <f>Final_Report[[#This Row],[Uploading Status]]</f>
        <v>0</v>
      </c>
    </row>
    <row r="651" spans="1:10" ht="409.5" hidden="1">
      <c r="A651" s="58">
        <f>Final_Report[[#This Row],[Issue Name]]</f>
        <v>0</v>
      </c>
      <c r="B651" s="103" t="str">
        <f>Final_Report[[#This Row],[Summary]]</f>
        <v>N/A</v>
      </c>
      <c r="C651" s="103" t="str">
        <f>CONCATENATE("*Steps to Reproduce:*",CHAR(10),CHAR(10),'Final Report'!AD651,CHAR(10),CHAR(10),'Final Report'!AF651,CHAR(10),CHAR(10),"*Actual Result:*",CHAR(10),'Final Report'!V651,CHAR(10),CHAR(10),"*ScreenShot Name:*",CHAR(10),'Final Report'!AI651,CHAR(10),CHAR(10),IF('Final Report'!X651&lt;&gt;"",CONCATENATE("*Code Snippet*",CHAR(10),'Final Report'!X651,CHAR(10),CHAR(10)),""),"*Expected Result*",CHAR(10),'Final Report'!Z651,CHAR(10),CHAR(10),"*Rationale*",CHAR(10),'Final Report'!AA651,CHAR(10),CHAR(10),"*Recommendation*",CHAR(10),'Final Report'!AC651,CHAR(10),CHAR(10),"*WCAG 2.1 Conformance Level:*",CHAR(10),'Final Report'!AG651,CHAR(10),CHAR(10),"*WCAG 2.1 Success Criteria:*",CHAR(10),'Final Report'!AH651,CHAR(10),CHAR(10),"*Tested on:*",CHAR(10),'Final Report'!AK651,CHAR(10),CHAR(10),IF(OR('Final Report'!G651&lt;&gt;"",'Final Report'!H651&lt;&gt;"",'Final Report'!I651&lt;&gt;"",'Final Report'!J651&lt;&gt;"",'Final Report'!K651&lt;&gt;"",'Final Report'!L651&lt;&gt;"",'Final Report'!M651&lt;&gt;"",'Final Report'!N651&lt;&gt;"",'Final Report'!O651&lt;&gt;""),CONCATENATE("*Assistive Technology:*",CHAR(10),IF('Final Report'!G651&lt;&gt;"",CONCATENATE("JAWS 2022 - Chrome - Windows - ",'Final Report'!G651,CHAR(10)),""),IF('Final Report'!H651&lt;&gt;"",CONCATENATE("NVDA 2022 - Firefox - Windows - ",'Final Report'!H651,CHAR(10)),""),IF('Final Report'!I651&lt;&gt;"",CONCATENATE("NVDA 2022 - Chrome - Windows - ",'Final Report'!I651,CHAR(10)),""),IF('Final Report'!J651&lt;&gt;"",CONCATENATE("VoiceOver - Safari - MAC OS - ",'Final Report'!J651,CHAR(10)),""),IF('Final Report'!K651&lt;&gt;"",CONCATENATE("VoiceOver - Chrome - MAC OS  - ",'Final Report'!K651,CHAR(10)),""),IF('Final Report'!L651&lt;&gt;"",CONCATENATE("VoiceOver - iOS - ",'Final Report'!L651,CHAR(10)),""),IF('Final Report'!M651&lt;&gt;"",CONCATENATE("TalkBack - Android - ",'Final Report'!M651,CHAR(10)),""),IF('Final Report'!N651&lt;&gt;"",CONCATENATE("ZoomText - ",'Final Report'!N651,CHAR(10)),""),IF('Final Report'!O651&lt;&gt;"",CONCATENATE("Dragon - ",'Final Report'!O651,CHAR(10)),""),CHAR(10),"*Original Bug:*",CHAR(10),)))</f>
        <v>*Steps to Reproduce:*
N/A
*Actual Result:*
N/A
*ScreenShot Name:*
*Code Snippet*
0
*Expected Result*
N/A
*Rationale*
N/A
*Recommendation*
N/A
*WCAG 2.1 Conformance Level:*
N/A
*WCAG 2.1 Success Criteria:*
N/A
*Tested on:*
Windows: 11
MAC OS: 12
iOS: 15
Android OS: 10
FALSE</v>
      </c>
      <c r="D651" s="121" t="b">
        <f>Final_Report[[#This Row],[Severity]]</f>
        <v>0</v>
      </c>
      <c r="E651" s="103" t="str">
        <f>CONCATENATE('Final Report'!AD651,CHAR(10),CHAR(10),'Final Report'!AF651)</f>
        <v xml:space="preserve">
N/A</v>
      </c>
      <c r="F651" s="103" t="str">
        <f>Final_Report[[#This Row],[Components]]</f>
        <v>N/A (Level N/A), Accessibility, Audit, Marketing, MLM-XL, MLVISION, MyLab, US, VPAT</v>
      </c>
      <c r="G651" s="103" t="e">
        <f>Final_Report[[#This Row],[Labels]]</f>
        <v>#VALUE!</v>
      </c>
      <c r="H651" s="103">
        <f>Final_Report[[#This Row],[ScreenShot Name]]</f>
        <v>0</v>
      </c>
      <c r="I651" s="104">
        <f>Final_Report[[#This Row],[Priority]]</f>
        <v>0</v>
      </c>
      <c r="J651" s="103">
        <f>Final_Report[[#This Row],[Uploading Status]]</f>
        <v>0</v>
      </c>
    </row>
    <row r="652" spans="1:10" ht="409.5" hidden="1">
      <c r="A652" s="58">
        <f>Final_Report[[#This Row],[Issue Name]]</f>
        <v>0</v>
      </c>
      <c r="B652" s="103" t="str">
        <f>Final_Report[[#This Row],[Summary]]</f>
        <v>N/A</v>
      </c>
      <c r="C652" s="103" t="str">
        <f>CONCATENATE("*Steps to Reproduce:*",CHAR(10),CHAR(10),'Final Report'!AD652,CHAR(10),CHAR(10),'Final Report'!AF652,CHAR(10),CHAR(10),"*Actual Result:*",CHAR(10),'Final Report'!V652,CHAR(10),CHAR(10),"*ScreenShot Name:*",CHAR(10),'Final Report'!AI652,CHAR(10),CHAR(10),IF('Final Report'!X652&lt;&gt;"",CONCATENATE("*Code Snippet*",CHAR(10),'Final Report'!X652,CHAR(10),CHAR(10)),""),"*Expected Result*",CHAR(10),'Final Report'!Z652,CHAR(10),CHAR(10),"*Rationale*",CHAR(10),'Final Report'!AA652,CHAR(10),CHAR(10),"*Recommendation*",CHAR(10),'Final Report'!AC652,CHAR(10),CHAR(10),"*WCAG 2.1 Conformance Level:*",CHAR(10),'Final Report'!AG652,CHAR(10),CHAR(10),"*WCAG 2.1 Success Criteria:*",CHAR(10),'Final Report'!AH652,CHAR(10),CHAR(10),"*Tested on:*",CHAR(10),'Final Report'!AK652,CHAR(10),CHAR(10),IF(OR('Final Report'!G652&lt;&gt;"",'Final Report'!H652&lt;&gt;"",'Final Report'!I652&lt;&gt;"",'Final Report'!J652&lt;&gt;"",'Final Report'!K652&lt;&gt;"",'Final Report'!L652&lt;&gt;"",'Final Report'!M652&lt;&gt;"",'Final Report'!N652&lt;&gt;"",'Final Report'!O652&lt;&gt;""),CONCATENATE("*Assistive Technology:*",CHAR(10),IF('Final Report'!G652&lt;&gt;"",CONCATENATE("JAWS 2022 - Chrome - Windows - ",'Final Report'!G652,CHAR(10)),""),IF('Final Report'!H652&lt;&gt;"",CONCATENATE("NVDA 2022 - Firefox - Windows - ",'Final Report'!H652,CHAR(10)),""),IF('Final Report'!I652&lt;&gt;"",CONCATENATE("NVDA 2022 - Chrome - Windows - ",'Final Report'!I652,CHAR(10)),""),IF('Final Report'!J652&lt;&gt;"",CONCATENATE("VoiceOver - Safari - MAC OS - ",'Final Report'!J652,CHAR(10)),""),IF('Final Report'!K652&lt;&gt;"",CONCATENATE("VoiceOver - Chrome - MAC OS  - ",'Final Report'!K652,CHAR(10)),""),IF('Final Report'!L652&lt;&gt;"",CONCATENATE("VoiceOver - iOS - ",'Final Report'!L652,CHAR(10)),""),IF('Final Report'!M652&lt;&gt;"",CONCATENATE("TalkBack - Android - ",'Final Report'!M652,CHAR(10)),""),IF('Final Report'!N652&lt;&gt;"",CONCATENATE("ZoomText - ",'Final Report'!N652,CHAR(10)),""),IF('Final Report'!O652&lt;&gt;"",CONCATENATE("Dragon - ",'Final Report'!O652,CHAR(10)),""),CHAR(10),"*Original Bug:*",CHAR(10),)))</f>
        <v>*Steps to Reproduce:*
N/A
*Actual Result:*
N/A
*ScreenShot Name:*
*Code Snippet*
0
*Expected Result*
N/A
*Rationale*
N/A
*Recommendation*
N/A
*WCAG 2.1 Conformance Level:*
N/A
*WCAG 2.1 Success Criteria:*
N/A
*Tested on:*
Windows: 11
MAC OS: 12
iOS: 15
Android OS: 10
FALSE</v>
      </c>
      <c r="D652" s="121" t="b">
        <f>Final_Report[[#This Row],[Severity]]</f>
        <v>0</v>
      </c>
      <c r="E652" s="103" t="str">
        <f>CONCATENATE('Final Report'!AD652,CHAR(10),CHAR(10),'Final Report'!AF652)</f>
        <v xml:space="preserve">
N/A</v>
      </c>
      <c r="F652" s="103" t="str">
        <f>Final_Report[[#This Row],[Components]]</f>
        <v>N/A (Level N/A), Accessibility, Audit, Marketing, MLM-XL, MLVISION, MyLab, US, VPAT</v>
      </c>
      <c r="G652" s="103" t="e">
        <f>Final_Report[[#This Row],[Labels]]</f>
        <v>#VALUE!</v>
      </c>
      <c r="H652" s="103">
        <f>Final_Report[[#This Row],[ScreenShot Name]]</f>
        <v>0</v>
      </c>
      <c r="I652" s="104">
        <f>Final_Report[[#This Row],[Priority]]</f>
        <v>0</v>
      </c>
      <c r="J652" s="103">
        <f>Final_Report[[#This Row],[Uploading Status]]</f>
        <v>0</v>
      </c>
    </row>
    <row r="653" spans="1:10" ht="409.5" hidden="1">
      <c r="A653" s="58">
        <f>Final_Report[[#This Row],[Issue Name]]</f>
        <v>0</v>
      </c>
      <c r="B653" s="103" t="str">
        <f>Final_Report[[#This Row],[Summary]]</f>
        <v>N/A</v>
      </c>
      <c r="C653" s="103" t="str">
        <f>CONCATENATE("*Steps to Reproduce:*",CHAR(10),CHAR(10),'Final Report'!AD653,CHAR(10),CHAR(10),'Final Report'!AF653,CHAR(10),CHAR(10),"*Actual Result:*",CHAR(10),'Final Report'!V653,CHAR(10),CHAR(10),"*ScreenShot Name:*",CHAR(10),'Final Report'!AI653,CHAR(10),CHAR(10),IF('Final Report'!X653&lt;&gt;"",CONCATENATE("*Code Snippet*",CHAR(10),'Final Report'!X653,CHAR(10),CHAR(10)),""),"*Expected Result*",CHAR(10),'Final Report'!Z653,CHAR(10),CHAR(10),"*Rationale*",CHAR(10),'Final Report'!AA653,CHAR(10),CHAR(10),"*Recommendation*",CHAR(10),'Final Report'!AC653,CHAR(10),CHAR(10),"*WCAG 2.1 Conformance Level:*",CHAR(10),'Final Report'!AG653,CHAR(10),CHAR(10),"*WCAG 2.1 Success Criteria:*",CHAR(10),'Final Report'!AH653,CHAR(10),CHAR(10),"*Tested on:*",CHAR(10),'Final Report'!AK653,CHAR(10),CHAR(10),IF(OR('Final Report'!G653&lt;&gt;"",'Final Report'!H653&lt;&gt;"",'Final Report'!I653&lt;&gt;"",'Final Report'!J653&lt;&gt;"",'Final Report'!K653&lt;&gt;"",'Final Report'!L653&lt;&gt;"",'Final Report'!M653&lt;&gt;"",'Final Report'!N653&lt;&gt;"",'Final Report'!O653&lt;&gt;""),CONCATENATE("*Assistive Technology:*",CHAR(10),IF('Final Report'!G653&lt;&gt;"",CONCATENATE("JAWS 2022 - Chrome - Windows - ",'Final Report'!G653,CHAR(10)),""),IF('Final Report'!H653&lt;&gt;"",CONCATENATE("NVDA 2022 - Firefox - Windows - ",'Final Report'!H653,CHAR(10)),""),IF('Final Report'!I653&lt;&gt;"",CONCATENATE("NVDA 2022 - Chrome - Windows - ",'Final Report'!I653,CHAR(10)),""),IF('Final Report'!J653&lt;&gt;"",CONCATENATE("VoiceOver - Safari - MAC OS - ",'Final Report'!J653,CHAR(10)),""),IF('Final Report'!K653&lt;&gt;"",CONCATENATE("VoiceOver - Chrome - MAC OS  - ",'Final Report'!K653,CHAR(10)),""),IF('Final Report'!L653&lt;&gt;"",CONCATENATE("VoiceOver - iOS - ",'Final Report'!L653,CHAR(10)),""),IF('Final Report'!M653&lt;&gt;"",CONCATENATE("TalkBack - Android - ",'Final Report'!M653,CHAR(10)),""),IF('Final Report'!N653&lt;&gt;"",CONCATENATE("ZoomText - ",'Final Report'!N653,CHAR(10)),""),IF('Final Report'!O653&lt;&gt;"",CONCATENATE("Dragon - ",'Final Report'!O653,CHAR(10)),""),CHAR(10),"*Original Bug:*",CHAR(10),)))</f>
        <v>*Steps to Reproduce:*
N/A
*Actual Result:*
N/A
*ScreenShot Name:*
*Code Snippet*
0
*Expected Result*
N/A
*Rationale*
N/A
*Recommendation*
N/A
*WCAG 2.1 Conformance Level:*
N/A
*WCAG 2.1 Success Criteria:*
N/A
*Tested on:*
Windows: 11
MAC OS: 12
iOS: 15
Android OS: 10
FALSE</v>
      </c>
      <c r="D653" s="121" t="b">
        <f>Final_Report[[#This Row],[Severity]]</f>
        <v>0</v>
      </c>
      <c r="E653" s="103" t="str">
        <f>CONCATENATE('Final Report'!AD653,CHAR(10),CHAR(10),'Final Report'!AF653)</f>
        <v xml:space="preserve">
N/A</v>
      </c>
      <c r="F653" s="103" t="str">
        <f>Final_Report[[#This Row],[Components]]</f>
        <v>N/A (Level N/A), Accessibility, Audit, Marketing, MLM-XL, MLVISION, MyLab, US, VPAT</v>
      </c>
      <c r="G653" s="103" t="e">
        <f>Final_Report[[#This Row],[Labels]]</f>
        <v>#VALUE!</v>
      </c>
      <c r="H653" s="103">
        <f>Final_Report[[#This Row],[ScreenShot Name]]</f>
        <v>0</v>
      </c>
      <c r="I653" s="104">
        <f>Final_Report[[#This Row],[Priority]]</f>
        <v>0</v>
      </c>
      <c r="J653" s="103">
        <f>Final_Report[[#This Row],[Uploading Status]]</f>
        <v>0</v>
      </c>
    </row>
    <row r="654" spans="1:10" ht="409.5" hidden="1">
      <c r="A654" s="58">
        <f>Final_Report[[#This Row],[Issue Name]]</f>
        <v>0</v>
      </c>
      <c r="B654" s="103" t="str">
        <f>Final_Report[[#This Row],[Summary]]</f>
        <v>N/A</v>
      </c>
      <c r="C654" s="103" t="str">
        <f>CONCATENATE("*Steps to Reproduce:*",CHAR(10),CHAR(10),'Final Report'!AD654,CHAR(10),CHAR(10),'Final Report'!AF654,CHAR(10),CHAR(10),"*Actual Result:*",CHAR(10),'Final Report'!V654,CHAR(10),CHAR(10),"*ScreenShot Name:*",CHAR(10),'Final Report'!AI654,CHAR(10),CHAR(10),IF('Final Report'!X654&lt;&gt;"",CONCATENATE("*Code Snippet*",CHAR(10),'Final Report'!X654,CHAR(10),CHAR(10)),""),"*Expected Result*",CHAR(10),'Final Report'!Z654,CHAR(10),CHAR(10),"*Rationale*",CHAR(10),'Final Report'!AA654,CHAR(10),CHAR(10),"*Recommendation*",CHAR(10),'Final Report'!AC654,CHAR(10),CHAR(10),"*WCAG 2.1 Conformance Level:*",CHAR(10),'Final Report'!AG654,CHAR(10),CHAR(10),"*WCAG 2.1 Success Criteria:*",CHAR(10),'Final Report'!AH654,CHAR(10),CHAR(10),"*Tested on:*",CHAR(10),'Final Report'!AK654,CHAR(10),CHAR(10),IF(OR('Final Report'!G654&lt;&gt;"",'Final Report'!H654&lt;&gt;"",'Final Report'!I654&lt;&gt;"",'Final Report'!J654&lt;&gt;"",'Final Report'!K654&lt;&gt;"",'Final Report'!L654&lt;&gt;"",'Final Report'!M654&lt;&gt;"",'Final Report'!N654&lt;&gt;"",'Final Report'!O654&lt;&gt;""),CONCATENATE("*Assistive Technology:*",CHAR(10),IF('Final Report'!G654&lt;&gt;"",CONCATENATE("JAWS 2022 - Chrome - Windows - ",'Final Report'!G654,CHAR(10)),""),IF('Final Report'!H654&lt;&gt;"",CONCATENATE("NVDA 2022 - Firefox - Windows - ",'Final Report'!H654,CHAR(10)),""),IF('Final Report'!I654&lt;&gt;"",CONCATENATE("NVDA 2022 - Chrome - Windows - ",'Final Report'!I654,CHAR(10)),""),IF('Final Report'!J654&lt;&gt;"",CONCATENATE("VoiceOver - Safari - MAC OS - ",'Final Report'!J654,CHAR(10)),""),IF('Final Report'!K654&lt;&gt;"",CONCATENATE("VoiceOver - Chrome - MAC OS  - ",'Final Report'!K654,CHAR(10)),""),IF('Final Report'!L654&lt;&gt;"",CONCATENATE("VoiceOver - iOS - ",'Final Report'!L654,CHAR(10)),""),IF('Final Report'!M654&lt;&gt;"",CONCATENATE("TalkBack - Android - ",'Final Report'!M654,CHAR(10)),""),IF('Final Report'!N654&lt;&gt;"",CONCATENATE("ZoomText - ",'Final Report'!N654,CHAR(10)),""),IF('Final Report'!O654&lt;&gt;"",CONCATENATE("Dragon - ",'Final Report'!O654,CHAR(10)),""),CHAR(10),"*Original Bug:*",CHAR(10),)))</f>
        <v>*Steps to Reproduce:*
N/A
*Actual Result:*
N/A
*ScreenShot Name:*
*Code Snippet*
0
*Expected Result*
N/A
*Rationale*
N/A
*Recommendation*
N/A
*WCAG 2.1 Conformance Level:*
N/A
*WCAG 2.1 Success Criteria:*
N/A
*Tested on:*
Windows: 11
MAC OS: 12
iOS: 15
Android OS: 10
FALSE</v>
      </c>
      <c r="D654" s="121" t="b">
        <f>Final_Report[[#This Row],[Severity]]</f>
        <v>0</v>
      </c>
      <c r="E654" s="103" t="str">
        <f>CONCATENATE('Final Report'!AD654,CHAR(10),CHAR(10),'Final Report'!AF654)</f>
        <v xml:space="preserve">
N/A</v>
      </c>
      <c r="F654" s="103" t="str">
        <f>Final_Report[[#This Row],[Components]]</f>
        <v>N/A (Level N/A), Accessibility, Audit, Marketing, MLM-XL, MLVISION, MyLab, US, VPAT</v>
      </c>
      <c r="G654" s="103" t="e">
        <f>Final_Report[[#This Row],[Labels]]</f>
        <v>#VALUE!</v>
      </c>
      <c r="H654" s="103">
        <f>Final_Report[[#This Row],[ScreenShot Name]]</f>
        <v>0</v>
      </c>
      <c r="I654" s="104">
        <f>Final_Report[[#This Row],[Priority]]</f>
        <v>0</v>
      </c>
      <c r="J654" s="103">
        <f>Final_Report[[#This Row],[Uploading Status]]</f>
        <v>0</v>
      </c>
    </row>
    <row r="655" spans="1:10" ht="409.5" hidden="1">
      <c r="A655" s="58">
        <f>Final_Report[[#This Row],[Issue Name]]</f>
        <v>0</v>
      </c>
      <c r="B655" s="103" t="str">
        <f>Final_Report[[#This Row],[Summary]]</f>
        <v>N/A</v>
      </c>
      <c r="C655" s="103" t="str">
        <f>CONCATENATE("*Steps to Reproduce:*",CHAR(10),CHAR(10),'Final Report'!AD655,CHAR(10),CHAR(10),'Final Report'!AF655,CHAR(10),CHAR(10),"*Actual Result:*",CHAR(10),'Final Report'!V655,CHAR(10),CHAR(10),"*ScreenShot Name:*",CHAR(10),'Final Report'!AI655,CHAR(10),CHAR(10),IF('Final Report'!X655&lt;&gt;"",CONCATENATE("*Code Snippet*",CHAR(10),'Final Report'!X655,CHAR(10),CHAR(10)),""),"*Expected Result*",CHAR(10),'Final Report'!Z655,CHAR(10),CHAR(10),"*Rationale*",CHAR(10),'Final Report'!AA655,CHAR(10),CHAR(10),"*Recommendation*",CHAR(10),'Final Report'!AC655,CHAR(10),CHAR(10),"*WCAG 2.1 Conformance Level:*",CHAR(10),'Final Report'!AG655,CHAR(10),CHAR(10),"*WCAG 2.1 Success Criteria:*",CHAR(10),'Final Report'!AH655,CHAR(10),CHAR(10),"*Tested on:*",CHAR(10),'Final Report'!AK655,CHAR(10),CHAR(10),IF(OR('Final Report'!G655&lt;&gt;"",'Final Report'!H655&lt;&gt;"",'Final Report'!I655&lt;&gt;"",'Final Report'!J655&lt;&gt;"",'Final Report'!K655&lt;&gt;"",'Final Report'!L655&lt;&gt;"",'Final Report'!M655&lt;&gt;"",'Final Report'!N655&lt;&gt;"",'Final Report'!O655&lt;&gt;""),CONCATENATE("*Assistive Technology:*",CHAR(10),IF('Final Report'!G655&lt;&gt;"",CONCATENATE("JAWS 2022 - Chrome - Windows - ",'Final Report'!G655,CHAR(10)),""),IF('Final Report'!H655&lt;&gt;"",CONCATENATE("NVDA 2022 - Firefox - Windows - ",'Final Report'!H655,CHAR(10)),""),IF('Final Report'!I655&lt;&gt;"",CONCATENATE("NVDA 2022 - Chrome - Windows - ",'Final Report'!I655,CHAR(10)),""),IF('Final Report'!J655&lt;&gt;"",CONCATENATE("VoiceOver - Safari - MAC OS - ",'Final Report'!J655,CHAR(10)),""),IF('Final Report'!K655&lt;&gt;"",CONCATENATE("VoiceOver - Chrome - MAC OS  - ",'Final Report'!K655,CHAR(10)),""),IF('Final Report'!L655&lt;&gt;"",CONCATENATE("VoiceOver - iOS - ",'Final Report'!L655,CHAR(10)),""),IF('Final Report'!M655&lt;&gt;"",CONCATENATE("TalkBack - Android - ",'Final Report'!M655,CHAR(10)),""),IF('Final Report'!N655&lt;&gt;"",CONCATENATE("ZoomText - ",'Final Report'!N655,CHAR(10)),""),IF('Final Report'!O655&lt;&gt;"",CONCATENATE("Dragon - ",'Final Report'!O655,CHAR(10)),""),CHAR(10),"*Original Bug:*",CHAR(10),)))</f>
        <v>*Steps to Reproduce:*
N/A
*Actual Result:*
N/A
*ScreenShot Name:*
*Code Snippet*
0
*Expected Result*
N/A
*Rationale*
N/A
*Recommendation*
N/A
*WCAG 2.1 Conformance Level:*
N/A
*WCAG 2.1 Success Criteria:*
N/A
*Tested on:*
Windows: 11
MAC OS: 12
iOS: 15
Android OS: 10
FALSE</v>
      </c>
      <c r="D655" s="121" t="b">
        <f>Final_Report[[#This Row],[Severity]]</f>
        <v>0</v>
      </c>
      <c r="E655" s="103" t="str">
        <f>CONCATENATE('Final Report'!AD655,CHAR(10),CHAR(10),'Final Report'!AF655)</f>
        <v xml:space="preserve">
N/A</v>
      </c>
      <c r="F655" s="103" t="str">
        <f>Final_Report[[#This Row],[Components]]</f>
        <v>N/A (Level N/A), Accessibility, Audit, Marketing, MLM-XL, MLVISION, MyLab, US, VPAT</v>
      </c>
      <c r="G655" s="103" t="e">
        <f>Final_Report[[#This Row],[Labels]]</f>
        <v>#VALUE!</v>
      </c>
      <c r="H655" s="103">
        <f>Final_Report[[#This Row],[ScreenShot Name]]</f>
        <v>0</v>
      </c>
      <c r="I655" s="104">
        <f>Final_Report[[#This Row],[Priority]]</f>
        <v>0</v>
      </c>
      <c r="J655" s="103">
        <f>Final_Report[[#This Row],[Uploading Status]]</f>
        <v>0</v>
      </c>
    </row>
    <row r="656" spans="1:10" ht="409.5" hidden="1">
      <c r="A656" s="58">
        <f>Final_Report[[#This Row],[Issue Name]]</f>
        <v>0</v>
      </c>
      <c r="B656" s="103" t="str">
        <f>Final_Report[[#This Row],[Summary]]</f>
        <v>N/A</v>
      </c>
      <c r="C656" s="103" t="str">
        <f>CONCATENATE("*Steps to Reproduce:*",CHAR(10),CHAR(10),'Final Report'!AD656,CHAR(10),CHAR(10),'Final Report'!AF656,CHAR(10),CHAR(10),"*Actual Result:*",CHAR(10),'Final Report'!V656,CHAR(10),CHAR(10),"*ScreenShot Name:*",CHAR(10),'Final Report'!AI656,CHAR(10),CHAR(10),IF('Final Report'!X656&lt;&gt;"",CONCATENATE("*Code Snippet*",CHAR(10),'Final Report'!X656,CHAR(10),CHAR(10)),""),"*Expected Result*",CHAR(10),'Final Report'!Z656,CHAR(10),CHAR(10),"*Rationale*",CHAR(10),'Final Report'!AA656,CHAR(10),CHAR(10),"*Recommendation*",CHAR(10),'Final Report'!AC656,CHAR(10),CHAR(10),"*WCAG 2.1 Conformance Level:*",CHAR(10),'Final Report'!AG656,CHAR(10),CHAR(10),"*WCAG 2.1 Success Criteria:*",CHAR(10),'Final Report'!AH656,CHAR(10),CHAR(10),"*Tested on:*",CHAR(10),'Final Report'!AK656,CHAR(10),CHAR(10),IF(OR('Final Report'!G656&lt;&gt;"",'Final Report'!H656&lt;&gt;"",'Final Report'!I656&lt;&gt;"",'Final Report'!J656&lt;&gt;"",'Final Report'!K656&lt;&gt;"",'Final Report'!L656&lt;&gt;"",'Final Report'!M656&lt;&gt;"",'Final Report'!N656&lt;&gt;"",'Final Report'!O656&lt;&gt;""),CONCATENATE("*Assistive Technology:*",CHAR(10),IF('Final Report'!G656&lt;&gt;"",CONCATENATE("JAWS 2022 - Chrome - Windows - ",'Final Report'!G656,CHAR(10)),""),IF('Final Report'!H656&lt;&gt;"",CONCATENATE("NVDA 2022 - Firefox - Windows - ",'Final Report'!H656,CHAR(10)),""),IF('Final Report'!I656&lt;&gt;"",CONCATENATE("NVDA 2022 - Chrome - Windows - ",'Final Report'!I656,CHAR(10)),""),IF('Final Report'!J656&lt;&gt;"",CONCATENATE("VoiceOver - Safari - MAC OS - ",'Final Report'!J656,CHAR(10)),""),IF('Final Report'!K656&lt;&gt;"",CONCATENATE("VoiceOver - Chrome - MAC OS  - ",'Final Report'!K656,CHAR(10)),""),IF('Final Report'!L656&lt;&gt;"",CONCATENATE("VoiceOver - iOS - ",'Final Report'!L656,CHAR(10)),""),IF('Final Report'!M656&lt;&gt;"",CONCATENATE("TalkBack - Android - ",'Final Report'!M656,CHAR(10)),""),IF('Final Report'!N656&lt;&gt;"",CONCATENATE("ZoomText - ",'Final Report'!N656,CHAR(10)),""),IF('Final Report'!O656&lt;&gt;"",CONCATENATE("Dragon - ",'Final Report'!O656,CHAR(10)),""),CHAR(10),"*Original Bug:*",CHAR(10),)))</f>
        <v>*Steps to Reproduce:*
N/A
*Actual Result:*
N/A
*ScreenShot Name:*
*Code Snippet*
0
*Expected Result*
N/A
*Rationale*
N/A
*Recommendation*
N/A
*WCAG 2.1 Conformance Level:*
N/A
*WCAG 2.1 Success Criteria:*
N/A
*Tested on:*
Windows: 11
MAC OS: 12
iOS: 15
Android OS: 10
FALSE</v>
      </c>
      <c r="D656" s="121" t="b">
        <f>Final_Report[[#This Row],[Severity]]</f>
        <v>0</v>
      </c>
      <c r="E656" s="103" t="str">
        <f>CONCATENATE('Final Report'!AD656,CHAR(10),CHAR(10),'Final Report'!AF656)</f>
        <v xml:space="preserve">
N/A</v>
      </c>
      <c r="F656" s="103" t="str">
        <f>Final_Report[[#This Row],[Components]]</f>
        <v>N/A (Level N/A), Accessibility, Audit, Marketing, MLM-XL, MLVISION, MyLab, US, VPAT</v>
      </c>
      <c r="G656" s="103" t="e">
        <f>Final_Report[[#This Row],[Labels]]</f>
        <v>#VALUE!</v>
      </c>
      <c r="H656" s="103">
        <f>Final_Report[[#This Row],[ScreenShot Name]]</f>
        <v>0</v>
      </c>
      <c r="I656" s="104">
        <f>Final_Report[[#This Row],[Priority]]</f>
        <v>0</v>
      </c>
      <c r="J656" s="103">
        <f>Final_Report[[#This Row],[Uploading Status]]</f>
        <v>0</v>
      </c>
    </row>
    <row r="657" spans="1:10" ht="409.5" hidden="1">
      <c r="A657" s="58">
        <f>Final_Report[[#This Row],[Issue Name]]</f>
        <v>0</v>
      </c>
      <c r="B657" s="103" t="str">
        <f>Final_Report[[#This Row],[Summary]]</f>
        <v>N/A</v>
      </c>
      <c r="C657" s="103" t="str">
        <f>CONCATENATE("*Steps to Reproduce:*",CHAR(10),CHAR(10),'Final Report'!AD657,CHAR(10),CHAR(10),'Final Report'!AF657,CHAR(10),CHAR(10),"*Actual Result:*",CHAR(10),'Final Report'!V657,CHAR(10),CHAR(10),"*ScreenShot Name:*",CHAR(10),'Final Report'!AI657,CHAR(10),CHAR(10),IF('Final Report'!X657&lt;&gt;"",CONCATENATE("*Code Snippet*",CHAR(10),'Final Report'!X657,CHAR(10),CHAR(10)),""),"*Expected Result*",CHAR(10),'Final Report'!Z657,CHAR(10),CHAR(10),"*Rationale*",CHAR(10),'Final Report'!AA657,CHAR(10),CHAR(10),"*Recommendation*",CHAR(10),'Final Report'!AC657,CHAR(10),CHAR(10),"*WCAG 2.1 Conformance Level:*",CHAR(10),'Final Report'!AG657,CHAR(10),CHAR(10),"*WCAG 2.1 Success Criteria:*",CHAR(10),'Final Report'!AH657,CHAR(10),CHAR(10),"*Tested on:*",CHAR(10),'Final Report'!AK657,CHAR(10),CHAR(10),IF(OR('Final Report'!G657&lt;&gt;"",'Final Report'!H657&lt;&gt;"",'Final Report'!I657&lt;&gt;"",'Final Report'!J657&lt;&gt;"",'Final Report'!K657&lt;&gt;"",'Final Report'!L657&lt;&gt;"",'Final Report'!M657&lt;&gt;"",'Final Report'!N657&lt;&gt;"",'Final Report'!O657&lt;&gt;""),CONCATENATE("*Assistive Technology:*",CHAR(10),IF('Final Report'!G657&lt;&gt;"",CONCATENATE("JAWS 2022 - Chrome - Windows - ",'Final Report'!G657,CHAR(10)),""),IF('Final Report'!H657&lt;&gt;"",CONCATENATE("NVDA 2022 - Firefox - Windows - ",'Final Report'!H657,CHAR(10)),""),IF('Final Report'!I657&lt;&gt;"",CONCATENATE("NVDA 2022 - Chrome - Windows - ",'Final Report'!I657,CHAR(10)),""),IF('Final Report'!J657&lt;&gt;"",CONCATENATE("VoiceOver - Safari - MAC OS - ",'Final Report'!J657,CHAR(10)),""),IF('Final Report'!K657&lt;&gt;"",CONCATENATE("VoiceOver - Chrome - MAC OS  - ",'Final Report'!K657,CHAR(10)),""),IF('Final Report'!L657&lt;&gt;"",CONCATENATE("VoiceOver - iOS - ",'Final Report'!L657,CHAR(10)),""),IF('Final Report'!M657&lt;&gt;"",CONCATENATE("TalkBack - Android - ",'Final Report'!M657,CHAR(10)),""),IF('Final Report'!N657&lt;&gt;"",CONCATENATE("ZoomText - ",'Final Report'!N657,CHAR(10)),""),IF('Final Report'!O657&lt;&gt;"",CONCATENATE("Dragon - ",'Final Report'!O657,CHAR(10)),""),CHAR(10),"*Original Bug:*",CHAR(10),)))</f>
        <v>*Steps to Reproduce:*
N/A
*Actual Result:*
N/A
*ScreenShot Name:*
*Code Snippet*
0
*Expected Result*
N/A
*Rationale*
N/A
*Recommendation*
N/A
*WCAG 2.1 Conformance Level:*
N/A
*WCAG 2.1 Success Criteria:*
N/A
*Tested on:*
Windows: 11
MAC OS: 12
iOS: 15
Android OS: 10
FALSE</v>
      </c>
      <c r="D657" s="121" t="b">
        <f>Final_Report[[#This Row],[Severity]]</f>
        <v>0</v>
      </c>
      <c r="E657" s="103" t="str">
        <f>CONCATENATE('Final Report'!AD657,CHAR(10),CHAR(10),'Final Report'!AF657)</f>
        <v xml:space="preserve">
N/A</v>
      </c>
      <c r="F657" s="103" t="str">
        <f>Final_Report[[#This Row],[Components]]</f>
        <v>N/A (Level N/A), Accessibility, Audit, Marketing, MLM-XL, MLVISION, MyLab, US, VPAT</v>
      </c>
      <c r="G657" s="103" t="e">
        <f>Final_Report[[#This Row],[Labels]]</f>
        <v>#VALUE!</v>
      </c>
      <c r="H657" s="103">
        <f>Final_Report[[#This Row],[ScreenShot Name]]</f>
        <v>0</v>
      </c>
      <c r="I657" s="104">
        <f>Final_Report[[#This Row],[Priority]]</f>
        <v>0</v>
      </c>
      <c r="J657" s="103">
        <f>Final_Report[[#This Row],[Uploading Status]]</f>
        <v>0</v>
      </c>
    </row>
    <row r="658" spans="1:10" ht="409.5" hidden="1">
      <c r="A658" s="58">
        <f>Final_Report[[#This Row],[Issue Name]]</f>
        <v>0</v>
      </c>
      <c r="B658" s="103" t="str">
        <f>Final_Report[[#This Row],[Summary]]</f>
        <v>N/A</v>
      </c>
      <c r="C658" s="103" t="str">
        <f>CONCATENATE("*Steps to Reproduce:*",CHAR(10),CHAR(10),'Final Report'!AD658,CHAR(10),CHAR(10),'Final Report'!AF658,CHAR(10),CHAR(10),"*Actual Result:*",CHAR(10),'Final Report'!V658,CHAR(10),CHAR(10),"*ScreenShot Name:*",CHAR(10),'Final Report'!AI658,CHAR(10),CHAR(10),IF('Final Report'!X658&lt;&gt;"",CONCATENATE("*Code Snippet*",CHAR(10),'Final Report'!X658,CHAR(10),CHAR(10)),""),"*Expected Result*",CHAR(10),'Final Report'!Z658,CHAR(10),CHAR(10),"*Rationale*",CHAR(10),'Final Report'!AA658,CHAR(10),CHAR(10),"*Recommendation*",CHAR(10),'Final Report'!AC658,CHAR(10),CHAR(10),"*WCAG 2.1 Conformance Level:*",CHAR(10),'Final Report'!AG658,CHAR(10),CHAR(10),"*WCAG 2.1 Success Criteria:*",CHAR(10),'Final Report'!AH658,CHAR(10),CHAR(10),"*Tested on:*",CHAR(10),'Final Report'!AK658,CHAR(10),CHAR(10),IF(OR('Final Report'!G658&lt;&gt;"",'Final Report'!H658&lt;&gt;"",'Final Report'!I658&lt;&gt;"",'Final Report'!J658&lt;&gt;"",'Final Report'!K658&lt;&gt;"",'Final Report'!L658&lt;&gt;"",'Final Report'!M658&lt;&gt;"",'Final Report'!N658&lt;&gt;"",'Final Report'!O658&lt;&gt;""),CONCATENATE("*Assistive Technology:*",CHAR(10),IF('Final Report'!G658&lt;&gt;"",CONCATENATE("JAWS 2022 - Chrome - Windows - ",'Final Report'!G658,CHAR(10)),""),IF('Final Report'!H658&lt;&gt;"",CONCATENATE("NVDA 2022 - Firefox - Windows - ",'Final Report'!H658,CHAR(10)),""),IF('Final Report'!I658&lt;&gt;"",CONCATENATE("NVDA 2022 - Chrome - Windows - ",'Final Report'!I658,CHAR(10)),""),IF('Final Report'!J658&lt;&gt;"",CONCATENATE("VoiceOver - Safari - MAC OS - ",'Final Report'!J658,CHAR(10)),""),IF('Final Report'!K658&lt;&gt;"",CONCATENATE("VoiceOver - Chrome - MAC OS  - ",'Final Report'!K658,CHAR(10)),""),IF('Final Report'!L658&lt;&gt;"",CONCATENATE("VoiceOver - iOS - ",'Final Report'!L658,CHAR(10)),""),IF('Final Report'!M658&lt;&gt;"",CONCATENATE("TalkBack - Android - ",'Final Report'!M658,CHAR(10)),""),IF('Final Report'!N658&lt;&gt;"",CONCATENATE("ZoomText - ",'Final Report'!N658,CHAR(10)),""),IF('Final Report'!O658&lt;&gt;"",CONCATENATE("Dragon - ",'Final Report'!O658,CHAR(10)),""),CHAR(10),"*Original Bug:*",CHAR(10),)))</f>
        <v>*Steps to Reproduce:*
N/A
*Actual Result:*
N/A
*ScreenShot Name:*
*Code Snippet*
0
*Expected Result*
N/A
*Rationale*
N/A
*Recommendation*
N/A
*WCAG 2.1 Conformance Level:*
N/A
*WCAG 2.1 Success Criteria:*
N/A
*Tested on:*
Windows: 11
MAC OS: 12
iOS: 15
Android OS: 10
FALSE</v>
      </c>
      <c r="D658" s="121" t="b">
        <f>Final_Report[[#This Row],[Severity]]</f>
        <v>0</v>
      </c>
      <c r="E658" s="103" t="str">
        <f>CONCATENATE('Final Report'!AD658,CHAR(10),CHAR(10),'Final Report'!AF658)</f>
        <v xml:space="preserve">
N/A</v>
      </c>
      <c r="F658" s="103" t="str">
        <f>Final_Report[[#This Row],[Components]]</f>
        <v>N/A (Level N/A), Accessibility, Audit, Marketing, MLM-XL, MLVISION, MyLab, US, VPAT</v>
      </c>
      <c r="G658" s="103" t="e">
        <f>Final_Report[[#This Row],[Labels]]</f>
        <v>#VALUE!</v>
      </c>
      <c r="H658" s="103">
        <f>Final_Report[[#This Row],[ScreenShot Name]]</f>
        <v>0</v>
      </c>
      <c r="I658" s="104">
        <f>Final_Report[[#This Row],[Priority]]</f>
        <v>0</v>
      </c>
      <c r="J658" s="103">
        <f>Final_Report[[#This Row],[Uploading Status]]</f>
        <v>0</v>
      </c>
    </row>
    <row r="659" spans="1:10" ht="409.5" hidden="1">
      <c r="A659" s="58">
        <f>Final_Report[[#This Row],[Issue Name]]</f>
        <v>0</v>
      </c>
      <c r="B659" s="103" t="str">
        <f>Final_Report[[#This Row],[Summary]]</f>
        <v>N/A</v>
      </c>
      <c r="C659" s="103" t="str">
        <f>CONCATENATE("*Steps to Reproduce:*",CHAR(10),CHAR(10),'Final Report'!AD659,CHAR(10),CHAR(10),'Final Report'!AF659,CHAR(10),CHAR(10),"*Actual Result:*",CHAR(10),'Final Report'!V659,CHAR(10),CHAR(10),"*ScreenShot Name:*",CHAR(10),'Final Report'!AI659,CHAR(10),CHAR(10),IF('Final Report'!X659&lt;&gt;"",CONCATENATE("*Code Snippet*",CHAR(10),'Final Report'!X659,CHAR(10),CHAR(10)),""),"*Expected Result*",CHAR(10),'Final Report'!Z659,CHAR(10),CHAR(10),"*Rationale*",CHAR(10),'Final Report'!AA659,CHAR(10),CHAR(10),"*Recommendation*",CHAR(10),'Final Report'!AC659,CHAR(10),CHAR(10),"*WCAG 2.1 Conformance Level:*",CHAR(10),'Final Report'!AG659,CHAR(10),CHAR(10),"*WCAG 2.1 Success Criteria:*",CHAR(10),'Final Report'!AH659,CHAR(10),CHAR(10),"*Tested on:*",CHAR(10),'Final Report'!AK659,CHAR(10),CHAR(10),IF(OR('Final Report'!G659&lt;&gt;"",'Final Report'!H659&lt;&gt;"",'Final Report'!I659&lt;&gt;"",'Final Report'!J659&lt;&gt;"",'Final Report'!K659&lt;&gt;"",'Final Report'!L659&lt;&gt;"",'Final Report'!M659&lt;&gt;"",'Final Report'!N659&lt;&gt;"",'Final Report'!O659&lt;&gt;""),CONCATENATE("*Assistive Technology:*",CHAR(10),IF('Final Report'!G659&lt;&gt;"",CONCATENATE("JAWS 2022 - Chrome - Windows - ",'Final Report'!G659,CHAR(10)),""),IF('Final Report'!H659&lt;&gt;"",CONCATENATE("NVDA 2022 - Firefox - Windows - ",'Final Report'!H659,CHAR(10)),""),IF('Final Report'!I659&lt;&gt;"",CONCATENATE("NVDA 2022 - Chrome - Windows - ",'Final Report'!I659,CHAR(10)),""),IF('Final Report'!J659&lt;&gt;"",CONCATENATE("VoiceOver - Safari - MAC OS - ",'Final Report'!J659,CHAR(10)),""),IF('Final Report'!K659&lt;&gt;"",CONCATENATE("VoiceOver - Chrome - MAC OS  - ",'Final Report'!K659,CHAR(10)),""),IF('Final Report'!L659&lt;&gt;"",CONCATENATE("VoiceOver - iOS - ",'Final Report'!L659,CHAR(10)),""),IF('Final Report'!M659&lt;&gt;"",CONCATENATE("TalkBack - Android - ",'Final Report'!M659,CHAR(10)),""),IF('Final Report'!N659&lt;&gt;"",CONCATENATE("ZoomText - ",'Final Report'!N659,CHAR(10)),""),IF('Final Report'!O659&lt;&gt;"",CONCATENATE("Dragon - ",'Final Report'!O659,CHAR(10)),""),CHAR(10),"*Original Bug:*",CHAR(10),)))</f>
        <v>*Steps to Reproduce:*
N/A
*Actual Result:*
N/A
*ScreenShot Name:*
*Code Snippet*
0
*Expected Result*
N/A
*Rationale*
N/A
*Recommendation*
N/A
*WCAG 2.1 Conformance Level:*
N/A
*WCAG 2.1 Success Criteria:*
N/A
*Tested on:*
Windows: 11
MAC OS: 12
iOS: 15
Android OS: 10
FALSE</v>
      </c>
      <c r="D659" s="121" t="b">
        <f>Final_Report[[#This Row],[Severity]]</f>
        <v>0</v>
      </c>
      <c r="E659" s="103" t="str">
        <f>CONCATENATE('Final Report'!AD659,CHAR(10),CHAR(10),'Final Report'!AF659)</f>
        <v xml:space="preserve">
N/A</v>
      </c>
      <c r="F659" s="103" t="str">
        <f>Final_Report[[#This Row],[Components]]</f>
        <v>N/A (Level N/A), Accessibility, Audit, Marketing, MLM-XL, MLVISION, MyLab, US, VPAT</v>
      </c>
      <c r="G659" s="103" t="e">
        <f>Final_Report[[#This Row],[Labels]]</f>
        <v>#VALUE!</v>
      </c>
      <c r="H659" s="103">
        <f>Final_Report[[#This Row],[ScreenShot Name]]</f>
        <v>0</v>
      </c>
      <c r="I659" s="104">
        <f>Final_Report[[#This Row],[Priority]]</f>
        <v>0</v>
      </c>
      <c r="J659" s="103">
        <f>Final_Report[[#This Row],[Uploading Status]]</f>
        <v>0</v>
      </c>
    </row>
    <row r="660" spans="1:10" ht="409.5" hidden="1">
      <c r="A660" s="58">
        <f>Final_Report[[#This Row],[Issue Name]]</f>
        <v>0</v>
      </c>
      <c r="B660" s="103" t="str">
        <f>Final_Report[[#This Row],[Summary]]</f>
        <v>N/A</v>
      </c>
      <c r="C660" s="103" t="str">
        <f>CONCATENATE("*Steps to Reproduce:*",CHAR(10),CHAR(10),'Final Report'!AD660,CHAR(10),CHAR(10),'Final Report'!AF660,CHAR(10),CHAR(10),"*Actual Result:*",CHAR(10),'Final Report'!V660,CHAR(10),CHAR(10),"*ScreenShot Name:*",CHAR(10),'Final Report'!AI660,CHAR(10),CHAR(10),IF('Final Report'!X660&lt;&gt;"",CONCATENATE("*Code Snippet*",CHAR(10),'Final Report'!X660,CHAR(10),CHAR(10)),""),"*Expected Result*",CHAR(10),'Final Report'!Z660,CHAR(10),CHAR(10),"*Rationale*",CHAR(10),'Final Report'!AA660,CHAR(10),CHAR(10),"*Recommendation*",CHAR(10),'Final Report'!AC660,CHAR(10),CHAR(10),"*WCAG 2.1 Conformance Level:*",CHAR(10),'Final Report'!AG660,CHAR(10),CHAR(10),"*WCAG 2.1 Success Criteria:*",CHAR(10),'Final Report'!AH660,CHAR(10),CHAR(10),"*Tested on:*",CHAR(10),'Final Report'!AK660,CHAR(10),CHAR(10),IF(OR('Final Report'!G660&lt;&gt;"",'Final Report'!H660&lt;&gt;"",'Final Report'!I660&lt;&gt;"",'Final Report'!J660&lt;&gt;"",'Final Report'!K660&lt;&gt;"",'Final Report'!L660&lt;&gt;"",'Final Report'!M660&lt;&gt;"",'Final Report'!N660&lt;&gt;"",'Final Report'!O660&lt;&gt;""),CONCATENATE("*Assistive Technology:*",CHAR(10),IF('Final Report'!G660&lt;&gt;"",CONCATENATE("JAWS 2022 - Chrome - Windows - ",'Final Report'!G660,CHAR(10)),""),IF('Final Report'!H660&lt;&gt;"",CONCATENATE("NVDA 2022 - Firefox - Windows - ",'Final Report'!H660,CHAR(10)),""),IF('Final Report'!I660&lt;&gt;"",CONCATENATE("NVDA 2022 - Chrome - Windows - ",'Final Report'!I660,CHAR(10)),""),IF('Final Report'!J660&lt;&gt;"",CONCATENATE("VoiceOver - Safari - MAC OS - ",'Final Report'!J660,CHAR(10)),""),IF('Final Report'!K660&lt;&gt;"",CONCATENATE("VoiceOver - Chrome - MAC OS  - ",'Final Report'!K660,CHAR(10)),""),IF('Final Report'!L660&lt;&gt;"",CONCATENATE("VoiceOver - iOS - ",'Final Report'!L660,CHAR(10)),""),IF('Final Report'!M660&lt;&gt;"",CONCATENATE("TalkBack - Android - ",'Final Report'!M660,CHAR(10)),""),IF('Final Report'!N660&lt;&gt;"",CONCATENATE("ZoomText - ",'Final Report'!N660,CHAR(10)),""),IF('Final Report'!O660&lt;&gt;"",CONCATENATE("Dragon - ",'Final Report'!O660,CHAR(10)),""),CHAR(10),"*Original Bug:*",CHAR(10),)))</f>
        <v>*Steps to Reproduce:*
N/A
*Actual Result:*
N/A
*ScreenShot Name:*
*Code Snippet*
0
*Expected Result*
N/A
*Rationale*
N/A
*Recommendation*
N/A
*WCAG 2.1 Conformance Level:*
N/A
*WCAG 2.1 Success Criteria:*
N/A
*Tested on:*
Windows: 11
MAC OS: 12
iOS: 15
Android OS: 10
FALSE</v>
      </c>
      <c r="D660" s="121" t="b">
        <f>Final_Report[[#This Row],[Severity]]</f>
        <v>0</v>
      </c>
      <c r="E660" s="103" t="str">
        <f>CONCATENATE('Final Report'!AD660,CHAR(10),CHAR(10),'Final Report'!AF660)</f>
        <v xml:space="preserve">
N/A</v>
      </c>
      <c r="F660" s="103" t="str">
        <f>Final_Report[[#This Row],[Components]]</f>
        <v>N/A (Level N/A), Accessibility, Audit, Marketing, MLM-XL, MLVISION, MyLab, US, VPAT</v>
      </c>
      <c r="G660" s="103" t="e">
        <f>Final_Report[[#This Row],[Labels]]</f>
        <v>#VALUE!</v>
      </c>
      <c r="H660" s="103">
        <f>Final_Report[[#This Row],[ScreenShot Name]]</f>
        <v>0</v>
      </c>
      <c r="I660" s="104">
        <f>Final_Report[[#This Row],[Priority]]</f>
        <v>0</v>
      </c>
      <c r="J660" s="103">
        <f>Final_Report[[#This Row],[Uploading Status]]</f>
        <v>0</v>
      </c>
    </row>
    <row r="661" spans="1:10" ht="409.5" hidden="1">
      <c r="A661" s="58">
        <f>Final_Report[[#This Row],[Issue Name]]</f>
        <v>0</v>
      </c>
      <c r="B661" s="103" t="str">
        <f>Final_Report[[#This Row],[Summary]]</f>
        <v>N/A</v>
      </c>
      <c r="C661" s="103" t="str">
        <f>CONCATENATE("*Steps to Reproduce:*",CHAR(10),CHAR(10),'Final Report'!AD661,CHAR(10),CHAR(10),'Final Report'!AF661,CHAR(10),CHAR(10),"*Actual Result:*",CHAR(10),'Final Report'!V661,CHAR(10),CHAR(10),"*ScreenShot Name:*",CHAR(10),'Final Report'!AI661,CHAR(10),CHAR(10),IF('Final Report'!X661&lt;&gt;"",CONCATENATE("*Code Snippet*",CHAR(10),'Final Report'!X661,CHAR(10),CHAR(10)),""),"*Expected Result*",CHAR(10),'Final Report'!Z661,CHAR(10),CHAR(10),"*Rationale*",CHAR(10),'Final Report'!AA661,CHAR(10),CHAR(10),"*Recommendation*",CHAR(10),'Final Report'!AC661,CHAR(10),CHAR(10),"*WCAG 2.1 Conformance Level:*",CHAR(10),'Final Report'!AG661,CHAR(10),CHAR(10),"*WCAG 2.1 Success Criteria:*",CHAR(10),'Final Report'!AH661,CHAR(10),CHAR(10),"*Tested on:*",CHAR(10),'Final Report'!AK661,CHAR(10),CHAR(10),IF(OR('Final Report'!G661&lt;&gt;"",'Final Report'!H661&lt;&gt;"",'Final Report'!I661&lt;&gt;"",'Final Report'!J661&lt;&gt;"",'Final Report'!K661&lt;&gt;"",'Final Report'!L661&lt;&gt;"",'Final Report'!M661&lt;&gt;"",'Final Report'!N661&lt;&gt;"",'Final Report'!O661&lt;&gt;""),CONCATENATE("*Assistive Technology:*",CHAR(10),IF('Final Report'!G661&lt;&gt;"",CONCATENATE("JAWS 2022 - Chrome - Windows - ",'Final Report'!G661,CHAR(10)),""),IF('Final Report'!H661&lt;&gt;"",CONCATENATE("NVDA 2022 - Firefox - Windows - ",'Final Report'!H661,CHAR(10)),""),IF('Final Report'!I661&lt;&gt;"",CONCATENATE("NVDA 2022 - Chrome - Windows - ",'Final Report'!I661,CHAR(10)),""),IF('Final Report'!J661&lt;&gt;"",CONCATENATE("VoiceOver - Safari - MAC OS - ",'Final Report'!J661,CHAR(10)),""),IF('Final Report'!K661&lt;&gt;"",CONCATENATE("VoiceOver - Chrome - MAC OS  - ",'Final Report'!K661,CHAR(10)),""),IF('Final Report'!L661&lt;&gt;"",CONCATENATE("VoiceOver - iOS - ",'Final Report'!L661,CHAR(10)),""),IF('Final Report'!M661&lt;&gt;"",CONCATENATE("TalkBack - Android - ",'Final Report'!M661,CHAR(10)),""),IF('Final Report'!N661&lt;&gt;"",CONCATENATE("ZoomText - ",'Final Report'!N661,CHAR(10)),""),IF('Final Report'!O661&lt;&gt;"",CONCATENATE("Dragon - ",'Final Report'!O661,CHAR(10)),""),CHAR(10),"*Original Bug:*",CHAR(10),)))</f>
        <v>*Steps to Reproduce:*
N/A
*Actual Result:*
N/A
*ScreenShot Name:*
*Code Snippet*
0
*Expected Result*
N/A
*Rationale*
N/A
*Recommendation*
N/A
*WCAG 2.1 Conformance Level:*
N/A
*WCAG 2.1 Success Criteria:*
N/A
*Tested on:*
Windows: 11
MAC OS: 12
iOS: 15
Android OS: 10
FALSE</v>
      </c>
      <c r="D661" s="121" t="b">
        <f>Final_Report[[#This Row],[Severity]]</f>
        <v>0</v>
      </c>
      <c r="E661" s="103" t="str">
        <f>CONCATENATE('Final Report'!AD661,CHAR(10),CHAR(10),'Final Report'!AF661)</f>
        <v xml:space="preserve">
N/A</v>
      </c>
      <c r="F661" s="103" t="str">
        <f>Final_Report[[#This Row],[Components]]</f>
        <v>N/A (Level N/A), Accessibility, Audit, Marketing, MLM-XL, MLVISION, MyLab, US, VPAT</v>
      </c>
      <c r="G661" s="103" t="e">
        <f>Final_Report[[#This Row],[Labels]]</f>
        <v>#VALUE!</v>
      </c>
      <c r="H661" s="103">
        <f>Final_Report[[#This Row],[ScreenShot Name]]</f>
        <v>0</v>
      </c>
      <c r="I661" s="104">
        <f>Final_Report[[#This Row],[Priority]]</f>
        <v>0</v>
      </c>
      <c r="J661" s="103">
        <f>Final_Report[[#This Row],[Uploading Status]]</f>
        <v>0</v>
      </c>
    </row>
    <row r="662" spans="1:10" ht="409.5" hidden="1">
      <c r="A662" s="58">
        <f>Final_Report[[#This Row],[Issue Name]]</f>
        <v>0</v>
      </c>
      <c r="B662" s="103" t="str">
        <f>Final_Report[[#This Row],[Summary]]</f>
        <v>N/A</v>
      </c>
      <c r="C662" s="103" t="str">
        <f>CONCATENATE("*Steps to Reproduce:*",CHAR(10),CHAR(10),'Final Report'!AD662,CHAR(10),CHAR(10),'Final Report'!AF662,CHAR(10),CHAR(10),"*Actual Result:*",CHAR(10),'Final Report'!V662,CHAR(10),CHAR(10),"*ScreenShot Name:*",CHAR(10),'Final Report'!AI662,CHAR(10),CHAR(10),IF('Final Report'!X662&lt;&gt;"",CONCATENATE("*Code Snippet*",CHAR(10),'Final Report'!X662,CHAR(10),CHAR(10)),""),"*Expected Result*",CHAR(10),'Final Report'!Z662,CHAR(10),CHAR(10),"*Rationale*",CHAR(10),'Final Report'!AA662,CHAR(10),CHAR(10),"*Recommendation*",CHAR(10),'Final Report'!AC662,CHAR(10),CHAR(10),"*WCAG 2.1 Conformance Level:*",CHAR(10),'Final Report'!AG662,CHAR(10),CHAR(10),"*WCAG 2.1 Success Criteria:*",CHAR(10),'Final Report'!AH662,CHAR(10),CHAR(10),"*Tested on:*",CHAR(10),'Final Report'!AK662,CHAR(10),CHAR(10),IF(OR('Final Report'!G662&lt;&gt;"",'Final Report'!H662&lt;&gt;"",'Final Report'!I662&lt;&gt;"",'Final Report'!J662&lt;&gt;"",'Final Report'!K662&lt;&gt;"",'Final Report'!L662&lt;&gt;"",'Final Report'!M662&lt;&gt;"",'Final Report'!N662&lt;&gt;"",'Final Report'!O662&lt;&gt;""),CONCATENATE("*Assistive Technology:*",CHAR(10),IF('Final Report'!G662&lt;&gt;"",CONCATENATE("JAWS 2022 - Chrome - Windows - ",'Final Report'!G662,CHAR(10)),""),IF('Final Report'!H662&lt;&gt;"",CONCATENATE("NVDA 2022 - Firefox - Windows - ",'Final Report'!H662,CHAR(10)),""),IF('Final Report'!I662&lt;&gt;"",CONCATENATE("NVDA 2022 - Chrome - Windows - ",'Final Report'!I662,CHAR(10)),""),IF('Final Report'!J662&lt;&gt;"",CONCATENATE("VoiceOver - Safari - MAC OS - ",'Final Report'!J662,CHAR(10)),""),IF('Final Report'!K662&lt;&gt;"",CONCATENATE("VoiceOver - Chrome - MAC OS  - ",'Final Report'!K662,CHAR(10)),""),IF('Final Report'!L662&lt;&gt;"",CONCATENATE("VoiceOver - iOS - ",'Final Report'!L662,CHAR(10)),""),IF('Final Report'!M662&lt;&gt;"",CONCATENATE("TalkBack - Android - ",'Final Report'!M662,CHAR(10)),""),IF('Final Report'!N662&lt;&gt;"",CONCATENATE("ZoomText - ",'Final Report'!N662,CHAR(10)),""),IF('Final Report'!O662&lt;&gt;"",CONCATENATE("Dragon - ",'Final Report'!O662,CHAR(10)),""),CHAR(10),"*Original Bug:*",CHAR(10),)))</f>
        <v>*Steps to Reproduce:*
N/A
*Actual Result:*
N/A
*ScreenShot Name:*
*Code Snippet*
0
*Expected Result*
N/A
*Rationale*
N/A
*Recommendation*
N/A
*WCAG 2.1 Conformance Level:*
N/A
*WCAG 2.1 Success Criteria:*
N/A
*Tested on:*
Windows: 11
MAC OS: 12
iOS: 15
Android OS: 10
FALSE</v>
      </c>
      <c r="D662" s="121" t="b">
        <f>Final_Report[[#This Row],[Severity]]</f>
        <v>0</v>
      </c>
      <c r="E662" s="103" t="str">
        <f>CONCATENATE('Final Report'!AD662,CHAR(10),CHAR(10),'Final Report'!AF662)</f>
        <v xml:space="preserve">
N/A</v>
      </c>
      <c r="F662" s="103" t="str">
        <f>Final_Report[[#This Row],[Components]]</f>
        <v>N/A (Level N/A), Accessibility, Audit, Marketing, MLM-XL, MLVISION, MyLab, US, VPAT</v>
      </c>
      <c r="G662" s="103" t="e">
        <f>Final_Report[[#This Row],[Labels]]</f>
        <v>#VALUE!</v>
      </c>
      <c r="H662" s="103">
        <f>Final_Report[[#This Row],[ScreenShot Name]]</f>
        <v>0</v>
      </c>
      <c r="I662" s="104">
        <f>Final_Report[[#This Row],[Priority]]</f>
        <v>0</v>
      </c>
      <c r="J662" s="103">
        <f>Final_Report[[#This Row],[Uploading Status]]</f>
        <v>0</v>
      </c>
    </row>
    <row r="663" spans="1:10" ht="409.5" hidden="1">
      <c r="A663" s="58">
        <f>Final_Report[[#This Row],[Issue Name]]</f>
        <v>0</v>
      </c>
      <c r="B663" s="103" t="str">
        <f>Final_Report[[#This Row],[Summary]]</f>
        <v>N/A</v>
      </c>
      <c r="C663" s="103" t="str">
        <f>CONCATENATE("*Steps to Reproduce:*",CHAR(10),CHAR(10),'Final Report'!AD663,CHAR(10),CHAR(10),'Final Report'!AF663,CHAR(10),CHAR(10),"*Actual Result:*",CHAR(10),'Final Report'!V663,CHAR(10),CHAR(10),"*ScreenShot Name:*",CHAR(10),'Final Report'!AI663,CHAR(10),CHAR(10),IF('Final Report'!X663&lt;&gt;"",CONCATENATE("*Code Snippet*",CHAR(10),'Final Report'!X663,CHAR(10),CHAR(10)),""),"*Expected Result*",CHAR(10),'Final Report'!Z663,CHAR(10),CHAR(10),"*Rationale*",CHAR(10),'Final Report'!AA663,CHAR(10),CHAR(10),"*Recommendation*",CHAR(10),'Final Report'!AC663,CHAR(10),CHAR(10),"*WCAG 2.1 Conformance Level:*",CHAR(10),'Final Report'!AG663,CHAR(10),CHAR(10),"*WCAG 2.1 Success Criteria:*",CHAR(10),'Final Report'!AH663,CHAR(10),CHAR(10),"*Tested on:*",CHAR(10),'Final Report'!AK663,CHAR(10),CHAR(10),IF(OR('Final Report'!G663&lt;&gt;"",'Final Report'!H663&lt;&gt;"",'Final Report'!I663&lt;&gt;"",'Final Report'!J663&lt;&gt;"",'Final Report'!K663&lt;&gt;"",'Final Report'!L663&lt;&gt;"",'Final Report'!M663&lt;&gt;"",'Final Report'!N663&lt;&gt;"",'Final Report'!O663&lt;&gt;""),CONCATENATE("*Assistive Technology:*",CHAR(10),IF('Final Report'!G663&lt;&gt;"",CONCATENATE("JAWS 2022 - Chrome - Windows - ",'Final Report'!G663,CHAR(10)),""),IF('Final Report'!H663&lt;&gt;"",CONCATENATE("NVDA 2022 - Firefox - Windows - ",'Final Report'!H663,CHAR(10)),""),IF('Final Report'!I663&lt;&gt;"",CONCATENATE("NVDA 2022 - Chrome - Windows - ",'Final Report'!I663,CHAR(10)),""),IF('Final Report'!J663&lt;&gt;"",CONCATENATE("VoiceOver - Safari - MAC OS - ",'Final Report'!J663,CHAR(10)),""),IF('Final Report'!K663&lt;&gt;"",CONCATENATE("VoiceOver - Chrome - MAC OS  - ",'Final Report'!K663,CHAR(10)),""),IF('Final Report'!L663&lt;&gt;"",CONCATENATE("VoiceOver - iOS - ",'Final Report'!L663,CHAR(10)),""),IF('Final Report'!M663&lt;&gt;"",CONCATENATE("TalkBack - Android - ",'Final Report'!M663,CHAR(10)),""),IF('Final Report'!N663&lt;&gt;"",CONCATENATE("ZoomText - ",'Final Report'!N663,CHAR(10)),""),IF('Final Report'!O663&lt;&gt;"",CONCATENATE("Dragon - ",'Final Report'!O663,CHAR(10)),""),CHAR(10),"*Original Bug:*",CHAR(10),)))</f>
        <v>*Steps to Reproduce:*
N/A
*Actual Result:*
N/A
*ScreenShot Name:*
*Code Snippet*
0
*Expected Result*
N/A
*Rationale*
N/A
*Recommendation*
N/A
*WCAG 2.1 Conformance Level:*
N/A
*WCAG 2.1 Success Criteria:*
N/A
*Tested on:*
Windows: 11
MAC OS: 12
iOS: 15
Android OS: 10
FALSE</v>
      </c>
      <c r="D663" s="121" t="b">
        <f>Final_Report[[#This Row],[Severity]]</f>
        <v>0</v>
      </c>
      <c r="E663" s="103" t="str">
        <f>CONCATENATE('Final Report'!AD663,CHAR(10),CHAR(10),'Final Report'!AF663)</f>
        <v xml:space="preserve">
N/A</v>
      </c>
      <c r="F663" s="103" t="str">
        <f>Final_Report[[#This Row],[Components]]</f>
        <v>N/A (Level N/A), Accessibility, Audit, Marketing, MLM-XL, MLVISION, MyLab, US, VPAT</v>
      </c>
      <c r="G663" s="103" t="e">
        <f>Final_Report[[#This Row],[Labels]]</f>
        <v>#VALUE!</v>
      </c>
      <c r="H663" s="103">
        <f>Final_Report[[#This Row],[ScreenShot Name]]</f>
        <v>0</v>
      </c>
      <c r="I663" s="104">
        <f>Final_Report[[#This Row],[Priority]]</f>
        <v>0</v>
      </c>
      <c r="J663" s="103">
        <f>Final_Report[[#This Row],[Uploading Status]]</f>
        <v>0</v>
      </c>
    </row>
    <row r="664" spans="1:10" ht="409.5" hidden="1">
      <c r="A664" s="58">
        <f>Final_Report[[#This Row],[Issue Name]]</f>
        <v>0</v>
      </c>
      <c r="B664" s="103" t="str">
        <f>Final_Report[[#This Row],[Summary]]</f>
        <v>N/A</v>
      </c>
      <c r="C664" s="103" t="str">
        <f>CONCATENATE("*Steps to Reproduce:*",CHAR(10),CHAR(10),'Final Report'!AD664,CHAR(10),CHAR(10),'Final Report'!AF664,CHAR(10),CHAR(10),"*Actual Result:*",CHAR(10),'Final Report'!V664,CHAR(10),CHAR(10),"*ScreenShot Name:*",CHAR(10),'Final Report'!AI664,CHAR(10),CHAR(10),IF('Final Report'!X664&lt;&gt;"",CONCATENATE("*Code Snippet*",CHAR(10),'Final Report'!X664,CHAR(10),CHAR(10)),""),"*Expected Result*",CHAR(10),'Final Report'!Z664,CHAR(10),CHAR(10),"*Rationale*",CHAR(10),'Final Report'!AA664,CHAR(10),CHAR(10),"*Recommendation*",CHAR(10),'Final Report'!AC664,CHAR(10),CHAR(10),"*WCAG 2.1 Conformance Level:*",CHAR(10),'Final Report'!AG664,CHAR(10),CHAR(10),"*WCAG 2.1 Success Criteria:*",CHAR(10),'Final Report'!AH664,CHAR(10),CHAR(10),"*Tested on:*",CHAR(10),'Final Report'!AK664,CHAR(10),CHAR(10),IF(OR('Final Report'!G664&lt;&gt;"",'Final Report'!H664&lt;&gt;"",'Final Report'!I664&lt;&gt;"",'Final Report'!J664&lt;&gt;"",'Final Report'!K664&lt;&gt;"",'Final Report'!L664&lt;&gt;"",'Final Report'!M664&lt;&gt;"",'Final Report'!N664&lt;&gt;"",'Final Report'!O664&lt;&gt;""),CONCATENATE("*Assistive Technology:*",CHAR(10),IF('Final Report'!G664&lt;&gt;"",CONCATENATE("JAWS 2022 - Chrome - Windows - ",'Final Report'!G664,CHAR(10)),""),IF('Final Report'!H664&lt;&gt;"",CONCATENATE("NVDA 2022 - Firefox - Windows - ",'Final Report'!H664,CHAR(10)),""),IF('Final Report'!I664&lt;&gt;"",CONCATENATE("NVDA 2022 - Chrome - Windows - ",'Final Report'!I664,CHAR(10)),""),IF('Final Report'!J664&lt;&gt;"",CONCATENATE("VoiceOver - Safari - MAC OS - ",'Final Report'!J664,CHAR(10)),""),IF('Final Report'!K664&lt;&gt;"",CONCATENATE("VoiceOver - Chrome - MAC OS  - ",'Final Report'!K664,CHAR(10)),""),IF('Final Report'!L664&lt;&gt;"",CONCATENATE("VoiceOver - iOS - ",'Final Report'!L664,CHAR(10)),""),IF('Final Report'!M664&lt;&gt;"",CONCATENATE("TalkBack - Android - ",'Final Report'!M664,CHAR(10)),""),IF('Final Report'!N664&lt;&gt;"",CONCATENATE("ZoomText - ",'Final Report'!N664,CHAR(10)),""),IF('Final Report'!O664&lt;&gt;"",CONCATENATE("Dragon - ",'Final Report'!O664,CHAR(10)),""),CHAR(10),"*Original Bug:*",CHAR(10),)))</f>
        <v>*Steps to Reproduce:*
N/A
*Actual Result:*
N/A
*ScreenShot Name:*
*Code Snippet*
0
*Expected Result*
N/A
*Rationale*
N/A
*Recommendation*
N/A
*WCAG 2.1 Conformance Level:*
N/A
*WCAG 2.1 Success Criteria:*
N/A
*Tested on:*
Windows: 11
MAC OS: 12
iOS: 15
Android OS: 10
FALSE</v>
      </c>
      <c r="D664" s="121" t="b">
        <f>Final_Report[[#This Row],[Severity]]</f>
        <v>0</v>
      </c>
      <c r="E664" s="103" t="str">
        <f>CONCATENATE('Final Report'!AD664,CHAR(10),CHAR(10),'Final Report'!AF664)</f>
        <v xml:space="preserve">
N/A</v>
      </c>
      <c r="F664" s="103" t="str">
        <f>Final_Report[[#This Row],[Components]]</f>
        <v>N/A (Level N/A), Accessibility, Audit, Marketing, MLM-XL, MLVISION, MyLab, US, VPAT</v>
      </c>
      <c r="G664" s="103" t="e">
        <f>Final_Report[[#This Row],[Labels]]</f>
        <v>#VALUE!</v>
      </c>
      <c r="H664" s="103">
        <f>Final_Report[[#This Row],[ScreenShot Name]]</f>
        <v>0</v>
      </c>
      <c r="I664" s="104">
        <f>Final_Report[[#This Row],[Priority]]</f>
        <v>0</v>
      </c>
      <c r="J664" s="103">
        <f>Final_Report[[#This Row],[Uploading Status]]</f>
        <v>0</v>
      </c>
    </row>
    <row r="665" spans="1:10" ht="409.5" hidden="1">
      <c r="A665" s="58">
        <f>Final_Report[[#This Row],[Issue Name]]</f>
        <v>0</v>
      </c>
      <c r="B665" s="103" t="str">
        <f>Final_Report[[#This Row],[Summary]]</f>
        <v>N/A</v>
      </c>
      <c r="C665" s="103" t="str">
        <f>CONCATENATE("*Steps to Reproduce:*",CHAR(10),CHAR(10),'Final Report'!AD665,CHAR(10),CHAR(10),'Final Report'!AF665,CHAR(10),CHAR(10),"*Actual Result:*",CHAR(10),'Final Report'!V665,CHAR(10),CHAR(10),"*ScreenShot Name:*",CHAR(10),'Final Report'!AI665,CHAR(10),CHAR(10),IF('Final Report'!X665&lt;&gt;"",CONCATENATE("*Code Snippet*",CHAR(10),'Final Report'!X665,CHAR(10),CHAR(10)),""),"*Expected Result*",CHAR(10),'Final Report'!Z665,CHAR(10),CHAR(10),"*Rationale*",CHAR(10),'Final Report'!AA665,CHAR(10),CHAR(10),"*Recommendation*",CHAR(10),'Final Report'!AC665,CHAR(10),CHAR(10),"*WCAG 2.1 Conformance Level:*",CHAR(10),'Final Report'!AG665,CHAR(10),CHAR(10),"*WCAG 2.1 Success Criteria:*",CHAR(10),'Final Report'!AH665,CHAR(10),CHAR(10),"*Tested on:*",CHAR(10),'Final Report'!AK665,CHAR(10),CHAR(10),IF(OR('Final Report'!G665&lt;&gt;"",'Final Report'!H665&lt;&gt;"",'Final Report'!I665&lt;&gt;"",'Final Report'!J665&lt;&gt;"",'Final Report'!K665&lt;&gt;"",'Final Report'!L665&lt;&gt;"",'Final Report'!M665&lt;&gt;"",'Final Report'!N665&lt;&gt;"",'Final Report'!O665&lt;&gt;""),CONCATENATE("*Assistive Technology:*",CHAR(10),IF('Final Report'!G665&lt;&gt;"",CONCATENATE("JAWS 2022 - Chrome - Windows - ",'Final Report'!G665,CHAR(10)),""),IF('Final Report'!H665&lt;&gt;"",CONCATENATE("NVDA 2022 - Firefox - Windows - ",'Final Report'!H665,CHAR(10)),""),IF('Final Report'!I665&lt;&gt;"",CONCATENATE("NVDA 2022 - Chrome - Windows - ",'Final Report'!I665,CHAR(10)),""),IF('Final Report'!J665&lt;&gt;"",CONCATENATE("VoiceOver - Safari - MAC OS - ",'Final Report'!J665,CHAR(10)),""),IF('Final Report'!K665&lt;&gt;"",CONCATENATE("VoiceOver - Chrome - MAC OS  - ",'Final Report'!K665,CHAR(10)),""),IF('Final Report'!L665&lt;&gt;"",CONCATENATE("VoiceOver - iOS - ",'Final Report'!L665,CHAR(10)),""),IF('Final Report'!M665&lt;&gt;"",CONCATENATE("TalkBack - Android - ",'Final Report'!M665,CHAR(10)),""),IF('Final Report'!N665&lt;&gt;"",CONCATENATE("ZoomText - ",'Final Report'!N665,CHAR(10)),""),IF('Final Report'!O665&lt;&gt;"",CONCATENATE("Dragon - ",'Final Report'!O665,CHAR(10)),""),CHAR(10),"*Original Bug:*",CHAR(10),)))</f>
        <v>*Steps to Reproduce:*
N/A
*Actual Result:*
N/A
*ScreenShot Name:*
*Code Snippet*
0
*Expected Result*
N/A
*Rationale*
N/A
*Recommendation*
N/A
*WCAG 2.1 Conformance Level:*
N/A
*WCAG 2.1 Success Criteria:*
N/A
*Tested on:*
Windows: 11
MAC OS: 12
iOS: 15
Android OS: 10
FALSE</v>
      </c>
      <c r="D665" s="121" t="b">
        <f>Final_Report[[#This Row],[Severity]]</f>
        <v>0</v>
      </c>
      <c r="E665" s="103" t="str">
        <f>CONCATENATE('Final Report'!AD665,CHAR(10),CHAR(10),'Final Report'!AF665)</f>
        <v xml:space="preserve">
N/A</v>
      </c>
      <c r="F665" s="103" t="str">
        <f>Final_Report[[#This Row],[Components]]</f>
        <v>N/A (Level N/A), Accessibility, Audit, Marketing, MLM-XL, MLVISION, MyLab, US, VPAT</v>
      </c>
      <c r="G665" s="103" t="e">
        <f>Final_Report[[#This Row],[Labels]]</f>
        <v>#VALUE!</v>
      </c>
      <c r="H665" s="103">
        <f>Final_Report[[#This Row],[ScreenShot Name]]</f>
        <v>0</v>
      </c>
      <c r="I665" s="104">
        <f>Final_Report[[#This Row],[Priority]]</f>
        <v>0</v>
      </c>
      <c r="J665" s="103">
        <f>Final_Report[[#This Row],[Uploading Status]]</f>
        <v>0</v>
      </c>
    </row>
    <row r="666" spans="1:10" ht="409.5" hidden="1">
      <c r="A666" s="58">
        <f>Final_Report[[#This Row],[Issue Name]]</f>
        <v>0</v>
      </c>
      <c r="B666" s="103" t="str">
        <f>Final_Report[[#This Row],[Summary]]</f>
        <v>N/A</v>
      </c>
      <c r="C666" s="103" t="str">
        <f>CONCATENATE("*Steps to Reproduce:*",CHAR(10),CHAR(10),'Final Report'!AD666,CHAR(10),CHAR(10),'Final Report'!AF666,CHAR(10),CHAR(10),"*Actual Result:*",CHAR(10),'Final Report'!V666,CHAR(10),CHAR(10),"*ScreenShot Name:*",CHAR(10),'Final Report'!AI666,CHAR(10),CHAR(10),IF('Final Report'!X666&lt;&gt;"",CONCATENATE("*Code Snippet*",CHAR(10),'Final Report'!X666,CHAR(10),CHAR(10)),""),"*Expected Result*",CHAR(10),'Final Report'!Z666,CHAR(10),CHAR(10),"*Rationale*",CHAR(10),'Final Report'!AA666,CHAR(10),CHAR(10),"*Recommendation*",CHAR(10),'Final Report'!AC666,CHAR(10),CHAR(10),"*WCAG 2.1 Conformance Level:*",CHAR(10),'Final Report'!AG666,CHAR(10),CHAR(10),"*WCAG 2.1 Success Criteria:*",CHAR(10),'Final Report'!AH666,CHAR(10),CHAR(10),"*Tested on:*",CHAR(10),'Final Report'!AK666,CHAR(10),CHAR(10),IF(OR('Final Report'!G666&lt;&gt;"",'Final Report'!H666&lt;&gt;"",'Final Report'!I666&lt;&gt;"",'Final Report'!J666&lt;&gt;"",'Final Report'!K666&lt;&gt;"",'Final Report'!L666&lt;&gt;"",'Final Report'!M666&lt;&gt;"",'Final Report'!N666&lt;&gt;"",'Final Report'!O666&lt;&gt;""),CONCATENATE("*Assistive Technology:*",CHAR(10),IF('Final Report'!G666&lt;&gt;"",CONCATENATE("JAWS 2022 - Chrome - Windows - ",'Final Report'!G666,CHAR(10)),""),IF('Final Report'!H666&lt;&gt;"",CONCATENATE("NVDA 2022 - Firefox - Windows - ",'Final Report'!H666,CHAR(10)),""),IF('Final Report'!I666&lt;&gt;"",CONCATENATE("NVDA 2022 - Chrome - Windows - ",'Final Report'!I666,CHAR(10)),""),IF('Final Report'!J666&lt;&gt;"",CONCATENATE("VoiceOver - Safari - MAC OS - ",'Final Report'!J666,CHAR(10)),""),IF('Final Report'!K666&lt;&gt;"",CONCATENATE("VoiceOver - Chrome - MAC OS  - ",'Final Report'!K666,CHAR(10)),""),IF('Final Report'!L666&lt;&gt;"",CONCATENATE("VoiceOver - iOS - ",'Final Report'!L666,CHAR(10)),""),IF('Final Report'!M666&lt;&gt;"",CONCATENATE("TalkBack - Android - ",'Final Report'!M666,CHAR(10)),""),IF('Final Report'!N666&lt;&gt;"",CONCATENATE("ZoomText - ",'Final Report'!N666,CHAR(10)),""),IF('Final Report'!O666&lt;&gt;"",CONCATENATE("Dragon - ",'Final Report'!O666,CHAR(10)),""),CHAR(10),"*Original Bug:*",CHAR(10),)))</f>
        <v>*Steps to Reproduce:*
N/A
*Actual Result:*
N/A
*ScreenShot Name:*
*Code Snippet*
0
*Expected Result*
N/A
*Rationale*
N/A
*Recommendation*
N/A
*WCAG 2.1 Conformance Level:*
N/A
*WCAG 2.1 Success Criteria:*
N/A
*Tested on:*
Windows: 11
MAC OS: 12
iOS: 15
Android OS: 10
FALSE</v>
      </c>
      <c r="D666" s="121" t="b">
        <f>Final_Report[[#This Row],[Severity]]</f>
        <v>0</v>
      </c>
      <c r="E666" s="103" t="str">
        <f>CONCATENATE('Final Report'!AD666,CHAR(10),CHAR(10),'Final Report'!AF666)</f>
        <v xml:space="preserve">
N/A</v>
      </c>
      <c r="F666" s="103" t="str">
        <f>Final_Report[[#This Row],[Components]]</f>
        <v>N/A (Level N/A), Accessibility, Audit, Marketing, MLM-XL, MLVISION, MyLab, US, VPAT</v>
      </c>
      <c r="G666" s="103" t="e">
        <f>Final_Report[[#This Row],[Labels]]</f>
        <v>#VALUE!</v>
      </c>
      <c r="H666" s="103">
        <f>Final_Report[[#This Row],[ScreenShot Name]]</f>
        <v>0</v>
      </c>
      <c r="I666" s="104">
        <f>Final_Report[[#This Row],[Priority]]</f>
        <v>0</v>
      </c>
      <c r="J666" s="103">
        <f>Final_Report[[#This Row],[Uploading Status]]</f>
        <v>0</v>
      </c>
    </row>
    <row r="667" spans="1:10" ht="409.5" hidden="1">
      <c r="A667" s="58">
        <f>Final_Report[[#This Row],[Issue Name]]</f>
        <v>0</v>
      </c>
      <c r="B667" s="103" t="str">
        <f>Final_Report[[#This Row],[Summary]]</f>
        <v>N/A</v>
      </c>
      <c r="C667" s="103" t="str">
        <f>CONCATENATE("*Steps to Reproduce:*",CHAR(10),CHAR(10),'Final Report'!AD667,CHAR(10),CHAR(10),'Final Report'!AF667,CHAR(10),CHAR(10),"*Actual Result:*",CHAR(10),'Final Report'!V667,CHAR(10),CHAR(10),"*ScreenShot Name:*",CHAR(10),'Final Report'!AI667,CHAR(10),CHAR(10),IF('Final Report'!X667&lt;&gt;"",CONCATENATE("*Code Snippet*",CHAR(10),'Final Report'!X667,CHAR(10),CHAR(10)),""),"*Expected Result*",CHAR(10),'Final Report'!Z667,CHAR(10),CHAR(10),"*Rationale*",CHAR(10),'Final Report'!AA667,CHAR(10),CHAR(10),"*Recommendation*",CHAR(10),'Final Report'!AC667,CHAR(10),CHAR(10),"*WCAG 2.1 Conformance Level:*",CHAR(10),'Final Report'!AG667,CHAR(10),CHAR(10),"*WCAG 2.1 Success Criteria:*",CHAR(10),'Final Report'!AH667,CHAR(10),CHAR(10),"*Tested on:*",CHAR(10),'Final Report'!AK667,CHAR(10),CHAR(10),IF(OR('Final Report'!G667&lt;&gt;"",'Final Report'!H667&lt;&gt;"",'Final Report'!I667&lt;&gt;"",'Final Report'!J667&lt;&gt;"",'Final Report'!K667&lt;&gt;"",'Final Report'!L667&lt;&gt;"",'Final Report'!M667&lt;&gt;"",'Final Report'!N667&lt;&gt;"",'Final Report'!O667&lt;&gt;""),CONCATENATE("*Assistive Technology:*",CHAR(10),IF('Final Report'!G667&lt;&gt;"",CONCATENATE("JAWS 2022 - Chrome - Windows - ",'Final Report'!G667,CHAR(10)),""),IF('Final Report'!H667&lt;&gt;"",CONCATENATE("NVDA 2022 - Firefox - Windows - ",'Final Report'!H667,CHAR(10)),""),IF('Final Report'!I667&lt;&gt;"",CONCATENATE("NVDA 2022 - Chrome - Windows - ",'Final Report'!I667,CHAR(10)),""),IF('Final Report'!J667&lt;&gt;"",CONCATENATE("VoiceOver - Safari - MAC OS - ",'Final Report'!J667,CHAR(10)),""),IF('Final Report'!K667&lt;&gt;"",CONCATENATE("VoiceOver - Chrome - MAC OS  - ",'Final Report'!K667,CHAR(10)),""),IF('Final Report'!L667&lt;&gt;"",CONCATENATE("VoiceOver - iOS - ",'Final Report'!L667,CHAR(10)),""),IF('Final Report'!M667&lt;&gt;"",CONCATENATE("TalkBack - Android - ",'Final Report'!M667,CHAR(10)),""),IF('Final Report'!N667&lt;&gt;"",CONCATENATE("ZoomText - ",'Final Report'!N667,CHAR(10)),""),IF('Final Report'!O667&lt;&gt;"",CONCATENATE("Dragon - ",'Final Report'!O667,CHAR(10)),""),CHAR(10),"*Original Bug:*",CHAR(10),)))</f>
        <v>*Steps to Reproduce:*
N/A
*Actual Result:*
N/A
*ScreenShot Name:*
*Code Snippet*
0
*Expected Result*
N/A
*Rationale*
N/A
*Recommendation*
N/A
*WCAG 2.1 Conformance Level:*
N/A
*WCAG 2.1 Success Criteria:*
N/A
*Tested on:*
Windows: 11
MAC OS: 12
iOS: 15
Android OS: 10
FALSE</v>
      </c>
      <c r="D667" s="121" t="b">
        <f>Final_Report[[#This Row],[Severity]]</f>
        <v>0</v>
      </c>
      <c r="E667" s="103" t="str">
        <f>CONCATENATE('Final Report'!AD667,CHAR(10),CHAR(10),'Final Report'!AF667)</f>
        <v xml:space="preserve">
N/A</v>
      </c>
      <c r="F667" s="103" t="str">
        <f>Final_Report[[#This Row],[Components]]</f>
        <v>N/A (Level N/A), Accessibility, Audit, Marketing, MLM-XL, MLVISION, MyLab, US, VPAT</v>
      </c>
      <c r="G667" s="103" t="e">
        <f>Final_Report[[#This Row],[Labels]]</f>
        <v>#VALUE!</v>
      </c>
      <c r="H667" s="103">
        <f>Final_Report[[#This Row],[ScreenShot Name]]</f>
        <v>0</v>
      </c>
      <c r="I667" s="104">
        <f>Final_Report[[#This Row],[Priority]]</f>
        <v>0</v>
      </c>
      <c r="J667" s="103">
        <f>Final_Report[[#This Row],[Uploading Status]]</f>
        <v>0</v>
      </c>
    </row>
    <row r="668" spans="1:10" ht="409.5" hidden="1">
      <c r="A668" s="58">
        <f>Final_Report[[#This Row],[Issue Name]]</f>
        <v>0</v>
      </c>
      <c r="B668" s="103" t="str">
        <f>Final_Report[[#This Row],[Summary]]</f>
        <v>N/A</v>
      </c>
      <c r="C668" s="103" t="str">
        <f>CONCATENATE("*Steps to Reproduce:*",CHAR(10),CHAR(10),'Final Report'!AD668,CHAR(10),CHAR(10),'Final Report'!AF668,CHAR(10),CHAR(10),"*Actual Result:*",CHAR(10),'Final Report'!V668,CHAR(10),CHAR(10),"*ScreenShot Name:*",CHAR(10),'Final Report'!AI668,CHAR(10),CHAR(10),IF('Final Report'!X668&lt;&gt;"",CONCATENATE("*Code Snippet*",CHAR(10),'Final Report'!X668,CHAR(10),CHAR(10)),""),"*Expected Result*",CHAR(10),'Final Report'!Z668,CHAR(10),CHAR(10),"*Rationale*",CHAR(10),'Final Report'!AA668,CHAR(10),CHAR(10),"*Recommendation*",CHAR(10),'Final Report'!AC668,CHAR(10),CHAR(10),"*WCAG 2.1 Conformance Level:*",CHAR(10),'Final Report'!AG668,CHAR(10),CHAR(10),"*WCAG 2.1 Success Criteria:*",CHAR(10),'Final Report'!AH668,CHAR(10),CHAR(10),"*Tested on:*",CHAR(10),'Final Report'!AK668,CHAR(10),CHAR(10),IF(OR('Final Report'!G668&lt;&gt;"",'Final Report'!H668&lt;&gt;"",'Final Report'!I668&lt;&gt;"",'Final Report'!J668&lt;&gt;"",'Final Report'!K668&lt;&gt;"",'Final Report'!L668&lt;&gt;"",'Final Report'!M668&lt;&gt;"",'Final Report'!N668&lt;&gt;"",'Final Report'!O668&lt;&gt;""),CONCATENATE("*Assistive Technology:*",CHAR(10),IF('Final Report'!G668&lt;&gt;"",CONCATENATE("JAWS 2022 - Chrome - Windows - ",'Final Report'!G668,CHAR(10)),""),IF('Final Report'!H668&lt;&gt;"",CONCATENATE("NVDA 2022 - Firefox - Windows - ",'Final Report'!H668,CHAR(10)),""),IF('Final Report'!I668&lt;&gt;"",CONCATENATE("NVDA 2022 - Chrome - Windows - ",'Final Report'!I668,CHAR(10)),""),IF('Final Report'!J668&lt;&gt;"",CONCATENATE("VoiceOver - Safari - MAC OS - ",'Final Report'!J668,CHAR(10)),""),IF('Final Report'!K668&lt;&gt;"",CONCATENATE("VoiceOver - Chrome - MAC OS  - ",'Final Report'!K668,CHAR(10)),""),IF('Final Report'!L668&lt;&gt;"",CONCATENATE("VoiceOver - iOS - ",'Final Report'!L668,CHAR(10)),""),IF('Final Report'!M668&lt;&gt;"",CONCATENATE("TalkBack - Android - ",'Final Report'!M668,CHAR(10)),""),IF('Final Report'!N668&lt;&gt;"",CONCATENATE("ZoomText - ",'Final Report'!N668,CHAR(10)),""),IF('Final Report'!O668&lt;&gt;"",CONCATENATE("Dragon - ",'Final Report'!O668,CHAR(10)),""),CHAR(10),"*Original Bug:*",CHAR(10),)))</f>
        <v>*Steps to Reproduce:*
N/A
*Actual Result:*
N/A
*ScreenShot Name:*
*Code Snippet*
0
*Expected Result*
N/A
*Rationale*
N/A
*Recommendation*
N/A
*WCAG 2.1 Conformance Level:*
N/A
*WCAG 2.1 Success Criteria:*
N/A
*Tested on:*
Windows: 11
MAC OS: 12
iOS: 15
Android OS: 10
FALSE</v>
      </c>
      <c r="D668" s="121" t="b">
        <f>Final_Report[[#This Row],[Severity]]</f>
        <v>0</v>
      </c>
      <c r="E668" s="103" t="str">
        <f>CONCATENATE('Final Report'!AD668,CHAR(10),CHAR(10),'Final Report'!AF668)</f>
        <v xml:space="preserve">
N/A</v>
      </c>
      <c r="F668" s="103" t="str">
        <f>Final_Report[[#This Row],[Components]]</f>
        <v>N/A (Level N/A), Accessibility, Audit, Marketing, MLM-XL, MLVISION, MyLab, US, VPAT</v>
      </c>
      <c r="G668" s="103" t="e">
        <f>Final_Report[[#This Row],[Labels]]</f>
        <v>#VALUE!</v>
      </c>
      <c r="H668" s="103">
        <f>Final_Report[[#This Row],[ScreenShot Name]]</f>
        <v>0</v>
      </c>
      <c r="I668" s="104">
        <f>Final_Report[[#This Row],[Priority]]</f>
        <v>0</v>
      </c>
      <c r="J668" s="103">
        <f>Final_Report[[#This Row],[Uploading Status]]</f>
        <v>0</v>
      </c>
    </row>
    <row r="669" spans="1:10" ht="409.5" hidden="1">
      <c r="A669" s="58">
        <f>Final_Report[[#This Row],[Issue Name]]</f>
        <v>0</v>
      </c>
      <c r="B669" s="103" t="str">
        <f>Final_Report[[#This Row],[Summary]]</f>
        <v>N/A</v>
      </c>
      <c r="C669" s="103" t="str">
        <f>CONCATENATE("*Steps to Reproduce:*",CHAR(10),CHAR(10),'Final Report'!AD669,CHAR(10),CHAR(10),'Final Report'!AF669,CHAR(10),CHAR(10),"*Actual Result:*",CHAR(10),'Final Report'!V669,CHAR(10),CHAR(10),"*ScreenShot Name:*",CHAR(10),'Final Report'!AI669,CHAR(10),CHAR(10),IF('Final Report'!X669&lt;&gt;"",CONCATENATE("*Code Snippet*",CHAR(10),'Final Report'!X669,CHAR(10),CHAR(10)),""),"*Expected Result*",CHAR(10),'Final Report'!Z669,CHAR(10),CHAR(10),"*Rationale*",CHAR(10),'Final Report'!AA669,CHAR(10),CHAR(10),"*Recommendation*",CHAR(10),'Final Report'!AC669,CHAR(10),CHAR(10),"*WCAG 2.1 Conformance Level:*",CHAR(10),'Final Report'!AG669,CHAR(10),CHAR(10),"*WCAG 2.1 Success Criteria:*",CHAR(10),'Final Report'!AH669,CHAR(10),CHAR(10),"*Tested on:*",CHAR(10),'Final Report'!AK669,CHAR(10),CHAR(10),IF(OR('Final Report'!G669&lt;&gt;"",'Final Report'!H669&lt;&gt;"",'Final Report'!I669&lt;&gt;"",'Final Report'!J669&lt;&gt;"",'Final Report'!K669&lt;&gt;"",'Final Report'!L669&lt;&gt;"",'Final Report'!M669&lt;&gt;"",'Final Report'!N669&lt;&gt;"",'Final Report'!O669&lt;&gt;""),CONCATENATE("*Assistive Technology:*",CHAR(10),IF('Final Report'!G669&lt;&gt;"",CONCATENATE("JAWS 2022 - Chrome - Windows - ",'Final Report'!G669,CHAR(10)),""),IF('Final Report'!H669&lt;&gt;"",CONCATENATE("NVDA 2022 - Firefox - Windows - ",'Final Report'!H669,CHAR(10)),""),IF('Final Report'!I669&lt;&gt;"",CONCATENATE("NVDA 2022 - Chrome - Windows - ",'Final Report'!I669,CHAR(10)),""),IF('Final Report'!J669&lt;&gt;"",CONCATENATE("VoiceOver - Safari - MAC OS - ",'Final Report'!J669,CHAR(10)),""),IF('Final Report'!K669&lt;&gt;"",CONCATENATE("VoiceOver - Chrome - MAC OS  - ",'Final Report'!K669,CHAR(10)),""),IF('Final Report'!L669&lt;&gt;"",CONCATENATE("VoiceOver - iOS - ",'Final Report'!L669,CHAR(10)),""),IF('Final Report'!M669&lt;&gt;"",CONCATENATE("TalkBack - Android - ",'Final Report'!M669,CHAR(10)),""),IF('Final Report'!N669&lt;&gt;"",CONCATENATE("ZoomText - ",'Final Report'!N669,CHAR(10)),""),IF('Final Report'!O669&lt;&gt;"",CONCATENATE("Dragon - ",'Final Report'!O669,CHAR(10)),""),CHAR(10),"*Original Bug:*",CHAR(10),)))</f>
        <v>*Steps to Reproduce:*
N/A
*Actual Result:*
N/A
*ScreenShot Name:*
*Code Snippet*
0
*Expected Result*
N/A
*Rationale*
N/A
*Recommendation*
N/A
*WCAG 2.1 Conformance Level:*
N/A
*WCAG 2.1 Success Criteria:*
N/A
*Tested on:*
Windows: 11
MAC OS: 12
iOS: 15
Android OS: 10
FALSE</v>
      </c>
      <c r="D669" s="121" t="b">
        <f>Final_Report[[#This Row],[Severity]]</f>
        <v>0</v>
      </c>
      <c r="E669" s="103" t="str">
        <f>CONCATENATE('Final Report'!AD669,CHAR(10),CHAR(10),'Final Report'!AF669)</f>
        <v xml:space="preserve">
N/A</v>
      </c>
      <c r="F669" s="103" t="str">
        <f>Final_Report[[#This Row],[Components]]</f>
        <v>N/A (Level N/A), Accessibility, Audit, Marketing, MLM-XL, MLVISION, MyLab, US, VPAT</v>
      </c>
      <c r="G669" s="103" t="e">
        <f>Final_Report[[#This Row],[Labels]]</f>
        <v>#VALUE!</v>
      </c>
      <c r="H669" s="103">
        <f>Final_Report[[#This Row],[ScreenShot Name]]</f>
        <v>0</v>
      </c>
      <c r="I669" s="104">
        <f>Final_Report[[#This Row],[Priority]]</f>
        <v>0</v>
      </c>
      <c r="J669" s="103">
        <f>Final_Report[[#This Row],[Uploading Status]]</f>
        <v>0</v>
      </c>
    </row>
    <row r="670" spans="1:10" ht="409.5" hidden="1">
      <c r="A670" s="58">
        <f>Final_Report[[#This Row],[Issue Name]]</f>
        <v>0</v>
      </c>
      <c r="B670" s="103" t="str">
        <f>Final_Report[[#This Row],[Summary]]</f>
        <v>N/A</v>
      </c>
      <c r="C670" s="103" t="str">
        <f>CONCATENATE("*Steps to Reproduce:*",CHAR(10),CHAR(10),'Final Report'!AD670,CHAR(10),CHAR(10),'Final Report'!AF670,CHAR(10),CHAR(10),"*Actual Result:*",CHAR(10),'Final Report'!V670,CHAR(10),CHAR(10),"*ScreenShot Name:*",CHAR(10),'Final Report'!AI670,CHAR(10),CHAR(10),IF('Final Report'!X670&lt;&gt;"",CONCATENATE("*Code Snippet*",CHAR(10),'Final Report'!X670,CHAR(10),CHAR(10)),""),"*Expected Result*",CHAR(10),'Final Report'!Z670,CHAR(10),CHAR(10),"*Rationale*",CHAR(10),'Final Report'!AA670,CHAR(10),CHAR(10),"*Recommendation*",CHAR(10),'Final Report'!AC670,CHAR(10),CHAR(10),"*WCAG 2.1 Conformance Level:*",CHAR(10),'Final Report'!AG670,CHAR(10),CHAR(10),"*WCAG 2.1 Success Criteria:*",CHAR(10),'Final Report'!AH670,CHAR(10),CHAR(10),"*Tested on:*",CHAR(10),'Final Report'!AK670,CHAR(10),CHAR(10),IF(OR('Final Report'!G670&lt;&gt;"",'Final Report'!H670&lt;&gt;"",'Final Report'!I670&lt;&gt;"",'Final Report'!J670&lt;&gt;"",'Final Report'!K670&lt;&gt;"",'Final Report'!L670&lt;&gt;"",'Final Report'!M670&lt;&gt;"",'Final Report'!N670&lt;&gt;"",'Final Report'!O670&lt;&gt;""),CONCATENATE("*Assistive Technology:*",CHAR(10),IF('Final Report'!G670&lt;&gt;"",CONCATENATE("JAWS 2022 - Chrome - Windows - ",'Final Report'!G670,CHAR(10)),""),IF('Final Report'!H670&lt;&gt;"",CONCATENATE("NVDA 2022 - Firefox - Windows - ",'Final Report'!H670,CHAR(10)),""),IF('Final Report'!I670&lt;&gt;"",CONCATENATE("NVDA 2022 - Chrome - Windows - ",'Final Report'!I670,CHAR(10)),""),IF('Final Report'!J670&lt;&gt;"",CONCATENATE("VoiceOver - Safari - MAC OS - ",'Final Report'!J670,CHAR(10)),""),IF('Final Report'!K670&lt;&gt;"",CONCATENATE("VoiceOver - Chrome - MAC OS  - ",'Final Report'!K670,CHAR(10)),""),IF('Final Report'!L670&lt;&gt;"",CONCATENATE("VoiceOver - iOS - ",'Final Report'!L670,CHAR(10)),""),IF('Final Report'!M670&lt;&gt;"",CONCATENATE("TalkBack - Android - ",'Final Report'!M670,CHAR(10)),""),IF('Final Report'!N670&lt;&gt;"",CONCATENATE("ZoomText - ",'Final Report'!N670,CHAR(10)),""),IF('Final Report'!O670&lt;&gt;"",CONCATENATE("Dragon - ",'Final Report'!O670,CHAR(10)),""),CHAR(10),"*Original Bug:*",CHAR(10),)))</f>
        <v>*Steps to Reproduce:*
N/A
*Actual Result:*
N/A
*ScreenShot Name:*
*Code Snippet*
0
*Expected Result*
N/A
*Rationale*
N/A
*Recommendation*
N/A
*WCAG 2.1 Conformance Level:*
N/A
*WCAG 2.1 Success Criteria:*
N/A
*Tested on:*
Windows: 11
MAC OS: 12
iOS: 15
Android OS: 10
FALSE</v>
      </c>
      <c r="D670" s="121" t="b">
        <f>Final_Report[[#This Row],[Severity]]</f>
        <v>0</v>
      </c>
      <c r="E670" s="103" t="str">
        <f>CONCATENATE('Final Report'!AD670,CHAR(10),CHAR(10),'Final Report'!AF670)</f>
        <v xml:space="preserve">
N/A</v>
      </c>
      <c r="F670" s="103" t="str">
        <f>Final_Report[[#This Row],[Components]]</f>
        <v>N/A (Level N/A), Accessibility, Audit, Marketing, MLM-XL, MLVISION, MyLab, US, VPAT</v>
      </c>
      <c r="G670" s="103" t="e">
        <f>Final_Report[[#This Row],[Labels]]</f>
        <v>#VALUE!</v>
      </c>
      <c r="H670" s="103">
        <f>Final_Report[[#This Row],[ScreenShot Name]]</f>
        <v>0</v>
      </c>
      <c r="I670" s="104">
        <f>Final_Report[[#This Row],[Priority]]</f>
        <v>0</v>
      </c>
      <c r="J670" s="103">
        <f>Final_Report[[#This Row],[Uploading Status]]</f>
        <v>0</v>
      </c>
    </row>
    <row r="671" spans="1:10" ht="409.5" hidden="1">
      <c r="A671" s="58">
        <f>Final_Report[[#This Row],[Issue Name]]</f>
        <v>0</v>
      </c>
      <c r="B671" s="103" t="str">
        <f>Final_Report[[#This Row],[Summary]]</f>
        <v>N/A</v>
      </c>
      <c r="C671" s="103" t="str">
        <f>CONCATENATE("*Steps to Reproduce:*",CHAR(10),CHAR(10),'Final Report'!AD671,CHAR(10),CHAR(10),'Final Report'!AF671,CHAR(10),CHAR(10),"*Actual Result:*",CHAR(10),'Final Report'!V671,CHAR(10),CHAR(10),"*ScreenShot Name:*",CHAR(10),'Final Report'!AI671,CHAR(10),CHAR(10),IF('Final Report'!X671&lt;&gt;"",CONCATENATE("*Code Snippet*",CHAR(10),'Final Report'!X671,CHAR(10),CHAR(10)),""),"*Expected Result*",CHAR(10),'Final Report'!Z671,CHAR(10),CHAR(10),"*Rationale*",CHAR(10),'Final Report'!AA671,CHAR(10),CHAR(10),"*Recommendation*",CHAR(10),'Final Report'!AC671,CHAR(10),CHAR(10),"*WCAG 2.1 Conformance Level:*",CHAR(10),'Final Report'!AG671,CHAR(10),CHAR(10),"*WCAG 2.1 Success Criteria:*",CHAR(10),'Final Report'!AH671,CHAR(10),CHAR(10),"*Tested on:*",CHAR(10),'Final Report'!AK671,CHAR(10),CHAR(10),IF(OR('Final Report'!G671&lt;&gt;"",'Final Report'!H671&lt;&gt;"",'Final Report'!I671&lt;&gt;"",'Final Report'!J671&lt;&gt;"",'Final Report'!K671&lt;&gt;"",'Final Report'!L671&lt;&gt;"",'Final Report'!M671&lt;&gt;"",'Final Report'!N671&lt;&gt;"",'Final Report'!O671&lt;&gt;""),CONCATENATE("*Assistive Technology:*",CHAR(10),IF('Final Report'!G671&lt;&gt;"",CONCATENATE("JAWS 2022 - Chrome - Windows - ",'Final Report'!G671,CHAR(10)),""),IF('Final Report'!H671&lt;&gt;"",CONCATENATE("NVDA 2022 - Firefox - Windows - ",'Final Report'!H671,CHAR(10)),""),IF('Final Report'!I671&lt;&gt;"",CONCATENATE("NVDA 2022 - Chrome - Windows - ",'Final Report'!I671,CHAR(10)),""),IF('Final Report'!J671&lt;&gt;"",CONCATENATE("VoiceOver - Safari - MAC OS - ",'Final Report'!J671,CHAR(10)),""),IF('Final Report'!K671&lt;&gt;"",CONCATENATE("VoiceOver - Chrome - MAC OS  - ",'Final Report'!K671,CHAR(10)),""),IF('Final Report'!L671&lt;&gt;"",CONCATENATE("VoiceOver - iOS - ",'Final Report'!L671,CHAR(10)),""),IF('Final Report'!M671&lt;&gt;"",CONCATENATE("TalkBack - Android - ",'Final Report'!M671,CHAR(10)),""),IF('Final Report'!N671&lt;&gt;"",CONCATENATE("ZoomText - ",'Final Report'!N671,CHAR(10)),""),IF('Final Report'!O671&lt;&gt;"",CONCATENATE("Dragon - ",'Final Report'!O671,CHAR(10)),""),CHAR(10),"*Original Bug:*",CHAR(10),)))</f>
        <v>*Steps to Reproduce:*
N/A
*Actual Result:*
N/A
*ScreenShot Name:*
*Code Snippet*
0
*Expected Result*
N/A
*Rationale*
N/A
*Recommendation*
N/A
*WCAG 2.1 Conformance Level:*
N/A
*WCAG 2.1 Success Criteria:*
N/A
*Tested on:*
Windows: 11
MAC OS: 12
iOS: 15
Android OS: 10
FALSE</v>
      </c>
      <c r="D671" s="121" t="b">
        <f>Final_Report[[#This Row],[Severity]]</f>
        <v>0</v>
      </c>
      <c r="E671" s="103" t="str">
        <f>CONCATENATE('Final Report'!AD671,CHAR(10),CHAR(10),'Final Report'!AF671)</f>
        <v xml:space="preserve">
N/A</v>
      </c>
      <c r="F671" s="103" t="str">
        <f>Final_Report[[#This Row],[Components]]</f>
        <v>N/A (Level N/A), Accessibility, Audit, Marketing, MLM-XL, MLVISION, MyLab, US, VPAT</v>
      </c>
      <c r="G671" s="103" t="e">
        <f>Final_Report[[#This Row],[Labels]]</f>
        <v>#VALUE!</v>
      </c>
      <c r="H671" s="103">
        <f>Final_Report[[#This Row],[ScreenShot Name]]</f>
        <v>0</v>
      </c>
      <c r="I671" s="104">
        <f>Final_Report[[#This Row],[Priority]]</f>
        <v>0</v>
      </c>
      <c r="J671" s="103">
        <f>Final_Report[[#This Row],[Uploading Status]]</f>
        <v>0</v>
      </c>
    </row>
    <row r="672" spans="1:10" ht="409.5" hidden="1">
      <c r="A672" s="58">
        <f>Final_Report[[#This Row],[Issue Name]]</f>
        <v>0</v>
      </c>
      <c r="B672" s="103" t="str">
        <f>Final_Report[[#This Row],[Summary]]</f>
        <v>N/A</v>
      </c>
      <c r="C672" s="103" t="str">
        <f>CONCATENATE("*Steps to Reproduce:*",CHAR(10),CHAR(10),'Final Report'!AD672,CHAR(10),CHAR(10),'Final Report'!AF672,CHAR(10),CHAR(10),"*Actual Result:*",CHAR(10),'Final Report'!V672,CHAR(10),CHAR(10),"*ScreenShot Name:*",CHAR(10),'Final Report'!AI672,CHAR(10),CHAR(10),IF('Final Report'!X672&lt;&gt;"",CONCATENATE("*Code Snippet*",CHAR(10),'Final Report'!X672,CHAR(10),CHAR(10)),""),"*Expected Result*",CHAR(10),'Final Report'!Z672,CHAR(10),CHAR(10),"*Rationale*",CHAR(10),'Final Report'!AA672,CHAR(10),CHAR(10),"*Recommendation*",CHAR(10),'Final Report'!AC672,CHAR(10),CHAR(10),"*WCAG 2.1 Conformance Level:*",CHAR(10),'Final Report'!AG672,CHAR(10),CHAR(10),"*WCAG 2.1 Success Criteria:*",CHAR(10),'Final Report'!AH672,CHAR(10),CHAR(10),"*Tested on:*",CHAR(10),'Final Report'!AK672,CHAR(10),CHAR(10),IF(OR('Final Report'!G672&lt;&gt;"",'Final Report'!H672&lt;&gt;"",'Final Report'!I672&lt;&gt;"",'Final Report'!J672&lt;&gt;"",'Final Report'!K672&lt;&gt;"",'Final Report'!L672&lt;&gt;"",'Final Report'!M672&lt;&gt;"",'Final Report'!N672&lt;&gt;"",'Final Report'!O672&lt;&gt;""),CONCATENATE("*Assistive Technology:*",CHAR(10),IF('Final Report'!G672&lt;&gt;"",CONCATENATE("JAWS 2022 - Chrome - Windows - ",'Final Report'!G672,CHAR(10)),""),IF('Final Report'!H672&lt;&gt;"",CONCATENATE("NVDA 2022 - Firefox - Windows - ",'Final Report'!H672,CHAR(10)),""),IF('Final Report'!I672&lt;&gt;"",CONCATENATE("NVDA 2022 - Chrome - Windows - ",'Final Report'!I672,CHAR(10)),""),IF('Final Report'!J672&lt;&gt;"",CONCATENATE("VoiceOver - Safari - MAC OS - ",'Final Report'!J672,CHAR(10)),""),IF('Final Report'!K672&lt;&gt;"",CONCATENATE("VoiceOver - Chrome - MAC OS  - ",'Final Report'!K672,CHAR(10)),""),IF('Final Report'!L672&lt;&gt;"",CONCATENATE("VoiceOver - iOS - ",'Final Report'!L672,CHAR(10)),""),IF('Final Report'!M672&lt;&gt;"",CONCATENATE("TalkBack - Android - ",'Final Report'!M672,CHAR(10)),""),IF('Final Report'!N672&lt;&gt;"",CONCATENATE("ZoomText - ",'Final Report'!N672,CHAR(10)),""),IF('Final Report'!O672&lt;&gt;"",CONCATENATE("Dragon - ",'Final Report'!O672,CHAR(10)),""),CHAR(10),"*Original Bug:*",CHAR(10),)))</f>
        <v>*Steps to Reproduce:*
N/A
*Actual Result:*
N/A
*ScreenShot Name:*
*Code Snippet*
0
*Expected Result*
N/A
*Rationale*
N/A
*Recommendation*
N/A
*WCAG 2.1 Conformance Level:*
N/A
*WCAG 2.1 Success Criteria:*
N/A
*Tested on:*
Windows: 11
MAC OS: 12
iOS: 15
Android OS: 10
FALSE</v>
      </c>
      <c r="D672" s="121" t="b">
        <f>Final_Report[[#This Row],[Severity]]</f>
        <v>0</v>
      </c>
      <c r="E672" s="103" t="str">
        <f>CONCATENATE('Final Report'!AD672,CHAR(10),CHAR(10),'Final Report'!AF672)</f>
        <v xml:space="preserve">
N/A</v>
      </c>
      <c r="F672" s="103" t="str">
        <f>Final_Report[[#This Row],[Components]]</f>
        <v>N/A (Level N/A), Accessibility, Audit, Marketing, MLM-XL, MLVISION, MyLab, US, VPAT</v>
      </c>
      <c r="G672" s="103" t="e">
        <f>Final_Report[[#This Row],[Labels]]</f>
        <v>#VALUE!</v>
      </c>
      <c r="H672" s="103">
        <f>Final_Report[[#This Row],[ScreenShot Name]]</f>
        <v>0</v>
      </c>
      <c r="I672" s="104">
        <f>Final_Report[[#This Row],[Priority]]</f>
        <v>0</v>
      </c>
      <c r="J672" s="103">
        <f>Final_Report[[#This Row],[Uploading Status]]</f>
        <v>0</v>
      </c>
    </row>
    <row r="673" spans="1:10" ht="409.5" hidden="1">
      <c r="A673" s="58">
        <f>Final_Report[[#This Row],[Issue Name]]</f>
        <v>0</v>
      </c>
      <c r="B673" s="103" t="str">
        <f>Final_Report[[#This Row],[Summary]]</f>
        <v>N/A</v>
      </c>
      <c r="C673" s="103" t="str">
        <f>CONCATENATE("*Steps to Reproduce:*",CHAR(10),CHAR(10),'Final Report'!AD673,CHAR(10),CHAR(10),'Final Report'!AF673,CHAR(10),CHAR(10),"*Actual Result:*",CHAR(10),'Final Report'!V673,CHAR(10),CHAR(10),"*ScreenShot Name:*",CHAR(10),'Final Report'!AI673,CHAR(10),CHAR(10),IF('Final Report'!X673&lt;&gt;"",CONCATENATE("*Code Snippet*",CHAR(10),'Final Report'!X673,CHAR(10),CHAR(10)),""),"*Expected Result*",CHAR(10),'Final Report'!Z673,CHAR(10),CHAR(10),"*Rationale*",CHAR(10),'Final Report'!AA673,CHAR(10),CHAR(10),"*Recommendation*",CHAR(10),'Final Report'!AC673,CHAR(10),CHAR(10),"*WCAG 2.1 Conformance Level:*",CHAR(10),'Final Report'!AG673,CHAR(10),CHAR(10),"*WCAG 2.1 Success Criteria:*",CHAR(10),'Final Report'!AH673,CHAR(10),CHAR(10),"*Tested on:*",CHAR(10),'Final Report'!AK673,CHAR(10),CHAR(10),IF(OR('Final Report'!G673&lt;&gt;"",'Final Report'!H673&lt;&gt;"",'Final Report'!I673&lt;&gt;"",'Final Report'!J673&lt;&gt;"",'Final Report'!K673&lt;&gt;"",'Final Report'!L673&lt;&gt;"",'Final Report'!M673&lt;&gt;"",'Final Report'!N673&lt;&gt;"",'Final Report'!O673&lt;&gt;""),CONCATENATE("*Assistive Technology:*",CHAR(10),IF('Final Report'!G673&lt;&gt;"",CONCATENATE("JAWS 2022 - Chrome - Windows - ",'Final Report'!G673,CHAR(10)),""),IF('Final Report'!H673&lt;&gt;"",CONCATENATE("NVDA 2022 - Firefox - Windows - ",'Final Report'!H673,CHAR(10)),""),IF('Final Report'!I673&lt;&gt;"",CONCATENATE("NVDA 2022 - Chrome - Windows - ",'Final Report'!I673,CHAR(10)),""),IF('Final Report'!J673&lt;&gt;"",CONCATENATE("VoiceOver - Safari - MAC OS - ",'Final Report'!J673,CHAR(10)),""),IF('Final Report'!K673&lt;&gt;"",CONCATENATE("VoiceOver - Chrome - MAC OS  - ",'Final Report'!K673,CHAR(10)),""),IF('Final Report'!L673&lt;&gt;"",CONCATENATE("VoiceOver - iOS - ",'Final Report'!L673,CHAR(10)),""),IF('Final Report'!M673&lt;&gt;"",CONCATENATE("TalkBack - Android - ",'Final Report'!M673,CHAR(10)),""),IF('Final Report'!N673&lt;&gt;"",CONCATENATE("ZoomText - ",'Final Report'!N673,CHAR(10)),""),IF('Final Report'!O673&lt;&gt;"",CONCATENATE("Dragon - ",'Final Report'!O673,CHAR(10)),""),CHAR(10),"*Original Bug:*",CHAR(10),)))</f>
        <v>*Steps to Reproduce:*
N/A
*Actual Result:*
N/A
*ScreenShot Name:*
*Code Snippet*
0
*Expected Result*
N/A
*Rationale*
N/A
*Recommendation*
N/A
*WCAG 2.1 Conformance Level:*
N/A
*WCAG 2.1 Success Criteria:*
N/A
*Tested on:*
Windows: 11
MAC OS: 12
iOS: 15
Android OS: 10
FALSE</v>
      </c>
      <c r="D673" s="121" t="b">
        <f>Final_Report[[#This Row],[Severity]]</f>
        <v>0</v>
      </c>
      <c r="E673" s="103" t="str">
        <f>CONCATENATE('Final Report'!AD673,CHAR(10),CHAR(10),'Final Report'!AF673)</f>
        <v xml:space="preserve">
N/A</v>
      </c>
      <c r="F673" s="103" t="str">
        <f>Final_Report[[#This Row],[Components]]</f>
        <v>N/A (Level N/A), Accessibility, Audit, Marketing, MLM-XL, MLVISION, MyLab, US, VPAT</v>
      </c>
      <c r="G673" s="103" t="e">
        <f>Final_Report[[#This Row],[Labels]]</f>
        <v>#VALUE!</v>
      </c>
      <c r="H673" s="103">
        <f>Final_Report[[#This Row],[ScreenShot Name]]</f>
        <v>0</v>
      </c>
      <c r="I673" s="104">
        <f>Final_Report[[#This Row],[Priority]]</f>
        <v>0</v>
      </c>
      <c r="J673" s="103">
        <f>Final_Report[[#This Row],[Uploading Status]]</f>
        <v>0</v>
      </c>
    </row>
    <row r="674" spans="1:10" ht="409.5" hidden="1">
      <c r="A674" s="58">
        <f>Final_Report[[#This Row],[Issue Name]]</f>
        <v>0</v>
      </c>
      <c r="B674" s="103" t="str">
        <f>Final_Report[[#This Row],[Summary]]</f>
        <v>N/A</v>
      </c>
      <c r="C674" s="103" t="str">
        <f>CONCATENATE("*Steps to Reproduce:*",CHAR(10),CHAR(10),'Final Report'!AD674,CHAR(10),CHAR(10),'Final Report'!AF674,CHAR(10),CHAR(10),"*Actual Result:*",CHAR(10),'Final Report'!V674,CHAR(10),CHAR(10),"*ScreenShot Name:*",CHAR(10),'Final Report'!AI674,CHAR(10),CHAR(10),IF('Final Report'!X674&lt;&gt;"",CONCATENATE("*Code Snippet*",CHAR(10),'Final Report'!X674,CHAR(10),CHAR(10)),""),"*Expected Result*",CHAR(10),'Final Report'!Z674,CHAR(10),CHAR(10),"*Rationale*",CHAR(10),'Final Report'!AA674,CHAR(10),CHAR(10),"*Recommendation*",CHAR(10),'Final Report'!AC674,CHAR(10),CHAR(10),"*WCAG 2.1 Conformance Level:*",CHAR(10),'Final Report'!AG674,CHAR(10),CHAR(10),"*WCAG 2.1 Success Criteria:*",CHAR(10),'Final Report'!AH674,CHAR(10),CHAR(10),"*Tested on:*",CHAR(10),'Final Report'!AK674,CHAR(10),CHAR(10),IF(OR('Final Report'!G674&lt;&gt;"",'Final Report'!H674&lt;&gt;"",'Final Report'!I674&lt;&gt;"",'Final Report'!J674&lt;&gt;"",'Final Report'!K674&lt;&gt;"",'Final Report'!L674&lt;&gt;"",'Final Report'!M674&lt;&gt;"",'Final Report'!N674&lt;&gt;"",'Final Report'!O674&lt;&gt;""),CONCATENATE("*Assistive Technology:*",CHAR(10),IF('Final Report'!G674&lt;&gt;"",CONCATENATE("JAWS 2022 - Chrome - Windows - ",'Final Report'!G674,CHAR(10)),""),IF('Final Report'!H674&lt;&gt;"",CONCATENATE("NVDA 2022 - Firefox - Windows - ",'Final Report'!H674,CHAR(10)),""),IF('Final Report'!I674&lt;&gt;"",CONCATENATE("NVDA 2022 - Chrome - Windows - ",'Final Report'!I674,CHAR(10)),""),IF('Final Report'!J674&lt;&gt;"",CONCATENATE("VoiceOver - Safari - MAC OS - ",'Final Report'!J674,CHAR(10)),""),IF('Final Report'!K674&lt;&gt;"",CONCATENATE("VoiceOver - Chrome - MAC OS  - ",'Final Report'!K674,CHAR(10)),""),IF('Final Report'!L674&lt;&gt;"",CONCATENATE("VoiceOver - iOS - ",'Final Report'!L674,CHAR(10)),""),IF('Final Report'!M674&lt;&gt;"",CONCATENATE("TalkBack - Android - ",'Final Report'!M674,CHAR(10)),""),IF('Final Report'!N674&lt;&gt;"",CONCATENATE("ZoomText - ",'Final Report'!N674,CHAR(10)),""),IF('Final Report'!O674&lt;&gt;"",CONCATENATE("Dragon - ",'Final Report'!O674,CHAR(10)),""),CHAR(10),"*Original Bug:*",CHAR(10),)))</f>
        <v>*Steps to Reproduce:*
N/A
*Actual Result:*
N/A
*ScreenShot Name:*
*Code Snippet*
0
*Expected Result*
N/A
*Rationale*
N/A
*Recommendation*
N/A
*WCAG 2.1 Conformance Level:*
N/A
*WCAG 2.1 Success Criteria:*
N/A
*Tested on:*
Windows: 11
MAC OS: 12
iOS: 15
Android OS: 10
FALSE</v>
      </c>
      <c r="D674" s="121" t="b">
        <f>Final_Report[[#This Row],[Severity]]</f>
        <v>0</v>
      </c>
      <c r="E674" s="103" t="str">
        <f>CONCATENATE('Final Report'!AD674,CHAR(10),CHAR(10),'Final Report'!AF674)</f>
        <v xml:space="preserve">
N/A</v>
      </c>
      <c r="F674" s="103" t="str">
        <f>Final_Report[[#This Row],[Components]]</f>
        <v>N/A (Level N/A), Accessibility, Audit, Marketing, MLM-XL, MLVISION, MyLab, US, VPAT</v>
      </c>
      <c r="G674" s="103" t="e">
        <f>Final_Report[[#This Row],[Labels]]</f>
        <v>#VALUE!</v>
      </c>
      <c r="H674" s="103">
        <f>Final_Report[[#This Row],[ScreenShot Name]]</f>
        <v>0</v>
      </c>
      <c r="I674" s="104">
        <f>Final_Report[[#This Row],[Priority]]</f>
        <v>0</v>
      </c>
      <c r="J674" s="103">
        <f>Final_Report[[#This Row],[Uploading Status]]</f>
        <v>0</v>
      </c>
    </row>
    <row r="675" spans="1:10" ht="409.5" hidden="1">
      <c r="A675" s="58">
        <f>Final_Report[[#This Row],[Issue Name]]</f>
        <v>0</v>
      </c>
      <c r="B675" s="103" t="str">
        <f>Final_Report[[#This Row],[Summary]]</f>
        <v>N/A</v>
      </c>
      <c r="C675" s="103" t="str">
        <f>CONCATENATE("*Steps to Reproduce:*",CHAR(10),CHAR(10),'Final Report'!AD675,CHAR(10),CHAR(10),'Final Report'!AF675,CHAR(10),CHAR(10),"*Actual Result:*",CHAR(10),'Final Report'!V675,CHAR(10),CHAR(10),"*ScreenShot Name:*",CHAR(10),'Final Report'!AI675,CHAR(10),CHAR(10),IF('Final Report'!X675&lt;&gt;"",CONCATENATE("*Code Snippet*",CHAR(10),'Final Report'!X675,CHAR(10),CHAR(10)),""),"*Expected Result*",CHAR(10),'Final Report'!Z675,CHAR(10),CHAR(10),"*Rationale*",CHAR(10),'Final Report'!AA675,CHAR(10),CHAR(10),"*Recommendation*",CHAR(10),'Final Report'!AC675,CHAR(10),CHAR(10),"*WCAG 2.1 Conformance Level:*",CHAR(10),'Final Report'!AG675,CHAR(10),CHAR(10),"*WCAG 2.1 Success Criteria:*",CHAR(10),'Final Report'!AH675,CHAR(10),CHAR(10),"*Tested on:*",CHAR(10),'Final Report'!AK675,CHAR(10),CHAR(10),IF(OR('Final Report'!G675&lt;&gt;"",'Final Report'!H675&lt;&gt;"",'Final Report'!I675&lt;&gt;"",'Final Report'!J675&lt;&gt;"",'Final Report'!K675&lt;&gt;"",'Final Report'!L675&lt;&gt;"",'Final Report'!M675&lt;&gt;"",'Final Report'!N675&lt;&gt;"",'Final Report'!O675&lt;&gt;""),CONCATENATE("*Assistive Technology:*",CHAR(10),IF('Final Report'!G675&lt;&gt;"",CONCATENATE("JAWS 2022 - Chrome - Windows - ",'Final Report'!G675,CHAR(10)),""),IF('Final Report'!H675&lt;&gt;"",CONCATENATE("NVDA 2022 - Firefox - Windows - ",'Final Report'!H675,CHAR(10)),""),IF('Final Report'!I675&lt;&gt;"",CONCATENATE("NVDA 2022 - Chrome - Windows - ",'Final Report'!I675,CHAR(10)),""),IF('Final Report'!J675&lt;&gt;"",CONCATENATE("VoiceOver - Safari - MAC OS - ",'Final Report'!J675,CHAR(10)),""),IF('Final Report'!K675&lt;&gt;"",CONCATENATE("VoiceOver - Chrome - MAC OS  - ",'Final Report'!K675,CHAR(10)),""),IF('Final Report'!L675&lt;&gt;"",CONCATENATE("VoiceOver - iOS - ",'Final Report'!L675,CHAR(10)),""),IF('Final Report'!M675&lt;&gt;"",CONCATENATE("TalkBack - Android - ",'Final Report'!M675,CHAR(10)),""),IF('Final Report'!N675&lt;&gt;"",CONCATENATE("ZoomText - ",'Final Report'!N675,CHAR(10)),""),IF('Final Report'!O675&lt;&gt;"",CONCATENATE("Dragon - ",'Final Report'!O675,CHAR(10)),""),CHAR(10),"*Original Bug:*",CHAR(10),)))</f>
        <v>*Steps to Reproduce:*
N/A
*Actual Result:*
N/A
*ScreenShot Name:*
*Code Snippet*
0
*Expected Result*
N/A
*Rationale*
N/A
*Recommendation*
N/A
*WCAG 2.1 Conformance Level:*
N/A
*WCAG 2.1 Success Criteria:*
N/A
*Tested on:*
Windows: 11
MAC OS: 12
iOS: 15
Android OS: 10
FALSE</v>
      </c>
      <c r="D675" s="121" t="b">
        <f>Final_Report[[#This Row],[Severity]]</f>
        <v>0</v>
      </c>
      <c r="E675" s="103" t="str">
        <f>CONCATENATE('Final Report'!AD675,CHAR(10),CHAR(10),'Final Report'!AF675)</f>
        <v xml:space="preserve">
N/A</v>
      </c>
      <c r="F675" s="103" t="str">
        <f>Final_Report[[#This Row],[Components]]</f>
        <v>N/A (Level N/A), Accessibility, Audit, Marketing, MLM-XL, MLVISION, MyLab, US, VPAT</v>
      </c>
      <c r="G675" s="103" t="e">
        <f>Final_Report[[#This Row],[Labels]]</f>
        <v>#VALUE!</v>
      </c>
      <c r="H675" s="103">
        <f>Final_Report[[#This Row],[ScreenShot Name]]</f>
        <v>0</v>
      </c>
      <c r="I675" s="104">
        <f>Final_Report[[#This Row],[Priority]]</f>
        <v>0</v>
      </c>
      <c r="J675" s="103">
        <f>Final_Report[[#This Row],[Uploading Status]]</f>
        <v>0</v>
      </c>
    </row>
    <row r="676" spans="1:10" ht="409.5" hidden="1">
      <c r="A676" s="58">
        <f>Final_Report[[#This Row],[Issue Name]]</f>
        <v>0</v>
      </c>
      <c r="B676" s="103" t="str">
        <f>Final_Report[[#This Row],[Summary]]</f>
        <v>N/A</v>
      </c>
      <c r="C676" s="103" t="str">
        <f>CONCATENATE("*Steps to Reproduce:*",CHAR(10),CHAR(10),'Final Report'!AD676,CHAR(10),CHAR(10),'Final Report'!AF676,CHAR(10),CHAR(10),"*Actual Result:*",CHAR(10),'Final Report'!V676,CHAR(10),CHAR(10),"*ScreenShot Name:*",CHAR(10),'Final Report'!AI676,CHAR(10),CHAR(10),IF('Final Report'!X676&lt;&gt;"",CONCATENATE("*Code Snippet*",CHAR(10),'Final Report'!X676,CHAR(10),CHAR(10)),""),"*Expected Result*",CHAR(10),'Final Report'!Z676,CHAR(10),CHAR(10),"*Rationale*",CHAR(10),'Final Report'!AA676,CHAR(10),CHAR(10),"*Recommendation*",CHAR(10),'Final Report'!AC676,CHAR(10),CHAR(10),"*WCAG 2.1 Conformance Level:*",CHAR(10),'Final Report'!AG676,CHAR(10),CHAR(10),"*WCAG 2.1 Success Criteria:*",CHAR(10),'Final Report'!AH676,CHAR(10),CHAR(10),"*Tested on:*",CHAR(10),'Final Report'!AK676,CHAR(10),CHAR(10),IF(OR('Final Report'!G676&lt;&gt;"",'Final Report'!H676&lt;&gt;"",'Final Report'!I676&lt;&gt;"",'Final Report'!J676&lt;&gt;"",'Final Report'!K676&lt;&gt;"",'Final Report'!L676&lt;&gt;"",'Final Report'!M676&lt;&gt;"",'Final Report'!N676&lt;&gt;"",'Final Report'!O676&lt;&gt;""),CONCATENATE("*Assistive Technology:*",CHAR(10),IF('Final Report'!G676&lt;&gt;"",CONCATENATE("JAWS 2022 - Chrome - Windows - ",'Final Report'!G676,CHAR(10)),""),IF('Final Report'!H676&lt;&gt;"",CONCATENATE("NVDA 2022 - Firefox - Windows - ",'Final Report'!H676,CHAR(10)),""),IF('Final Report'!I676&lt;&gt;"",CONCATENATE("NVDA 2022 - Chrome - Windows - ",'Final Report'!I676,CHAR(10)),""),IF('Final Report'!J676&lt;&gt;"",CONCATENATE("VoiceOver - Safari - MAC OS - ",'Final Report'!J676,CHAR(10)),""),IF('Final Report'!K676&lt;&gt;"",CONCATENATE("VoiceOver - Chrome - MAC OS  - ",'Final Report'!K676,CHAR(10)),""),IF('Final Report'!L676&lt;&gt;"",CONCATENATE("VoiceOver - iOS - ",'Final Report'!L676,CHAR(10)),""),IF('Final Report'!M676&lt;&gt;"",CONCATENATE("TalkBack - Android - ",'Final Report'!M676,CHAR(10)),""),IF('Final Report'!N676&lt;&gt;"",CONCATENATE("ZoomText - ",'Final Report'!N676,CHAR(10)),""),IF('Final Report'!O676&lt;&gt;"",CONCATENATE("Dragon - ",'Final Report'!O676,CHAR(10)),""),CHAR(10),"*Original Bug:*",CHAR(10),)))</f>
        <v>*Steps to Reproduce:*
N/A
*Actual Result:*
N/A
*ScreenShot Name:*
*Code Snippet*
0
*Expected Result*
N/A
*Rationale*
N/A
*Recommendation*
N/A
*WCAG 2.1 Conformance Level:*
N/A
*WCAG 2.1 Success Criteria:*
N/A
*Tested on:*
Windows: 11
MAC OS: 12
iOS: 15
Android OS: 10
FALSE</v>
      </c>
      <c r="D676" s="121" t="b">
        <f>Final_Report[[#This Row],[Severity]]</f>
        <v>0</v>
      </c>
      <c r="E676" s="103" t="str">
        <f>CONCATENATE('Final Report'!AD676,CHAR(10),CHAR(10),'Final Report'!AF676)</f>
        <v xml:space="preserve">
N/A</v>
      </c>
      <c r="F676" s="103" t="str">
        <f>Final_Report[[#This Row],[Components]]</f>
        <v>N/A (Level N/A), Accessibility, Audit, Marketing, MLM-XL, MLVISION, MyLab, US, VPAT</v>
      </c>
      <c r="G676" s="103" t="e">
        <f>Final_Report[[#This Row],[Labels]]</f>
        <v>#VALUE!</v>
      </c>
      <c r="H676" s="103">
        <f>Final_Report[[#This Row],[ScreenShot Name]]</f>
        <v>0</v>
      </c>
      <c r="I676" s="104">
        <f>Final_Report[[#This Row],[Priority]]</f>
        <v>0</v>
      </c>
      <c r="J676" s="103">
        <f>Final_Report[[#This Row],[Uploading Status]]</f>
        <v>0</v>
      </c>
    </row>
    <row r="677" spans="1:10" ht="409.5" hidden="1">
      <c r="A677" s="58">
        <f>Final_Report[[#This Row],[Issue Name]]</f>
        <v>0</v>
      </c>
      <c r="B677" s="103" t="str">
        <f>Final_Report[[#This Row],[Summary]]</f>
        <v>N/A</v>
      </c>
      <c r="C677" s="103" t="str">
        <f>CONCATENATE("*Steps to Reproduce:*",CHAR(10),CHAR(10),'Final Report'!AD677,CHAR(10),CHAR(10),'Final Report'!AF677,CHAR(10),CHAR(10),"*Actual Result:*",CHAR(10),'Final Report'!V677,CHAR(10),CHAR(10),"*ScreenShot Name:*",CHAR(10),'Final Report'!AI677,CHAR(10),CHAR(10),IF('Final Report'!X677&lt;&gt;"",CONCATENATE("*Code Snippet*",CHAR(10),'Final Report'!X677,CHAR(10),CHAR(10)),""),"*Expected Result*",CHAR(10),'Final Report'!Z677,CHAR(10),CHAR(10),"*Rationale*",CHAR(10),'Final Report'!AA677,CHAR(10),CHAR(10),"*Recommendation*",CHAR(10),'Final Report'!AC677,CHAR(10),CHAR(10),"*WCAG 2.1 Conformance Level:*",CHAR(10),'Final Report'!AG677,CHAR(10),CHAR(10),"*WCAG 2.1 Success Criteria:*",CHAR(10),'Final Report'!AH677,CHAR(10),CHAR(10),"*Tested on:*",CHAR(10),'Final Report'!AK677,CHAR(10),CHAR(10),IF(OR('Final Report'!G677&lt;&gt;"",'Final Report'!H677&lt;&gt;"",'Final Report'!I677&lt;&gt;"",'Final Report'!J677&lt;&gt;"",'Final Report'!K677&lt;&gt;"",'Final Report'!L677&lt;&gt;"",'Final Report'!M677&lt;&gt;"",'Final Report'!N677&lt;&gt;"",'Final Report'!O677&lt;&gt;""),CONCATENATE("*Assistive Technology:*",CHAR(10),IF('Final Report'!G677&lt;&gt;"",CONCATENATE("JAWS 2022 - Chrome - Windows - ",'Final Report'!G677,CHAR(10)),""),IF('Final Report'!H677&lt;&gt;"",CONCATENATE("NVDA 2022 - Firefox - Windows - ",'Final Report'!H677,CHAR(10)),""),IF('Final Report'!I677&lt;&gt;"",CONCATENATE("NVDA 2022 - Chrome - Windows - ",'Final Report'!I677,CHAR(10)),""),IF('Final Report'!J677&lt;&gt;"",CONCATENATE("VoiceOver - Safari - MAC OS - ",'Final Report'!J677,CHAR(10)),""),IF('Final Report'!K677&lt;&gt;"",CONCATENATE("VoiceOver - Chrome - MAC OS  - ",'Final Report'!K677,CHAR(10)),""),IF('Final Report'!L677&lt;&gt;"",CONCATENATE("VoiceOver - iOS - ",'Final Report'!L677,CHAR(10)),""),IF('Final Report'!M677&lt;&gt;"",CONCATENATE("TalkBack - Android - ",'Final Report'!M677,CHAR(10)),""),IF('Final Report'!N677&lt;&gt;"",CONCATENATE("ZoomText - ",'Final Report'!N677,CHAR(10)),""),IF('Final Report'!O677&lt;&gt;"",CONCATENATE("Dragon - ",'Final Report'!O677,CHAR(10)),""),CHAR(10),"*Original Bug:*",CHAR(10),)))</f>
        <v>*Steps to Reproduce:*
N/A
*Actual Result:*
N/A
*ScreenShot Name:*
*Code Snippet*
0
*Expected Result*
N/A
*Rationale*
N/A
*Recommendation*
N/A
*WCAG 2.1 Conformance Level:*
N/A
*WCAG 2.1 Success Criteria:*
N/A
*Tested on:*
Windows: 11
MAC OS: 12
iOS: 15
Android OS: 10
FALSE</v>
      </c>
      <c r="D677" s="121" t="b">
        <f>Final_Report[[#This Row],[Severity]]</f>
        <v>0</v>
      </c>
      <c r="E677" s="103" t="str">
        <f>CONCATENATE('Final Report'!AD677,CHAR(10),CHAR(10),'Final Report'!AF677)</f>
        <v xml:space="preserve">
N/A</v>
      </c>
      <c r="F677" s="103" t="str">
        <f>Final_Report[[#This Row],[Components]]</f>
        <v>N/A (Level N/A), Accessibility, Audit, Marketing, MLM-XL, MLVISION, MyLab, US, VPAT</v>
      </c>
      <c r="G677" s="103" t="e">
        <f>Final_Report[[#This Row],[Labels]]</f>
        <v>#VALUE!</v>
      </c>
      <c r="H677" s="103">
        <f>Final_Report[[#This Row],[ScreenShot Name]]</f>
        <v>0</v>
      </c>
      <c r="I677" s="104">
        <f>Final_Report[[#This Row],[Priority]]</f>
        <v>0</v>
      </c>
      <c r="J677" s="103">
        <f>Final_Report[[#This Row],[Uploading Status]]</f>
        <v>0</v>
      </c>
    </row>
    <row r="678" spans="1:10" ht="409.5" hidden="1">
      <c r="A678" s="58">
        <f>Final_Report[[#This Row],[Issue Name]]</f>
        <v>0</v>
      </c>
      <c r="B678" s="103" t="str">
        <f>Final_Report[[#This Row],[Summary]]</f>
        <v>N/A</v>
      </c>
      <c r="C678" s="103" t="str">
        <f>CONCATENATE("*Steps to Reproduce:*",CHAR(10),CHAR(10),'Final Report'!AD678,CHAR(10),CHAR(10),'Final Report'!AF678,CHAR(10),CHAR(10),"*Actual Result:*",CHAR(10),'Final Report'!V678,CHAR(10),CHAR(10),"*ScreenShot Name:*",CHAR(10),'Final Report'!AI678,CHAR(10),CHAR(10),IF('Final Report'!X678&lt;&gt;"",CONCATENATE("*Code Snippet*",CHAR(10),'Final Report'!X678,CHAR(10),CHAR(10)),""),"*Expected Result*",CHAR(10),'Final Report'!Z678,CHAR(10),CHAR(10),"*Rationale*",CHAR(10),'Final Report'!AA678,CHAR(10),CHAR(10),"*Recommendation*",CHAR(10),'Final Report'!AC678,CHAR(10),CHAR(10),"*WCAG 2.1 Conformance Level:*",CHAR(10),'Final Report'!AG678,CHAR(10),CHAR(10),"*WCAG 2.1 Success Criteria:*",CHAR(10),'Final Report'!AH678,CHAR(10),CHAR(10),"*Tested on:*",CHAR(10),'Final Report'!AK678,CHAR(10),CHAR(10),IF(OR('Final Report'!G678&lt;&gt;"",'Final Report'!H678&lt;&gt;"",'Final Report'!I678&lt;&gt;"",'Final Report'!J678&lt;&gt;"",'Final Report'!K678&lt;&gt;"",'Final Report'!L678&lt;&gt;"",'Final Report'!M678&lt;&gt;"",'Final Report'!N678&lt;&gt;"",'Final Report'!O678&lt;&gt;""),CONCATENATE("*Assistive Technology:*",CHAR(10),IF('Final Report'!G678&lt;&gt;"",CONCATENATE("JAWS 2022 - Chrome - Windows - ",'Final Report'!G678,CHAR(10)),""),IF('Final Report'!H678&lt;&gt;"",CONCATENATE("NVDA 2022 - Firefox - Windows - ",'Final Report'!H678,CHAR(10)),""),IF('Final Report'!I678&lt;&gt;"",CONCATENATE("NVDA 2022 - Chrome - Windows - ",'Final Report'!I678,CHAR(10)),""),IF('Final Report'!J678&lt;&gt;"",CONCATENATE("VoiceOver - Safari - MAC OS - ",'Final Report'!J678,CHAR(10)),""),IF('Final Report'!K678&lt;&gt;"",CONCATENATE("VoiceOver - Chrome - MAC OS  - ",'Final Report'!K678,CHAR(10)),""),IF('Final Report'!L678&lt;&gt;"",CONCATENATE("VoiceOver - iOS - ",'Final Report'!L678,CHAR(10)),""),IF('Final Report'!M678&lt;&gt;"",CONCATENATE("TalkBack - Android - ",'Final Report'!M678,CHAR(10)),""),IF('Final Report'!N678&lt;&gt;"",CONCATENATE("ZoomText - ",'Final Report'!N678,CHAR(10)),""),IF('Final Report'!O678&lt;&gt;"",CONCATENATE("Dragon - ",'Final Report'!O678,CHAR(10)),""),CHAR(10),"*Original Bug:*",CHAR(10),)))</f>
        <v>*Steps to Reproduce:*
N/A
*Actual Result:*
N/A
*ScreenShot Name:*
*Code Snippet*
0
*Expected Result*
N/A
*Rationale*
N/A
*Recommendation*
N/A
*WCAG 2.1 Conformance Level:*
N/A
*WCAG 2.1 Success Criteria:*
N/A
*Tested on:*
Windows: 11
MAC OS: 12
iOS: 15
Android OS: 10
FALSE</v>
      </c>
      <c r="D678" s="121" t="b">
        <f>Final_Report[[#This Row],[Severity]]</f>
        <v>0</v>
      </c>
      <c r="E678" s="103" t="str">
        <f>CONCATENATE('Final Report'!AD678,CHAR(10),CHAR(10),'Final Report'!AF678)</f>
        <v xml:space="preserve">
N/A</v>
      </c>
      <c r="F678" s="103" t="str">
        <f>Final_Report[[#This Row],[Components]]</f>
        <v>N/A (Level N/A), Accessibility, Audit, Marketing, MLM-XL, MLVISION, MyLab, US, VPAT</v>
      </c>
      <c r="G678" s="103" t="e">
        <f>Final_Report[[#This Row],[Labels]]</f>
        <v>#VALUE!</v>
      </c>
      <c r="H678" s="103">
        <f>Final_Report[[#This Row],[ScreenShot Name]]</f>
        <v>0</v>
      </c>
      <c r="I678" s="104">
        <f>Final_Report[[#This Row],[Priority]]</f>
        <v>0</v>
      </c>
      <c r="J678" s="103">
        <f>Final_Report[[#This Row],[Uploading Status]]</f>
        <v>0</v>
      </c>
    </row>
    <row r="679" spans="1:10" ht="409.5" hidden="1">
      <c r="A679" s="58">
        <f>Final_Report[[#This Row],[Issue Name]]</f>
        <v>0</v>
      </c>
      <c r="B679" s="103" t="str">
        <f>Final_Report[[#This Row],[Summary]]</f>
        <v>N/A</v>
      </c>
      <c r="C679" s="103" t="str">
        <f>CONCATENATE("*Steps to Reproduce:*",CHAR(10),CHAR(10),'Final Report'!AD679,CHAR(10),CHAR(10),'Final Report'!AF679,CHAR(10),CHAR(10),"*Actual Result:*",CHAR(10),'Final Report'!V679,CHAR(10),CHAR(10),"*ScreenShot Name:*",CHAR(10),'Final Report'!AI679,CHAR(10),CHAR(10),IF('Final Report'!X679&lt;&gt;"",CONCATENATE("*Code Snippet*",CHAR(10),'Final Report'!X679,CHAR(10),CHAR(10)),""),"*Expected Result*",CHAR(10),'Final Report'!Z679,CHAR(10),CHAR(10),"*Rationale*",CHAR(10),'Final Report'!AA679,CHAR(10),CHAR(10),"*Recommendation*",CHAR(10),'Final Report'!AC679,CHAR(10),CHAR(10),"*WCAG 2.1 Conformance Level:*",CHAR(10),'Final Report'!AG679,CHAR(10),CHAR(10),"*WCAG 2.1 Success Criteria:*",CHAR(10),'Final Report'!AH679,CHAR(10),CHAR(10),"*Tested on:*",CHAR(10),'Final Report'!AK679,CHAR(10),CHAR(10),IF(OR('Final Report'!G679&lt;&gt;"",'Final Report'!H679&lt;&gt;"",'Final Report'!I679&lt;&gt;"",'Final Report'!J679&lt;&gt;"",'Final Report'!K679&lt;&gt;"",'Final Report'!L679&lt;&gt;"",'Final Report'!M679&lt;&gt;"",'Final Report'!N679&lt;&gt;"",'Final Report'!O679&lt;&gt;""),CONCATENATE("*Assistive Technology:*",CHAR(10),IF('Final Report'!G679&lt;&gt;"",CONCATENATE("JAWS 2022 - Chrome - Windows - ",'Final Report'!G679,CHAR(10)),""),IF('Final Report'!H679&lt;&gt;"",CONCATENATE("NVDA 2022 - Firefox - Windows - ",'Final Report'!H679,CHAR(10)),""),IF('Final Report'!I679&lt;&gt;"",CONCATENATE("NVDA 2022 - Chrome - Windows - ",'Final Report'!I679,CHAR(10)),""),IF('Final Report'!J679&lt;&gt;"",CONCATENATE("VoiceOver - Safari - MAC OS - ",'Final Report'!J679,CHAR(10)),""),IF('Final Report'!K679&lt;&gt;"",CONCATENATE("VoiceOver - Chrome - MAC OS  - ",'Final Report'!K679,CHAR(10)),""),IF('Final Report'!L679&lt;&gt;"",CONCATENATE("VoiceOver - iOS - ",'Final Report'!L679,CHAR(10)),""),IF('Final Report'!M679&lt;&gt;"",CONCATENATE("TalkBack - Android - ",'Final Report'!M679,CHAR(10)),""),IF('Final Report'!N679&lt;&gt;"",CONCATENATE("ZoomText - ",'Final Report'!N679,CHAR(10)),""),IF('Final Report'!O679&lt;&gt;"",CONCATENATE("Dragon - ",'Final Report'!O679,CHAR(10)),""),CHAR(10),"*Original Bug:*",CHAR(10),)))</f>
        <v>*Steps to Reproduce:*
N/A
*Actual Result:*
N/A
*ScreenShot Name:*
*Code Snippet*
0
*Expected Result*
N/A
*Rationale*
N/A
*Recommendation*
N/A
*WCAG 2.1 Conformance Level:*
N/A
*WCAG 2.1 Success Criteria:*
N/A
*Tested on:*
Windows: 11
MAC OS: 12
iOS: 15
Android OS: 10
FALSE</v>
      </c>
      <c r="D679" s="121" t="b">
        <f>Final_Report[[#This Row],[Severity]]</f>
        <v>0</v>
      </c>
      <c r="E679" s="103" t="str">
        <f>CONCATENATE('Final Report'!AD679,CHAR(10),CHAR(10),'Final Report'!AF679)</f>
        <v xml:space="preserve">
N/A</v>
      </c>
      <c r="F679" s="103" t="str">
        <f>Final_Report[[#This Row],[Components]]</f>
        <v>N/A (Level N/A), Accessibility, Audit, Marketing, MLM-XL, MLVISION, MyLab, US, VPAT</v>
      </c>
      <c r="G679" s="103" t="e">
        <f>Final_Report[[#This Row],[Labels]]</f>
        <v>#VALUE!</v>
      </c>
      <c r="H679" s="103">
        <f>Final_Report[[#This Row],[ScreenShot Name]]</f>
        <v>0</v>
      </c>
      <c r="I679" s="104">
        <f>Final_Report[[#This Row],[Priority]]</f>
        <v>0</v>
      </c>
      <c r="J679" s="103">
        <f>Final_Report[[#This Row],[Uploading Status]]</f>
        <v>0</v>
      </c>
    </row>
    <row r="680" spans="1:10" ht="409.5" hidden="1">
      <c r="A680" s="58">
        <f>Final_Report[[#This Row],[Issue Name]]</f>
        <v>0</v>
      </c>
      <c r="B680" s="103" t="str">
        <f>Final_Report[[#This Row],[Summary]]</f>
        <v>N/A</v>
      </c>
      <c r="C680" s="103" t="str">
        <f>CONCATENATE("*Steps to Reproduce:*",CHAR(10),CHAR(10),'Final Report'!AD680,CHAR(10),CHAR(10),'Final Report'!AF680,CHAR(10),CHAR(10),"*Actual Result:*",CHAR(10),'Final Report'!V680,CHAR(10),CHAR(10),"*ScreenShot Name:*",CHAR(10),'Final Report'!AI680,CHAR(10),CHAR(10),IF('Final Report'!X680&lt;&gt;"",CONCATENATE("*Code Snippet*",CHAR(10),'Final Report'!X680,CHAR(10),CHAR(10)),""),"*Expected Result*",CHAR(10),'Final Report'!Z680,CHAR(10),CHAR(10),"*Rationale*",CHAR(10),'Final Report'!AA680,CHAR(10),CHAR(10),"*Recommendation*",CHAR(10),'Final Report'!AC680,CHAR(10),CHAR(10),"*WCAG 2.1 Conformance Level:*",CHAR(10),'Final Report'!AG680,CHAR(10),CHAR(10),"*WCAG 2.1 Success Criteria:*",CHAR(10),'Final Report'!AH680,CHAR(10),CHAR(10),"*Tested on:*",CHAR(10),'Final Report'!AK680,CHAR(10),CHAR(10),IF(OR('Final Report'!G680&lt;&gt;"",'Final Report'!H680&lt;&gt;"",'Final Report'!I680&lt;&gt;"",'Final Report'!J680&lt;&gt;"",'Final Report'!K680&lt;&gt;"",'Final Report'!L680&lt;&gt;"",'Final Report'!M680&lt;&gt;"",'Final Report'!N680&lt;&gt;"",'Final Report'!O680&lt;&gt;""),CONCATENATE("*Assistive Technology:*",CHAR(10),IF('Final Report'!G680&lt;&gt;"",CONCATENATE("JAWS 2022 - Chrome - Windows - ",'Final Report'!G680,CHAR(10)),""),IF('Final Report'!H680&lt;&gt;"",CONCATENATE("NVDA 2022 - Firefox - Windows - ",'Final Report'!H680,CHAR(10)),""),IF('Final Report'!I680&lt;&gt;"",CONCATENATE("NVDA 2022 - Chrome - Windows - ",'Final Report'!I680,CHAR(10)),""),IF('Final Report'!J680&lt;&gt;"",CONCATENATE("VoiceOver - Safari - MAC OS - ",'Final Report'!J680,CHAR(10)),""),IF('Final Report'!K680&lt;&gt;"",CONCATENATE("VoiceOver - Chrome - MAC OS  - ",'Final Report'!K680,CHAR(10)),""),IF('Final Report'!L680&lt;&gt;"",CONCATENATE("VoiceOver - iOS - ",'Final Report'!L680,CHAR(10)),""),IF('Final Report'!M680&lt;&gt;"",CONCATENATE("TalkBack - Android - ",'Final Report'!M680,CHAR(10)),""),IF('Final Report'!N680&lt;&gt;"",CONCATENATE("ZoomText - ",'Final Report'!N680,CHAR(10)),""),IF('Final Report'!O680&lt;&gt;"",CONCATENATE("Dragon - ",'Final Report'!O680,CHAR(10)),""),CHAR(10),"*Original Bug:*",CHAR(10),)))</f>
        <v>*Steps to Reproduce:*
N/A
*Actual Result:*
N/A
*ScreenShot Name:*
*Code Snippet*
0
*Expected Result*
N/A
*Rationale*
N/A
*Recommendation*
N/A
*WCAG 2.1 Conformance Level:*
N/A
*WCAG 2.1 Success Criteria:*
N/A
*Tested on:*
Windows: 11
MAC OS: 12
iOS: 15
Android OS: 10
FALSE</v>
      </c>
      <c r="D680" s="121" t="b">
        <f>Final_Report[[#This Row],[Severity]]</f>
        <v>0</v>
      </c>
      <c r="E680" s="103" t="str">
        <f>CONCATENATE('Final Report'!AD680,CHAR(10),CHAR(10),'Final Report'!AF680)</f>
        <v xml:space="preserve">
N/A</v>
      </c>
      <c r="F680" s="103" t="str">
        <f>Final_Report[[#This Row],[Components]]</f>
        <v>N/A (Level N/A), Accessibility, Audit, Marketing, MLM-XL, MLVISION, MyLab, US, VPAT</v>
      </c>
      <c r="G680" s="103" t="e">
        <f>Final_Report[[#This Row],[Labels]]</f>
        <v>#VALUE!</v>
      </c>
      <c r="H680" s="103">
        <f>Final_Report[[#This Row],[ScreenShot Name]]</f>
        <v>0</v>
      </c>
      <c r="I680" s="104">
        <f>Final_Report[[#This Row],[Priority]]</f>
        <v>0</v>
      </c>
      <c r="J680" s="103">
        <f>Final_Report[[#This Row],[Uploading Status]]</f>
        <v>0</v>
      </c>
    </row>
    <row r="681" spans="1:10" ht="409.5" hidden="1">
      <c r="A681" s="58">
        <f>Final_Report[[#This Row],[Issue Name]]</f>
        <v>0</v>
      </c>
      <c r="B681" s="103" t="str">
        <f>Final_Report[[#This Row],[Summary]]</f>
        <v>N/A</v>
      </c>
      <c r="C681" s="103" t="str">
        <f>CONCATENATE("*Steps to Reproduce:*",CHAR(10),CHAR(10),'Final Report'!AD681,CHAR(10),CHAR(10),'Final Report'!AF681,CHAR(10),CHAR(10),"*Actual Result:*",CHAR(10),'Final Report'!V681,CHAR(10),CHAR(10),"*ScreenShot Name:*",CHAR(10),'Final Report'!AI681,CHAR(10),CHAR(10),IF('Final Report'!X681&lt;&gt;"",CONCATENATE("*Code Snippet*",CHAR(10),'Final Report'!X681,CHAR(10),CHAR(10)),""),"*Expected Result*",CHAR(10),'Final Report'!Z681,CHAR(10),CHAR(10),"*Rationale*",CHAR(10),'Final Report'!AA681,CHAR(10),CHAR(10),"*Recommendation*",CHAR(10),'Final Report'!AC681,CHAR(10),CHAR(10),"*WCAG 2.1 Conformance Level:*",CHAR(10),'Final Report'!AG681,CHAR(10),CHAR(10),"*WCAG 2.1 Success Criteria:*",CHAR(10),'Final Report'!AH681,CHAR(10),CHAR(10),"*Tested on:*",CHAR(10),'Final Report'!AK681,CHAR(10),CHAR(10),IF(OR('Final Report'!G681&lt;&gt;"",'Final Report'!H681&lt;&gt;"",'Final Report'!I681&lt;&gt;"",'Final Report'!J681&lt;&gt;"",'Final Report'!K681&lt;&gt;"",'Final Report'!L681&lt;&gt;"",'Final Report'!M681&lt;&gt;"",'Final Report'!N681&lt;&gt;"",'Final Report'!O681&lt;&gt;""),CONCATENATE("*Assistive Technology:*",CHAR(10),IF('Final Report'!G681&lt;&gt;"",CONCATENATE("JAWS 2022 - Chrome - Windows - ",'Final Report'!G681,CHAR(10)),""),IF('Final Report'!H681&lt;&gt;"",CONCATENATE("NVDA 2022 - Firefox - Windows - ",'Final Report'!H681,CHAR(10)),""),IF('Final Report'!I681&lt;&gt;"",CONCATENATE("NVDA 2022 - Chrome - Windows - ",'Final Report'!I681,CHAR(10)),""),IF('Final Report'!J681&lt;&gt;"",CONCATENATE("VoiceOver - Safari - MAC OS - ",'Final Report'!J681,CHAR(10)),""),IF('Final Report'!K681&lt;&gt;"",CONCATENATE("VoiceOver - Chrome - MAC OS  - ",'Final Report'!K681,CHAR(10)),""),IF('Final Report'!L681&lt;&gt;"",CONCATENATE("VoiceOver - iOS - ",'Final Report'!L681,CHAR(10)),""),IF('Final Report'!M681&lt;&gt;"",CONCATENATE("TalkBack - Android - ",'Final Report'!M681,CHAR(10)),""),IF('Final Report'!N681&lt;&gt;"",CONCATENATE("ZoomText - ",'Final Report'!N681,CHAR(10)),""),IF('Final Report'!O681&lt;&gt;"",CONCATENATE("Dragon - ",'Final Report'!O681,CHAR(10)),""),CHAR(10),"*Original Bug:*",CHAR(10),)))</f>
        <v>*Steps to Reproduce:*
N/A
*Actual Result:*
N/A
*ScreenShot Name:*
*Code Snippet*
0
*Expected Result*
N/A
*Rationale*
N/A
*Recommendation*
N/A
*WCAG 2.1 Conformance Level:*
N/A
*WCAG 2.1 Success Criteria:*
N/A
*Tested on:*
Windows: 11
MAC OS: 12
iOS: 15
Android OS: 10
FALSE</v>
      </c>
      <c r="D681" s="121" t="b">
        <f>Final_Report[[#This Row],[Severity]]</f>
        <v>0</v>
      </c>
      <c r="E681" s="103" t="str">
        <f>CONCATENATE('Final Report'!AD681,CHAR(10),CHAR(10),'Final Report'!AF681)</f>
        <v xml:space="preserve">
N/A</v>
      </c>
      <c r="F681" s="103" t="str">
        <f>Final_Report[[#This Row],[Components]]</f>
        <v>N/A (Level N/A), Accessibility, Audit, Marketing, MLM-XL, MLVISION, MyLab, US, VPAT</v>
      </c>
      <c r="G681" s="103" t="e">
        <f>Final_Report[[#This Row],[Labels]]</f>
        <v>#VALUE!</v>
      </c>
      <c r="H681" s="103">
        <f>Final_Report[[#This Row],[ScreenShot Name]]</f>
        <v>0</v>
      </c>
      <c r="I681" s="104">
        <f>Final_Report[[#This Row],[Priority]]</f>
        <v>0</v>
      </c>
      <c r="J681" s="103">
        <f>Final_Report[[#This Row],[Uploading Status]]</f>
        <v>0</v>
      </c>
    </row>
    <row r="682" spans="1:10" ht="409.5" hidden="1">
      <c r="A682" s="58">
        <f>Final_Report[[#This Row],[Issue Name]]</f>
        <v>0</v>
      </c>
      <c r="B682" s="103" t="str">
        <f>Final_Report[[#This Row],[Summary]]</f>
        <v>N/A</v>
      </c>
      <c r="C682" s="103" t="str">
        <f>CONCATENATE("*Steps to Reproduce:*",CHAR(10),CHAR(10),'Final Report'!AD682,CHAR(10),CHAR(10),'Final Report'!AF682,CHAR(10),CHAR(10),"*Actual Result:*",CHAR(10),'Final Report'!V682,CHAR(10),CHAR(10),"*ScreenShot Name:*",CHAR(10),'Final Report'!AI682,CHAR(10),CHAR(10),IF('Final Report'!X682&lt;&gt;"",CONCATENATE("*Code Snippet*",CHAR(10),'Final Report'!X682,CHAR(10),CHAR(10)),""),"*Expected Result*",CHAR(10),'Final Report'!Z682,CHAR(10),CHAR(10),"*Rationale*",CHAR(10),'Final Report'!AA682,CHAR(10),CHAR(10),"*Recommendation*",CHAR(10),'Final Report'!AC682,CHAR(10),CHAR(10),"*WCAG 2.1 Conformance Level:*",CHAR(10),'Final Report'!AG682,CHAR(10),CHAR(10),"*WCAG 2.1 Success Criteria:*",CHAR(10),'Final Report'!AH682,CHAR(10),CHAR(10),"*Tested on:*",CHAR(10),'Final Report'!AK682,CHAR(10),CHAR(10),IF(OR('Final Report'!G682&lt;&gt;"",'Final Report'!H682&lt;&gt;"",'Final Report'!I682&lt;&gt;"",'Final Report'!J682&lt;&gt;"",'Final Report'!K682&lt;&gt;"",'Final Report'!L682&lt;&gt;"",'Final Report'!M682&lt;&gt;"",'Final Report'!N682&lt;&gt;"",'Final Report'!O682&lt;&gt;""),CONCATENATE("*Assistive Technology:*",CHAR(10),IF('Final Report'!G682&lt;&gt;"",CONCATENATE("JAWS 2022 - Chrome - Windows - ",'Final Report'!G682,CHAR(10)),""),IF('Final Report'!H682&lt;&gt;"",CONCATENATE("NVDA 2022 - Firefox - Windows - ",'Final Report'!H682,CHAR(10)),""),IF('Final Report'!I682&lt;&gt;"",CONCATENATE("NVDA 2022 - Chrome - Windows - ",'Final Report'!I682,CHAR(10)),""),IF('Final Report'!J682&lt;&gt;"",CONCATENATE("VoiceOver - Safari - MAC OS - ",'Final Report'!J682,CHAR(10)),""),IF('Final Report'!K682&lt;&gt;"",CONCATENATE("VoiceOver - Chrome - MAC OS  - ",'Final Report'!K682,CHAR(10)),""),IF('Final Report'!L682&lt;&gt;"",CONCATENATE("VoiceOver - iOS - ",'Final Report'!L682,CHAR(10)),""),IF('Final Report'!M682&lt;&gt;"",CONCATENATE("TalkBack - Android - ",'Final Report'!M682,CHAR(10)),""),IF('Final Report'!N682&lt;&gt;"",CONCATENATE("ZoomText - ",'Final Report'!N682,CHAR(10)),""),IF('Final Report'!O682&lt;&gt;"",CONCATENATE("Dragon - ",'Final Report'!O682,CHAR(10)),""),CHAR(10),"*Original Bug:*",CHAR(10),)))</f>
        <v>*Steps to Reproduce:*
N/A
*Actual Result:*
N/A
*ScreenShot Name:*
*Code Snippet*
0
*Expected Result*
N/A
*Rationale*
N/A
*Recommendation*
N/A
*WCAG 2.1 Conformance Level:*
N/A
*WCAG 2.1 Success Criteria:*
N/A
*Tested on:*
Windows: 11
MAC OS: 12
iOS: 15
Android OS: 10
FALSE</v>
      </c>
      <c r="D682" s="121" t="b">
        <f>Final_Report[[#This Row],[Severity]]</f>
        <v>0</v>
      </c>
      <c r="E682" s="103" t="str">
        <f>CONCATENATE('Final Report'!AD682,CHAR(10),CHAR(10),'Final Report'!AF682)</f>
        <v xml:space="preserve">
N/A</v>
      </c>
      <c r="F682" s="103" t="str">
        <f>Final_Report[[#This Row],[Components]]</f>
        <v>N/A (Level N/A), Accessibility, Audit, Marketing, MLM-XL, MLVISION, MyLab, US, VPAT</v>
      </c>
      <c r="G682" s="103" t="e">
        <f>Final_Report[[#This Row],[Labels]]</f>
        <v>#VALUE!</v>
      </c>
      <c r="H682" s="103">
        <f>Final_Report[[#This Row],[ScreenShot Name]]</f>
        <v>0</v>
      </c>
      <c r="I682" s="104">
        <f>Final_Report[[#This Row],[Priority]]</f>
        <v>0</v>
      </c>
      <c r="J682" s="103">
        <f>Final_Report[[#This Row],[Uploading Status]]</f>
        <v>0</v>
      </c>
    </row>
    <row r="683" spans="1:10" ht="409.5" hidden="1">
      <c r="A683" s="58">
        <f>Final_Report[[#This Row],[Issue Name]]</f>
        <v>0</v>
      </c>
      <c r="B683" s="103" t="str">
        <f>Final_Report[[#This Row],[Summary]]</f>
        <v>N/A</v>
      </c>
      <c r="C683" s="103" t="str">
        <f>CONCATENATE("*Steps to Reproduce:*",CHAR(10),CHAR(10),'Final Report'!AD683,CHAR(10),CHAR(10),'Final Report'!AF683,CHAR(10),CHAR(10),"*Actual Result:*",CHAR(10),'Final Report'!V683,CHAR(10),CHAR(10),"*ScreenShot Name:*",CHAR(10),'Final Report'!AI683,CHAR(10),CHAR(10),IF('Final Report'!X683&lt;&gt;"",CONCATENATE("*Code Snippet*",CHAR(10),'Final Report'!X683,CHAR(10),CHAR(10)),""),"*Expected Result*",CHAR(10),'Final Report'!Z683,CHAR(10),CHAR(10),"*Rationale*",CHAR(10),'Final Report'!AA683,CHAR(10),CHAR(10),"*Recommendation*",CHAR(10),'Final Report'!AC683,CHAR(10),CHAR(10),"*WCAG 2.1 Conformance Level:*",CHAR(10),'Final Report'!AG683,CHAR(10),CHAR(10),"*WCAG 2.1 Success Criteria:*",CHAR(10),'Final Report'!AH683,CHAR(10),CHAR(10),"*Tested on:*",CHAR(10),'Final Report'!AK683,CHAR(10),CHAR(10),IF(OR('Final Report'!G683&lt;&gt;"",'Final Report'!H683&lt;&gt;"",'Final Report'!I683&lt;&gt;"",'Final Report'!J683&lt;&gt;"",'Final Report'!K683&lt;&gt;"",'Final Report'!L683&lt;&gt;"",'Final Report'!M683&lt;&gt;"",'Final Report'!N683&lt;&gt;"",'Final Report'!O683&lt;&gt;""),CONCATENATE("*Assistive Technology:*",CHAR(10),IF('Final Report'!G683&lt;&gt;"",CONCATENATE("JAWS 2022 - Chrome - Windows - ",'Final Report'!G683,CHAR(10)),""),IF('Final Report'!H683&lt;&gt;"",CONCATENATE("NVDA 2022 - Firefox - Windows - ",'Final Report'!H683,CHAR(10)),""),IF('Final Report'!I683&lt;&gt;"",CONCATENATE("NVDA 2022 - Chrome - Windows - ",'Final Report'!I683,CHAR(10)),""),IF('Final Report'!J683&lt;&gt;"",CONCATENATE("VoiceOver - Safari - MAC OS - ",'Final Report'!J683,CHAR(10)),""),IF('Final Report'!K683&lt;&gt;"",CONCATENATE("VoiceOver - Chrome - MAC OS  - ",'Final Report'!K683,CHAR(10)),""),IF('Final Report'!L683&lt;&gt;"",CONCATENATE("VoiceOver - iOS - ",'Final Report'!L683,CHAR(10)),""),IF('Final Report'!M683&lt;&gt;"",CONCATENATE("TalkBack - Android - ",'Final Report'!M683,CHAR(10)),""),IF('Final Report'!N683&lt;&gt;"",CONCATENATE("ZoomText - ",'Final Report'!N683,CHAR(10)),""),IF('Final Report'!O683&lt;&gt;"",CONCATENATE("Dragon - ",'Final Report'!O683,CHAR(10)),""),CHAR(10),"*Original Bug:*",CHAR(10),)))</f>
        <v>*Steps to Reproduce:*
N/A
*Actual Result:*
N/A
*ScreenShot Name:*
*Code Snippet*
0
*Expected Result*
N/A
*Rationale*
N/A
*Recommendation*
N/A
*WCAG 2.1 Conformance Level:*
N/A
*WCAG 2.1 Success Criteria:*
N/A
*Tested on:*
Windows: 11
MAC OS: 12
iOS: 15
Android OS: 10
FALSE</v>
      </c>
      <c r="D683" s="121" t="b">
        <f>Final_Report[[#This Row],[Severity]]</f>
        <v>0</v>
      </c>
      <c r="E683" s="103" t="str">
        <f>CONCATENATE('Final Report'!AD683,CHAR(10),CHAR(10),'Final Report'!AF683)</f>
        <v xml:space="preserve">
N/A</v>
      </c>
      <c r="F683" s="103" t="str">
        <f>Final_Report[[#This Row],[Components]]</f>
        <v>N/A (Level N/A), Accessibility, Audit, Marketing, MLM-XL, MLVISION, MyLab, US, VPAT</v>
      </c>
      <c r="G683" s="103" t="e">
        <f>Final_Report[[#This Row],[Labels]]</f>
        <v>#VALUE!</v>
      </c>
      <c r="H683" s="103">
        <f>Final_Report[[#This Row],[ScreenShot Name]]</f>
        <v>0</v>
      </c>
      <c r="I683" s="104">
        <f>Final_Report[[#This Row],[Priority]]</f>
        <v>0</v>
      </c>
      <c r="J683" s="103">
        <f>Final_Report[[#This Row],[Uploading Status]]</f>
        <v>0</v>
      </c>
    </row>
    <row r="684" spans="1:10" ht="409.5" hidden="1">
      <c r="A684" s="58">
        <f>Final_Report[[#This Row],[Issue Name]]</f>
        <v>0</v>
      </c>
      <c r="B684" s="103" t="str">
        <f>Final_Report[[#This Row],[Summary]]</f>
        <v>N/A</v>
      </c>
      <c r="C684" s="103" t="str">
        <f>CONCATENATE("*Steps to Reproduce:*",CHAR(10),CHAR(10),'Final Report'!AD684,CHAR(10),CHAR(10),'Final Report'!AF684,CHAR(10),CHAR(10),"*Actual Result:*",CHAR(10),'Final Report'!V684,CHAR(10),CHAR(10),"*ScreenShot Name:*",CHAR(10),'Final Report'!AI684,CHAR(10),CHAR(10),IF('Final Report'!X684&lt;&gt;"",CONCATENATE("*Code Snippet*",CHAR(10),'Final Report'!X684,CHAR(10),CHAR(10)),""),"*Expected Result*",CHAR(10),'Final Report'!Z684,CHAR(10),CHAR(10),"*Rationale*",CHAR(10),'Final Report'!AA684,CHAR(10),CHAR(10),"*Recommendation*",CHAR(10),'Final Report'!AC684,CHAR(10),CHAR(10),"*WCAG 2.1 Conformance Level:*",CHAR(10),'Final Report'!AG684,CHAR(10),CHAR(10),"*WCAG 2.1 Success Criteria:*",CHAR(10),'Final Report'!AH684,CHAR(10),CHAR(10),"*Tested on:*",CHAR(10),'Final Report'!AK684,CHAR(10),CHAR(10),IF(OR('Final Report'!G684&lt;&gt;"",'Final Report'!H684&lt;&gt;"",'Final Report'!I684&lt;&gt;"",'Final Report'!J684&lt;&gt;"",'Final Report'!K684&lt;&gt;"",'Final Report'!L684&lt;&gt;"",'Final Report'!M684&lt;&gt;"",'Final Report'!N684&lt;&gt;"",'Final Report'!O684&lt;&gt;""),CONCATENATE("*Assistive Technology:*",CHAR(10),IF('Final Report'!G684&lt;&gt;"",CONCATENATE("JAWS 2022 - Chrome - Windows - ",'Final Report'!G684,CHAR(10)),""),IF('Final Report'!H684&lt;&gt;"",CONCATENATE("NVDA 2022 - Firefox - Windows - ",'Final Report'!H684,CHAR(10)),""),IF('Final Report'!I684&lt;&gt;"",CONCATENATE("NVDA 2022 - Chrome - Windows - ",'Final Report'!I684,CHAR(10)),""),IF('Final Report'!J684&lt;&gt;"",CONCATENATE("VoiceOver - Safari - MAC OS - ",'Final Report'!J684,CHAR(10)),""),IF('Final Report'!K684&lt;&gt;"",CONCATENATE("VoiceOver - Chrome - MAC OS  - ",'Final Report'!K684,CHAR(10)),""),IF('Final Report'!L684&lt;&gt;"",CONCATENATE("VoiceOver - iOS - ",'Final Report'!L684,CHAR(10)),""),IF('Final Report'!M684&lt;&gt;"",CONCATENATE("TalkBack - Android - ",'Final Report'!M684,CHAR(10)),""),IF('Final Report'!N684&lt;&gt;"",CONCATENATE("ZoomText - ",'Final Report'!N684,CHAR(10)),""),IF('Final Report'!O684&lt;&gt;"",CONCATENATE("Dragon - ",'Final Report'!O684,CHAR(10)),""),CHAR(10),"*Original Bug:*",CHAR(10),)))</f>
        <v>*Steps to Reproduce:*
N/A
*Actual Result:*
N/A
*ScreenShot Name:*
*Code Snippet*
0
*Expected Result*
N/A
*Rationale*
N/A
*Recommendation*
N/A
*WCAG 2.1 Conformance Level:*
N/A
*WCAG 2.1 Success Criteria:*
N/A
*Tested on:*
Windows: 11
MAC OS: 12
iOS: 15
Android OS: 10
FALSE</v>
      </c>
      <c r="D684" s="121" t="b">
        <f>Final_Report[[#This Row],[Severity]]</f>
        <v>0</v>
      </c>
      <c r="E684" s="103" t="str">
        <f>CONCATENATE('Final Report'!AD684,CHAR(10),CHAR(10),'Final Report'!AF684)</f>
        <v xml:space="preserve">
N/A</v>
      </c>
      <c r="F684" s="103" t="str">
        <f>Final_Report[[#This Row],[Components]]</f>
        <v>N/A (Level N/A), Accessibility, Audit, Marketing, MLM-XL, MLVISION, MyLab, US, VPAT</v>
      </c>
      <c r="G684" s="103" t="e">
        <f>Final_Report[[#This Row],[Labels]]</f>
        <v>#VALUE!</v>
      </c>
      <c r="H684" s="103">
        <f>Final_Report[[#This Row],[ScreenShot Name]]</f>
        <v>0</v>
      </c>
      <c r="I684" s="104">
        <f>Final_Report[[#This Row],[Priority]]</f>
        <v>0</v>
      </c>
      <c r="J684" s="103">
        <f>Final_Report[[#This Row],[Uploading Status]]</f>
        <v>0</v>
      </c>
    </row>
    <row r="685" spans="1:10" ht="409.5" hidden="1">
      <c r="A685" s="58">
        <f>Final_Report[[#This Row],[Issue Name]]</f>
        <v>0</v>
      </c>
      <c r="B685" s="103" t="str">
        <f>Final_Report[[#This Row],[Summary]]</f>
        <v>N/A</v>
      </c>
      <c r="C685" s="103" t="str">
        <f>CONCATENATE("*Steps to Reproduce:*",CHAR(10),CHAR(10),'Final Report'!AD685,CHAR(10),CHAR(10),'Final Report'!AF685,CHAR(10),CHAR(10),"*Actual Result:*",CHAR(10),'Final Report'!V685,CHAR(10),CHAR(10),"*ScreenShot Name:*",CHAR(10),'Final Report'!AI685,CHAR(10),CHAR(10),IF('Final Report'!X685&lt;&gt;"",CONCATENATE("*Code Snippet*",CHAR(10),'Final Report'!X685,CHAR(10),CHAR(10)),""),"*Expected Result*",CHAR(10),'Final Report'!Z685,CHAR(10),CHAR(10),"*Rationale*",CHAR(10),'Final Report'!AA685,CHAR(10),CHAR(10),"*Recommendation*",CHAR(10),'Final Report'!AC685,CHAR(10),CHAR(10),"*WCAG 2.1 Conformance Level:*",CHAR(10),'Final Report'!AG685,CHAR(10),CHAR(10),"*WCAG 2.1 Success Criteria:*",CHAR(10),'Final Report'!AH685,CHAR(10),CHAR(10),"*Tested on:*",CHAR(10),'Final Report'!AK685,CHAR(10),CHAR(10),IF(OR('Final Report'!G685&lt;&gt;"",'Final Report'!H685&lt;&gt;"",'Final Report'!I685&lt;&gt;"",'Final Report'!J685&lt;&gt;"",'Final Report'!K685&lt;&gt;"",'Final Report'!L685&lt;&gt;"",'Final Report'!M685&lt;&gt;"",'Final Report'!N685&lt;&gt;"",'Final Report'!O685&lt;&gt;""),CONCATENATE("*Assistive Technology:*",CHAR(10),IF('Final Report'!G685&lt;&gt;"",CONCATENATE("JAWS 2022 - Chrome - Windows - ",'Final Report'!G685,CHAR(10)),""),IF('Final Report'!H685&lt;&gt;"",CONCATENATE("NVDA 2022 - Firefox - Windows - ",'Final Report'!H685,CHAR(10)),""),IF('Final Report'!I685&lt;&gt;"",CONCATENATE("NVDA 2022 - Chrome - Windows - ",'Final Report'!I685,CHAR(10)),""),IF('Final Report'!J685&lt;&gt;"",CONCATENATE("VoiceOver - Safari - MAC OS - ",'Final Report'!J685,CHAR(10)),""),IF('Final Report'!K685&lt;&gt;"",CONCATENATE("VoiceOver - Chrome - MAC OS  - ",'Final Report'!K685,CHAR(10)),""),IF('Final Report'!L685&lt;&gt;"",CONCATENATE("VoiceOver - iOS - ",'Final Report'!L685,CHAR(10)),""),IF('Final Report'!M685&lt;&gt;"",CONCATENATE("TalkBack - Android - ",'Final Report'!M685,CHAR(10)),""),IF('Final Report'!N685&lt;&gt;"",CONCATENATE("ZoomText - ",'Final Report'!N685,CHAR(10)),""),IF('Final Report'!O685&lt;&gt;"",CONCATENATE("Dragon - ",'Final Report'!O685,CHAR(10)),""),CHAR(10),"*Original Bug:*",CHAR(10),)))</f>
        <v>*Steps to Reproduce:*
N/A
*Actual Result:*
N/A
*ScreenShot Name:*
*Code Snippet*
0
*Expected Result*
N/A
*Rationale*
N/A
*Recommendation*
N/A
*WCAG 2.1 Conformance Level:*
N/A
*WCAG 2.1 Success Criteria:*
N/A
*Tested on:*
Windows: 11
MAC OS: 12
iOS: 15
Android OS: 10
FALSE</v>
      </c>
      <c r="D685" s="121" t="b">
        <f>Final_Report[[#This Row],[Severity]]</f>
        <v>0</v>
      </c>
      <c r="E685" s="103" t="str">
        <f>CONCATENATE('Final Report'!AD685,CHAR(10),CHAR(10),'Final Report'!AF685)</f>
        <v xml:space="preserve">
N/A</v>
      </c>
      <c r="F685" s="103" t="str">
        <f>Final_Report[[#This Row],[Components]]</f>
        <v>N/A (Level N/A), Accessibility, Audit, Marketing, MLM-XL, MLVISION, MyLab, US, VPAT</v>
      </c>
      <c r="G685" s="103" t="e">
        <f>Final_Report[[#This Row],[Labels]]</f>
        <v>#VALUE!</v>
      </c>
      <c r="H685" s="103">
        <f>Final_Report[[#This Row],[ScreenShot Name]]</f>
        <v>0</v>
      </c>
      <c r="I685" s="104">
        <f>Final_Report[[#This Row],[Priority]]</f>
        <v>0</v>
      </c>
      <c r="J685" s="103">
        <f>Final_Report[[#This Row],[Uploading Status]]</f>
        <v>0</v>
      </c>
    </row>
    <row r="686" spans="1:10" ht="409.5" hidden="1">
      <c r="A686" s="58">
        <f>Final_Report[[#This Row],[Issue Name]]</f>
        <v>0</v>
      </c>
      <c r="B686" s="103" t="str">
        <f>Final_Report[[#This Row],[Summary]]</f>
        <v>N/A</v>
      </c>
      <c r="C686" s="103" t="str">
        <f>CONCATENATE("*Steps to Reproduce:*",CHAR(10),CHAR(10),'Final Report'!AD686,CHAR(10),CHAR(10),'Final Report'!AF686,CHAR(10),CHAR(10),"*Actual Result:*",CHAR(10),'Final Report'!V686,CHAR(10),CHAR(10),"*ScreenShot Name:*",CHAR(10),'Final Report'!AI686,CHAR(10),CHAR(10),IF('Final Report'!X686&lt;&gt;"",CONCATENATE("*Code Snippet*",CHAR(10),'Final Report'!X686,CHAR(10),CHAR(10)),""),"*Expected Result*",CHAR(10),'Final Report'!Z686,CHAR(10),CHAR(10),"*Rationale*",CHAR(10),'Final Report'!AA686,CHAR(10),CHAR(10),"*Recommendation*",CHAR(10),'Final Report'!AC686,CHAR(10),CHAR(10),"*WCAG 2.1 Conformance Level:*",CHAR(10),'Final Report'!AG686,CHAR(10),CHAR(10),"*WCAG 2.1 Success Criteria:*",CHAR(10),'Final Report'!AH686,CHAR(10),CHAR(10),"*Tested on:*",CHAR(10),'Final Report'!AK686,CHAR(10),CHAR(10),IF(OR('Final Report'!G686&lt;&gt;"",'Final Report'!H686&lt;&gt;"",'Final Report'!I686&lt;&gt;"",'Final Report'!J686&lt;&gt;"",'Final Report'!K686&lt;&gt;"",'Final Report'!L686&lt;&gt;"",'Final Report'!M686&lt;&gt;"",'Final Report'!N686&lt;&gt;"",'Final Report'!O686&lt;&gt;""),CONCATENATE("*Assistive Technology:*",CHAR(10),IF('Final Report'!G686&lt;&gt;"",CONCATENATE("JAWS 2022 - Chrome - Windows - ",'Final Report'!G686,CHAR(10)),""),IF('Final Report'!H686&lt;&gt;"",CONCATENATE("NVDA 2022 - Firefox - Windows - ",'Final Report'!H686,CHAR(10)),""),IF('Final Report'!I686&lt;&gt;"",CONCATENATE("NVDA 2022 - Chrome - Windows - ",'Final Report'!I686,CHAR(10)),""),IF('Final Report'!J686&lt;&gt;"",CONCATENATE("VoiceOver - Safari - MAC OS - ",'Final Report'!J686,CHAR(10)),""),IF('Final Report'!K686&lt;&gt;"",CONCATENATE("VoiceOver - Chrome - MAC OS  - ",'Final Report'!K686,CHAR(10)),""),IF('Final Report'!L686&lt;&gt;"",CONCATENATE("VoiceOver - iOS - ",'Final Report'!L686,CHAR(10)),""),IF('Final Report'!M686&lt;&gt;"",CONCATENATE("TalkBack - Android - ",'Final Report'!M686,CHAR(10)),""),IF('Final Report'!N686&lt;&gt;"",CONCATENATE("ZoomText - ",'Final Report'!N686,CHAR(10)),""),IF('Final Report'!O686&lt;&gt;"",CONCATENATE("Dragon - ",'Final Report'!O686,CHAR(10)),""),CHAR(10),"*Original Bug:*",CHAR(10),)))</f>
        <v>*Steps to Reproduce:*
N/A
*Actual Result:*
N/A
*ScreenShot Name:*
*Code Snippet*
0
*Expected Result*
N/A
*Rationale*
N/A
*Recommendation*
N/A
*WCAG 2.1 Conformance Level:*
N/A
*WCAG 2.1 Success Criteria:*
N/A
*Tested on:*
Windows: 11
MAC OS: 12
iOS: 15
Android OS: 10
FALSE</v>
      </c>
      <c r="D686" s="121" t="b">
        <f>Final_Report[[#This Row],[Severity]]</f>
        <v>0</v>
      </c>
      <c r="E686" s="103" t="str">
        <f>CONCATENATE('Final Report'!AD686,CHAR(10),CHAR(10),'Final Report'!AF686)</f>
        <v xml:space="preserve">
N/A</v>
      </c>
      <c r="F686" s="103" t="str">
        <f>Final_Report[[#This Row],[Components]]</f>
        <v>N/A (Level N/A), Accessibility, Audit, Marketing, MLM-XL, MLVISION, MyLab, US, VPAT</v>
      </c>
      <c r="G686" s="103" t="e">
        <f>Final_Report[[#This Row],[Labels]]</f>
        <v>#VALUE!</v>
      </c>
      <c r="H686" s="103">
        <f>Final_Report[[#This Row],[ScreenShot Name]]</f>
        <v>0</v>
      </c>
      <c r="I686" s="104">
        <f>Final_Report[[#This Row],[Priority]]</f>
        <v>0</v>
      </c>
      <c r="J686" s="103">
        <f>Final_Report[[#This Row],[Uploading Status]]</f>
        <v>0</v>
      </c>
    </row>
    <row r="687" spans="1:10" ht="409.5" hidden="1">
      <c r="A687" s="58">
        <f>Final_Report[[#This Row],[Issue Name]]</f>
        <v>0</v>
      </c>
      <c r="B687" s="103" t="str">
        <f>Final_Report[[#This Row],[Summary]]</f>
        <v>N/A</v>
      </c>
      <c r="C687" s="103" t="str">
        <f>CONCATENATE("*Steps to Reproduce:*",CHAR(10),CHAR(10),'Final Report'!AD687,CHAR(10),CHAR(10),'Final Report'!AF687,CHAR(10),CHAR(10),"*Actual Result:*",CHAR(10),'Final Report'!V687,CHAR(10),CHAR(10),"*ScreenShot Name:*",CHAR(10),'Final Report'!AI687,CHAR(10),CHAR(10),IF('Final Report'!X687&lt;&gt;"",CONCATENATE("*Code Snippet*",CHAR(10),'Final Report'!X687,CHAR(10),CHAR(10)),""),"*Expected Result*",CHAR(10),'Final Report'!Z687,CHAR(10),CHAR(10),"*Rationale*",CHAR(10),'Final Report'!AA687,CHAR(10),CHAR(10),"*Recommendation*",CHAR(10),'Final Report'!AC687,CHAR(10),CHAR(10),"*WCAG 2.1 Conformance Level:*",CHAR(10),'Final Report'!AG687,CHAR(10),CHAR(10),"*WCAG 2.1 Success Criteria:*",CHAR(10),'Final Report'!AH687,CHAR(10),CHAR(10),"*Tested on:*",CHAR(10),'Final Report'!AK687,CHAR(10),CHAR(10),IF(OR('Final Report'!G687&lt;&gt;"",'Final Report'!H687&lt;&gt;"",'Final Report'!I687&lt;&gt;"",'Final Report'!J687&lt;&gt;"",'Final Report'!K687&lt;&gt;"",'Final Report'!L687&lt;&gt;"",'Final Report'!M687&lt;&gt;"",'Final Report'!N687&lt;&gt;"",'Final Report'!O687&lt;&gt;""),CONCATENATE("*Assistive Technology:*",CHAR(10),IF('Final Report'!G687&lt;&gt;"",CONCATENATE("JAWS 2022 - Chrome - Windows - ",'Final Report'!G687,CHAR(10)),""),IF('Final Report'!H687&lt;&gt;"",CONCATENATE("NVDA 2022 - Firefox - Windows - ",'Final Report'!H687,CHAR(10)),""),IF('Final Report'!I687&lt;&gt;"",CONCATENATE("NVDA 2022 - Chrome - Windows - ",'Final Report'!I687,CHAR(10)),""),IF('Final Report'!J687&lt;&gt;"",CONCATENATE("VoiceOver - Safari - MAC OS - ",'Final Report'!J687,CHAR(10)),""),IF('Final Report'!K687&lt;&gt;"",CONCATENATE("VoiceOver - Chrome - MAC OS  - ",'Final Report'!K687,CHAR(10)),""),IF('Final Report'!L687&lt;&gt;"",CONCATENATE("VoiceOver - iOS - ",'Final Report'!L687,CHAR(10)),""),IF('Final Report'!M687&lt;&gt;"",CONCATENATE("TalkBack - Android - ",'Final Report'!M687,CHAR(10)),""),IF('Final Report'!N687&lt;&gt;"",CONCATENATE("ZoomText - ",'Final Report'!N687,CHAR(10)),""),IF('Final Report'!O687&lt;&gt;"",CONCATENATE("Dragon - ",'Final Report'!O687,CHAR(10)),""),CHAR(10),"*Original Bug:*",CHAR(10),)))</f>
        <v>*Steps to Reproduce:*
N/A
*Actual Result:*
N/A
*ScreenShot Name:*
*Code Snippet*
0
*Expected Result*
N/A
*Rationale*
N/A
*Recommendation*
N/A
*WCAG 2.1 Conformance Level:*
N/A
*WCAG 2.1 Success Criteria:*
N/A
*Tested on:*
Windows: 11
MAC OS: 12
iOS: 15
Android OS: 10
FALSE</v>
      </c>
      <c r="D687" s="121" t="b">
        <f>Final_Report[[#This Row],[Severity]]</f>
        <v>0</v>
      </c>
      <c r="E687" s="103" t="str">
        <f>CONCATENATE('Final Report'!AD687,CHAR(10),CHAR(10),'Final Report'!AF687)</f>
        <v xml:space="preserve">
N/A</v>
      </c>
      <c r="F687" s="103" t="str">
        <f>Final_Report[[#This Row],[Components]]</f>
        <v>N/A (Level N/A), Accessibility, Audit, Marketing, MLM-XL, MLVISION, MyLab, US, VPAT</v>
      </c>
      <c r="G687" s="103" t="e">
        <f>Final_Report[[#This Row],[Labels]]</f>
        <v>#VALUE!</v>
      </c>
      <c r="H687" s="103">
        <f>Final_Report[[#This Row],[ScreenShot Name]]</f>
        <v>0</v>
      </c>
      <c r="I687" s="104">
        <f>Final_Report[[#This Row],[Priority]]</f>
        <v>0</v>
      </c>
      <c r="J687" s="103">
        <f>Final_Report[[#This Row],[Uploading Status]]</f>
        <v>0</v>
      </c>
    </row>
    <row r="688" spans="1:10" ht="409.5" hidden="1">
      <c r="A688" s="58">
        <f>Final_Report[[#This Row],[Issue Name]]</f>
        <v>0</v>
      </c>
      <c r="B688" s="103" t="str">
        <f>Final_Report[[#This Row],[Summary]]</f>
        <v>N/A</v>
      </c>
      <c r="C688" s="103" t="str">
        <f>CONCATENATE("*Steps to Reproduce:*",CHAR(10),CHAR(10),'Final Report'!AD688,CHAR(10),CHAR(10),'Final Report'!AF688,CHAR(10),CHAR(10),"*Actual Result:*",CHAR(10),'Final Report'!V688,CHAR(10),CHAR(10),"*ScreenShot Name:*",CHAR(10),'Final Report'!AI688,CHAR(10),CHAR(10),IF('Final Report'!X688&lt;&gt;"",CONCATENATE("*Code Snippet*",CHAR(10),'Final Report'!X688,CHAR(10),CHAR(10)),""),"*Expected Result*",CHAR(10),'Final Report'!Z688,CHAR(10),CHAR(10),"*Rationale*",CHAR(10),'Final Report'!AA688,CHAR(10),CHAR(10),"*Recommendation*",CHAR(10),'Final Report'!AC688,CHAR(10),CHAR(10),"*WCAG 2.1 Conformance Level:*",CHAR(10),'Final Report'!AG688,CHAR(10),CHAR(10),"*WCAG 2.1 Success Criteria:*",CHAR(10),'Final Report'!AH688,CHAR(10),CHAR(10),"*Tested on:*",CHAR(10),'Final Report'!AK688,CHAR(10),CHAR(10),IF(OR('Final Report'!G688&lt;&gt;"",'Final Report'!H688&lt;&gt;"",'Final Report'!I688&lt;&gt;"",'Final Report'!J688&lt;&gt;"",'Final Report'!K688&lt;&gt;"",'Final Report'!L688&lt;&gt;"",'Final Report'!M688&lt;&gt;"",'Final Report'!N688&lt;&gt;"",'Final Report'!O688&lt;&gt;""),CONCATENATE("*Assistive Technology:*",CHAR(10),IF('Final Report'!G688&lt;&gt;"",CONCATENATE("JAWS 2022 - Chrome - Windows - ",'Final Report'!G688,CHAR(10)),""),IF('Final Report'!H688&lt;&gt;"",CONCATENATE("NVDA 2022 - Firefox - Windows - ",'Final Report'!H688,CHAR(10)),""),IF('Final Report'!I688&lt;&gt;"",CONCATENATE("NVDA 2022 - Chrome - Windows - ",'Final Report'!I688,CHAR(10)),""),IF('Final Report'!J688&lt;&gt;"",CONCATENATE("VoiceOver - Safari - MAC OS - ",'Final Report'!J688,CHAR(10)),""),IF('Final Report'!K688&lt;&gt;"",CONCATENATE("VoiceOver - Chrome - MAC OS  - ",'Final Report'!K688,CHAR(10)),""),IF('Final Report'!L688&lt;&gt;"",CONCATENATE("VoiceOver - iOS - ",'Final Report'!L688,CHAR(10)),""),IF('Final Report'!M688&lt;&gt;"",CONCATENATE("TalkBack - Android - ",'Final Report'!M688,CHAR(10)),""),IF('Final Report'!N688&lt;&gt;"",CONCATENATE("ZoomText - ",'Final Report'!N688,CHAR(10)),""),IF('Final Report'!O688&lt;&gt;"",CONCATENATE("Dragon - ",'Final Report'!O688,CHAR(10)),""),CHAR(10),"*Original Bug:*",CHAR(10),)))</f>
        <v>*Steps to Reproduce:*
N/A
*Actual Result:*
N/A
*ScreenShot Name:*
*Code Snippet*
0
*Expected Result*
N/A
*Rationale*
N/A
*Recommendation*
N/A
*WCAG 2.1 Conformance Level:*
N/A
*WCAG 2.1 Success Criteria:*
N/A
*Tested on:*
Windows: 11
MAC OS: 12
iOS: 15
Android OS: 10
FALSE</v>
      </c>
      <c r="D688" s="121" t="b">
        <f>Final_Report[[#This Row],[Severity]]</f>
        <v>0</v>
      </c>
      <c r="E688" s="103" t="str">
        <f>CONCATENATE('Final Report'!AD688,CHAR(10),CHAR(10),'Final Report'!AF688)</f>
        <v xml:space="preserve">
N/A</v>
      </c>
      <c r="F688" s="103" t="str">
        <f>Final_Report[[#This Row],[Components]]</f>
        <v>N/A (Level N/A), Accessibility, Audit, Marketing, MLM-XL, MLVISION, MyLab, US, VPAT</v>
      </c>
      <c r="G688" s="103" t="e">
        <f>Final_Report[[#This Row],[Labels]]</f>
        <v>#VALUE!</v>
      </c>
      <c r="H688" s="103">
        <f>Final_Report[[#This Row],[ScreenShot Name]]</f>
        <v>0</v>
      </c>
      <c r="I688" s="104">
        <f>Final_Report[[#This Row],[Priority]]</f>
        <v>0</v>
      </c>
      <c r="J688" s="103">
        <f>Final_Report[[#This Row],[Uploading Status]]</f>
        <v>0</v>
      </c>
    </row>
    <row r="689" spans="1:10" ht="409.5" hidden="1">
      <c r="A689" s="58">
        <f>Final_Report[[#This Row],[Issue Name]]</f>
        <v>0</v>
      </c>
      <c r="B689" s="103" t="str">
        <f>Final_Report[[#This Row],[Summary]]</f>
        <v>N/A</v>
      </c>
      <c r="C689" s="103" t="str">
        <f>CONCATENATE("*Steps to Reproduce:*",CHAR(10),CHAR(10),'Final Report'!AD689,CHAR(10),CHAR(10),'Final Report'!AF689,CHAR(10),CHAR(10),"*Actual Result:*",CHAR(10),'Final Report'!V689,CHAR(10),CHAR(10),"*ScreenShot Name:*",CHAR(10),'Final Report'!AI689,CHAR(10),CHAR(10),IF('Final Report'!X689&lt;&gt;"",CONCATENATE("*Code Snippet*",CHAR(10),'Final Report'!X689,CHAR(10),CHAR(10)),""),"*Expected Result*",CHAR(10),'Final Report'!Z689,CHAR(10),CHAR(10),"*Rationale*",CHAR(10),'Final Report'!AA689,CHAR(10),CHAR(10),"*Recommendation*",CHAR(10),'Final Report'!AC689,CHAR(10),CHAR(10),"*WCAG 2.1 Conformance Level:*",CHAR(10),'Final Report'!AG689,CHAR(10),CHAR(10),"*WCAG 2.1 Success Criteria:*",CHAR(10),'Final Report'!AH689,CHAR(10),CHAR(10),"*Tested on:*",CHAR(10),'Final Report'!AK689,CHAR(10),CHAR(10),IF(OR('Final Report'!G689&lt;&gt;"",'Final Report'!H689&lt;&gt;"",'Final Report'!I689&lt;&gt;"",'Final Report'!J689&lt;&gt;"",'Final Report'!K689&lt;&gt;"",'Final Report'!L689&lt;&gt;"",'Final Report'!M689&lt;&gt;"",'Final Report'!N689&lt;&gt;"",'Final Report'!O689&lt;&gt;""),CONCATENATE("*Assistive Technology:*",CHAR(10),IF('Final Report'!G689&lt;&gt;"",CONCATENATE("JAWS 2022 - Chrome - Windows - ",'Final Report'!G689,CHAR(10)),""),IF('Final Report'!H689&lt;&gt;"",CONCATENATE("NVDA 2022 - Firefox - Windows - ",'Final Report'!H689,CHAR(10)),""),IF('Final Report'!I689&lt;&gt;"",CONCATENATE("NVDA 2022 - Chrome - Windows - ",'Final Report'!I689,CHAR(10)),""),IF('Final Report'!J689&lt;&gt;"",CONCATENATE("VoiceOver - Safari - MAC OS - ",'Final Report'!J689,CHAR(10)),""),IF('Final Report'!K689&lt;&gt;"",CONCATENATE("VoiceOver - Chrome - MAC OS  - ",'Final Report'!K689,CHAR(10)),""),IF('Final Report'!L689&lt;&gt;"",CONCATENATE("VoiceOver - iOS - ",'Final Report'!L689,CHAR(10)),""),IF('Final Report'!M689&lt;&gt;"",CONCATENATE("TalkBack - Android - ",'Final Report'!M689,CHAR(10)),""),IF('Final Report'!N689&lt;&gt;"",CONCATENATE("ZoomText - ",'Final Report'!N689,CHAR(10)),""),IF('Final Report'!O689&lt;&gt;"",CONCATENATE("Dragon - ",'Final Report'!O689,CHAR(10)),""),CHAR(10),"*Original Bug:*",CHAR(10),)))</f>
        <v>*Steps to Reproduce:*
N/A
*Actual Result:*
N/A
*ScreenShot Name:*
*Code Snippet*
0
*Expected Result*
N/A
*Rationale*
N/A
*Recommendation*
N/A
*WCAG 2.1 Conformance Level:*
N/A
*WCAG 2.1 Success Criteria:*
N/A
*Tested on:*
Windows: 11
MAC OS: 12
iOS: 15
Android OS: 10
FALSE</v>
      </c>
      <c r="D689" s="121" t="b">
        <f>Final_Report[[#This Row],[Severity]]</f>
        <v>0</v>
      </c>
      <c r="E689" s="103" t="str">
        <f>CONCATENATE('Final Report'!AD689,CHAR(10),CHAR(10),'Final Report'!AF689)</f>
        <v xml:space="preserve">
N/A</v>
      </c>
      <c r="F689" s="103" t="str">
        <f>Final_Report[[#This Row],[Components]]</f>
        <v>N/A (Level N/A), Accessibility, Audit, Marketing, MLM-XL, MLVISION, MyLab, US, VPAT</v>
      </c>
      <c r="G689" s="103" t="e">
        <f>Final_Report[[#This Row],[Labels]]</f>
        <v>#VALUE!</v>
      </c>
      <c r="H689" s="103">
        <f>Final_Report[[#This Row],[ScreenShot Name]]</f>
        <v>0</v>
      </c>
      <c r="I689" s="104">
        <f>Final_Report[[#This Row],[Priority]]</f>
        <v>0</v>
      </c>
      <c r="J689" s="103">
        <f>Final_Report[[#This Row],[Uploading Status]]</f>
        <v>0</v>
      </c>
    </row>
    <row r="690" spans="1:10" ht="409.5" hidden="1">
      <c r="A690" s="58">
        <f>Final_Report[[#This Row],[Issue Name]]</f>
        <v>0</v>
      </c>
      <c r="B690" s="103" t="str">
        <f>Final_Report[[#This Row],[Summary]]</f>
        <v>N/A</v>
      </c>
      <c r="C690" s="103" t="str">
        <f>CONCATENATE("*Steps to Reproduce:*",CHAR(10),CHAR(10),'Final Report'!AD690,CHAR(10),CHAR(10),'Final Report'!AF690,CHAR(10),CHAR(10),"*Actual Result:*",CHAR(10),'Final Report'!V690,CHAR(10),CHAR(10),"*ScreenShot Name:*",CHAR(10),'Final Report'!AI690,CHAR(10),CHAR(10),IF('Final Report'!X690&lt;&gt;"",CONCATENATE("*Code Snippet*",CHAR(10),'Final Report'!X690,CHAR(10),CHAR(10)),""),"*Expected Result*",CHAR(10),'Final Report'!Z690,CHAR(10),CHAR(10),"*Rationale*",CHAR(10),'Final Report'!AA690,CHAR(10),CHAR(10),"*Recommendation*",CHAR(10),'Final Report'!AC690,CHAR(10),CHAR(10),"*WCAG 2.1 Conformance Level:*",CHAR(10),'Final Report'!AG690,CHAR(10),CHAR(10),"*WCAG 2.1 Success Criteria:*",CHAR(10),'Final Report'!AH690,CHAR(10),CHAR(10),"*Tested on:*",CHAR(10),'Final Report'!AK690,CHAR(10),CHAR(10),IF(OR('Final Report'!G690&lt;&gt;"",'Final Report'!H690&lt;&gt;"",'Final Report'!I690&lt;&gt;"",'Final Report'!J690&lt;&gt;"",'Final Report'!K690&lt;&gt;"",'Final Report'!L690&lt;&gt;"",'Final Report'!M690&lt;&gt;"",'Final Report'!N690&lt;&gt;"",'Final Report'!O690&lt;&gt;""),CONCATENATE("*Assistive Technology:*",CHAR(10),IF('Final Report'!G690&lt;&gt;"",CONCATENATE("JAWS 2022 - Chrome - Windows - ",'Final Report'!G690,CHAR(10)),""),IF('Final Report'!H690&lt;&gt;"",CONCATENATE("NVDA 2022 - Firefox - Windows - ",'Final Report'!H690,CHAR(10)),""),IF('Final Report'!I690&lt;&gt;"",CONCATENATE("NVDA 2022 - Chrome - Windows - ",'Final Report'!I690,CHAR(10)),""),IF('Final Report'!J690&lt;&gt;"",CONCATENATE("VoiceOver - Safari - MAC OS - ",'Final Report'!J690,CHAR(10)),""),IF('Final Report'!K690&lt;&gt;"",CONCATENATE("VoiceOver - Chrome - MAC OS  - ",'Final Report'!K690,CHAR(10)),""),IF('Final Report'!L690&lt;&gt;"",CONCATENATE("VoiceOver - iOS - ",'Final Report'!L690,CHAR(10)),""),IF('Final Report'!M690&lt;&gt;"",CONCATENATE("TalkBack - Android - ",'Final Report'!M690,CHAR(10)),""),IF('Final Report'!N690&lt;&gt;"",CONCATENATE("ZoomText - ",'Final Report'!N690,CHAR(10)),""),IF('Final Report'!O690&lt;&gt;"",CONCATENATE("Dragon - ",'Final Report'!O690,CHAR(10)),""),CHAR(10),"*Original Bug:*",CHAR(10),)))</f>
        <v>*Steps to Reproduce:*
N/A
*Actual Result:*
N/A
*ScreenShot Name:*
*Code Snippet*
0
*Expected Result*
N/A
*Rationale*
N/A
*Recommendation*
N/A
*WCAG 2.1 Conformance Level:*
N/A
*WCAG 2.1 Success Criteria:*
N/A
*Tested on:*
Windows: 11
MAC OS: 12
iOS: 15
Android OS: 10
FALSE</v>
      </c>
      <c r="D690" s="121" t="b">
        <f>Final_Report[[#This Row],[Severity]]</f>
        <v>0</v>
      </c>
      <c r="E690" s="103" t="str">
        <f>CONCATENATE('Final Report'!AD690,CHAR(10),CHAR(10),'Final Report'!AF690)</f>
        <v xml:space="preserve">
N/A</v>
      </c>
      <c r="F690" s="103" t="str">
        <f>Final_Report[[#This Row],[Components]]</f>
        <v>N/A (Level N/A), Accessibility, Audit, Marketing, MLM-XL, MLVISION, MyLab, US, VPAT</v>
      </c>
      <c r="G690" s="103" t="e">
        <f>Final_Report[[#This Row],[Labels]]</f>
        <v>#VALUE!</v>
      </c>
      <c r="H690" s="103">
        <f>Final_Report[[#This Row],[ScreenShot Name]]</f>
        <v>0</v>
      </c>
      <c r="I690" s="104">
        <f>Final_Report[[#This Row],[Priority]]</f>
        <v>0</v>
      </c>
      <c r="J690" s="103">
        <f>Final_Report[[#This Row],[Uploading Status]]</f>
        <v>0</v>
      </c>
    </row>
    <row r="691" spans="1:10" ht="409.5" hidden="1">
      <c r="A691" s="58">
        <f>Final_Report[[#This Row],[Issue Name]]</f>
        <v>0</v>
      </c>
      <c r="B691" s="103" t="str">
        <f>Final_Report[[#This Row],[Summary]]</f>
        <v>N/A</v>
      </c>
      <c r="C691" s="103" t="str">
        <f>CONCATENATE("*Steps to Reproduce:*",CHAR(10),CHAR(10),'Final Report'!AD691,CHAR(10),CHAR(10),'Final Report'!AF691,CHAR(10),CHAR(10),"*Actual Result:*",CHAR(10),'Final Report'!V691,CHAR(10),CHAR(10),"*ScreenShot Name:*",CHAR(10),'Final Report'!AI691,CHAR(10),CHAR(10),IF('Final Report'!X691&lt;&gt;"",CONCATENATE("*Code Snippet*",CHAR(10),'Final Report'!X691,CHAR(10),CHAR(10)),""),"*Expected Result*",CHAR(10),'Final Report'!Z691,CHAR(10),CHAR(10),"*Rationale*",CHAR(10),'Final Report'!AA691,CHAR(10),CHAR(10),"*Recommendation*",CHAR(10),'Final Report'!AC691,CHAR(10),CHAR(10),"*WCAG 2.1 Conformance Level:*",CHAR(10),'Final Report'!AG691,CHAR(10),CHAR(10),"*WCAG 2.1 Success Criteria:*",CHAR(10),'Final Report'!AH691,CHAR(10),CHAR(10),"*Tested on:*",CHAR(10),'Final Report'!AK691,CHAR(10),CHAR(10),IF(OR('Final Report'!G691&lt;&gt;"",'Final Report'!H691&lt;&gt;"",'Final Report'!I691&lt;&gt;"",'Final Report'!J691&lt;&gt;"",'Final Report'!K691&lt;&gt;"",'Final Report'!L691&lt;&gt;"",'Final Report'!M691&lt;&gt;"",'Final Report'!N691&lt;&gt;"",'Final Report'!O691&lt;&gt;""),CONCATENATE("*Assistive Technology:*",CHAR(10),IF('Final Report'!G691&lt;&gt;"",CONCATENATE("JAWS 2022 - Chrome - Windows - ",'Final Report'!G691,CHAR(10)),""),IF('Final Report'!H691&lt;&gt;"",CONCATENATE("NVDA 2022 - Firefox - Windows - ",'Final Report'!H691,CHAR(10)),""),IF('Final Report'!I691&lt;&gt;"",CONCATENATE("NVDA 2022 - Chrome - Windows - ",'Final Report'!I691,CHAR(10)),""),IF('Final Report'!J691&lt;&gt;"",CONCATENATE("VoiceOver - Safari - MAC OS - ",'Final Report'!J691,CHAR(10)),""),IF('Final Report'!K691&lt;&gt;"",CONCATENATE("VoiceOver - Chrome - MAC OS  - ",'Final Report'!K691,CHAR(10)),""),IF('Final Report'!L691&lt;&gt;"",CONCATENATE("VoiceOver - iOS - ",'Final Report'!L691,CHAR(10)),""),IF('Final Report'!M691&lt;&gt;"",CONCATENATE("TalkBack - Android - ",'Final Report'!M691,CHAR(10)),""),IF('Final Report'!N691&lt;&gt;"",CONCATENATE("ZoomText - ",'Final Report'!N691,CHAR(10)),""),IF('Final Report'!O691&lt;&gt;"",CONCATENATE("Dragon - ",'Final Report'!O691,CHAR(10)),""),CHAR(10),"*Original Bug:*",CHAR(10),)))</f>
        <v>*Steps to Reproduce:*
N/A
*Actual Result:*
N/A
*ScreenShot Name:*
*Code Snippet*
0
*Expected Result*
N/A
*Rationale*
N/A
*Recommendation*
N/A
*WCAG 2.1 Conformance Level:*
N/A
*WCAG 2.1 Success Criteria:*
N/A
*Tested on:*
Windows: 11
MAC OS: 12
iOS: 15
Android OS: 10
FALSE</v>
      </c>
      <c r="D691" s="121" t="b">
        <f>Final_Report[[#This Row],[Severity]]</f>
        <v>0</v>
      </c>
      <c r="E691" s="103" t="str">
        <f>CONCATENATE('Final Report'!AD691,CHAR(10),CHAR(10),'Final Report'!AF691)</f>
        <v xml:space="preserve">
N/A</v>
      </c>
      <c r="F691" s="103" t="str">
        <f>Final_Report[[#This Row],[Components]]</f>
        <v>N/A (Level N/A), Accessibility, Audit, Marketing, MLM-XL, MLVISION, MyLab, US, VPAT</v>
      </c>
      <c r="G691" s="103" t="e">
        <f>Final_Report[[#This Row],[Labels]]</f>
        <v>#VALUE!</v>
      </c>
      <c r="H691" s="103">
        <f>Final_Report[[#This Row],[ScreenShot Name]]</f>
        <v>0</v>
      </c>
      <c r="I691" s="104">
        <f>Final_Report[[#This Row],[Priority]]</f>
        <v>0</v>
      </c>
      <c r="J691" s="103">
        <f>Final_Report[[#This Row],[Uploading Status]]</f>
        <v>0</v>
      </c>
    </row>
    <row r="692" spans="1:10" ht="409.5" hidden="1">
      <c r="A692" s="58">
        <f>Final_Report[[#This Row],[Issue Name]]</f>
        <v>0</v>
      </c>
      <c r="B692" s="103" t="str">
        <f>Final_Report[[#This Row],[Summary]]</f>
        <v>N/A</v>
      </c>
      <c r="C692" s="103" t="str">
        <f>CONCATENATE("*Steps to Reproduce:*",CHAR(10),CHAR(10),'Final Report'!AD692,CHAR(10),CHAR(10),'Final Report'!AF692,CHAR(10),CHAR(10),"*Actual Result:*",CHAR(10),'Final Report'!V692,CHAR(10),CHAR(10),"*ScreenShot Name:*",CHAR(10),'Final Report'!AI692,CHAR(10),CHAR(10),IF('Final Report'!X692&lt;&gt;"",CONCATENATE("*Code Snippet*",CHAR(10),'Final Report'!X692,CHAR(10),CHAR(10)),""),"*Expected Result*",CHAR(10),'Final Report'!Z692,CHAR(10),CHAR(10),"*Rationale*",CHAR(10),'Final Report'!AA692,CHAR(10),CHAR(10),"*Recommendation*",CHAR(10),'Final Report'!AC692,CHAR(10),CHAR(10),"*WCAG 2.1 Conformance Level:*",CHAR(10),'Final Report'!AG692,CHAR(10),CHAR(10),"*WCAG 2.1 Success Criteria:*",CHAR(10),'Final Report'!AH692,CHAR(10),CHAR(10),"*Tested on:*",CHAR(10),'Final Report'!AK692,CHAR(10),CHAR(10),IF(OR('Final Report'!G692&lt;&gt;"",'Final Report'!H692&lt;&gt;"",'Final Report'!I692&lt;&gt;"",'Final Report'!J692&lt;&gt;"",'Final Report'!K692&lt;&gt;"",'Final Report'!L692&lt;&gt;"",'Final Report'!M692&lt;&gt;"",'Final Report'!N692&lt;&gt;"",'Final Report'!O692&lt;&gt;""),CONCATENATE("*Assistive Technology:*",CHAR(10),IF('Final Report'!G692&lt;&gt;"",CONCATENATE("JAWS 2022 - Chrome - Windows - ",'Final Report'!G692,CHAR(10)),""),IF('Final Report'!H692&lt;&gt;"",CONCATENATE("NVDA 2022 - Firefox - Windows - ",'Final Report'!H692,CHAR(10)),""),IF('Final Report'!I692&lt;&gt;"",CONCATENATE("NVDA 2022 - Chrome - Windows - ",'Final Report'!I692,CHAR(10)),""),IF('Final Report'!J692&lt;&gt;"",CONCATENATE("VoiceOver - Safari - MAC OS - ",'Final Report'!J692,CHAR(10)),""),IF('Final Report'!K692&lt;&gt;"",CONCATENATE("VoiceOver - Chrome - MAC OS  - ",'Final Report'!K692,CHAR(10)),""),IF('Final Report'!L692&lt;&gt;"",CONCATENATE("VoiceOver - iOS - ",'Final Report'!L692,CHAR(10)),""),IF('Final Report'!M692&lt;&gt;"",CONCATENATE("TalkBack - Android - ",'Final Report'!M692,CHAR(10)),""),IF('Final Report'!N692&lt;&gt;"",CONCATENATE("ZoomText - ",'Final Report'!N692,CHAR(10)),""),IF('Final Report'!O692&lt;&gt;"",CONCATENATE("Dragon - ",'Final Report'!O692,CHAR(10)),""),CHAR(10),"*Original Bug:*",CHAR(10),)))</f>
        <v>*Steps to Reproduce:*
N/A
*Actual Result:*
N/A
*ScreenShot Name:*
*Code Snippet*
0
*Expected Result*
N/A
*Rationale*
N/A
*Recommendation*
N/A
*WCAG 2.1 Conformance Level:*
N/A
*WCAG 2.1 Success Criteria:*
N/A
*Tested on:*
Windows: 11
MAC OS: 12
iOS: 15
Android OS: 10
FALSE</v>
      </c>
      <c r="D692" s="121" t="b">
        <f>Final_Report[[#This Row],[Severity]]</f>
        <v>0</v>
      </c>
      <c r="E692" s="103" t="str">
        <f>CONCATENATE('Final Report'!AD692,CHAR(10),CHAR(10),'Final Report'!AF692)</f>
        <v xml:space="preserve">
N/A</v>
      </c>
      <c r="F692" s="103" t="str">
        <f>Final_Report[[#This Row],[Components]]</f>
        <v>N/A (Level N/A), Accessibility, Audit, Marketing, MLM-XL, MLVISION, MyLab, US, VPAT</v>
      </c>
      <c r="G692" s="103" t="e">
        <f>Final_Report[[#This Row],[Labels]]</f>
        <v>#VALUE!</v>
      </c>
      <c r="H692" s="103">
        <f>Final_Report[[#This Row],[ScreenShot Name]]</f>
        <v>0</v>
      </c>
      <c r="I692" s="104">
        <f>Final_Report[[#This Row],[Priority]]</f>
        <v>0</v>
      </c>
      <c r="J692" s="103">
        <f>Final_Report[[#This Row],[Uploading Status]]</f>
        <v>0</v>
      </c>
    </row>
    <row r="693" spans="1:10" ht="409.5" hidden="1">
      <c r="A693" s="58">
        <f>Final_Report[[#This Row],[Issue Name]]</f>
        <v>0</v>
      </c>
      <c r="B693" s="103" t="str">
        <f>Final_Report[[#This Row],[Summary]]</f>
        <v>N/A</v>
      </c>
      <c r="C693" s="103" t="str">
        <f>CONCATENATE("*Steps to Reproduce:*",CHAR(10),CHAR(10),'Final Report'!AD693,CHAR(10),CHAR(10),'Final Report'!AF693,CHAR(10),CHAR(10),"*Actual Result:*",CHAR(10),'Final Report'!V693,CHAR(10),CHAR(10),"*ScreenShot Name:*",CHAR(10),'Final Report'!AI693,CHAR(10),CHAR(10),IF('Final Report'!X693&lt;&gt;"",CONCATENATE("*Code Snippet*",CHAR(10),'Final Report'!X693,CHAR(10),CHAR(10)),""),"*Expected Result*",CHAR(10),'Final Report'!Z693,CHAR(10),CHAR(10),"*Rationale*",CHAR(10),'Final Report'!AA693,CHAR(10),CHAR(10),"*Recommendation*",CHAR(10),'Final Report'!AC693,CHAR(10),CHAR(10),"*WCAG 2.1 Conformance Level:*",CHAR(10),'Final Report'!AG693,CHAR(10),CHAR(10),"*WCAG 2.1 Success Criteria:*",CHAR(10),'Final Report'!AH693,CHAR(10),CHAR(10),"*Tested on:*",CHAR(10),'Final Report'!AK693,CHAR(10),CHAR(10),IF(OR('Final Report'!G693&lt;&gt;"",'Final Report'!H693&lt;&gt;"",'Final Report'!I693&lt;&gt;"",'Final Report'!J693&lt;&gt;"",'Final Report'!K693&lt;&gt;"",'Final Report'!L693&lt;&gt;"",'Final Report'!M693&lt;&gt;"",'Final Report'!N693&lt;&gt;"",'Final Report'!O693&lt;&gt;""),CONCATENATE("*Assistive Technology:*",CHAR(10),IF('Final Report'!G693&lt;&gt;"",CONCATENATE("JAWS 2022 - Chrome - Windows - ",'Final Report'!G693,CHAR(10)),""),IF('Final Report'!H693&lt;&gt;"",CONCATENATE("NVDA 2022 - Firefox - Windows - ",'Final Report'!H693,CHAR(10)),""),IF('Final Report'!I693&lt;&gt;"",CONCATENATE("NVDA 2022 - Chrome - Windows - ",'Final Report'!I693,CHAR(10)),""),IF('Final Report'!J693&lt;&gt;"",CONCATENATE("VoiceOver - Safari - MAC OS - ",'Final Report'!J693,CHAR(10)),""),IF('Final Report'!K693&lt;&gt;"",CONCATENATE("VoiceOver - Chrome - MAC OS  - ",'Final Report'!K693,CHAR(10)),""),IF('Final Report'!L693&lt;&gt;"",CONCATENATE("VoiceOver - iOS - ",'Final Report'!L693,CHAR(10)),""),IF('Final Report'!M693&lt;&gt;"",CONCATENATE("TalkBack - Android - ",'Final Report'!M693,CHAR(10)),""),IF('Final Report'!N693&lt;&gt;"",CONCATENATE("ZoomText - ",'Final Report'!N693,CHAR(10)),""),IF('Final Report'!O693&lt;&gt;"",CONCATENATE("Dragon - ",'Final Report'!O693,CHAR(10)),""),CHAR(10),"*Original Bug:*",CHAR(10),)))</f>
        <v>*Steps to Reproduce:*
N/A
*Actual Result:*
N/A
*ScreenShot Name:*
*Code Snippet*
0
*Expected Result*
N/A
*Rationale*
N/A
*Recommendation*
N/A
*WCAG 2.1 Conformance Level:*
N/A
*WCAG 2.1 Success Criteria:*
N/A
*Tested on:*
Windows: 11
MAC OS: 12
iOS: 15
Android OS: 10
FALSE</v>
      </c>
      <c r="D693" s="121" t="b">
        <f>Final_Report[[#This Row],[Severity]]</f>
        <v>0</v>
      </c>
      <c r="E693" s="103" t="str">
        <f>CONCATENATE('Final Report'!AD693,CHAR(10),CHAR(10),'Final Report'!AF693)</f>
        <v xml:space="preserve">
N/A</v>
      </c>
      <c r="F693" s="103" t="str">
        <f>Final_Report[[#This Row],[Components]]</f>
        <v>N/A (Level N/A), Accessibility, Audit, Marketing, MLM-XL, MLVISION, MyLab, US, VPAT</v>
      </c>
      <c r="G693" s="103" t="e">
        <f>Final_Report[[#This Row],[Labels]]</f>
        <v>#VALUE!</v>
      </c>
      <c r="H693" s="103">
        <f>Final_Report[[#This Row],[ScreenShot Name]]</f>
        <v>0</v>
      </c>
      <c r="I693" s="104">
        <f>Final_Report[[#This Row],[Priority]]</f>
        <v>0</v>
      </c>
      <c r="J693" s="103">
        <f>Final_Report[[#This Row],[Uploading Status]]</f>
        <v>0</v>
      </c>
    </row>
    <row r="694" spans="1:10" ht="409.5" hidden="1">
      <c r="A694" s="58">
        <f>Final_Report[[#This Row],[Issue Name]]</f>
        <v>0</v>
      </c>
      <c r="B694" s="103" t="str">
        <f>Final_Report[[#This Row],[Summary]]</f>
        <v>N/A</v>
      </c>
      <c r="C694" s="103" t="str">
        <f>CONCATENATE("*Steps to Reproduce:*",CHAR(10),CHAR(10),'Final Report'!AD694,CHAR(10),CHAR(10),'Final Report'!AF694,CHAR(10),CHAR(10),"*Actual Result:*",CHAR(10),'Final Report'!V694,CHAR(10),CHAR(10),"*ScreenShot Name:*",CHAR(10),'Final Report'!AI694,CHAR(10),CHAR(10),IF('Final Report'!X694&lt;&gt;"",CONCATENATE("*Code Snippet*",CHAR(10),'Final Report'!X694,CHAR(10),CHAR(10)),""),"*Expected Result*",CHAR(10),'Final Report'!Z694,CHAR(10),CHAR(10),"*Rationale*",CHAR(10),'Final Report'!AA694,CHAR(10),CHAR(10),"*Recommendation*",CHAR(10),'Final Report'!AC694,CHAR(10),CHAR(10),"*WCAG 2.1 Conformance Level:*",CHAR(10),'Final Report'!AG694,CHAR(10),CHAR(10),"*WCAG 2.1 Success Criteria:*",CHAR(10),'Final Report'!AH694,CHAR(10),CHAR(10),"*Tested on:*",CHAR(10),'Final Report'!AK694,CHAR(10),CHAR(10),IF(OR('Final Report'!G694&lt;&gt;"",'Final Report'!H694&lt;&gt;"",'Final Report'!I694&lt;&gt;"",'Final Report'!J694&lt;&gt;"",'Final Report'!K694&lt;&gt;"",'Final Report'!L694&lt;&gt;"",'Final Report'!M694&lt;&gt;"",'Final Report'!N694&lt;&gt;"",'Final Report'!O694&lt;&gt;""),CONCATENATE("*Assistive Technology:*",CHAR(10),IF('Final Report'!G694&lt;&gt;"",CONCATENATE("JAWS 2022 - Chrome - Windows - ",'Final Report'!G694,CHAR(10)),""),IF('Final Report'!H694&lt;&gt;"",CONCATENATE("NVDA 2022 - Firefox - Windows - ",'Final Report'!H694,CHAR(10)),""),IF('Final Report'!I694&lt;&gt;"",CONCATENATE("NVDA 2022 - Chrome - Windows - ",'Final Report'!I694,CHAR(10)),""),IF('Final Report'!J694&lt;&gt;"",CONCATENATE("VoiceOver - Safari - MAC OS - ",'Final Report'!J694,CHAR(10)),""),IF('Final Report'!K694&lt;&gt;"",CONCATENATE("VoiceOver - Chrome - MAC OS  - ",'Final Report'!K694,CHAR(10)),""),IF('Final Report'!L694&lt;&gt;"",CONCATENATE("VoiceOver - iOS - ",'Final Report'!L694,CHAR(10)),""),IF('Final Report'!M694&lt;&gt;"",CONCATENATE("TalkBack - Android - ",'Final Report'!M694,CHAR(10)),""),IF('Final Report'!N694&lt;&gt;"",CONCATENATE("ZoomText - ",'Final Report'!N694,CHAR(10)),""),IF('Final Report'!O694&lt;&gt;"",CONCATENATE("Dragon - ",'Final Report'!O694,CHAR(10)),""),CHAR(10),"*Original Bug:*",CHAR(10),)))</f>
        <v>*Steps to Reproduce:*
N/A
*Actual Result:*
N/A
*ScreenShot Name:*
*Code Snippet*
0
*Expected Result*
N/A
*Rationale*
N/A
*Recommendation*
N/A
*WCAG 2.1 Conformance Level:*
N/A
*WCAG 2.1 Success Criteria:*
N/A
*Tested on:*
Windows: 11
MAC OS: 12
iOS: 15
Android OS: 10
FALSE</v>
      </c>
      <c r="D694" s="121" t="b">
        <f>Final_Report[[#This Row],[Severity]]</f>
        <v>0</v>
      </c>
      <c r="E694" s="103" t="str">
        <f>CONCATENATE('Final Report'!AD694,CHAR(10),CHAR(10),'Final Report'!AF694)</f>
        <v xml:space="preserve">
N/A</v>
      </c>
      <c r="F694" s="103" t="str">
        <f>Final_Report[[#This Row],[Components]]</f>
        <v>N/A (Level N/A), Accessibility, Audit, Marketing, MLM-XL, MLVISION, MyLab, US, VPAT</v>
      </c>
      <c r="G694" s="103" t="e">
        <f>Final_Report[[#This Row],[Labels]]</f>
        <v>#VALUE!</v>
      </c>
      <c r="H694" s="103">
        <f>Final_Report[[#This Row],[ScreenShot Name]]</f>
        <v>0</v>
      </c>
      <c r="I694" s="104">
        <f>Final_Report[[#This Row],[Priority]]</f>
        <v>0</v>
      </c>
      <c r="J694" s="103">
        <f>Final_Report[[#This Row],[Uploading Status]]</f>
        <v>0</v>
      </c>
    </row>
    <row r="695" spans="1:10" ht="409.5" hidden="1">
      <c r="A695" s="58">
        <f>Final_Report[[#This Row],[Issue Name]]</f>
        <v>0</v>
      </c>
      <c r="B695" s="103" t="str">
        <f>Final_Report[[#This Row],[Summary]]</f>
        <v>N/A</v>
      </c>
      <c r="C695" s="103" t="str">
        <f>CONCATENATE("*Steps to Reproduce:*",CHAR(10),CHAR(10),'Final Report'!AD695,CHAR(10),CHAR(10),'Final Report'!AF695,CHAR(10),CHAR(10),"*Actual Result:*",CHAR(10),'Final Report'!V695,CHAR(10),CHAR(10),"*ScreenShot Name:*",CHAR(10),'Final Report'!AI695,CHAR(10),CHAR(10),IF('Final Report'!X695&lt;&gt;"",CONCATENATE("*Code Snippet*",CHAR(10),'Final Report'!X695,CHAR(10),CHAR(10)),""),"*Expected Result*",CHAR(10),'Final Report'!Z695,CHAR(10),CHAR(10),"*Rationale*",CHAR(10),'Final Report'!AA695,CHAR(10),CHAR(10),"*Recommendation*",CHAR(10),'Final Report'!AC695,CHAR(10),CHAR(10),"*WCAG 2.1 Conformance Level:*",CHAR(10),'Final Report'!AG695,CHAR(10),CHAR(10),"*WCAG 2.1 Success Criteria:*",CHAR(10),'Final Report'!AH695,CHAR(10),CHAR(10),"*Tested on:*",CHAR(10),'Final Report'!AK695,CHAR(10),CHAR(10),IF(OR('Final Report'!G695&lt;&gt;"",'Final Report'!H695&lt;&gt;"",'Final Report'!I695&lt;&gt;"",'Final Report'!J695&lt;&gt;"",'Final Report'!K695&lt;&gt;"",'Final Report'!L695&lt;&gt;"",'Final Report'!M695&lt;&gt;"",'Final Report'!N695&lt;&gt;"",'Final Report'!O695&lt;&gt;""),CONCATENATE("*Assistive Technology:*",CHAR(10),IF('Final Report'!G695&lt;&gt;"",CONCATENATE("JAWS 2022 - Chrome - Windows - ",'Final Report'!G695,CHAR(10)),""),IF('Final Report'!H695&lt;&gt;"",CONCATENATE("NVDA 2022 - Firefox - Windows - ",'Final Report'!H695,CHAR(10)),""),IF('Final Report'!I695&lt;&gt;"",CONCATENATE("NVDA 2022 - Chrome - Windows - ",'Final Report'!I695,CHAR(10)),""),IF('Final Report'!J695&lt;&gt;"",CONCATENATE("VoiceOver - Safari - MAC OS - ",'Final Report'!J695,CHAR(10)),""),IF('Final Report'!K695&lt;&gt;"",CONCATENATE("VoiceOver - Chrome - MAC OS  - ",'Final Report'!K695,CHAR(10)),""),IF('Final Report'!L695&lt;&gt;"",CONCATENATE("VoiceOver - iOS - ",'Final Report'!L695,CHAR(10)),""),IF('Final Report'!M695&lt;&gt;"",CONCATENATE("TalkBack - Android - ",'Final Report'!M695,CHAR(10)),""),IF('Final Report'!N695&lt;&gt;"",CONCATENATE("ZoomText - ",'Final Report'!N695,CHAR(10)),""),IF('Final Report'!O695&lt;&gt;"",CONCATENATE("Dragon - ",'Final Report'!O695,CHAR(10)),""),CHAR(10),"*Original Bug:*",CHAR(10),)))</f>
        <v>*Steps to Reproduce:*
N/A
*Actual Result:*
N/A
*ScreenShot Name:*
*Code Snippet*
0
*Expected Result*
N/A
*Rationale*
N/A
*Recommendation*
N/A
*WCAG 2.1 Conformance Level:*
N/A
*WCAG 2.1 Success Criteria:*
N/A
*Tested on:*
Windows: 11
MAC OS: 12
iOS: 15
Android OS: 10
FALSE</v>
      </c>
      <c r="D695" s="121" t="b">
        <f>Final_Report[[#This Row],[Severity]]</f>
        <v>0</v>
      </c>
      <c r="E695" s="103" t="str">
        <f>CONCATENATE('Final Report'!AD695,CHAR(10),CHAR(10),'Final Report'!AF695)</f>
        <v xml:space="preserve">
N/A</v>
      </c>
      <c r="F695" s="103" t="str">
        <f>Final_Report[[#This Row],[Components]]</f>
        <v>N/A (Level N/A), Accessibility, Audit, Marketing, MLM-XL, MLVISION, MyLab, US, VPAT</v>
      </c>
      <c r="G695" s="103" t="e">
        <f>Final_Report[[#This Row],[Labels]]</f>
        <v>#VALUE!</v>
      </c>
      <c r="H695" s="103">
        <f>Final_Report[[#This Row],[ScreenShot Name]]</f>
        <v>0</v>
      </c>
      <c r="I695" s="104">
        <f>Final_Report[[#This Row],[Priority]]</f>
        <v>0</v>
      </c>
      <c r="J695" s="103">
        <f>Final_Report[[#This Row],[Uploading Status]]</f>
        <v>0</v>
      </c>
    </row>
    <row r="696" spans="1:10" ht="409.5" hidden="1">
      <c r="A696" s="58">
        <f>Final_Report[[#This Row],[Issue Name]]</f>
        <v>0</v>
      </c>
      <c r="B696" s="103" t="str">
        <f>Final_Report[[#This Row],[Summary]]</f>
        <v>N/A</v>
      </c>
      <c r="C696" s="103" t="str">
        <f>CONCATENATE("*Steps to Reproduce:*",CHAR(10),CHAR(10),'Final Report'!AD696,CHAR(10),CHAR(10),'Final Report'!AF696,CHAR(10),CHAR(10),"*Actual Result:*",CHAR(10),'Final Report'!V696,CHAR(10),CHAR(10),"*ScreenShot Name:*",CHAR(10),'Final Report'!AI696,CHAR(10),CHAR(10),IF('Final Report'!X696&lt;&gt;"",CONCATENATE("*Code Snippet*",CHAR(10),'Final Report'!X696,CHAR(10),CHAR(10)),""),"*Expected Result*",CHAR(10),'Final Report'!Z696,CHAR(10),CHAR(10),"*Rationale*",CHAR(10),'Final Report'!AA696,CHAR(10),CHAR(10),"*Recommendation*",CHAR(10),'Final Report'!AC696,CHAR(10),CHAR(10),"*WCAG 2.1 Conformance Level:*",CHAR(10),'Final Report'!AG696,CHAR(10),CHAR(10),"*WCAG 2.1 Success Criteria:*",CHAR(10),'Final Report'!AH696,CHAR(10),CHAR(10),"*Tested on:*",CHAR(10),'Final Report'!AK696,CHAR(10),CHAR(10),IF(OR('Final Report'!G696&lt;&gt;"",'Final Report'!H696&lt;&gt;"",'Final Report'!I696&lt;&gt;"",'Final Report'!J696&lt;&gt;"",'Final Report'!K696&lt;&gt;"",'Final Report'!L696&lt;&gt;"",'Final Report'!M696&lt;&gt;"",'Final Report'!N696&lt;&gt;"",'Final Report'!O696&lt;&gt;""),CONCATENATE("*Assistive Technology:*",CHAR(10),IF('Final Report'!G696&lt;&gt;"",CONCATENATE("JAWS 2022 - Chrome - Windows - ",'Final Report'!G696,CHAR(10)),""),IF('Final Report'!H696&lt;&gt;"",CONCATENATE("NVDA 2022 - Firefox - Windows - ",'Final Report'!H696,CHAR(10)),""),IF('Final Report'!I696&lt;&gt;"",CONCATENATE("NVDA 2022 - Chrome - Windows - ",'Final Report'!I696,CHAR(10)),""),IF('Final Report'!J696&lt;&gt;"",CONCATENATE("VoiceOver - Safari - MAC OS - ",'Final Report'!J696,CHAR(10)),""),IF('Final Report'!K696&lt;&gt;"",CONCATENATE("VoiceOver - Chrome - MAC OS  - ",'Final Report'!K696,CHAR(10)),""),IF('Final Report'!L696&lt;&gt;"",CONCATENATE("VoiceOver - iOS - ",'Final Report'!L696,CHAR(10)),""),IF('Final Report'!M696&lt;&gt;"",CONCATENATE("TalkBack - Android - ",'Final Report'!M696,CHAR(10)),""),IF('Final Report'!N696&lt;&gt;"",CONCATENATE("ZoomText - ",'Final Report'!N696,CHAR(10)),""),IF('Final Report'!O696&lt;&gt;"",CONCATENATE("Dragon - ",'Final Report'!O696,CHAR(10)),""),CHAR(10),"*Original Bug:*",CHAR(10),)))</f>
        <v>*Steps to Reproduce:*
N/A
*Actual Result:*
N/A
*ScreenShot Name:*
*Code Snippet*
0
*Expected Result*
N/A
*Rationale*
N/A
*Recommendation*
N/A
*WCAG 2.1 Conformance Level:*
N/A
*WCAG 2.1 Success Criteria:*
N/A
*Tested on:*
Windows: 11
MAC OS: 12
iOS: 15
Android OS: 10
FALSE</v>
      </c>
      <c r="D696" s="121" t="b">
        <f>Final_Report[[#This Row],[Severity]]</f>
        <v>0</v>
      </c>
      <c r="E696" s="103" t="str">
        <f>CONCATENATE('Final Report'!AD696,CHAR(10),CHAR(10),'Final Report'!AF696)</f>
        <v xml:space="preserve">
N/A</v>
      </c>
      <c r="F696" s="103" t="str">
        <f>Final_Report[[#This Row],[Components]]</f>
        <v>N/A (Level N/A), Accessibility, Audit, Marketing, MLM-XL, MLVISION, MyLab, US, VPAT</v>
      </c>
      <c r="G696" s="103" t="e">
        <f>Final_Report[[#This Row],[Labels]]</f>
        <v>#VALUE!</v>
      </c>
      <c r="H696" s="103">
        <f>Final_Report[[#This Row],[ScreenShot Name]]</f>
        <v>0</v>
      </c>
      <c r="I696" s="104">
        <f>Final_Report[[#This Row],[Priority]]</f>
        <v>0</v>
      </c>
      <c r="J696" s="103">
        <f>Final_Report[[#This Row],[Uploading Status]]</f>
        <v>0</v>
      </c>
    </row>
    <row r="697" spans="1:10" ht="409.5" hidden="1">
      <c r="A697" s="58">
        <f>Final_Report[[#This Row],[Issue Name]]</f>
        <v>0</v>
      </c>
      <c r="B697" s="103" t="str">
        <f>Final_Report[[#This Row],[Summary]]</f>
        <v>N/A</v>
      </c>
      <c r="C697" s="103" t="str">
        <f>CONCATENATE("*Steps to Reproduce:*",CHAR(10),CHAR(10),'Final Report'!AD697,CHAR(10),CHAR(10),'Final Report'!AF697,CHAR(10),CHAR(10),"*Actual Result:*",CHAR(10),'Final Report'!V697,CHAR(10),CHAR(10),"*ScreenShot Name:*",CHAR(10),'Final Report'!AI697,CHAR(10),CHAR(10),IF('Final Report'!X697&lt;&gt;"",CONCATENATE("*Code Snippet*",CHAR(10),'Final Report'!X697,CHAR(10),CHAR(10)),""),"*Expected Result*",CHAR(10),'Final Report'!Z697,CHAR(10),CHAR(10),"*Rationale*",CHAR(10),'Final Report'!AA697,CHAR(10),CHAR(10),"*Recommendation*",CHAR(10),'Final Report'!AC697,CHAR(10),CHAR(10),"*WCAG 2.1 Conformance Level:*",CHAR(10),'Final Report'!AG697,CHAR(10),CHAR(10),"*WCAG 2.1 Success Criteria:*",CHAR(10),'Final Report'!AH697,CHAR(10),CHAR(10),"*Tested on:*",CHAR(10),'Final Report'!AK697,CHAR(10),CHAR(10),IF(OR('Final Report'!G697&lt;&gt;"",'Final Report'!H697&lt;&gt;"",'Final Report'!I697&lt;&gt;"",'Final Report'!J697&lt;&gt;"",'Final Report'!K697&lt;&gt;"",'Final Report'!L697&lt;&gt;"",'Final Report'!M697&lt;&gt;"",'Final Report'!N697&lt;&gt;"",'Final Report'!O697&lt;&gt;""),CONCATENATE("*Assistive Technology:*",CHAR(10),IF('Final Report'!G697&lt;&gt;"",CONCATENATE("JAWS 2022 - Chrome - Windows - ",'Final Report'!G697,CHAR(10)),""),IF('Final Report'!H697&lt;&gt;"",CONCATENATE("NVDA 2022 - Firefox - Windows - ",'Final Report'!H697,CHAR(10)),""),IF('Final Report'!I697&lt;&gt;"",CONCATENATE("NVDA 2022 - Chrome - Windows - ",'Final Report'!I697,CHAR(10)),""),IF('Final Report'!J697&lt;&gt;"",CONCATENATE("VoiceOver - Safari - MAC OS - ",'Final Report'!J697,CHAR(10)),""),IF('Final Report'!K697&lt;&gt;"",CONCATENATE("VoiceOver - Chrome - MAC OS  - ",'Final Report'!K697,CHAR(10)),""),IF('Final Report'!L697&lt;&gt;"",CONCATENATE("VoiceOver - iOS - ",'Final Report'!L697,CHAR(10)),""),IF('Final Report'!M697&lt;&gt;"",CONCATENATE("TalkBack - Android - ",'Final Report'!M697,CHAR(10)),""),IF('Final Report'!N697&lt;&gt;"",CONCATENATE("ZoomText - ",'Final Report'!N697,CHAR(10)),""),IF('Final Report'!O697&lt;&gt;"",CONCATENATE("Dragon - ",'Final Report'!O697,CHAR(10)),""),CHAR(10),"*Original Bug:*",CHAR(10),)))</f>
        <v>*Steps to Reproduce:*
N/A
*Actual Result:*
N/A
*ScreenShot Name:*
*Code Snippet*
0
*Expected Result*
N/A
*Rationale*
N/A
*Recommendation*
N/A
*WCAG 2.1 Conformance Level:*
N/A
*WCAG 2.1 Success Criteria:*
N/A
*Tested on:*
Windows: 11
MAC OS: 12
iOS: 15
Android OS: 10
FALSE</v>
      </c>
      <c r="D697" s="121" t="b">
        <f>Final_Report[[#This Row],[Severity]]</f>
        <v>0</v>
      </c>
      <c r="E697" s="103" t="str">
        <f>CONCATENATE('Final Report'!AD697,CHAR(10),CHAR(10),'Final Report'!AF697)</f>
        <v xml:space="preserve">
N/A</v>
      </c>
      <c r="F697" s="103" t="str">
        <f>Final_Report[[#This Row],[Components]]</f>
        <v>N/A (Level N/A), Accessibility, Audit, Marketing, MLM-XL, MLVISION, MyLab, US, VPAT</v>
      </c>
      <c r="G697" s="103" t="e">
        <f>Final_Report[[#This Row],[Labels]]</f>
        <v>#VALUE!</v>
      </c>
      <c r="H697" s="103">
        <f>Final_Report[[#This Row],[ScreenShot Name]]</f>
        <v>0</v>
      </c>
      <c r="I697" s="104">
        <f>Final_Report[[#This Row],[Priority]]</f>
        <v>0</v>
      </c>
      <c r="J697" s="103">
        <f>Final_Report[[#This Row],[Uploading Status]]</f>
        <v>0</v>
      </c>
    </row>
    <row r="698" spans="1:10" ht="409.5" hidden="1">
      <c r="A698" s="58">
        <f>Final_Report[[#This Row],[Issue Name]]</f>
        <v>0</v>
      </c>
      <c r="B698" s="103" t="str">
        <f>Final_Report[[#This Row],[Summary]]</f>
        <v>N/A</v>
      </c>
      <c r="C698" s="103" t="str">
        <f>CONCATENATE("*Steps to Reproduce:*",CHAR(10),CHAR(10),'Final Report'!AD698,CHAR(10),CHAR(10),'Final Report'!AF698,CHAR(10),CHAR(10),"*Actual Result:*",CHAR(10),'Final Report'!V698,CHAR(10),CHAR(10),"*ScreenShot Name:*",CHAR(10),'Final Report'!AI698,CHAR(10),CHAR(10),IF('Final Report'!X698&lt;&gt;"",CONCATENATE("*Code Snippet*",CHAR(10),'Final Report'!X698,CHAR(10),CHAR(10)),""),"*Expected Result*",CHAR(10),'Final Report'!Z698,CHAR(10),CHAR(10),"*Rationale*",CHAR(10),'Final Report'!AA698,CHAR(10),CHAR(10),"*Recommendation*",CHAR(10),'Final Report'!AC698,CHAR(10),CHAR(10),"*WCAG 2.1 Conformance Level:*",CHAR(10),'Final Report'!AG698,CHAR(10),CHAR(10),"*WCAG 2.1 Success Criteria:*",CHAR(10),'Final Report'!AH698,CHAR(10),CHAR(10),"*Tested on:*",CHAR(10),'Final Report'!AK698,CHAR(10),CHAR(10),IF(OR('Final Report'!G698&lt;&gt;"",'Final Report'!H698&lt;&gt;"",'Final Report'!I698&lt;&gt;"",'Final Report'!J698&lt;&gt;"",'Final Report'!K698&lt;&gt;"",'Final Report'!L698&lt;&gt;"",'Final Report'!M698&lt;&gt;"",'Final Report'!N698&lt;&gt;"",'Final Report'!O698&lt;&gt;""),CONCATENATE("*Assistive Technology:*",CHAR(10),IF('Final Report'!G698&lt;&gt;"",CONCATENATE("JAWS 2022 - Chrome - Windows - ",'Final Report'!G698,CHAR(10)),""),IF('Final Report'!H698&lt;&gt;"",CONCATENATE("NVDA 2022 - Firefox - Windows - ",'Final Report'!H698,CHAR(10)),""),IF('Final Report'!I698&lt;&gt;"",CONCATENATE("NVDA 2022 - Chrome - Windows - ",'Final Report'!I698,CHAR(10)),""),IF('Final Report'!J698&lt;&gt;"",CONCATENATE("VoiceOver - Safari - MAC OS - ",'Final Report'!J698,CHAR(10)),""),IF('Final Report'!K698&lt;&gt;"",CONCATENATE("VoiceOver - Chrome - MAC OS  - ",'Final Report'!K698,CHAR(10)),""),IF('Final Report'!L698&lt;&gt;"",CONCATENATE("VoiceOver - iOS - ",'Final Report'!L698,CHAR(10)),""),IF('Final Report'!M698&lt;&gt;"",CONCATENATE("TalkBack - Android - ",'Final Report'!M698,CHAR(10)),""),IF('Final Report'!N698&lt;&gt;"",CONCATENATE("ZoomText - ",'Final Report'!N698,CHAR(10)),""),IF('Final Report'!O698&lt;&gt;"",CONCATENATE("Dragon - ",'Final Report'!O698,CHAR(10)),""),CHAR(10),"*Original Bug:*",CHAR(10),)))</f>
        <v>*Steps to Reproduce:*
N/A
*Actual Result:*
N/A
*ScreenShot Name:*
*Code Snippet*
0
*Expected Result*
N/A
*Rationale*
N/A
*Recommendation*
N/A
*WCAG 2.1 Conformance Level:*
N/A
*WCAG 2.1 Success Criteria:*
N/A
*Tested on:*
Windows: 11
MAC OS: 12
iOS: 15
Android OS: 10
FALSE</v>
      </c>
      <c r="D698" s="121" t="b">
        <f>Final_Report[[#This Row],[Severity]]</f>
        <v>0</v>
      </c>
      <c r="E698" s="103" t="str">
        <f>CONCATENATE('Final Report'!AD698,CHAR(10),CHAR(10),'Final Report'!AF698)</f>
        <v xml:space="preserve">
N/A</v>
      </c>
      <c r="F698" s="103" t="str">
        <f>Final_Report[[#This Row],[Components]]</f>
        <v>N/A (Level N/A), Accessibility, Audit, Marketing, MLM-XL, MLVISION, MyLab, US, VPAT</v>
      </c>
      <c r="G698" s="103" t="e">
        <f>Final_Report[[#This Row],[Labels]]</f>
        <v>#VALUE!</v>
      </c>
      <c r="H698" s="103">
        <f>Final_Report[[#This Row],[ScreenShot Name]]</f>
        <v>0</v>
      </c>
      <c r="I698" s="104">
        <f>Final_Report[[#This Row],[Priority]]</f>
        <v>0</v>
      </c>
      <c r="J698" s="103">
        <f>Final_Report[[#This Row],[Uploading Status]]</f>
        <v>0</v>
      </c>
    </row>
    <row r="699" spans="1:10" ht="409.5" hidden="1">
      <c r="A699" s="58">
        <f>Final_Report[[#This Row],[Issue Name]]</f>
        <v>0</v>
      </c>
      <c r="B699" s="103" t="str">
        <f>Final_Report[[#This Row],[Summary]]</f>
        <v>N/A</v>
      </c>
      <c r="C699" s="103" t="str">
        <f>CONCATENATE("*Steps to Reproduce:*",CHAR(10),CHAR(10),'Final Report'!AD699,CHAR(10),CHAR(10),'Final Report'!AF699,CHAR(10),CHAR(10),"*Actual Result:*",CHAR(10),'Final Report'!V699,CHAR(10),CHAR(10),"*ScreenShot Name:*",CHAR(10),'Final Report'!AI699,CHAR(10),CHAR(10),IF('Final Report'!X699&lt;&gt;"",CONCATENATE("*Code Snippet*",CHAR(10),'Final Report'!X699,CHAR(10),CHAR(10)),""),"*Expected Result*",CHAR(10),'Final Report'!Z699,CHAR(10),CHAR(10),"*Rationale*",CHAR(10),'Final Report'!AA699,CHAR(10),CHAR(10),"*Recommendation*",CHAR(10),'Final Report'!AC699,CHAR(10),CHAR(10),"*WCAG 2.1 Conformance Level:*",CHAR(10),'Final Report'!AG699,CHAR(10),CHAR(10),"*WCAG 2.1 Success Criteria:*",CHAR(10),'Final Report'!AH699,CHAR(10),CHAR(10),"*Tested on:*",CHAR(10),'Final Report'!AK699,CHAR(10),CHAR(10),IF(OR('Final Report'!G699&lt;&gt;"",'Final Report'!H699&lt;&gt;"",'Final Report'!I699&lt;&gt;"",'Final Report'!J699&lt;&gt;"",'Final Report'!K699&lt;&gt;"",'Final Report'!L699&lt;&gt;"",'Final Report'!M699&lt;&gt;"",'Final Report'!N699&lt;&gt;"",'Final Report'!O699&lt;&gt;""),CONCATENATE("*Assistive Technology:*",CHAR(10),IF('Final Report'!G699&lt;&gt;"",CONCATENATE("JAWS 2022 - Chrome - Windows - ",'Final Report'!G699,CHAR(10)),""),IF('Final Report'!H699&lt;&gt;"",CONCATENATE("NVDA 2022 - Firefox - Windows - ",'Final Report'!H699,CHAR(10)),""),IF('Final Report'!I699&lt;&gt;"",CONCATENATE("NVDA 2022 - Chrome - Windows - ",'Final Report'!I699,CHAR(10)),""),IF('Final Report'!J699&lt;&gt;"",CONCATENATE("VoiceOver - Safari - MAC OS - ",'Final Report'!J699,CHAR(10)),""),IF('Final Report'!K699&lt;&gt;"",CONCATENATE("VoiceOver - Chrome - MAC OS  - ",'Final Report'!K699,CHAR(10)),""),IF('Final Report'!L699&lt;&gt;"",CONCATENATE("VoiceOver - iOS - ",'Final Report'!L699,CHAR(10)),""),IF('Final Report'!M699&lt;&gt;"",CONCATENATE("TalkBack - Android - ",'Final Report'!M699,CHAR(10)),""),IF('Final Report'!N699&lt;&gt;"",CONCATENATE("ZoomText - ",'Final Report'!N699,CHAR(10)),""),IF('Final Report'!O699&lt;&gt;"",CONCATENATE("Dragon - ",'Final Report'!O699,CHAR(10)),""),CHAR(10),"*Original Bug:*",CHAR(10),)))</f>
        <v>*Steps to Reproduce:*
N/A
*Actual Result:*
N/A
*ScreenShot Name:*
*Code Snippet*
0
*Expected Result*
N/A
*Rationale*
N/A
*Recommendation*
N/A
*WCAG 2.1 Conformance Level:*
N/A
*WCAG 2.1 Success Criteria:*
N/A
*Tested on:*
Windows: 11
MAC OS: 12
iOS: 15
Android OS: 10
FALSE</v>
      </c>
      <c r="D699" s="121" t="b">
        <f>Final_Report[[#This Row],[Severity]]</f>
        <v>0</v>
      </c>
      <c r="E699" s="103" t="str">
        <f>CONCATENATE('Final Report'!AD699,CHAR(10),CHAR(10),'Final Report'!AF699)</f>
        <v xml:space="preserve">
N/A</v>
      </c>
      <c r="F699" s="103" t="str">
        <f>Final_Report[[#This Row],[Components]]</f>
        <v>N/A (Level N/A), Accessibility, Audit, Marketing, MLM-XL, MLVISION, MyLab, US, VPAT</v>
      </c>
      <c r="G699" s="103" t="e">
        <f>Final_Report[[#This Row],[Labels]]</f>
        <v>#VALUE!</v>
      </c>
      <c r="H699" s="103">
        <f>Final_Report[[#This Row],[ScreenShot Name]]</f>
        <v>0</v>
      </c>
      <c r="I699" s="104">
        <f>Final_Report[[#This Row],[Priority]]</f>
        <v>0</v>
      </c>
      <c r="J699" s="103">
        <f>Final_Report[[#This Row],[Uploading Status]]</f>
        <v>0</v>
      </c>
    </row>
    <row r="700" spans="1:10" ht="409.5" hidden="1">
      <c r="A700" s="58">
        <f>Final_Report[[#This Row],[Issue Name]]</f>
        <v>0</v>
      </c>
      <c r="B700" s="103" t="str">
        <f>Final_Report[[#This Row],[Summary]]</f>
        <v>N/A</v>
      </c>
      <c r="C700" s="103" t="str">
        <f>CONCATENATE("*Steps to Reproduce:*",CHAR(10),CHAR(10),'Final Report'!AD700,CHAR(10),CHAR(10),'Final Report'!AF700,CHAR(10),CHAR(10),"*Actual Result:*",CHAR(10),'Final Report'!V700,CHAR(10),CHAR(10),"*ScreenShot Name:*",CHAR(10),'Final Report'!AI700,CHAR(10),CHAR(10),IF('Final Report'!X700&lt;&gt;"",CONCATENATE("*Code Snippet*",CHAR(10),'Final Report'!X700,CHAR(10),CHAR(10)),""),"*Expected Result*",CHAR(10),'Final Report'!Z700,CHAR(10),CHAR(10),"*Rationale*",CHAR(10),'Final Report'!AA700,CHAR(10),CHAR(10),"*Recommendation*",CHAR(10),'Final Report'!AC700,CHAR(10),CHAR(10),"*WCAG 2.1 Conformance Level:*",CHAR(10),'Final Report'!AG700,CHAR(10),CHAR(10),"*WCAG 2.1 Success Criteria:*",CHAR(10),'Final Report'!AH700,CHAR(10),CHAR(10),"*Tested on:*",CHAR(10),'Final Report'!AK700,CHAR(10),CHAR(10),IF(OR('Final Report'!G700&lt;&gt;"",'Final Report'!H700&lt;&gt;"",'Final Report'!I700&lt;&gt;"",'Final Report'!J700&lt;&gt;"",'Final Report'!K700&lt;&gt;"",'Final Report'!L700&lt;&gt;"",'Final Report'!M700&lt;&gt;"",'Final Report'!N700&lt;&gt;"",'Final Report'!O700&lt;&gt;""),CONCATENATE("*Assistive Technology:*",CHAR(10),IF('Final Report'!G700&lt;&gt;"",CONCATENATE("JAWS 2022 - Chrome - Windows - ",'Final Report'!G700,CHAR(10)),""),IF('Final Report'!H700&lt;&gt;"",CONCATENATE("NVDA 2022 - Firefox - Windows - ",'Final Report'!H700,CHAR(10)),""),IF('Final Report'!I700&lt;&gt;"",CONCATENATE("NVDA 2022 - Chrome - Windows - ",'Final Report'!I700,CHAR(10)),""),IF('Final Report'!J700&lt;&gt;"",CONCATENATE("VoiceOver - Safari - MAC OS - ",'Final Report'!J700,CHAR(10)),""),IF('Final Report'!K700&lt;&gt;"",CONCATENATE("VoiceOver - Chrome - MAC OS  - ",'Final Report'!K700,CHAR(10)),""),IF('Final Report'!L700&lt;&gt;"",CONCATENATE("VoiceOver - iOS - ",'Final Report'!L700,CHAR(10)),""),IF('Final Report'!M700&lt;&gt;"",CONCATENATE("TalkBack - Android - ",'Final Report'!M700,CHAR(10)),""),IF('Final Report'!N700&lt;&gt;"",CONCATENATE("ZoomText - ",'Final Report'!N700,CHAR(10)),""),IF('Final Report'!O700&lt;&gt;"",CONCATENATE("Dragon - ",'Final Report'!O700,CHAR(10)),""),CHAR(10),"*Original Bug:*",CHAR(10),)))</f>
        <v>*Steps to Reproduce:*
N/A
*Actual Result:*
N/A
*ScreenShot Name:*
*Code Snippet*
0
*Expected Result*
N/A
*Rationale*
N/A
*Recommendation*
N/A
*WCAG 2.1 Conformance Level:*
N/A
*WCAG 2.1 Success Criteria:*
N/A
*Tested on:*
Windows: 11
MAC OS: 12
iOS: 15
Android OS: 10
FALSE</v>
      </c>
      <c r="D700" s="121" t="b">
        <f>Final_Report[[#This Row],[Severity]]</f>
        <v>0</v>
      </c>
      <c r="E700" s="103" t="str">
        <f>CONCATENATE('Final Report'!AD700,CHAR(10),CHAR(10),'Final Report'!AF700)</f>
        <v xml:space="preserve">
N/A</v>
      </c>
      <c r="F700" s="103" t="str">
        <f>Final_Report[[#This Row],[Components]]</f>
        <v>N/A (Level N/A), Accessibility, Audit, Marketing, MLM-XL, MLVISION, MyLab, US, VPAT</v>
      </c>
      <c r="G700" s="103" t="e">
        <f>Final_Report[[#This Row],[Labels]]</f>
        <v>#VALUE!</v>
      </c>
      <c r="H700" s="103">
        <f>Final_Report[[#This Row],[ScreenShot Name]]</f>
        <v>0</v>
      </c>
      <c r="I700" s="104">
        <f>Final_Report[[#This Row],[Priority]]</f>
        <v>0</v>
      </c>
      <c r="J700" s="103">
        <f>Final_Report[[#This Row],[Uploading Status]]</f>
        <v>0</v>
      </c>
    </row>
    <row r="701" spans="1:10" ht="409.5" hidden="1">
      <c r="A701" s="58">
        <f>Final_Report[[#This Row],[Issue Name]]</f>
        <v>0</v>
      </c>
      <c r="B701" s="103" t="str">
        <f>Final_Report[[#This Row],[Summary]]</f>
        <v>N/A</v>
      </c>
      <c r="C701" s="103" t="str">
        <f>CONCATENATE("*Steps to Reproduce:*",CHAR(10),CHAR(10),'Final Report'!AD701,CHAR(10),CHAR(10),'Final Report'!AF701,CHAR(10),CHAR(10),"*Actual Result:*",CHAR(10),'Final Report'!V701,CHAR(10),CHAR(10),"*ScreenShot Name:*",CHAR(10),'Final Report'!AI701,CHAR(10),CHAR(10),IF('Final Report'!X701&lt;&gt;"",CONCATENATE("*Code Snippet*",CHAR(10),'Final Report'!X701,CHAR(10),CHAR(10)),""),"*Expected Result*",CHAR(10),'Final Report'!Z701,CHAR(10),CHAR(10),"*Rationale*",CHAR(10),'Final Report'!AA701,CHAR(10),CHAR(10),"*Recommendation*",CHAR(10),'Final Report'!AC701,CHAR(10),CHAR(10),"*WCAG 2.1 Conformance Level:*",CHAR(10),'Final Report'!AG701,CHAR(10),CHAR(10),"*WCAG 2.1 Success Criteria:*",CHAR(10),'Final Report'!AH701,CHAR(10),CHAR(10),"*Tested on:*",CHAR(10),'Final Report'!AK701,CHAR(10),CHAR(10),IF(OR('Final Report'!G701&lt;&gt;"",'Final Report'!H701&lt;&gt;"",'Final Report'!I701&lt;&gt;"",'Final Report'!J701&lt;&gt;"",'Final Report'!K701&lt;&gt;"",'Final Report'!L701&lt;&gt;"",'Final Report'!M701&lt;&gt;"",'Final Report'!N701&lt;&gt;"",'Final Report'!O701&lt;&gt;""),CONCATENATE("*Assistive Technology:*",CHAR(10),IF('Final Report'!G701&lt;&gt;"",CONCATENATE("JAWS 2022 - Chrome - Windows - ",'Final Report'!G701,CHAR(10)),""),IF('Final Report'!H701&lt;&gt;"",CONCATENATE("NVDA 2022 - Firefox - Windows - ",'Final Report'!H701,CHAR(10)),""),IF('Final Report'!I701&lt;&gt;"",CONCATENATE("NVDA 2022 - Chrome - Windows - ",'Final Report'!I701,CHAR(10)),""),IF('Final Report'!J701&lt;&gt;"",CONCATENATE("VoiceOver - Safari - MAC OS - ",'Final Report'!J701,CHAR(10)),""),IF('Final Report'!K701&lt;&gt;"",CONCATENATE("VoiceOver - Chrome - MAC OS  - ",'Final Report'!K701,CHAR(10)),""),IF('Final Report'!L701&lt;&gt;"",CONCATENATE("VoiceOver - iOS - ",'Final Report'!L701,CHAR(10)),""),IF('Final Report'!M701&lt;&gt;"",CONCATENATE("TalkBack - Android - ",'Final Report'!M701,CHAR(10)),""),IF('Final Report'!N701&lt;&gt;"",CONCATENATE("ZoomText - ",'Final Report'!N701,CHAR(10)),""),IF('Final Report'!O701&lt;&gt;"",CONCATENATE("Dragon - ",'Final Report'!O701,CHAR(10)),""),CHAR(10),"*Original Bug:*",CHAR(10),)))</f>
        <v>*Steps to Reproduce:*
N/A
*Actual Result:*
N/A
*ScreenShot Name:*
*Code Snippet*
0
*Expected Result*
N/A
*Rationale*
N/A
*Recommendation*
N/A
*WCAG 2.1 Conformance Level:*
N/A
*WCAG 2.1 Success Criteria:*
N/A
*Tested on:*
Windows: 11
MAC OS: 12
iOS: 15
Android OS: 10
FALSE</v>
      </c>
      <c r="D701" s="121" t="b">
        <f>Final_Report[[#This Row],[Severity]]</f>
        <v>0</v>
      </c>
      <c r="E701" s="103" t="str">
        <f>CONCATENATE('Final Report'!AD701,CHAR(10),CHAR(10),'Final Report'!AF701)</f>
        <v xml:space="preserve">
N/A</v>
      </c>
      <c r="F701" s="103" t="str">
        <f>Final_Report[[#This Row],[Components]]</f>
        <v>N/A (Level N/A), Accessibility, Audit, Marketing, MLM-XL, MLVISION, MyLab, US, VPAT</v>
      </c>
      <c r="G701" s="103" t="e">
        <f>Final_Report[[#This Row],[Labels]]</f>
        <v>#VALUE!</v>
      </c>
      <c r="H701" s="103">
        <f>Final_Report[[#This Row],[ScreenShot Name]]</f>
        <v>0</v>
      </c>
      <c r="I701" s="104">
        <f>Final_Report[[#This Row],[Priority]]</f>
        <v>0</v>
      </c>
      <c r="J701" s="103">
        <f>Final_Report[[#This Row],[Uploading Status]]</f>
        <v>0</v>
      </c>
    </row>
    <row r="702" spans="1:10" ht="409.5" hidden="1">
      <c r="A702" s="58">
        <f>Final_Report[[#This Row],[Issue Name]]</f>
        <v>0</v>
      </c>
      <c r="B702" s="103" t="str">
        <f>Final_Report[[#This Row],[Summary]]</f>
        <v>N/A</v>
      </c>
      <c r="C702" s="103" t="str">
        <f>CONCATENATE("*Steps to Reproduce:*",CHAR(10),CHAR(10),'Final Report'!AD702,CHAR(10),CHAR(10),'Final Report'!AF702,CHAR(10),CHAR(10),"*Actual Result:*",CHAR(10),'Final Report'!V702,CHAR(10),CHAR(10),"*ScreenShot Name:*",CHAR(10),'Final Report'!AI702,CHAR(10),CHAR(10),IF('Final Report'!X702&lt;&gt;"",CONCATENATE("*Code Snippet*",CHAR(10),'Final Report'!X702,CHAR(10),CHAR(10)),""),"*Expected Result*",CHAR(10),'Final Report'!Z702,CHAR(10),CHAR(10),"*Rationale*",CHAR(10),'Final Report'!AA702,CHAR(10),CHAR(10),"*Recommendation*",CHAR(10),'Final Report'!AC702,CHAR(10),CHAR(10),"*WCAG 2.1 Conformance Level:*",CHAR(10),'Final Report'!AG702,CHAR(10),CHAR(10),"*WCAG 2.1 Success Criteria:*",CHAR(10),'Final Report'!AH702,CHAR(10),CHAR(10),"*Tested on:*",CHAR(10),'Final Report'!AK702,CHAR(10),CHAR(10),IF(OR('Final Report'!G702&lt;&gt;"",'Final Report'!H702&lt;&gt;"",'Final Report'!I702&lt;&gt;"",'Final Report'!J702&lt;&gt;"",'Final Report'!K702&lt;&gt;"",'Final Report'!L702&lt;&gt;"",'Final Report'!M702&lt;&gt;"",'Final Report'!N702&lt;&gt;"",'Final Report'!O702&lt;&gt;""),CONCATENATE("*Assistive Technology:*",CHAR(10),IF('Final Report'!G702&lt;&gt;"",CONCATENATE("JAWS 2022 - Chrome - Windows - ",'Final Report'!G702,CHAR(10)),""),IF('Final Report'!H702&lt;&gt;"",CONCATENATE("NVDA 2022 - Firefox - Windows - ",'Final Report'!H702,CHAR(10)),""),IF('Final Report'!I702&lt;&gt;"",CONCATENATE("NVDA 2022 - Chrome - Windows - ",'Final Report'!I702,CHAR(10)),""),IF('Final Report'!J702&lt;&gt;"",CONCATENATE("VoiceOver - Safari - MAC OS - ",'Final Report'!J702,CHAR(10)),""),IF('Final Report'!K702&lt;&gt;"",CONCATENATE("VoiceOver - Chrome - MAC OS  - ",'Final Report'!K702,CHAR(10)),""),IF('Final Report'!L702&lt;&gt;"",CONCATENATE("VoiceOver - iOS - ",'Final Report'!L702,CHAR(10)),""),IF('Final Report'!M702&lt;&gt;"",CONCATENATE("TalkBack - Android - ",'Final Report'!M702,CHAR(10)),""),IF('Final Report'!N702&lt;&gt;"",CONCATENATE("ZoomText - ",'Final Report'!N702,CHAR(10)),""),IF('Final Report'!O702&lt;&gt;"",CONCATENATE("Dragon - ",'Final Report'!O702,CHAR(10)),""),CHAR(10),"*Original Bug:*",CHAR(10),)))</f>
        <v>*Steps to Reproduce:*
N/A
*Actual Result:*
N/A
*ScreenShot Name:*
*Code Snippet*
0
*Expected Result*
N/A
*Rationale*
N/A
*Recommendation*
N/A
*WCAG 2.1 Conformance Level:*
N/A
*WCAG 2.1 Success Criteria:*
N/A
*Tested on:*
Windows: 11
MAC OS: 12
iOS: 15
Android OS: 10
FALSE</v>
      </c>
      <c r="D702" s="121" t="b">
        <f>Final_Report[[#This Row],[Severity]]</f>
        <v>0</v>
      </c>
      <c r="E702" s="103" t="str">
        <f>CONCATENATE('Final Report'!AD702,CHAR(10),CHAR(10),'Final Report'!AF702)</f>
        <v xml:space="preserve">
N/A</v>
      </c>
      <c r="F702" s="103" t="str">
        <f>Final_Report[[#This Row],[Components]]</f>
        <v>N/A (Level N/A), Accessibility, Audit, Marketing, MLM-XL, MLVISION, MyLab, US, VPAT</v>
      </c>
      <c r="G702" s="103" t="e">
        <f>Final_Report[[#This Row],[Labels]]</f>
        <v>#VALUE!</v>
      </c>
      <c r="H702" s="103">
        <f>Final_Report[[#This Row],[ScreenShot Name]]</f>
        <v>0</v>
      </c>
      <c r="I702" s="104">
        <f>Final_Report[[#This Row],[Priority]]</f>
        <v>0</v>
      </c>
      <c r="J702" s="103">
        <f>Final_Report[[#This Row],[Uploading Status]]</f>
        <v>0</v>
      </c>
    </row>
    <row r="703" spans="1:10" ht="409.5" hidden="1">
      <c r="A703" s="58">
        <f>Final_Report[[#This Row],[Issue Name]]</f>
        <v>0</v>
      </c>
      <c r="B703" s="103" t="str">
        <f>Final_Report[[#This Row],[Summary]]</f>
        <v>N/A</v>
      </c>
      <c r="C703" s="103" t="str">
        <f>CONCATENATE("*Steps to Reproduce:*",CHAR(10),CHAR(10),'Final Report'!AD703,CHAR(10),CHAR(10),'Final Report'!AF703,CHAR(10),CHAR(10),"*Actual Result:*",CHAR(10),'Final Report'!V703,CHAR(10),CHAR(10),"*ScreenShot Name:*",CHAR(10),'Final Report'!AI703,CHAR(10),CHAR(10),IF('Final Report'!X703&lt;&gt;"",CONCATENATE("*Code Snippet*",CHAR(10),'Final Report'!X703,CHAR(10),CHAR(10)),""),"*Expected Result*",CHAR(10),'Final Report'!Z703,CHAR(10),CHAR(10),"*Rationale*",CHAR(10),'Final Report'!AA703,CHAR(10),CHAR(10),"*Recommendation*",CHAR(10),'Final Report'!AC703,CHAR(10),CHAR(10),"*WCAG 2.1 Conformance Level:*",CHAR(10),'Final Report'!AG703,CHAR(10),CHAR(10),"*WCAG 2.1 Success Criteria:*",CHAR(10),'Final Report'!AH703,CHAR(10),CHAR(10),"*Tested on:*",CHAR(10),'Final Report'!AK703,CHAR(10),CHAR(10),IF(OR('Final Report'!G703&lt;&gt;"",'Final Report'!H703&lt;&gt;"",'Final Report'!I703&lt;&gt;"",'Final Report'!J703&lt;&gt;"",'Final Report'!K703&lt;&gt;"",'Final Report'!L703&lt;&gt;"",'Final Report'!M703&lt;&gt;"",'Final Report'!N703&lt;&gt;"",'Final Report'!O703&lt;&gt;""),CONCATENATE("*Assistive Technology:*",CHAR(10),IF('Final Report'!G703&lt;&gt;"",CONCATENATE("JAWS 2022 - Chrome - Windows - ",'Final Report'!G703,CHAR(10)),""),IF('Final Report'!H703&lt;&gt;"",CONCATENATE("NVDA 2022 - Firefox - Windows - ",'Final Report'!H703,CHAR(10)),""),IF('Final Report'!I703&lt;&gt;"",CONCATENATE("NVDA 2022 - Chrome - Windows - ",'Final Report'!I703,CHAR(10)),""),IF('Final Report'!J703&lt;&gt;"",CONCATENATE("VoiceOver - Safari - MAC OS - ",'Final Report'!J703,CHAR(10)),""),IF('Final Report'!K703&lt;&gt;"",CONCATENATE("VoiceOver - Chrome - MAC OS  - ",'Final Report'!K703,CHAR(10)),""),IF('Final Report'!L703&lt;&gt;"",CONCATENATE("VoiceOver - iOS - ",'Final Report'!L703,CHAR(10)),""),IF('Final Report'!M703&lt;&gt;"",CONCATENATE("TalkBack - Android - ",'Final Report'!M703,CHAR(10)),""),IF('Final Report'!N703&lt;&gt;"",CONCATENATE("ZoomText - ",'Final Report'!N703,CHAR(10)),""),IF('Final Report'!O703&lt;&gt;"",CONCATENATE("Dragon - ",'Final Report'!O703,CHAR(10)),""),CHAR(10),"*Original Bug:*",CHAR(10),)))</f>
        <v>*Steps to Reproduce:*
N/A
*Actual Result:*
N/A
*ScreenShot Name:*
*Code Snippet*
0
*Expected Result*
N/A
*Rationale*
N/A
*Recommendation*
N/A
*WCAG 2.1 Conformance Level:*
N/A
*WCAG 2.1 Success Criteria:*
N/A
*Tested on:*
Windows: 11
MAC OS: 12
iOS: 15
Android OS: 10
FALSE</v>
      </c>
      <c r="D703" s="121" t="b">
        <f>Final_Report[[#This Row],[Severity]]</f>
        <v>0</v>
      </c>
      <c r="E703" s="103" t="str">
        <f>CONCATENATE('Final Report'!AD703,CHAR(10),CHAR(10),'Final Report'!AF703)</f>
        <v xml:space="preserve">
N/A</v>
      </c>
      <c r="F703" s="103" t="str">
        <f>Final_Report[[#This Row],[Components]]</f>
        <v>N/A (Level N/A), Accessibility, Audit, Marketing, MLM-XL, MLVISION, MyLab, US, VPAT</v>
      </c>
      <c r="G703" s="103" t="e">
        <f>Final_Report[[#This Row],[Labels]]</f>
        <v>#VALUE!</v>
      </c>
      <c r="H703" s="103">
        <f>Final_Report[[#This Row],[ScreenShot Name]]</f>
        <v>0</v>
      </c>
      <c r="I703" s="104">
        <f>Final_Report[[#This Row],[Priority]]</f>
        <v>0</v>
      </c>
      <c r="J703" s="103">
        <f>Final_Report[[#This Row],[Uploading Status]]</f>
        <v>0</v>
      </c>
    </row>
    <row r="704" spans="1:10" ht="409.5" hidden="1">
      <c r="A704" s="58">
        <f>Final_Report[[#This Row],[Issue Name]]</f>
        <v>0</v>
      </c>
      <c r="B704" s="103" t="str">
        <f>Final_Report[[#This Row],[Summary]]</f>
        <v>N/A</v>
      </c>
      <c r="C704" s="103" t="str">
        <f>CONCATENATE("*Steps to Reproduce:*",CHAR(10),CHAR(10),'Final Report'!AD704,CHAR(10),CHAR(10),'Final Report'!AF704,CHAR(10),CHAR(10),"*Actual Result:*",CHAR(10),'Final Report'!V704,CHAR(10),CHAR(10),"*ScreenShot Name:*",CHAR(10),'Final Report'!AI704,CHAR(10),CHAR(10),IF('Final Report'!X704&lt;&gt;"",CONCATENATE("*Code Snippet*",CHAR(10),'Final Report'!X704,CHAR(10),CHAR(10)),""),"*Expected Result*",CHAR(10),'Final Report'!Z704,CHAR(10),CHAR(10),"*Rationale*",CHAR(10),'Final Report'!AA704,CHAR(10),CHAR(10),"*Recommendation*",CHAR(10),'Final Report'!AC704,CHAR(10),CHAR(10),"*WCAG 2.1 Conformance Level:*",CHAR(10),'Final Report'!AG704,CHAR(10),CHAR(10),"*WCAG 2.1 Success Criteria:*",CHAR(10),'Final Report'!AH704,CHAR(10),CHAR(10),"*Tested on:*",CHAR(10),'Final Report'!AK704,CHAR(10),CHAR(10),IF(OR('Final Report'!G704&lt;&gt;"",'Final Report'!H704&lt;&gt;"",'Final Report'!I704&lt;&gt;"",'Final Report'!J704&lt;&gt;"",'Final Report'!K704&lt;&gt;"",'Final Report'!L704&lt;&gt;"",'Final Report'!M704&lt;&gt;"",'Final Report'!N704&lt;&gt;"",'Final Report'!O704&lt;&gt;""),CONCATENATE("*Assistive Technology:*",CHAR(10),IF('Final Report'!G704&lt;&gt;"",CONCATENATE("JAWS 2022 - Chrome - Windows - ",'Final Report'!G704,CHAR(10)),""),IF('Final Report'!H704&lt;&gt;"",CONCATENATE("NVDA 2022 - Firefox - Windows - ",'Final Report'!H704,CHAR(10)),""),IF('Final Report'!I704&lt;&gt;"",CONCATENATE("NVDA 2022 - Chrome - Windows - ",'Final Report'!I704,CHAR(10)),""),IF('Final Report'!J704&lt;&gt;"",CONCATENATE("VoiceOver - Safari - MAC OS - ",'Final Report'!J704,CHAR(10)),""),IF('Final Report'!K704&lt;&gt;"",CONCATENATE("VoiceOver - Chrome - MAC OS  - ",'Final Report'!K704,CHAR(10)),""),IF('Final Report'!L704&lt;&gt;"",CONCATENATE("VoiceOver - iOS - ",'Final Report'!L704,CHAR(10)),""),IF('Final Report'!M704&lt;&gt;"",CONCATENATE("TalkBack - Android - ",'Final Report'!M704,CHAR(10)),""),IF('Final Report'!N704&lt;&gt;"",CONCATENATE("ZoomText - ",'Final Report'!N704,CHAR(10)),""),IF('Final Report'!O704&lt;&gt;"",CONCATENATE("Dragon - ",'Final Report'!O704,CHAR(10)),""),CHAR(10),"*Original Bug:*",CHAR(10),)))</f>
        <v>*Steps to Reproduce:*
N/A
*Actual Result:*
N/A
*ScreenShot Name:*
*Code Snippet*
0
*Expected Result*
N/A
*Rationale*
N/A
*Recommendation*
N/A
*WCAG 2.1 Conformance Level:*
N/A
*WCAG 2.1 Success Criteria:*
N/A
*Tested on:*
Windows: 11
MAC OS: 12
iOS: 15
Android OS: 10
FALSE</v>
      </c>
      <c r="D704" s="121" t="b">
        <f>Final_Report[[#This Row],[Severity]]</f>
        <v>0</v>
      </c>
      <c r="E704" s="103" t="str">
        <f>CONCATENATE('Final Report'!AD704,CHAR(10),CHAR(10),'Final Report'!AF704)</f>
        <v xml:space="preserve">
N/A</v>
      </c>
      <c r="F704" s="103" t="str">
        <f>Final_Report[[#This Row],[Components]]</f>
        <v>N/A (Level N/A), Accessibility, Audit, Marketing, MLM-XL, MLVISION, MyLab, US, VPAT</v>
      </c>
      <c r="G704" s="103" t="e">
        <f>Final_Report[[#This Row],[Labels]]</f>
        <v>#VALUE!</v>
      </c>
      <c r="H704" s="103">
        <f>Final_Report[[#This Row],[ScreenShot Name]]</f>
        <v>0</v>
      </c>
      <c r="I704" s="104">
        <f>Final_Report[[#This Row],[Priority]]</f>
        <v>0</v>
      </c>
      <c r="J704" s="103">
        <f>Final_Report[[#This Row],[Uploading Status]]</f>
        <v>0</v>
      </c>
    </row>
    <row r="705" spans="1:10" ht="409.5" hidden="1">
      <c r="A705" s="58">
        <f>Final_Report[[#This Row],[Issue Name]]</f>
        <v>0</v>
      </c>
      <c r="B705" s="103" t="str">
        <f>Final_Report[[#This Row],[Summary]]</f>
        <v>N/A</v>
      </c>
      <c r="C705" s="103" t="str">
        <f>CONCATENATE("*Steps to Reproduce:*",CHAR(10),CHAR(10),'Final Report'!AD705,CHAR(10),CHAR(10),'Final Report'!AF705,CHAR(10),CHAR(10),"*Actual Result:*",CHAR(10),'Final Report'!V705,CHAR(10),CHAR(10),"*ScreenShot Name:*",CHAR(10),'Final Report'!AI705,CHAR(10),CHAR(10),IF('Final Report'!X705&lt;&gt;"",CONCATENATE("*Code Snippet*",CHAR(10),'Final Report'!X705,CHAR(10),CHAR(10)),""),"*Expected Result*",CHAR(10),'Final Report'!Z705,CHAR(10),CHAR(10),"*Rationale*",CHAR(10),'Final Report'!AA705,CHAR(10),CHAR(10),"*Recommendation*",CHAR(10),'Final Report'!AC705,CHAR(10),CHAR(10),"*WCAG 2.1 Conformance Level:*",CHAR(10),'Final Report'!AG705,CHAR(10),CHAR(10),"*WCAG 2.1 Success Criteria:*",CHAR(10),'Final Report'!AH705,CHAR(10),CHAR(10),"*Tested on:*",CHAR(10),'Final Report'!AK705,CHAR(10),CHAR(10),IF(OR('Final Report'!G705&lt;&gt;"",'Final Report'!H705&lt;&gt;"",'Final Report'!I705&lt;&gt;"",'Final Report'!J705&lt;&gt;"",'Final Report'!K705&lt;&gt;"",'Final Report'!L705&lt;&gt;"",'Final Report'!M705&lt;&gt;"",'Final Report'!N705&lt;&gt;"",'Final Report'!O705&lt;&gt;""),CONCATENATE("*Assistive Technology:*",CHAR(10),IF('Final Report'!G705&lt;&gt;"",CONCATENATE("JAWS 2022 - Chrome - Windows - ",'Final Report'!G705,CHAR(10)),""),IF('Final Report'!H705&lt;&gt;"",CONCATENATE("NVDA 2022 - Firefox - Windows - ",'Final Report'!H705,CHAR(10)),""),IF('Final Report'!I705&lt;&gt;"",CONCATENATE("NVDA 2022 - Chrome - Windows - ",'Final Report'!I705,CHAR(10)),""),IF('Final Report'!J705&lt;&gt;"",CONCATENATE("VoiceOver - Safari - MAC OS - ",'Final Report'!J705,CHAR(10)),""),IF('Final Report'!K705&lt;&gt;"",CONCATENATE("VoiceOver - Chrome - MAC OS  - ",'Final Report'!K705,CHAR(10)),""),IF('Final Report'!L705&lt;&gt;"",CONCATENATE("VoiceOver - iOS - ",'Final Report'!L705,CHAR(10)),""),IF('Final Report'!M705&lt;&gt;"",CONCATENATE("TalkBack - Android - ",'Final Report'!M705,CHAR(10)),""),IF('Final Report'!N705&lt;&gt;"",CONCATENATE("ZoomText - ",'Final Report'!N705,CHAR(10)),""),IF('Final Report'!O705&lt;&gt;"",CONCATENATE("Dragon - ",'Final Report'!O705,CHAR(10)),""),CHAR(10),"*Original Bug:*",CHAR(10),)))</f>
        <v>*Steps to Reproduce:*
N/A
*Actual Result:*
N/A
*ScreenShot Name:*
*Code Snippet*
0
*Expected Result*
N/A
*Rationale*
N/A
*Recommendation*
N/A
*WCAG 2.1 Conformance Level:*
N/A
*WCAG 2.1 Success Criteria:*
N/A
*Tested on:*
Windows: 11
MAC OS: 12
iOS: 15
Android OS: 10
FALSE</v>
      </c>
      <c r="D705" s="121" t="b">
        <f>Final_Report[[#This Row],[Severity]]</f>
        <v>0</v>
      </c>
      <c r="E705" s="103" t="str">
        <f>CONCATENATE('Final Report'!AD705,CHAR(10),CHAR(10),'Final Report'!AF705)</f>
        <v xml:space="preserve">
N/A</v>
      </c>
      <c r="F705" s="103" t="str">
        <f>Final_Report[[#This Row],[Components]]</f>
        <v>N/A (Level N/A), Accessibility, Audit, Marketing, MLM-XL, MLVISION, MyLab, US, VPAT</v>
      </c>
      <c r="G705" s="103" t="e">
        <f>Final_Report[[#This Row],[Labels]]</f>
        <v>#VALUE!</v>
      </c>
      <c r="H705" s="103">
        <f>Final_Report[[#This Row],[ScreenShot Name]]</f>
        <v>0</v>
      </c>
      <c r="I705" s="104">
        <f>Final_Report[[#This Row],[Priority]]</f>
        <v>0</v>
      </c>
      <c r="J705" s="103">
        <f>Final_Report[[#This Row],[Uploading Status]]</f>
        <v>0</v>
      </c>
    </row>
    <row r="706" spans="1:10" ht="409.5" hidden="1">
      <c r="A706" s="58">
        <f>Final_Report[[#This Row],[Issue Name]]</f>
        <v>0</v>
      </c>
      <c r="B706" s="103" t="str">
        <f>Final_Report[[#This Row],[Summary]]</f>
        <v>N/A</v>
      </c>
      <c r="C706" s="103" t="str">
        <f>CONCATENATE("*Steps to Reproduce:*",CHAR(10),CHAR(10),'Final Report'!AD706,CHAR(10),CHAR(10),'Final Report'!AF706,CHAR(10),CHAR(10),"*Actual Result:*",CHAR(10),'Final Report'!V706,CHAR(10),CHAR(10),"*ScreenShot Name:*",CHAR(10),'Final Report'!AI706,CHAR(10),CHAR(10),IF('Final Report'!X706&lt;&gt;"",CONCATENATE("*Code Snippet*",CHAR(10),'Final Report'!X706,CHAR(10),CHAR(10)),""),"*Expected Result*",CHAR(10),'Final Report'!Z706,CHAR(10),CHAR(10),"*Rationale*",CHAR(10),'Final Report'!AA706,CHAR(10),CHAR(10),"*Recommendation*",CHAR(10),'Final Report'!AC706,CHAR(10),CHAR(10),"*WCAG 2.1 Conformance Level:*",CHAR(10),'Final Report'!AG706,CHAR(10),CHAR(10),"*WCAG 2.1 Success Criteria:*",CHAR(10),'Final Report'!AH706,CHAR(10),CHAR(10),"*Tested on:*",CHAR(10),'Final Report'!AK706,CHAR(10),CHAR(10),IF(OR('Final Report'!G706&lt;&gt;"",'Final Report'!H706&lt;&gt;"",'Final Report'!I706&lt;&gt;"",'Final Report'!J706&lt;&gt;"",'Final Report'!K706&lt;&gt;"",'Final Report'!L706&lt;&gt;"",'Final Report'!M706&lt;&gt;"",'Final Report'!N706&lt;&gt;"",'Final Report'!O706&lt;&gt;""),CONCATENATE("*Assistive Technology:*",CHAR(10),IF('Final Report'!G706&lt;&gt;"",CONCATENATE("JAWS 2022 - Chrome - Windows - ",'Final Report'!G706,CHAR(10)),""),IF('Final Report'!H706&lt;&gt;"",CONCATENATE("NVDA 2022 - Firefox - Windows - ",'Final Report'!H706,CHAR(10)),""),IF('Final Report'!I706&lt;&gt;"",CONCATENATE("NVDA 2022 - Chrome - Windows - ",'Final Report'!I706,CHAR(10)),""),IF('Final Report'!J706&lt;&gt;"",CONCATENATE("VoiceOver - Safari - MAC OS - ",'Final Report'!J706,CHAR(10)),""),IF('Final Report'!K706&lt;&gt;"",CONCATENATE("VoiceOver - Chrome - MAC OS  - ",'Final Report'!K706,CHAR(10)),""),IF('Final Report'!L706&lt;&gt;"",CONCATENATE("VoiceOver - iOS - ",'Final Report'!L706,CHAR(10)),""),IF('Final Report'!M706&lt;&gt;"",CONCATENATE("TalkBack - Android - ",'Final Report'!M706,CHAR(10)),""),IF('Final Report'!N706&lt;&gt;"",CONCATENATE("ZoomText - ",'Final Report'!N706,CHAR(10)),""),IF('Final Report'!O706&lt;&gt;"",CONCATENATE("Dragon - ",'Final Report'!O706,CHAR(10)),""),CHAR(10),"*Original Bug:*",CHAR(10),)))</f>
        <v>*Steps to Reproduce:*
N/A
*Actual Result:*
N/A
*ScreenShot Name:*
*Code Snippet*
0
*Expected Result*
N/A
*Rationale*
N/A
*Recommendation*
N/A
*WCAG 2.1 Conformance Level:*
N/A
*WCAG 2.1 Success Criteria:*
N/A
*Tested on:*
Windows: 11
MAC OS: 12
iOS: 15
Android OS: 10
FALSE</v>
      </c>
      <c r="D706" s="121" t="b">
        <f>Final_Report[[#This Row],[Severity]]</f>
        <v>0</v>
      </c>
      <c r="E706" s="103" t="str">
        <f>CONCATENATE('Final Report'!AD706,CHAR(10),CHAR(10),'Final Report'!AF706)</f>
        <v xml:space="preserve">
N/A</v>
      </c>
      <c r="F706" s="103" t="str">
        <f>Final_Report[[#This Row],[Components]]</f>
        <v>N/A (Level N/A), Accessibility, Audit, Marketing, MLM-XL, MLVISION, MyLab, US, VPAT</v>
      </c>
      <c r="G706" s="103" t="e">
        <f>Final_Report[[#This Row],[Labels]]</f>
        <v>#VALUE!</v>
      </c>
      <c r="H706" s="103">
        <f>Final_Report[[#This Row],[ScreenShot Name]]</f>
        <v>0</v>
      </c>
      <c r="I706" s="104">
        <f>Final_Report[[#This Row],[Priority]]</f>
        <v>0</v>
      </c>
      <c r="J706" s="103">
        <f>Final_Report[[#This Row],[Uploading Status]]</f>
        <v>0</v>
      </c>
    </row>
    <row r="707" spans="1:10" ht="409.5" hidden="1">
      <c r="A707" s="58">
        <f>Final_Report[[#This Row],[Issue Name]]</f>
        <v>0</v>
      </c>
      <c r="B707" s="103" t="str">
        <f>Final_Report[[#This Row],[Summary]]</f>
        <v>N/A</v>
      </c>
      <c r="C707" s="103" t="str">
        <f>CONCATENATE("*Steps to Reproduce:*",CHAR(10),CHAR(10),'Final Report'!AD707,CHAR(10),CHAR(10),'Final Report'!AF707,CHAR(10),CHAR(10),"*Actual Result:*",CHAR(10),'Final Report'!V707,CHAR(10),CHAR(10),"*ScreenShot Name:*",CHAR(10),'Final Report'!AI707,CHAR(10),CHAR(10),IF('Final Report'!X707&lt;&gt;"",CONCATENATE("*Code Snippet*",CHAR(10),'Final Report'!X707,CHAR(10),CHAR(10)),""),"*Expected Result*",CHAR(10),'Final Report'!Z707,CHAR(10),CHAR(10),"*Rationale*",CHAR(10),'Final Report'!AA707,CHAR(10),CHAR(10),"*Recommendation*",CHAR(10),'Final Report'!AC707,CHAR(10),CHAR(10),"*WCAG 2.1 Conformance Level:*",CHAR(10),'Final Report'!AG707,CHAR(10),CHAR(10),"*WCAG 2.1 Success Criteria:*",CHAR(10),'Final Report'!AH707,CHAR(10),CHAR(10),"*Tested on:*",CHAR(10),'Final Report'!AK707,CHAR(10),CHAR(10),IF(OR('Final Report'!G707&lt;&gt;"",'Final Report'!H707&lt;&gt;"",'Final Report'!I707&lt;&gt;"",'Final Report'!J707&lt;&gt;"",'Final Report'!K707&lt;&gt;"",'Final Report'!L707&lt;&gt;"",'Final Report'!M707&lt;&gt;"",'Final Report'!N707&lt;&gt;"",'Final Report'!O707&lt;&gt;""),CONCATENATE("*Assistive Technology:*",CHAR(10),IF('Final Report'!G707&lt;&gt;"",CONCATENATE("JAWS 2022 - Chrome - Windows - ",'Final Report'!G707,CHAR(10)),""),IF('Final Report'!H707&lt;&gt;"",CONCATENATE("NVDA 2022 - Firefox - Windows - ",'Final Report'!H707,CHAR(10)),""),IF('Final Report'!I707&lt;&gt;"",CONCATENATE("NVDA 2022 - Chrome - Windows - ",'Final Report'!I707,CHAR(10)),""),IF('Final Report'!J707&lt;&gt;"",CONCATENATE("VoiceOver - Safari - MAC OS - ",'Final Report'!J707,CHAR(10)),""),IF('Final Report'!K707&lt;&gt;"",CONCATENATE("VoiceOver - Chrome - MAC OS  - ",'Final Report'!K707,CHAR(10)),""),IF('Final Report'!L707&lt;&gt;"",CONCATENATE("VoiceOver - iOS - ",'Final Report'!L707,CHAR(10)),""),IF('Final Report'!M707&lt;&gt;"",CONCATENATE("TalkBack - Android - ",'Final Report'!M707,CHAR(10)),""),IF('Final Report'!N707&lt;&gt;"",CONCATENATE("ZoomText - ",'Final Report'!N707,CHAR(10)),""),IF('Final Report'!O707&lt;&gt;"",CONCATENATE("Dragon - ",'Final Report'!O707,CHAR(10)),""),CHAR(10),"*Original Bug:*",CHAR(10),)))</f>
        <v>*Steps to Reproduce:*
N/A
*Actual Result:*
N/A
*ScreenShot Name:*
*Code Snippet*
0
*Expected Result*
N/A
*Rationale*
N/A
*Recommendation*
N/A
*WCAG 2.1 Conformance Level:*
N/A
*WCAG 2.1 Success Criteria:*
N/A
*Tested on:*
Windows: 11
MAC OS: 12
iOS: 15
Android OS: 10
FALSE</v>
      </c>
      <c r="D707" s="121" t="b">
        <f>Final_Report[[#This Row],[Severity]]</f>
        <v>0</v>
      </c>
      <c r="E707" s="103" t="str">
        <f>CONCATENATE('Final Report'!AD707,CHAR(10),CHAR(10),'Final Report'!AF707)</f>
        <v xml:space="preserve">
N/A</v>
      </c>
      <c r="F707" s="103" t="str">
        <f>Final_Report[[#This Row],[Components]]</f>
        <v>N/A (Level N/A), Accessibility, Audit, Marketing, MLM-XL, MLVISION, MyLab, US, VPAT</v>
      </c>
      <c r="G707" s="103" t="e">
        <f>Final_Report[[#This Row],[Labels]]</f>
        <v>#VALUE!</v>
      </c>
      <c r="H707" s="103">
        <f>Final_Report[[#This Row],[ScreenShot Name]]</f>
        <v>0</v>
      </c>
      <c r="I707" s="104">
        <f>Final_Report[[#This Row],[Priority]]</f>
        <v>0</v>
      </c>
      <c r="J707" s="103">
        <f>Final_Report[[#This Row],[Uploading Status]]</f>
        <v>0</v>
      </c>
    </row>
    <row r="708" spans="1:10" ht="409.5" hidden="1">
      <c r="A708" s="58">
        <f>Final_Report[[#This Row],[Issue Name]]</f>
        <v>0</v>
      </c>
      <c r="B708" s="103" t="str">
        <f>Final_Report[[#This Row],[Summary]]</f>
        <v>N/A</v>
      </c>
      <c r="C708" s="103" t="str">
        <f>CONCATENATE("*Steps to Reproduce:*",CHAR(10),CHAR(10),'Final Report'!AD708,CHAR(10),CHAR(10),'Final Report'!AF708,CHAR(10),CHAR(10),"*Actual Result:*",CHAR(10),'Final Report'!V708,CHAR(10),CHAR(10),"*ScreenShot Name:*",CHAR(10),'Final Report'!AI708,CHAR(10),CHAR(10),IF('Final Report'!X708&lt;&gt;"",CONCATENATE("*Code Snippet*",CHAR(10),'Final Report'!X708,CHAR(10),CHAR(10)),""),"*Expected Result*",CHAR(10),'Final Report'!Z708,CHAR(10),CHAR(10),"*Rationale*",CHAR(10),'Final Report'!AA708,CHAR(10),CHAR(10),"*Recommendation*",CHAR(10),'Final Report'!AC708,CHAR(10),CHAR(10),"*WCAG 2.1 Conformance Level:*",CHAR(10),'Final Report'!AG708,CHAR(10),CHAR(10),"*WCAG 2.1 Success Criteria:*",CHAR(10),'Final Report'!AH708,CHAR(10),CHAR(10),"*Tested on:*",CHAR(10),'Final Report'!AK708,CHAR(10),CHAR(10),IF(OR('Final Report'!G708&lt;&gt;"",'Final Report'!H708&lt;&gt;"",'Final Report'!I708&lt;&gt;"",'Final Report'!J708&lt;&gt;"",'Final Report'!K708&lt;&gt;"",'Final Report'!L708&lt;&gt;"",'Final Report'!M708&lt;&gt;"",'Final Report'!N708&lt;&gt;"",'Final Report'!O708&lt;&gt;""),CONCATENATE("*Assistive Technology:*",CHAR(10),IF('Final Report'!G708&lt;&gt;"",CONCATENATE("JAWS 2022 - Chrome - Windows - ",'Final Report'!G708,CHAR(10)),""),IF('Final Report'!H708&lt;&gt;"",CONCATENATE("NVDA 2022 - Firefox - Windows - ",'Final Report'!H708,CHAR(10)),""),IF('Final Report'!I708&lt;&gt;"",CONCATENATE("NVDA 2022 - Chrome - Windows - ",'Final Report'!I708,CHAR(10)),""),IF('Final Report'!J708&lt;&gt;"",CONCATENATE("VoiceOver - Safari - MAC OS - ",'Final Report'!J708,CHAR(10)),""),IF('Final Report'!K708&lt;&gt;"",CONCATENATE("VoiceOver - Chrome - MAC OS  - ",'Final Report'!K708,CHAR(10)),""),IF('Final Report'!L708&lt;&gt;"",CONCATENATE("VoiceOver - iOS - ",'Final Report'!L708,CHAR(10)),""),IF('Final Report'!M708&lt;&gt;"",CONCATENATE("TalkBack - Android - ",'Final Report'!M708,CHAR(10)),""),IF('Final Report'!N708&lt;&gt;"",CONCATENATE("ZoomText - ",'Final Report'!N708,CHAR(10)),""),IF('Final Report'!O708&lt;&gt;"",CONCATENATE("Dragon - ",'Final Report'!O708,CHAR(10)),""),CHAR(10),"*Original Bug:*",CHAR(10),)))</f>
        <v>*Steps to Reproduce:*
N/A
*Actual Result:*
N/A
*ScreenShot Name:*
*Code Snippet*
0
*Expected Result*
N/A
*Rationale*
N/A
*Recommendation*
N/A
*WCAG 2.1 Conformance Level:*
N/A
*WCAG 2.1 Success Criteria:*
N/A
*Tested on:*
Windows: 11
MAC OS: 12
iOS: 15
Android OS: 10
FALSE</v>
      </c>
      <c r="D708" s="121" t="b">
        <f>Final_Report[[#This Row],[Severity]]</f>
        <v>0</v>
      </c>
      <c r="E708" s="103" t="str">
        <f>CONCATENATE('Final Report'!AD708,CHAR(10),CHAR(10),'Final Report'!AF708)</f>
        <v xml:space="preserve">
N/A</v>
      </c>
      <c r="F708" s="103" t="str">
        <f>Final_Report[[#This Row],[Components]]</f>
        <v>N/A (Level N/A), Accessibility, Audit, Marketing, MLM-XL, MLVISION, MyLab, US, VPAT</v>
      </c>
      <c r="G708" s="103" t="e">
        <f>Final_Report[[#This Row],[Labels]]</f>
        <v>#VALUE!</v>
      </c>
      <c r="H708" s="103">
        <f>Final_Report[[#This Row],[ScreenShot Name]]</f>
        <v>0</v>
      </c>
      <c r="I708" s="104">
        <f>Final_Report[[#This Row],[Priority]]</f>
        <v>0</v>
      </c>
      <c r="J708" s="103">
        <f>Final_Report[[#This Row],[Uploading Status]]</f>
        <v>0</v>
      </c>
    </row>
    <row r="709" spans="1:10" ht="409.5" hidden="1">
      <c r="A709" s="58">
        <f>Final_Report[[#This Row],[Issue Name]]</f>
        <v>0</v>
      </c>
      <c r="B709" s="103" t="str">
        <f>Final_Report[[#This Row],[Summary]]</f>
        <v>N/A</v>
      </c>
      <c r="C709" s="103" t="str">
        <f>CONCATENATE("*Steps to Reproduce:*",CHAR(10),CHAR(10),'Final Report'!AD709,CHAR(10),CHAR(10),'Final Report'!AF709,CHAR(10),CHAR(10),"*Actual Result:*",CHAR(10),'Final Report'!V709,CHAR(10),CHAR(10),"*ScreenShot Name:*",CHAR(10),'Final Report'!AI709,CHAR(10),CHAR(10),IF('Final Report'!X709&lt;&gt;"",CONCATENATE("*Code Snippet*",CHAR(10),'Final Report'!X709,CHAR(10),CHAR(10)),""),"*Expected Result*",CHAR(10),'Final Report'!Z709,CHAR(10),CHAR(10),"*Rationale*",CHAR(10),'Final Report'!AA709,CHAR(10),CHAR(10),"*Recommendation*",CHAR(10),'Final Report'!AC709,CHAR(10),CHAR(10),"*WCAG 2.1 Conformance Level:*",CHAR(10),'Final Report'!AG709,CHAR(10),CHAR(10),"*WCAG 2.1 Success Criteria:*",CHAR(10),'Final Report'!AH709,CHAR(10),CHAR(10),"*Tested on:*",CHAR(10),'Final Report'!AK709,CHAR(10),CHAR(10),IF(OR('Final Report'!G709&lt;&gt;"",'Final Report'!H709&lt;&gt;"",'Final Report'!I709&lt;&gt;"",'Final Report'!J709&lt;&gt;"",'Final Report'!K709&lt;&gt;"",'Final Report'!L709&lt;&gt;"",'Final Report'!M709&lt;&gt;"",'Final Report'!N709&lt;&gt;"",'Final Report'!O709&lt;&gt;""),CONCATENATE("*Assistive Technology:*",CHAR(10),IF('Final Report'!G709&lt;&gt;"",CONCATENATE("JAWS 2022 - Chrome - Windows - ",'Final Report'!G709,CHAR(10)),""),IF('Final Report'!H709&lt;&gt;"",CONCATENATE("NVDA 2022 - Firefox - Windows - ",'Final Report'!H709,CHAR(10)),""),IF('Final Report'!I709&lt;&gt;"",CONCATENATE("NVDA 2022 - Chrome - Windows - ",'Final Report'!I709,CHAR(10)),""),IF('Final Report'!J709&lt;&gt;"",CONCATENATE("VoiceOver - Safari - MAC OS - ",'Final Report'!J709,CHAR(10)),""),IF('Final Report'!K709&lt;&gt;"",CONCATENATE("VoiceOver - Chrome - MAC OS  - ",'Final Report'!K709,CHAR(10)),""),IF('Final Report'!L709&lt;&gt;"",CONCATENATE("VoiceOver - iOS - ",'Final Report'!L709,CHAR(10)),""),IF('Final Report'!M709&lt;&gt;"",CONCATENATE("TalkBack - Android - ",'Final Report'!M709,CHAR(10)),""),IF('Final Report'!N709&lt;&gt;"",CONCATENATE("ZoomText - ",'Final Report'!N709,CHAR(10)),""),IF('Final Report'!O709&lt;&gt;"",CONCATENATE("Dragon - ",'Final Report'!O709,CHAR(10)),""),CHAR(10),"*Original Bug:*",CHAR(10),)))</f>
        <v>*Steps to Reproduce:*
N/A
*Actual Result:*
N/A
*ScreenShot Name:*
*Code Snippet*
0
*Expected Result*
N/A
*Rationale*
N/A
*Recommendation*
N/A
*WCAG 2.1 Conformance Level:*
N/A
*WCAG 2.1 Success Criteria:*
N/A
*Tested on:*
Windows: 11
MAC OS: 12
iOS: 15
Android OS: 10
FALSE</v>
      </c>
      <c r="D709" s="121" t="b">
        <f>Final_Report[[#This Row],[Severity]]</f>
        <v>0</v>
      </c>
      <c r="E709" s="103" t="str">
        <f>CONCATENATE('Final Report'!AD709,CHAR(10),CHAR(10),'Final Report'!AF709)</f>
        <v xml:space="preserve">
N/A</v>
      </c>
      <c r="F709" s="103" t="str">
        <f>Final_Report[[#This Row],[Components]]</f>
        <v>N/A (Level N/A), Accessibility, Audit, Marketing, MLM-XL, MLVISION, MyLab, US, VPAT</v>
      </c>
      <c r="G709" s="103" t="e">
        <f>Final_Report[[#This Row],[Labels]]</f>
        <v>#VALUE!</v>
      </c>
      <c r="H709" s="103">
        <f>Final_Report[[#This Row],[ScreenShot Name]]</f>
        <v>0</v>
      </c>
      <c r="I709" s="104">
        <f>Final_Report[[#This Row],[Priority]]</f>
        <v>0</v>
      </c>
      <c r="J709" s="103">
        <f>Final_Report[[#This Row],[Uploading Status]]</f>
        <v>0</v>
      </c>
    </row>
    <row r="710" spans="1:10" ht="409.5" hidden="1">
      <c r="A710" s="58">
        <f>Final_Report[[#This Row],[Issue Name]]</f>
        <v>0</v>
      </c>
      <c r="B710" s="103" t="str">
        <f>Final_Report[[#This Row],[Summary]]</f>
        <v>N/A</v>
      </c>
      <c r="C710" s="103" t="str">
        <f>CONCATENATE("*Steps to Reproduce:*",CHAR(10),CHAR(10),'Final Report'!AD710,CHAR(10),CHAR(10),'Final Report'!AF710,CHAR(10),CHAR(10),"*Actual Result:*",CHAR(10),'Final Report'!V710,CHAR(10),CHAR(10),"*ScreenShot Name:*",CHAR(10),'Final Report'!AI710,CHAR(10),CHAR(10),IF('Final Report'!X710&lt;&gt;"",CONCATENATE("*Code Snippet*",CHAR(10),'Final Report'!X710,CHAR(10),CHAR(10)),""),"*Expected Result*",CHAR(10),'Final Report'!Z710,CHAR(10),CHAR(10),"*Rationale*",CHAR(10),'Final Report'!AA710,CHAR(10),CHAR(10),"*Recommendation*",CHAR(10),'Final Report'!AC710,CHAR(10),CHAR(10),"*WCAG 2.1 Conformance Level:*",CHAR(10),'Final Report'!AG710,CHAR(10),CHAR(10),"*WCAG 2.1 Success Criteria:*",CHAR(10),'Final Report'!AH710,CHAR(10),CHAR(10),"*Tested on:*",CHAR(10),'Final Report'!AK710,CHAR(10),CHAR(10),IF(OR('Final Report'!G710&lt;&gt;"",'Final Report'!H710&lt;&gt;"",'Final Report'!I710&lt;&gt;"",'Final Report'!J710&lt;&gt;"",'Final Report'!K710&lt;&gt;"",'Final Report'!L710&lt;&gt;"",'Final Report'!M710&lt;&gt;"",'Final Report'!N710&lt;&gt;"",'Final Report'!O710&lt;&gt;""),CONCATENATE("*Assistive Technology:*",CHAR(10),IF('Final Report'!G710&lt;&gt;"",CONCATENATE("JAWS 2022 - Chrome - Windows - ",'Final Report'!G710,CHAR(10)),""),IF('Final Report'!H710&lt;&gt;"",CONCATENATE("NVDA 2022 - Firefox - Windows - ",'Final Report'!H710,CHAR(10)),""),IF('Final Report'!I710&lt;&gt;"",CONCATENATE("NVDA 2022 - Chrome - Windows - ",'Final Report'!I710,CHAR(10)),""),IF('Final Report'!J710&lt;&gt;"",CONCATENATE("VoiceOver - Safari - MAC OS - ",'Final Report'!J710,CHAR(10)),""),IF('Final Report'!K710&lt;&gt;"",CONCATENATE("VoiceOver - Chrome - MAC OS  - ",'Final Report'!K710,CHAR(10)),""),IF('Final Report'!L710&lt;&gt;"",CONCATENATE("VoiceOver - iOS - ",'Final Report'!L710,CHAR(10)),""),IF('Final Report'!M710&lt;&gt;"",CONCATENATE("TalkBack - Android - ",'Final Report'!M710,CHAR(10)),""),IF('Final Report'!N710&lt;&gt;"",CONCATENATE("ZoomText - ",'Final Report'!N710,CHAR(10)),""),IF('Final Report'!O710&lt;&gt;"",CONCATENATE("Dragon - ",'Final Report'!O710,CHAR(10)),""),CHAR(10),"*Original Bug:*",CHAR(10),)))</f>
        <v>*Steps to Reproduce:*
N/A
*Actual Result:*
N/A
*ScreenShot Name:*
*Code Snippet*
0
*Expected Result*
N/A
*Rationale*
N/A
*Recommendation*
N/A
*WCAG 2.1 Conformance Level:*
N/A
*WCAG 2.1 Success Criteria:*
N/A
*Tested on:*
Windows: 11
MAC OS: 12
iOS: 15
Android OS: 10
FALSE</v>
      </c>
      <c r="D710" s="121" t="b">
        <f>Final_Report[[#This Row],[Severity]]</f>
        <v>0</v>
      </c>
      <c r="E710" s="103" t="str">
        <f>CONCATENATE('Final Report'!AD710,CHAR(10),CHAR(10),'Final Report'!AF710)</f>
        <v xml:space="preserve">
N/A</v>
      </c>
      <c r="F710" s="103" t="str">
        <f>Final_Report[[#This Row],[Components]]</f>
        <v>N/A (Level N/A), Accessibility, Audit, Marketing, MLM-XL, MLVISION, MyLab, US, VPAT</v>
      </c>
      <c r="G710" s="103" t="e">
        <f>Final_Report[[#This Row],[Labels]]</f>
        <v>#VALUE!</v>
      </c>
      <c r="H710" s="103">
        <f>Final_Report[[#This Row],[ScreenShot Name]]</f>
        <v>0</v>
      </c>
      <c r="I710" s="104">
        <f>Final_Report[[#This Row],[Priority]]</f>
        <v>0</v>
      </c>
      <c r="J710" s="103">
        <f>Final_Report[[#This Row],[Uploading Status]]</f>
        <v>0</v>
      </c>
    </row>
    <row r="711" spans="1:10" ht="409.5" hidden="1">
      <c r="A711" s="58">
        <f>Final_Report[[#This Row],[Issue Name]]</f>
        <v>0</v>
      </c>
      <c r="B711" s="103" t="str">
        <f>Final_Report[[#This Row],[Summary]]</f>
        <v>N/A</v>
      </c>
      <c r="C711" s="103" t="str">
        <f>CONCATENATE("*Steps to Reproduce:*",CHAR(10),CHAR(10),'Final Report'!AD711,CHAR(10),CHAR(10),'Final Report'!AF711,CHAR(10),CHAR(10),"*Actual Result:*",CHAR(10),'Final Report'!V711,CHAR(10),CHAR(10),"*ScreenShot Name:*",CHAR(10),'Final Report'!AI711,CHAR(10),CHAR(10),IF('Final Report'!X711&lt;&gt;"",CONCATENATE("*Code Snippet*",CHAR(10),'Final Report'!X711,CHAR(10),CHAR(10)),""),"*Expected Result*",CHAR(10),'Final Report'!Z711,CHAR(10),CHAR(10),"*Rationale*",CHAR(10),'Final Report'!AA711,CHAR(10),CHAR(10),"*Recommendation*",CHAR(10),'Final Report'!AC711,CHAR(10),CHAR(10),"*WCAG 2.1 Conformance Level:*",CHAR(10),'Final Report'!AG711,CHAR(10),CHAR(10),"*WCAG 2.1 Success Criteria:*",CHAR(10),'Final Report'!AH711,CHAR(10),CHAR(10),"*Tested on:*",CHAR(10),'Final Report'!AK711,CHAR(10),CHAR(10),IF(OR('Final Report'!G711&lt;&gt;"",'Final Report'!H711&lt;&gt;"",'Final Report'!I711&lt;&gt;"",'Final Report'!J711&lt;&gt;"",'Final Report'!K711&lt;&gt;"",'Final Report'!L711&lt;&gt;"",'Final Report'!M711&lt;&gt;"",'Final Report'!N711&lt;&gt;"",'Final Report'!O711&lt;&gt;""),CONCATENATE("*Assistive Technology:*",CHAR(10),IF('Final Report'!G711&lt;&gt;"",CONCATENATE("JAWS 2022 - Chrome - Windows - ",'Final Report'!G711,CHAR(10)),""),IF('Final Report'!H711&lt;&gt;"",CONCATENATE("NVDA 2022 - Firefox - Windows - ",'Final Report'!H711,CHAR(10)),""),IF('Final Report'!I711&lt;&gt;"",CONCATENATE("NVDA 2022 - Chrome - Windows - ",'Final Report'!I711,CHAR(10)),""),IF('Final Report'!J711&lt;&gt;"",CONCATENATE("VoiceOver - Safari - MAC OS - ",'Final Report'!J711,CHAR(10)),""),IF('Final Report'!K711&lt;&gt;"",CONCATENATE("VoiceOver - Chrome - MAC OS  - ",'Final Report'!K711,CHAR(10)),""),IF('Final Report'!L711&lt;&gt;"",CONCATENATE("VoiceOver - iOS - ",'Final Report'!L711,CHAR(10)),""),IF('Final Report'!M711&lt;&gt;"",CONCATENATE("TalkBack - Android - ",'Final Report'!M711,CHAR(10)),""),IF('Final Report'!N711&lt;&gt;"",CONCATENATE("ZoomText - ",'Final Report'!N711,CHAR(10)),""),IF('Final Report'!O711&lt;&gt;"",CONCATENATE("Dragon - ",'Final Report'!O711,CHAR(10)),""),CHAR(10),"*Original Bug:*",CHAR(10),)))</f>
        <v>*Steps to Reproduce:*
N/A
*Actual Result:*
N/A
*ScreenShot Name:*
*Code Snippet*
0
*Expected Result*
N/A
*Rationale*
N/A
*Recommendation*
N/A
*WCAG 2.1 Conformance Level:*
N/A
*WCAG 2.1 Success Criteria:*
N/A
*Tested on:*
Windows: 11
MAC OS: 12
iOS: 15
Android OS: 10
FALSE</v>
      </c>
      <c r="D711" s="121" t="b">
        <f>Final_Report[[#This Row],[Severity]]</f>
        <v>0</v>
      </c>
      <c r="E711" s="103" t="str">
        <f>CONCATENATE('Final Report'!AD711,CHAR(10),CHAR(10),'Final Report'!AF711)</f>
        <v xml:space="preserve">
N/A</v>
      </c>
      <c r="F711" s="103" t="str">
        <f>Final_Report[[#This Row],[Components]]</f>
        <v>N/A (Level N/A), Accessibility, Audit, Marketing, MLM-XL, MLVISION, MyLab, US, VPAT</v>
      </c>
      <c r="G711" s="103" t="e">
        <f>Final_Report[[#This Row],[Labels]]</f>
        <v>#VALUE!</v>
      </c>
      <c r="H711" s="103">
        <f>Final_Report[[#This Row],[ScreenShot Name]]</f>
        <v>0</v>
      </c>
      <c r="I711" s="104">
        <f>Final_Report[[#This Row],[Priority]]</f>
        <v>0</v>
      </c>
      <c r="J711" s="103">
        <f>Final_Report[[#This Row],[Uploading Status]]</f>
        <v>0</v>
      </c>
    </row>
    <row r="712" spans="1:10" ht="409.5" hidden="1">
      <c r="A712" s="58">
        <f>Final_Report[[#This Row],[Issue Name]]</f>
        <v>0</v>
      </c>
      <c r="B712" s="103" t="str">
        <f>Final_Report[[#This Row],[Summary]]</f>
        <v>N/A</v>
      </c>
      <c r="C712" s="103" t="str">
        <f>CONCATENATE("*Steps to Reproduce:*",CHAR(10),CHAR(10),'Final Report'!AD712,CHAR(10),CHAR(10),'Final Report'!AF712,CHAR(10),CHAR(10),"*Actual Result:*",CHAR(10),'Final Report'!V712,CHAR(10),CHAR(10),"*ScreenShot Name:*",CHAR(10),'Final Report'!AI712,CHAR(10),CHAR(10),IF('Final Report'!X712&lt;&gt;"",CONCATENATE("*Code Snippet*",CHAR(10),'Final Report'!X712,CHAR(10),CHAR(10)),""),"*Expected Result*",CHAR(10),'Final Report'!Z712,CHAR(10),CHAR(10),"*Rationale*",CHAR(10),'Final Report'!AA712,CHAR(10),CHAR(10),"*Recommendation*",CHAR(10),'Final Report'!AC712,CHAR(10),CHAR(10),"*WCAG 2.1 Conformance Level:*",CHAR(10),'Final Report'!AG712,CHAR(10),CHAR(10),"*WCAG 2.1 Success Criteria:*",CHAR(10),'Final Report'!AH712,CHAR(10),CHAR(10),"*Tested on:*",CHAR(10),'Final Report'!AK712,CHAR(10),CHAR(10),IF(OR('Final Report'!G712&lt;&gt;"",'Final Report'!H712&lt;&gt;"",'Final Report'!I712&lt;&gt;"",'Final Report'!J712&lt;&gt;"",'Final Report'!K712&lt;&gt;"",'Final Report'!L712&lt;&gt;"",'Final Report'!M712&lt;&gt;"",'Final Report'!N712&lt;&gt;"",'Final Report'!O712&lt;&gt;""),CONCATENATE("*Assistive Technology:*",CHAR(10),IF('Final Report'!G712&lt;&gt;"",CONCATENATE("JAWS 2022 - Chrome - Windows - ",'Final Report'!G712,CHAR(10)),""),IF('Final Report'!H712&lt;&gt;"",CONCATENATE("NVDA 2022 - Firefox - Windows - ",'Final Report'!H712,CHAR(10)),""),IF('Final Report'!I712&lt;&gt;"",CONCATENATE("NVDA 2022 - Chrome - Windows - ",'Final Report'!I712,CHAR(10)),""),IF('Final Report'!J712&lt;&gt;"",CONCATENATE("VoiceOver - Safari - MAC OS - ",'Final Report'!J712,CHAR(10)),""),IF('Final Report'!K712&lt;&gt;"",CONCATENATE("VoiceOver - Chrome - MAC OS  - ",'Final Report'!K712,CHAR(10)),""),IF('Final Report'!L712&lt;&gt;"",CONCATENATE("VoiceOver - iOS - ",'Final Report'!L712,CHAR(10)),""),IF('Final Report'!M712&lt;&gt;"",CONCATENATE("TalkBack - Android - ",'Final Report'!M712,CHAR(10)),""),IF('Final Report'!N712&lt;&gt;"",CONCATENATE("ZoomText - ",'Final Report'!N712,CHAR(10)),""),IF('Final Report'!O712&lt;&gt;"",CONCATENATE("Dragon - ",'Final Report'!O712,CHAR(10)),""),CHAR(10),"*Original Bug:*",CHAR(10),)))</f>
        <v>*Steps to Reproduce:*
N/A
*Actual Result:*
N/A
*ScreenShot Name:*
*Code Snippet*
0
*Expected Result*
N/A
*Rationale*
N/A
*Recommendation*
N/A
*WCAG 2.1 Conformance Level:*
N/A
*WCAG 2.1 Success Criteria:*
N/A
*Tested on:*
Windows: 11
MAC OS: 12
iOS: 15
Android OS: 10
FALSE</v>
      </c>
      <c r="D712" s="121" t="b">
        <f>Final_Report[[#This Row],[Severity]]</f>
        <v>0</v>
      </c>
      <c r="E712" s="103" t="str">
        <f>CONCATENATE('Final Report'!AD712,CHAR(10),CHAR(10),'Final Report'!AF712)</f>
        <v xml:space="preserve">
N/A</v>
      </c>
      <c r="F712" s="103" t="str">
        <f>Final_Report[[#This Row],[Components]]</f>
        <v>N/A (Level N/A), Accessibility, Audit, Marketing, MLM-XL, MLVISION, MyLab, US, VPAT</v>
      </c>
      <c r="G712" s="103" t="e">
        <f>Final_Report[[#This Row],[Labels]]</f>
        <v>#VALUE!</v>
      </c>
      <c r="H712" s="103">
        <f>Final_Report[[#This Row],[ScreenShot Name]]</f>
        <v>0</v>
      </c>
      <c r="I712" s="104">
        <f>Final_Report[[#This Row],[Priority]]</f>
        <v>0</v>
      </c>
      <c r="J712" s="103">
        <f>Final_Report[[#This Row],[Uploading Status]]</f>
        <v>0</v>
      </c>
    </row>
    <row r="713" spans="1:10" ht="409.5" hidden="1">
      <c r="A713" s="58">
        <f>Final_Report[[#This Row],[Issue Name]]</f>
        <v>0</v>
      </c>
      <c r="B713" s="103" t="str">
        <f>Final_Report[[#This Row],[Summary]]</f>
        <v>N/A</v>
      </c>
      <c r="C713" s="103" t="str">
        <f>CONCATENATE("*Steps to Reproduce:*",CHAR(10),CHAR(10),'Final Report'!AD713,CHAR(10),CHAR(10),'Final Report'!AF713,CHAR(10),CHAR(10),"*Actual Result:*",CHAR(10),'Final Report'!V713,CHAR(10),CHAR(10),"*ScreenShot Name:*",CHAR(10),'Final Report'!AI713,CHAR(10),CHAR(10),IF('Final Report'!X713&lt;&gt;"",CONCATENATE("*Code Snippet*",CHAR(10),'Final Report'!X713,CHAR(10),CHAR(10)),""),"*Expected Result*",CHAR(10),'Final Report'!Z713,CHAR(10),CHAR(10),"*Rationale*",CHAR(10),'Final Report'!AA713,CHAR(10),CHAR(10),"*Recommendation*",CHAR(10),'Final Report'!AC713,CHAR(10),CHAR(10),"*WCAG 2.1 Conformance Level:*",CHAR(10),'Final Report'!AG713,CHAR(10),CHAR(10),"*WCAG 2.1 Success Criteria:*",CHAR(10),'Final Report'!AH713,CHAR(10),CHAR(10),"*Tested on:*",CHAR(10),'Final Report'!AK713,CHAR(10),CHAR(10),IF(OR('Final Report'!G713&lt;&gt;"",'Final Report'!H713&lt;&gt;"",'Final Report'!I713&lt;&gt;"",'Final Report'!J713&lt;&gt;"",'Final Report'!K713&lt;&gt;"",'Final Report'!L713&lt;&gt;"",'Final Report'!M713&lt;&gt;"",'Final Report'!N713&lt;&gt;"",'Final Report'!O713&lt;&gt;""),CONCATENATE("*Assistive Technology:*",CHAR(10),IF('Final Report'!G713&lt;&gt;"",CONCATENATE("JAWS 2022 - Chrome - Windows - ",'Final Report'!G713,CHAR(10)),""),IF('Final Report'!H713&lt;&gt;"",CONCATENATE("NVDA 2022 - Firefox - Windows - ",'Final Report'!H713,CHAR(10)),""),IF('Final Report'!I713&lt;&gt;"",CONCATENATE("NVDA 2022 - Chrome - Windows - ",'Final Report'!I713,CHAR(10)),""),IF('Final Report'!J713&lt;&gt;"",CONCATENATE("VoiceOver - Safari - MAC OS - ",'Final Report'!J713,CHAR(10)),""),IF('Final Report'!K713&lt;&gt;"",CONCATENATE("VoiceOver - Chrome - MAC OS  - ",'Final Report'!K713,CHAR(10)),""),IF('Final Report'!L713&lt;&gt;"",CONCATENATE("VoiceOver - iOS - ",'Final Report'!L713,CHAR(10)),""),IF('Final Report'!M713&lt;&gt;"",CONCATENATE("TalkBack - Android - ",'Final Report'!M713,CHAR(10)),""),IF('Final Report'!N713&lt;&gt;"",CONCATENATE("ZoomText - ",'Final Report'!N713,CHAR(10)),""),IF('Final Report'!O713&lt;&gt;"",CONCATENATE("Dragon - ",'Final Report'!O713,CHAR(10)),""),CHAR(10),"*Original Bug:*",CHAR(10),)))</f>
        <v>*Steps to Reproduce:*
N/A
*Actual Result:*
N/A
*ScreenShot Name:*
*Code Snippet*
0
*Expected Result*
N/A
*Rationale*
N/A
*Recommendation*
N/A
*WCAG 2.1 Conformance Level:*
N/A
*WCAG 2.1 Success Criteria:*
N/A
*Tested on:*
Windows: 11
MAC OS: 12
iOS: 15
Android OS: 10
FALSE</v>
      </c>
      <c r="D713" s="121" t="b">
        <f>Final_Report[[#This Row],[Severity]]</f>
        <v>0</v>
      </c>
      <c r="E713" s="103" t="str">
        <f>CONCATENATE('Final Report'!AD713,CHAR(10),CHAR(10),'Final Report'!AF713)</f>
        <v xml:space="preserve">
N/A</v>
      </c>
      <c r="F713" s="103" t="str">
        <f>Final_Report[[#This Row],[Components]]</f>
        <v>N/A (Level N/A), Accessibility, Audit, Marketing, MLM-XL, MLVISION, MyLab, US, VPAT</v>
      </c>
      <c r="G713" s="103" t="e">
        <f>Final_Report[[#This Row],[Labels]]</f>
        <v>#VALUE!</v>
      </c>
      <c r="H713" s="103">
        <f>Final_Report[[#This Row],[ScreenShot Name]]</f>
        <v>0</v>
      </c>
      <c r="I713" s="104">
        <f>Final_Report[[#This Row],[Priority]]</f>
        <v>0</v>
      </c>
      <c r="J713" s="103">
        <f>Final_Report[[#This Row],[Uploading Status]]</f>
        <v>0</v>
      </c>
    </row>
    <row r="714" spans="1:10" ht="409.5" hidden="1">
      <c r="A714" s="58">
        <f>Final_Report[[#This Row],[Issue Name]]</f>
        <v>0</v>
      </c>
      <c r="B714" s="103" t="str">
        <f>Final_Report[[#This Row],[Summary]]</f>
        <v>N/A</v>
      </c>
      <c r="C714" s="103" t="str">
        <f>CONCATENATE("*Steps to Reproduce:*",CHAR(10),CHAR(10),'Final Report'!AD714,CHAR(10),CHAR(10),'Final Report'!AF714,CHAR(10),CHAR(10),"*Actual Result:*",CHAR(10),'Final Report'!V714,CHAR(10),CHAR(10),"*ScreenShot Name:*",CHAR(10),'Final Report'!AI714,CHAR(10),CHAR(10),IF('Final Report'!X714&lt;&gt;"",CONCATENATE("*Code Snippet*",CHAR(10),'Final Report'!X714,CHAR(10),CHAR(10)),""),"*Expected Result*",CHAR(10),'Final Report'!Z714,CHAR(10),CHAR(10),"*Rationale*",CHAR(10),'Final Report'!AA714,CHAR(10),CHAR(10),"*Recommendation*",CHAR(10),'Final Report'!AC714,CHAR(10),CHAR(10),"*WCAG 2.1 Conformance Level:*",CHAR(10),'Final Report'!AG714,CHAR(10),CHAR(10),"*WCAG 2.1 Success Criteria:*",CHAR(10),'Final Report'!AH714,CHAR(10),CHAR(10),"*Tested on:*",CHAR(10),'Final Report'!AK714,CHAR(10),CHAR(10),IF(OR('Final Report'!G714&lt;&gt;"",'Final Report'!H714&lt;&gt;"",'Final Report'!I714&lt;&gt;"",'Final Report'!J714&lt;&gt;"",'Final Report'!K714&lt;&gt;"",'Final Report'!L714&lt;&gt;"",'Final Report'!M714&lt;&gt;"",'Final Report'!N714&lt;&gt;"",'Final Report'!O714&lt;&gt;""),CONCATENATE("*Assistive Technology:*",CHAR(10),IF('Final Report'!G714&lt;&gt;"",CONCATENATE("JAWS 2022 - Chrome - Windows - ",'Final Report'!G714,CHAR(10)),""),IF('Final Report'!H714&lt;&gt;"",CONCATENATE("NVDA 2022 - Firefox - Windows - ",'Final Report'!H714,CHAR(10)),""),IF('Final Report'!I714&lt;&gt;"",CONCATENATE("NVDA 2022 - Chrome - Windows - ",'Final Report'!I714,CHAR(10)),""),IF('Final Report'!J714&lt;&gt;"",CONCATENATE("VoiceOver - Safari - MAC OS - ",'Final Report'!J714,CHAR(10)),""),IF('Final Report'!K714&lt;&gt;"",CONCATENATE("VoiceOver - Chrome - MAC OS  - ",'Final Report'!K714,CHAR(10)),""),IF('Final Report'!L714&lt;&gt;"",CONCATENATE("VoiceOver - iOS - ",'Final Report'!L714,CHAR(10)),""),IF('Final Report'!M714&lt;&gt;"",CONCATENATE("TalkBack - Android - ",'Final Report'!M714,CHAR(10)),""),IF('Final Report'!N714&lt;&gt;"",CONCATENATE("ZoomText - ",'Final Report'!N714,CHAR(10)),""),IF('Final Report'!O714&lt;&gt;"",CONCATENATE("Dragon - ",'Final Report'!O714,CHAR(10)),""),CHAR(10),"*Original Bug:*",CHAR(10),)))</f>
        <v>*Steps to Reproduce:*
N/A
*Actual Result:*
N/A
*ScreenShot Name:*
*Code Snippet*
0
*Expected Result*
N/A
*Rationale*
N/A
*Recommendation*
N/A
*WCAG 2.1 Conformance Level:*
N/A
*WCAG 2.1 Success Criteria:*
N/A
*Tested on:*
Windows: 11
MAC OS: 12
iOS: 15
Android OS: 10
FALSE</v>
      </c>
      <c r="D714" s="121" t="b">
        <f>Final_Report[[#This Row],[Severity]]</f>
        <v>0</v>
      </c>
      <c r="E714" s="103" t="str">
        <f>CONCATENATE('Final Report'!AD714,CHAR(10),CHAR(10),'Final Report'!AF714)</f>
        <v xml:space="preserve">
N/A</v>
      </c>
      <c r="F714" s="103" t="str">
        <f>Final_Report[[#This Row],[Components]]</f>
        <v>N/A (Level N/A), Accessibility, Audit, Marketing, MLM-XL, MLVISION, MyLab, US, VPAT</v>
      </c>
      <c r="G714" s="103" t="e">
        <f>Final_Report[[#This Row],[Labels]]</f>
        <v>#VALUE!</v>
      </c>
      <c r="H714" s="103">
        <f>Final_Report[[#This Row],[ScreenShot Name]]</f>
        <v>0</v>
      </c>
      <c r="I714" s="104">
        <f>Final_Report[[#This Row],[Priority]]</f>
        <v>0</v>
      </c>
      <c r="J714" s="103">
        <f>Final_Report[[#This Row],[Uploading Status]]</f>
        <v>0</v>
      </c>
    </row>
    <row r="715" spans="1:10" ht="409.5" hidden="1">
      <c r="A715" s="58">
        <f>Final_Report[[#This Row],[Issue Name]]</f>
        <v>0</v>
      </c>
      <c r="B715" s="103" t="str">
        <f>Final_Report[[#This Row],[Summary]]</f>
        <v>N/A</v>
      </c>
      <c r="C715" s="103" t="str">
        <f>CONCATENATE("*Steps to Reproduce:*",CHAR(10),CHAR(10),'Final Report'!AD715,CHAR(10),CHAR(10),'Final Report'!AF715,CHAR(10),CHAR(10),"*Actual Result:*",CHAR(10),'Final Report'!V715,CHAR(10),CHAR(10),"*ScreenShot Name:*",CHAR(10),'Final Report'!AI715,CHAR(10),CHAR(10),IF('Final Report'!X715&lt;&gt;"",CONCATENATE("*Code Snippet*",CHAR(10),'Final Report'!X715,CHAR(10),CHAR(10)),""),"*Expected Result*",CHAR(10),'Final Report'!Z715,CHAR(10),CHAR(10),"*Rationale*",CHAR(10),'Final Report'!AA715,CHAR(10),CHAR(10),"*Recommendation*",CHAR(10),'Final Report'!AC715,CHAR(10),CHAR(10),"*WCAG 2.1 Conformance Level:*",CHAR(10),'Final Report'!AG715,CHAR(10),CHAR(10),"*WCAG 2.1 Success Criteria:*",CHAR(10),'Final Report'!AH715,CHAR(10),CHAR(10),"*Tested on:*",CHAR(10),'Final Report'!AK715,CHAR(10),CHAR(10),IF(OR('Final Report'!G715&lt;&gt;"",'Final Report'!H715&lt;&gt;"",'Final Report'!I715&lt;&gt;"",'Final Report'!J715&lt;&gt;"",'Final Report'!K715&lt;&gt;"",'Final Report'!L715&lt;&gt;"",'Final Report'!M715&lt;&gt;"",'Final Report'!N715&lt;&gt;"",'Final Report'!O715&lt;&gt;""),CONCATENATE("*Assistive Technology:*",CHAR(10),IF('Final Report'!G715&lt;&gt;"",CONCATENATE("JAWS 2022 - Chrome - Windows - ",'Final Report'!G715,CHAR(10)),""),IF('Final Report'!H715&lt;&gt;"",CONCATENATE("NVDA 2022 - Firefox - Windows - ",'Final Report'!H715,CHAR(10)),""),IF('Final Report'!I715&lt;&gt;"",CONCATENATE("NVDA 2022 - Chrome - Windows - ",'Final Report'!I715,CHAR(10)),""),IF('Final Report'!J715&lt;&gt;"",CONCATENATE("VoiceOver - Safari - MAC OS - ",'Final Report'!J715,CHAR(10)),""),IF('Final Report'!K715&lt;&gt;"",CONCATENATE("VoiceOver - Chrome - MAC OS  - ",'Final Report'!K715,CHAR(10)),""),IF('Final Report'!L715&lt;&gt;"",CONCATENATE("VoiceOver - iOS - ",'Final Report'!L715,CHAR(10)),""),IF('Final Report'!M715&lt;&gt;"",CONCATENATE("TalkBack - Android - ",'Final Report'!M715,CHAR(10)),""),IF('Final Report'!N715&lt;&gt;"",CONCATENATE("ZoomText - ",'Final Report'!N715,CHAR(10)),""),IF('Final Report'!O715&lt;&gt;"",CONCATENATE("Dragon - ",'Final Report'!O715,CHAR(10)),""),CHAR(10),"*Original Bug:*",CHAR(10),)))</f>
        <v>*Steps to Reproduce:*
N/A
*Actual Result:*
N/A
*ScreenShot Name:*
*Code Snippet*
0
*Expected Result*
N/A
*Rationale*
N/A
*Recommendation*
N/A
*WCAG 2.1 Conformance Level:*
N/A
*WCAG 2.1 Success Criteria:*
N/A
*Tested on:*
Windows: 11
MAC OS: 12
iOS: 15
Android OS: 10
FALSE</v>
      </c>
      <c r="D715" s="121" t="b">
        <f>Final_Report[[#This Row],[Severity]]</f>
        <v>0</v>
      </c>
      <c r="E715" s="103" t="str">
        <f>CONCATENATE('Final Report'!AD715,CHAR(10),CHAR(10),'Final Report'!AF715)</f>
        <v xml:space="preserve">
N/A</v>
      </c>
      <c r="F715" s="103" t="str">
        <f>Final_Report[[#This Row],[Components]]</f>
        <v>N/A (Level N/A), Accessibility, Audit, Marketing, MLM-XL, MLVISION, MyLab, US, VPAT</v>
      </c>
      <c r="G715" s="103" t="e">
        <f>Final_Report[[#This Row],[Labels]]</f>
        <v>#VALUE!</v>
      </c>
      <c r="H715" s="103">
        <f>Final_Report[[#This Row],[ScreenShot Name]]</f>
        <v>0</v>
      </c>
      <c r="I715" s="104">
        <f>Final_Report[[#This Row],[Priority]]</f>
        <v>0</v>
      </c>
      <c r="J715" s="103">
        <f>Final_Report[[#This Row],[Uploading Status]]</f>
        <v>0</v>
      </c>
    </row>
    <row r="716" spans="1:10" ht="409.5" hidden="1">
      <c r="A716" s="58">
        <f>Final_Report[[#This Row],[Issue Name]]</f>
        <v>0</v>
      </c>
      <c r="B716" s="103" t="str">
        <f>Final_Report[[#This Row],[Summary]]</f>
        <v>N/A</v>
      </c>
      <c r="C716" s="103" t="str">
        <f>CONCATENATE("*Steps to Reproduce:*",CHAR(10),CHAR(10),'Final Report'!AD716,CHAR(10),CHAR(10),'Final Report'!AF716,CHAR(10),CHAR(10),"*Actual Result:*",CHAR(10),'Final Report'!V716,CHAR(10),CHAR(10),"*ScreenShot Name:*",CHAR(10),'Final Report'!AI716,CHAR(10),CHAR(10),IF('Final Report'!X716&lt;&gt;"",CONCATENATE("*Code Snippet*",CHAR(10),'Final Report'!X716,CHAR(10),CHAR(10)),""),"*Expected Result*",CHAR(10),'Final Report'!Z716,CHAR(10),CHAR(10),"*Rationale*",CHAR(10),'Final Report'!AA716,CHAR(10),CHAR(10),"*Recommendation*",CHAR(10),'Final Report'!AC716,CHAR(10),CHAR(10),"*WCAG 2.1 Conformance Level:*",CHAR(10),'Final Report'!AG716,CHAR(10),CHAR(10),"*WCAG 2.1 Success Criteria:*",CHAR(10),'Final Report'!AH716,CHAR(10),CHAR(10),"*Tested on:*",CHAR(10),'Final Report'!AK716,CHAR(10),CHAR(10),IF(OR('Final Report'!G716&lt;&gt;"",'Final Report'!H716&lt;&gt;"",'Final Report'!I716&lt;&gt;"",'Final Report'!J716&lt;&gt;"",'Final Report'!K716&lt;&gt;"",'Final Report'!L716&lt;&gt;"",'Final Report'!M716&lt;&gt;"",'Final Report'!N716&lt;&gt;"",'Final Report'!O716&lt;&gt;""),CONCATENATE("*Assistive Technology:*",CHAR(10),IF('Final Report'!G716&lt;&gt;"",CONCATENATE("JAWS 2022 - Chrome - Windows - ",'Final Report'!G716,CHAR(10)),""),IF('Final Report'!H716&lt;&gt;"",CONCATENATE("NVDA 2022 - Firefox - Windows - ",'Final Report'!H716,CHAR(10)),""),IF('Final Report'!I716&lt;&gt;"",CONCATENATE("NVDA 2022 - Chrome - Windows - ",'Final Report'!I716,CHAR(10)),""),IF('Final Report'!J716&lt;&gt;"",CONCATENATE("VoiceOver - Safari - MAC OS - ",'Final Report'!J716,CHAR(10)),""),IF('Final Report'!K716&lt;&gt;"",CONCATENATE("VoiceOver - Chrome - MAC OS  - ",'Final Report'!K716,CHAR(10)),""),IF('Final Report'!L716&lt;&gt;"",CONCATENATE("VoiceOver - iOS - ",'Final Report'!L716,CHAR(10)),""),IF('Final Report'!M716&lt;&gt;"",CONCATENATE("TalkBack - Android - ",'Final Report'!M716,CHAR(10)),""),IF('Final Report'!N716&lt;&gt;"",CONCATENATE("ZoomText - ",'Final Report'!N716,CHAR(10)),""),IF('Final Report'!O716&lt;&gt;"",CONCATENATE("Dragon - ",'Final Report'!O716,CHAR(10)),""),CHAR(10),"*Original Bug:*",CHAR(10),)))</f>
        <v>*Steps to Reproduce:*
N/A
*Actual Result:*
N/A
*ScreenShot Name:*
*Code Snippet*
0
*Expected Result*
N/A
*Rationale*
N/A
*Recommendation*
N/A
*WCAG 2.1 Conformance Level:*
N/A
*WCAG 2.1 Success Criteria:*
N/A
*Tested on:*
Windows: 11
MAC OS: 12
iOS: 15
Android OS: 10
FALSE</v>
      </c>
      <c r="D716" s="121" t="b">
        <f>Final_Report[[#This Row],[Severity]]</f>
        <v>0</v>
      </c>
      <c r="E716" s="103" t="str">
        <f>CONCATENATE('Final Report'!AD716,CHAR(10),CHAR(10),'Final Report'!AF716)</f>
        <v xml:space="preserve">
N/A</v>
      </c>
      <c r="F716" s="103" t="str">
        <f>Final_Report[[#This Row],[Components]]</f>
        <v>N/A (Level N/A), Accessibility, Audit, Marketing, MLM-XL, MLVISION, MyLab, US, VPAT</v>
      </c>
      <c r="G716" s="103" t="e">
        <f>Final_Report[[#This Row],[Labels]]</f>
        <v>#VALUE!</v>
      </c>
      <c r="H716" s="103">
        <f>Final_Report[[#This Row],[ScreenShot Name]]</f>
        <v>0</v>
      </c>
      <c r="I716" s="104">
        <f>Final_Report[[#This Row],[Priority]]</f>
        <v>0</v>
      </c>
      <c r="J716" s="103">
        <f>Final_Report[[#This Row],[Uploading Status]]</f>
        <v>0</v>
      </c>
    </row>
    <row r="717" spans="1:10" ht="409.5" hidden="1">
      <c r="A717" s="58">
        <f>Final_Report[[#This Row],[Issue Name]]</f>
        <v>0</v>
      </c>
      <c r="B717" s="103" t="str">
        <f>Final_Report[[#This Row],[Summary]]</f>
        <v>N/A</v>
      </c>
      <c r="C717" s="103" t="str">
        <f>CONCATENATE("*Steps to Reproduce:*",CHAR(10),CHAR(10),'Final Report'!AD717,CHAR(10),CHAR(10),'Final Report'!AF717,CHAR(10),CHAR(10),"*Actual Result:*",CHAR(10),'Final Report'!V717,CHAR(10),CHAR(10),"*ScreenShot Name:*",CHAR(10),'Final Report'!AI717,CHAR(10),CHAR(10),IF('Final Report'!X717&lt;&gt;"",CONCATENATE("*Code Snippet*",CHAR(10),'Final Report'!X717,CHAR(10),CHAR(10)),""),"*Expected Result*",CHAR(10),'Final Report'!Z717,CHAR(10),CHAR(10),"*Rationale*",CHAR(10),'Final Report'!AA717,CHAR(10),CHAR(10),"*Recommendation*",CHAR(10),'Final Report'!AC717,CHAR(10),CHAR(10),"*WCAG 2.1 Conformance Level:*",CHAR(10),'Final Report'!AG717,CHAR(10),CHAR(10),"*WCAG 2.1 Success Criteria:*",CHAR(10),'Final Report'!AH717,CHAR(10),CHAR(10),"*Tested on:*",CHAR(10),'Final Report'!AK717,CHAR(10),CHAR(10),IF(OR('Final Report'!G717&lt;&gt;"",'Final Report'!H717&lt;&gt;"",'Final Report'!I717&lt;&gt;"",'Final Report'!J717&lt;&gt;"",'Final Report'!K717&lt;&gt;"",'Final Report'!L717&lt;&gt;"",'Final Report'!M717&lt;&gt;"",'Final Report'!N717&lt;&gt;"",'Final Report'!O717&lt;&gt;""),CONCATENATE("*Assistive Technology:*",CHAR(10),IF('Final Report'!G717&lt;&gt;"",CONCATENATE("JAWS 2022 - Chrome - Windows - ",'Final Report'!G717,CHAR(10)),""),IF('Final Report'!H717&lt;&gt;"",CONCATENATE("NVDA 2022 - Firefox - Windows - ",'Final Report'!H717,CHAR(10)),""),IF('Final Report'!I717&lt;&gt;"",CONCATENATE("NVDA 2022 - Chrome - Windows - ",'Final Report'!I717,CHAR(10)),""),IF('Final Report'!J717&lt;&gt;"",CONCATENATE("VoiceOver - Safari - MAC OS - ",'Final Report'!J717,CHAR(10)),""),IF('Final Report'!K717&lt;&gt;"",CONCATENATE("VoiceOver - Chrome - MAC OS  - ",'Final Report'!K717,CHAR(10)),""),IF('Final Report'!L717&lt;&gt;"",CONCATENATE("VoiceOver - iOS - ",'Final Report'!L717,CHAR(10)),""),IF('Final Report'!M717&lt;&gt;"",CONCATENATE("TalkBack - Android - ",'Final Report'!M717,CHAR(10)),""),IF('Final Report'!N717&lt;&gt;"",CONCATENATE("ZoomText - ",'Final Report'!N717,CHAR(10)),""),IF('Final Report'!O717&lt;&gt;"",CONCATENATE("Dragon - ",'Final Report'!O717,CHAR(10)),""),CHAR(10),"*Original Bug:*",CHAR(10),)))</f>
        <v>*Steps to Reproduce:*
N/A
*Actual Result:*
N/A
*ScreenShot Name:*
*Code Snippet*
0
*Expected Result*
N/A
*Rationale*
N/A
*Recommendation*
N/A
*WCAG 2.1 Conformance Level:*
N/A
*WCAG 2.1 Success Criteria:*
N/A
*Tested on:*
Windows: 11
MAC OS: 12
iOS: 15
Android OS: 10
FALSE</v>
      </c>
      <c r="D717" s="121" t="b">
        <f>Final_Report[[#This Row],[Severity]]</f>
        <v>0</v>
      </c>
      <c r="E717" s="103" t="str">
        <f>CONCATENATE('Final Report'!AD717,CHAR(10),CHAR(10),'Final Report'!AF717)</f>
        <v xml:space="preserve">
N/A</v>
      </c>
      <c r="F717" s="103" t="str">
        <f>Final_Report[[#This Row],[Components]]</f>
        <v>N/A (Level N/A), Accessibility, Audit, Marketing, MLM-XL, MLVISION, MyLab, US, VPAT</v>
      </c>
      <c r="G717" s="103" t="e">
        <f>Final_Report[[#This Row],[Labels]]</f>
        <v>#VALUE!</v>
      </c>
      <c r="H717" s="103">
        <f>Final_Report[[#This Row],[ScreenShot Name]]</f>
        <v>0</v>
      </c>
      <c r="I717" s="104">
        <f>Final_Report[[#This Row],[Priority]]</f>
        <v>0</v>
      </c>
      <c r="J717" s="103">
        <f>Final_Report[[#This Row],[Uploading Status]]</f>
        <v>0</v>
      </c>
    </row>
    <row r="718" spans="1:10" ht="409.5" hidden="1">
      <c r="A718" s="58">
        <f>Final_Report[[#This Row],[Issue Name]]</f>
        <v>0</v>
      </c>
      <c r="B718" s="103" t="str">
        <f>Final_Report[[#This Row],[Summary]]</f>
        <v>N/A</v>
      </c>
      <c r="C718" s="103" t="str">
        <f>CONCATENATE("*Steps to Reproduce:*",CHAR(10),CHAR(10),'Final Report'!AD718,CHAR(10),CHAR(10),'Final Report'!AF718,CHAR(10),CHAR(10),"*Actual Result:*",CHAR(10),'Final Report'!V718,CHAR(10),CHAR(10),"*ScreenShot Name:*",CHAR(10),'Final Report'!AI718,CHAR(10),CHAR(10),IF('Final Report'!X718&lt;&gt;"",CONCATENATE("*Code Snippet*",CHAR(10),'Final Report'!X718,CHAR(10),CHAR(10)),""),"*Expected Result*",CHAR(10),'Final Report'!Z718,CHAR(10),CHAR(10),"*Rationale*",CHAR(10),'Final Report'!AA718,CHAR(10),CHAR(10),"*Recommendation*",CHAR(10),'Final Report'!AC718,CHAR(10),CHAR(10),"*WCAG 2.1 Conformance Level:*",CHAR(10),'Final Report'!AG718,CHAR(10),CHAR(10),"*WCAG 2.1 Success Criteria:*",CHAR(10),'Final Report'!AH718,CHAR(10),CHAR(10),"*Tested on:*",CHAR(10),'Final Report'!AK718,CHAR(10),CHAR(10),IF(OR('Final Report'!G718&lt;&gt;"",'Final Report'!H718&lt;&gt;"",'Final Report'!I718&lt;&gt;"",'Final Report'!J718&lt;&gt;"",'Final Report'!K718&lt;&gt;"",'Final Report'!L718&lt;&gt;"",'Final Report'!M718&lt;&gt;"",'Final Report'!N718&lt;&gt;"",'Final Report'!O718&lt;&gt;""),CONCATENATE("*Assistive Technology:*",CHAR(10),IF('Final Report'!G718&lt;&gt;"",CONCATENATE("JAWS 2022 - Chrome - Windows - ",'Final Report'!G718,CHAR(10)),""),IF('Final Report'!H718&lt;&gt;"",CONCATENATE("NVDA 2022 - Firefox - Windows - ",'Final Report'!H718,CHAR(10)),""),IF('Final Report'!I718&lt;&gt;"",CONCATENATE("NVDA 2022 - Chrome - Windows - ",'Final Report'!I718,CHAR(10)),""),IF('Final Report'!J718&lt;&gt;"",CONCATENATE("VoiceOver - Safari - MAC OS - ",'Final Report'!J718,CHAR(10)),""),IF('Final Report'!K718&lt;&gt;"",CONCATENATE("VoiceOver - Chrome - MAC OS  - ",'Final Report'!K718,CHAR(10)),""),IF('Final Report'!L718&lt;&gt;"",CONCATENATE("VoiceOver - iOS - ",'Final Report'!L718,CHAR(10)),""),IF('Final Report'!M718&lt;&gt;"",CONCATENATE("TalkBack - Android - ",'Final Report'!M718,CHAR(10)),""),IF('Final Report'!N718&lt;&gt;"",CONCATENATE("ZoomText - ",'Final Report'!N718,CHAR(10)),""),IF('Final Report'!O718&lt;&gt;"",CONCATENATE("Dragon - ",'Final Report'!O718,CHAR(10)),""),CHAR(10),"*Original Bug:*",CHAR(10),)))</f>
        <v>*Steps to Reproduce:*
N/A
*Actual Result:*
N/A
*ScreenShot Name:*
*Code Snippet*
0
*Expected Result*
N/A
*Rationale*
N/A
*Recommendation*
N/A
*WCAG 2.1 Conformance Level:*
N/A
*WCAG 2.1 Success Criteria:*
N/A
*Tested on:*
Windows: 11
MAC OS: 12
iOS: 15
Android OS: 10
FALSE</v>
      </c>
      <c r="D718" s="121" t="b">
        <f>Final_Report[[#This Row],[Severity]]</f>
        <v>0</v>
      </c>
      <c r="E718" s="103" t="str">
        <f>CONCATENATE('Final Report'!AD718,CHAR(10),CHAR(10),'Final Report'!AF718)</f>
        <v xml:space="preserve">
N/A</v>
      </c>
      <c r="F718" s="103" t="str">
        <f>Final_Report[[#This Row],[Components]]</f>
        <v>N/A (Level N/A), Accessibility, Audit, Marketing, MLM-XL, MLVISION, MyLab, US, VPAT</v>
      </c>
      <c r="G718" s="103" t="e">
        <f>Final_Report[[#This Row],[Labels]]</f>
        <v>#VALUE!</v>
      </c>
      <c r="H718" s="103">
        <f>Final_Report[[#This Row],[ScreenShot Name]]</f>
        <v>0</v>
      </c>
      <c r="I718" s="104">
        <f>Final_Report[[#This Row],[Priority]]</f>
        <v>0</v>
      </c>
      <c r="J718" s="103">
        <f>Final_Report[[#This Row],[Uploading Status]]</f>
        <v>0</v>
      </c>
    </row>
    <row r="719" spans="1:10" ht="409.5" hidden="1">
      <c r="A719" s="58">
        <f>Final_Report[[#This Row],[Issue Name]]</f>
        <v>0</v>
      </c>
      <c r="B719" s="103" t="str">
        <f>Final_Report[[#This Row],[Summary]]</f>
        <v>N/A</v>
      </c>
      <c r="C719" s="103" t="str">
        <f>CONCATENATE("*Steps to Reproduce:*",CHAR(10),CHAR(10),'Final Report'!AD719,CHAR(10),CHAR(10),'Final Report'!AF719,CHAR(10),CHAR(10),"*Actual Result:*",CHAR(10),'Final Report'!V719,CHAR(10),CHAR(10),"*ScreenShot Name:*",CHAR(10),'Final Report'!AI719,CHAR(10),CHAR(10),IF('Final Report'!X719&lt;&gt;"",CONCATENATE("*Code Snippet*",CHAR(10),'Final Report'!X719,CHAR(10),CHAR(10)),""),"*Expected Result*",CHAR(10),'Final Report'!Z719,CHAR(10),CHAR(10),"*Rationale*",CHAR(10),'Final Report'!AA719,CHAR(10),CHAR(10),"*Recommendation*",CHAR(10),'Final Report'!AC719,CHAR(10),CHAR(10),"*WCAG 2.1 Conformance Level:*",CHAR(10),'Final Report'!AG719,CHAR(10),CHAR(10),"*WCAG 2.1 Success Criteria:*",CHAR(10),'Final Report'!AH719,CHAR(10),CHAR(10),"*Tested on:*",CHAR(10),'Final Report'!AK719,CHAR(10),CHAR(10),IF(OR('Final Report'!G719&lt;&gt;"",'Final Report'!H719&lt;&gt;"",'Final Report'!I719&lt;&gt;"",'Final Report'!J719&lt;&gt;"",'Final Report'!K719&lt;&gt;"",'Final Report'!L719&lt;&gt;"",'Final Report'!M719&lt;&gt;"",'Final Report'!N719&lt;&gt;"",'Final Report'!O719&lt;&gt;""),CONCATENATE("*Assistive Technology:*",CHAR(10),IF('Final Report'!G719&lt;&gt;"",CONCATENATE("JAWS 2022 - Chrome - Windows - ",'Final Report'!G719,CHAR(10)),""),IF('Final Report'!H719&lt;&gt;"",CONCATENATE("NVDA 2022 - Firefox - Windows - ",'Final Report'!H719,CHAR(10)),""),IF('Final Report'!I719&lt;&gt;"",CONCATENATE("NVDA 2022 - Chrome - Windows - ",'Final Report'!I719,CHAR(10)),""),IF('Final Report'!J719&lt;&gt;"",CONCATENATE("VoiceOver - Safari - MAC OS - ",'Final Report'!J719,CHAR(10)),""),IF('Final Report'!K719&lt;&gt;"",CONCATENATE("VoiceOver - Chrome - MAC OS  - ",'Final Report'!K719,CHAR(10)),""),IF('Final Report'!L719&lt;&gt;"",CONCATENATE("VoiceOver - iOS - ",'Final Report'!L719,CHAR(10)),""),IF('Final Report'!M719&lt;&gt;"",CONCATENATE("TalkBack - Android - ",'Final Report'!M719,CHAR(10)),""),IF('Final Report'!N719&lt;&gt;"",CONCATENATE("ZoomText - ",'Final Report'!N719,CHAR(10)),""),IF('Final Report'!O719&lt;&gt;"",CONCATENATE("Dragon - ",'Final Report'!O719,CHAR(10)),""),CHAR(10),"*Original Bug:*",CHAR(10),)))</f>
        <v>*Steps to Reproduce:*
N/A
*Actual Result:*
N/A
*ScreenShot Name:*
*Code Snippet*
0
*Expected Result*
N/A
*Rationale*
N/A
*Recommendation*
N/A
*WCAG 2.1 Conformance Level:*
N/A
*WCAG 2.1 Success Criteria:*
N/A
*Tested on:*
Windows: 11
MAC OS: 12
iOS: 15
Android OS: 10
FALSE</v>
      </c>
      <c r="D719" s="121" t="b">
        <f>Final_Report[[#This Row],[Severity]]</f>
        <v>0</v>
      </c>
      <c r="E719" s="103" t="str">
        <f>CONCATENATE('Final Report'!AD719,CHAR(10),CHAR(10),'Final Report'!AF719)</f>
        <v xml:space="preserve">
N/A</v>
      </c>
      <c r="F719" s="103" t="str">
        <f>Final_Report[[#This Row],[Components]]</f>
        <v>N/A (Level N/A), Accessibility, Audit, Marketing, MLM-XL, MLVISION, MyLab, US, VPAT</v>
      </c>
      <c r="G719" s="103" t="e">
        <f>Final_Report[[#This Row],[Labels]]</f>
        <v>#VALUE!</v>
      </c>
      <c r="H719" s="103">
        <f>Final_Report[[#This Row],[ScreenShot Name]]</f>
        <v>0</v>
      </c>
      <c r="I719" s="104">
        <f>Final_Report[[#This Row],[Priority]]</f>
        <v>0</v>
      </c>
      <c r="J719" s="103">
        <f>Final_Report[[#This Row],[Uploading Status]]</f>
        <v>0</v>
      </c>
    </row>
    <row r="720" spans="1:10" ht="409.5" hidden="1">
      <c r="A720" s="58">
        <f>Final_Report[[#This Row],[Issue Name]]</f>
        <v>0</v>
      </c>
      <c r="B720" s="103" t="str">
        <f>Final_Report[[#This Row],[Summary]]</f>
        <v>N/A</v>
      </c>
      <c r="C720" s="103" t="str">
        <f>CONCATENATE("*Steps to Reproduce:*",CHAR(10),CHAR(10),'Final Report'!AD720,CHAR(10),CHAR(10),'Final Report'!AF720,CHAR(10),CHAR(10),"*Actual Result:*",CHAR(10),'Final Report'!V720,CHAR(10),CHAR(10),"*ScreenShot Name:*",CHAR(10),'Final Report'!AI720,CHAR(10),CHAR(10),IF('Final Report'!X720&lt;&gt;"",CONCATENATE("*Code Snippet*",CHAR(10),'Final Report'!X720,CHAR(10),CHAR(10)),""),"*Expected Result*",CHAR(10),'Final Report'!Z720,CHAR(10),CHAR(10),"*Rationale*",CHAR(10),'Final Report'!AA720,CHAR(10),CHAR(10),"*Recommendation*",CHAR(10),'Final Report'!AC720,CHAR(10),CHAR(10),"*WCAG 2.1 Conformance Level:*",CHAR(10),'Final Report'!AG720,CHAR(10),CHAR(10),"*WCAG 2.1 Success Criteria:*",CHAR(10),'Final Report'!AH720,CHAR(10),CHAR(10),"*Tested on:*",CHAR(10),'Final Report'!AK720,CHAR(10),CHAR(10),IF(OR('Final Report'!G720&lt;&gt;"",'Final Report'!H720&lt;&gt;"",'Final Report'!I720&lt;&gt;"",'Final Report'!J720&lt;&gt;"",'Final Report'!K720&lt;&gt;"",'Final Report'!L720&lt;&gt;"",'Final Report'!M720&lt;&gt;"",'Final Report'!N720&lt;&gt;"",'Final Report'!O720&lt;&gt;""),CONCATENATE("*Assistive Technology:*",CHAR(10),IF('Final Report'!G720&lt;&gt;"",CONCATENATE("JAWS 2022 - Chrome - Windows - ",'Final Report'!G720,CHAR(10)),""),IF('Final Report'!H720&lt;&gt;"",CONCATENATE("NVDA 2022 - Firefox - Windows - ",'Final Report'!H720,CHAR(10)),""),IF('Final Report'!I720&lt;&gt;"",CONCATENATE("NVDA 2022 - Chrome - Windows - ",'Final Report'!I720,CHAR(10)),""),IF('Final Report'!J720&lt;&gt;"",CONCATENATE("VoiceOver - Safari - MAC OS - ",'Final Report'!J720,CHAR(10)),""),IF('Final Report'!K720&lt;&gt;"",CONCATENATE("VoiceOver - Chrome - MAC OS  - ",'Final Report'!K720,CHAR(10)),""),IF('Final Report'!L720&lt;&gt;"",CONCATENATE("VoiceOver - iOS - ",'Final Report'!L720,CHAR(10)),""),IF('Final Report'!M720&lt;&gt;"",CONCATENATE("TalkBack - Android - ",'Final Report'!M720,CHAR(10)),""),IF('Final Report'!N720&lt;&gt;"",CONCATENATE("ZoomText - ",'Final Report'!N720,CHAR(10)),""),IF('Final Report'!O720&lt;&gt;"",CONCATENATE("Dragon - ",'Final Report'!O720,CHAR(10)),""),CHAR(10),"*Original Bug:*",CHAR(10),)))</f>
        <v>*Steps to Reproduce:*
N/A
*Actual Result:*
N/A
*ScreenShot Name:*
*Code Snippet*
0
*Expected Result*
N/A
*Rationale*
N/A
*Recommendation*
N/A
*WCAG 2.1 Conformance Level:*
N/A
*WCAG 2.1 Success Criteria:*
N/A
*Tested on:*
Windows: 11
MAC OS: 12
iOS: 15
Android OS: 10
FALSE</v>
      </c>
      <c r="D720" s="121" t="b">
        <f>Final_Report[[#This Row],[Severity]]</f>
        <v>0</v>
      </c>
      <c r="E720" s="103" t="str">
        <f>CONCATENATE('Final Report'!AD720,CHAR(10),CHAR(10),'Final Report'!AF720)</f>
        <v xml:space="preserve">
N/A</v>
      </c>
      <c r="F720" s="103" t="str">
        <f>Final_Report[[#This Row],[Components]]</f>
        <v>N/A (Level N/A), Accessibility, Audit, Marketing, MLM-XL, MLVISION, MyLab, US, VPAT</v>
      </c>
      <c r="G720" s="103" t="e">
        <f>Final_Report[[#This Row],[Labels]]</f>
        <v>#VALUE!</v>
      </c>
      <c r="H720" s="103">
        <f>Final_Report[[#This Row],[ScreenShot Name]]</f>
        <v>0</v>
      </c>
      <c r="I720" s="104">
        <f>Final_Report[[#This Row],[Priority]]</f>
        <v>0</v>
      </c>
      <c r="J720" s="103">
        <f>Final_Report[[#This Row],[Uploading Status]]</f>
        <v>0</v>
      </c>
    </row>
    <row r="721" spans="1:10" ht="409.5" hidden="1">
      <c r="A721" s="58">
        <f>Final_Report[[#This Row],[Issue Name]]</f>
        <v>0</v>
      </c>
      <c r="B721" s="103" t="str">
        <f>Final_Report[[#This Row],[Summary]]</f>
        <v>N/A</v>
      </c>
      <c r="C721" s="103" t="str">
        <f>CONCATENATE("*Steps to Reproduce:*",CHAR(10),CHAR(10),'Final Report'!AD721,CHAR(10),CHAR(10),'Final Report'!AF721,CHAR(10),CHAR(10),"*Actual Result:*",CHAR(10),'Final Report'!V721,CHAR(10),CHAR(10),"*ScreenShot Name:*",CHAR(10),'Final Report'!AI721,CHAR(10),CHAR(10),IF('Final Report'!X721&lt;&gt;"",CONCATENATE("*Code Snippet*",CHAR(10),'Final Report'!X721,CHAR(10),CHAR(10)),""),"*Expected Result*",CHAR(10),'Final Report'!Z721,CHAR(10),CHAR(10),"*Rationale*",CHAR(10),'Final Report'!AA721,CHAR(10),CHAR(10),"*Recommendation*",CHAR(10),'Final Report'!AC721,CHAR(10),CHAR(10),"*WCAG 2.1 Conformance Level:*",CHAR(10),'Final Report'!AG721,CHAR(10),CHAR(10),"*WCAG 2.1 Success Criteria:*",CHAR(10),'Final Report'!AH721,CHAR(10),CHAR(10),"*Tested on:*",CHAR(10),'Final Report'!AK721,CHAR(10),CHAR(10),IF(OR('Final Report'!G721&lt;&gt;"",'Final Report'!H721&lt;&gt;"",'Final Report'!I721&lt;&gt;"",'Final Report'!J721&lt;&gt;"",'Final Report'!K721&lt;&gt;"",'Final Report'!L721&lt;&gt;"",'Final Report'!M721&lt;&gt;"",'Final Report'!N721&lt;&gt;"",'Final Report'!O721&lt;&gt;""),CONCATENATE("*Assistive Technology:*",CHAR(10),IF('Final Report'!G721&lt;&gt;"",CONCATENATE("JAWS 2022 - Chrome - Windows - ",'Final Report'!G721,CHAR(10)),""),IF('Final Report'!H721&lt;&gt;"",CONCATENATE("NVDA 2022 - Firefox - Windows - ",'Final Report'!H721,CHAR(10)),""),IF('Final Report'!I721&lt;&gt;"",CONCATENATE("NVDA 2022 - Chrome - Windows - ",'Final Report'!I721,CHAR(10)),""),IF('Final Report'!J721&lt;&gt;"",CONCATENATE("VoiceOver - Safari - MAC OS - ",'Final Report'!J721,CHAR(10)),""),IF('Final Report'!K721&lt;&gt;"",CONCATENATE("VoiceOver - Chrome - MAC OS  - ",'Final Report'!K721,CHAR(10)),""),IF('Final Report'!L721&lt;&gt;"",CONCATENATE("VoiceOver - iOS - ",'Final Report'!L721,CHAR(10)),""),IF('Final Report'!M721&lt;&gt;"",CONCATENATE("TalkBack - Android - ",'Final Report'!M721,CHAR(10)),""),IF('Final Report'!N721&lt;&gt;"",CONCATENATE("ZoomText - ",'Final Report'!N721,CHAR(10)),""),IF('Final Report'!O721&lt;&gt;"",CONCATENATE("Dragon - ",'Final Report'!O721,CHAR(10)),""),CHAR(10),"*Original Bug:*",CHAR(10),)))</f>
        <v>*Steps to Reproduce:*
N/A
*Actual Result:*
N/A
*ScreenShot Name:*
*Code Snippet*
0
*Expected Result*
N/A
*Rationale*
N/A
*Recommendation*
N/A
*WCAG 2.1 Conformance Level:*
N/A
*WCAG 2.1 Success Criteria:*
N/A
*Tested on:*
Windows: 11
MAC OS: 12
iOS: 15
Android OS: 10
FALSE</v>
      </c>
      <c r="D721" s="121" t="b">
        <f>Final_Report[[#This Row],[Severity]]</f>
        <v>0</v>
      </c>
      <c r="E721" s="103" t="str">
        <f>CONCATENATE('Final Report'!AD721,CHAR(10),CHAR(10),'Final Report'!AF721)</f>
        <v xml:space="preserve">
N/A</v>
      </c>
      <c r="F721" s="103" t="str">
        <f>Final_Report[[#This Row],[Components]]</f>
        <v>N/A (Level N/A), Accessibility, Audit, Marketing, MLM-XL, MLVISION, MyLab, US, VPAT</v>
      </c>
      <c r="G721" s="103" t="e">
        <f>Final_Report[[#This Row],[Labels]]</f>
        <v>#VALUE!</v>
      </c>
      <c r="H721" s="103">
        <f>Final_Report[[#This Row],[ScreenShot Name]]</f>
        <v>0</v>
      </c>
      <c r="I721" s="104">
        <f>Final_Report[[#This Row],[Priority]]</f>
        <v>0</v>
      </c>
      <c r="J721" s="103">
        <f>Final_Report[[#This Row],[Uploading Status]]</f>
        <v>0</v>
      </c>
    </row>
    <row r="722" spans="1:10" ht="409.5" hidden="1">
      <c r="A722" s="58">
        <f>Final_Report[[#This Row],[Issue Name]]</f>
        <v>0</v>
      </c>
      <c r="B722" s="103" t="str">
        <f>Final_Report[[#This Row],[Summary]]</f>
        <v>N/A</v>
      </c>
      <c r="C722" s="103" t="str">
        <f>CONCATENATE("*Steps to Reproduce:*",CHAR(10),CHAR(10),'Final Report'!AD722,CHAR(10),CHAR(10),'Final Report'!AF722,CHAR(10),CHAR(10),"*Actual Result:*",CHAR(10),'Final Report'!V722,CHAR(10),CHAR(10),"*ScreenShot Name:*",CHAR(10),'Final Report'!AI722,CHAR(10),CHAR(10),IF('Final Report'!X722&lt;&gt;"",CONCATENATE("*Code Snippet*",CHAR(10),'Final Report'!X722,CHAR(10),CHAR(10)),""),"*Expected Result*",CHAR(10),'Final Report'!Z722,CHAR(10),CHAR(10),"*Rationale*",CHAR(10),'Final Report'!AA722,CHAR(10),CHAR(10),"*Recommendation*",CHAR(10),'Final Report'!AC722,CHAR(10),CHAR(10),"*WCAG 2.1 Conformance Level:*",CHAR(10),'Final Report'!AG722,CHAR(10),CHAR(10),"*WCAG 2.1 Success Criteria:*",CHAR(10),'Final Report'!AH722,CHAR(10),CHAR(10),"*Tested on:*",CHAR(10),'Final Report'!AK722,CHAR(10),CHAR(10),IF(OR('Final Report'!G722&lt;&gt;"",'Final Report'!H722&lt;&gt;"",'Final Report'!I722&lt;&gt;"",'Final Report'!J722&lt;&gt;"",'Final Report'!K722&lt;&gt;"",'Final Report'!L722&lt;&gt;"",'Final Report'!M722&lt;&gt;"",'Final Report'!N722&lt;&gt;"",'Final Report'!O722&lt;&gt;""),CONCATENATE("*Assistive Technology:*",CHAR(10),IF('Final Report'!G722&lt;&gt;"",CONCATENATE("JAWS 2022 - Chrome - Windows - ",'Final Report'!G722,CHAR(10)),""),IF('Final Report'!H722&lt;&gt;"",CONCATENATE("NVDA 2022 - Firefox - Windows - ",'Final Report'!H722,CHAR(10)),""),IF('Final Report'!I722&lt;&gt;"",CONCATENATE("NVDA 2022 - Chrome - Windows - ",'Final Report'!I722,CHAR(10)),""),IF('Final Report'!J722&lt;&gt;"",CONCATENATE("VoiceOver - Safari - MAC OS - ",'Final Report'!J722,CHAR(10)),""),IF('Final Report'!K722&lt;&gt;"",CONCATENATE("VoiceOver - Chrome - MAC OS  - ",'Final Report'!K722,CHAR(10)),""),IF('Final Report'!L722&lt;&gt;"",CONCATENATE("VoiceOver - iOS - ",'Final Report'!L722,CHAR(10)),""),IF('Final Report'!M722&lt;&gt;"",CONCATENATE("TalkBack - Android - ",'Final Report'!M722,CHAR(10)),""),IF('Final Report'!N722&lt;&gt;"",CONCATENATE("ZoomText - ",'Final Report'!N722,CHAR(10)),""),IF('Final Report'!O722&lt;&gt;"",CONCATENATE("Dragon - ",'Final Report'!O722,CHAR(10)),""),CHAR(10),"*Original Bug:*",CHAR(10),)))</f>
        <v>*Steps to Reproduce:*
N/A
*Actual Result:*
N/A
*ScreenShot Name:*
*Code Snippet*
0
*Expected Result*
N/A
*Rationale*
N/A
*Recommendation*
N/A
*WCAG 2.1 Conformance Level:*
N/A
*WCAG 2.1 Success Criteria:*
N/A
*Tested on:*
Windows: 11
MAC OS: 12
iOS: 15
Android OS: 10
FALSE</v>
      </c>
      <c r="D722" s="121" t="b">
        <f>Final_Report[[#This Row],[Severity]]</f>
        <v>0</v>
      </c>
      <c r="E722" s="103" t="str">
        <f>CONCATENATE('Final Report'!AD722,CHAR(10),CHAR(10),'Final Report'!AF722)</f>
        <v xml:space="preserve">
N/A</v>
      </c>
      <c r="F722" s="103" t="str">
        <f>Final_Report[[#This Row],[Components]]</f>
        <v>N/A (Level N/A), Accessibility, Audit, Marketing, MLM-XL, MLVISION, MyLab, US, VPAT</v>
      </c>
      <c r="G722" s="103" t="e">
        <f>Final_Report[[#This Row],[Labels]]</f>
        <v>#VALUE!</v>
      </c>
      <c r="H722" s="103">
        <f>Final_Report[[#This Row],[ScreenShot Name]]</f>
        <v>0</v>
      </c>
      <c r="I722" s="104">
        <f>Final_Report[[#This Row],[Priority]]</f>
        <v>0</v>
      </c>
      <c r="J722" s="103">
        <f>Final_Report[[#This Row],[Uploading Status]]</f>
        <v>0</v>
      </c>
    </row>
    <row r="723" spans="1:10" ht="409.5" hidden="1">
      <c r="A723" s="58">
        <f>Final_Report[[#This Row],[Issue Name]]</f>
        <v>0</v>
      </c>
      <c r="B723" s="103" t="str">
        <f>Final_Report[[#This Row],[Summary]]</f>
        <v>N/A</v>
      </c>
      <c r="C723" s="103" t="str">
        <f>CONCATENATE("*Steps to Reproduce:*",CHAR(10),CHAR(10),'Final Report'!AD723,CHAR(10),CHAR(10),'Final Report'!AF723,CHAR(10),CHAR(10),"*Actual Result:*",CHAR(10),'Final Report'!V723,CHAR(10),CHAR(10),"*ScreenShot Name:*",CHAR(10),'Final Report'!AI723,CHAR(10),CHAR(10),IF('Final Report'!X723&lt;&gt;"",CONCATENATE("*Code Snippet*",CHAR(10),'Final Report'!X723,CHAR(10),CHAR(10)),""),"*Expected Result*",CHAR(10),'Final Report'!Z723,CHAR(10),CHAR(10),"*Rationale*",CHAR(10),'Final Report'!AA723,CHAR(10),CHAR(10),"*Recommendation*",CHAR(10),'Final Report'!AC723,CHAR(10),CHAR(10),"*WCAG 2.1 Conformance Level:*",CHAR(10),'Final Report'!AG723,CHAR(10),CHAR(10),"*WCAG 2.1 Success Criteria:*",CHAR(10),'Final Report'!AH723,CHAR(10),CHAR(10),"*Tested on:*",CHAR(10),'Final Report'!AK723,CHAR(10),CHAR(10),IF(OR('Final Report'!G723&lt;&gt;"",'Final Report'!H723&lt;&gt;"",'Final Report'!I723&lt;&gt;"",'Final Report'!J723&lt;&gt;"",'Final Report'!K723&lt;&gt;"",'Final Report'!L723&lt;&gt;"",'Final Report'!M723&lt;&gt;"",'Final Report'!N723&lt;&gt;"",'Final Report'!O723&lt;&gt;""),CONCATENATE("*Assistive Technology:*",CHAR(10),IF('Final Report'!G723&lt;&gt;"",CONCATENATE("JAWS 2022 - Chrome - Windows - ",'Final Report'!G723,CHAR(10)),""),IF('Final Report'!H723&lt;&gt;"",CONCATENATE("NVDA 2022 - Firefox - Windows - ",'Final Report'!H723,CHAR(10)),""),IF('Final Report'!I723&lt;&gt;"",CONCATENATE("NVDA 2022 - Chrome - Windows - ",'Final Report'!I723,CHAR(10)),""),IF('Final Report'!J723&lt;&gt;"",CONCATENATE("VoiceOver - Safari - MAC OS - ",'Final Report'!J723,CHAR(10)),""),IF('Final Report'!K723&lt;&gt;"",CONCATENATE("VoiceOver - Chrome - MAC OS  - ",'Final Report'!K723,CHAR(10)),""),IF('Final Report'!L723&lt;&gt;"",CONCATENATE("VoiceOver - iOS - ",'Final Report'!L723,CHAR(10)),""),IF('Final Report'!M723&lt;&gt;"",CONCATENATE("TalkBack - Android - ",'Final Report'!M723,CHAR(10)),""),IF('Final Report'!N723&lt;&gt;"",CONCATENATE("ZoomText - ",'Final Report'!N723,CHAR(10)),""),IF('Final Report'!O723&lt;&gt;"",CONCATENATE("Dragon - ",'Final Report'!O723,CHAR(10)),""),CHAR(10),"*Original Bug:*",CHAR(10),)))</f>
        <v>*Steps to Reproduce:*
N/A
*Actual Result:*
N/A
*ScreenShot Name:*
*Code Snippet*
0
*Expected Result*
N/A
*Rationale*
N/A
*Recommendation*
N/A
*WCAG 2.1 Conformance Level:*
N/A
*WCAG 2.1 Success Criteria:*
N/A
*Tested on:*
Windows: 11
MAC OS: 12
iOS: 15
Android OS: 10
FALSE</v>
      </c>
      <c r="D723" s="121" t="b">
        <f>Final_Report[[#This Row],[Severity]]</f>
        <v>0</v>
      </c>
      <c r="E723" s="103" t="str">
        <f>CONCATENATE('Final Report'!AD723,CHAR(10),CHAR(10),'Final Report'!AF723)</f>
        <v xml:space="preserve">
N/A</v>
      </c>
      <c r="F723" s="103" t="str">
        <f>Final_Report[[#This Row],[Components]]</f>
        <v>N/A (Level N/A), Accessibility, Audit, Marketing, MLM-XL, MLVISION, MyLab, US, VPAT</v>
      </c>
      <c r="G723" s="103" t="e">
        <f>Final_Report[[#This Row],[Labels]]</f>
        <v>#VALUE!</v>
      </c>
      <c r="H723" s="103">
        <f>Final_Report[[#This Row],[ScreenShot Name]]</f>
        <v>0</v>
      </c>
      <c r="I723" s="104">
        <f>Final_Report[[#This Row],[Priority]]</f>
        <v>0</v>
      </c>
      <c r="J723" s="103">
        <f>Final_Report[[#This Row],[Uploading Status]]</f>
        <v>0</v>
      </c>
    </row>
    <row r="724" spans="1:10" ht="409.5" hidden="1">
      <c r="A724" s="58">
        <f>Final_Report[[#This Row],[Issue Name]]</f>
        <v>0</v>
      </c>
      <c r="B724" s="103" t="str">
        <f>Final_Report[[#This Row],[Summary]]</f>
        <v>N/A</v>
      </c>
      <c r="C724" s="103" t="str">
        <f>CONCATENATE("*Steps to Reproduce:*",CHAR(10),CHAR(10),'Final Report'!AD724,CHAR(10),CHAR(10),'Final Report'!AF724,CHAR(10),CHAR(10),"*Actual Result:*",CHAR(10),'Final Report'!V724,CHAR(10),CHAR(10),"*ScreenShot Name:*",CHAR(10),'Final Report'!AI724,CHAR(10),CHAR(10),IF('Final Report'!X724&lt;&gt;"",CONCATENATE("*Code Snippet*",CHAR(10),'Final Report'!X724,CHAR(10),CHAR(10)),""),"*Expected Result*",CHAR(10),'Final Report'!Z724,CHAR(10),CHAR(10),"*Rationale*",CHAR(10),'Final Report'!AA724,CHAR(10),CHAR(10),"*Recommendation*",CHAR(10),'Final Report'!AC724,CHAR(10),CHAR(10),"*WCAG 2.1 Conformance Level:*",CHAR(10),'Final Report'!AG724,CHAR(10),CHAR(10),"*WCAG 2.1 Success Criteria:*",CHAR(10),'Final Report'!AH724,CHAR(10),CHAR(10),"*Tested on:*",CHAR(10),'Final Report'!AK724,CHAR(10),CHAR(10),IF(OR('Final Report'!G724&lt;&gt;"",'Final Report'!H724&lt;&gt;"",'Final Report'!I724&lt;&gt;"",'Final Report'!J724&lt;&gt;"",'Final Report'!K724&lt;&gt;"",'Final Report'!L724&lt;&gt;"",'Final Report'!M724&lt;&gt;"",'Final Report'!N724&lt;&gt;"",'Final Report'!O724&lt;&gt;""),CONCATENATE("*Assistive Technology:*",CHAR(10),IF('Final Report'!G724&lt;&gt;"",CONCATENATE("JAWS 2022 - Chrome - Windows - ",'Final Report'!G724,CHAR(10)),""),IF('Final Report'!H724&lt;&gt;"",CONCATENATE("NVDA 2022 - Firefox - Windows - ",'Final Report'!H724,CHAR(10)),""),IF('Final Report'!I724&lt;&gt;"",CONCATENATE("NVDA 2022 - Chrome - Windows - ",'Final Report'!I724,CHAR(10)),""),IF('Final Report'!J724&lt;&gt;"",CONCATENATE("VoiceOver - Safari - MAC OS - ",'Final Report'!J724,CHAR(10)),""),IF('Final Report'!K724&lt;&gt;"",CONCATENATE("VoiceOver - Chrome - MAC OS  - ",'Final Report'!K724,CHAR(10)),""),IF('Final Report'!L724&lt;&gt;"",CONCATENATE("VoiceOver - iOS - ",'Final Report'!L724,CHAR(10)),""),IF('Final Report'!M724&lt;&gt;"",CONCATENATE("TalkBack - Android - ",'Final Report'!M724,CHAR(10)),""),IF('Final Report'!N724&lt;&gt;"",CONCATENATE("ZoomText - ",'Final Report'!N724,CHAR(10)),""),IF('Final Report'!O724&lt;&gt;"",CONCATENATE("Dragon - ",'Final Report'!O724,CHAR(10)),""),CHAR(10),"*Original Bug:*",CHAR(10),)))</f>
        <v>*Steps to Reproduce:*
N/A
*Actual Result:*
N/A
*ScreenShot Name:*
*Code Snippet*
0
*Expected Result*
N/A
*Rationale*
N/A
*Recommendation*
N/A
*WCAG 2.1 Conformance Level:*
N/A
*WCAG 2.1 Success Criteria:*
N/A
*Tested on:*
Windows: 11
MAC OS: 12
iOS: 15
Android OS: 10
FALSE</v>
      </c>
      <c r="D724" s="121" t="b">
        <f>Final_Report[[#This Row],[Severity]]</f>
        <v>0</v>
      </c>
      <c r="E724" s="103" t="str">
        <f>CONCATENATE('Final Report'!AD724,CHAR(10),CHAR(10),'Final Report'!AF724)</f>
        <v xml:space="preserve">
N/A</v>
      </c>
      <c r="F724" s="103" t="str">
        <f>Final_Report[[#This Row],[Components]]</f>
        <v>N/A (Level N/A), Accessibility, Audit, Marketing, MLM-XL, MLVISION, MyLab, US, VPAT</v>
      </c>
      <c r="G724" s="103" t="e">
        <f>Final_Report[[#This Row],[Labels]]</f>
        <v>#VALUE!</v>
      </c>
      <c r="H724" s="103">
        <f>Final_Report[[#This Row],[ScreenShot Name]]</f>
        <v>0</v>
      </c>
      <c r="I724" s="104">
        <f>Final_Report[[#This Row],[Priority]]</f>
        <v>0</v>
      </c>
      <c r="J724" s="103">
        <f>Final_Report[[#This Row],[Uploading Status]]</f>
        <v>0</v>
      </c>
    </row>
    <row r="725" spans="1:10" ht="409.5" hidden="1">
      <c r="A725" s="58">
        <f>Final_Report[[#This Row],[Issue Name]]</f>
        <v>0</v>
      </c>
      <c r="B725" s="103" t="str">
        <f>Final_Report[[#This Row],[Summary]]</f>
        <v>N/A</v>
      </c>
      <c r="C725" s="103" t="str">
        <f>CONCATENATE("*Steps to Reproduce:*",CHAR(10),CHAR(10),'Final Report'!AD725,CHAR(10),CHAR(10),'Final Report'!AF725,CHAR(10),CHAR(10),"*Actual Result:*",CHAR(10),'Final Report'!V725,CHAR(10),CHAR(10),"*ScreenShot Name:*",CHAR(10),'Final Report'!AI725,CHAR(10),CHAR(10),IF('Final Report'!X725&lt;&gt;"",CONCATENATE("*Code Snippet*",CHAR(10),'Final Report'!X725,CHAR(10),CHAR(10)),""),"*Expected Result*",CHAR(10),'Final Report'!Z725,CHAR(10),CHAR(10),"*Rationale*",CHAR(10),'Final Report'!AA725,CHAR(10),CHAR(10),"*Recommendation*",CHAR(10),'Final Report'!AC725,CHAR(10),CHAR(10),"*WCAG 2.1 Conformance Level:*",CHAR(10),'Final Report'!AG725,CHAR(10),CHAR(10),"*WCAG 2.1 Success Criteria:*",CHAR(10),'Final Report'!AH725,CHAR(10),CHAR(10),"*Tested on:*",CHAR(10),'Final Report'!AK725,CHAR(10),CHAR(10),IF(OR('Final Report'!G725&lt;&gt;"",'Final Report'!H725&lt;&gt;"",'Final Report'!I725&lt;&gt;"",'Final Report'!J725&lt;&gt;"",'Final Report'!K725&lt;&gt;"",'Final Report'!L725&lt;&gt;"",'Final Report'!M725&lt;&gt;"",'Final Report'!N725&lt;&gt;"",'Final Report'!O725&lt;&gt;""),CONCATENATE("*Assistive Technology:*",CHAR(10),IF('Final Report'!G725&lt;&gt;"",CONCATENATE("JAWS 2022 - Chrome - Windows - ",'Final Report'!G725,CHAR(10)),""),IF('Final Report'!H725&lt;&gt;"",CONCATENATE("NVDA 2022 - Firefox - Windows - ",'Final Report'!H725,CHAR(10)),""),IF('Final Report'!I725&lt;&gt;"",CONCATENATE("NVDA 2022 - Chrome - Windows - ",'Final Report'!I725,CHAR(10)),""),IF('Final Report'!J725&lt;&gt;"",CONCATENATE("VoiceOver - Safari - MAC OS - ",'Final Report'!J725,CHAR(10)),""),IF('Final Report'!K725&lt;&gt;"",CONCATENATE("VoiceOver - Chrome - MAC OS  - ",'Final Report'!K725,CHAR(10)),""),IF('Final Report'!L725&lt;&gt;"",CONCATENATE("VoiceOver - iOS - ",'Final Report'!L725,CHAR(10)),""),IF('Final Report'!M725&lt;&gt;"",CONCATENATE("TalkBack - Android - ",'Final Report'!M725,CHAR(10)),""),IF('Final Report'!N725&lt;&gt;"",CONCATENATE("ZoomText - ",'Final Report'!N725,CHAR(10)),""),IF('Final Report'!O725&lt;&gt;"",CONCATENATE("Dragon - ",'Final Report'!O725,CHAR(10)),""),CHAR(10),"*Original Bug:*",CHAR(10),)))</f>
        <v>*Steps to Reproduce:*
N/A
*Actual Result:*
N/A
*ScreenShot Name:*
*Code Snippet*
0
*Expected Result*
N/A
*Rationale*
N/A
*Recommendation*
N/A
*WCAG 2.1 Conformance Level:*
N/A
*WCAG 2.1 Success Criteria:*
N/A
*Tested on:*
Windows: 11
MAC OS: 12
iOS: 15
Android OS: 10
FALSE</v>
      </c>
      <c r="D725" s="121" t="b">
        <f>Final_Report[[#This Row],[Severity]]</f>
        <v>0</v>
      </c>
      <c r="E725" s="103" t="str">
        <f>CONCATENATE('Final Report'!AD725,CHAR(10),CHAR(10),'Final Report'!AF725)</f>
        <v xml:space="preserve">
N/A</v>
      </c>
      <c r="F725" s="103" t="str">
        <f>Final_Report[[#This Row],[Components]]</f>
        <v>N/A (Level N/A), Accessibility, Audit, Marketing, MLM-XL, MLVISION, MyLab, US, VPAT</v>
      </c>
      <c r="G725" s="103" t="e">
        <f>Final_Report[[#This Row],[Labels]]</f>
        <v>#VALUE!</v>
      </c>
      <c r="H725" s="103">
        <f>Final_Report[[#This Row],[ScreenShot Name]]</f>
        <v>0</v>
      </c>
      <c r="I725" s="104">
        <f>Final_Report[[#This Row],[Priority]]</f>
        <v>0</v>
      </c>
      <c r="J725" s="103">
        <f>Final_Report[[#This Row],[Uploading Status]]</f>
        <v>0</v>
      </c>
    </row>
    <row r="726" spans="1:10" ht="409.5" hidden="1">
      <c r="A726" s="58">
        <f>Final_Report[[#This Row],[Issue Name]]</f>
        <v>0</v>
      </c>
      <c r="B726" s="103" t="str">
        <f>Final_Report[[#This Row],[Summary]]</f>
        <v>N/A</v>
      </c>
      <c r="C726" s="103" t="str">
        <f>CONCATENATE("*Steps to Reproduce:*",CHAR(10),CHAR(10),'Final Report'!AD726,CHAR(10),CHAR(10),'Final Report'!AF726,CHAR(10),CHAR(10),"*Actual Result:*",CHAR(10),'Final Report'!V726,CHAR(10),CHAR(10),"*ScreenShot Name:*",CHAR(10),'Final Report'!AI726,CHAR(10),CHAR(10),IF('Final Report'!X726&lt;&gt;"",CONCATENATE("*Code Snippet*",CHAR(10),'Final Report'!X726,CHAR(10),CHAR(10)),""),"*Expected Result*",CHAR(10),'Final Report'!Z726,CHAR(10),CHAR(10),"*Rationale*",CHAR(10),'Final Report'!AA726,CHAR(10),CHAR(10),"*Recommendation*",CHAR(10),'Final Report'!AC726,CHAR(10),CHAR(10),"*WCAG 2.1 Conformance Level:*",CHAR(10),'Final Report'!AG726,CHAR(10),CHAR(10),"*WCAG 2.1 Success Criteria:*",CHAR(10),'Final Report'!AH726,CHAR(10),CHAR(10),"*Tested on:*",CHAR(10),'Final Report'!AK726,CHAR(10),CHAR(10),IF(OR('Final Report'!G726&lt;&gt;"",'Final Report'!H726&lt;&gt;"",'Final Report'!I726&lt;&gt;"",'Final Report'!J726&lt;&gt;"",'Final Report'!K726&lt;&gt;"",'Final Report'!L726&lt;&gt;"",'Final Report'!M726&lt;&gt;"",'Final Report'!N726&lt;&gt;"",'Final Report'!O726&lt;&gt;""),CONCATENATE("*Assistive Technology:*",CHAR(10),IF('Final Report'!G726&lt;&gt;"",CONCATENATE("JAWS 2022 - Chrome - Windows - ",'Final Report'!G726,CHAR(10)),""),IF('Final Report'!H726&lt;&gt;"",CONCATENATE("NVDA 2022 - Firefox - Windows - ",'Final Report'!H726,CHAR(10)),""),IF('Final Report'!I726&lt;&gt;"",CONCATENATE("NVDA 2022 - Chrome - Windows - ",'Final Report'!I726,CHAR(10)),""),IF('Final Report'!J726&lt;&gt;"",CONCATENATE("VoiceOver - Safari - MAC OS - ",'Final Report'!J726,CHAR(10)),""),IF('Final Report'!K726&lt;&gt;"",CONCATENATE("VoiceOver - Chrome - MAC OS  - ",'Final Report'!K726,CHAR(10)),""),IF('Final Report'!L726&lt;&gt;"",CONCATENATE("VoiceOver - iOS - ",'Final Report'!L726,CHAR(10)),""),IF('Final Report'!M726&lt;&gt;"",CONCATENATE("TalkBack - Android - ",'Final Report'!M726,CHAR(10)),""),IF('Final Report'!N726&lt;&gt;"",CONCATENATE("ZoomText - ",'Final Report'!N726,CHAR(10)),""),IF('Final Report'!O726&lt;&gt;"",CONCATENATE("Dragon - ",'Final Report'!O726,CHAR(10)),""),CHAR(10),"*Original Bug:*",CHAR(10),)))</f>
        <v>*Steps to Reproduce:*
N/A
*Actual Result:*
N/A
*ScreenShot Name:*
*Code Snippet*
0
*Expected Result*
N/A
*Rationale*
N/A
*Recommendation*
N/A
*WCAG 2.1 Conformance Level:*
N/A
*WCAG 2.1 Success Criteria:*
N/A
*Tested on:*
Windows: 11
MAC OS: 12
iOS: 15
Android OS: 10
FALSE</v>
      </c>
      <c r="D726" s="121" t="b">
        <f>Final_Report[[#This Row],[Severity]]</f>
        <v>0</v>
      </c>
      <c r="E726" s="103" t="str">
        <f>CONCATENATE('Final Report'!AD726,CHAR(10),CHAR(10),'Final Report'!AF726)</f>
        <v xml:space="preserve">
N/A</v>
      </c>
      <c r="F726" s="103" t="str">
        <f>Final_Report[[#This Row],[Components]]</f>
        <v>N/A (Level N/A), Accessibility, Audit, Marketing, MLM-XL, MLVISION, MyLab, US, VPAT</v>
      </c>
      <c r="G726" s="103" t="e">
        <f>Final_Report[[#This Row],[Labels]]</f>
        <v>#VALUE!</v>
      </c>
      <c r="H726" s="103">
        <f>Final_Report[[#This Row],[ScreenShot Name]]</f>
        <v>0</v>
      </c>
      <c r="I726" s="104">
        <f>Final_Report[[#This Row],[Priority]]</f>
        <v>0</v>
      </c>
      <c r="J726" s="103">
        <f>Final_Report[[#This Row],[Uploading Status]]</f>
        <v>0</v>
      </c>
    </row>
    <row r="727" spans="1:10" ht="409.5" hidden="1">
      <c r="A727" s="58">
        <f>Final_Report[[#This Row],[Issue Name]]</f>
        <v>0</v>
      </c>
      <c r="B727" s="103" t="str">
        <f>Final_Report[[#This Row],[Summary]]</f>
        <v>N/A</v>
      </c>
      <c r="C727" s="103" t="str">
        <f>CONCATENATE("*Steps to Reproduce:*",CHAR(10),CHAR(10),'Final Report'!AD727,CHAR(10),CHAR(10),'Final Report'!AF727,CHAR(10),CHAR(10),"*Actual Result:*",CHAR(10),'Final Report'!V727,CHAR(10),CHAR(10),"*ScreenShot Name:*",CHAR(10),'Final Report'!AI727,CHAR(10),CHAR(10),IF('Final Report'!X727&lt;&gt;"",CONCATENATE("*Code Snippet*",CHAR(10),'Final Report'!X727,CHAR(10),CHAR(10)),""),"*Expected Result*",CHAR(10),'Final Report'!Z727,CHAR(10),CHAR(10),"*Rationale*",CHAR(10),'Final Report'!AA727,CHAR(10),CHAR(10),"*Recommendation*",CHAR(10),'Final Report'!AC727,CHAR(10),CHAR(10),"*WCAG 2.1 Conformance Level:*",CHAR(10),'Final Report'!AG727,CHAR(10),CHAR(10),"*WCAG 2.1 Success Criteria:*",CHAR(10),'Final Report'!AH727,CHAR(10),CHAR(10),"*Tested on:*",CHAR(10),'Final Report'!AK727,CHAR(10),CHAR(10),IF(OR('Final Report'!G727&lt;&gt;"",'Final Report'!H727&lt;&gt;"",'Final Report'!I727&lt;&gt;"",'Final Report'!J727&lt;&gt;"",'Final Report'!K727&lt;&gt;"",'Final Report'!L727&lt;&gt;"",'Final Report'!M727&lt;&gt;"",'Final Report'!N727&lt;&gt;"",'Final Report'!O727&lt;&gt;""),CONCATENATE("*Assistive Technology:*",CHAR(10),IF('Final Report'!G727&lt;&gt;"",CONCATENATE("JAWS 2022 - Chrome - Windows - ",'Final Report'!G727,CHAR(10)),""),IF('Final Report'!H727&lt;&gt;"",CONCATENATE("NVDA 2022 - Firefox - Windows - ",'Final Report'!H727,CHAR(10)),""),IF('Final Report'!I727&lt;&gt;"",CONCATENATE("NVDA 2022 - Chrome - Windows - ",'Final Report'!I727,CHAR(10)),""),IF('Final Report'!J727&lt;&gt;"",CONCATENATE("VoiceOver - Safari - MAC OS - ",'Final Report'!J727,CHAR(10)),""),IF('Final Report'!K727&lt;&gt;"",CONCATENATE("VoiceOver - Chrome - MAC OS  - ",'Final Report'!K727,CHAR(10)),""),IF('Final Report'!L727&lt;&gt;"",CONCATENATE("VoiceOver - iOS - ",'Final Report'!L727,CHAR(10)),""),IF('Final Report'!M727&lt;&gt;"",CONCATENATE("TalkBack - Android - ",'Final Report'!M727,CHAR(10)),""),IF('Final Report'!N727&lt;&gt;"",CONCATENATE("ZoomText - ",'Final Report'!N727,CHAR(10)),""),IF('Final Report'!O727&lt;&gt;"",CONCATENATE("Dragon - ",'Final Report'!O727,CHAR(10)),""),CHAR(10),"*Original Bug:*",CHAR(10),)))</f>
        <v>*Steps to Reproduce:*
N/A
*Actual Result:*
N/A
*ScreenShot Name:*
*Code Snippet*
0
*Expected Result*
N/A
*Rationale*
N/A
*Recommendation*
N/A
*WCAG 2.1 Conformance Level:*
N/A
*WCAG 2.1 Success Criteria:*
N/A
*Tested on:*
Windows: 11
MAC OS: 12
iOS: 15
Android OS: 10
FALSE</v>
      </c>
      <c r="D727" s="121" t="b">
        <f>Final_Report[[#This Row],[Severity]]</f>
        <v>0</v>
      </c>
      <c r="E727" s="103" t="str">
        <f>CONCATENATE('Final Report'!AD727,CHAR(10),CHAR(10),'Final Report'!AF727)</f>
        <v xml:space="preserve">
N/A</v>
      </c>
      <c r="F727" s="103" t="str">
        <f>Final_Report[[#This Row],[Components]]</f>
        <v>N/A (Level N/A), Accessibility, Audit, Marketing, MLM-XL, MLVISION, MyLab, US, VPAT</v>
      </c>
      <c r="G727" s="103" t="e">
        <f>Final_Report[[#This Row],[Labels]]</f>
        <v>#VALUE!</v>
      </c>
      <c r="H727" s="103">
        <f>Final_Report[[#This Row],[ScreenShot Name]]</f>
        <v>0</v>
      </c>
      <c r="I727" s="104">
        <f>Final_Report[[#This Row],[Priority]]</f>
        <v>0</v>
      </c>
      <c r="J727" s="103">
        <f>Final_Report[[#This Row],[Uploading Status]]</f>
        <v>0</v>
      </c>
    </row>
    <row r="728" spans="1:10" ht="409.5" hidden="1">
      <c r="A728" s="58">
        <f>Final_Report[[#This Row],[Issue Name]]</f>
        <v>0</v>
      </c>
      <c r="B728" s="103" t="str">
        <f>Final_Report[[#This Row],[Summary]]</f>
        <v>N/A</v>
      </c>
      <c r="C728" s="103" t="str">
        <f>CONCATENATE("*Steps to Reproduce:*",CHAR(10),CHAR(10),'Final Report'!AD728,CHAR(10),CHAR(10),'Final Report'!AF728,CHAR(10),CHAR(10),"*Actual Result:*",CHAR(10),'Final Report'!V728,CHAR(10),CHAR(10),"*ScreenShot Name:*",CHAR(10),'Final Report'!AI728,CHAR(10),CHAR(10),IF('Final Report'!X728&lt;&gt;"",CONCATENATE("*Code Snippet*",CHAR(10),'Final Report'!X728,CHAR(10),CHAR(10)),""),"*Expected Result*",CHAR(10),'Final Report'!Z728,CHAR(10),CHAR(10),"*Rationale*",CHAR(10),'Final Report'!AA728,CHAR(10),CHAR(10),"*Recommendation*",CHAR(10),'Final Report'!AC728,CHAR(10),CHAR(10),"*WCAG 2.1 Conformance Level:*",CHAR(10),'Final Report'!AG728,CHAR(10),CHAR(10),"*WCAG 2.1 Success Criteria:*",CHAR(10),'Final Report'!AH728,CHAR(10),CHAR(10),"*Tested on:*",CHAR(10),'Final Report'!AK728,CHAR(10),CHAR(10),IF(OR('Final Report'!G728&lt;&gt;"",'Final Report'!H728&lt;&gt;"",'Final Report'!I728&lt;&gt;"",'Final Report'!J728&lt;&gt;"",'Final Report'!K728&lt;&gt;"",'Final Report'!L728&lt;&gt;"",'Final Report'!M728&lt;&gt;"",'Final Report'!N728&lt;&gt;"",'Final Report'!O728&lt;&gt;""),CONCATENATE("*Assistive Technology:*",CHAR(10),IF('Final Report'!G728&lt;&gt;"",CONCATENATE("JAWS 2022 - Chrome - Windows - ",'Final Report'!G728,CHAR(10)),""),IF('Final Report'!H728&lt;&gt;"",CONCATENATE("NVDA 2022 - Firefox - Windows - ",'Final Report'!H728,CHAR(10)),""),IF('Final Report'!I728&lt;&gt;"",CONCATENATE("NVDA 2022 - Chrome - Windows - ",'Final Report'!I728,CHAR(10)),""),IF('Final Report'!J728&lt;&gt;"",CONCATENATE("VoiceOver - Safari - MAC OS - ",'Final Report'!J728,CHAR(10)),""),IF('Final Report'!K728&lt;&gt;"",CONCATENATE("VoiceOver - Chrome - MAC OS  - ",'Final Report'!K728,CHAR(10)),""),IF('Final Report'!L728&lt;&gt;"",CONCATENATE("VoiceOver - iOS - ",'Final Report'!L728,CHAR(10)),""),IF('Final Report'!M728&lt;&gt;"",CONCATENATE("TalkBack - Android - ",'Final Report'!M728,CHAR(10)),""),IF('Final Report'!N728&lt;&gt;"",CONCATENATE("ZoomText - ",'Final Report'!N728,CHAR(10)),""),IF('Final Report'!O728&lt;&gt;"",CONCATENATE("Dragon - ",'Final Report'!O728,CHAR(10)),""),CHAR(10),"*Original Bug:*",CHAR(10),)))</f>
        <v>*Steps to Reproduce:*
N/A
*Actual Result:*
N/A
*ScreenShot Name:*
*Code Snippet*
0
*Expected Result*
N/A
*Rationale*
N/A
*Recommendation*
N/A
*WCAG 2.1 Conformance Level:*
N/A
*WCAG 2.1 Success Criteria:*
N/A
*Tested on:*
Windows: 11
MAC OS: 12
iOS: 15
Android OS: 10
FALSE</v>
      </c>
      <c r="D728" s="121" t="b">
        <f>Final_Report[[#This Row],[Severity]]</f>
        <v>0</v>
      </c>
      <c r="E728" s="103" t="str">
        <f>CONCATENATE('Final Report'!AD728,CHAR(10),CHAR(10),'Final Report'!AF728)</f>
        <v xml:space="preserve">
N/A</v>
      </c>
      <c r="F728" s="103" t="str">
        <f>Final_Report[[#This Row],[Components]]</f>
        <v>N/A (Level N/A), Accessibility, Audit, Marketing, MLM-XL, MLVISION, MyLab, US, VPAT</v>
      </c>
      <c r="G728" s="103" t="e">
        <f>Final_Report[[#This Row],[Labels]]</f>
        <v>#VALUE!</v>
      </c>
      <c r="H728" s="103">
        <f>Final_Report[[#This Row],[ScreenShot Name]]</f>
        <v>0</v>
      </c>
      <c r="I728" s="104">
        <f>Final_Report[[#This Row],[Priority]]</f>
        <v>0</v>
      </c>
      <c r="J728" s="103">
        <f>Final_Report[[#This Row],[Uploading Status]]</f>
        <v>0</v>
      </c>
    </row>
    <row r="729" spans="1:10" ht="409.5" hidden="1">
      <c r="A729" s="58">
        <f>Final_Report[[#This Row],[Issue Name]]</f>
        <v>0</v>
      </c>
      <c r="B729" s="103" t="str">
        <f>Final_Report[[#This Row],[Summary]]</f>
        <v>N/A</v>
      </c>
      <c r="C729" s="103" t="str">
        <f>CONCATENATE("*Steps to Reproduce:*",CHAR(10),CHAR(10),'Final Report'!AD729,CHAR(10),CHAR(10),'Final Report'!AF729,CHAR(10),CHAR(10),"*Actual Result:*",CHAR(10),'Final Report'!V729,CHAR(10),CHAR(10),"*ScreenShot Name:*",CHAR(10),'Final Report'!AI729,CHAR(10),CHAR(10),IF('Final Report'!X729&lt;&gt;"",CONCATENATE("*Code Snippet*",CHAR(10),'Final Report'!X729,CHAR(10),CHAR(10)),""),"*Expected Result*",CHAR(10),'Final Report'!Z729,CHAR(10),CHAR(10),"*Rationale*",CHAR(10),'Final Report'!AA729,CHAR(10),CHAR(10),"*Recommendation*",CHAR(10),'Final Report'!AC729,CHAR(10),CHAR(10),"*WCAG 2.1 Conformance Level:*",CHAR(10),'Final Report'!AG729,CHAR(10),CHAR(10),"*WCAG 2.1 Success Criteria:*",CHAR(10),'Final Report'!AH729,CHAR(10),CHAR(10),"*Tested on:*",CHAR(10),'Final Report'!AK729,CHAR(10),CHAR(10),IF(OR('Final Report'!G729&lt;&gt;"",'Final Report'!H729&lt;&gt;"",'Final Report'!I729&lt;&gt;"",'Final Report'!J729&lt;&gt;"",'Final Report'!K729&lt;&gt;"",'Final Report'!L729&lt;&gt;"",'Final Report'!M729&lt;&gt;"",'Final Report'!N729&lt;&gt;"",'Final Report'!O729&lt;&gt;""),CONCATENATE("*Assistive Technology:*",CHAR(10),IF('Final Report'!G729&lt;&gt;"",CONCATENATE("JAWS 2022 - Chrome - Windows - ",'Final Report'!G729,CHAR(10)),""),IF('Final Report'!H729&lt;&gt;"",CONCATENATE("NVDA 2022 - Firefox - Windows - ",'Final Report'!H729,CHAR(10)),""),IF('Final Report'!I729&lt;&gt;"",CONCATENATE("NVDA 2022 - Chrome - Windows - ",'Final Report'!I729,CHAR(10)),""),IF('Final Report'!J729&lt;&gt;"",CONCATENATE("VoiceOver - Safari - MAC OS - ",'Final Report'!J729,CHAR(10)),""),IF('Final Report'!K729&lt;&gt;"",CONCATENATE("VoiceOver - Chrome - MAC OS  - ",'Final Report'!K729,CHAR(10)),""),IF('Final Report'!L729&lt;&gt;"",CONCATENATE("VoiceOver - iOS - ",'Final Report'!L729,CHAR(10)),""),IF('Final Report'!M729&lt;&gt;"",CONCATENATE("TalkBack - Android - ",'Final Report'!M729,CHAR(10)),""),IF('Final Report'!N729&lt;&gt;"",CONCATENATE("ZoomText - ",'Final Report'!N729,CHAR(10)),""),IF('Final Report'!O729&lt;&gt;"",CONCATENATE("Dragon - ",'Final Report'!O729,CHAR(10)),""),CHAR(10),"*Original Bug:*",CHAR(10),)))</f>
        <v>*Steps to Reproduce:*
N/A
*Actual Result:*
N/A
*ScreenShot Name:*
*Code Snippet*
0
*Expected Result*
N/A
*Rationale*
N/A
*Recommendation*
N/A
*WCAG 2.1 Conformance Level:*
N/A
*WCAG 2.1 Success Criteria:*
N/A
*Tested on:*
Windows: 11
MAC OS: 12
iOS: 15
Android OS: 10
FALSE</v>
      </c>
      <c r="D729" s="121" t="b">
        <f>Final_Report[[#This Row],[Severity]]</f>
        <v>0</v>
      </c>
      <c r="E729" s="103" t="str">
        <f>CONCATENATE('Final Report'!AD729,CHAR(10),CHAR(10),'Final Report'!AF729)</f>
        <v xml:space="preserve">
N/A</v>
      </c>
      <c r="F729" s="103" t="str">
        <f>Final_Report[[#This Row],[Components]]</f>
        <v>N/A (Level N/A), Accessibility, Audit, Marketing, MLM-XL, MLVISION, MyLab, US, VPAT</v>
      </c>
      <c r="G729" s="103" t="e">
        <f>Final_Report[[#This Row],[Labels]]</f>
        <v>#VALUE!</v>
      </c>
      <c r="H729" s="103">
        <f>Final_Report[[#This Row],[ScreenShot Name]]</f>
        <v>0</v>
      </c>
      <c r="I729" s="104">
        <f>Final_Report[[#This Row],[Priority]]</f>
        <v>0</v>
      </c>
      <c r="J729" s="103">
        <f>Final_Report[[#This Row],[Uploading Status]]</f>
        <v>0</v>
      </c>
    </row>
    <row r="730" spans="1:10" ht="409.5" hidden="1">
      <c r="A730" s="58">
        <f>Final_Report[[#This Row],[Issue Name]]</f>
        <v>0</v>
      </c>
      <c r="B730" s="103" t="str">
        <f>Final_Report[[#This Row],[Summary]]</f>
        <v>N/A</v>
      </c>
      <c r="C730" s="103" t="str">
        <f>CONCATENATE("*Steps to Reproduce:*",CHAR(10),CHAR(10),'Final Report'!AD730,CHAR(10),CHAR(10),'Final Report'!AF730,CHAR(10),CHAR(10),"*Actual Result:*",CHAR(10),'Final Report'!V730,CHAR(10),CHAR(10),"*ScreenShot Name:*",CHAR(10),'Final Report'!AI730,CHAR(10),CHAR(10),IF('Final Report'!X730&lt;&gt;"",CONCATENATE("*Code Snippet*",CHAR(10),'Final Report'!X730,CHAR(10),CHAR(10)),""),"*Expected Result*",CHAR(10),'Final Report'!Z730,CHAR(10),CHAR(10),"*Rationale*",CHAR(10),'Final Report'!AA730,CHAR(10),CHAR(10),"*Recommendation*",CHAR(10),'Final Report'!AC730,CHAR(10),CHAR(10),"*WCAG 2.1 Conformance Level:*",CHAR(10),'Final Report'!AG730,CHAR(10),CHAR(10),"*WCAG 2.1 Success Criteria:*",CHAR(10),'Final Report'!AH730,CHAR(10),CHAR(10),"*Tested on:*",CHAR(10),'Final Report'!AK730,CHAR(10),CHAR(10),IF(OR('Final Report'!G730&lt;&gt;"",'Final Report'!H730&lt;&gt;"",'Final Report'!I730&lt;&gt;"",'Final Report'!J730&lt;&gt;"",'Final Report'!K730&lt;&gt;"",'Final Report'!L730&lt;&gt;"",'Final Report'!M730&lt;&gt;"",'Final Report'!N730&lt;&gt;"",'Final Report'!O730&lt;&gt;""),CONCATENATE("*Assistive Technology:*",CHAR(10),IF('Final Report'!G730&lt;&gt;"",CONCATENATE("JAWS 2022 - Chrome - Windows - ",'Final Report'!G730,CHAR(10)),""),IF('Final Report'!H730&lt;&gt;"",CONCATENATE("NVDA 2022 - Firefox - Windows - ",'Final Report'!H730,CHAR(10)),""),IF('Final Report'!I730&lt;&gt;"",CONCATENATE("NVDA 2022 - Chrome - Windows - ",'Final Report'!I730,CHAR(10)),""),IF('Final Report'!J730&lt;&gt;"",CONCATENATE("VoiceOver - Safari - MAC OS - ",'Final Report'!J730,CHAR(10)),""),IF('Final Report'!K730&lt;&gt;"",CONCATENATE("VoiceOver - Chrome - MAC OS  - ",'Final Report'!K730,CHAR(10)),""),IF('Final Report'!L730&lt;&gt;"",CONCATENATE("VoiceOver - iOS - ",'Final Report'!L730,CHAR(10)),""),IF('Final Report'!M730&lt;&gt;"",CONCATENATE("TalkBack - Android - ",'Final Report'!M730,CHAR(10)),""),IF('Final Report'!N730&lt;&gt;"",CONCATENATE("ZoomText - ",'Final Report'!N730,CHAR(10)),""),IF('Final Report'!O730&lt;&gt;"",CONCATENATE("Dragon - ",'Final Report'!O730,CHAR(10)),""),CHAR(10),"*Original Bug:*",CHAR(10),)))</f>
        <v>*Steps to Reproduce:*
N/A
*Actual Result:*
N/A
*ScreenShot Name:*
*Code Snippet*
0
*Expected Result*
N/A
*Rationale*
N/A
*Recommendation*
N/A
*WCAG 2.1 Conformance Level:*
N/A
*WCAG 2.1 Success Criteria:*
N/A
*Tested on:*
Windows: 11
MAC OS: 12
iOS: 15
Android OS: 10
FALSE</v>
      </c>
      <c r="D730" s="121" t="b">
        <f>Final_Report[[#This Row],[Severity]]</f>
        <v>0</v>
      </c>
      <c r="E730" s="103" t="str">
        <f>CONCATENATE('Final Report'!AD730,CHAR(10),CHAR(10),'Final Report'!AF730)</f>
        <v xml:space="preserve">
N/A</v>
      </c>
      <c r="F730" s="103" t="str">
        <f>Final_Report[[#This Row],[Components]]</f>
        <v>N/A (Level N/A), Accessibility, Audit, Marketing, MLM-XL, MLVISION, MyLab, US, VPAT</v>
      </c>
      <c r="G730" s="103" t="e">
        <f>Final_Report[[#This Row],[Labels]]</f>
        <v>#VALUE!</v>
      </c>
      <c r="H730" s="103">
        <f>Final_Report[[#This Row],[ScreenShot Name]]</f>
        <v>0</v>
      </c>
      <c r="I730" s="104">
        <f>Final_Report[[#This Row],[Priority]]</f>
        <v>0</v>
      </c>
      <c r="J730" s="103">
        <f>Final_Report[[#This Row],[Uploading Status]]</f>
        <v>0</v>
      </c>
    </row>
    <row r="731" spans="1:10" ht="409.5" hidden="1">
      <c r="A731" s="58">
        <f>Final_Report[[#This Row],[Issue Name]]</f>
        <v>0</v>
      </c>
      <c r="B731" s="103" t="str">
        <f>Final_Report[[#This Row],[Summary]]</f>
        <v>N/A</v>
      </c>
      <c r="C731" s="103" t="str">
        <f>CONCATENATE("*Steps to Reproduce:*",CHAR(10),CHAR(10),'Final Report'!AD731,CHAR(10),CHAR(10),'Final Report'!AF731,CHAR(10),CHAR(10),"*Actual Result:*",CHAR(10),'Final Report'!V731,CHAR(10),CHAR(10),"*ScreenShot Name:*",CHAR(10),'Final Report'!AI731,CHAR(10),CHAR(10),IF('Final Report'!X731&lt;&gt;"",CONCATENATE("*Code Snippet*",CHAR(10),'Final Report'!X731,CHAR(10),CHAR(10)),""),"*Expected Result*",CHAR(10),'Final Report'!Z731,CHAR(10),CHAR(10),"*Rationale*",CHAR(10),'Final Report'!AA731,CHAR(10),CHAR(10),"*Recommendation*",CHAR(10),'Final Report'!AC731,CHAR(10),CHAR(10),"*WCAG 2.1 Conformance Level:*",CHAR(10),'Final Report'!AG731,CHAR(10),CHAR(10),"*WCAG 2.1 Success Criteria:*",CHAR(10),'Final Report'!AH731,CHAR(10),CHAR(10),"*Tested on:*",CHAR(10),'Final Report'!AK731,CHAR(10),CHAR(10),IF(OR('Final Report'!G731&lt;&gt;"",'Final Report'!H731&lt;&gt;"",'Final Report'!I731&lt;&gt;"",'Final Report'!J731&lt;&gt;"",'Final Report'!K731&lt;&gt;"",'Final Report'!L731&lt;&gt;"",'Final Report'!M731&lt;&gt;"",'Final Report'!N731&lt;&gt;"",'Final Report'!O731&lt;&gt;""),CONCATENATE("*Assistive Technology:*",CHAR(10),IF('Final Report'!G731&lt;&gt;"",CONCATENATE("JAWS 2022 - Chrome - Windows - ",'Final Report'!G731,CHAR(10)),""),IF('Final Report'!H731&lt;&gt;"",CONCATENATE("NVDA 2022 - Firefox - Windows - ",'Final Report'!H731,CHAR(10)),""),IF('Final Report'!I731&lt;&gt;"",CONCATENATE("NVDA 2022 - Chrome - Windows - ",'Final Report'!I731,CHAR(10)),""),IF('Final Report'!J731&lt;&gt;"",CONCATENATE("VoiceOver - Safari - MAC OS - ",'Final Report'!J731,CHAR(10)),""),IF('Final Report'!K731&lt;&gt;"",CONCATENATE("VoiceOver - Chrome - MAC OS  - ",'Final Report'!K731,CHAR(10)),""),IF('Final Report'!L731&lt;&gt;"",CONCATENATE("VoiceOver - iOS - ",'Final Report'!L731,CHAR(10)),""),IF('Final Report'!M731&lt;&gt;"",CONCATENATE("TalkBack - Android - ",'Final Report'!M731,CHAR(10)),""),IF('Final Report'!N731&lt;&gt;"",CONCATENATE("ZoomText - ",'Final Report'!N731,CHAR(10)),""),IF('Final Report'!O731&lt;&gt;"",CONCATENATE("Dragon - ",'Final Report'!O731,CHAR(10)),""),CHAR(10),"*Original Bug:*",CHAR(10),)))</f>
        <v>*Steps to Reproduce:*
N/A
*Actual Result:*
N/A
*ScreenShot Name:*
*Code Snippet*
0
*Expected Result*
N/A
*Rationale*
N/A
*Recommendation*
N/A
*WCAG 2.1 Conformance Level:*
N/A
*WCAG 2.1 Success Criteria:*
N/A
*Tested on:*
Windows: 11
MAC OS: 12
iOS: 15
Android OS: 10
FALSE</v>
      </c>
      <c r="D731" s="121" t="b">
        <f>Final_Report[[#This Row],[Severity]]</f>
        <v>0</v>
      </c>
      <c r="E731" s="103" t="str">
        <f>CONCATENATE('Final Report'!AD731,CHAR(10),CHAR(10),'Final Report'!AF731)</f>
        <v xml:space="preserve">
N/A</v>
      </c>
      <c r="F731" s="103" t="str">
        <f>Final_Report[[#This Row],[Components]]</f>
        <v>N/A (Level N/A), Accessibility, Audit, Marketing, MLM-XL, MLVISION, MyLab, US, VPAT</v>
      </c>
      <c r="G731" s="103" t="e">
        <f>Final_Report[[#This Row],[Labels]]</f>
        <v>#VALUE!</v>
      </c>
      <c r="H731" s="103">
        <f>Final_Report[[#This Row],[ScreenShot Name]]</f>
        <v>0</v>
      </c>
      <c r="I731" s="104">
        <f>Final_Report[[#This Row],[Priority]]</f>
        <v>0</v>
      </c>
      <c r="J731" s="103">
        <f>Final_Report[[#This Row],[Uploading Status]]</f>
        <v>0</v>
      </c>
    </row>
    <row r="732" spans="1:10" ht="409.5" hidden="1">
      <c r="A732" s="58">
        <f>Final_Report[[#This Row],[Issue Name]]</f>
        <v>0</v>
      </c>
      <c r="B732" s="103" t="str">
        <f>Final_Report[[#This Row],[Summary]]</f>
        <v>N/A</v>
      </c>
      <c r="C732" s="103" t="str">
        <f>CONCATENATE("*Steps to Reproduce:*",CHAR(10),CHAR(10),'Final Report'!AD732,CHAR(10),CHAR(10),'Final Report'!AF732,CHAR(10),CHAR(10),"*Actual Result:*",CHAR(10),'Final Report'!V732,CHAR(10),CHAR(10),"*ScreenShot Name:*",CHAR(10),'Final Report'!AI732,CHAR(10),CHAR(10),IF('Final Report'!X732&lt;&gt;"",CONCATENATE("*Code Snippet*",CHAR(10),'Final Report'!X732,CHAR(10),CHAR(10)),""),"*Expected Result*",CHAR(10),'Final Report'!Z732,CHAR(10),CHAR(10),"*Rationale*",CHAR(10),'Final Report'!AA732,CHAR(10),CHAR(10),"*Recommendation*",CHAR(10),'Final Report'!AC732,CHAR(10),CHAR(10),"*WCAG 2.1 Conformance Level:*",CHAR(10),'Final Report'!AG732,CHAR(10),CHAR(10),"*WCAG 2.1 Success Criteria:*",CHAR(10),'Final Report'!AH732,CHAR(10),CHAR(10),"*Tested on:*",CHAR(10),'Final Report'!AK732,CHAR(10),CHAR(10),IF(OR('Final Report'!G732&lt;&gt;"",'Final Report'!H732&lt;&gt;"",'Final Report'!I732&lt;&gt;"",'Final Report'!J732&lt;&gt;"",'Final Report'!K732&lt;&gt;"",'Final Report'!L732&lt;&gt;"",'Final Report'!M732&lt;&gt;"",'Final Report'!N732&lt;&gt;"",'Final Report'!O732&lt;&gt;""),CONCATENATE("*Assistive Technology:*",CHAR(10),IF('Final Report'!G732&lt;&gt;"",CONCATENATE("JAWS 2022 - Chrome - Windows - ",'Final Report'!G732,CHAR(10)),""),IF('Final Report'!H732&lt;&gt;"",CONCATENATE("NVDA 2022 - Firefox - Windows - ",'Final Report'!H732,CHAR(10)),""),IF('Final Report'!I732&lt;&gt;"",CONCATENATE("NVDA 2022 - Chrome - Windows - ",'Final Report'!I732,CHAR(10)),""),IF('Final Report'!J732&lt;&gt;"",CONCATENATE("VoiceOver - Safari - MAC OS - ",'Final Report'!J732,CHAR(10)),""),IF('Final Report'!K732&lt;&gt;"",CONCATENATE("VoiceOver - Chrome - MAC OS  - ",'Final Report'!K732,CHAR(10)),""),IF('Final Report'!L732&lt;&gt;"",CONCATENATE("VoiceOver - iOS - ",'Final Report'!L732,CHAR(10)),""),IF('Final Report'!M732&lt;&gt;"",CONCATENATE("TalkBack - Android - ",'Final Report'!M732,CHAR(10)),""),IF('Final Report'!N732&lt;&gt;"",CONCATENATE("ZoomText - ",'Final Report'!N732,CHAR(10)),""),IF('Final Report'!O732&lt;&gt;"",CONCATENATE("Dragon - ",'Final Report'!O732,CHAR(10)),""),CHAR(10),"*Original Bug:*",CHAR(10),)))</f>
        <v>*Steps to Reproduce:*
N/A
*Actual Result:*
N/A
*ScreenShot Name:*
*Code Snippet*
0
*Expected Result*
N/A
*Rationale*
N/A
*Recommendation*
N/A
*WCAG 2.1 Conformance Level:*
N/A
*WCAG 2.1 Success Criteria:*
N/A
*Tested on:*
Windows: 11
MAC OS: 12
iOS: 15
Android OS: 10
FALSE</v>
      </c>
      <c r="D732" s="121" t="b">
        <f>Final_Report[[#This Row],[Severity]]</f>
        <v>0</v>
      </c>
      <c r="E732" s="103" t="str">
        <f>CONCATENATE('Final Report'!AD732,CHAR(10),CHAR(10),'Final Report'!AF732)</f>
        <v xml:space="preserve">
N/A</v>
      </c>
      <c r="F732" s="103" t="str">
        <f>Final_Report[[#This Row],[Components]]</f>
        <v>N/A (Level N/A), Accessibility, Audit, Marketing, MLM-XL, MLVISION, MyLab, US, VPAT</v>
      </c>
      <c r="G732" s="103" t="e">
        <f>Final_Report[[#This Row],[Labels]]</f>
        <v>#VALUE!</v>
      </c>
      <c r="H732" s="103">
        <f>Final_Report[[#This Row],[ScreenShot Name]]</f>
        <v>0</v>
      </c>
      <c r="I732" s="104">
        <f>Final_Report[[#This Row],[Priority]]</f>
        <v>0</v>
      </c>
      <c r="J732" s="103">
        <f>Final_Report[[#This Row],[Uploading Status]]</f>
        <v>0</v>
      </c>
    </row>
    <row r="733" spans="1:10" ht="409.5" hidden="1">
      <c r="A733" s="58">
        <f>Final_Report[[#This Row],[Issue Name]]</f>
        <v>0</v>
      </c>
      <c r="B733" s="103" t="str">
        <f>Final_Report[[#This Row],[Summary]]</f>
        <v>N/A</v>
      </c>
      <c r="C733" s="103" t="str">
        <f>CONCATENATE("*Steps to Reproduce:*",CHAR(10),CHAR(10),'Final Report'!AD733,CHAR(10),CHAR(10),'Final Report'!AF733,CHAR(10),CHAR(10),"*Actual Result:*",CHAR(10),'Final Report'!V733,CHAR(10),CHAR(10),"*ScreenShot Name:*",CHAR(10),'Final Report'!AI733,CHAR(10),CHAR(10),IF('Final Report'!X733&lt;&gt;"",CONCATENATE("*Code Snippet*",CHAR(10),'Final Report'!X733,CHAR(10),CHAR(10)),""),"*Expected Result*",CHAR(10),'Final Report'!Z733,CHAR(10),CHAR(10),"*Rationale*",CHAR(10),'Final Report'!AA733,CHAR(10),CHAR(10),"*Recommendation*",CHAR(10),'Final Report'!AC733,CHAR(10),CHAR(10),"*WCAG 2.1 Conformance Level:*",CHAR(10),'Final Report'!AG733,CHAR(10),CHAR(10),"*WCAG 2.1 Success Criteria:*",CHAR(10),'Final Report'!AH733,CHAR(10),CHAR(10),"*Tested on:*",CHAR(10),'Final Report'!AK733,CHAR(10),CHAR(10),IF(OR('Final Report'!G733&lt;&gt;"",'Final Report'!H733&lt;&gt;"",'Final Report'!I733&lt;&gt;"",'Final Report'!J733&lt;&gt;"",'Final Report'!K733&lt;&gt;"",'Final Report'!L733&lt;&gt;"",'Final Report'!M733&lt;&gt;"",'Final Report'!N733&lt;&gt;"",'Final Report'!O733&lt;&gt;""),CONCATENATE("*Assistive Technology:*",CHAR(10),IF('Final Report'!G733&lt;&gt;"",CONCATENATE("JAWS 2022 - Chrome - Windows - ",'Final Report'!G733,CHAR(10)),""),IF('Final Report'!H733&lt;&gt;"",CONCATENATE("NVDA 2022 - Firefox - Windows - ",'Final Report'!H733,CHAR(10)),""),IF('Final Report'!I733&lt;&gt;"",CONCATENATE("NVDA 2022 - Chrome - Windows - ",'Final Report'!I733,CHAR(10)),""),IF('Final Report'!J733&lt;&gt;"",CONCATENATE("VoiceOver - Safari - MAC OS - ",'Final Report'!J733,CHAR(10)),""),IF('Final Report'!K733&lt;&gt;"",CONCATENATE("VoiceOver - Chrome - MAC OS  - ",'Final Report'!K733,CHAR(10)),""),IF('Final Report'!L733&lt;&gt;"",CONCATENATE("VoiceOver - iOS - ",'Final Report'!L733,CHAR(10)),""),IF('Final Report'!M733&lt;&gt;"",CONCATENATE("TalkBack - Android - ",'Final Report'!M733,CHAR(10)),""),IF('Final Report'!N733&lt;&gt;"",CONCATENATE("ZoomText - ",'Final Report'!N733,CHAR(10)),""),IF('Final Report'!O733&lt;&gt;"",CONCATENATE("Dragon - ",'Final Report'!O733,CHAR(10)),""),CHAR(10),"*Original Bug:*",CHAR(10),)))</f>
        <v>*Steps to Reproduce:*
N/A
*Actual Result:*
N/A
*ScreenShot Name:*
*Code Snippet*
0
*Expected Result*
N/A
*Rationale*
N/A
*Recommendation*
N/A
*WCAG 2.1 Conformance Level:*
N/A
*WCAG 2.1 Success Criteria:*
N/A
*Tested on:*
Windows: 11
MAC OS: 12
iOS: 15
Android OS: 10
FALSE</v>
      </c>
      <c r="D733" s="121" t="b">
        <f>Final_Report[[#This Row],[Severity]]</f>
        <v>0</v>
      </c>
      <c r="E733" s="103" t="str">
        <f>CONCATENATE('Final Report'!AD733,CHAR(10),CHAR(10),'Final Report'!AF733)</f>
        <v xml:space="preserve">
N/A</v>
      </c>
      <c r="F733" s="103" t="str">
        <f>Final_Report[[#This Row],[Components]]</f>
        <v>N/A (Level N/A), Accessibility, Audit, Marketing, MLM-XL, MLVISION, MyLab, US, VPAT</v>
      </c>
      <c r="G733" s="103" t="e">
        <f>Final_Report[[#This Row],[Labels]]</f>
        <v>#VALUE!</v>
      </c>
      <c r="H733" s="103">
        <f>Final_Report[[#This Row],[ScreenShot Name]]</f>
        <v>0</v>
      </c>
      <c r="I733" s="104">
        <f>Final_Report[[#This Row],[Priority]]</f>
        <v>0</v>
      </c>
      <c r="J733" s="103">
        <f>Final_Report[[#This Row],[Uploading Status]]</f>
        <v>0</v>
      </c>
    </row>
    <row r="734" spans="1:10" ht="409.5" hidden="1">
      <c r="A734" s="58">
        <f>Final_Report[[#This Row],[Issue Name]]</f>
        <v>0</v>
      </c>
      <c r="B734" s="103" t="str">
        <f>Final_Report[[#This Row],[Summary]]</f>
        <v>N/A</v>
      </c>
      <c r="C734" s="103" t="str">
        <f>CONCATENATE("*Steps to Reproduce:*",CHAR(10),CHAR(10),'Final Report'!AD734,CHAR(10),CHAR(10),'Final Report'!AF734,CHAR(10),CHAR(10),"*Actual Result:*",CHAR(10),'Final Report'!V734,CHAR(10),CHAR(10),"*ScreenShot Name:*",CHAR(10),'Final Report'!AI734,CHAR(10),CHAR(10),IF('Final Report'!X734&lt;&gt;"",CONCATENATE("*Code Snippet*",CHAR(10),'Final Report'!X734,CHAR(10),CHAR(10)),""),"*Expected Result*",CHAR(10),'Final Report'!Z734,CHAR(10),CHAR(10),"*Rationale*",CHAR(10),'Final Report'!AA734,CHAR(10),CHAR(10),"*Recommendation*",CHAR(10),'Final Report'!AC734,CHAR(10),CHAR(10),"*WCAG 2.1 Conformance Level:*",CHAR(10),'Final Report'!AG734,CHAR(10),CHAR(10),"*WCAG 2.1 Success Criteria:*",CHAR(10),'Final Report'!AH734,CHAR(10),CHAR(10),"*Tested on:*",CHAR(10),'Final Report'!AK734,CHAR(10),CHAR(10),IF(OR('Final Report'!G734&lt;&gt;"",'Final Report'!H734&lt;&gt;"",'Final Report'!I734&lt;&gt;"",'Final Report'!J734&lt;&gt;"",'Final Report'!K734&lt;&gt;"",'Final Report'!L734&lt;&gt;"",'Final Report'!M734&lt;&gt;"",'Final Report'!N734&lt;&gt;"",'Final Report'!O734&lt;&gt;""),CONCATENATE("*Assistive Technology:*",CHAR(10),IF('Final Report'!G734&lt;&gt;"",CONCATENATE("JAWS 2022 - Chrome - Windows - ",'Final Report'!G734,CHAR(10)),""),IF('Final Report'!H734&lt;&gt;"",CONCATENATE("NVDA 2022 - Firefox - Windows - ",'Final Report'!H734,CHAR(10)),""),IF('Final Report'!I734&lt;&gt;"",CONCATENATE("NVDA 2022 - Chrome - Windows - ",'Final Report'!I734,CHAR(10)),""),IF('Final Report'!J734&lt;&gt;"",CONCATENATE("VoiceOver - Safari - MAC OS - ",'Final Report'!J734,CHAR(10)),""),IF('Final Report'!K734&lt;&gt;"",CONCATENATE("VoiceOver - Chrome - MAC OS  - ",'Final Report'!K734,CHAR(10)),""),IF('Final Report'!L734&lt;&gt;"",CONCATENATE("VoiceOver - iOS - ",'Final Report'!L734,CHAR(10)),""),IF('Final Report'!M734&lt;&gt;"",CONCATENATE("TalkBack - Android - ",'Final Report'!M734,CHAR(10)),""),IF('Final Report'!N734&lt;&gt;"",CONCATENATE("ZoomText - ",'Final Report'!N734,CHAR(10)),""),IF('Final Report'!O734&lt;&gt;"",CONCATENATE("Dragon - ",'Final Report'!O734,CHAR(10)),""),CHAR(10),"*Original Bug:*",CHAR(10),)))</f>
        <v>*Steps to Reproduce:*
N/A
*Actual Result:*
N/A
*ScreenShot Name:*
*Code Snippet*
0
*Expected Result*
N/A
*Rationale*
N/A
*Recommendation*
N/A
*WCAG 2.1 Conformance Level:*
N/A
*WCAG 2.1 Success Criteria:*
N/A
*Tested on:*
Windows: 11
MAC OS: 12
iOS: 15
Android OS: 10
FALSE</v>
      </c>
      <c r="D734" s="121" t="b">
        <f>Final_Report[[#This Row],[Severity]]</f>
        <v>0</v>
      </c>
      <c r="E734" s="103" t="str">
        <f>CONCATENATE('Final Report'!AD734,CHAR(10),CHAR(10),'Final Report'!AF734)</f>
        <v xml:space="preserve">
N/A</v>
      </c>
      <c r="F734" s="103" t="str">
        <f>Final_Report[[#This Row],[Components]]</f>
        <v>N/A (Level N/A), Accessibility, Audit, Marketing, MLM-XL, MLVISION, MyLab, US, VPAT</v>
      </c>
      <c r="G734" s="103" t="e">
        <f>Final_Report[[#This Row],[Labels]]</f>
        <v>#VALUE!</v>
      </c>
      <c r="H734" s="103">
        <f>Final_Report[[#This Row],[ScreenShot Name]]</f>
        <v>0</v>
      </c>
      <c r="I734" s="104">
        <f>Final_Report[[#This Row],[Priority]]</f>
        <v>0</v>
      </c>
      <c r="J734" s="103">
        <f>Final_Report[[#This Row],[Uploading Status]]</f>
        <v>0</v>
      </c>
    </row>
    <row r="735" spans="1:10" ht="409.5" hidden="1">
      <c r="A735" s="58">
        <f>Final_Report[[#This Row],[Issue Name]]</f>
        <v>0</v>
      </c>
      <c r="B735" s="103" t="str">
        <f>Final_Report[[#This Row],[Summary]]</f>
        <v>N/A</v>
      </c>
      <c r="C735" s="103" t="str">
        <f>CONCATENATE("*Steps to Reproduce:*",CHAR(10),CHAR(10),'Final Report'!AD735,CHAR(10),CHAR(10),'Final Report'!AF735,CHAR(10),CHAR(10),"*Actual Result:*",CHAR(10),'Final Report'!V735,CHAR(10),CHAR(10),"*ScreenShot Name:*",CHAR(10),'Final Report'!AI735,CHAR(10),CHAR(10),IF('Final Report'!X735&lt;&gt;"",CONCATENATE("*Code Snippet*",CHAR(10),'Final Report'!X735,CHAR(10),CHAR(10)),""),"*Expected Result*",CHAR(10),'Final Report'!Z735,CHAR(10),CHAR(10),"*Rationale*",CHAR(10),'Final Report'!AA735,CHAR(10),CHAR(10),"*Recommendation*",CHAR(10),'Final Report'!AC735,CHAR(10),CHAR(10),"*WCAG 2.1 Conformance Level:*",CHAR(10),'Final Report'!AG735,CHAR(10),CHAR(10),"*WCAG 2.1 Success Criteria:*",CHAR(10),'Final Report'!AH735,CHAR(10),CHAR(10),"*Tested on:*",CHAR(10),'Final Report'!AK735,CHAR(10),CHAR(10),IF(OR('Final Report'!G735&lt;&gt;"",'Final Report'!H735&lt;&gt;"",'Final Report'!I735&lt;&gt;"",'Final Report'!J735&lt;&gt;"",'Final Report'!K735&lt;&gt;"",'Final Report'!L735&lt;&gt;"",'Final Report'!M735&lt;&gt;"",'Final Report'!N735&lt;&gt;"",'Final Report'!O735&lt;&gt;""),CONCATENATE("*Assistive Technology:*",CHAR(10),IF('Final Report'!G735&lt;&gt;"",CONCATENATE("JAWS 2022 - Chrome - Windows - ",'Final Report'!G735,CHAR(10)),""),IF('Final Report'!H735&lt;&gt;"",CONCATENATE("NVDA 2022 - Firefox - Windows - ",'Final Report'!H735,CHAR(10)),""),IF('Final Report'!I735&lt;&gt;"",CONCATENATE("NVDA 2022 - Chrome - Windows - ",'Final Report'!I735,CHAR(10)),""),IF('Final Report'!J735&lt;&gt;"",CONCATENATE("VoiceOver - Safari - MAC OS - ",'Final Report'!J735,CHAR(10)),""),IF('Final Report'!K735&lt;&gt;"",CONCATENATE("VoiceOver - Chrome - MAC OS  - ",'Final Report'!K735,CHAR(10)),""),IF('Final Report'!L735&lt;&gt;"",CONCATENATE("VoiceOver - iOS - ",'Final Report'!L735,CHAR(10)),""),IF('Final Report'!M735&lt;&gt;"",CONCATENATE("TalkBack - Android - ",'Final Report'!M735,CHAR(10)),""),IF('Final Report'!N735&lt;&gt;"",CONCATENATE("ZoomText - ",'Final Report'!N735,CHAR(10)),""),IF('Final Report'!O735&lt;&gt;"",CONCATENATE("Dragon - ",'Final Report'!O735,CHAR(10)),""),CHAR(10),"*Original Bug:*",CHAR(10),)))</f>
        <v>*Steps to Reproduce:*
N/A
*Actual Result:*
N/A
*ScreenShot Name:*
*Code Snippet*
0
*Expected Result*
N/A
*Rationale*
N/A
*Recommendation*
N/A
*WCAG 2.1 Conformance Level:*
N/A
*WCAG 2.1 Success Criteria:*
N/A
*Tested on:*
Windows: 11
MAC OS: 12
iOS: 15
Android OS: 10
FALSE</v>
      </c>
      <c r="D735" s="121" t="b">
        <f>Final_Report[[#This Row],[Severity]]</f>
        <v>0</v>
      </c>
      <c r="E735" s="103" t="str">
        <f>CONCATENATE('Final Report'!AD735,CHAR(10),CHAR(10),'Final Report'!AF735)</f>
        <v xml:space="preserve">
N/A</v>
      </c>
      <c r="F735" s="103" t="str">
        <f>Final_Report[[#This Row],[Components]]</f>
        <v>N/A (Level N/A), Accessibility, Audit, Marketing, MLM-XL, MLVISION, MyLab, US, VPAT</v>
      </c>
      <c r="G735" s="103" t="e">
        <f>Final_Report[[#This Row],[Labels]]</f>
        <v>#VALUE!</v>
      </c>
      <c r="H735" s="103">
        <f>Final_Report[[#This Row],[ScreenShot Name]]</f>
        <v>0</v>
      </c>
      <c r="I735" s="104">
        <f>Final_Report[[#This Row],[Priority]]</f>
        <v>0</v>
      </c>
      <c r="J735" s="103">
        <f>Final_Report[[#This Row],[Uploading Status]]</f>
        <v>0</v>
      </c>
    </row>
    <row r="736" spans="1:10" ht="409.5" hidden="1">
      <c r="A736" s="58">
        <f>Final_Report[[#This Row],[Issue Name]]</f>
        <v>0</v>
      </c>
      <c r="B736" s="103" t="str">
        <f>Final_Report[[#This Row],[Summary]]</f>
        <v>N/A</v>
      </c>
      <c r="C736" s="103" t="str">
        <f>CONCATENATE("*Steps to Reproduce:*",CHAR(10),CHAR(10),'Final Report'!AD736,CHAR(10),CHAR(10),'Final Report'!AF736,CHAR(10),CHAR(10),"*Actual Result:*",CHAR(10),'Final Report'!V736,CHAR(10),CHAR(10),"*ScreenShot Name:*",CHAR(10),'Final Report'!AI736,CHAR(10),CHAR(10),IF('Final Report'!X736&lt;&gt;"",CONCATENATE("*Code Snippet*",CHAR(10),'Final Report'!X736,CHAR(10),CHAR(10)),""),"*Expected Result*",CHAR(10),'Final Report'!Z736,CHAR(10),CHAR(10),"*Rationale*",CHAR(10),'Final Report'!AA736,CHAR(10),CHAR(10),"*Recommendation*",CHAR(10),'Final Report'!AC736,CHAR(10),CHAR(10),"*WCAG 2.1 Conformance Level:*",CHAR(10),'Final Report'!AG736,CHAR(10),CHAR(10),"*WCAG 2.1 Success Criteria:*",CHAR(10),'Final Report'!AH736,CHAR(10),CHAR(10),"*Tested on:*",CHAR(10),'Final Report'!AK736,CHAR(10),CHAR(10),IF(OR('Final Report'!G736&lt;&gt;"",'Final Report'!H736&lt;&gt;"",'Final Report'!I736&lt;&gt;"",'Final Report'!J736&lt;&gt;"",'Final Report'!K736&lt;&gt;"",'Final Report'!L736&lt;&gt;"",'Final Report'!M736&lt;&gt;"",'Final Report'!N736&lt;&gt;"",'Final Report'!O736&lt;&gt;""),CONCATENATE("*Assistive Technology:*",CHAR(10),IF('Final Report'!G736&lt;&gt;"",CONCATENATE("JAWS 2022 - Chrome - Windows - ",'Final Report'!G736,CHAR(10)),""),IF('Final Report'!H736&lt;&gt;"",CONCATENATE("NVDA 2022 - Firefox - Windows - ",'Final Report'!H736,CHAR(10)),""),IF('Final Report'!I736&lt;&gt;"",CONCATENATE("NVDA 2022 - Chrome - Windows - ",'Final Report'!I736,CHAR(10)),""),IF('Final Report'!J736&lt;&gt;"",CONCATENATE("VoiceOver - Safari - MAC OS - ",'Final Report'!J736,CHAR(10)),""),IF('Final Report'!K736&lt;&gt;"",CONCATENATE("VoiceOver - Chrome - MAC OS  - ",'Final Report'!K736,CHAR(10)),""),IF('Final Report'!L736&lt;&gt;"",CONCATENATE("VoiceOver - iOS - ",'Final Report'!L736,CHAR(10)),""),IF('Final Report'!M736&lt;&gt;"",CONCATENATE("TalkBack - Android - ",'Final Report'!M736,CHAR(10)),""),IF('Final Report'!N736&lt;&gt;"",CONCATENATE("ZoomText - ",'Final Report'!N736,CHAR(10)),""),IF('Final Report'!O736&lt;&gt;"",CONCATENATE("Dragon - ",'Final Report'!O736,CHAR(10)),""),CHAR(10),"*Original Bug:*",CHAR(10),)))</f>
        <v>*Steps to Reproduce:*
N/A
*Actual Result:*
N/A
*ScreenShot Name:*
*Code Snippet*
0
*Expected Result*
N/A
*Rationale*
N/A
*Recommendation*
N/A
*WCAG 2.1 Conformance Level:*
N/A
*WCAG 2.1 Success Criteria:*
N/A
*Tested on:*
Windows: 11
MAC OS: 12
iOS: 15
Android OS: 10
FALSE</v>
      </c>
      <c r="D736" s="121" t="b">
        <f>Final_Report[[#This Row],[Severity]]</f>
        <v>0</v>
      </c>
      <c r="E736" s="103" t="str">
        <f>CONCATENATE('Final Report'!AD736,CHAR(10),CHAR(10),'Final Report'!AF736)</f>
        <v xml:space="preserve">
N/A</v>
      </c>
      <c r="F736" s="103" t="str">
        <f>Final_Report[[#This Row],[Components]]</f>
        <v>N/A (Level N/A), Accessibility, Audit, Marketing, MLM-XL, MLVISION, MyLab, US, VPAT</v>
      </c>
      <c r="G736" s="103" t="e">
        <f>Final_Report[[#This Row],[Labels]]</f>
        <v>#VALUE!</v>
      </c>
      <c r="H736" s="103">
        <f>Final_Report[[#This Row],[ScreenShot Name]]</f>
        <v>0</v>
      </c>
      <c r="I736" s="104">
        <f>Final_Report[[#This Row],[Priority]]</f>
        <v>0</v>
      </c>
      <c r="J736" s="103">
        <f>Final_Report[[#This Row],[Uploading Status]]</f>
        <v>0</v>
      </c>
    </row>
    <row r="737" spans="1:10" ht="409.5" hidden="1">
      <c r="A737" s="58">
        <f>Final_Report[[#This Row],[Issue Name]]</f>
        <v>0</v>
      </c>
      <c r="B737" s="103" t="str">
        <f>Final_Report[[#This Row],[Summary]]</f>
        <v>N/A</v>
      </c>
      <c r="C737" s="103" t="str">
        <f>CONCATENATE("*Steps to Reproduce:*",CHAR(10),CHAR(10),'Final Report'!AD737,CHAR(10),CHAR(10),'Final Report'!AF737,CHAR(10),CHAR(10),"*Actual Result:*",CHAR(10),'Final Report'!V737,CHAR(10),CHAR(10),"*ScreenShot Name:*",CHAR(10),'Final Report'!AI737,CHAR(10),CHAR(10),IF('Final Report'!X737&lt;&gt;"",CONCATENATE("*Code Snippet*",CHAR(10),'Final Report'!X737,CHAR(10),CHAR(10)),""),"*Expected Result*",CHAR(10),'Final Report'!Z737,CHAR(10),CHAR(10),"*Rationale*",CHAR(10),'Final Report'!AA737,CHAR(10),CHAR(10),"*Recommendation*",CHAR(10),'Final Report'!AC737,CHAR(10),CHAR(10),"*WCAG 2.1 Conformance Level:*",CHAR(10),'Final Report'!AG737,CHAR(10),CHAR(10),"*WCAG 2.1 Success Criteria:*",CHAR(10),'Final Report'!AH737,CHAR(10),CHAR(10),"*Tested on:*",CHAR(10),'Final Report'!AK737,CHAR(10),CHAR(10),IF(OR('Final Report'!G737&lt;&gt;"",'Final Report'!H737&lt;&gt;"",'Final Report'!I737&lt;&gt;"",'Final Report'!J737&lt;&gt;"",'Final Report'!K737&lt;&gt;"",'Final Report'!L737&lt;&gt;"",'Final Report'!M737&lt;&gt;"",'Final Report'!N737&lt;&gt;"",'Final Report'!O737&lt;&gt;""),CONCATENATE("*Assistive Technology:*",CHAR(10),IF('Final Report'!G737&lt;&gt;"",CONCATENATE("JAWS 2022 - Chrome - Windows - ",'Final Report'!G737,CHAR(10)),""),IF('Final Report'!H737&lt;&gt;"",CONCATENATE("NVDA 2022 - Firefox - Windows - ",'Final Report'!H737,CHAR(10)),""),IF('Final Report'!I737&lt;&gt;"",CONCATENATE("NVDA 2022 - Chrome - Windows - ",'Final Report'!I737,CHAR(10)),""),IF('Final Report'!J737&lt;&gt;"",CONCATENATE("VoiceOver - Safari - MAC OS - ",'Final Report'!J737,CHAR(10)),""),IF('Final Report'!K737&lt;&gt;"",CONCATENATE("VoiceOver - Chrome - MAC OS  - ",'Final Report'!K737,CHAR(10)),""),IF('Final Report'!L737&lt;&gt;"",CONCATENATE("VoiceOver - iOS - ",'Final Report'!L737,CHAR(10)),""),IF('Final Report'!M737&lt;&gt;"",CONCATENATE("TalkBack - Android - ",'Final Report'!M737,CHAR(10)),""),IF('Final Report'!N737&lt;&gt;"",CONCATENATE("ZoomText - ",'Final Report'!N737,CHAR(10)),""),IF('Final Report'!O737&lt;&gt;"",CONCATENATE("Dragon - ",'Final Report'!O737,CHAR(10)),""),CHAR(10),"*Original Bug:*",CHAR(10),)))</f>
        <v>*Steps to Reproduce:*
N/A
*Actual Result:*
N/A
*ScreenShot Name:*
*Code Snippet*
0
*Expected Result*
N/A
*Rationale*
N/A
*Recommendation*
N/A
*WCAG 2.1 Conformance Level:*
N/A
*WCAG 2.1 Success Criteria:*
N/A
*Tested on:*
Windows: 11
MAC OS: 12
iOS: 15
Android OS: 10
FALSE</v>
      </c>
      <c r="D737" s="121" t="b">
        <f>Final_Report[[#This Row],[Severity]]</f>
        <v>0</v>
      </c>
      <c r="E737" s="103" t="str">
        <f>CONCATENATE('Final Report'!AD737,CHAR(10),CHAR(10),'Final Report'!AF737)</f>
        <v xml:space="preserve">
N/A</v>
      </c>
      <c r="F737" s="103" t="str">
        <f>Final_Report[[#This Row],[Components]]</f>
        <v>N/A (Level N/A), Accessibility, Audit, Marketing, MLM-XL, MLVISION, MyLab, US, VPAT</v>
      </c>
      <c r="G737" s="103" t="e">
        <f>Final_Report[[#This Row],[Labels]]</f>
        <v>#VALUE!</v>
      </c>
      <c r="H737" s="103">
        <f>Final_Report[[#This Row],[ScreenShot Name]]</f>
        <v>0</v>
      </c>
      <c r="I737" s="104">
        <f>Final_Report[[#This Row],[Priority]]</f>
        <v>0</v>
      </c>
      <c r="J737" s="103">
        <f>Final_Report[[#This Row],[Uploading Status]]</f>
        <v>0</v>
      </c>
    </row>
    <row r="738" spans="1:10" ht="409.5" hidden="1">
      <c r="A738" s="58">
        <f>Final_Report[[#This Row],[Issue Name]]</f>
        <v>0</v>
      </c>
      <c r="B738" s="103" t="str">
        <f>Final_Report[[#This Row],[Summary]]</f>
        <v>N/A</v>
      </c>
      <c r="C738" s="103" t="str">
        <f>CONCATENATE("*Steps to Reproduce:*",CHAR(10),CHAR(10),'Final Report'!AD738,CHAR(10),CHAR(10),'Final Report'!AF738,CHAR(10),CHAR(10),"*Actual Result:*",CHAR(10),'Final Report'!V738,CHAR(10),CHAR(10),"*ScreenShot Name:*",CHAR(10),'Final Report'!AI738,CHAR(10),CHAR(10),IF('Final Report'!X738&lt;&gt;"",CONCATENATE("*Code Snippet*",CHAR(10),'Final Report'!X738,CHAR(10),CHAR(10)),""),"*Expected Result*",CHAR(10),'Final Report'!Z738,CHAR(10),CHAR(10),"*Rationale*",CHAR(10),'Final Report'!AA738,CHAR(10),CHAR(10),"*Recommendation*",CHAR(10),'Final Report'!AC738,CHAR(10),CHAR(10),"*WCAG 2.1 Conformance Level:*",CHAR(10),'Final Report'!AG738,CHAR(10),CHAR(10),"*WCAG 2.1 Success Criteria:*",CHAR(10),'Final Report'!AH738,CHAR(10),CHAR(10),"*Tested on:*",CHAR(10),'Final Report'!AK738,CHAR(10),CHAR(10),IF(OR('Final Report'!G738&lt;&gt;"",'Final Report'!H738&lt;&gt;"",'Final Report'!I738&lt;&gt;"",'Final Report'!J738&lt;&gt;"",'Final Report'!K738&lt;&gt;"",'Final Report'!L738&lt;&gt;"",'Final Report'!M738&lt;&gt;"",'Final Report'!N738&lt;&gt;"",'Final Report'!O738&lt;&gt;""),CONCATENATE("*Assistive Technology:*",CHAR(10),IF('Final Report'!G738&lt;&gt;"",CONCATENATE("JAWS 2022 - Chrome - Windows - ",'Final Report'!G738,CHAR(10)),""),IF('Final Report'!H738&lt;&gt;"",CONCATENATE("NVDA 2022 - Firefox - Windows - ",'Final Report'!H738,CHAR(10)),""),IF('Final Report'!I738&lt;&gt;"",CONCATENATE("NVDA 2022 - Chrome - Windows - ",'Final Report'!I738,CHAR(10)),""),IF('Final Report'!J738&lt;&gt;"",CONCATENATE("VoiceOver - Safari - MAC OS - ",'Final Report'!J738,CHAR(10)),""),IF('Final Report'!K738&lt;&gt;"",CONCATENATE("VoiceOver - Chrome - MAC OS  - ",'Final Report'!K738,CHAR(10)),""),IF('Final Report'!L738&lt;&gt;"",CONCATENATE("VoiceOver - iOS - ",'Final Report'!L738,CHAR(10)),""),IF('Final Report'!M738&lt;&gt;"",CONCATENATE("TalkBack - Android - ",'Final Report'!M738,CHAR(10)),""),IF('Final Report'!N738&lt;&gt;"",CONCATENATE("ZoomText - ",'Final Report'!N738,CHAR(10)),""),IF('Final Report'!O738&lt;&gt;"",CONCATENATE("Dragon - ",'Final Report'!O738,CHAR(10)),""),CHAR(10),"*Original Bug:*",CHAR(10),)))</f>
        <v>*Steps to Reproduce:*
N/A
*Actual Result:*
N/A
*ScreenShot Name:*
*Code Snippet*
0
*Expected Result*
N/A
*Rationale*
N/A
*Recommendation*
N/A
*WCAG 2.1 Conformance Level:*
N/A
*WCAG 2.1 Success Criteria:*
N/A
*Tested on:*
Windows: 11
MAC OS: 12
iOS: 15
Android OS: 10
FALSE</v>
      </c>
      <c r="D738" s="121" t="b">
        <f>Final_Report[[#This Row],[Severity]]</f>
        <v>0</v>
      </c>
      <c r="E738" s="103" t="str">
        <f>CONCATENATE('Final Report'!AD738,CHAR(10),CHAR(10),'Final Report'!AF738)</f>
        <v xml:space="preserve">
N/A</v>
      </c>
      <c r="F738" s="103" t="str">
        <f>Final_Report[[#This Row],[Components]]</f>
        <v>N/A (Level N/A), Accessibility, Audit, Marketing, MLM-XL, MLVISION, MyLab, US, VPAT</v>
      </c>
      <c r="G738" s="103" t="e">
        <f>Final_Report[[#This Row],[Labels]]</f>
        <v>#VALUE!</v>
      </c>
      <c r="H738" s="103">
        <f>Final_Report[[#This Row],[ScreenShot Name]]</f>
        <v>0</v>
      </c>
      <c r="I738" s="104">
        <f>Final_Report[[#This Row],[Priority]]</f>
        <v>0</v>
      </c>
      <c r="J738" s="103">
        <f>Final_Report[[#This Row],[Uploading Status]]</f>
        <v>0</v>
      </c>
    </row>
    <row r="739" spans="1:10" ht="409.5" hidden="1">
      <c r="A739" s="58">
        <f>Final_Report[[#This Row],[Issue Name]]</f>
        <v>0</v>
      </c>
      <c r="B739" s="103" t="str">
        <f>Final_Report[[#This Row],[Summary]]</f>
        <v>N/A</v>
      </c>
      <c r="C739" s="103" t="str">
        <f>CONCATENATE("*Steps to Reproduce:*",CHAR(10),CHAR(10),'Final Report'!AD739,CHAR(10),CHAR(10),'Final Report'!AF739,CHAR(10),CHAR(10),"*Actual Result:*",CHAR(10),'Final Report'!V739,CHAR(10),CHAR(10),"*ScreenShot Name:*",CHAR(10),'Final Report'!AI739,CHAR(10),CHAR(10),IF('Final Report'!X739&lt;&gt;"",CONCATENATE("*Code Snippet*",CHAR(10),'Final Report'!X739,CHAR(10),CHAR(10)),""),"*Expected Result*",CHAR(10),'Final Report'!Z739,CHAR(10),CHAR(10),"*Rationale*",CHAR(10),'Final Report'!AA739,CHAR(10),CHAR(10),"*Recommendation*",CHAR(10),'Final Report'!AC739,CHAR(10),CHAR(10),"*WCAG 2.1 Conformance Level:*",CHAR(10),'Final Report'!AG739,CHAR(10),CHAR(10),"*WCAG 2.1 Success Criteria:*",CHAR(10),'Final Report'!AH739,CHAR(10),CHAR(10),"*Tested on:*",CHAR(10),'Final Report'!AK739,CHAR(10),CHAR(10),IF(OR('Final Report'!G739&lt;&gt;"",'Final Report'!H739&lt;&gt;"",'Final Report'!I739&lt;&gt;"",'Final Report'!J739&lt;&gt;"",'Final Report'!K739&lt;&gt;"",'Final Report'!L739&lt;&gt;"",'Final Report'!M739&lt;&gt;"",'Final Report'!N739&lt;&gt;"",'Final Report'!O739&lt;&gt;""),CONCATENATE("*Assistive Technology:*",CHAR(10),IF('Final Report'!G739&lt;&gt;"",CONCATENATE("JAWS 2022 - Chrome - Windows - ",'Final Report'!G739,CHAR(10)),""),IF('Final Report'!H739&lt;&gt;"",CONCATENATE("NVDA 2022 - Firefox - Windows - ",'Final Report'!H739,CHAR(10)),""),IF('Final Report'!I739&lt;&gt;"",CONCATENATE("NVDA 2022 - Chrome - Windows - ",'Final Report'!I739,CHAR(10)),""),IF('Final Report'!J739&lt;&gt;"",CONCATENATE("VoiceOver - Safari - MAC OS - ",'Final Report'!J739,CHAR(10)),""),IF('Final Report'!K739&lt;&gt;"",CONCATENATE("VoiceOver - Chrome - MAC OS  - ",'Final Report'!K739,CHAR(10)),""),IF('Final Report'!L739&lt;&gt;"",CONCATENATE("VoiceOver - iOS - ",'Final Report'!L739,CHAR(10)),""),IF('Final Report'!M739&lt;&gt;"",CONCATENATE("TalkBack - Android - ",'Final Report'!M739,CHAR(10)),""),IF('Final Report'!N739&lt;&gt;"",CONCATENATE("ZoomText - ",'Final Report'!N739,CHAR(10)),""),IF('Final Report'!O739&lt;&gt;"",CONCATENATE("Dragon - ",'Final Report'!O739,CHAR(10)),""),CHAR(10),"*Original Bug:*",CHAR(10),)))</f>
        <v>*Steps to Reproduce:*
N/A
*Actual Result:*
N/A
*ScreenShot Name:*
*Code Snippet*
0
*Expected Result*
N/A
*Rationale*
N/A
*Recommendation*
N/A
*WCAG 2.1 Conformance Level:*
N/A
*WCAG 2.1 Success Criteria:*
N/A
*Tested on:*
Windows: 11
MAC OS: 12
iOS: 15
Android OS: 10
FALSE</v>
      </c>
      <c r="D739" s="121" t="b">
        <f>Final_Report[[#This Row],[Severity]]</f>
        <v>0</v>
      </c>
      <c r="E739" s="103" t="str">
        <f>CONCATENATE('Final Report'!AD739,CHAR(10),CHAR(10),'Final Report'!AF739)</f>
        <v xml:space="preserve">
N/A</v>
      </c>
      <c r="F739" s="103" t="str">
        <f>Final_Report[[#This Row],[Components]]</f>
        <v>N/A (Level N/A), Accessibility, Audit, Marketing, MLM-XL, MLVISION, MyLab, US, VPAT</v>
      </c>
      <c r="G739" s="103" t="e">
        <f>Final_Report[[#This Row],[Labels]]</f>
        <v>#VALUE!</v>
      </c>
      <c r="H739" s="103">
        <f>Final_Report[[#This Row],[ScreenShot Name]]</f>
        <v>0</v>
      </c>
      <c r="I739" s="104">
        <f>Final_Report[[#This Row],[Priority]]</f>
        <v>0</v>
      </c>
      <c r="J739" s="103">
        <f>Final_Report[[#This Row],[Uploading Status]]</f>
        <v>0</v>
      </c>
    </row>
    <row r="740" spans="1:10" ht="409.5" hidden="1">
      <c r="A740" s="58">
        <f>Final_Report[[#This Row],[Issue Name]]</f>
        <v>0</v>
      </c>
      <c r="B740" s="103" t="str">
        <f>Final_Report[[#This Row],[Summary]]</f>
        <v>N/A</v>
      </c>
      <c r="C740" s="103" t="str">
        <f>CONCATENATE("*Steps to Reproduce:*",CHAR(10),CHAR(10),'Final Report'!AD740,CHAR(10),CHAR(10),'Final Report'!AF740,CHAR(10),CHAR(10),"*Actual Result:*",CHAR(10),'Final Report'!V740,CHAR(10),CHAR(10),"*ScreenShot Name:*",CHAR(10),'Final Report'!AI740,CHAR(10),CHAR(10),IF('Final Report'!X740&lt;&gt;"",CONCATENATE("*Code Snippet*",CHAR(10),'Final Report'!X740,CHAR(10),CHAR(10)),""),"*Expected Result*",CHAR(10),'Final Report'!Z740,CHAR(10),CHAR(10),"*Rationale*",CHAR(10),'Final Report'!AA740,CHAR(10),CHAR(10),"*Recommendation*",CHAR(10),'Final Report'!AC740,CHAR(10),CHAR(10),"*WCAG 2.1 Conformance Level:*",CHAR(10),'Final Report'!AG740,CHAR(10),CHAR(10),"*WCAG 2.1 Success Criteria:*",CHAR(10),'Final Report'!AH740,CHAR(10),CHAR(10),"*Tested on:*",CHAR(10),'Final Report'!AK740,CHAR(10),CHAR(10),IF(OR('Final Report'!G740&lt;&gt;"",'Final Report'!H740&lt;&gt;"",'Final Report'!I740&lt;&gt;"",'Final Report'!J740&lt;&gt;"",'Final Report'!K740&lt;&gt;"",'Final Report'!L740&lt;&gt;"",'Final Report'!M740&lt;&gt;"",'Final Report'!N740&lt;&gt;"",'Final Report'!O740&lt;&gt;""),CONCATENATE("*Assistive Technology:*",CHAR(10),IF('Final Report'!G740&lt;&gt;"",CONCATENATE("JAWS 2022 - Chrome - Windows - ",'Final Report'!G740,CHAR(10)),""),IF('Final Report'!H740&lt;&gt;"",CONCATENATE("NVDA 2022 - Firefox - Windows - ",'Final Report'!H740,CHAR(10)),""),IF('Final Report'!I740&lt;&gt;"",CONCATENATE("NVDA 2022 - Chrome - Windows - ",'Final Report'!I740,CHAR(10)),""),IF('Final Report'!J740&lt;&gt;"",CONCATENATE("VoiceOver - Safari - MAC OS - ",'Final Report'!J740,CHAR(10)),""),IF('Final Report'!K740&lt;&gt;"",CONCATENATE("VoiceOver - Chrome - MAC OS  - ",'Final Report'!K740,CHAR(10)),""),IF('Final Report'!L740&lt;&gt;"",CONCATENATE("VoiceOver - iOS - ",'Final Report'!L740,CHAR(10)),""),IF('Final Report'!M740&lt;&gt;"",CONCATENATE("TalkBack - Android - ",'Final Report'!M740,CHAR(10)),""),IF('Final Report'!N740&lt;&gt;"",CONCATENATE("ZoomText - ",'Final Report'!N740,CHAR(10)),""),IF('Final Report'!O740&lt;&gt;"",CONCATENATE("Dragon - ",'Final Report'!O740,CHAR(10)),""),CHAR(10),"*Original Bug:*",CHAR(10),)))</f>
        <v>*Steps to Reproduce:*
N/A
*Actual Result:*
N/A
*ScreenShot Name:*
*Code Snippet*
0
*Expected Result*
N/A
*Rationale*
N/A
*Recommendation*
N/A
*WCAG 2.1 Conformance Level:*
N/A
*WCAG 2.1 Success Criteria:*
N/A
*Tested on:*
Windows: 11
MAC OS: 12
iOS: 15
Android OS: 10
FALSE</v>
      </c>
      <c r="D740" s="121" t="b">
        <f>Final_Report[[#This Row],[Severity]]</f>
        <v>0</v>
      </c>
      <c r="E740" s="103" t="str">
        <f>CONCATENATE('Final Report'!AD740,CHAR(10),CHAR(10),'Final Report'!AF740)</f>
        <v xml:space="preserve">
N/A</v>
      </c>
      <c r="F740" s="103" t="str">
        <f>Final_Report[[#This Row],[Components]]</f>
        <v>N/A (Level N/A), Accessibility, Audit, Marketing, MLM-XL, MLVISION, MyLab, US, VPAT</v>
      </c>
      <c r="G740" s="103" t="e">
        <f>Final_Report[[#This Row],[Labels]]</f>
        <v>#VALUE!</v>
      </c>
      <c r="H740" s="103">
        <f>Final_Report[[#This Row],[ScreenShot Name]]</f>
        <v>0</v>
      </c>
      <c r="I740" s="104">
        <f>Final_Report[[#This Row],[Priority]]</f>
        <v>0</v>
      </c>
      <c r="J740" s="103">
        <f>Final_Report[[#This Row],[Uploading Status]]</f>
        <v>0</v>
      </c>
    </row>
    <row r="741" spans="1:10" ht="409.5" hidden="1">
      <c r="A741" s="58">
        <f>Final_Report[[#This Row],[Issue Name]]</f>
        <v>0</v>
      </c>
      <c r="B741" s="103" t="str">
        <f>Final_Report[[#This Row],[Summary]]</f>
        <v>N/A</v>
      </c>
      <c r="C741" s="103" t="str">
        <f>CONCATENATE("*Steps to Reproduce:*",CHAR(10),CHAR(10),'Final Report'!AD741,CHAR(10),CHAR(10),'Final Report'!AF741,CHAR(10),CHAR(10),"*Actual Result:*",CHAR(10),'Final Report'!V741,CHAR(10),CHAR(10),"*ScreenShot Name:*",CHAR(10),'Final Report'!AI741,CHAR(10),CHAR(10),IF('Final Report'!X741&lt;&gt;"",CONCATENATE("*Code Snippet*",CHAR(10),'Final Report'!X741,CHAR(10),CHAR(10)),""),"*Expected Result*",CHAR(10),'Final Report'!Z741,CHAR(10),CHAR(10),"*Rationale*",CHAR(10),'Final Report'!AA741,CHAR(10),CHAR(10),"*Recommendation*",CHAR(10),'Final Report'!AC741,CHAR(10),CHAR(10),"*WCAG 2.1 Conformance Level:*",CHAR(10),'Final Report'!AG741,CHAR(10),CHAR(10),"*WCAG 2.1 Success Criteria:*",CHAR(10),'Final Report'!AH741,CHAR(10),CHAR(10),"*Tested on:*",CHAR(10),'Final Report'!AK741,CHAR(10),CHAR(10),IF(OR('Final Report'!G741&lt;&gt;"",'Final Report'!H741&lt;&gt;"",'Final Report'!I741&lt;&gt;"",'Final Report'!J741&lt;&gt;"",'Final Report'!K741&lt;&gt;"",'Final Report'!L741&lt;&gt;"",'Final Report'!M741&lt;&gt;"",'Final Report'!N741&lt;&gt;"",'Final Report'!O741&lt;&gt;""),CONCATENATE("*Assistive Technology:*",CHAR(10),IF('Final Report'!G741&lt;&gt;"",CONCATENATE("JAWS 2022 - Chrome - Windows - ",'Final Report'!G741,CHAR(10)),""),IF('Final Report'!H741&lt;&gt;"",CONCATENATE("NVDA 2022 - Firefox - Windows - ",'Final Report'!H741,CHAR(10)),""),IF('Final Report'!I741&lt;&gt;"",CONCATENATE("NVDA 2022 - Chrome - Windows - ",'Final Report'!I741,CHAR(10)),""),IF('Final Report'!J741&lt;&gt;"",CONCATENATE("VoiceOver - Safari - MAC OS - ",'Final Report'!J741,CHAR(10)),""),IF('Final Report'!K741&lt;&gt;"",CONCATENATE("VoiceOver - Chrome - MAC OS  - ",'Final Report'!K741,CHAR(10)),""),IF('Final Report'!L741&lt;&gt;"",CONCATENATE("VoiceOver - iOS - ",'Final Report'!L741,CHAR(10)),""),IF('Final Report'!M741&lt;&gt;"",CONCATENATE("TalkBack - Android - ",'Final Report'!M741,CHAR(10)),""),IF('Final Report'!N741&lt;&gt;"",CONCATENATE("ZoomText - ",'Final Report'!N741,CHAR(10)),""),IF('Final Report'!O741&lt;&gt;"",CONCATENATE("Dragon - ",'Final Report'!O741,CHAR(10)),""),CHAR(10),"*Original Bug:*",CHAR(10),)))</f>
        <v>*Steps to Reproduce:*
N/A
*Actual Result:*
N/A
*ScreenShot Name:*
*Code Snippet*
0
*Expected Result*
N/A
*Rationale*
N/A
*Recommendation*
N/A
*WCAG 2.1 Conformance Level:*
N/A
*WCAG 2.1 Success Criteria:*
N/A
*Tested on:*
Windows: 11
MAC OS: 12
iOS: 15
Android OS: 10
FALSE</v>
      </c>
      <c r="D741" s="121" t="b">
        <f>Final_Report[[#This Row],[Severity]]</f>
        <v>0</v>
      </c>
      <c r="E741" s="103" t="str">
        <f>CONCATENATE('Final Report'!AD741,CHAR(10),CHAR(10),'Final Report'!AF741)</f>
        <v xml:space="preserve">
N/A</v>
      </c>
      <c r="F741" s="103" t="str">
        <f>Final_Report[[#This Row],[Components]]</f>
        <v>N/A (Level N/A), Accessibility, Audit, Marketing, MLM-XL, MLVISION, MyLab, US, VPAT</v>
      </c>
      <c r="G741" s="103" t="e">
        <f>Final_Report[[#This Row],[Labels]]</f>
        <v>#VALUE!</v>
      </c>
      <c r="H741" s="103">
        <f>Final_Report[[#This Row],[ScreenShot Name]]</f>
        <v>0</v>
      </c>
      <c r="I741" s="104">
        <f>Final_Report[[#This Row],[Priority]]</f>
        <v>0</v>
      </c>
      <c r="J741" s="103">
        <f>Final_Report[[#This Row],[Uploading Status]]</f>
        <v>0</v>
      </c>
    </row>
    <row r="742" spans="1:10" ht="409.5" hidden="1">
      <c r="A742" s="58">
        <f>Final_Report[[#This Row],[Issue Name]]</f>
        <v>0</v>
      </c>
      <c r="B742" s="103" t="str">
        <f>Final_Report[[#This Row],[Summary]]</f>
        <v>N/A</v>
      </c>
      <c r="C742" s="103" t="str">
        <f>CONCATENATE("*Steps to Reproduce:*",CHAR(10),CHAR(10),'Final Report'!AD742,CHAR(10),CHAR(10),'Final Report'!AF742,CHAR(10),CHAR(10),"*Actual Result:*",CHAR(10),'Final Report'!V742,CHAR(10),CHAR(10),"*ScreenShot Name:*",CHAR(10),'Final Report'!AI742,CHAR(10),CHAR(10),IF('Final Report'!X742&lt;&gt;"",CONCATENATE("*Code Snippet*",CHAR(10),'Final Report'!X742,CHAR(10),CHAR(10)),""),"*Expected Result*",CHAR(10),'Final Report'!Z742,CHAR(10),CHAR(10),"*Rationale*",CHAR(10),'Final Report'!AA742,CHAR(10),CHAR(10),"*Recommendation*",CHAR(10),'Final Report'!AC742,CHAR(10),CHAR(10),"*WCAG 2.1 Conformance Level:*",CHAR(10),'Final Report'!AG742,CHAR(10),CHAR(10),"*WCAG 2.1 Success Criteria:*",CHAR(10),'Final Report'!AH742,CHAR(10),CHAR(10),"*Tested on:*",CHAR(10),'Final Report'!AK742,CHAR(10),CHAR(10),IF(OR('Final Report'!G742&lt;&gt;"",'Final Report'!H742&lt;&gt;"",'Final Report'!I742&lt;&gt;"",'Final Report'!J742&lt;&gt;"",'Final Report'!K742&lt;&gt;"",'Final Report'!L742&lt;&gt;"",'Final Report'!M742&lt;&gt;"",'Final Report'!N742&lt;&gt;"",'Final Report'!O742&lt;&gt;""),CONCATENATE("*Assistive Technology:*",CHAR(10),IF('Final Report'!G742&lt;&gt;"",CONCATENATE("JAWS 2022 - Chrome - Windows - ",'Final Report'!G742,CHAR(10)),""),IF('Final Report'!H742&lt;&gt;"",CONCATENATE("NVDA 2022 - Firefox - Windows - ",'Final Report'!H742,CHAR(10)),""),IF('Final Report'!I742&lt;&gt;"",CONCATENATE("NVDA 2022 - Chrome - Windows - ",'Final Report'!I742,CHAR(10)),""),IF('Final Report'!J742&lt;&gt;"",CONCATENATE("VoiceOver - Safari - MAC OS - ",'Final Report'!J742,CHAR(10)),""),IF('Final Report'!K742&lt;&gt;"",CONCATENATE("VoiceOver - Chrome - MAC OS  - ",'Final Report'!K742,CHAR(10)),""),IF('Final Report'!L742&lt;&gt;"",CONCATENATE("VoiceOver - iOS - ",'Final Report'!L742,CHAR(10)),""),IF('Final Report'!M742&lt;&gt;"",CONCATENATE("TalkBack - Android - ",'Final Report'!M742,CHAR(10)),""),IF('Final Report'!N742&lt;&gt;"",CONCATENATE("ZoomText - ",'Final Report'!N742,CHAR(10)),""),IF('Final Report'!O742&lt;&gt;"",CONCATENATE("Dragon - ",'Final Report'!O742,CHAR(10)),""),CHAR(10),"*Original Bug:*",CHAR(10),)))</f>
        <v>*Steps to Reproduce:*
N/A
*Actual Result:*
N/A
*ScreenShot Name:*
*Code Snippet*
0
*Expected Result*
N/A
*Rationale*
N/A
*Recommendation*
N/A
*WCAG 2.1 Conformance Level:*
N/A
*WCAG 2.1 Success Criteria:*
N/A
*Tested on:*
Windows: 11
MAC OS: 12
iOS: 15
Android OS: 10
FALSE</v>
      </c>
      <c r="D742" s="121" t="b">
        <f>Final_Report[[#This Row],[Severity]]</f>
        <v>0</v>
      </c>
      <c r="E742" s="103" t="str">
        <f>CONCATENATE('Final Report'!AD742,CHAR(10),CHAR(10),'Final Report'!AF742)</f>
        <v xml:space="preserve">
N/A</v>
      </c>
      <c r="F742" s="103" t="str">
        <f>Final_Report[[#This Row],[Components]]</f>
        <v>N/A (Level N/A), Accessibility, Audit, Marketing, MLM-XL, MLVISION, MyLab, US, VPAT</v>
      </c>
      <c r="G742" s="103" t="e">
        <f>Final_Report[[#This Row],[Labels]]</f>
        <v>#VALUE!</v>
      </c>
      <c r="H742" s="103">
        <f>Final_Report[[#This Row],[ScreenShot Name]]</f>
        <v>0</v>
      </c>
      <c r="I742" s="104">
        <f>Final_Report[[#This Row],[Priority]]</f>
        <v>0</v>
      </c>
      <c r="J742" s="103">
        <f>Final_Report[[#This Row],[Uploading Status]]</f>
        <v>0</v>
      </c>
    </row>
    <row r="743" spans="1:10" ht="409.5" hidden="1">
      <c r="A743" s="58">
        <f>Final_Report[[#This Row],[Issue Name]]</f>
        <v>0</v>
      </c>
      <c r="B743" s="103" t="str">
        <f>Final_Report[[#This Row],[Summary]]</f>
        <v>N/A</v>
      </c>
      <c r="C743" s="103" t="str">
        <f>CONCATENATE("*Steps to Reproduce:*",CHAR(10),CHAR(10),'Final Report'!AD743,CHAR(10),CHAR(10),'Final Report'!AF743,CHAR(10),CHAR(10),"*Actual Result:*",CHAR(10),'Final Report'!V743,CHAR(10),CHAR(10),"*ScreenShot Name:*",CHAR(10),'Final Report'!AI743,CHAR(10),CHAR(10),IF('Final Report'!X743&lt;&gt;"",CONCATENATE("*Code Snippet*",CHAR(10),'Final Report'!X743,CHAR(10),CHAR(10)),""),"*Expected Result*",CHAR(10),'Final Report'!Z743,CHAR(10),CHAR(10),"*Rationale*",CHAR(10),'Final Report'!AA743,CHAR(10),CHAR(10),"*Recommendation*",CHAR(10),'Final Report'!AC743,CHAR(10),CHAR(10),"*WCAG 2.1 Conformance Level:*",CHAR(10),'Final Report'!AG743,CHAR(10),CHAR(10),"*WCAG 2.1 Success Criteria:*",CHAR(10),'Final Report'!AH743,CHAR(10),CHAR(10),"*Tested on:*",CHAR(10),'Final Report'!AK743,CHAR(10),CHAR(10),IF(OR('Final Report'!G743&lt;&gt;"",'Final Report'!H743&lt;&gt;"",'Final Report'!I743&lt;&gt;"",'Final Report'!J743&lt;&gt;"",'Final Report'!K743&lt;&gt;"",'Final Report'!L743&lt;&gt;"",'Final Report'!M743&lt;&gt;"",'Final Report'!N743&lt;&gt;"",'Final Report'!O743&lt;&gt;""),CONCATENATE("*Assistive Technology:*",CHAR(10),IF('Final Report'!G743&lt;&gt;"",CONCATENATE("JAWS 2022 - Chrome - Windows - ",'Final Report'!G743,CHAR(10)),""),IF('Final Report'!H743&lt;&gt;"",CONCATENATE("NVDA 2022 - Firefox - Windows - ",'Final Report'!H743,CHAR(10)),""),IF('Final Report'!I743&lt;&gt;"",CONCATENATE("NVDA 2022 - Chrome - Windows - ",'Final Report'!I743,CHAR(10)),""),IF('Final Report'!J743&lt;&gt;"",CONCATENATE("VoiceOver - Safari - MAC OS - ",'Final Report'!J743,CHAR(10)),""),IF('Final Report'!K743&lt;&gt;"",CONCATENATE("VoiceOver - Chrome - MAC OS  - ",'Final Report'!K743,CHAR(10)),""),IF('Final Report'!L743&lt;&gt;"",CONCATENATE("VoiceOver - iOS - ",'Final Report'!L743,CHAR(10)),""),IF('Final Report'!M743&lt;&gt;"",CONCATENATE("TalkBack - Android - ",'Final Report'!M743,CHAR(10)),""),IF('Final Report'!N743&lt;&gt;"",CONCATENATE("ZoomText - ",'Final Report'!N743,CHAR(10)),""),IF('Final Report'!O743&lt;&gt;"",CONCATENATE("Dragon - ",'Final Report'!O743,CHAR(10)),""),CHAR(10),"*Original Bug:*",CHAR(10),)))</f>
        <v>*Steps to Reproduce:*
N/A
*Actual Result:*
N/A
*ScreenShot Name:*
*Code Snippet*
0
*Expected Result*
N/A
*Rationale*
N/A
*Recommendation*
N/A
*WCAG 2.1 Conformance Level:*
N/A
*WCAG 2.1 Success Criteria:*
N/A
*Tested on:*
Windows: 11
MAC OS: 12
iOS: 15
Android OS: 10
FALSE</v>
      </c>
      <c r="D743" s="121" t="b">
        <f>Final_Report[[#This Row],[Severity]]</f>
        <v>0</v>
      </c>
      <c r="E743" s="103" t="str">
        <f>CONCATENATE('Final Report'!AD743,CHAR(10),CHAR(10),'Final Report'!AF743)</f>
        <v xml:space="preserve">
N/A</v>
      </c>
      <c r="F743" s="103" t="str">
        <f>Final_Report[[#This Row],[Components]]</f>
        <v>N/A (Level N/A), Accessibility, Audit, Marketing, MLM-XL, MLVISION, MyLab, US, VPAT</v>
      </c>
      <c r="G743" s="103" t="e">
        <f>Final_Report[[#This Row],[Labels]]</f>
        <v>#VALUE!</v>
      </c>
      <c r="H743" s="103">
        <f>Final_Report[[#This Row],[ScreenShot Name]]</f>
        <v>0</v>
      </c>
      <c r="I743" s="104">
        <f>Final_Report[[#This Row],[Priority]]</f>
        <v>0</v>
      </c>
      <c r="J743" s="103">
        <f>Final_Report[[#This Row],[Uploading Status]]</f>
        <v>0</v>
      </c>
    </row>
    <row r="744" spans="1:10" ht="409.5" hidden="1">
      <c r="A744" s="58">
        <f>Final_Report[[#This Row],[Issue Name]]</f>
        <v>0</v>
      </c>
      <c r="B744" s="103" t="str">
        <f>Final_Report[[#This Row],[Summary]]</f>
        <v>N/A</v>
      </c>
      <c r="C744" s="103" t="str">
        <f>CONCATENATE("*Steps to Reproduce:*",CHAR(10),CHAR(10),'Final Report'!AD744,CHAR(10),CHAR(10),'Final Report'!AF744,CHAR(10),CHAR(10),"*Actual Result:*",CHAR(10),'Final Report'!V744,CHAR(10),CHAR(10),"*ScreenShot Name:*",CHAR(10),'Final Report'!AI744,CHAR(10),CHAR(10),IF('Final Report'!X744&lt;&gt;"",CONCATENATE("*Code Snippet*",CHAR(10),'Final Report'!X744,CHAR(10),CHAR(10)),""),"*Expected Result*",CHAR(10),'Final Report'!Z744,CHAR(10),CHAR(10),"*Rationale*",CHAR(10),'Final Report'!AA744,CHAR(10),CHAR(10),"*Recommendation*",CHAR(10),'Final Report'!AC744,CHAR(10),CHAR(10),"*WCAG 2.1 Conformance Level:*",CHAR(10),'Final Report'!AG744,CHAR(10),CHAR(10),"*WCAG 2.1 Success Criteria:*",CHAR(10),'Final Report'!AH744,CHAR(10),CHAR(10),"*Tested on:*",CHAR(10),'Final Report'!AK744,CHAR(10),CHAR(10),IF(OR('Final Report'!G744&lt;&gt;"",'Final Report'!H744&lt;&gt;"",'Final Report'!I744&lt;&gt;"",'Final Report'!J744&lt;&gt;"",'Final Report'!K744&lt;&gt;"",'Final Report'!L744&lt;&gt;"",'Final Report'!M744&lt;&gt;"",'Final Report'!N744&lt;&gt;"",'Final Report'!O744&lt;&gt;""),CONCATENATE("*Assistive Technology:*",CHAR(10),IF('Final Report'!G744&lt;&gt;"",CONCATENATE("JAWS 2022 - Chrome - Windows - ",'Final Report'!G744,CHAR(10)),""),IF('Final Report'!H744&lt;&gt;"",CONCATENATE("NVDA 2022 - Firefox - Windows - ",'Final Report'!H744,CHAR(10)),""),IF('Final Report'!I744&lt;&gt;"",CONCATENATE("NVDA 2022 - Chrome - Windows - ",'Final Report'!I744,CHAR(10)),""),IF('Final Report'!J744&lt;&gt;"",CONCATENATE("VoiceOver - Safari - MAC OS - ",'Final Report'!J744,CHAR(10)),""),IF('Final Report'!K744&lt;&gt;"",CONCATENATE("VoiceOver - Chrome - MAC OS  - ",'Final Report'!K744,CHAR(10)),""),IF('Final Report'!L744&lt;&gt;"",CONCATENATE("VoiceOver - iOS - ",'Final Report'!L744,CHAR(10)),""),IF('Final Report'!M744&lt;&gt;"",CONCATENATE("TalkBack - Android - ",'Final Report'!M744,CHAR(10)),""),IF('Final Report'!N744&lt;&gt;"",CONCATENATE("ZoomText - ",'Final Report'!N744,CHAR(10)),""),IF('Final Report'!O744&lt;&gt;"",CONCATENATE("Dragon - ",'Final Report'!O744,CHAR(10)),""),CHAR(10),"*Original Bug:*",CHAR(10),)))</f>
        <v>*Steps to Reproduce:*
N/A
*Actual Result:*
N/A
*ScreenShot Name:*
*Code Snippet*
0
*Expected Result*
N/A
*Rationale*
N/A
*Recommendation*
N/A
*WCAG 2.1 Conformance Level:*
N/A
*WCAG 2.1 Success Criteria:*
N/A
*Tested on:*
Windows: 11
MAC OS: 12
iOS: 15
Android OS: 10
FALSE</v>
      </c>
      <c r="D744" s="121" t="b">
        <f>Final_Report[[#This Row],[Severity]]</f>
        <v>0</v>
      </c>
      <c r="E744" s="103" t="str">
        <f>CONCATENATE('Final Report'!AD744,CHAR(10),CHAR(10),'Final Report'!AF744)</f>
        <v xml:space="preserve">
N/A</v>
      </c>
      <c r="F744" s="103" t="str">
        <f>Final_Report[[#This Row],[Components]]</f>
        <v>N/A (Level N/A), Accessibility, Audit, Marketing, MLM-XL, MLVISION, MyLab, US, VPAT</v>
      </c>
      <c r="G744" s="103" t="e">
        <f>Final_Report[[#This Row],[Labels]]</f>
        <v>#VALUE!</v>
      </c>
      <c r="H744" s="103">
        <f>Final_Report[[#This Row],[ScreenShot Name]]</f>
        <v>0</v>
      </c>
      <c r="I744" s="104">
        <f>Final_Report[[#This Row],[Priority]]</f>
        <v>0</v>
      </c>
      <c r="J744" s="103">
        <f>Final_Report[[#This Row],[Uploading Status]]</f>
        <v>0</v>
      </c>
    </row>
    <row r="745" spans="1:10" ht="409.5" hidden="1">
      <c r="A745" s="58">
        <f>Final_Report[[#This Row],[Issue Name]]</f>
        <v>0</v>
      </c>
      <c r="B745" s="103" t="str">
        <f>Final_Report[[#This Row],[Summary]]</f>
        <v>N/A</v>
      </c>
      <c r="C745" s="103" t="str">
        <f>CONCATENATE("*Steps to Reproduce:*",CHAR(10),CHAR(10),'Final Report'!AD745,CHAR(10),CHAR(10),'Final Report'!AF745,CHAR(10),CHAR(10),"*Actual Result:*",CHAR(10),'Final Report'!V745,CHAR(10),CHAR(10),"*ScreenShot Name:*",CHAR(10),'Final Report'!AI745,CHAR(10),CHAR(10),IF('Final Report'!X745&lt;&gt;"",CONCATENATE("*Code Snippet*",CHAR(10),'Final Report'!X745,CHAR(10),CHAR(10)),""),"*Expected Result*",CHAR(10),'Final Report'!Z745,CHAR(10),CHAR(10),"*Rationale*",CHAR(10),'Final Report'!AA745,CHAR(10),CHAR(10),"*Recommendation*",CHAR(10),'Final Report'!AC745,CHAR(10),CHAR(10),"*WCAG 2.1 Conformance Level:*",CHAR(10),'Final Report'!AG745,CHAR(10),CHAR(10),"*WCAG 2.1 Success Criteria:*",CHAR(10),'Final Report'!AH745,CHAR(10),CHAR(10),"*Tested on:*",CHAR(10),'Final Report'!AK745,CHAR(10),CHAR(10),IF(OR('Final Report'!G745&lt;&gt;"",'Final Report'!H745&lt;&gt;"",'Final Report'!I745&lt;&gt;"",'Final Report'!J745&lt;&gt;"",'Final Report'!K745&lt;&gt;"",'Final Report'!L745&lt;&gt;"",'Final Report'!M745&lt;&gt;"",'Final Report'!N745&lt;&gt;"",'Final Report'!O745&lt;&gt;""),CONCATENATE("*Assistive Technology:*",CHAR(10),IF('Final Report'!G745&lt;&gt;"",CONCATENATE("JAWS 2022 - Chrome - Windows - ",'Final Report'!G745,CHAR(10)),""),IF('Final Report'!H745&lt;&gt;"",CONCATENATE("NVDA 2022 - Firefox - Windows - ",'Final Report'!H745,CHAR(10)),""),IF('Final Report'!I745&lt;&gt;"",CONCATENATE("NVDA 2022 - Chrome - Windows - ",'Final Report'!I745,CHAR(10)),""),IF('Final Report'!J745&lt;&gt;"",CONCATENATE("VoiceOver - Safari - MAC OS - ",'Final Report'!J745,CHAR(10)),""),IF('Final Report'!K745&lt;&gt;"",CONCATENATE("VoiceOver - Chrome - MAC OS  - ",'Final Report'!K745,CHAR(10)),""),IF('Final Report'!L745&lt;&gt;"",CONCATENATE("VoiceOver - iOS - ",'Final Report'!L745,CHAR(10)),""),IF('Final Report'!M745&lt;&gt;"",CONCATENATE("TalkBack - Android - ",'Final Report'!M745,CHAR(10)),""),IF('Final Report'!N745&lt;&gt;"",CONCATENATE("ZoomText - ",'Final Report'!N745,CHAR(10)),""),IF('Final Report'!O745&lt;&gt;"",CONCATENATE("Dragon - ",'Final Report'!O745,CHAR(10)),""),CHAR(10),"*Original Bug:*",CHAR(10),)))</f>
        <v>*Steps to Reproduce:*
N/A
*Actual Result:*
N/A
*ScreenShot Name:*
*Code Snippet*
0
*Expected Result*
N/A
*Rationale*
N/A
*Recommendation*
N/A
*WCAG 2.1 Conformance Level:*
N/A
*WCAG 2.1 Success Criteria:*
N/A
*Tested on:*
Windows: 11
MAC OS: 12
iOS: 15
Android OS: 10
FALSE</v>
      </c>
      <c r="D745" s="121" t="b">
        <f>Final_Report[[#This Row],[Severity]]</f>
        <v>0</v>
      </c>
      <c r="E745" s="103" t="str">
        <f>CONCATENATE('Final Report'!AD745,CHAR(10),CHAR(10),'Final Report'!AF745)</f>
        <v xml:space="preserve">
N/A</v>
      </c>
      <c r="F745" s="103" t="str">
        <f>Final_Report[[#This Row],[Components]]</f>
        <v>N/A (Level N/A), Accessibility, Audit, Marketing, MLM-XL, MLVISION, MyLab, US, VPAT</v>
      </c>
      <c r="G745" s="103" t="e">
        <f>Final_Report[[#This Row],[Labels]]</f>
        <v>#VALUE!</v>
      </c>
      <c r="H745" s="103">
        <f>Final_Report[[#This Row],[ScreenShot Name]]</f>
        <v>0</v>
      </c>
      <c r="I745" s="104">
        <f>Final_Report[[#This Row],[Priority]]</f>
        <v>0</v>
      </c>
      <c r="J745" s="103">
        <f>Final_Report[[#This Row],[Uploading Status]]</f>
        <v>0</v>
      </c>
    </row>
    <row r="746" spans="1:10" ht="409.5" hidden="1">
      <c r="A746" s="58">
        <f>Final_Report[[#This Row],[Issue Name]]</f>
        <v>0</v>
      </c>
      <c r="B746" s="103" t="str">
        <f>Final_Report[[#This Row],[Summary]]</f>
        <v>N/A</v>
      </c>
      <c r="C746" s="103" t="str">
        <f>CONCATENATE("*Steps to Reproduce:*",CHAR(10),CHAR(10),'Final Report'!AD746,CHAR(10),CHAR(10),'Final Report'!AF746,CHAR(10),CHAR(10),"*Actual Result:*",CHAR(10),'Final Report'!V746,CHAR(10),CHAR(10),"*ScreenShot Name:*",CHAR(10),'Final Report'!AI746,CHAR(10),CHAR(10),IF('Final Report'!X746&lt;&gt;"",CONCATENATE("*Code Snippet*",CHAR(10),'Final Report'!X746,CHAR(10),CHAR(10)),""),"*Expected Result*",CHAR(10),'Final Report'!Z746,CHAR(10),CHAR(10),"*Rationale*",CHAR(10),'Final Report'!AA746,CHAR(10),CHAR(10),"*Recommendation*",CHAR(10),'Final Report'!AC746,CHAR(10),CHAR(10),"*WCAG 2.1 Conformance Level:*",CHAR(10),'Final Report'!AG746,CHAR(10),CHAR(10),"*WCAG 2.1 Success Criteria:*",CHAR(10),'Final Report'!AH746,CHAR(10),CHAR(10),"*Tested on:*",CHAR(10),'Final Report'!AK746,CHAR(10),CHAR(10),IF(OR('Final Report'!G746&lt;&gt;"",'Final Report'!H746&lt;&gt;"",'Final Report'!I746&lt;&gt;"",'Final Report'!J746&lt;&gt;"",'Final Report'!K746&lt;&gt;"",'Final Report'!L746&lt;&gt;"",'Final Report'!M746&lt;&gt;"",'Final Report'!N746&lt;&gt;"",'Final Report'!O746&lt;&gt;""),CONCATENATE("*Assistive Technology:*",CHAR(10),IF('Final Report'!G746&lt;&gt;"",CONCATENATE("JAWS 2022 - Chrome - Windows - ",'Final Report'!G746,CHAR(10)),""),IF('Final Report'!H746&lt;&gt;"",CONCATENATE("NVDA 2022 - Firefox - Windows - ",'Final Report'!H746,CHAR(10)),""),IF('Final Report'!I746&lt;&gt;"",CONCATENATE("NVDA 2022 - Chrome - Windows - ",'Final Report'!I746,CHAR(10)),""),IF('Final Report'!J746&lt;&gt;"",CONCATENATE("VoiceOver - Safari - MAC OS - ",'Final Report'!J746,CHAR(10)),""),IF('Final Report'!K746&lt;&gt;"",CONCATENATE("VoiceOver - Chrome - MAC OS  - ",'Final Report'!K746,CHAR(10)),""),IF('Final Report'!L746&lt;&gt;"",CONCATENATE("VoiceOver - iOS - ",'Final Report'!L746,CHAR(10)),""),IF('Final Report'!M746&lt;&gt;"",CONCATENATE("TalkBack - Android - ",'Final Report'!M746,CHAR(10)),""),IF('Final Report'!N746&lt;&gt;"",CONCATENATE("ZoomText - ",'Final Report'!N746,CHAR(10)),""),IF('Final Report'!O746&lt;&gt;"",CONCATENATE("Dragon - ",'Final Report'!O746,CHAR(10)),""),CHAR(10),"*Original Bug:*",CHAR(10),)))</f>
        <v>*Steps to Reproduce:*
N/A
*Actual Result:*
N/A
*ScreenShot Name:*
*Code Snippet*
0
*Expected Result*
N/A
*Rationale*
N/A
*Recommendation*
N/A
*WCAG 2.1 Conformance Level:*
N/A
*WCAG 2.1 Success Criteria:*
N/A
*Tested on:*
Windows: 11
MAC OS: 12
iOS: 15
Android OS: 10
FALSE</v>
      </c>
      <c r="D746" s="121" t="b">
        <f>Final_Report[[#This Row],[Severity]]</f>
        <v>0</v>
      </c>
      <c r="E746" s="103" t="str">
        <f>CONCATENATE('Final Report'!AD746,CHAR(10),CHAR(10),'Final Report'!AF746)</f>
        <v xml:space="preserve">
N/A</v>
      </c>
      <c r="F746" s="103" t="str">
        <f>Final_Report[[#This Row],[Components]]</f>
        <v>N/A (Level N/A), Accessibility, Audit, Marketing, MLM-XL, MLVISION, MyLab, US, VPAT</v>
      </c>
      <c r="G746" s="103" t="e">
        <f>Final_Report[[#This Row],[Labels]]</f>
        <v>#VALUE!</v>
      </c>
      <c r="H746" s="103">
        <f>Final_Report[[#This Row],[ScreenShot Name]]</f>
        <v>0</v>
      </c>
      <c r="I746" s="104">
        <f>Final_Report[[#This Row],[Priority]]</f>
        <v>0</v>
      </c>
      <c r="J746" s="103">
        <f>Final_Report[[#This Row],[Uploading Status]]</f>
        <v>0</v>
      </c>
    </row>
    <row r="747" spans="1:10" ht="409.5" hidden="1">
      <c r="A747" s="58">
        <f>Final_Report[[#This Row],[Issue Name]]</f>
        <v>0</v>
      </c>
      <c r="B747" s="103" t="str">
        <f>Final_Report[[#This Row],[Summary]]</f>
        <v>N/A</v>
      </c>
      <c r="C747" s="103" t="str">
        <f>CONCATENATE("*Steps to Reproduce:*",CHAR(10),CHAR(10),'Final Report'!AD747,CHAR(10),CHAR(10),'Final Report'!AF747,CHAR(10),CHAR(10),"*Actual Result:*",CHAR(10),'Final Report'!V747,CHAR(10),CHAR(10),"*ScreenShot Name:*",CHAR(10),'Final Report'!AI747,CHAR(10),CHAR(10),IF('Final Report'!X747&lt;&gt;"",CONCATENATE("*Code Snippet*",CHAR(10),'Final Report'!X747,CHAR(10),CHAR(10)),""),"*Expected Result*",CHAR(10),'Final Report'!Z747,CHAR(10),CHAR(10),"*Rationale*",CHAR(10),'Final Report'!AA747,CHAR(10),CHAR(10),"*Recommendation*",CHAR(10),'Final Report'!AC747,CHAR(10),CHAR(10),"*WCAG 2.1 Conformance Level:*",CHAR(10),'Final Report'!AG747,CHAR(10),CHAR(10),"*WCAG 2.1 Success Criteria:*",CHAR(10),'Final Report'!AH747,CHAR(10),CHAR(10),"*Tested on:*",CHAR(10),'Final Report'!AK747,CHAR(10),CHAR(10),IF(OR('Final Report'!G747&lt;&gt;"",'Final Report'!H747&lt;&gt;"",'Final Report'!I747&lt;&gt;"",'Final Report'!J747&lt;&gt;"",'Final Report'!K747&lt;&gt;"",'Final Report'!L747&lt;&gt;"",'Final Report'!M747&lt;&gt;"",'Final Report'!N747&lt;&gt;"",'Final Report'!O747&lt;&gt;""),CONCATENATE("*Assistive Technology:*",CHAR(10),IF('Final Report'!G747&lt;&gt;"",CONCATENATE("JAWS 2022 - Chrome - Windows - ",'Final Report'!G747,CHAR(10)),""),IF('Final Report'!H747&lt;&gt;"",CONCATENATE("NVDA 2022 - Firefox - Windows - ",'Final Report'!H747,CHAR(10)),""),IF('Final Report'!I747&lt;&gt;"",CONCATENATE("NVDA 2022 - Chrome - Windows - ",'Final Report'!I747,CHAR(10)),""),IF('Final Report'!J747&lt;&gt;"",CONCATENATE("VoiceOver - Safari - MAC OS - ",'Final Report'!J747,CHAR(10)),""),IF('Final Report'!K747&lt;&gt;"",CONCATENATE("VoiceOver - Chrome - MAC OS  - ",'Final Report'!K747,CHAR(10)),""),IF('Final Report'!L747&lt;&gt;"",CONCATENATE("VoiceOver - iOS - ",'Final Report'!L747,CHAR(10)),""),IF('Final Report'!M747&lt;&gt;"",CONCATENATE("TalkBack - Android - ",'Final Report'!M747,CHAR(10)),""),IF('Final Report'!N747&lt;&gt;"",CONCATENATE("ZoomText - ",'Final Report'!N747,CHAR(10)),""),IF('Final Report'!O747&lt;&gt;"",CONCATENATE("Dragon - ",'Final Report'!O747,CHAR(10)),""),CHAR(10),"*Original Bug:*",CHAR(10),)))</f>
        <v>*Steps to Reproduce:*
N/A
*Actual Result:*
N/A
*ScreenShot Name:*
*Code Snippet*
0
*Expected Result*
N/A
*Rationale*
N/A
*Recommendation*
N/A
*WCAG 2.1 Conformance Level:*
N/A
*WCAG 2.1 Success Criteria:*
N/A
*Tested on:*
Windows: 11
MAC OS: 12
iOS: 15
Android OS: 10
FALSE</v>
      </c>
      <c r="D747" s="121" t="b">
        <f>Final_Report[[#This Row],[Severity]]</f>
        <v>0</v>
      </c>
      <c r="E747" s="103" t="str">
        <f>CONCATENATE('Final Report'!AD747,CHAR(10),CHAR(10),'Final Report'!AF747)</f>
        <v xml:space="preserve">
N/A</v>
      </c>
      <c r="F747" s="103" t="str">
        <f>Final_Report[[#This Row],[Components]]</f>
        <v>N/A (Level N/A), Accessibility, Audit, Marketing, MLM-XL, MLVISION, MyLab, US, VPAT</v>
      </c>
      <c r="G747" s="103" t="e">
        <f>Final_Report[[#This Row],[Labels]]</f>
        <v>#VALUE!</v>
      </c>
      <c r="H747" s="103">
        <f>Final_Report[[#This Row],[ScreenShot Name]]</f>
        <v>0</v>
      </c>
      <c r="I747" s="104">
        <f>Final_Report[[#This Row],[Priority]]</f>
        <v>0</v>
      </c>
      <c r="J747" s="103">
        <f>Final_Report[[#This Row],[Uploading Status]]</f>
        <v>0</v>
      </c>
    </row>
    <row r="748" spans="1:10" ht="409.5" hidden="1">
      <c r="A748" s="58">
        <f>Final_Report[[#This Row],[Issue Name]]</f>
        <v>0</v>
      </c>
      <c r="B748" s="103" t="str">
        <f>Final_Report[[#This Row],[Summary]]</f>
        <v>N/A</v>
      </c>
      <c r="C748" s="103" t="str">
        <f>CONCATENATE("*Steps to Reproduce:*",CHAR(10),CHAR(10),'Final Report'!AD748,CHAR(10),CHAR(10),'Final Report'!AF748,CHAR(10),CHAR(10),"*Actual Result:*",CHAR(10),'Final Report'!V748,CHAR(10),CHAR(10),"*ScreenShot Name:*",CHAR(10),'Final Report'!AI748,CHAR(10),CHAR(10),IF('Final Report'!X748&lt;&gt;"",CONCATENATE("*Code Snippet*",CHAR(10),'Final Report'!X748,CHAR(10),CHAR(10)),""),"*Expected Result*",CHAR(10),'Final Report'!Z748,CHAR(10),CHAR(10),"*Rationale*",CHAR(10),'Final Report'!AA748,CHAR(10),CHAR(10),"*Recommendation*",CHAR(10),'Final Report'!AC748,CHAR(10),CHAR(10),"*WCAG 2.1 Conformance Level:*",CHAR(10),'Final Report'!AG748,CHAR(10),CHAR(10),"*WCAG 2.1 Success Criteria:*",CHAR(10),'Final Report'!AH748,CHAR(10),CHAR(10),"*Tested on:*",CHAR(10),'Final Report'!AK748,CHAR(10),CHAR(10),IF(OR('Final Report'!G748&lt;&gt;"",'Final Report'!H748&lt;&gt;"",'Final Report'!I748&lt;&gt;"",'Final Report'!J748&lt;&gt;"",'Final Report'!K748&lt;&gt;"",'Final Report'!L748&lt;&gt;"",'Final Report'!M748&lt;&gt;"",'Final Report'!N748&lt;&gt;"",'Final Report'!O748&lt;&gt;""),CONCATENATE("*Assistive Technology:*",CHAR(10),IF('Final Report'!G748&lt;&gt;"",CONCATENATE("JAWS 2022 - Chrome - Windows - ",'Final Report'!G748,CHAR(10)),""),IF('Final Report'!H748&lt;&gt;"",CONCATENATE("NVDA 2022 - Firefox - Windows - ",'Final Report'!H748,CHAR(10)),""),IF('Final Report'!I748&lt;&gt;"",CONCATENATE("NVDA 2022 - Chrome - Windows - ",'Final Report'!I748,CHAR(10)),""),IF('Final Report'!J748&lt;&gt;"",CONCATENATE("VoiceOver - Safari - MAC OS - ",'Final Report'!J748,CHAR(10)),""),IF('Final Report'!K748&lt;&gt;"",CONCATENATE("VoiceOver - Chrome - MAC OS  - ",'Final Report'!K748,CHAR(10)),""),IF('Final Report'!L748&lt;&gt;"",CONCATENATE("VoiceOver - iOS - ",'Final Report'!L748,CHAR(10)),""),IF('Final Report'!M748&lt;&gt;"",CONCATENATE("TalkBack - Android - ",'Final Report'!M748,CHAR(10)),""),IF('Final Report'!N748&lt;&gt;"",CONCATENATE("ZoomText - ",'Final Report'!N748,CHAR(10)),""),IF('Final Report'!O748&lt;&gt;"",CONCATENATE("Dragon - ",'Final Report'!O748,CHAR(10)),""),CHAR(10),"*Original Bug:*",CHAR(10),)))</f>
        <v>*Steps to Reproduce:*
N/A
*Actual Result:*
N/A
*ScreenShot Name:*
*Code Snippet*
0
*Expected Result*
N/A
*Rationale*
N/A
*Recommendation*
N/A
*WCAG 2.1 Conformance Level:*
N/A
*WCAG 2.1 Success Criteria:*
N/A
*Tested on:*
Windows: 11
MAC OS: 12
iOS: 15
Android OS: 10
FALSE</v>
      </c>
      <c r="D748" s="121" t="b">
        <f>Final_Report[[#This Row],[Severity]]</f>
        <v>0</v>
      </c>
      <c r="E748" s="103" t="str">
        <f>CONCATENATE('Final Report'!AD748,CHAR(10),CHAR(10),'Final Report'!AF748)</f>
        <v xml:space="preserve">
N/A</v>
      </c>
      <c r="F748" s="103" t="str">
        <f>Final_Report[[#This Row],[Components]]</f>
        <v>N/A (Level N/A), Accessibility, Audit, Marketing, MLM-XL, MLVISION, MyLab, US, VPAT</v>
      </c>
      <c r="G748" s="103" t="e">
        <f>Final_Report[[#This Row],[Labels]]</f>
        <v>#VALUE!</v>
      </c>
      <c r="H748" s="103">
        <f>Final_Report[[#This Row],[ScreenShot Name]]</f>
        <v>0</v>
      </c>
      <c r="I748" s="104">
        <f>Final_Report[[#This Row],[Priority]]</f>
        <v>0</v>
      </c>
      <c r="J748" s="103">
        <f>Final_Report[[#This Row],[Uploading Status]]</f>
        <v>0</v>
      </c>
    </row>
    <row r="749" spans="1:10" ht="409.5" hidden="1">
      <c r="A749" s="58">
        <f>Final_Report[[#This Row],[Issue Name]]</f>
        <v>0</v>
      </c>
      <c r="B749" s="103" t="str">
        <f>Final_Report[[#This Row],[Summary]]</f>
        <v>N/A</v>
      </c>
      <c r="C749" s="103" t="str">
        <f>CONCATENATE("*Steps to Reproduce:*",CHAR(10),CHAR(10),'Final Report'!AD749,CHAR(10),CHAR(10),'Final Report'!AF749,CHAR(10),CHAR(10),"*Actual Result:*",CHAR(10),'Final Report'!V749,CHAR(10),CHAR(10),"*ScreenShot Name:*",CHAR(10),'Final Report'!AI749,CHAR(10),CHAR(10),IF('Final Report'!X749&lt;&gt;"",CONCATENATE("*Code Snippet*",CHAR(10),'Final Report'!X749,CHAR(10),CHAR(10)),""),"*Expected Result*",CHAR(10),'Final Report'!Z749,CHAR(10),CHAR(10),"*Rationale*",CHAR(10),'Final Report'!AA749,CHAR(10),CHAR(10),"*Recommendation*",CHAR(10),'Final Report'!AC749,CHAR(10),CHAR(10),"*WCAG 2.1 Conformance Level:*",CHAR(10),'Final Report'!AG749,CHAR(10),CHAR(10),"*WCAG 2.1 Success Criteria:*",CHAR(10),'Final Report'!AH749,CHAR(10),CHAR(10),"*Tested on:*",CHAR(10),'Final Report'!AK749,CHAR(10),CHAR(10),IF(OR('Final Report'!G749&lt;&gt;"",'Final Report'!H749&lt;&gt;"",'Final Report'!I749&lt;&gt;"",'Final Report'!J749&lt;&gt;"",'Final Report'!K749&lt;&gt;"",'Final Report'!L749&lt;&gt;"",'Final Report'!M749&lt;&gt;"",'Final Report'!N749&lt;&gt;"",'Final Report'!O749&lt;&gt;""),CONCATENATE("*Assistive Technology:*",CHAR(10),IF('Final Report'!G749&lt;&gt;"",CONCATENATE("JAWS 2022 - Chrome - Windows - ",'Final Report'!G749,CHAR(10)),""),IF('Final Report'!H749&lt;&gt;"",CONCATENATE("NVDA 2022 - Firefox - Windows - ",'Final Report'!H749,CHAR(10)),""),IF('Final Report'!I749&lt;&gt;"",CONCATENATE("NVDA 2022 - Chrome - Windows - ",'Final Report'!I749,CHAR(10)),""),IF('Final Report'!J749&lt;&gt;"",CONCATENATE("VoiceOver - Safari - MAC OS - ",'Final Report'!J749,CHAR(10)),""),IF('Final Report'!K749&lt;&gt;"",CONCATENATE("VoiceOver - Chrome - MAC OS  - ",'Final Report'!K749,CHAR(10)),""),IF('Final Report'!L749&lt;&gt;"",CONCATENATE("VoiceOver - iOS - ",'Final Report'!L749,CHAR(10)),""),IF('Final Report'!M749&lt;&gt;"",CONCATENATE("TalkBack - Android - ",'Final Report'!M749,CHAR(10)),""),IF('Final Report'!N749&lt;&gt;"",CONCATENATE("ZoomText - ",'Final Report'!N749,CHAR(10)),""),IF('Final Report'!O749&lt;&gt;"",CONCATENATE("Dragon - ",'Final Report'!O749,CHAR(10)),""),CHAR(10),"*Original Bug:*",CHAR(10),)))</f>
        <v>*Steps to Reproduce:*
N/A
*Actual Result:*
N/A
*ScreenShot Name:*
*Code Snippet*
0
*Expected Result*
N/A
*Rationale*
N/A
*Recommendation*
N/A
*WCAG 2.1 Conformance Level:*
N/A
*WCAG 2.1 Success Criteria:*
N/A
*Tested on:*
Windows: 11
MAC OS: 12
iOS: 15
Android OS: 10
FALSE</v>
      </c>
      <c r="D749" s="121" t="b">
        <f>Final_Report[[#This Row],[Severity]]</f>
        <v>0</v>
      </c>
      <c r="E749" s="103" t="str">
        <f>CONCATENATE('Final Report'!AD749,CHAR(10),CHAR(10),'Final Report'!AF749)</f>
        <v xml:space="preserve">
N/A</v>
      </c>
      <c r="F749" s="103" t="str">
        <f>Final_Report[[#This Row],[Components]]</f>
        <v>N/A (Level N/A), Accessibility, Audit, Marketing, MLM-XL, MLVISION, MyLab, US, VPAT</v>
      </c>
      <c r="G749" s="103" t="e">
        <f>Final_Report[[#This Row],[Labels]]</f>
        <v>#VALUE!</v>
      </c>
      <c r="H749" s="103">
        <f>Final_Report[[#This Row],[ScreenShot Name]]</f>
        <v>0</v>
      </c>
      <c r="I749" s="104">
        <f>Final_Report[[#This Row],[Priority]]</f>
        <v>0</v>
      </c>
      <c r="J749" s="103">
        <f>Final_Report[[#This Row],[Uploading Status]]</f>
        <v>0</v>
      </c>
    </row>
    <row r="750" spans="1:10" ht="409.5" hidden="1">
      <c r="A750" s="58">
        <f>Final_Report[[#This Row],[Issue Name]]</f>
        <v>0</v>
      </c>
      <c r="B750" s="103" t="str">
        <f>Final_Report[[#This Row],[Summary]]</f>
        <v>N/A</v>
      </c>
      <c r="C750" s="103" t="str">
        <f>CONCATENATE("*Steps to Reproduce:*",CHAR(10),CHAR(10),'Final Report'!AD750,CHAR(10),CHAR(10),'Final Report'!AF750,CHAR(10),CHAR(10),"*Actual Result:*",CHAR(10),'Final Report'!V750,CHAR(10),CHAR(10),"*ScreenShot Name:*",CHAR(10),'Final Report'!AI750,CHAR(10),CHAR(10),IF('Final Report'!X750&lt;&gt;"",CONCATENATE("*Code Snippet*",CHAR(10),'Final Report'!X750,CHAR(10),CHAR(10)),""),"*Expected Result*",CHAR(10),'Final Report'!Z750,CHAR(10),CHAR(10),"*Rationale*",CHAR(10),'Final Report'!AA750,CHAR(10),CHAR(10),"*Recommendation*",CHAR(10),'Final Report'!AC750,CHAR(10),CHAR(10),"*WCAG 2.1 Conformance Level:*",CHAR(10),'Final Report'!AG750,CHAR(10),CHAR(10),"*WCAG 2.1 Success Criteria:*",CHAR(10),'Final Report'!AH750,CHAR(10),CHAR(10),"*Tested on:*",CHAR(10),'Final Report'!AK750,CHAR(10),CHAR(10),IF(OR('Final Report'!G750&lt;&gt;"",'Final Report'!H750&lt;&gt;"",'Final Report'!I750&lt;&gt;"",'Final Report'!J750&lt;&gt;"",'Final Report'!K750&lt;&gt;"",'Final Report'!L750&lt;&gt;"",'Final Report'!M750&lt;&gt;"",'Final Report'!N750&lt;&gt;"",'Final Report'!O750&lt;&gt;""),CONCATENATE("*Assistive Technology:*",CHAR(10),IF('Final Report'!G750&lt;&gt;"",CONCATENATE("JAWS 2022 - Chrome - Windows - ",'Final Report'!G750,CHAR(10)),""),IF('Final Report'!H750&lt;&gt;"",CONCATENATE("NVDA 2022 - Firefox - Windows - ",'Final Report'!H750,CHAR(10)),""),IF('Final Report'!I750&lt;&gt;"",CONCATENATE("NVDA 2022 - Chrome - Windows - ",'Final Report'!I750,CHAR(10)),""),IF('Final Report'!J750&lt;&gt;"",CONCATENATE("VoiceOver - Safari - MAC OS - ",'Final Report'!J750,CHAR(10)),""),IF('Final Report'!K750&lt;&gt;"",CONCATENATE("VoiceOver - Chrome - MAC OS  - ",'Final Report'!K750,CHAR(10)),""),IF('Final Report'!L750&lt;&gt;"",CONCATENATE("VoiceOver - iOS - ",'Final Report'!L750,CHAR(10)),""),IF('Final Report'!M750&lt;&gt;"",CONCATENATE("TalkBack - Android - ",'Final Report'!M750,CHAR(10)),""),IF('Final Report'!N750&lt;&gt;"",CONCATENATE("ZoomText - ",'Final Report'!N750,CHAR(10)),""),IF('Final Report'!O750&lt;&gt;"",CONCATENATE("Dragon - ",'Final Report'!O750,CHAR(10)),""),CHAR(10),"*Original Bug:*",CHAR(10),)))</f>
        <v>*Steps to Reproduce:*
N/A
*Actual Result:*
N/A
*ScreenShot Name:*
*Code Snippet*
0
*Expected Result*
N/A
*Rationale*
N/A
*Recommendation*
N/A
*WCAG 2.1 Conformance Level:*
N/A
*WCAG 2.1 Success Criteria:*
N/A
*Tested on:*
Windows: 11
MAC OS: 12
iOS: 15
Android OS: 10
FALSE</v>
      </c>
      <c r="D750" s="121" t="b">
        <f>Final_Report[[#This Row],[Severity]]</f>
        <v>0</v>
      </c>
      <c r="E750" s="103" t="str">
        <f>CONCATENATE('Final Report'!AD750,CHAR(10),CHAR(10),'Final Report'!AF750)</f>
        <v xml:space="preserve">
N/A</v>
      </c>
      <c r="F750" s="103" t="str">
        <f>Final_Report[[#This Row],[Components]]</f>
        <v>N/A (Level N/A), Accessibility, Audit, Marketing, MLM-XL, MLVISION, MyLab, US, VPAT</v>
      </c>
      <c r="G750" s="103" t="e">
        <f>Final_Report[[#This Row],[Labels]]</f>
        <v>#VALUE!</v>
      </c>
      <c r="H750" s="103">
        <f>Final_Report[[#This Row],[ScreenShot Name]]</f>
        <v>0</v>
      </c>
      <c r="I750" s="104">
        <f>Final_Report[[#This Row],[Priority]]</f>
        <v>0</v>
      </c>
      <c r="J750" s="103">
        <f>Final_Report[[#This Row],[Uploading Status]]</f>
        <v>0</v>
      </c>
    </row>
    <row r="751" spans="1:10" ht="409.5" hidden="1">
      <c r="A751" s="58">
        <f>Final_Report[[#This Row],[Issue Name]]</f>
        <v>0</v>
      </c>
      <c r="B751" s="103" t="str">
        <f>Final_Report[[#This Row],[Summary]]</f>
        <v>N/A</v>
      </c>
      <c r="C751" s="103" t="str">
        <f>CONCATENATE("*Steps to Reproduce:*",CHAR(10),CHAR(10),'Final Report'!AD751,CHAR(10),CHAR(10),'Final Report'!AF751,CHAR(10),CHAR(10),"*Actual Result:*",CHAR(10),'Final Report'!V751,CHAR(10),CHAR(10),"*ScreenShot Name:*",CHAR(10),'Final Report'!AI751,CHAR(10),CHAR(10),IF('Final Report'!X751&lt;&gt;"",CONCATENATE("*Code Snippet*",CHAR(10),'Final Report'!X751,CHAR(10),CHAR(10)),""),"*Expected Result*",CHAR(10),'Final Report'!Z751,CHAR(10),CHAR(10),"*Rationale*",CHAR(10),'Final Report'!AA751,CHAR(10),CHAR(10),"*Recommendation*",CHAR(10),'Final Report'!AC751,CHAR(10),CHAR(10),"*WCAG 2.1 Conformance Level:*",CHAR(10),'Final Report'!AG751,CHAR(10),CHAR(10),"*WCAG 2.1 Success Criteria:*",CHAR(10),'Final Report'!AH751,CHAR(10),CHAR(10),"*Tested on:*",CHAR(10),'Final Report'!AK751,CHAR(10),CHAR(10),IF(OR('Final Report'!G751&lt;&gt;"",'Final Report'!H751&lt;&gt;"",'Final Report'!I751&lt;&gt;"",'Final Report'!J751&lt;&gt;"",'Final Report'!K751&lt;&gt;"",'Final Report'!L751&lt;&gt;"",'Final Report'!M751&lt;&gt;"",'Final Report'!N751&lt;&gt;"",'Final Report'!O751&lt;&gt;""),CONCATENATE("*Assistive Technology:*",CHAR(10),IF('Final Report'!G751&lt;&gt;"",CONCATENATE("JAWS 2022 - Chrome - Windows - ",'Final Report'!G751,CHAR(10)),""),IF('Final Report'!H751&lt;&gt;"",CONCATENATE("NVDA 2022 - Firefox - Windows - ",'Final Report'!H751,CHAR(10)),""),IF('Final Report'!I751&lt;&gt;"",CONCATENATE("NVDA 2022 - Chrome - Windows - ",'Final Report'!I751,CHAR(10)),""),IF('Final Report'!J751&lt;&gt;"",CONCATENATE("VoiceOver - Safari - MAC OS - ",'Final Report'!J751,CHAR(10)),""),IF('Final Report'!K751&lt;&gt;"",CONCATENATE("VoiceOver - Chrome - MAC OS  - ",'Final Report'!K751,CHAR(10)),""),IF('Final Report'!L751&lt;&gt;"",CONCATENATE("VoiceOver - iOS - ",'Final Report'!L751,CHAR(10)),""),IF('Final Report'!M751&lt;&gt;"",CONCATENATE("TalkBack - Android - ",'Final Report'!M751,CHAR(10)),""),IF('Final Report'!N751&lt;&gt;"",CONCATENATE("ZoomText - ",'Final Report'!N751,CHAR(10)),""),IF('Final Report'!O751&lt;&gt;"",CONCATENATE("Dragon - ",'Final Report'!O751,CHAR(10)),""),CHAR(10),"*Original Bug:*",CHAR(10),)))</f>
        <v>*Steps to Reproduce:*
N/A
*Actual Result:*
N/A
*ScreenShot Name:*
*Code Snippet*
0
*Expected Result*
N/A
*Rationale*
N/A
*Recommendation*
N/A
*WCAG 2.1 Conformance Level:*
N/A
*WCAG 2.1 Success Criteria:*
N/A
*Tested on:*
Windows: 11
MAC OS: 12
iOS: 15
Android OS: 10
FALSE</v>
      </c>
      <c r="D751" s="121" t="b">
        <f>Final_Report[[#This Row],[Severity]]</f>
        <v>0</v>
      </c>
      <c r="E751" s="103" t="str">
        <f>CONCATENATE('Final Report'!AD751,CHAR(10),CHAR(10),'Final Report'!AF751)</f>
        <v xml:space="preserve">
N/A</v>
      </c>
      <c r="F751" s="103" t="str">
        <f>Final_Report[[#This Row],[Components]]</f>
        <v>N/A (Level N/A), Accessibility, Audit, Marketing, MLM-XL, MLVISION, MyLab, US, VPAT</v>
      </c>
      <c r="G751" s="103" t="e">
        <f>Final_Report[[#This Row],[Labels]]</f>
        <v>#VALUE!</v>
      </c>
      <c r="H751" s="103">
        <f>Final_Report[[#This Row],[ScreenShot Name]]</f>
        <v>0</v>
      </c>
      <c r="I751" s="104">
        <f>Final_Report[[#This Row],[Priority]]</f>
        <v>0</v>
      </c>
      <c r="J751" s="103">
        <f>Final_Report[[#This Row],[Uploading Status]]</f>
        <v>0</v>
      </c>
    </row>
    <row r="752" spans="1:10" ht="409.5" hidden="1">
      <c r="A752" s="58">
        <f>Final_Report[[#This Row],[Issue Name]]</f>
        <v>0</v>
      </c>
      <c r="B752" s="103" t="str">
        <f>Final_Report[[#This Row],[Summary]]</f>
        <v>N/A</v>
      </c>
      <c r="C752" s="103" t="str">
        <f>CONCATENATE("*Steps to Reproduce:*",CHAR(10),CHAR(10),'Final Report'!AD752,CHAR(10),CHAR(10),'Final Report'!AF752,CHAR(10),CHAR(10),"*Actual Result:*",CHAR(10),'Final Report'!V752,CHAR(10),CHAR(10),"*ScreenShot Name:*",CHAR(10),'Final Report'!AI752,CHAR(10),CHAR(10),IF('Final Report'!X752&lt;&gt;"",CONCATENATE("*Code Snippet*",CHAR(10),'Final Report'!X752,CHAR(10),CHAR(10)),""),"*Expected Result*",CHAR(10),'Final Report'!Z752,CHAR(10),CHAR(10),"*Rationale*",CHAR(10),'Final Report'!AA752,CHAR(10),CHAR(10),"*Recommendation*",CHAR(10),'Final Report'!AC752,CHAR(10),CHAR(10),"*WCAG 2.1 Conformance Level:*",CHAR(10),'Final Report'!AG752,CHAR(10),CHAR(10),"*WCAG 2.1 Success Criteria:*",CHAR(10),'Final Report'!AH752,CHAR(10),CHAR(10),"*Tested on:*",CHAR(10),'Final Report'!AK752,CHAR(10),CHAR(10),IF(OR('Final Report'!G752&lt;&gt;"",'Final Report'!H752&lt;&gt;"",'Final Report'!I752&lt;&gt;"",'Final Report'!J752&lt;&gt;"",'Final Report'!K752&lt;&gt;"",'Final Report'!L752&lt;&gt;"",'Final Report'!M752&lt;&gt;"",'Final Report'!N752&lt;&gt;"",'Final Report'!O752&lt;&gt;""),CONCATENATE("*Assistive Technology:*",CHAR(10),IF('Final Report'!G752&lt;&gt;"",CONCATENATE("JAWS 2022 - Chrome - Windows - ",'Final Report'!G752,CHAR(10)),""),IF('Final Report'!H752&lt;&gt;"",CONCATENATE("NVDA 2022 - Firefox - Windows - ",'Final Report'!H752,CHAR(10)),""),IF('Final Report'!I752&lt;&gt;"",CONCATENATE("NVDA 2022 - Chrome - Windows - ",'Final Report'!I752,CHAR(10)),""),IF('Final Report'!J752&lt;&gt;"",CONCATENATE("VoiceOver - Safari - MAC OS - ",'Final Report'!J752,CHAR(10)),""),IF('Final Report'!K752&lt;&gt;"",CONCATENATE("VoiceOver - Chrome - MAC OS  - ",'Final Report'!K752,CHAR(10)),""),IF('Final Report'!L752&lt;&gt;"",CONCATENATE("VoiceOver - iOS - ",'Final Report'!L752,CHAR(10)),""),IF('Final Report'!M752&lt;&gt;"",CONCATENATE("TalkBack - Android - ",'Final Report'!M752,CHAR(10)),""),IF('Final Report'!N752&lt;&gt;"",CONCATENATE("ZoomText - ",'Final Report'!N752,CHAR(10)),""),IF('Final Report'!O752&lt;&gt;"",CONCATENATE("Dragon - ",'Final Report'!O752,CHAR(10)),""),CHAR(10),"*Original Bug:*",CHAR(10),)))</f>
        <v>*Steps to Reproduce:*
N/A
*Actual Result:*
N/A
*ScreenShot Name:*
*Code Snippet*
0
*Expected Result*
N/A
*Rationale*
N/A
*Recommendation*
N/A
*WCAG 2.1 Conformance Level:*
N/A
*WCAG 2.1 Success Criteria:*
N/A
*Tested on:*
Windows: 11
MAC OS: 12
iOS: 15
Android OS: 10
FALSE</v>
      </c>
      <c r="D752" s="121" t="b">
        <f>Final_Report[[#This Row],[Severity]]</f>
        <v>0</v>
      </c>
      <c r="E752" s="103" t="str">
        <f>CONCATENATE('Final Report'!AD752,CHAR(10),CHAR(10),'Final Report'!AF752)</f>
        <v xml:space="preserve">
N/A</v>
      </c>
      <c r="F752" s="103" t="str">
        <f>Final_Report[[#This Row],[Components]]</f>
        <v>N/A (Level N/A), Accessibility, Audit, Marketing, MLM-XL, MLVISION, MyLab, US, VPAT</v>
      </c>
      <c r="G752" s="103" t="e">
        <f>Final_Report[[#This Row],[Labels]]</f>
        <v>#VALUE!</v>
      </c>
      <c r="H752" s="103">
        <f>Final_Report[[#This Row],[ScreenShot Name]]</f>
        <v>0</v>
      </c>
      <c r="I752" s="104">
        <f>Final_Report[[#This Row],[Priority]]</f>
        <v>0</v>
      </c>
      <c r="J752" s="103">
        <f>Final_Report[[#This Row],[Uploading Status]]</f>
        <v>0</v>
      </c>
    </row>
    <row r="753" spans="1:10" ht="409.5" hidden="1">
      <c r="A753" s="58">
        <f>Final_Report[[#This Row],[Issue Name]]</f>
        <v>0</v>
      </c>
      <c r="B753" s="103" t="str">
        <f>Final_Report[[#This Row],[Summary]]</f>
        <v>N/A</v>
      </c>
      <c r="C753" s="103" t="str">
        <f>CONCATENATE("*Steps to Reproduce:*",CHAR(10),CHAR(10),'Final Report'!AD753,CHAR(10),CHAR(10),'Final Report'!AF753,CHAR(10),CHAR(10),"*Actual Result:*",CHAR(10),'Final Report'!V753,CHAR(10),CHAR(10),"*ScreenShot Name:*",CHAR(10),'Final Report'!AI753,CHAR(10),CHAR(10),IF('Final Report'!X753&lt;&gt;"",CONCATENATE("*Code Snippet*",CHAR(10),'Final Report'!X753,CHAR(10),CHAR(10)),""),"*Expected Result*",CHAR(10),'Final Report'!Z753,CHAR(10),CHAR(10),"*Rationale*",CHAR(10),'Final Report'!AA753,CHAR(10),CHAR(10),"*Recommendation*",CHAR(10),'Final Report'!AC753,CHAR(10),CHAR(10),"*WCAG 2.1 Conformance Level:*",CHAR(10),'Final Report'!AG753,CHAR(10),CHAR(10),"*WCAG 2.1 Success Criteria:*",CHAR(10),'Final Report'!AH753,CHAR(10),CHAR(10),"*Tested on:*",CHAR(10),'Final Report'!AK753,CHAR(10),CHAR(10),IF(OR('Final Report'!G753&lt;&gt;"",'Final Report'!H753&lt;&gt;"",'Final Report'!I753&lt;&gt;"",'Final Report'!J753&lt;&gt;"",'Final Report'!K753&lt;&gt;"",'Final Report'!L753&lt;&gt;"",'Final Report'!M753&lt;&gt;"",'Final Report'!N753&lt;&gt;"",'Final Report'!O753&lt;&gt;""),CONCATENATE("*Assistive Technology:*",CHAR(10),IF('Final Report'!G753&lt;&gt;"",CONCATENATE("JAWS 2022 - Chrome - Windows - ",'Final Report'!G753,CHAR(10)),""),IF('Final Report'!H753&lt;&gt;"",CONCATENATE("NVDA 2022 - Firefox - Windows - ",'Final Report'!H753,CHAR(10)),""),IF('Final Report'!I753&lt;&gt;"",CONCATENATE("NVDA 2022 - Chrome - Windows - ",'Final Report'!I753,CHAR(10)),""),IF('Final Report'!J753&lt;&gt;"",CONCATENATE("VoiceOver - Safari - MAC OS - ",'Final Report'!J753,CHAR(10)),""),IF('Final Report'!K753&lt;&gt;"",CONCATENATE("VoiceOver - Chrome - MAC OS  - ",'Final Report'!K753,CHAR(10)),""),IF('Final Report'!L753&lt;&gt;"",CONCATENATE("VoiceOver - iOS - ",'Final Report'!L753,CHAR(10)),""),IF('Final Report'!M753&lt;&gt;"",CONCATENATE("TalkBack - Android - ",'Final Report'!M753,CHAR(10)),""),IF('Final Report'!N753&lt;&gt;"",CONCATENATE("ZoomText - ",'Final Report'!N753,CHAR(10)),""),IF('Final Report'!O753&lt;&gt;"",CONCATENATE("Dragon - ",'Final Report'!O753,CHAR(10)),""),CHAR(10),"*Original Bug:*",CHAR(10),)))</f>
        <v>*Steps to Reproduce:*
N/A
*Actual Result:*
N/A
*ScreenShot Name:*
*Code Snippet*
0
*Expected Result*
N/A
*Rationale*
N/A
*Recommendation*
N/A
*WCAG 2.1 Conformance Level:*
N/A
*WCAG 2.1 Success Criteria:*
N/A
*Tested on:*
Windows: 11
MAC OS: 12
iOS: 15
Android OS: 10
FALSE</v>
      </c>
      <c r="D753" s="121" t="b">
        <f>Final_Report[[#This Row],[Severity]]</f>
        <v>0</v>
      </c>
      <c r="E753" s="103" t="str">
        <f>CONCATENATE('Final Report'!AD753,CHAR(10),CHAR(10),'Final Report'!AF753)</f>
        <v xml:space="preserve">
N/A</v>
      </c>
      <c r="F753" s="103" t="str">
        <f>Final_Report[[#This Row],[Components]]</f>
        <v>N/A (Level N/A), Accessibility, Audit, Marketing, MLM-XL, MLVISION, MyLab, US, VPAT</v>
      </c>
      <c r="G753" s="103" t="e">
        <f>Final_Report[[#This Row],[Labels]]</f>
        <v>#VALUE!</v>
      </c>
      <c r="H753" s="103">
        <f>Final_Report[[#This Row],[ScreenShot Name]]</f>
        <v>0</v>
      </c>
      <c r="I753" s="104">
        <f>Final_Report[[#This Row],[Priority]]</f>
        <v>0</v>
      </c>
      <c r="J753" s="103">
        <f>Final_Report[[#This Row],[Uploading Status]]</f>
        <v>0</v>
      </c>
    </row>
    <row r="754" spans="1:10" ht="409.5" hidden="1">
      <c r="A754" s="58">
        <f>Final_Report[[#This Row],[Issue Name]]</f>
        <v>0</v>
      </c>
      <c r="B754" s="103" t="str">
        <f>Final_Report[[#This Row],[Summary]]</f>
        <v>N/A</v>
      </c>
      <c r="C754" s="103" t="str">
        <f>CONCATENATE("*Steps to Reproduce:*",CHAR(10),CHAR(10),'Final Report'!AD754,CHAR(10),CHAR(10),'Final Report'!AF754,CHAR(10),CHAR(10),"*Actual Result:*",CHAR(10),'Final Report'!V754,CHAR(10),CHAR(10),"*ScreenShot Name:*",CHAR(10),'Final Report'!AI754,CHAR(10),CHAR(10),IF('Final Report'!X754&lt;&gt;"",CONCATENATE("*Code Snippet*",CHAR(10),'Final Report'!X754,CHAR(10),CHAR(10)),""),"*Expected Result*",CHAR(10),'Final Report'!Z754,CHAR(10),CHAR(10),"*Rationale*",CHAR(10),'Final Report'!AA754,CHAR(10),CHAR(10),"*Recommendation*",CHAR(10),'Final Report'!AC754,CHAR(10),CHAR(10),"*WCAG 2.1 Conformance Level:*",CHAR(10),'Final Report'!AG754,CHAR(10),CHAR(10),"*WCAG 2.1 Success Criteria:*",CHAR(10),'Final Report'!AH754,CHAR(10),CHAR(10),"*Tested on:*",CHAR(10),'Final Report'!AK754,CHAR(10),CHAR(10),IF(OR('Final Report'!G754&lt;&gt;"",'Final Report'!H754&lt;&gt;"",'Final Report'!I754&lt;&gt;"",'Final Report'!J754&lt;&gt;"",'Final Report'!K754&lt;&gt;"",'Final Report'!L754&lt;&gt;"",'Final Report'!M754&lt;&gt;"",'Final Report'!N754&lt;&gt;"",'Final Report'!O754&lt;&gt;""),CONCATENATE("*Assistive Technology:*",CHAR(10),IF('Final Report'!G754&lt;&gt;"",CONCATENATE("JAWS 2022 - Chrome - Windows - ",'Final Report'!G754,CHAR(10)),""),IF('Final Report'!H754&lt;&gt;"",CONCATENATE("NVDA 2022 - Firefox - Windows - ",'Final Report'!H754,CHAR(10)),""),IF('Final Report'!I754&lt;&gt;"",CONCATENATE("NVDA 2022 - Chrome - Windows - ",'Final Report'!I754,CHAR(10)),""),IF('Final Report'!J754&lt;&gt;"",CONCATENATE("VoiceOver - Safari - MAC OS - ",'Final Report'!J754,CHAR(10)),""),IF('Final Report'!K754&lt;&gt;"",CONCATENATE("VoiceOver - Chrome - MAC OS  - ",'Final Report'!K754,CHAR(10)),""),IF('Final Report'!L754&lt;&gt;"",CONCATENATE("VoiceOver - iOS - ",'Final Report'!L754,CHAR(10)),""),IF('Final Report'!M754&lt;&gt;"",CONCATENATE("TalkBack - Android - ",'Final Report'!M754,CHAR(10)),""),IF('Final Report'!N754&lt;&gt;"",CONCATENATE("ZoomText - ",'Final Report'!N754,CHAR(10)),""),IF('Final Report'!O754&lt;&gt;"",CONCATENATE("Dragon - ",'Final Report'!O754,CHAR(10)),""),CHAR(10),"*Original Bug:*",CHAR(10),)))</f>
        <v>*Steps to Reproduce:*
N/A
*Actual Result:*
N/A
*ScreenShot Name:*
*Code Snippet*
0
*Expected Result*
N/A
*Rationale*
N/A
*Recommendation*
N/A
*WCAG 2.1 Conformance Level:*
N/A
*WCAG 2.1 Success Criteria:*
N/A
*Tested on:*
Windows: 11
MAC OS: 12
iOS: 15
Android OS: 10
FALSE</v>
      </c>
      <c r="D754" s="121" t="b">
        <f>Final_Report[[#This Row],[Severity]]</f>
        <v>0</v>
      </c>
      <c r="E754" s="103" t="str">
        <f>CONCATENATE('Final Report'!AD754,CHAR(10),CHAR(10),'Final Report'!AF754)</f>
        <v xml:space="preserve">
N/A</v>
      </c>
      <c r="F754" s="103" t="str">
        <f>Final_Report[[#This Row],[Components]]</f>
        <v>N/A (Level N/A), Accessibility, Audit, Marketing, MLM-XL, MLVISION, MyLab, US, VPAT</v>
      </c>
      <c r="G754" s="103" t="e">
        <f>Final_Report[[#This Row],[Labels]]</f>
        <v>#VALUE!</v>
      </c>
      <c r="H754" s="103">
        <f>Final_Report[[#This Row],[ScreenShot Name]]</f>
        <v>0</v>
      </c>
      <c r="I754" s="104">
        <f>Final_Report[[#This Row],[Priority]]</f>
        <v>0</v>
      </c>
      <c r="J754" s="103">
        <f>Final_Report[[#This Row],[Uploading Status]]</f>
        <v>0</v>
      </c>
    </row>
    <row r="755" spans="1:10" ht="409.5" hidden="1">
      <c r="A755" s="58">
        <f>Final_Report[[#This Row],[Issue Name]]</f>
        <v>0</v>
      </c>
      <c r="B755" s="103" t="str">
        <f>Final_Report[[#This Row],[Summary]]</f>
        <v>N/A</v>
      </c>
      <c r="C755" s="103" t="str">
        <f>CONCATENATE("*Steps to Reproduce:*",CHAR(10),CHAR(10),'Final Report'!AD755,CHAR(10),CHAR(10),'Final Report'!AF755,CHAR(10),CHAR(10),"*Actual Result:*",CHAR(10),'Final Report'!V755,CHAR(10),CHAR(10),"*ScreenShot Name:*",CHAR(10),'Final Report'!AI755,CHAR(10),CHAR(10),IF('Final Report'!X755&lt;&gt;"",CONCATENATE("*Code Snippet*",CHAR(10),'Final Report'!X755,CHAR(10),CHAR(10)),""),"*Expected Result*",CHAR(10),'Final Report'!Z755,CHAR(10),CHAR(10),"*Rationale*",CHAR(10),'Final Report'!AA755,CHAR(10),CHAR(10),"*Recommendation*",CHAR(10),'Final Report'!AC755,CHAR(10),CHAR(10),"*WCAG 2.1 Conformance Level:*",CHAR(10),'Final Report'!AG755,CHAR(10),CHAR(10),"*WCAG 2.1 Success Criteria:*",CHAR(10),'Final Report'!AH755,CHAR(10),CHAR(10),"*Tested on:*",CHAR(10),'Final Report'!AK755,CHAR(10),CHAR(10),IF(OR('Final Report'!G755&lt;&gt;"",'Final Report'!H755&lt;&gt;"",'Final Report'!I755&lt;&gt;"",'Final Report'!J755&lt;&gt;"",'Final Report'!K755&lt;&gt;"",'Final Report'!L755&lt;&gt;"",'Final Report'!M755&lt;&gt;"",'Final Report'!N755&lt;&gt;"",'Final Report'!O755&lt;&gt;""),CONCATENATE("*Assistive Technology:*",CHAR(10),IF('Final Report'!G755&lt;&gt;"",CONCATENATE("JAWS 2022 - Chrome - Windows - ",'Final Report'!G755,CHAR(10)),""),IF('Final Report'!H755&lt;&gt;"",CONCATENATE("NVDA 2022 - Firefox - Windows - ",'Final Report'!H755,CHAR(10)),""),IF('Final Report'!I755&lt;&gt;"",CONCATENATE("NVDA 2022 - Chrome - Windows - ",'Final Report'!I755,CHAR(10)),""),IF('Final Report'!J755&lt;&gt;"",CONCATENATE("VoiceOver - Safari - MAC OS - ",'Final Report'!J755,CHAR(10)),""),IF('Final Report'!K755&lt;&gt;"",CONCATENATE("VoiceOver - Chrome - MAC OS  - ",'Final Report'!K755,CHAR(10)),""),IF('Final Report'!L755&lt;&gt;"",CONCATENATE("VoiceOver - iOS - ",'Final Report'!L755,CHAR(10)),""),IF('Final Report'!M755&lt;&gt;"",CONCATENATE("TalkBack - Android - ",'Final Report'!M755,CHAR(10)),""),IF('Final Report'!N755&lt;&gt;"",CONCATENATE("ZoomText - ",'Final Report'!N755,CHAR(10)),""),IF('Final Report'!O755&lt;&gt;"",CONCATENATE("Dragon - ",'Final Report'!O755,CHAR(10)),""),CHAR(10),"*Original Bug:*",CHAR(10),)))</f>
        <v>*Steps to Reproduce:*
N/A
*Actual Result:*
N/A
*ScreenShot Name:*
*Code Snippet*
0
*Expected Result*
N/A
*Rationale*
N/A
*Recommendation*
N/A
*WCAG 2.1 Conformance Level:*
N/A
*WCAG 2.1 Success Criteria:*
N/A
*Tested on:*
Windows: 11
MAC OS: 12
iOS: 15
Android OS: 10
FALSE</v>
      </c>
      <c r="D755" s="121" t="b">
        <f>Final_Report[[#This Row],[Severity]]</f>
        <v>0</v>
      </c>
      <c r="E755" s="103" t="str">
        <f>CONCATENATE('Final Report'!AD755,CHAR(10),CHAR(10),'Final Report'!AF755)</f>
        <v xml:space="preserve">
N/A</v>
      </c>
      <c r="F755" s="103" t="str">
        <f>Final_Report[[#This Row],[Components]]</f>
        <v>N/A (Level N/A), Accessibility, Audit, Marketing, MLM-XL, MLVISION, MyLab, US, VPAT</v>
      </c>
      <c r="G755" s="103" t="e">
        <f>Final_Report[[#This Row],[Labels]]</f>
        <v>#VALUE!</v>
      </c>
      <c r="H755" s="103">
        <f>Final_Report[[#This Row],[ScreenShot Name]]</f>
        <v>0</v>
      </c>
      <c r="I755" s="104">
        <f>Final_Report[[#This Row],[Priority]]</f>
        <v>0</v>
      </c>
      <c r="J755" s="103">
        <f>Final_Report[[#This Row],[Uploading Status]]</f>
        <v>0</v>
      </c>
    </row>
    <row r="756" spans="1:10" ht="409.5" hidden="1">
      <c r="A756" s="58">
        <f>Final_Report[[#This Row],[Issue Name]]</f>
        <v>0</v>
      </c>
      <c r="B756" s="103" t="str">
        <f>Final_Report[[#This Row],[Summary]]</f>
        <v>N/A</v>
      </c>
      <c r="C756" s="103" t="str">
        <f>CONCATENATE("*Steps to Reproduce:*",CHAR(10),CHAR(10),'Final Report'!AD756,CHAR(10),CHAR(10),'Final Report'!AF756,CHAR(10),CHAR(10),"*Actual Result:*",CHAR(10),'Final Report'!V756,CHAR(10),CHAR(10),"*ScreenShot Name:*",CHAR(10),'Final Report'!AI756,CHAR(10),CHAR(10),IF('Final Report'!X756&lt;&gt;"",CONCATENATE("*Code Snippet*",CHAR(10),'Final Report'!X756,CHAR(10),CHAR(10)),""),"*Expected Result*",CHAR(10),'Final Report'!Z756,CHAR(10),CHAR(10),"*Rationale*",CHAR(10),'Final Report'!AA756,CHAR(10),CHAR(10),"*Recommendation*",CHAR(10),'Final Report'!AC756,CHAR(10),CHAR(10),"*WCAG 2.1 Conformance Level:*",CHAR(10),'Final Report'!AG756,CHAR(10),CHAR(10),"*WCAG 2.1 Success Criteria:*",CHAR(10),'Final Report'!AH756,CHAR(10),CHAR(10),"*Tested on:*",CHAR(10),'Final Report'!AK756,CHAR(10),CHAR(10),IF(OR('Final Report'!G756&lt;&gt;"",'Final Report'!H756&lt;&gt;"",'Final Report'!I756&lt;&gt;"",'Final Report'!J756&lt;&gt;"",'Final Report'!K756&lt;&gt;"",'Final Report'!L756&lt;&gt;"",'Final Report'!M756&lt;&gt;"",'Final Report'!N756&lt;&gt;"",'Final Report'!O756&lt;&gt;""),CONCATENATE("*Assistive Technology:*",CHAR(10),IF('Final Report'!G756&lt;&gt;"",CONCATENATE("JAWS 2022 - Chrome - Windows - ",'Final Report'!G756,CHAR(10)),""),IF('Final Report'!H756&lt;&gt;"",CONCATENATE("NVDA 2022 - Firefox - Windows - ",'Final Report'!H756,CHAR(10)),""),IF('Final Report'!I756&lt;&gt;"",CONCATENATE("NVDA 2022 - Chrome - Windows - ",'Final Report'!I756,CHAR(10)),""),IF('Final Report'!J756&lt;&gt;"",CONCATENATE("VoiceOver - Safari - MAC OS - ",'Final Report'!J756,CHAR(10)),""),IF('Final Report'!K756&lt;&gt;"",CONCATENATE("VoiceOver - Chrome - MAC OS  - ",'Final Report'!K756,CHAR(10)),""),IF('Final Report'!L756&lt;&gt;"",CONCATENATE("VoiceOver - iOS - ",'Final Report'!L756,CHAR(10)),""),IF('Final Report'!M756&lt;&gt;"",CONCATENATE("TalkBack - Android - ",'Final Report'!M756,CHAR(10)),""),IF('Final Report'!N756&lt;&gt;"",CONCATENATE("ZoomText - ",'Final Report'!N756,CHAR(10)),""),IF('Final Report'!O756&lt;&gt;"",CONCATENATE("Dragon - ",'Final Report'!O756,CHAR(10)),""),CHAR(10),"*Original Bug:*",CHAR(10),)))</f>
        <v>*Steps to Reproduce:*
N/A
*Actual Result:*
N/A
*ScreenShot Name:*
*Code Snippet*
0
*Expected Result*
N/A
*Rationale*
N/A
*Recommendation*
N/A
*WCAG 2.1 Conformance Level:*
N/A
*WCAG 2.1 Success Criteria:*
N/A
*Tested on:*
Windows: 11
MAC OS: 12
iOS: 15
Android OS: 10
FALSE</v>
      </c>
      <c r="D756" s="121" t="b">
        <f>Final_Report[[#This Row],[Severity]]</f>
        <v>0</v>
      </c>
      <c r="E756" s="103" t="str">
        <f>CONCATENATE('Final Report'!AD756,CHAR(10),CHAR(10),'Final Report'!AF756)</f>
        <v xml:space="preserve">
N/A</v>
      </c>
      <c r="F756" s="103" t="str">
        <f>Final_Report[[#This Row],[Components]]</f>
        <v>N/A (Level N/A), Accessibility, Audit, Marketing, MLM-XL, MLVISION, MyLab, US, VPAT</v>
      </c>
      <c r="G756" s="103" t="e">
        <f>Final_Report[[#This Row],[Labels]]</f>
        <v>#VALUE!</v>
      </c>
      <c r="H756" s="103">
        <f>Final_Report[[#This Row],[ScreenShot Name]]</f>
        <v>0</v>
      </c>
      <c r="I756" s="104">
        <f>Final_Report[[#This Row],[Priority]]</f>
        <v>0</v>
      </c>
      <c r="J756" s="103">
        <f>Final_Report[[#This Row],[Uploading Status]]</f>
        <v>0</v>
      </c>
    </row>
    <row r="757" spans="1:10" ht="409.5" hidden="1">
      <c r="A757" s="58">
        <f>Final_Report[[#This Row],[Issue Name]]</f>
        <v>0</v>
      </c>
      <c r="B757" s="103" t="str">
        <f>Final_Report[[#This Row],[Summary]]</f>
        <v>N/A</v>
      </c>
      <c r="C757" s="103" t="str">
        <f>CONCATENATE("*Steps to Reproduce:*",CHAR(10),CHAR(10),'Final Report'!AD757,CHAR(10),CHAR(10),'Final Report'!AF757,CHAR(10),CHAR(10),"*Actual Result:*",CHAR(10),'Final Report'!V757,CHAR(10),CHAR(10),"*ScreenShot Name:*",CHAR(10),'Final Report'!AI757,CHAR(10),CHAR(10),IF('Final Report'!X757&lt;&gt;"",CONCATENATE("*Code Snippet*",CHAR(10),'Final Report'!X757,CHAR(10),CHAR(10)),""),"*Expected Result*",CHAR(10),'Final Report'!Z757,CHAR(10),CHAR(10),"*Rationale*",CHAR(10),'Final Report'!AA757,CHAR(10),CHAR(10),"*Recommendation*",CHAR(10),'Final Report'!AC757,CHAR(10),CHAR(10),"*WCAG 2.1 Conformance Level:*",CHAR(10),'Final Report'!AG757,CHAR(10),CHAR(10),"*WCAG 2.1 Success Criteria:*",CHAR(10),'Final Report'!AH757,CHAR(10),CHAR(10),"*Tested on:*",CHAR(10),'Final Report'!AK757,CHAR(10),CHAR(10),IF(OR('Final Report'!G757&lt;&gt;"",'Final Report'!H757&lt;&gt;"",'Final Report'!I757&lt;&gt;"",'Final Report'!J757&lt;&gt;"",'Final Report'!K757&lt;&gt;"",'Final Report'!L757&lt;&gt;"",'Final Report'!M757&lt;&gt;"",'Final Report'!N757&lt;&gt;"",'Final Report'!O757&lt;&gt;""),CONCATENATE("*Assistive Technology:*",CHAR(10),IF('Final Report'!G757&lt;&gt;"",CONCATENATE("JAWS 2022 - Chrome - Windows - ",'Final Report'!G757,CHAR(10)),""),IF('Final Report'!H757&lt;&gt;"",CONCATENATE("NVDA 2022 - Firefox - Windows - ",'Final Report'!H757,CHAR(10)),""),IF('Final Report'!I757&lt;&gt;"",CONCATENATE("NVDA 2022 - Chrome - Windows - ",'Final Report'!I757,CHAR(10)),""),IF('Final Report'!J757&lt;&gt;"",CONCATENATE("VoiceOver - Safari - MAC OS - ",'Final Report'!J757,CHAR(10)),""),IF('Final Report'!K757&lt;&gt;"",CONCATENATE("VoiceOver - Chrome - MAC OS  - ",'Final Report'!K757,CHAR(10)),""),IF('Final Report'!L757&lt;&gt;"",CONCATENATE("VoiceOver - iOS - ",'Final Report'!L757,CHAR(10)),""),IF('Final Report'!M757&lt;&gt;"",CONCATENATE("TalkBack - Android - ",'Final Report'!M757,CHAR(10)),""),IF('Final Report'!N757&lt;&gt;"",CONCATENATE("ZoomText - ",'Final Report'!N757,CHAR(10)),""),IF('Final Report'!O757&lt;&gt;"",CONCATENATE("Dragon - ",'Final Report'!O757,CHAR(10)),""),CHAR(10),"*Original Bug:*",CHAR(10),)))</f>
        <v>*Steps to Reproduce:*
N/A
*Actual Result:*
N/A
*ScreenShot Name:*
*Code Snippet*
0
*Expected Result*
N/A
*Rationale*
N/A
*Recommendation*
N/A
*WCAG 2.1 Conformance Level:*
N/A
*WCAG 2.1 Success Criteria:*
N/A
*Tested on:*
Windows: 11
MAC OS: 12
iOS: 15
Android OS: 10
FALSE</v>
      </c>
      <c r="D757" s="121" t="b">
        <f>Final_Report[[#This Row],[Severity]]</f>
        <v>0</v>
      </c>
      <c r="E757" s="103" t="str">
        <f>CONCATENATE('Final Report'!AD757,CHAR(10),CHAR(10),'Final Report'!AF757)</f>
        <v xml:space="preserve">
N/A</v>
      </c>
      <c r="F757" s="103" t="str">
        <f>Final_Report[[#This Row],[Components]]</f>
        <v>N/A (Level N/A), Accessibility, Audit, Marketing, MLM-XL, MLVISION, MyLab, US, VPAT</v>
      </c>
      <c r="G757" s="103" t="e">
        <f>Final_Report[[#This Row],[Labels]]</f>
        <v>#VALUE!</v>
      </c>
      <c r="H757" s="103">
        <f>Final_Report[[#This Row],[ScreenShot Name]]</f>
        <v>0</v>
      </c>
      <c r="I757" s="104">
        <f>Final_Report[[#This Row],[Priority]]</f>
        <v>0</v>
      </c>
      <c r="J757" s="103">
        <f>Final_Report[[#This Row],[Uploading Status]]</f>
        <v>0</v>
      </c>
    </row>
    <row r="758" spans="1:10" ht="409.5" hidden="1">
      <c r="A758" s="58">
        <f>Final_Report[[#This Row],[Issue Name]]</f>
        <v>0</v>
      </c>
      <c r="B758" s="103" t="str">
        <f>Final_Report[[#This Row],[Summary]]</f>
        <v>N/A</v>
      </c>
      <c r="C758" s="103" t="str">
        <f>CONCATENATE("*Steps to Reproduce:*",CHAR(10),CHAR(10),'Final Report'!AD758,CHAR(10),CHAR(10),'Final Report'!AF758,CHAR(10),CHAR(10),"*Actual Result:*",CHAR(10),'Final Report'!V758,CHAR(10),CHAR(10),"*ScreenShot Name:*",CHAR(10),'Final Report'!AI758,CHAR(10),CHAR(10),IF('Final Report'!X758&lt;&gt;"",CONCATENATE("*Code Snippet*",CHAR(10),'Final Report'!X758,CHAR(10),CHAR(10)),""),"*Expected Result*",CHAR(10),'Final Report'!Z758,CHAR(10),CHAR(10),"*Rationale*",CHAR(10),'Final Report'!AA758,CHAR(10),CHAR(10),"*Recommendation*",CHAR(10),'Final Report'!AC758,CHAR(10),CHAR(10),"*WCAG 2.1 Conformance Level:*",CHAR(10),'Final Report'!AG758,CHAR(10),CHAR(10),"*WCAG 2.1 Success Criteria:*",CHAR(10),'Final Report'!AH758,CHAR(10),CHAR(10),"*Tested on:*",CHAR(10),'Final Report'!AK758,CHAR(10),CHAR(10),IF(OR('Final Report'!G758&lt;&gt;"",'Final Report'!H758&lt;&gt;"",'Final Report'!I758&lt;&gt;"",'Final Report'!J758&lt;&gt;"",'Final Report'!K758&lt;&gt;"",'Final Report'!L758&lt;&gt;"",'Final Report'!M758&lt;&gt;"",'Final Report'!N758&lt;&gt;"",'Final Report'!O758&lt;&gt;""),CONCATENATE("*Assistive Technology:*",CHAR(10),IF('Final Report'!G758&lt;&gt;"",CONCATENATE("JAWS 2022 - Chrome - Windows - ",'Final Report'!G758,CHAR(10)),""),IF('Final Report'!H758&lt;&gt;"",CONCATENATE("NVDA 2022 - Firefox - Windows - ",'Final Report'!H758,CHAR(10)),""),IF('Final Report'!I758&lt;&gt;"",CONCATENATE("NVDA 2022 - Chrome - Windows - ",'Final Report'!I758,CHAR(10)),""),IF('Final Report'!J758&lt;&gt;"",CONCATENATE("VoiceOver - Safari - MAC OS - ",'Final Report'!J758,CHAR(10)),""),IF('Final Report'!K758&lt;&gt;"",CONCATENATE("VoiceOver - Chrome - MAC OS  - ",'Final Report'!K758,CHAR(10)),""),IF('Final Report'!L758&lt;&gt;"",CONCATENATE("VoiceOver - iOS - ",'Final Report'!L758,CHAR(10)),""),IF('Final Report'!M758&lt;&gt;"",CONCATENATE("TalkBack - Android - ",'Final Report'!M758,CHAR(10)),""),IF('Final Report'!N758&lt;&gt;"",CONCATENATE("ZoomText - ",'Final Report'!N758,CHAR(10)),""),IF('Final Report'!O758&lt;&gt;"",CONCATENATE("Dragon - ",'Final Report'!O758,CHAR(10)),""),CHAR(10),"*Original Bug:*",CHAR(10),)))</f>
        <v>*Steps to Reproduce:*
N/A
*Actual Result:*
N/A
*ScreenShot Name:*
*Code Snippet*
0
*Expected Result*
N/A
*Rationale*
N/A
*Recommendation*
N/A
*WCAG 2.1 Conformance Level:*
N/A
*WCAG 2.1 Success Criteria:*
N/A
*Tested on:*
Windows: 11
MAC OS: 12
iOS: 15
Android OS: 10
FALSE</v>
      </c>
      <c r="D758" s="121" t="b">
        <f>Final_Report[[#This Row],[Severity]]</f>
        <v>0</v>
      </c>
      <c r="E758" s="103" t="str">
        <f>CONCATENATE('Final Report'!AD758,CHAR(10),CHAR(10),'Final Report'!AF758)</f>
        <v xml:space="preserve">
N/A</v>
      </c>
      <c r="F758" s="103" t="str">
        <f>Final_Report[[#This Row],[Components]]</f>
        <v>N/A (Level N/A), Accessibility, Audit, Marketing, MLM-XL, MLVISION, MyLab, US, VPAT</v>
      </c>
      <c r="G758" s="103" t="e">
        <f>Final_Report[[#This Row],[Labels]]</f>
        <v>#VALUE!</v>
      </c>
      <c r="H758" s="103">
        <f>Final_Report[[#This Row],[ScreenShot Name]]</f>
        <v>0</v>
      </c>
      <c r="I758" s="104">
        <f>Final_Report[[#This Row],[Priority]]</f>
        <v>0</v>
      </c>
      <c r="J758" s="103">
        <f>Final_Report[[#This Row],[Uploading Status]]</f>
        <v>0</v>
      </c>
    </row>
    <row r="759" spans="1:10" ht="409.5" hidden="1">
      <c r="A759" s="58">
        <f>Final_Report[[#This Row],[Issue Name]]</f>
        <v>0</v>
      </c>
      <c r="B759" s="103" t="str">
        <f>Final_Report[[#This Row],[Summary]]</f>
        <v>N/A</v>
      </c>
      <c r="C759" s="103" t="str">
        <f>CONCATENATE("*Steps to Reproduce:*",CHAR(10),CHAR(10),'Final Report'!AD759,CHAR(10),CHAR(10),'Final Report'!AF759,CHAR(10),CHAR(10),"*Actual Result:*",CHAR(10),'Final Report'!V759,CHAR(10),CHAR(10),"*ScreenShot Name:*",CHAR(10),'Final Report'!AI759,CHAR(10),CHAR(10),IF('Final Report'!X759&lt;&gt;"",CONCATENATE("*Code Snippet*",CHAR(10),'Final Report'!X759,CHAR(10),CHAR(10)),""),"*Expected Result*",CHAR(10),'Final Report'!Z759,CHAR(10),CHAR(10),"*Rationale*",CHAR(10),'Final Report'!AA759,CHAR(10),CHAR(10),"*Recommendation*",CHAR(10),'Final Report'!AC759,CHAR(10),CHAR(10),"*WCAG 2.1 Conformance Level:*",CHAR(10),'Final Report'!AG759,CHAR(10),CHAR(10),"*WCAG 2.1 Success Criteria:*",CHAR(10),'Final Report'!AH759,CHAR(10),CHAR(10),"*Tested on:*",CHAR(10),'Final Report'!AK759,CHAR(10),CHAR(10),IF(OR('Final Report'!G759&lt;&gt;"",'Final Report'!H759&lt;&gt;"",'Final Report'!I759&lt;&gt;"",'Final Report'!J759&lt;&gt;"",'Final Report'!K759&lt;&gt;"",'Final Report'!L759&lt;&gt;"",'Final Report'!M759&lt;&gt;"",'Final Report'!N759&lt;&gt;"",'Final Report'!O759&lt;&gt;""),CONCATENATE("*Assistive Technology:*",CHAR(10),IF('Final Report'!G759&lt;&gt;"",CONCATENATE("JAWS 2022 - Chrome - Windows - ",'Final Report'!G759,CHAR(10)),""),IF('Final Report'!H759&lt;&gt;"",CONCATENATE("NVDA 2022 - Firefox - Windows - ",'Final Report'!H759,CHAR(10)),""),IF('Final Report'!I759&lt;&gt;"",CONCATENATE("NVDA 2022 - Chrome - Windows - ",'Final Report'!I759,CHAR(10)),""),IF('Final Report'!J759&lt;&gt;"",CONCATENATE("VoiceOver - Safari - MAC OS - ",'Final Report'!J759,CHAR(10)),""),IF('Final Report'!K759&lt;&gt;"",CONCATENATE("VoiceOver - Chrome - MAC OS  - ",'Final Report'!K759,CHAR(10)),""),IF('Final Report'!L759&lt;&gt;"",CONCATENATE("VoiceOver - iOS - ",'Final Report'!L759,CHAR(10)),""),IF('Final Report'!M759&lt;&gt;"",CONCATENATE("TalkBack - Android - ",'Final Report'!M759,CHAR(10)),""),IF('Final Report'!N759&lt;&gt;"",CONCATENATE("ZoomText - ",'Final Report'!N759,CHAR(10)),""),IF('Final Report'!O759&lt;&gt;"",CONCATENATE("Dragon - ",'Final Report'!O759,CHAR(10)),""),CHAR(10),"*Original Bug:*",CHAR(10),)))</f>
        <v>*Steps to Reproduce:*
N/A
*Actual Result:*
N/A
*ScreenShot Name:*
*Code Snippet*
0
*Expected Result*
N/A
*Rationale*
N/A
*Recommendation*
N/A
*WCAG 2.1 Conformance Level:*
N/A
*WCAG 2.1 Success Criteria:*
N/A
*Tested on:*
Windows: 11
MAC OS: 12
iOS: 15
Android OS: 10
FALSE</v>
      </c>
      <c r="D759" s="121" t="b">
        <f>Final_Report[[#This Row],[Severity]]</f>
        <v>0</v>
      </c>
      <c r="E759" s="103" t="str">
        <f>CONCATENATE('Final Report'!AD759,CHAR(10),CHAR(10),'Final Report'!AF759)</f>
        <v xml:space="preserve">
N/A</v>
      </c>
      <c r="F759" s="103" t="str">
        <f>Final_Report[[#This Row],[Components]]</f>
        <v>N/A (Level N/A), Accessibility, Audit, Marketing, MLM-XL, MLVISION, MyLab, US, VPAT</v>
      </c>
      <c r="G759" s="103" t="e">
        <f>Final_Report[[#This Row],[Labels]]</f>
        <v>#VALUE!</v>
      </c>
      <c r="H759" s="103">
        <f>Final_Report[[#This Row],[ScreenShot Name]]</f>
        <v>0</v>
      </c>
      <c r="I759" s="104">
        <f>Final_Report[[#This Row],[Priority]]</f>
        <v>0</v>
      </c>
      <c r="J759" s="103">
        <f>Final_Report[[#This Row],[Uploading Status]]</f>
        <v>0</v>
      </c>
    </row>
    <row r="760" spans="1:10" ht="409.5" hidden="1">
      <c r="A760" s="58">
        <f>Final_Report[[#This Row],[Issue Name]]</f>
        <v>0</v>
      </c>
      <c r="B760" s="103" t="str">
        <f>Final_Report[[#This Row],[Summary]]</f>
        <v>N/A</v>
      </c>
      <c r="C760" s="103" t="str">
        <f>CONCATENATE("*Steps to Reproduce:*",CHAR(10),CHAR(10),'Final Report'!AD760,CHAR(10),CHAR(10),'Final Report'!AF760,CHAR(10),CHAR(10),"*Actual Result:*",CHAR(10),'Final Report'!V760,CHAR(10),CHAR(10),"*ScreenShot Name:*",CHAR(10),'Final Report'!AI760,CHAR(10),CHAR(10),IF('Final Report'!X760&lt;&gt;"",CONCATENATE("*Code Snippet*",CHAR(10),'Final Report'!X760,CHAR(10),CHAR(10)),""),"*Expected Result*",CHAR(10),'Final Report'!Z760,CHAR(10),CHAR(10),"*Rationale*",CHAR(10),'Final Report'!AA760,CHAR(10),CHAR(10),"*Recommendation*",CHAR(10),'Final Report'!AC760,CHAR(10),CHAR(10),"*WCAG 2.1 Conformance Level:*",CHAR(10),'Final Report'!AG760,CHAR(10),CHAR(10),"*WCAG 2.1 Success Criteria:*",CHAR(10),'Final Report'!AH760,CHAR(10),CHAR(10),"*Tested on:*",CHAR(10),'Final Report'!AK760,CHAR(10),CHAR(10),IF(OR('Final Report'!G760&lt;&gt;"",'Final Report'!H760&lt;&gt;"",'Final Report'!I760&lt;&gt;"",'Final Report'!J760&lt;&gt;"",'Final Report'!K760&lt;&gt;"",'Final Report'!L760&lt;&gt;"",'Final Report'!M760&lt;&gt;"",'Final Report'!N760&lt;&gt;"",'Final Report'!O760&lt;&gt;""),CONCATENATE("*Assistive Technology:*",CHAR(10),IF('Final Report'!G760&lt;&gt;"",CONCATENATE("JAWS 2022 - Chrome - Windows - ",'Final Report'!G760,CHAR(10)),""),IF('Final Report'!H760&lt;&gt;"",CONCATENATE("NVDA 2022 - Firefox - Windows - ",'Final Report'!H760,CHAR(10)),""),IF('Final Report'!I760&lt;&gt;"",CONCATENATE("NVDA 2022 - Chrome - Windows - ",'Final Report'!I760,CHAR(10)),""),IF('Final Report'!J760&lt;&gt;"",CONCATENATE("VoiceOver - Safari - MAC OS - ",'Final Report'!J760,CHAR(10)),""),IF('Final Report'!K760&lt;&gt;"",CONCATENATE("VoiceOver - Chrome - MAC OS  - ",'Final Report'!K760,CHAR(10)),""),IF('Final Report'!L760&lt;&gt;"",CONCATENATE("VoiceOver - iOS - ",'Final Report'!L760,CHAR(10)),""),IF('Final Report'!M760&lt;&gt;"",CONCATENATE("TalkBack - Android - ",'Final Report'!M760,CHAR(10)),""),IF('Final Report'!N760&lt;&gt;"",CONCATENATE("ZoomText - ",'Final Report'!N760,CHAR(10)),""),IF('Final Report'!O760&lt;&gt;"",CONCATENATE("Dragon - ",'Final Report'!O760,CHAR(10)),""),CHAR(10),"*Original Bug:*",CHAR(10),)))</f>
        <v>*Steps to Reproduce:*
N/A
*Actual Result:*
N/A
*ScreenShot Name:*
*Code Snippet*
0
*Expected Result*
N/A
*Rationale*
N/A
*Recommendation*
N/A
*WCAG 2.1 Conformance Level:*
N/A
*WCAG 2.1 Success Criteria:*
N/A
*Tested on:*
Windows: 11
MAC OS: 12
iOS: 15
Android OS: 10
FALSE</v>
      </c>
      <c r="D760" s="121" t="b">
        <f>Final_Report[[#This Row],[Severity]]</f>
        <v>0</v>
      </c>
      <c r="E760" s="103" t="str">
        <f>CONCATENATE('Final Report'!AD760,CHAR(10),CHAR(10),'Final Report'!AF760)</f>
        <v xml:space="preserve">
N/A</v>
      </c>
      <c r="F760" s="103" t="str">
        <f>Final_Report[[#This Row],[Components]]</f>
        <v>N/A (Level N/A), Accessibility, Audit, Marketing, MLM-XL, MLVISION, MyLab, US, VPAT</v>
      </c>
      <c r="G760" s="103" t="e">
        <f>Final_Report[[#This Row],[Labels]]</f>
        <v>#VALUE!</v>
      </c>
      <c r="H760" s="103">
        <f>Final_Report[[#This Row],[ScreenShot Name]]</f>
        <v>0</v>
      </c>
      <c r="I760" s="104">
        <f>Final_Report[[#This Row],[Priority]]</f>
        <v>0</v>
      </c>
      <c r="J760" s="103">
        <f>Final_Report[[#This Row],[Uploading Status]]</f>
        <v>0</v>
      </c>
    </row>
    <row r="761" spans="1:10" ht="409.5" hidden="1">
      <c r="A761" s="58">
        <f>Final_Report[[#This Row],[Issue Name]]</f>
        <v>0</v>
      </c>
      <c r="B761" s="103" t="str">
        <f>Final_Report[[#This Row],[Summary]]</f>
        <v>N/A</v>
      </c>
      <c r="C761" s="103" t="str">
        <f>CONCATENATE("*Steps to Reproduce:*",CHAR(10),CHAR(10),'Final Report'!AD761,CHAR(10),CHAR(10),'Final Report'!AF761,CHAR(10),CHAR(10),"*Actual Result:*",CHAR(10),'Final Report'!V761,CHAR(10),CHAR(10),"*ScreenShot Name:*",CHAR(10),'Final Report'!AI761,CHAR(10),CHAR(10),IF('Final Report'!X761&lt;&gt;"",CONCATENATE("*Code Snippet*",CHAR(10),'Final Report'!X761,CHAR(10),CHAR(10)),""),"*Expected Result*",CHAR(10),'Final Report'!Z761,CHAR(10),CHAR(10),"*Rationale*",CHAR(10),'Final Report'!AA761,CHAR(10),CHAR(10),"*Recommendation*",CHAR(10),'Final Report'!AC761,CHAR(10),CHAR(10),"*WCAG 2.1 Conformance Level:*",CHAR(10),'Final Report'!AG761,CHAR(10),CHAR(10),"*WCAG 2.1 Success Criteria:*",CHAR(10),'Final Report'!AH761,CHAR(10),CHAR(10),"*Tested on:*",CHAR(10),'Final Report'!AK761,CHAR(10),CHAR(10),IF(OR('Final Report'!G761&lt;&gt;"",'Final Report'!H761&lt;&gt;"",'Final Report'!I761&lt;&gt;"",'Final Report'!J761&lt;&gt;"",'Final Report'!K761&lt;&gt;"",'Final Report'!L761&lt;&gt;"",'Final Report'!M761&lt;&gt;"",'Final Report'!N761&lt;&gt;"",'Final Report'!O761&lt;&gt;""),CONCATENATE("*Assistive Technology:*",CHAR(10),IF('Final Report'!G761&lt;&gt;"",CONCATENATE("JAWS 2022 - Chrome - Windows - ",'Final Report'!G761,CHAR(10)),""),IF('Final Report'!H761&lt;&gt;"",CONCATENATE("NVDA 2022 - Firefox - Windows - ",'Final Report'!H761,CHAR(10)),""),IF('Final Report'!I761&lt;&gt;"",CONCATENATE("NVDA 2022 - Chrome - Windows - ",'Final Report'!I761,CHAR(10)),""),IF('Final Report'!J761&lt;&gt;"",CONCATENATE("VoiceOver - Safari - MAC OS - ",'Final Report'!J761,CHAR(10)),""),IF('Final Report'!K761&lt;&gt;"",CONCATENATE("VoiceOver - Chrome - MAC OS  - ",'Final Report'!K761,CHAR(10)),""),IF('Final Report'!L761&lt;&gt;"",CONCATENATE("VoiceOver - iOS - ",'Final Report'!L761,CHAR(10)),""),IF('Final Report'!M761&lt;&gt;"",CONCATENATE("TalkBack - Android - ",'Final Report'!M761,CHAR(10)),""),IF('Final Report'!N761&lt;&gt;"",CONCATENATE("ZoomText - ",'Final Report'!N761,CHAR(10)),""),IF('Final Report'!O761&lt;&gt;"",CONCATENATE("Dragon - ",'Final Report'!O761,CHAR(10)),""),CHAR(10),"*Original Bug:*",CHAR(10),)))</f>
        <v>*Steps to Reproduce:*
N/A
*Actual Result:*
N/A
*ScreenShot Name:*
*Code Snippet*
0
*Expected Result*
N/A
*Rationale*
N/A
*Recommendation*
N/A
*WCAG 2.1 Conformance Level:*
N/A
*WCAG 2.1 Success Criteria:*
N/A
*Tested on:*
Windows: 11
MAC OS: 12
iOS: 15
Android OS: 10
FALSE</v>
      </c>
      <c r="D761" s="121" t="b">
        <f>Final_Report[[#This Row],[Severity]]</f>
        <v>0</v>
      </c>
      <c r="E761" s="103" t="str">
        <f>CONCATENATE('Final Report'!AD761,CHAR(10),CHAR(10),'Final Report'!AF761)</f>
        <v xml:space="preserve">
N/A</v>
      </c>
      <c r="F761" s="103" t="str">
        <f>Final_Report[[#This Row],[Components]]</f>
        <v>N/A (Level N/A), Accessibility, Audit, Marketing, MLM-XL, MLVISION, MyLab, US, VPAT</v>
      </c>
      <c r="G761" s="103" t="e">
        <f>Final_Report[[#This Row],[Labels]]</f>
        <v>#VALUE!</v>
      </c>
      <c r="H761" s="103">
        <f>Final_Report[[#This Row],[ScreenShot Name]]</f>
        <v>0</v>
      </c>
      <c r="I761" s="104">
        <f>Final_Report[[#This Row],[Priority]]</f>
        <v>0</v>
      </c>
      <c r="J761" s="103">
        <f>Final_Report[[#This Row],[Uploading Status]]</f>
        <v>0</v>
      </c>
    </row>
    <row r="762" spans="1:10" ht="409.5" hidden="1">
      <c r="A762" s="58">
        <f>Final_Report[[#This Row],[Issue Name]]</f>
        <v>0</v>
      </c>
      <c r="B762" s="103" t="str">
        <f>Final_Report[[#This Row],[Summary]]</f>
        <v>N/A</v>
      </c>
      <c r="C762" s="103" t="str">
        <f>CONCATENATE("*Steps to Reproduce:*",CHAR(10),CHAR(10),'Final Report'!AD762,CHAR(10),CHAR(10),'Final Report'!AF762,CHAR(10),CHAR(10),"*Actual Result:*",CHAR(10),'Final Report'!V762,CHAR(10),CHAR(10),"*ScreenShot Name:*",CHAR(10),'Final Report'!AI762,CHAR(10),CHAR(10),IF('Final Report'!X762&lt;&gt;"",CONCATENATE("*Code Snippet*",CHAR(10),'Final Report'!X762,CHAR(10),CHAR(10)),""),"*Expected Result*",CHAR(10),'Final Report'!Z762,CHAR(10),CHAR(10),"*Rationale*",CHAR(10),'Final Report'!AA762,CHAR(10),CHAR(10),"*Recommendation*",CHAR(10),'Final Report'!AC762,CHAR(10),CHAR(10),"*WCAG 2.1 Conformance Level:*",CHAR(10),'Final Report'!AG762,CHAR(10),CHAR(10),"*WCAG 2.1 Success Criteria:*",CHAR(10),'Final Report'!AH762,CHAR(10),CHAR(10),"*Tested on:*",CHAR(10),'Final Report'!AK762,CHAR(10),CHAR(10),IF(OR('Final Report'!G762&lt;&gt;"",'Final Report'!H762&lt;&gt;"",'Final Report'!I762&lt;&gt;"",'Final Report'!J762&lt;&gt;"",'Final Report'!K762&lt;&gt;"",'Final Report'!L762&lt;&gt;"",'Final Report'!M762&lt;&gt;"",'Final Report'!N762&lt;&gt;"",'Final Report'!O762&lt;&gt;""),CONCATENATE("*Assistive Technology:*",CHAR(10),IF('Final Report'!G762&lt;&gt;"",CONCATENATE("JAWS 2022 - Chrome - Windows - ",'Final Report'!G762,CHAR(10)),""),IF('Final Report'!H762&lt;&gt;"",CONCATENATE("NVDA 2022 - Firefox - Windows - ",'Final Report'!H762,CHAR(10)),""),IF('Final Report'!I762&lt;&gt;"",CONCATENATE("NVDA 2022 - Chrome - Windows - ",'Final Report'!I762,CHAR(10)),""),IF('Final Report'!J762&lt;&gt;"",CONCATENATE("VoiceOver - Safari - MAC OS - ",'Final Report'!J762,CHAR(10)),""),IF('Final Report'!K762&lt;&gt;"",CONCATENATE("VoiceOver - Chrome - MAC OS  - ",'Final Report'!K762,CHAR(10)),""),IF('Final Report'!L762&lt;&gt;"",CONCATENATE("VoiceOver - iOS - ",'Final Report'!L762,CHAR(10)),""),IF('Final Report'!M762&lt;&gt;"",CONCATENATE("TalkBack - Android - ",'Final Report'!M762,CHAR(10)),""),IF('Final Report'!N762&lt;&gt;"",CONCATENATE("ZoomText - ",'Final Report'!N762,CHAR(10)),""),IF('Final Report'!O762&lt;&gt;"",CONCATENATE("Dragon - ",'Final Report'!O762,CHAR(10)),""),CHAR(10),"*Original Bug:*",CHAR(10),)))</f>
        <v>*Steps to Reproduce:*
N/A
*Actual Result:*
N/A
*ScreenShot Name:*
*Code Snippet*
0
*Expected Result*
N/A
*Rationale*
N/A
*Recommendation*
N/A
*WCAG 2.1 Conformance Level:*
N/A
*WCAG 2.1 Success Criteria:*
N/A
*Tested on:*
Windows: 11
MAC OS: 12
iOS: 15
Android OS: 10
FALSE</v>
      </c>
      <c r="D762" s="121" t="b">
        <f>Final_Report[[#This Row],[Severity]]</f>
        <v>0</v>
      </c>
      <c r="E762" s="103" t="str">
        <f>CONCATENATE('Final Report'!AD762,CHAR(10),CHAR(10),'Final Report'!AF762)</f>
        <v xml:space="preserve">
N/A</v>
      </c>
      <c r="F762" s="103" t="str">
        <f>Final_Report[[#This Row],[Components]]</f>
        <v>N/A (Level N/A), Accessibility, Audit, Marketing, MLM-XL, MLVISION, MyLab, US, VPAT</v>
      </c>
      <c r="G762" s="103" t="e">
        <f>Final_Report[[#This Row],[Labels]]</f>
        <v>#VALUE!</v>
      </c>
      <c r="H762" s="103">
        <f>Final_Report[[#This Row],[ScreenShot Name]]</f>
        <v>0</v>
      </c>
      <c r="I762" s="104">
        <f>Final_Report[[#This Row],[Priority]]</f>
        <v>0</v>
      </c>
      <c r="J762" s="103">
        <f>Final_Report[[#This Row],[Uploading Status]]</f>
        <v>0</v>
      </c>
    </row>
    <row r="763" spans="1:10" ht="409.5" hidden="1">
      <c r="A763" s="58">
        <f>Final_Report[[#This Row],[Issue Name]]</f>
        <v>0</v>
      </c>
      <c r="B763" s="103" t="str">
        <f>Final_Report[[#This Row],[Summary]]</f>
        <v>N/A</v>
      </c>
      <c r="C763" s="103" t="str">
        <f>CONCATENATE("*Steps to Reproduce:*",CHAR(10),CHAR(10),'Final Report'!AD763,CHAR(10),CHAR(10),'Final Report'!AF763,CHAR(10),CHAR(10),"*Actual Result:*",CHAR(10),'Final Report'!V763,CHAR(10),CHAR(10),"*ScreenShot Name:*",CHAR(10),'Final Report'!AI763,CHAR(10),CHAR(10),IF('Final Report'!X763&lt;&gt;"",CONCATENATE("*Code Snippet*",CHAR(10),'Final Report'!X763,CHAR(10),CHAR(10)),""),"*Expected Result*",CHAR(10),'Final Report'!Z763,CHAR(10),CHAR(10),"*Rationale*",CHAR(10),'Final Report'!AA763,CHAR(10),CHAR(10),"*Recommendation*",CHAR(10),'Final Report'!AC763,CHAR(10),CHAR(10),"*WCAG 2.1 Conformance Level:*",CHAR(10),'Final Report'!AG763,CHAR(10),CHAR(10),"*WCAG 2.1 Success Criteria:*",CHAR(10),'Final Report'!AH763,CHAR(10),CHAR(10),"*Tested on:*",CHAR(10),'Final Report'!AK763,CHAR(10),CHAR(10),IF(OR('Final Report'!G763&lt;&gt;"",'Final Report'!H763&lt;&gt;"",'Final Report'!I763&lt;&gt;"",'Final Report'!J763&lt;&gt;"",'Final Report'!K763&lt;&gt;"",'Final Report'!L763&lt;&gt;"",'Final Report'!M763&lt;&gt;"",'Final Report'!N763&lt;&gt;"",'Final Report'!O763&lt;&gt;""),CONCATENATE("*Assistive Technology:*",CHAR(10),IF('Final Report'!G763&lt;&gt;"",CONCATENATE("JAWS 2022 - Chrome - Windows - ",'Final Report'!G763,CHAR(10)),""),IF('Final Report'!H763&lt;&gt;"",CONCATENATE("NVDA 2022 - Firefox - Windows - ",'Final Report'!H763,CHAR(10)),""),IF('Final Report'!I763&lt;&gt;"",CONCATENATE("NVDA 2022 - Chrome - Windows - ",'Final Report'!I763,CHAR(10)),""),IF('Final Report'!J763&lt;&gt;"",CONCATENATE("VoiceOver - Safari - MAC OS - ",'Final Report'!J763,CHAR(10)),""),IF('Final Report'!K763&lt;&gt;"",CONCATENATE("VoiceOver - Chrome - MAC OS  - ",'Final Report'!K763,CHAR(10)),""),IF('Final Report'!L763&lt;&gt;"",CONCATENATE("VoiceOver - iOS - ",'Final Report'!L763,CHAR(10)),""),IF('Final Report'!M763&lt;&gt;"",CONCATENATE("TalkBack - Android - ",'Final Report'!M763,CHAR(10)),""),IF('Final Report'!N763&lt;&gt;"",CONCATENATE("ZoomText - ",'Final Report'!N763,CHAR(10)),""),IF('Final Report'!O763&lt;&gt;"",CONCATENATE("Dragon - ",'Final Report'!O763,CHAR(10)),""),CHAR(10),"*Original Bug:*",CHAR(10),)))</f>
        <v>*Steps to Reproduce:*
N/A
*Actual Result:*
N/A
*ScreenShot Name:*
*Code Snippet*
0
*Expected Result*
N/A
*Rationale*
N/A
*Recommendation*
N/A
*WCAG 2.1 Conformance Level:*
N/A
*WCAG 2.1 Success Criteria:*
N/A
*Tested on:*
Windows: 11
MAC OS: 12
iOS: 15
Android OS: 10
FALSE</v>
      </c>
      <c r="D763" s="121" t="b">
        <f>Final_Report[[#This Row],[Severity]]</f>
        <v>0</v>
      </c>
      <c r="E763" s="103" t="str">
        <f>CONCATENATE('Final Report'!AD763,CHAR(10),CHAR(10),'Final Report'!AF763)</f>
        <v xml:space="preserve">
N/A</v>
      </c>
      <c r="F763" s="103" t="str">
        <f>Final_Report[[#This Row],[Components]]</f>
        <v>N/A (Level N/A), Accessibility, Audit, Marketing, MLM-XL, MLVISION, MyLab, US, VPAT</v>
      </c>
      <c r="G763" s="103" t="e">
        <f>Final_Report[[#This Row],[Labels]]</f>
        <v>#VALUE!</v>
      </c>
      <c r="H763" s="103">
        <f>Final_Report[[#This Row],[ScreenShot Name]]</f>
        <v>0</v>
      </c>
      <c r="I763" s="104">
        <f>Final_Report[[#This Row],[Priority]]</f>
        <v>0</v>
      </c>
      <c r="J763" s="103">
        <f>Final_Report[[#This Row],[Uploading Status]]</f>
        <v>0</v>
      </c>
    </row>
    <row r="764" spans="1:10" ht="409.5" hidden="1">
      <c r="A764" s="58">
        <f>Final_Report[[#This Row],[Issue Name]]</f>
        <v>0</v>
      </c>
      <c r="B764" s="103" t="str">
        <f>Final_Report[[#This Row],[Summary]]</f>
        <v>N/A</v>
      </c>
      <c r="C764" s="103" t="str">
        <f>CONCATENATE("*Steps to Reproduce:*",CHAR(10),CHAR(10),'Final Report'!AD764,CHAR(10),CHAR(10),'Final Report'!AF764,CHAR(10),CHAR(10),"*Actual Result:*",CHAR(10),'Final Report'!V764,CHAR(10),CHAR(10),"*ScreenShot Name:*",CHAR(10),'Final Report'!AI764,CHAR(10),CHAR(10),IF('Final Report'!X764&lt;&gt;"",CONCATENATE("*Code Snippet*",CHAR(10),'Final Report'!X764,CHAR(10),CHAR(10)),""),"*Expected Result*",CHAR(10),'Final Report'!Z764,CHAR(10),CHAR(10),"*Rationale*",CHAR(10),'Final Report'!AA764,CHAR(10),CHAR(10),"*Recommendation*",CHAR(10),'Final Report'!AC764,CHAR(10),CHAR(10),"*WCAG 2.1 Conformance Level:*",CHAR(10),'Final Report'!AG764,CHAR(10),CHAR(10),"*WCAG 2.1 Success Criteria:*",CHAR(10),'Final Report'!AH764,CHAR(10),CHAR(10),"*Tested on:*",CHAR(10),'Final Report'!AK764,CHAR(10),CHAR(10),IF(OR('Final Report'!G764&lt;&gt;"",'Final Report'!H764&lt;&gt;"",'Final Report'!I764&lt;&gt;"",'Final Report'!J764&lt;&gt;"",'Final Report'!K764&lt;&gt;"",'Final Report'!L764&lt;&gt;"",'Final Report'!M764&lt;&gt;"",'Final Report'!N764&lt;&gt;"",'Final Report'!O764&lt;&gt;""),CONCATENATE("*Assistive Technology:*",CHAR(10),IF('Final Report'!G764&lt;&gt;"",CONCATENATE("JAWS 2022 - Chrome - Windows - ",'Final Report'!G764,CHAR(10)),""),IF('Final Report'!H764&lt;&gt;"",CONCATENATE("NVDA 2022 - Firefox - Windows - ",'Final Report'!H764,CHAR(10)),""),IF('Final Report'!I764&lt;&gt;"",CONCATENATE("NVDA 2022 - Chrome - Windows - ",'Final Report'!I764,CHAR(10)),""),IF('Final Report'!J764&lt;&gt;"",CONCATENATE("VoiceOver - Safari - MAC OS - ",'Final Report'!J764,CHAR(10)),""),IF('Final Report'!K764&lt;&gt;"",CONCATENATE("VoiceOver - Chrome - MAC OS  - ",'Final Report'!K764,CHAR(10)),""),IF('Final Report'!L764&lt;&gt;"",CONCATENATE("VoiceOver - iOS - ",'Final Report'!L764,CHAR(10)),""),IF('Final Report'!M764&lt;&gt;"",CONCATENATE("TalkBack - Android - ",'Final Report'!M764,CHAR(10)),""),IF('Final Report'!N764&lt;&gt;"",CONCATENATE("ZoomText - ",'Final Report'!N764,CHAR(10)),""),IF('Final Report'!O764&lt;&gt;"",CONCATENATE("Dragon - ",'Final Report'!O764,CHAR(10)),""),CHAR(10),"*Original Bug:*",CHAR(10),)))</f>
        <v>*Steps to Reproduce:*
N/A
*Actual Result:*
N/A
*ScreenShot Name:*
*Code Snippet*
0
*Expected Result*
N/A
*Rationale*
N/A
*Recommendation*
N/A
*WCAG 2.1 Conformance Level:*
N/A
*WCAG 2.1 Success Criteria:*
N/A
*Tested on:*
Windows: 11
MAC OS: 12
iOS: 15
Android OS: 10
FALSE</v>
      </c>
      <c r="D764" s="121" t="b">
        <f>Final_Report[[#This Row],[Severity]]</f>
        <v>0</v>
      </c>
      <c r="E764" s="103" t="str">
        <f>CONCATENATE('Final Report'!AD764,CHAR(10),CHAR(10),'Final Report'!AF764)</f>
        <v xml:space="preserve">
N/A</v>
      </c>
      <c r="F764" s="103" t="str">
        <f>Final_Report[[#This Row],[Components]]</f>
        <v>N/A (Level N/A), Accessibility, Audit, Marketing, MLM-XL, MLVISION, MyLab, US, VPAT</v>
      </c>
      <c r="G764" s="103" t="e">
        <f>Final_Report[[#This Row],[Labels]]</f>
        <v>#VALUE!</v>
      </c>
      <c r="H764" s="103">
        <f>Final_Report[[#This Row],[ScreenShot Name]]</f>
        <v>0</v>
      </c>
      <c r="I764" s="104">
        <f>Final_Report[[#This Row],[Priority]]</f>
        <v>0</v>
      </c>
      <c r="J764" s="103">
        <f>Final_Report[[#This Row],[Uploading Status]]</f>
        <v>0</v>
      </c>
    </row>
    <row r="765" spans="1:10" ht="409.5" hidden="1">
      <c r="A765" s="58">
        <f>Final_Report[[#This Row],[Issue Name]]</f>
        <v>0</v>
      </c>
      <c r="B765" s="103" t="str">
        <f>Final_Report[[#This Row],[Summary]]</f>
        <v>N/A</v>
      </c>
      <c r="C765" s="103" t="str">
        <f>CONCATENATE("*Steps to Reproduce:*",CHAR(10),CHAR(10),'Final Report'!AD765,CHAR(10),CHAR(10),'Final Report'!AF765,CHAR(10),CHAR(10),"*Actual Result:*",CHAR(10),'Final Report'!V765,CHAR(10),CHAR(10),"*ScreenShot Name:*",CHAR(10),'Final Report'!AI765,CHAR(10),CHAR(10),IF('Final Report'!X765&lt;&gt;"",CONCATENATE("*Code Snippet*",CHAR(10),'Final Report'!X765,CHAR(10),CHAR(10)),""),"*Expected Result*",CHAR(10),'Final Report'!Z765,CHAR(10),CHAR(10),"*Rationale*",CHAR(10),'Final Report'!AA765,CHAR(10),CHAR(10),"*Recommendation*",CHAR(10),'Final Report'!AC765,CHAR(10),CHAR(10),"*WCAG 2.1 Conformance Level:*",CHAR(10),'Final Report'!AG765,CHAR(10),CHAR(10),"*WCAG 2.1 Success Criteria:*",CHAR(10),'Final Report'!AH765,CHAR(10),CHAR(10),"*Tested on:*",CHAR(10),'Final Report'!AK765,CHAR(10),CHAR(10),IF(OR('Final Report'!G765&lt;&gt;"",'Final Report'!H765&lt;&gt;"",'Final Report'!I765&lt;&gt;"",'Final Report'!J765&lt;&gt;"",'Final Report'!K765&lt;&gt;"",'Final Report'!L765&lt;&gt;"",'Final Report'!M765&lt;&gt;"",'Final Report'!N765&lt;&gt;"",'Final Report'!O765&lt;&gt;""),CONCATENATE("*Assistive Technology:*",CHAR(10),IF('Final Report'!G765&lt;&gt;"",CONCATENATE("JAWS 2022 - Chrome - Windows - ",'Final Report'!G765,CHAR(10)),""),IF('Final Report'!H765&lt;&gt;"",CONCATENATE("NVDA 2022 - Firefox - Windows - ",'Final Report'!H765,CHAR(10)),""),IF('Final Report'!I765&lt;&gt;"",CONCATENATE("NVDA 2022 - Chrome - Windows - ",'Final Report'!I765,CHAR(10)),""),IF('Final Report'!J765&lt;&gt;"",CONCATENATE("VoiceOver - Safari - MAC OS - ",'Final Report'!J765,CHAR(10)),""),IF('Final Report'!K765&lt;&gt;"",CONCATENATE("VoiceOver - Chrome - MAC OS  - ",'Final Report'!K765,CHAR(10)),""),IF('Final Report'!L765&lt;&gt;"",CONCATENATE("VoiceOver - iOS - ",'Final Report'!L765,CHAR(10)),""),IF('Final Report'!M765&lt;&gt;"",CONCATENATE("TalkBack - Android - ",'Final Report'!M765,CHAR(10)),""),IF('Final Report'!N765&lt;&gt;"",CONCATENATE("ZoomText - ",'Final Report'!N765,CHAR(10)),""),IF('Final Report'!O765&lt;&gt;"",CONCATENATE("Dragon - ",'Final Report'!O765,CHAR(10)),""),CHAR(10),"*Original Bug:*",CHAR(10),)))</f>
        <v>*Steps to Reproduce:*
N/A
*Actual Result:*
N/A
*ScreenShot Name:*
*Code Snippet*
0
*Expected Result*
N/A
*Rationale*
N/A
*Recommendation*
N/A
*WCAG 2.1 Conformance Level:*
N/A
*WCAG 2.1 Success Criteria:*
N/A
*Tested on:*
Windows: 11
MAC OS: 12
iOS: 15
Android OS: 10
FALSE</v>
      </c>
      <c r="D765" s="121" t="b">
        <f>Final_Report[[#This Row],[Severity]]</f>
        <v>0</v>
      </c>
      <c r="E765" s="103" t="str">
        <f>CONCATENATE('Final Report'!AD765,CHAR(10),CHAR(10),'Final Report'!AF765)</f>
        <v xml:space="preserve">
N/A</v>
      </c>
      <c r="F765" s="103" t="str">
        <f>Final_Report[[#This Row],[Components]]</f>
        <v>N/A (Level N/A), Accessibility, Audit, Marketing, MLM-XL, MLVISION, MyLab, US, VPAT</v>
      </c>
      <c r="G765" s="103" t="e">
        <f>Final_Report[[#This Row],[Labels]]</f>
        <v>#VALUE!</v>
      </c>
      <c r="H765" s="103">
        <f>Final_Report[[#This Row],[ScreenShot Name]]</f>
        <v>0</v>
      </c>
      <c r="I765" s="104">
        <f>Final_Report[[#This Row],[Priority]]</f>
        <v>0</v>
      </c>
      <c r="J765" s="103">
        <f>Final_Report[[#This Row],[Uploading Status]]</f>
        <v>0</v>
      </c>
    </row>
    <row r="766" spans="1:10" ht="409.5" hidden="1">
      <c r="A766" s="58">
        <f>Final_Report[[#This Row],[Issue Name]]</f>
        <v>0</v>
      </c>
      <c r="B766" s="103" t="str">
        <f>Final_Report[[#This Row],[Summary]]</f>
        <v>N/A</v>
      </c>
      <c r="C766" s="103" t="str">
        <f>CONCATENATE("*Steps to Reproduce:*",CHAR(10),CHAR(10),'Final Report'!AD766,CHAR(10),CHAR(10),'Final Report'!AF766,CHAR(10),CHAR(10),"*Actual Result:*",CHAR(10),'Final Report'!V766,CHAR(10),CHAR(10),"*ScreenShot Name:*",CHAR(10),'Final Report'!AI766,CHAR(10),CHAR(10),IF('Final Report'!X766&lt;&gt;"",CONCATENATE("*Code Snippet*",CHAR(10),'Final Report'!X766,CHAR(10),CHAR(10)),""),"*Expected Result*",CHAR(10),'Final Report'!Z766,CHAR(10),CHAR(10),"*Rationale*",CHAR(10),'Final Report'!AA766,CHAR(10),CHAR(10),"*Recommendation*",CHAR(10),'Final Report'!AC766,CHAR(10),CHAR(10),"*WCAG 2.1 Conformance Level:*",CHAR(10),'Final Report'!AG766,CHAR(10),CHAR(10),"*WCAG 2.1 Success Criteria:*",CHAR(10),'Final Report'!AH766,CHAR(10),CHAR(10),"*Tested on:*",CHAR(10),'Final Report'!AK766,CHAR(10),CHAR(10),IF(OR('Final Report'!G766&lt;&gt;"",'Final Report'!H766&lt;&gt;"",'Final Report'!I766&lt;&gt;"",'Final Report'!J766&lt;&gt;"",'Final Report'!K766&lt;&gt;"",'Final Report'!L766&lt;&gt;"",'Final Report'!M766&lt;&gt;"",'Final Report'!N766&lt;&gt;"",'Final Report'!O766&lt;&gt;""),CONCATENATE("*Assistive Technology:*",CHAR(10),IF('Final Report'!G766&lt;&gt;"",CONCATENATE("JAWS 2022 - Chrome - Windows - ",'Final Report'!G766,CHAR(10)),""),IF('Final Report'!H766&lt;&gt;"",CONCATENATE("NVDA 2022 - Firefox - Windows - ",'Final Report'!H766,CHAR(10)),""),IF('Final Report'!I766&lt;&gt;"",CONCATENATE("NVDA 2022 - Chrome - Windows - ",'Final Report'!I766,CHAR(10)),""),IF('Final Report'!J766&lt;&gt;"",CONCATENATE("VoiceOver - Safari - MAC OS - ",'Final Report'!J766,CHAR(10)),""),IF('Final Report'!K766&lt;&gt;"",CONCATENATE("VoiceOver - Chrome - MAC OS  - ",'Final Report'!K766,CHAR(10)),""),IF('Final Report'!L766&lt;&gt;"",CONCATENATE("VoiceOver - iOS - ",'Final Report'!L766,CHAR(10)),""),IF('Final Report'!M766&lt;&gt;"",CONCATENATE("TalkBack - Android - ",'Final Report'!M766,CHAR(10)),""),IF('Final Report'!N766&lt;&gt;"",CONCATENATE("ZoomText - ",'Final Report'!N766,CHAR(10)),""),IF('Final Report'!O766&lt;&gt;"",CONCATENATE("Dragon - ",'Final Report'!O766,CHAR(10)),""),CHAR(10),"*Original Bug:*",CHAR(10),)))</f>
        <v>*Steps to Reproduce:*
N/A
*Actual Result:*
N/A
*ScreenShot Name:*
*Code Snippet*
0
*Expected Result*
N/A
*Rationale*
N/A
*Recommendation*
N/A
*WCAG 2.1 Conformance Level:*
N/A
*WCAG 2.1 Success Criteria:*
N/A
*Tested on:*
Windows: 11
MAC OS: 12
iOS: 15
Android OS: 10
FALSE</v>
      </c>
      <c r="D766" s="121" t="b">
        <f>Final_Report[[#This Row],[Severity]]</f>
        <v>0</v>
      </c>
      <c r="E766" s="103" t="str">
        <f>CONCATENATE('Final Report'!AD766,CHAR(10),CHAR(10),'Final Report'!AF766)</f>
        <v xml:space="preserve">
N/A</v>
      </c>
      <c r="F766" s="103" t="str">
        <f>Final_Report[[#This Row],[Components]]</f>
        <v>N/A (Level N/A), Accessibility, Audit, Marketing, MLM-XL, MLVISION, MyLab, US, VPAT</v>
      </c>
      <c r="G766" s="103" t="e">
        <f>Final_Report[[#This Row],[Labels]]</f>
        <v>#VALUE!</v>
      </c>
      <c r="H766" s="103">
        <f>Final_Report[[#This Row],[ScreenShot Name]]</f>
        <v>0</v>
      </c>
      <c r="I766" s="104">
        <f>Final_Report[[#This Row],[Priority]]</f>
        <v>0</v>
      </c>
      <c r="J766" s="103">
        <f>Final_Report[[#This Row],[Uploading Status]]</f>
        <v>0</v>
      </c>
    </row>
    <row r="767" spans="1:10" ht="409.5" hidden="1">
      <c r="A767" s="58">
        <f>Final_Report[[#This Row],[Issue Name]]</f>
        <v>0</v>
      </c>
      <c r="B767" s="103" t="str">
        <f>Final_Report[[#This Row],[Summary]]</f>
        <v>N/A</v>
      </c>
      <c r="C767" s="103" t="str">
        <f>CONCATENATE("*Steps to Reproduce:*",CHAR(10),CHAR(10),'Final Report'!AD767,CHAR(10),CHAR(10),'Final Report'!AF767,CHAR(10),CHAR(10),"*Actual Result:*",CHAR(10),'Final Report'!V767,CHAR(10),CHAR(10),"*ScreenShot Name:*",CHAR(10),'Final Report'!AI767,CHAR(10),CHAR(10),IF('Final Report'!X767&lt;&gt;"",CONCATENATE("*Code Snippet*",CHAR(10),'Final Report'!X767,CHAR(10),CHAR(10)),""),"*Expected Result*",CHAR(10),'Final Report'!Z767,CHAR(10),CHAR(10),"*Rationale*",CHAR(10),'Final Report'!AA767,CHAR(10),CHAR(10),"*Recommendation*",CHAR(10),'Final Report'!AC767,CHAR(10),CHAR(10),"*WCAG 2.1 Conformance Level:*",CHAR(10),'Final Report'!AG767,CHAR(10),CHAR(10),"*WCAG 2.1 Success Criteria:*",CHAR(10),'Final Report'!AH767,CHAR(10),CHAR(10),"*Tested on:*",CHAR(10),'Final Report'!AK767,CHAR(10),CHAR(10),IF(OR('Final Report'!G767&lt;&gt;"",'Final Report'!H767&lt;&gt;"",'Final Report'!I767&lt;&gt;"",'Final Report'!J767&lt;&gt;"",'Final Report'!K767&lt;&gt;"",'Final Report'!L767&lt;&gt;"",'Final Report'!M767&lt;&gt;"",'Final Report'!N767&lt;&gt;"",'Final Report'!O767&lt;&gt;""),CONCATENATE("*Assistive Technology:*",CHAR(10),IF('Final Report'!G767&lt;&gt;"",CONCATENATE("JAWS 2022 - Chrome - Windows - ",'Final Report'!G767,CHAR(10)),""),IF('Final Report'!H767&lt;&gt;"",CONCATENATE("NVDA 2022 - Firefox - Windows - ",'Final Report'!H767,CHAR(10)),""),IF('Final Report'!I767&lt;&gt;"",CONCATENATE("NVDA 2022 - Chrome - Windows - ",'Final Report'!I767,CHAR(10)),""),IF('Final Report'!J767&lt;&gt;"",CONCATENATE("VoiceOver - Safari - MAC OS - ",'Final Report'!J767,CHAR(10)),""),IF('Final Report'!K767&lt;&gt;"",CONCATENATE("VoiceOver - Chrome - MAC OS  - ",'Final Report'!K767,CHAR(10)),""),IF('Final Report'!L767&lt;&gt;"",CONCATENATE("VoiceOver - iOS - ",'Final Report'!L767,CHAR(10)),""),IF('Final Report'!M767&lt;&gt;"",CONCATENATE("TalkBack - Android - ",'Final Report'!M767,CHAR(10)),""),IF('Final Report'!N767&lt;&gt;"",CONCATENATE("ZoomText - ",'Final Report'!N767,CHAR(10)),""),IF('Final Report'!O767&lt;&gt;"",CONCATENATE("Dragon - ",'Final Report'!O767,CHAR(10)),""),CHAR(10),"*Original Bug:*",CHAR(10),)))</f>
        <v>*Steps to Reproduce:*
N/A
*Actual Result:*
N/A
*ScreenShot Name:*
*Code Snippet*
0
*Expected Result*
N/A
*Rationale*
N/A
*Recommendation*
N/A
*WCAG 2.1 Conformance Level:*
N/A
*WCAG 2.1 Success Criteria:*
N/A
*Tested on:*
Windows: 11
MAC OS: 12
iOS: 15
Android OS: 10
FALSE</v>
      </c>
      <c r="D767" s="121" t="b">
        <f>Final_Report[[#This Row],[Severity]]</f>
        <v>0</v>
      </c>
      <c r="E767" s="103" t="str">
        <f>CONCATENATE('Final Report'!AD767,CHAR(10),CHAR(10),'Final Report'!AF767)</f>
        <v xml:space="preserve">
N/A</v>
      </c>
      <c r="F767" s="103" t="str">
        <f>Final_Report[[#This Row],[Components]]</f>
        <v>N/A (Level N/A), Accessibility, Audit, Marketing, MLM-XL, MLVISION, MyLab, US, VPAT</v>
      </c>
      <c r="G767" s="103" t="e">
        <f>Final_Report[[#This Row],[Labels]]</f>
        <v>#VALUE!</v>
      </c>
      <c r="H767" s="103">
        <f>Final_Report[[#This Row],[ScreenShot Name]]</f>
        <v>0</v>
      </c>
      <c r="I767" s="104">
        <f>Final_Report[[#This Row],[Priority]]</f>
        <v>0</v>
      </c>
      <c r="J767" s="103">
        <f>Final_Report[[#This Row],[Uploading Status]]</f>
        <v>0</v>
      </c>
    </row>
    <row r="768" spans="1:10" ht="409.5" hidden="1">
      <c r="A768" s="58">
        <f>Final_Report[[#This Row],[Issue Name]]</f>
        <v>0</v>
      </c>
      <c r="B768" s="103" t="str">
        <f>Final_Report[[#This Row],[Summary]]</f>
        <v>N/A</v>
      </c>
      <c r="C768" s="103" t="str">
        <f>CONCATENATE("*Steps to Reproduce:*",CHAR(10),CHAR(10),'Final Report'!AD768,CHAR(10),CHAR(10),'Final Report'!AF768,CHAR(10),CHAR(10),"*Actual Result:*",CHAR(10),'Final Report'!V768,CHAR(10),CHAR(10),"*ScreenShot Name:*",CHAR(10),'Final Report'!AI768,CHAR(10),CHAR(10),IF('Final Report'!X768&lt;&gt;"",CONCATENATE("*Code Snippet*",CHAR(10),'Final Report'!X768,CHAR(10),CHAR(10)),""),"*Expected Result*",CHAR(10),'Final Report'!Z768,CHAR(10),CHAR(10),"*Rationale*",CHAR(10),'Final Report'!AA768,CHAR(10),CHAR(10),"*Recommendation*",CHAR(10),'Final Report'!AC768,CHAR(10),CHAR(10),"*WCAG 2.1 Conformance Level:*",CHAR(10),'Final Report'!AG768,CHAR(10),CHAR(10),"*WCAG 2.1 Success Criteria:*",CHAR(10),'Final Report'!AH768,CHAR(10),CHAR(10),"*Tested on:*",CHAR(10),'Final Report'!AK768,CHAR(10),CHAR(10),IF(OR('Final Report'!G768&lt;&gt;"",'Final Report'!H768&lt;&gt;"",'Final Report'!I768&lt;&gt;"",'Final Report'!J768&lt;&gt;"",'Final Report'!K768&lt;&gt;"",'Final Report'!L768&lt;&gt;"",'Final Report'!M768&lt;&gt;"",'Final Report'!N768&lt;&gt;"",'Final Report'!O768&lt;&gt;""),CONCATENATE("*Assistive Technology:*",CHAR(10),IF('Final Report'!G768&lt;&gt;"",CONCATENATE("JAWS 2022 - Chrome - Windows - ",'Final Report'!G768,CHAR(10)),""),IF('Final Report'!H768&lt;&gt;"",CONCATENATE("NVDA 2022 - Firefox - Windows - ",'Final Report'!H768,CHAR(10)),""),IF('Final Report'!I768&lt;&gt;"",CONCATENATE("NVDA 2022 - Chrome - Windows - ",'Final Report'!I768,CHAR(10)),""),IF('Final Report'!J768&lt;&gt;"",CONCATENATE("VoiceOver - Safari - MAC OS - ",'Final Report'!J768,CHAR(10)),""),IF('Final Report'!K768&lt;&gt;"",CONCATENATE("VoiceOver - Chrome - MAC OS  - ",'Final Report'!K768,CHAR(10)),""),IF('Final Report'!L768&lt;&gt;"",CONCATENATE("VoiceOver - iOS - ",'Final Report'!L768,CHAR(10)),""),IF('Final Report'!M768&lt;&gt;"",CONCATENATE("TalkBack - Android - ",'Final Report'!M768,CHAR(10)),""),IF('Final Report'!N768&lt;&gt;"",CONCATENATE("ZoomText - ",'Final Report'!N768,CHAR(10)),""),IF('Final Report'!O768&lt;&gt;"",CONCATENATE("Dragon - ",'Final Report'!O768,CHAR(10)),""),CHAR(10),"*Original Bug:*",CHAR(10),)))</f>
        <v>*Steps to Reproduce:*
N/A
*Actual Result:*
N/A
*ScreenShot Name:*
*Code Snippet*
0
*Expected Result*
N/A
*Rationale*
N/A
*Recommendation*
N/A
*WCAG 2.1 Conformance Level:*
N/A
*WCAG 2.1 Success Criteria:*
N/A
*Tested on:*
Windows: 11
MAC OS: 12
iOS: 15
Android OS: 10
FALSE</v>
      </c>
      <c r="D768" s="121" t="b">
        <f>Final_Report[[#This Row],[Severity]]</f>
        <v>0</v>
      </c>
      <c r="E768" s="103" t="str">
        <f>CONCATENATE('Final Report'!AD768,CHAR(10),CHAR(10),'Final Report'!AF768)</f>
        <v xml:space="preserve">
N/A</v>
      </c>
      <c r="F768" s="103" t="str">
        <f>Final_Report[[#This Row],[Components]]</f>
        <v>N/A (Level N/A), Accessibility, Audit, Marketing, MLM-XL, MLVISION, MyLab, US, VPAT</v>
      </c>
      <c r="G768" s="103" t="e">
        <f>Final_Report[[#This Row],[Labels]]</f>
        <v>#VALUE!</v>
      </c>
      <c r="H768" s="103">
        <f>Final_Report[[#This Row],[ScreenShot Name]]</f>
        <v>0</v>
      </c>
      <c r="I768" s="104">
        <f>Final_Report[[#This Row],[Priority]]</f>
        <v>0</v>
      </c>
      <c r="J768" s="103">
        <f>Final_Report[[#This Row],[Uploading Status]]</f>
        <v>0</v>
      </c>
    </row>
    <row r="769" spans="1:10" ht="409.5" hidden="1">
      <c r="A769" s="58">
        <f>Final_Report[[#This Row],[Issue Name]]</f>
        <v>0</v>
      </c>
      <c r="B769" s="103" t="str">
        <f>Final_Report[[#This Row],[Summary]]</f>
        <v>N/A</v>
      </c>
      <c r="C769" s="103" t="str">
        <f>CONCATENATE("*Steps to Reproduce:*",CHAR(10),CHAR(10),'Final Report'!AD769,CHAR(10),CHAR(10),'Final Report'!AF769,CHAR(10),CHAR(10),"*Actual Result:*",CHAR(10),'Final Report'!V769,CHAR(10),CHAR(10),"*ScreenShot Name:*",CHAR(10),'Final Report'!AI769,CHAR(10),CHAR(10),IF('Final Report'!X769&lt;&gt;"",CONCATENATE("*Code Snippet*",CHAR(10),'Final Report'!X769,CHAR(10),CHAR(10)),""),"*Expected Result*",CHAR(10),'Final Report'!Z769,CHAR(10),CHAR(10),"*Rationale*",CHAR(10),'Final Report'!AA769,CHAR(10),CHAR(10),"*Recommendation*",CHAR(10),'Final Report'!AC769,CHAR(10),CHAR(10),"*WCAG 2.1 Conformance Level:*",CHAR(10),'Final Report'!AG769,CHAR(10),CHAR(10),"*WCAG 2.1 Success Criteria:*",CHAR(10),'Final Report'!AH769,CHAR(10),CHAR(10),"*Tested on:*",CHAR(10),'Final Report'!AK769,CHAR(10),CHAR(10),IF(OR('Final Report'!G769&lt;&gt;"",'Final Report'!H769&lt;&gt;"",'Final Report'!I769&lt;&gt;"",'Final Report'!J769&lt;&gt;"",'Final Report'!K769&lt;&gt;"",'Final Report'!L769&lt;&gt;"",'Final Report'!M769&lt;&gt;"",'Final Report'!N769&lt;&gt;"",'Final Report'!O769&lt;&gt;""),CONCATENATE("*Assistive Technology:*",CHAR(10),IF('Final Report'!G769&lt;&gt;"",CONCATENATE("JAWS 2022 - Chrome - Windows - ",'Final Report'!G769,CHAR(10)),""),IF('Final Report'!H769&lt;&gt;"",CONCATENATE("NVDA 2022 - Firefox - Windows - ",'Final Report'!H769,CHAR(10)),""),IF('Final Report'!I769&lt;&gt;"",CONCATENATE("NVDA 2022 - Chrome - Windows - ",'Final Report'!I769,CHAR(10)),""),IF('Final Report'!J769&lt;&gt;"",CONCATENATE("VoiceOver - Safari - MAC OS - ",'Final Report'!J769,CHAR(10)),""),IF('Final Report'!K769&lt;&gt;"",CONCATENATE("VoiceOver - Chrome - MAC OS  - ",'Final Report'!K769,CHAR(10)),""),IF('Final Report'!L769&lt;&gt;"",CONCATENATE("VoiceOver - iOS - ",'Final Report'!L769,CHAR(10)),""),IF('Final Report'!M769&lt;&gt;"",CONCATENATE("TalkBack - Android - ",'Final Report'!M769,CHAR(10)),""),IF('Final Report'!N769&lt;&gt;"",CONCATENATE("ZoomText - ",'Final Report'!N769,CHAR(10)),""),IF('Final Report'!O769&lt;&gt;"",CONCATENATE("Dragon - ",'Final Report'!O769,CHAR(10)),""),CHAR(10),"*Original Bug:*",CHAR(10),)))</f>
        <v>*Steps to Reproduce:*
N/A
*Actual Result:*
N/A
*ScreenShot Name:*
*Code Snippet*
0
*Expected Result*
N/A
*Rationale*
N/A
*Recommendation*
N/A
*WCAG 2.1 Conformance Level:*
N/A
*WCAG 2.1 Success Criteria:*
N/A
*Tested on:*
Windows: 11
MAC OS: 12
iOS: 15
Android OS: 10
FALSE</v>
      </c>
      <c r="D769" s="121" t="b">
        <f>Final_Report[[#This Row],[Severity]]</f>
        <v>0</v>
      </c>
      <c r="E769" s="103" t="str">
        <f>CONCATENATE('Final Report'!AD769,CHAR(10),CHAR(10),'Final Report'!AF769)</f>
        <v xml:space="preserve">
N/A</v>
      </c>
      <c r="F769" s="103" t="str">
        <f>Final_Report[[#This Row],[Components]]</f>
        <v>N/A (Level N/A), Accessibility, Audit, Marketing, MLM-XL, MLVISION, MyLab, US, VPAT</v>
      </c>
      <c r="G769" s="103" t="e">
        <f>Final_Report[[#This Row],[Labels]]</f>
        <v>#VALUE!</v>
      </c>
      <c r="H769" s="103">
        <f>Final_Report[[#This Row],[ScreenShot Name]]</f>
        <v>0</v>
      </c>
      <c r="I769" s="104">
        <f>Final_Report[[#This Row],[Priority]]</f>
        <v>0</v>
      </c>
      <c r="J769" s="103">
        <f>Final_Report[[#This Row],[Uploading Status]]</f>
        <v>0</v>
      </c>
    </row>
    <row r="770" spans="1:10" ht="409.5" hidden="1">
      <c r="A770" s="58">
        <f>Final_Report[[#This Row],[Issue Name]]</f>
        <v>0</v>
      </c>
      <c r="B770" s="103" t="str">
        <f>Final_Report[[#This Row],[Summary]]</f>
        <v>N/A</v>
      </c>
      <c r="C770" s="103" t="str">
        <f>CONCATENATE("*Steps to Reproduce:*",CHAR(10),CHAR(10),'Final Report'!AD770,CHAR(10),CHAR(10),'Final Report'!AF770,CHAR(10),CHAR(10),"*Actual Result:*",CHAR(10),'Final Report'!V770,CHAR(10),CHAR(10),"*ScreenShot Name:*",CHAR(10),'Final Report'!AI770,CHAR(10),CHAR(10),IF('Final Report'!X770&lt;&gt;"",CONCATENATE("*Code Snippet*",CHAR(10),'Final Report'!X770,CHAR(10),CHAR(10)),""),"*Expected Result*",CHAR(10),'Final Report'!Z770,CHAR(10),CHAR(10),"*Rationale*",CHAR(10),'Final Report'!AA770,CHAR(10),CHAR(10),"*Recommendation*",CHAR(10),'Final Report'!AC770,CHAR(10),CHAR(10),"*WCAG 2.1 Conformance Level:*",CHAR(10),'Final Report'!AG770,CHAR(10),CHAR(10),"*WCAG 2.1 Success Criteria:*",CHAR(10),'Final Report'!AH770,CHAR(10),CHAR(10),"*Tested on:*",CHAR(10),'Final Report'!AK770,CHAR(10),CHAR(10),IF(OR('Final Report'!G770&lt;&gt;"",'Final Report'!H770&lt;&gt;"",'Final Report'!I770&lt;&gt;"",'Final Report'!J770&lt;&gt;"",'Final Report'!K770&lt;&gt;"",'Final Report'!L770&lt;&gt;"",'Final Report'!M770&lt;&gt;"",'Final Report'!N770&lt;&gt;"",'Final Report'!O770&lt;&gt;""),CONCATENATE("*Assistive Technology:*",CHAR(10),IF('Final Report'!G770&lt;&gt;"",CONCATENATE("JAWS 2022 - Chrome - Windows - ",'Final Report'!G770,CHAR(10)),""),IF('Final Report'!H770&lt;&gt;"",CONCATENATE("NVDA 2022 - Firefox - Windows - ",'Final Report'!H770,CHAR(10)),""),IF('Final Report'!I770&lt;&gt;"",CONCATENATE("NVDA 2022 - Chrome - Windows - ",'Final Report'!I770,CHAR(10)),""),IF('Final Report'!J770&lt;&gt;"",CONCATENATE("VoiceOver - Safari - MAC OS - ",'Final Report'!J770,CHAR(10)),""),IF('Final Report'!K770&lt;&gt;"",CONCATENATE("VoiceOver - Chrome - MAC OS  - ",'Final Report'!K770,CHAR(10)),""),IF('Final Report'!L770&lt;&gt;"",CONCATENATE("VoiceOver - iOS - ",'Final Report'!L770,CHAR(10)),""),IF('Final Report'!M770&lt;&gt;"",CONCATENATE("TalkBack - Android - ",'Final Report'!M770,CHAR(10)),""),IF('Final Report'!N770&lt;&gt;"",CONCATENATE("ZoomText - ",'Final Report'!N770,CHAR(10)),""),IF('Final Report'!O770&lt;&gt;"",CONCATENATE("Dragon - ",'Final Report'!O770,CHAR(10)),""),CHAR(10),"*Original Bug:*",CHAR(10),)))</f>
        <v>*Steps to Reproduce:*
N/A
*Actual Result:*
N/A
*ScreenShot Name:*
*Code Snippet*
0
*Expected Result*
N/A
*Rationale*
N/A
*Recommendation*
N/A
*WCAG 2.1 Conformance Level:*
N/A
*WCAG 2.1 Success Criteria:*
N/A
*Tested on:*
Windows: 11
MAC OS: 12
iOS: 15
Android OS: 10
FALSE</v>
      </c>
      <c r="D770" s="121" t="b">
        <f>Final_Report[[#This Row],[Severity]]</f>
        <v>0</v>
      </c>
      <c r="E770" s="103" t="str">
        <f>CONCATENATE('Final Report'!AD770,CHAR(10),CHAR(10),'Final Report'!AF770)</f>
        <v xml:space="preserve">
N/A</v>
      </c>
      <c r="F770" s="103" t="str">
        <f>Final_Report[[#This Row],[Components]]</f>
        <v>N/A (Level N/A), Accessibility, Audit, Marketing, MLM-XL, MLVISION, MyLab, US, VPAT</v>
      </c>
      <c r="G770" s="103" t="e">
        <f>Final_Report[[#This Row],[Labels]]</f>
        <v>#VALUE!</v>
      </c>
      <c r="H770" s="103">
        <f>Final_Report[[#This Row],[ScreenShot Name]]</f>
        <v>0</v>
      </c>
      <c r="I770" s="104">
        <f>Final_Report[[#This Row],[Priority]]</f>
        <v>0</v>
      </c>
      <c r="J770" s="103">
        <f>Final_Report[[#This Row],[Uploading Status]]</f>
        <v>0</v>
      </c>
    </row>
    <row r="771" spans="1:10" ht="409.5" hidden="1">
      <c r="A771" s="58">
        <f>Final_Report[[#This Row],[Issue Name]]</f>
        <v>0</v>
      </c>
      <c r="B771" s="103" t="str">
        <f>Final_Report[[#This Row],[Summary]]</f>
        <v>N/A</v>
      </c>
      <c r="C771" s="103" t="str">
        <f>CONCATENATE("*Steps to Reproduce:*",CHAR(10),CHAR(10),'Final Report'!AD771,CHAR(10),CHAR(10),'Final Report'!AF771,CHAR(10),CHAR(10),"*Actual Result:*",CHAR(10),'Final Report'!V771,CHAR(10),CHAR(10),"*ScreenShot Name:*",CHAR(10),'Final Report'!AI771,CHAR(10),CHAR(10),IF('Final Report'!X771&lt;&gt;"",CONCATENATE("*Code Snippet*",CHAR(10),'Final Report'!X771,CHAR(10),CHAR(10)),""),"*Expected Result*",CHAR(10),'Final Report'!Z771,CHAR(10),CHAR(10),"*Rationale*",CHAR(10),'Final Report'!AA771,CHAR(10),CHAR(10),"*Recommendation*",CHAR(10),'Final Report'!AC771,CHAR(10),CHAR(10),"*WCAG 2.1 Conformance Level:*",CHAR(10),'Final Report'!AG771,CHAR(10),CHAR(10),"*WCAG 2.1 Success Criteria:*",CHAR(10),'Final Report'!AH771,CHAR(10),CHAR(10),"*Tested on:*",CHAR(10),'Final Report'!AK771,CHAR(10),CHAR(10),IF(OR('Final Report'!G771&lt;&gt;"",'Final Report'!H771&lt;&gt;"",'Final Report'!I771&lt;&gt;"",'Final Report'!J771&lt;&gt;"",'Final Report'!K771&lt;&gt;"",'Final Report'!L771&lt;&gt;"",'Final Report'!M771&lt;&gt;"",'Final Report'!N771&lt;&gt;"",'Final Report'!O771&lt;&gt;""),CONCATENATE("*Assistive Technology:*",CHAR(10),IF('Final Report'!G771&lt;&gt;"",CONCATENATE("JAWS 2022 - Chrome - Windows - ",'Final Report'!G771,CHAR(10)),""),IF('Final Report'!H771&lt;&gt;"",CONCATENATE("NVDA 2022 - Firefox - Windows - ",'Final Report'!H771,CHAR(10)),""),IF('Final Report'!I771&lt;&gt;"",CONCATENATE("NVDA 2022 - Chrome - Windows - ",'Final Report'!I771,CHAR(10)),""),IF('Final Report'!J771&lt;&gt;"",CONCATENATE("VoiceOver - Safari - MAC OS - ",'Final Report'!J771,CHAR(10)),""),IF('Final Report'!K771&lt;&gt;"",CONCATENATE("VoiceOver - Chrome - MAC OS  - ",'Final Report'!K771,CHAR(10)),""),IF('Final Report'!L771&lt;&gt;"",CONCATENATE("VoiceOver - iOS - ",'Final Report'!L771,CHAR(10)),""),IF('Final Report'!M771&lt;&gt;"",CONCATENATE("TalkBack - Android - ",'Final Report'!M771,CHAR(10)),""),IF('Final Report'!N771&lt;&gt;"",CONCATENATE("ZoomText - ",'Final Report'!N771,CHAR(10)),""),IF('Final Report'!O771&lt;&gt;"",CONCATENATE("Dragon - ",'Final Report'!O771,CHAR(10)),""),CHAR(10),"*Original Bug:*",CHAR(10),)))</f>
        <v>*Steps to Reproduce:*
N/A
*Actual Result:*
N/A
*ScreenShot Name:*
*Code Snippet*
0
*Expected Result*
N/A
*Rationale*
N/A
*Recommendation*
N/A
*WCAG 2.1 Conformance Level:*
N/A
*WCAG 2.1 Success Criteria:*
N/A
*Tested on:*
Windows: 11
MAC OS: 12
iOS: 15
Android OS: 10
FALSE</v>
      </c>
      <c r="D771" s="121" t="b">
        <f>Final_Report[[#This Row],[Severity]]</f>
        <v>0</v>
      </c>
      <c r="E771" s="103" t="str">
        <f>CONCATENATE('Final Report'!AD771,CHAR(10),CHAR(10),'Final Report'!AF771)</f>
        <v xml:space="preserve">
N/A</v>
      </c>
      <c r="F771" s="103" t="str">
        <f>Final_Report[[#This Row],[Components]]</f>
        <v>N/A (Level N/A), Accessibility, Audit, Marketing, MLM-XL, MLVISION, MyLab, US, VPAT</v>
      </c>
      <c r="G771" s="103" t="e">
        <f>Final_Report[[#This Row],[Labels]]</f>
        <v>#VALUE!</v>
      </c>
      <c r="H771" s="103">
        <f>Final_Report[[#This Row],[ScreenShot Name]]</f>
        <v>0</v>
      </c>
      <c r="I771" s="104">
        <f>Final_Report[[#This Row],[Priority]]</f>
        <v>0</v>
      </c>
      <c r="J771" s="103">
        <f>Final_Report[[#This Row],[Uploading Status]]</f>
        <v>0</v>
      </c>
    </row>
    <row r="772" spans="1:10" ht="409.5" hidden="1">
      <c r="A772" s="58">
        <f>Final_Report[[#This Row],[Issue Name]]</f>
        <v>0</v>
      </c>
      <c r="B772" s="103" t="str">
        <f>Final_Report[[#This Row],[Summary]]</f>
        <v>N/A</v>
      </c>
      <c r="C772" s="103" t="str">
        <f>CONCATENATE("*Steps to Reproduce:*",CHAR(10),CHAR(10),'Final Report'!AD772,CHAR(10),CHAR(10),'Final Report'!AF772,CHAR(10),CHAR(10),"*Actual Result:*",CHAR(10),'Final Report'!V772,CHAR(10),CHAR(10),"*ScreenShot Name:*",CHAR(10),'Final Report'!AI772,CHAR(10),CHAR(10),IF('Final Report'!X772&lt;&gt;"",CONCATENATE("*Code Snippet*",CHAR(10),'Final Report'!X772,CHAR(10),CHAR(10)),""),"*Expected Result*",CHAR(10),'Final Report'!Z772,CHAR(10),CHAR(10),"*Rationale*",CHAR(10),'Final Report'!AA772,CHAR(10),CHAR(10),"*Recommendation*",CHAR(10),'Final Report'!AC772,CHAR(10),CHAR(10),"*WCAG 2.1 Conformance Level:*",CHAR(10),'Final Report'!AG772,CHAR(10),CHAR(10),"*WCAG 2.1 Success Criteria:*",CHAR(10),'Final Report'!AH772,CHAR(10),CHAR(10),"*Tested on:*",CHAR(10),'Final Report'!AK772,CHAR(10),CHAR(10),IF(OR('Final Report'!G772&lt;&gt;"",'Final Report'!H772&lt;&gt;"",'Final Report'!I772&lt;&gt;"",'Final Report'!J772&lt;&gt;"",'Final Report'!K772&lt;&gt;"",'Final Report'!L772&lt;&gt;"",'Final Report'!M772&lt;&gt;"",'Final Report'!N772&lt;&gt;"",'Final Report'!O772&lt;&gt;""),CONCATENATE("*Assistive Technology:*",CHAR(10),IF('Final Report'!G772&lt;&gt;"",CONCATENATE("JAWS 2022 - Chrome - Windows - ",'Final Report'!G772,CHAR(10)),""),IF('Final Report'!H772&lt;&gt;"",CONCATENATE("NVDA 2022 - Firefox - Windows - ",'Final Report'!H772,CHAR(10)),""),IF('Final Report'!I772&lt;&gt;"",CONCATENATE("NVDA 2022 - Chrome - Windows - ",'Final Report'!I772,CHAR(10)),""),IF('Final Report'!J772&lt;&gt;"",CONCATENATE("VoiceOver - Safari - MAC OS - ",'Final Report'!J772,CHAR(10)),""),IF('Final Report'!K772&lt;&gt;"",CONCATENATE("VoiceOver - Chrome - MAC OS  - ",'Final Report'!K772,CHAR(10)),""),IF('Final Report'!L772&lt;&gt;"",CONCATENATE("VoiceOver - iOS - ",'Final Report'!L772,CHAR(10)),""),IF('Final Report'!M772&lt;&gt;"",CONCATENATE("TalkBack - Android - ",'Final Report'!M772,CHAR(10)),""),IF('Final Report'!N772&lt;&gt;"",CONCATENATE("ZoomText - ",'Final Report'!N772,CHAR(10)),""),IF('Final Report'!O772&lt;&gt;"",CONCATENATE("Dragon - ",'Final Report'!O772,CHAR(10)),""),CHAR(10),"*Original Bug:*",CHAR(10),)))</f>
        <v>*Steps to Reproduce:*
N/A
*Actual Result:*
N/A
*ScreenShot Name:*
*Code Snippet*
0
*Expected Result*
N/A
*Rationale*
N/A
*Recommendation*
N/A
*WCAG 2.1 Conformance Level:*
N/A
*WCAG 2.1 Success Criteria:*
N/A
*Tested on:*
Windows: 11
MAC OS: 12
iOS: 15
Android OS: 10
FALSE</v>
      </c>
      <c r="D772" s="121" t="b">
        <f>Final_Report[[#This Row],[Severity]]</f>
        <v>0</v>
      </c>
      <c r="E772" s="103" t="str">
        <f>CONCATENATE('Final Report'!AD772,CHAR(10),CHAR(10),'Final Report'!AF772)</f>
        <v xml:space="preserve">
N/A</v>
      </c>
      <c r="F772" s="103" t="str">
        <f>Final_Report[[#This Row],[Components]]</f>
        <v>N/A (Level N/A), Accessibility, Audit, Marketing, MLM-XL, MLVISION, MyLab, US, VPAT</v>
      </c>
      <c r="G772" s="103" t="e">
        <f>Final_Report[[#This Row],[Labels]]</f>
        <v>#VALUE!</v>
      </c>
      <c r="H772" s="103">
        <f>Final_Report[[#This Row],[ScreenShot Name]]</f>
        <v>0</v>
      </c>
      <c r="I772" s="104">
        <f>Final_Report[[#This Row],[Priority]]</f>
        <v>0</v>
      </c>
      <c r="J772" s="103">
        <f>Final_Report[[#This Row],[Uploading Status]]</f>
        <v>0</v>
      </c>
    </row>
    <row r="773" spans="1:10" ht="409.5" hidden="1">
      <c r="A773" s="58">
        <f>Final_Report[[#This Row],[Issue Name]]</f>
        <v>0</v>
      </c>
      <c r="B773" s="103" t="str">
        <f>Final_Report[[#This Row],[Summary]]</f>
        <v>N/A</v>
      </c>
      <c r="C773" s="103" t="str">
        <f>CONCATENATE("*Steps to Reproduce:*",CHAR(10),CHAR(10),'Final Report'!AD773,CHAR(10),CHAR(10),'Final Report'!AF773,CHAR(10),CHAR(10),"*Actual Result:*",CHAR(10),'Final Report'!V773,CHAR(10),CHAR(10),"*ScreenShot Name:*",CHAR(10),'Final Report'!AI773,CHAR(10),CHAR(10),IF('Final Report'!X773&lt;&gt;"",CONCATENATE("*Code Snippet*",CHAR(10),'Final Report'!X773,CHAR(10),CHAR(10)),""),"*Expected Result*",CHAR(10),'Final Report'!Z773,CHAR(10),CHAR(10),"*Rationale*",CHAR(10),'Final Report'!AA773,CHAR(10),CHAR(10),"*Recommendation*",CHAR(10),'Final Report'!AC773,CHAR(10),CHAR(10),"*WCAG 2.1 Conformance Level:*",CHAR(10),'Final Report'!AG773,CHAR(10),CHAR(10),"*WCAG 2.1 Success Criteria:*",CHAR(10),'Final Report'!AH773,CHAR(10),CHAR(10),"*Tested on:*",CHAR(10),'Final Report'!AK773,CHAR(10),CHAR(10),IF(OR('Final Report'!G773&lt;&gt;"",'Final Report'!H773&lt;&gt;"",'Final Report'!I773&lt;&gt;"",'Final Report'!J773&lt;&gt;"",'Final Report'!K773&lt;&gt;"",'Final Report'!L773&lt;&gt;"",'Final Report'!M773&lt;&gt;"",'Final Report'!N773&lt;&gt;"",'Final Report'!O773&lt;&gt;""),CONCATENATE("*Assistive Technology:*",CHAR(10),IF('Final Report'!G773&lt;&gt;"",CONCATENATE("JAWS 2022 - Chrome - Windows - ",'Final Report'!G773,CHAR(10)),""),IF('Final Report'!H773&lt;&gt;"",CONCATENATE("NVDA 2022 - Firefox - Windows - ",'Final Report'!H773,CHAR(10)),""),IF('Final Report'!I773&lt;&gt;"",CONCATENATE("NVDA 2022 - Chrome - Windows - ",'Final Report'!I773,CHAR(10)),""),IF('Final Report'!J773&lt;&gt;"",CONCATENATE("VoiceOver - Safari - MAC OS - ",'Final Report'!J773,CHAR(10)),""),IF('Final Report'!K773&lt;&gt;"",CONCATENATE("VoiceOver - Chrome - MAC OS  - ",'Final Report'!K773,CHAR(10)),""),IF('Final Report'!L773&lt;&gt;"",CONCATENATE("VoiceOver - iOS - ",'Final Report'!L773,CHAR(10)),""),IF('Final Report'!M773&lt;&gt;"",CONCATENATE("TalkBack - Android - ",'Final Report'!M773,CHAR(10)),""),IF('Final Report'!N773&lt;&gt;"",CONCATENATE("ZoomText - ",'Final Report'!N773,CHAR(10)),""),IF('Final Report'!O773&lt;&gt;"",CONCATENATE("Dragon - ",'Final Report'!O773,CHAR(10)),""),CHAR(10),"*Original Bug:*",CHAR(10),)))</f>
        <v>*Steps to Reproduce:*
N/A
*Actual Result:*
N/A
*ScreenShot Name:*
*Code Snippet*
0
*Expected Result*
N/A
*Rationale*
N/A
*Recommendation*
N/A
*WCAG 2.1 Conformance Level:*
N/A
*WCAG 2.1 Success Criteria:*
N/A
*Tested on:*
Windows: 11
MAC OS: 12
iOS: 15
Android OS: 10
FALSE</v>
      </c>
      <c r="D773" s="121" t="b">
        <f>Final_Report[[#This Row],[Severity]]</f>
        <v>0</v>
      </c>
      <c r="E773" s="103" t="str">
        <f>CONCATENATE('Final Report'!AD773,CHAR(10),CHAR(10),'Final Report'!AF773)</f>
        <v xml:space="preserve">
N/A</v>
      </c>
      <c r="F773" s="103" t="str">
        <f>Final_Report[[#This Row],[Components]]</f>
        <v>N/A (Level N/A), Accessibility, Audit, Marketing, MLM-XL, MLVISION, MyLab, US, VPAT</v>
      </c>
      <c r="G773" s="103" t="e">
        <f>Final_Report[[#This Row],[Labels]]</f>
        <v>#VALUE!</v>
      </c>
      <c r="H773" s="103">
        <f>Final_Report[[#This Row],[ScreenShot Name]]</f>
        <v>0</v>
      </c>
      <c r="I773" s="104">
        <f>Final_Report[[#This Row],[Priority]]</f>
        <v>0</v>
      </c>
      <c r="J773" s="103">
        <f>Final_Report[[#This Row],[Uploading Status]]</f>
        <v>0</v>
      </c>
    </row>
    <row r="774" spans="1:10" ht="409.5" hidden="1">
      <c r="A774" s="58">
        <f>Final_Report[[#This Row],[Issue Name]]</f>
        <v>0</v>
      </c>
      <c r="B774" s="103" t="str">
        <f>Final_Report[[#This Row],[Summary]]</f>
        <v>N/A</v>
      </c>
      <c r="C774" s="103" t="str">
        <f>CONCATENATE("*Steps to Reproduce:*",CHAR(10),CHAR(10),'Final Report'!AD774,CHAR(10),CHAR(10),'Final Report'!AF774,CHAR(10),CHAR(10),"*Actual Result:*",CHAR(10),'Final Report'!V774,CHAR(10),CHAR(10),"*ScreenShot Name:*",CHAR(10),'Final Report'!AI774,CHAR(10),CHAR(10),IF('Final Report'!X774&lt;&gt;"",CONCATENATE("*Code Snippet*",CHAR(10),'Final Report'!X774,CHAR(10),CHAR(10)),""),"*Expected Result*",CHAR(10),'Final Report'!Z774,CHAR(10),CHAR(10),"*Rationale*",CHAR(10),'Final Report'!AA774,CHAR(10),CHAR(10),"*Recommendation*",CHAR(10),'Final Report'!AC774,CHAR(10),CHAR(10),"*WCAG 2.1 Conformance Level:*",CHAR(10),'Final Report'!AG774,CHAR(10),CHAR(10),"*WCAG 2.1 Success Criteria:*",CHAR(10),'Final Report'!AH774,CHAR(10),CHAR(10),"*Tested on:*",CHAR(10),'Final Report'!AK774,CHAR(10),CHAR(10),IF(OR('Final Report'!G774&lt;&gt;"",'Final Report'!H774&lt;&gt;"",'Final Report'!I774&lt;&gt;"",'Final Report'!J774&lt;&gt;"",'Final Report'!K774&lt;&gt;"",'Final Report'!L774&lt;&gt;"",'Final Report'!M774&lt;&gt;"",'Final Report'!N774&lt;&gt;"",'Final Report'!O774&lt;&gt;""),CONCATENATE("*Assistive Technology:*",CHAR(10),IF('Final Report'!G774&lt;&gt;"",CONCATENATE("JAWS 2022 - Chrome - Windows - ",'Final Report'!G774,CHAR(10)),""),IF('Final Report'!H774&lt;&gt;"",CONCATENATE("NVDA 2022 - Firefox - Windows - ",'Final Report'!H774,CHAR(10)),""),IF('Final Report'!I774&lt;&gt;"",CONCATENATE("NVDA 2022 - Chrome - Windows - ",'Final Report'!I774,CHAR(10)),""),IF('Final Report'!J774&lt;&gt;"",CONCATENATE("VoiceOver - Safari - MAC OS - ",'Final Report'!J774,CHAR(10)),""),IF('Final Report'!K774&lt;&gt;"",CONCATENATE("VoiceOver - Chrome - MAC OS  - ",'Final Report'!K774,CHAR(10)),""),IF('Final Report'!L774&lt;&gt;"",CONCATENATE("VoiceOver - iOS - ",'Final Report'!L774,CHAR(10)),""),IF('Final Report'!M774&lt;&gt;"",CONCATENATE("TalkBack - Android - ",'Final Report'!M774,CHAR(10)),""),IF('Final Report'!N774&lt;&gt;"",CONCATENATE("ZoomText - ",'Final Report'!N774,CHAR(10)),""),IF('Final Report'!O774&lt;&gt;"",CONCATENATE("Dragon - ",'Final Report'!O774,CHAR(10)),""),CHAR(10),"*Original Bug:*",CHAR(10),)))</f>
        <v>*Steps to Reproduce:*
N/A
*Actual Result:*
N/A
*ScreenShot Name:*
*Code Snippet*
0
*Expected Result*
N/A
*Rationale*
N/A
*Recommendation*
N/A
*WCAG 2.1 Conformance Level:*
N/A
*WCAG 2.1 Success Criteria:*
N/A
*Tested on:*
Windows: 11
MAC OS: 12
iOS: 15
Android OS: 10
FALSE</v>
      </c>
      <c r="D774" s="121" t="b">
        <f>Final_Report[[#This Row],[Severity]]</f>
        <v>0</v>
      </c>
      <c r="E774" s="103" t="str">
        <f>CONCATENATE('Final Report'!AD774,CHAR(10),CHAR(10),'Final Report'!AF774)</f>
        <v xml:space="preserve">
N/A</v>
      </c>
      <c r="F774" s="103" t="str">
        <f>Final_Report[[#This Row],[Components]]</f>
        <v>N/A (Level N/A), Accessibility, Audit, Marketing, MLM-XL, MLVISION, MyLab, US, VPAT</v>
      </c>
      <c r="G774" s="103" t="e">
        <f>Final_Report[[#This Row],[Labels]]</f>
        <v>#VALUE!</v>
      </c>
      <c r="H774" s="103">
        <f>Final_Report[[#This Row],[ScreenShot Name]]</f>
        <v>0</v>
      </c>
      <c r="I774" s="104">
        <f>Final_Report[[#This Row],[Priority]]</f>
        <v>0</v>
      </c>
      <c r="J774" s="103">
        <f>Final_Report[[#This Row],[Uploading Status]]</f>
        <v>0</v>
      </c>
    </row>
    <row r="775" spans="1:10" ht="409.5" hidden="1">
      <c r="A775" s="58">
        <f>Final_Report[[#This Row],[Issue Name]]</f>
        <v>0</v>
      </c>
      <c r="B775" s="103" t="str">
        <f>Final_Report[[#This Row],[Summary]]</f>
        <v>N/A</v>
      </c>
      <c r="C775" s="103" t="str">
        <f>CONCATENATE("*Steps to Reproduce:*",CHAR(10),CHAR(10),'Final Report'!AD775,CHAR(10),CHAR(10),'Final Report'!AF775,CHAR(10),CHAR(10),"*Actual Result:*",CHAR(10),'Final Report'!V775,CHAR(10),CHAR(10),"*ScreenShot Name:*",CHAR(10),'Final Report'!AI775,CHAR(10),CHAR(10),IF('Final Report'!X775&lt;&gt;"",CONCATENATE("*Code Snippet*",CHAR(10),'Final Report'!X775,CHAR(10),CHAR(10)),""),"*Expected Result*",CHAR(10),'Final Report'!Z775,CHAR(10),CHAR(10),"*Rationale*",CHAR(10),'Final Report'!AA775,CHAR(10),CHAR(10),"*Recommendation*",CHAR(10),'Final Report'!AC775,CHAR(10),CHAR(10),"*WCAG 2.1 Conformance Level:*",CHAR(10),'Final Report'!AG775,CHAR(10),CHAR(10),"*WCAG 2.1 Success Criteria:*",CHAR(10),'Final Report'!AH775,CHAR(10),CHAR(10),"*Tested on:*",CHAR(10),'Final Report'!AK775,CHAR(10),CHAR(10),IF(OR('Final Report'!G775&lt;&gt;"",'Final Report'!H775&lt;&gt;"",'Final Report'!I775&lt;&gt;"",'Final Report'!J775&lt;&gt;"",'Final Report'!K775&lt;&gt;"",'Final Report'!L775&lt;&gt;"",'Final Report'!M775&lt;&gt;"",'Final Report'!N775&lt;&gt;"",'Final Report'!O775&lt;&gt;""),CONCATENATE("*Assistive Technology:*",CHAR(10),IF('Final Report'!G775&lt;&gt;"",CONCATENATE("JAWS 2022 - Chrome - Windows - ",'Final Report'!G775,CHAR(10)),""),IF('Final Report'!H775&lt;&gt;"",CONCATENATE("NVDA 2022 - Firefox - Windows - ",'Final Report'!H775,CHAR(10)),""),IF('Final Report'!I775&lt;&gt;"",CONCATENATE("NVDA 2022 - Chrome - Windows - ",'Final Report'!I775,CHAR(10)),""),IF('Final Report'!J775&lt;&gt;"",CONCATENATE("VoiceOver - Safari - MAC OS - ",'Final Report'!J775,CHAR(10)),""),IF('Final Report'!K775&lt;&gt;"",CONCATENATE("VoiceOver - Chrome - MAC OS  - ",'Final Report'!K775,CHAR(10)),""),IF('Final Report'!L775&lt;&gt;"",CONCATENATE("VoiceOver - iOS - ",'Final Report'!L775,CHAR(10)),""),IF('Final Report'!M775&lt;&gt;"",CONCATENATE("TalkBack - Android - ",'Final Report'!M775,CHAR(10)),""),IF('Final Report'!N775&lt;&gt;"",CONCATENATE("ZoomText - ",'Final Report'!N775,CHAR(10)),""),IF('Final Report'!O775&lt;&gt;"",CONCATENATE("Dragon - ",'Final Report'!O775,CHAR(10)),""),CHAR(10),"*Original Bug:*",CHAR(10),)))</f>
        <v>*Steps to Reproduce:*
N/A
*Actual Result:*
N/A
*ScreenShot Name:*
*Code Snippet*
0
*Expected Result*
N/A
*Rationale*
N/A
*Recommendation*
N/A
*WCAG 2.1 Conformance Level:*
N/A
*WCAG 2.1 Success Criteria:*
N/A
*Tested on:*
Windows: 11
MAC OS: 12
iOS: 15
Android OS: 10
FALSE</v>
      </c>
      <c r="D775" s="121" t="b">
        <f>Final_Report[[#This Row],[Severity]]</f>
        <v>0</v>
      </c>
      <c r="E775" s="103" t="str">
        <f>CONCATENATE('Final Report'!AD775,CHAR(10),CHAR(10),'Final Report'!AF775)</f>
        <v xml:space="preserve">
N/A</v>
      </c>
      <c r="F775" s="103" t="str">
        <f>Final_Report[[#This Row],[Components]]</f>
        <v>N/A (Level N/A), Accessibility, Audit, Marketing, MLM-XL, MLVISION, MyLab, US, VPAT</v>
      </c>
      <c r="G775" s="103" t="e">
        <f>Final_Report[[#This Row],[Labels]]</f>
        <v>#VALUE!</v>
      </c>
      <c r="H775" s="103">
        <f>Final_Report[[#This Row],[ScreenShot Name]]</f>
        <v>0</v>
      </c>
      <c r="I775" s="104">
        <f>Final_Report[[#This Row],[Priority]]</f>
        <v>0</v>
      </c>
      <c r="J775" s="103">
        <f>Final_Report[[#This Row],[Uploading Status]]</f>
        <v>0</v>
      </c>
    </row>
    <row r="776" spans="1:10" ht="409.5" hidden="1">
      <c r="A776" s="58">
        <f>Final_Report[[#This Row],[Issue Name]]</f>
        <v>0</v>
      </c>
      <c r="B776" s="103" t="str">
        <f>Final_Report[[#This Row],[Summary]]</f>
        <v>N/A</v>
      </c>
      <c r="C776" s="103" t="str">
        <f>CONCATENATE("*Steps to Reproduce:*",CHAR(10),CHAR(10),'Final Report'!AD776,CHAR(10),CHAR(10),'Final Report'!AF776,CHAR(10),CHAR(10),"*Actual Result:*",CHAR(10),'Final Report'!V776,CHAR(10),CHAR(10),"*ScreenShot Name:*",CHAR(10),'Final Report'!AI776,CHAR(10),CHAR(10),IF('Final Report'!X776&lt;&gt;"",CONCATENATE("*Code Snippet*",CHAR(10),'Final Report'!X776,CHAR(10),CHAR(10)),""),"*Expected Result*",CHAR(10),'Final Report'!Z776,CHAR(10),CHAR(10),"*Rationale*",CHAR(10),'Final Report'!AA776,CHAR(10),CHAR(10),"*Recommendation*",CHAR(10),'Final Report'!AC776,CHAR(10),CHAR(10),"*WCAG 2.1 Conformance Level:*",CHAR(10),'Final Report'!AG776,CHAR(10),CHAR(10),"*WCAG 2.1 Success Criteria:*",CHAR(10),'Final Report'!AH776,CHAR(10),CHAR(10),"*Tested on:*",CHAR(10),'Final Report'!AK776,CHAR(10),CHAR(10),IF(OR('Final Report'!G776&lt;&gt;"",'Final Report'!H776&lt;&gt;"",'Final Report'!I776&lt;&gt;"",'Final Report'!J776&lt;&gt;"",'Final Report'!K776&lt;&gt;"",'Final Report'!L776&lt;&gt;"",'Final Report'!M776&lt;&gt;"",'Final Report'!N776&lt;&gt;"",'Final Report'!O776&lt;&gt;""),CONCATENATE("*Assistive Technology:*",CHAR(10),IF('Final Report'!G776&lt;&gt;"",CONCATENATE("JAWS 2022 - Chrome - Windows - ",'Final Report'!G776,CHAR(10)),""),IF('Final Report'!H776&lt;&gt;"",CONCATENATE("NVDA 2022 - Firefox - Windows - ",'Final Report'!H776,CHAR(10)),""),IF('Final Report'!I776&lt;&gt;"",CONCATENATE("NVDA 2022 - Chrome - Windows - ",'Final Report'!I776,CHAR(10)),""),IF('Final Report'!J776&lt;&gt;"",CONCATENATE("VoiceOver - Safari - MAC OS - ",'Final Report'!J776,CHAR(10)),""),IF('Final Report'!K776&lt;&gt;"",CONCATENATE("VoiceOver - Chrome - MAC OS  - ",'Final Report'!K776,CHAR(10)),""),IF('Final Report'!L776&lt;&gt;"",CONCATENATE("VoiceOver - iOS - ",'Final Report'!L776,CHAR(10)),""),IF('Final Report'!M776&lt;&gt;"",CONCATENATE("TalkBack - Android - ",'Final Report'!M776,CHAR(10)),""),IF('Final Report'!N776&lt;&gt;"",CONCATENATE("ZoomText - ",'Final Report'!N776,CHAR(10)),""),IF('Final Report'!O776&lt;&gt;"",CONCATENATE("Dragon - ",'Final Report'!O776,CHAR(10)),""),CHAR(10),"*Original Bug:*",CHAR(10),)))</f>
        <v>*Steps to Reproduce:*
N/A
*Actual Result:*
N/A
*ScreenShot Name:*
*Code Snippet*
0
*Expected Result*
N/A
*Rationale*
N/A
*Recommendation*
N/A
*WCAG 2.1 Conformance Level:*
N/A
*WCAG 2.1 Success Criteria:*
N/A
*Tested on:*
Windows: 11
MAC OS: 12
iOS: 15
Android OS: 10
FALSE</v>
      </c>
      <c r="D776" s="121" t="b">
        <f>Final_Report[[#This Row],[Severity]]</f>
        <v>0</v>
      </c>
      <c r="E776" s="103" t="str">
        <f>CONCATENATE('Final Report'!AD776,CHAR(10),CHAR(10),'Final Report'!AF776)</f>
        <v xml:space="preserve">
N/A</v>
      </c>
      <c r="F776" s="103" t="str">
        <f>Final_Report[[#This Row],[Components]]</f>
        <v>N/A (Level N/A), Accessibility, Audit, Marketing, MLM-XL, MLVISION, MyLab, US, VPAT</v>
      </c>
      <c r="G776" s="103" t="e">
        <f>Final_Report[[#This Row],[Labels]]</f>
        <v>#VALUE!</v>
      </c>
      <c r="H776" s="103">
        <f>Final_Report[[#This Row],[ScreenShot Name]]</f>
        <v>0</v>
      </c>
      <c r="I776" s="104">
        <f>Final_Report[[#This Row],[Priority]]</f>
        <v>0</v>
      </c>
      <c r="J776" s="103">
        <f>Final_Report[[#This Row],[Uploading Status]]</f>
        <v>0</v>
      </c>
    </row>
    <row r="777" spans="1:10" ht="409.5" hidden="1">
      <c r="A777" s="58">
        <f>Final_Report[[#This Row],[Issue Name]]</f>
        <v>0</v>
      </c>
      <c r="B777" s="103" t="str">
        <f>Final_Report[[#This Row],[Summary]]</f>
        <v>N/A</v>
      </c>
      <c r="C777" s="103" t="str">
        <f>CONCATENATE("*Steps to Reproduce:*",CHAR(10),CHAR(10),'Final Report'!AD777,CHAR(10),CHAR(10),'Final Report'!AF777,CHAR(10),CHAR(10),"*Actual Result:*",CHAR(10),'Final Report'!V777,CHAR(10),CHAR(10),"*ScreenShot Name:*",CHAR(10),'Final Report'!AI777,CHAR(10),CHAR(10),IF('Final Report'!X777&lt;&gt;"",CONCATENATE("*Code Snippet*",CHAR(10),'Final Report'!X777,CHAR(10),CHAR(10)),""),"*Expected Result*",CHAR(10),'Final Report'!Z777,CHAR(10),CHAR(10),"*Rationale*",CHAR(10),'Final Report'!AA777,CHAR(10),CHAR(10),"*Recommendation*",CHAR(10),'Final Report'!AC777,CHAR(10),CHAR(10),"*WCAG 2.1 Conformance Level:*",CHAR(10),'Final Report'!AG777,CHAR(10),CHAR(10),"*WCAG 2.1 Success Criteria:*",CHAR(10),'Final Report'!AH777,CHAR(10),CHAR(10),"*Tested on:*",CHAR(10),'Final Report'!AK777,CHAR(10),CHAR(10),IF(OR('Final Report'!G777&lt;&gt;"",'Final Report'!H777&lt;&gt;"",'Final Report'!I777&lt;&gt;"",'Final Report'!J777&lt;&gt;"",'Final Report'!K777&lt;&gt;"",'Final Report'!L777&lt;&gt;"",'Final Report'!M777&lt;&gt;"",'Final Report'!N777&lt;&gt;"",'Final Report'!O777&lt;&gt;""),CONCATENATE("*Assistive Technology:*",CHAR(10),IF('Final Report'!G777&lt;&gt;"",CONCATENATE("JAWS 2022 - Chrome - Windows - ",'Final Report'!G777,CHAR(10)),""),IF('Final Report'!H777&lt;&gt;"",CONCATENATE("NVDA 2022 - Firefox - Windows - ",'Final Report'!H777,CHAR(10)),""),IF('Final Report'!I777&lt;&gt;"",CONCATENATE("NVDA 2022 - Chrome - Windows - ",'Final Report'!I777,CHAR(10)),""),IF('Final Report'!J777&lt;&gt;"",CONCATENATE("VoiceOver - Safari - MAC OS - ",'Final Report'!J777,CHAR(10)),""),IF('Final Report'!K777&lt;&gt;"",CONCATENATE("VoiceOver - Chrome - MAC OS  - ",'Final Report'!K777,CHAR(10)),""),IF('Final Report'!L777&lt;&gt;"",CONCATENATE("VoiceOver - iOS - ",'Final Report'!L777,CHAR(10)),""),IF('Final Report'!M777&lt;&gt;"",CONCATENATE("TalkBack - Android - ",'Final Report'!M777,CHAR(10)),""),IF('Final Report'!N777&lt;&gt;"",CONCATENATE("ZoomText - ",'Final Report'!N777,CHAR(10)),""),IF('Final Report'!O777&lt;&gt;"",CONCATENATE("Dragon - ",'Final Report'!O777,CHAR(10)),""),CHAR(10),"*Original Bug:*",CHAR(10),)))</f>
        <v>*Steps to Reproduce:*
N/A
*Actual Result:*
N/A
*ScreenShot Name:*
*Code Snippet*
0
*Expected Result*
N/A
*Rationale*
N/A
*Recommendation*
N/A
*WCAG 2.1 Conformance Level:*
N/A
*WCAG 2.1 Success Criteria:*
N/A
*Tested on:*
Windows: 11
MAC OS: 12
iOS: 15
Android OS: 10
FALSE</v>
      </c>
      <c r="D777" s="121" t="b">
        <f>Final_Report[[#This Row],[Severity]]</f>
        <v>0</v>
      </c>
      <c r="E777" s="103" t="str">
        <f>CONCATENATE('Final Report'!AD777,CHAR(10),CHAR(10),'Final Report'!AF777)</f>
        <v xml:space="preserve">
N/A</v>
      </c>
      <c r="F777" s="103" t="str">
        <f>Final_Report[[#This Row],[Components]]</f>
        <v>N/A (Level N/A), Accessibility, Audit, Marketing, MLM-XL, MLVISION, MyLab, US, VPAT</v>
      </c>
      <c r="G777" s="103" t="e">
        <f>Final_Report[[#This Row],[Labels]]</f>
        <v>#VALUE!</v>
      </c>
      <c r="H777" s="103">
        <f>Final_Report[[#This Row],[ScreenShot Name]]</f>
        <v>0</v>
      </c>
      <c r="I777" s="104">
        <f>Final_Report[[#This Row],[Priority]]</f>
        <v>0</v>
      </c>
      <c r="J777" s="103">
        <f>Final_Report[[#This Row],[Uploading Status]]</f>
        <v>0</v>
      </c>
    </row>
    <row r="778" spans="1:10" ht="409.5" hidden="1">
      <c r="A778" s="58">
        <f>Final_Report[[#This Row],[Issue Name]]</f>
        <v>0</v>
      </c>
      <c r="B778" s="103" t="str">
        <f>Final_Report[[#This Row],[Summary]]</f>
        <v>N/A</v>
      </c>
      <c r="C778" s="103" t="str">
        <f>CONCATENATE("*Steps to Reproduce:*",CHAR(10),CHAR(10),'Final Report'!AD778,CHAR(10),CHAR(10),'Final Report'!AF778,CHAR(10),CHAR(10),"*Actual Result:*",CHAR(10),'Final Report'!V778,CHAR(10),CHAR(10),"*ScreenShot Name:*",CHAR(10),'Final Report'!AI778,CHAR(10),CHAR(10),IF('Final Report'!X778&lt;&gt;"",CONCATENATE("*Code Snippet*",CHAR(10),'Final Report'!X778,CHAR(10),CHAR(10)),""),"*Expected Result*",CHAR(10),'Final Report'!Z778,CHAR(10),CHAR(10),"*Rationale*",CHAR(10),'Final Report'!AA778,CHAR(10),CHAR(10),"*Recommendation*",CHAR(10),'Final Report'!AC778,CHAR(10),CHAR(10),"*WCAG 2.1 Conformance Level:*",CHAR(10),'Final Report'!AG778,CHAR(10),CHAR(10),"*WCAG 2.1 Success Criteria:*",CHAR(10),'Final Report'!AH778,CHAR(10),CHAR(10),"*Tested on:*",CHAR(10),'Final Report'!AK778,CHAR(10),CHAR(10),IF(OR('Final Report'!G778&lt;&gt;"",'Final Report'!H778&lt;&gt;"",'Final Report'!I778&lt;&gt;"",'Final Report'!J778&lt;&gt;"",'Final Report'!K778&lt;&gt;"",'Final Report'!L778&lt;&gt;"",'Final Report'!M778&lt;&gt;"",'Final Report'!N778&lt;&gt;"",'Final Report'!O778&lt;&gt;""),CONCATENATE("*Assistive Technology:*",CHAR(10),IF('Final Report'!G778&lt;&gt;"",CONCATENATE("JAWS 2022 - Chrome - Windows - ",'Final Report'!G778,CHAR(10)),""),IF('Final Report'!H778&lt;&gt;"",CONCATENATE("NVDA 2022 - Firefox - Windows - ",'Final Report'!H778,CHAR(10)),""),IF('Final Report'!I778&lt;&gt;"",CONCATENATE("NVDA 2022 - Chrome - Windows - ",'Final Report'!I778,CHAR(10)),""),IF('Final Report'!J778&lt;&gt;"",CONCATENATE("VoiceOver - Safari - MAC OS - ",'Final Report'!J778,CHAR(10)),""),IF('Final Report'!K778&lt;&gt;"",CONCATENATE("VoiceOver - Chrome - MAC OS  - ",'Final Report'!K778,CHAR(10)),""),IF('Final Report'!L778&lt;&gt;"",CONCATENATE("VoiceOver - iOS - ",'Final Report'!L778,CHAR(10)),""),IF('Final Report'!M778&lt;&gt;"",CONCATENATE("TalkBack - Android - ",'Final Report'!M778,CHAR(10)),""),IF('Final Report'!N778&lt;&gt;"",CONCATENATE("ZoomText - ",'Final Report'!N778,CHAR(10)),""),IF('Final Report'!O778&lt;&gt;"",CONCATENATE("Dragon - ",'Final Report'!O778,CHAR(10)),""),CHAR(10),"*Original Bug:*",CHAR(10),)))</f>
        <v>*Steps to Reproduce:*
N/A
*Actual Result:*
N/A
*ScreenShot Name:*
*Code Snippet*
0
*Expected Result*
N/A
*Rationale*
N/A
*Recommendation*
N/A
*WCAG 2.1 Conformance Level:*
N/A
*WCAG 2.1 Success Criteria:*
N/A
*Tested on:*
Windows: 11
MAC OS: 12
iOS: 15
Android OS: 10
FALSE</v>
      </c>
      <c r="D778" s="121" t="b">
        <f>Final_Report[[#This Row],[Severity]]</f>
        <v>0</v>
      </c>
      <c r="E778" s="103" t="str">
        <f>CONCATENATE('Final Report'!AD778,CHAR(10),CHAR(10),'Final Report'!AF778)</f>
        <v xml:space="preserve">
N/A</v>
      </c>
      <c r="F778" s="103" t="str">
        <f>Final_Report[[#This Row],[Components]]</f>
        <v>N/A (Level N/A), Accessibility, Audit, Marketing, MLM-XL, MLVISION, MyLab, US, VPAT</v>
      </c>
      <c r="G778" s="103" t="e">
        <f>Final_Report[[#This Row],[Labels]]</f>
        <v>#VALUE!</v>
      </c>
      <c r="H778" s="103">
        <f>Final_Report[[#This Row],[ScreenShot Name]]</f>
        <v>0</v>
      </c>
      <c r="I778" s="104">
        <f>Final_Report[[#This Row],[Priority]]</f>
        <v>0</v>
      </c>
      <c r="J778" s="103">
        <f>Final_Report[[#This Row],[Uploading Status]]</f>
        <v>0</v>
      </c>
    </row>
    <row r="779" spans="1:10" ht="409.5" hidden="1">
      <c r="A779" s="58">
        <f>Final_Report[[#This Row],[Issue Name]]</f>
        <v>0</v>
      </c>
      <c r="B779" s="103" t="str">
        <f>Final_Report[[#This Row],[Summary]]</f>
        <v>N/A</v>
      </c>
      <c r="C779" s="103" t="str">
        <f>CONCATENATE("*Steps to Reproduce:*",CHAR(10),CHAR(10),'Final Report'!AD779,CHAR(10),CHAR(10),'Final Report'!AF779,CHAR(10),CHAR(10),"*Actual Result:*",CHAR(10),'Final Report'!V779,CHAR(10),CHAR(10),"*ScreenShot Name:*",CHAR(10),'Final Report'!AI779,CHAR(10),CHAR(10),IF('Final Report'!X779&lt;&gt;"",CONCATENATE("*Code Snippet*",CHAR(10),'Final Report'!X779,CHAR(10),CHAR(10)),""),"*Expected Result*",CHAR(10),'Final Report'!Z779,CHAR(10),CHAR(10),"*Rationale*",CHAR(10),'Final Report'!AA779,CHAR(10),CHAR(10),"*Recommendation*",CHAR(10),'Final Report'!AC779,CHAR(10),CHAR(10),"*WCAG 2.1 Conformance Level:*",CHAR(10),'Final Report'!AG779,CHAR(10),CHAR(10),"*WCAG 2.1 Success Criteria:*",CHAR(10),'Final Report'!AH779,CHAR(10),CHAR(10),"*Tested on:*",CHAR(10),'Final Report'!AK779,CHAR(10),CHAR(10),IF(OR('Final Report'!G779&lt;&gt;"",'Final Report'!H779&lt;&gt;"",'Final Report'!I779&lt;&gt;"",'Final Report'!J779&lt;&gt;"",'Final Report'!K779&lt;&gt;"",'Final Report'!L779&lt;&gt;"",'Final Report'!M779&lt;&gt;"",'Final Report'!N779&lt;&gt;"",'Final Report'!O779&lt;&gt;""),CONCATENATE("*Assistive Technology:*",CHAR(10),IF('Final Report'!G779&lt;&gt;"",CONCATENATE("JAWS 2022 - Chrome - Windows - ",'Final Report'!G779,CHAR(10)),""),IF('Final Report'!H779&lt;&gt;"",CONCATENATE("NVDA 2022 - Firefox - Windows - ",'Final Report'!H779,CHAR(10)),""),IF('Final Report'!I779&lt;&gt;"",CONCATENATE("NVDA 2022 - Chrome - Windows - ",'Final Report'!I779,CHAR(10)),""),IF('Final Report'!J779&lt;&gt;"",CONCATENATE("VoiceOver - Safari - MAC OS - ",'Final Report'!J779,CHAR(10)),""),IF('Final Report'!K779&lt;&gt;"",CONCATENATE("VoiceOver - Chrome - MAC OS  - ",'Final Report'!K779,CHAR(10)),""),IF('Final Report'!L779&lt;&gt;"",CONCATENATE("VoiceOver - iOS - ",'Final Report'!L779,CHAR(10)),""),IF('Final Report'!M779&lt;&gt;"",CONCATENATE("TalkBack - Android - ",'Final Report'!M779,CHAR(10)),""),IF('Final Report'!N779&lt;&gt;"",CONCATENATE("ZoomText - ",'Final Report'!N779,CHAR(10)),""),IF('Final Report'!O779&lt;&gt;"",CONCATENATE("Dragon - ",'Final Report'!O779,CHAR(10)),""),CHAR(10),"*Original Bug:*",CHAR(10),)))</f>
        <v>*Steps to Reproduce:*
N/A
*Actual Result:*
N/A
*ScreenShot Name:*
*Code Snippet*
0
*Expected Result*
N/A
*Rationale*
N/A
*Recommendation*
N/A
*WCAG 2.1 Conformance Level:*
N/A
*WCAG 2.1 Success Criteria:*
N/A
*Tested on:*
Windows: 11
MAC OS: 12
iOS: 15
Android OS: 10
FALSE</v>
      </c>
      <c r="D779" s="121" t="b">
        <f>Final_Report[[#This Row],[Severity]]</f>
        <v>0</v>
      </c>
      <c r="E779" s="103" t="str">
        <f>CONCATENATE('Final Report'!AD779,CHAR(10),CHAR(10),'Final Report'!AF779)</f>
        <v xml:space="preserve">
N/A</v>
      </c>
      <c r="F779" s="103" t="str">
        <f>Final_Report[[#This Row],[Components]]</f>
        <v>N/A (Level N/A), Accessibility, Audit, Marketing, MLM-XL, MLVISION, MyLab, US, VPAT</v>
      </c>
      <c r="G779" s="103" t="e">
        <f>Final_Report[[#This Row],[Labels]]</f>
        <v>#VALUE!</v>
      </c>
      <c r="H779" s="103">
        <f>Final_Report[[#This Row],[ScreenShot Name]]</f>
        <v>0</v>
      </c>
      <c r="I779" s="104">
        <f>Final_Report[[#This Row],[Priority]]</f>
        <v>0</v>
      </c>
      <c r="J779" s="103">
        <f>Final_Report[[#This Row],[Uploading Status]]</f>
        <v>0</v>
      </c>
    </row>
    <row r="780" spans="1:10" ht="409.5" hidden="1">
      <c r="A780" s="58">
        <f>Final_Report[[#This Row],[Issue Name]]</f>
        <v>0</v>
      </c>
      <c r="B780" s="103" t="str">
        <f>Final_Report[[#This Row],[Summary]]</f>
        <v>N/A</v>
      </c>
      <c r="C780" s="103" t="str">
        <f>CONCATENATE("*Steps to Reproduce:*",CHAR(10),CHAR(10),'Final Report'!AD780,CHAR(10),CHAR(10),'Final Report'!AF780,CHAR(10),CHAR(10),"*Actual Result:*",CHAR(10),'Final Report'!V780,CHAR(10),CHAR(10),"*ScreenShot Name:*",CHAR(10),'Final Report'!AI780,CHAR(10),CHAR(10),IF('Final Report'!X780&lt;&gt;"",CONCATENATE("*Code Snippet*",CHAR(10),'Final Report'!X780,CHAR(10),CHAR(10)),""),"*Expected Result*",CHAR(10),'Final Report'!Z780,CHAR(10),CHAR(10),"*Rationale*",CHAR(10),'Final Report'!AA780,CHAR(10),CHAR(10),"*Recommendation*",CHAR(10),'Final Report'!AC780,CHAR(10),CHAR(10),"*WCAG 2.1 Conformance Level:*",CHAR(10),'Final Report'!AG780,CHAR(10),CHAR(10),"*WCAG 2.1 Success Criteria:*",CHAR(10),'Final Report'!AH780,CHAR(10),CHAR(10),"*Tested on:*",CHAR(10),'Final Report'!AK780,CHAR(10),CHAR(10),IF(OR('Final Report'!G780&lt;&gt;"",'Final Report'!H780&lt;&gt;"",'Final Report'!I780&lt;&gt;"",'Final Report'!J780&lt;&gt;"",'Final Report'!K780&lt;&gt;"",'Final Report'!L780&lt;&gt;"",'Final Report'!M780&lt;&gt;"",'Final Report'!N780&lt;&gt;"",'Final Report'!O780&lt;&gt;""),CONCATENATE("*Assistive Technology:*",CHAR(10),IF('Final Report'!G780&lt;&gt;"",CONCATENATE("JAWS 2022 - Chrome - Windows - ",'Final Report'!G780,CHAR(10)),""),IF('Final Report'!H780&lt;&gt;"",CONCATENATE("NVDA 2022 - Firefox - Windows - ",'Final Report'!H780,CHAR(10)),""),IF('Final Report'!I780&lt;&gt;"",CONCATENATE("NVDA 2022 - Chrome - Windows - ",'Final Report'!I780,CHAR(10)),""),IF('Final Report'!J780&lt;&gt;"",CONCATENATE("VoiceOver - Safari - MAC OS - ",'Final Report'!J780,CHAR(10)),""),IF('Final Report'!K780&lt;&gt;"",CONCATENATE("VoiceOver - Chrome - MAC OS  - ",'Final Report'!K780,CHAR(10)),""),IF('Final Report'!L780&lt;&gt;"",CONCATENATE("VoiceOver - iOS - ",'Final Report'!L780,CHAR(10)),""),IF('Final Report'!M780&lt;&gt;"",CONCATENATE("TalkBack - Android - ",'Final Report'!M780,CHAR(10)),""),IF('Final Report'!N780&lt;&gt;"",CONCATENATE("ZoomText - ",'Final Report'!N780,CHAR(10)),""),IF('Final Report'!O780&lt;&gt;"",CONCATENATE("Dragon - ",'Final Report'!O780,CHAR(10)),""),CHAR(10),"*Original Bug:*",CHAR(10),)))</f>
        <v>*Steps to Reproduce:*
N/A
*Actual Result:*
N/A
*ScreenShot Name:*
*Code Snippet*
0
*Expected Result*
N/A
*Rationale*
N/A
*Recommendation*
N/A
*WCAG 2.1 Conformance Level:*
N/A
*WCAG 2.1 Success Criteria:*
N/A
*Tested on:*
Windows: 11
MAC OS: 12
iOS: 15
Android OS: 10
FALSE</v>
      </c>
      <c r="D780" s="121" t="b">
        <f>Final_Report[[#This Row],[Severity]]</f>
        <v>0</v>
      </c>
      <c r="E780" s="103" t="str">
        <f>CONCATENATE('Final Report'!AD780,CHAR(10),CHAR(10),'Final Report'!AF780)</f>
        <v xml:space="preserve">
N/A</v>
      </c>
      <c r="F780" s="103" t="str">
        <f>Final_Report[[#This Row],[Components]]</f>
        <v>N/A (Level N/A), Accessibility, Audit, Marketing, MLM-XL, MLVISION, MyLab, US, VPAT</v>
      </c>
      <c r="G780" s="103" t="e">
        <f>Final_Report[[#This Row],[Labels]]</f>
        <v>#VALUE!</v>
      </c>
      <c r="H780" s="103">
        <f>Final_Report[[#This Row],[ScreenShot Name]]</f>
        <v>0</v>
      </c>
      <c r="I780" s="104">
        <f>Final_Report[[#This Row],[Priority]]</f>
        <v>0</v>
      </c>
      <c r="J780" s="103">
        <f>Final_Report[[#This Row],[Uploading Status]]</f>
        <v>0</v>
      </c>
    </row>
    <row r="781" spans="1:10" ht="409.5" hidden="1">
      <c r="A781" s="58">
        <f>Final_Report[[#This Row],[Issue Name]]</f>
        <v>0</v>
      </c>
      <c r="B781" s="103" t="str">
        <f>Final_Report[[#This Row],[Summary]]</f>
        <v>N/A</v>
      </c>
      <c r="C781" s="103" t="str">
        <f>CONCATENATE("*Steps to Reproduce:*",CHAR(10),CHAR(10),'Final Report'!AD781,CHAR(10),CHAR(10),'Final Report'!AF781,CHAR(10),CHAR(10),"*Actual Result:*",CHAR(10),'Final Report'!V781,CHAR(10),CHAR(10),"*ScreenShot Name:*",CHAR(10),'Final Report'!AI781,CHAR(10),CHAR(10),IF('Final Report'!X781&lt;&gt;"",CONCATENATE("*Code Snippet*",CHAR(10),'Final Report'!X781,CHAR(10),CHAR(10)),""),"*Expected Result*",CHAR(10),'Final Report'!Z781,CHAR(10),CHAR(10),"*Rationale*",CHAR(10),'Final Report'!AA781,CHAR(10),CHAR(10),"*Recommendation*",CHAR(10),'Final Report'!AC781,CHAR(10),CHAR(10),"*WCAG 2.1 Conformance Level:*",CHAR(10),'Final Report'!AG781,CHAR(10),CHAR(10),"*WCAG 2.1 Success Criteria:*",CHAR(10),'Final Report'!AH781,CHAR(10),CHAR(10),"*Tested on:*",CHAR(10),'Final Report'!AK781,CHAR(10),CHAR(10),IF(OR('Final Report'!G781&lt;&gt;"",'Final Report'!H781&lt;&gt;"",'Final Report'!I781&lt;&gt;"",'Final Report'!J781&lt;&gt;"",'Final Report'!K781&lt;&gt;"",'Final Report'!L781&lt;&gt;"",'Final Report'!M781&lt;&gt;"",'Final Report'!N781&lt;&gt;"",'Final Report'!O781&lt;&gt;""),CONCATENATE("*Assistive Technology:*",CHAR(10),IF('Final Report'!G781&lt;&gt;"",CONCATENATE("JAWS 2022 - Chrome - Windows - ",'Final Report'!G781,CHAR(10)),""),IF('Final Report'!H781&lt;&gt;"",CONCATENATE("NVDA 2022 - Firefox - Windows - ",'Final Report'!H781,CHAR(10)),""),IF('Final Report'!I781&lt;&gt;"",CONCATENATE("NVDA 2022 - Chrome - Windows - ",'Final Report'!I781,CHAR(10)),""),IF('Final Report'!J781&lt;&gt;"",CONCATENATE("VoiceOver - Safari - MAC OS - ",'Final Report'!J781,CHAR(10)),""),IF('Final Report'!K781&lt;&gt;"",CONCATENATE("VoiceOver - Chrome - MAC OS  - ",'Final Report'!K781,CHAR(10)),""),IF('Final Report'!L781&lt;&gt;"",CONCATENATE("VoiceOver - iOS - ",'Final Report'!L781,CHAR(10)),""),IF('Final Report'!M781&lt;&gt;"",CONCATENATE("TalkBack - Android - ",'Final Report'!M781,CHAR(10)),""),IF('Final Report'!N781&lt;&gt;"",CONCATENATE("ZoomText - ",'Final Report'!N781,CHAR(10)),""),IF('Final Report'!O781&lt;&gt;"",CONCATENATE("Dragon - ",'Final Report'!O781,CHAR(10)),""),CHAR(10),"*Original Bug:*",CHAR(10),)))</f>
        <v>*Steps to Reproduce:*
N/A
*Actual Result:*
N/A
*ScreenShot Name:*
*Code Snippet*
0
*Expected Result*
N/A
*Rationale*
N/A
*Recommendation*
N/A
*WCAG 2.1 Conformance Level:*
N/A
*WCAG 2.1 Success Criteria:*
N/A
*Tested on:*
Windows: 11
MAC OS: 12
iOS: 15
Android OS: 10
FALSE</v>
      </c>
      <c r="D781" s="121" t="b">
        <f>Final_Report[[#This Row],[Severity]]</f>
        <v>0</v>
      </c>
      <c r="E781" s="103" t="str">
        <f>CONCATENATE('Final Report'!AD781,CHAR(10),CHAR(10),'Final Report'!AF781)</f>
        <v xml:space="preserve">
N/A</v>
      </c>
      <c r="F781" s="103" t="str">
        <f>Final_Report[[#This Row],[Components]]</f>
        <v>N/A (Level N/A), Accessibility, Audit, Marketing, MLM-XL, MLVISION, MyLab, US, VPAT</v>
      </c>
      <c r="G781" s="103" t="e">
        <f>Final_Report[[#This Row],[Labels]]</f>
        <v>#VALUE!</v>
      </c>
      <c r="H781" s="103">
        <f>Final_Report[[#This Row],[ScreenShot Name]]</f>
        <v>0</v>
      </c>
      <c r="I781" s="104">
        <f>Final_Report[[#This Row],[Priority]]</f>
        <v>0</v>
      </c>
      <c r="J781" s="103">
        <f>Final_Report[[#This Row],[Uploading Status]]</f>
        <v>0</v>
      </c>
    </row>
    <row r="782" spans="1:10" ht="409.5" hidden="1">
      <c r="A782" s="58">
        <f>Final_Report[[#This Row],[Issue Name]]</f>
        <v>0</v>
      </c>
      <c r="B782" s="103" t="str">
        <f>Final_Report[[#This Row],[Summary]]</f>
        <v>N/A</v>
      </c>
      <c r="C782" s="103" t="str">
        <f>CONCATENATE("*Steps to Reproduce:*",CHAR(10),CHAR(10),'Final Report'!AD782,CHAR(10),CHAR(10),'Final Report'!AF782,CHAR(10),CHAR(10),"*Actual Result:*",CHAR(10),'Final Report'!V782,CHAR(10),CHAR(10),"*ScreenShot Name:*",CHAR(10),'Final Report'!AI782,CHAR(10),CHAR(10),IF('Final Report'!X782&lt;&gt;"",CONCATENATE("*Code Snippet*",CHAR(10),'Final Report'!X782,CHAR(10),CHAR(10)),""),"*Expected Result*",CHAR(10),'Final Report'!Z782,CHAR(10),CHAR(10),"*Rationale*",CHAR(10),'Final Report'!AA782,CHAR(10),CHAR(10),"*Recommendation*",CHAR(10),'Final Report'!AC782,CHAR(10),CHAR(10),"*WCAG 2.1 Conformance Level:*",CHAR(10),'Final Report'!AG782,CHAR(10),CHAR(10),"*WCAG 2.1 Success Criteria:*",CHAR(10),'Final Report'!AH782,CHAR(10),CHAR(10),"*Tested on:*",CHAR(10),'Final Report'!AK782,CHAR(10),CHAR(10),IF(OR('Final Report'!G782&lt;&gt;"",'Final Report'!H782&lt;&gt;"",'Final Report'!I782&lt;&gt;"",'Final Report'!J782&lt;&gt;"",'Final Report'!K782&lt;&gt;"",'Final Report'!L782&lt;&gt;"",'Final Report'!M782&lt;&gt;"",'Final Report'!N782&lt;&gt;"",'Final Report'!O782&lt;&gt;""),CONCATENATE("*Assistive Technology:*",CHAR(10),IF('Final Report'!G782&lt;&gt;"",CONCATENATE("JAWS 2022 - Chrome - Windows - ",'Final Report'!G782,CHAR(10)),""),IF('Final Report'!H782&lt;&gt;"",CONCATENATE("NVDA 2022 - Firefox - Windows - ",'Final Report'!H782,CHAR(10)),""),IF('Final Report'!I782&lt;&gt;"",CONCATENATE("NVDA 2022 - Chrome - Windows - ",'Final Report'!I782,CHAR(10)),""),IF('Final Report'!J782&lt;&gt;"",CONCATENATE("VoiceOver - Safari - MAC OS - ",'Final Report'!J782,CHAR(10)),""),IF('Final Report'!K782&lt;&gt;"",CONCATENATE("VoiceOver - Chrome - MAC OS  - ",'Final Report'!K782,CHAR(10)),""),IF('Final Report'!L782&lt;&gt;"",CONCATENATE("VoiceOver - iOS - ",'Final Report'!L782,CHAR(10)),""),IF('Final Report'!M782&lt;&gt;"",CONCATENATE("TalkBack - Android - ",'Final Report'!M782,CHAR(10)),""),IF('Final Report'!N782&lt;&gt;"",CONCATENATE("ZoomText - ",'Final Report'!N782,CHAR(10)),""),IF('Final Report'!O782&lt;&gt;"",CONCATENATE("Dragon - ",'Final Report'!O782,CHAR(10)),""),CHAR(10),"*Original Bug:*",CHAR(10),)))</f>
        <v>*Steps to Reproduce:*
N/A
*Actual Result:*
N/A
*ScreenShot Name:*
*Code Snippet*
0
*Expected Result*
N/A
*Rationale*
N/A
*Recommendation*
N/A
*WCAG 2.1 Conformance Level:*
N/A
*WCAG 2.1 Success Criteria:*
N/A
*Tested on:*
Windows: 11
MAC OS: 12
iOS: 15
Android OS: 10
FALSE</v>
      </c>
      <c r="D782" s="121" t="b">
        <f>Final_Report[[#This Row],[Severity]]</f>
        <v>0</v>
      </c>
      <c r="E782" s="103" t="str">
        <f>CONCATENATE('Final Report'!AD782,CHAR(10),CHAR(10),'Final Report'!AF782)</f>
        <v xml:space="preserve">
N/A</v>
      </c>
      <c r="F782" s="103" t="str">
        <f>Final_Report[[#This Row],[Components]]</f>
        <v>N/A (Level N/A), Accessibility, Audit, Marketing, MLM-XL, MLVISION, MyLab, US, VPAT</v>
      </c>
      <c r="G782" s="103" t="e">
        <f>Final_Report[[#This Row],[Labels]]</f>
        <v>#VALUE!</v>
      </c>
      <c r="H782" s="103">
        <f>Final_Report[[#This Row],[ScreenShot Name]]</f>
        <v>0</v>
      </c>
      <c r="I782" s="104">
        <f>Final_Report[[#This Row],[Priority]]</f>
        <v>0</v>
      </c>
      <c r="J782" s="103">
        <f>Final_Report[[#This Row],[Uploading Status]]</f>
        <v>0</v>
      </c>
    </row>
    <row r="783" spans="1:10" ht="409.5" hidden="1">
      <c r="A783" s="58">
        <f>Final_Report[[#This Row],[Issue Name]]</f>
        <v>0</v>
      </c>
      <c r="B783" s="103" t="str">
        <f>Final_Report[[#This Row],[Summary]]</f>
        <v>N/A</v>
      </c>
      <c r="C783" s="103" t="str">
        <f>CONCATENATE("*Steps to Reproduce:*",CHAR(10),CHAR(10),'Final Report'!AD783,CHAR(10),CHAR(10),'Final Report'!AF783,CHAR(10),CHAR(10),"*Actual Result:*",CHAR(10),'Final Report'!V783,CHAR(10),CHAR(10),"*ScreenShot Name:*",CHAR(10),'Final Report'!AI783,CHAR(10),CHAR(10),IF('Final Report'!X783&lt;&gt;"",CONCATENATE("*Code Snippet*",CHAR(10),'Final Report'!X783,CHAR(10),CHAR(10)),""),"*Expected Result*",CHAR(10),'Final Report'!Z783,CHAR(10),CHAR(10),"*Rationale*",CHAR(10),'Final Report'!AA783,CHAR(10),CHAR(10),"*Recommendation*",CHAR(10),'Final Report'!AC783,CHAR(10),CHAR(10),"*WCAG 2.1 Conformance Level:*",CHAR(10),'Final Report'!AG783,CHAR(10),CHAR(10),"*WCAG 2.1 Success Criteria:*",CHAR(10),'Final Report'!AH783,CHAR(10),CHAR(10),"*Tested on:*",CHAR(10),'Final Report'!AK783,CHAR(10),CHAR(10),IF(OR('Final Report'!G783&lt;&gt;"",'Final Report'!H783&lt;&gt;"",'Final Report'!I783&lt;&gt;"",'Final Report'!J783&lt;&gt;"",'Final Report'!K783&lt;&gt;"",'Final Report'!L783&lt;&gt;"",'Final Report'!M783&lt;&gt;"",'Final Report'!N783&lt;&gt;"",'Final Report'!O783&lt;&gt;""),CONCATENATE("*Assistive Technology:*",CHAR(10),IF('Final Report'!G783&lt;&gt;"",CONCATENATE("JAWS 2022 - Chrome - Windows - ",'Final Report'!G783,CHAR(10)),""),IF('Final Report'!H783&lt;&gt;"",CONCATENATE("NVDA 2022 - Firefox - Windows - ",'Final Report'!H783,CHAR(10)),""),IF('Final Report'!I783&lt;&gt;"",CONCATENATE("NVDA 2022 - Chrome - Windows - ",'Final Report'!I783,CHAR(10)),""),IF('Final Report'!J783&lt;&gt;"",CONCATENATE("VoiceOver - Safari - MAC OS - ",'Final Report'!J783,CHAR(10)),""),IF('Final Report'!K783&lt;&gt;"",CONCATENATE("VoiceOver - Chrome - MAC OS  - ",'Final Report'!K783,CHAR(10)),""),IF('Final Report'!L783&lt;&gt;"",CONCATENATE("VoiceOver - iOS - ",'Final Report'!L783,CHAR(10)),""),IF('Final Report'!M783&lt;&gt;"",CONCATENATE("TalkBack - Android - ",'Final Report'!M783,CHAR(10)),""),IF('Final Report'!N783&lt;&gt;"",CONCATENATE("ZoomText - ",'Final Report'!N783,CHAR(10)),""),IF('Final Report'!O783&lt;&gt;"",CONCATENATE("Dragon - ",'Final Report'!O783,CHAR(10)),""),CHAR(10),"*Original Bug:*",CHAR(10),)))</f>
        <v>*Steps to Reproduce:*
N/A
*Actual Result:*
N/A
*ScreenShot Name:*
*Code Snippet*
0
*Expected Result*
N/A
*Rationale*
N/A
*Recommendation*
N/A
*WCAG 2.1 Conformance Level:*
N/A
*WCAG 2.1 Success Criteria:*
N/A
*Tested on:*
Windows: 11
MAC OS: 12
iOS: 15
Android OS: 10
FALSE</v>
      </c>
      <c r="D783" s="121" t="b">
        <f>Final_Report[[#This Row],[Severity]]</f>
        <v>0</v>
      </c>
      <c r="E783" s="103" t="str">
        <f>CONCATENATE('Final Report'!AD783,CHAR(10),CHAR(10),'Final Report'!AF783)</f>
        <v xml:space="preserve">
N/A</v>
      </c>
      <c r="F783" s="103" t="str">
        <f>Final_Report[[#This Row],[Components]]</f>
        <v>N/A (Level N/A), Accessibility, Audit, Marketing, MLM-XL, MLVISION, MyLab, US, VPAT</v>
      </c>
      <c r="G783" s="103" t="e">
        <f>Final_Report[[#This Row],[Labels]]</f>
        <v>#VALUE!</v>
      </c>
      <c r="H783" s="103">
        <f>Final_Report[[#This Row],[ScreenShot Name]]</f>
        <v>0</v>
      </c>
      <c r="I783" s="104">
        <f>Final_Report[[#This Row],[Priority]]</f>
        <v>0</v>
      </c>
      <c r="J783" s="103">
        <f>Final_Report[[#This Row],[Uploading Status]]</f>
        <v>0</v>
      </c>
    </row>
    <row r="784" spans="1:10" ht="409.5" hidden="1">
      <c r="A784" s="58">
        <f>Final_Report[[#This Row],[Issue Name]]</f>
        <v>0</v>
      </c>
      <c r="B784" s="103" t="str">
        <f>Final_Report[[#This Row],[Summary]]</f>
        <v>N/A</v>
      </c>
      <c r="C784" s="103" t="str">
        <f>CONCATENATE("*Steps to Reproduce:*",CHAR(10),CHAR(10),'Final Report'!AD784,CHAR(10),CHAR(10),'Final Report'!AF784,CHAR(10),CHAR(10),"*Actual Result:*",CHAR(10),'Final Report'!V784,CHAR(10),CHAR(10),"*ScreenShot Name:*",CHAR(10),'Final Report'!AI784,CHAR(10),CHAR(10),IF('Final Report'!X784&lt;&gt;"",CONCATENATE("*Code Snippet*",CHAR(10),'Final Report'!X784,CHAR(10),CHAR(10)),""),"*Expected Result*",CHAR(10),'Final Report'!Z784,CHAR(10),CHAR(10),"*Rationale*",CHAR(10),'Final Report'!AA784,CHAR(10),CHAR(10),"*Recommendation*",CHAR(10),'Final Report'!AC784,CHAR(10),CHAR(10),"*WCAG 2.1 Conformance Level:*",CHAR(10),'Final Report'!AG784,CHAR(10),CHAR(10),"*WCAG 2.1 Success Criteria:*",CHAR(10),'Final Report'!AH784,CHAR(10),CHAR(10),"*Tested on:*",CHAR(10),'Final Report'!AK784,CHAR(10),CHAR(10),IF(OR('Final Report'!G784&lt;&gt;"",'Final Report'!H784&lt;&gt;"",'Final Report'!I784&lt;&gt;"",'Final Report'!J784&lt;&gt;"",'Final Report'!K784&lt;&gt;"",'Final Report'!L784&lt;&gt;"",'Final Report'!M784&lt;&gt;"",'Final Report'!N784&lt;&gt;"",'Final Report'!O784&lt;&gt;""),CONCATENATE("*Assistive Technology:*",CHAR(10),IF('Final Report'!G784&lt;&gt;"",CONCATENATE("JAWS 2022 - Chrome - Windows - ",'Final Report'!G784,CHAR(10)),""),IF('Final Report'!H784&lt;&gt;"",CONCATENATE("NVDA 2022 - Firefox - Windows - ",'Final Report'!H784,CHAR(10)),""),IF('Final Report'!I784&lt;&gt;"",CONCATENATE("NVDA 2022 - Chrome - Windows - ",'Final Report'!I784,CHAR(10)),""),IF('Final Report'!J784&lt;&gt;"",CONCATENATE("VoiceOver - Safari - MAC OS - ",'Final Report'!J784,CHAR(10)),""),IF('Final Report'!K784&lt;&gt;"",CONCATENATE("VoiceOver - Chrome - MAC OS  - ",'Final Report'!K784,CHAR(10)),""),IF('Final Report'!L784&lt;&gt;"",CONCATENATE("VoiceOver - iOS - ",'Final Report'!L784,CHAR(10)),""),IF('Final Report'!M784&lt;&gt;"",CONCATENATE("TalkBack - Android - ",'Final Report'!M784,CHAR(10)),""),IF('Final Report'!N784&lt;&gt;"",CONCATENATE("ZoomText - ",'Final Report'!N784,CHAR(10)),""),IF('Final Report'!O784&lt;&gt;"",CONCATENATE("Dragon - ",'Final Report'!O784,CHAR(10)),""),CHAR(10),"*Original Bug:*",CHAR(10),)))</f>
        <v>*Steps to Reproduce:*
N/A
*Actual Result:*
N/A
*ScreenShot Name:*
*Code Snippet*
0
*Expected Result*
N/A
*Rationale*
N/A
*Recommendation*
N/A
*WCAG 2.1 Conformance Level:*
N/A
*WCAG 2.1 Success Criteria:*
N/A
*Tested on:*
Windows: 11
MAC OS: 12
iOS: 15
Android OS: 10
FALSE</v>
      </c>
      <c r="D784" s="121" t="b">
        <f>Final_Report[[#This Row],[Severity]]</f>
        <v>0</v>
      </c>
      <c r="E784" s="103" t="str">
        <f>CONCATENATE('Final Report'!AD784,CHAR(10),CHAR(10),'Final Report'!AF784)</f>
        <v xml:space="preserve">
N/A</v>
      </c>
      <c r="F784" s="103" t="str">
        <f>Final_Report[[#This Row],[Components]]</f>
        <v>N/A (Level N/A), Accessibility, Audit, Marketing, MLM-XL, MLVISION, MyLab, US, VPAT</v>
      </c>
      <c r="G784" s="103" t="e">
        <f>Final_Report[[#This Row],[Labels]]</f>
        <v>#VALUE!</v>
      </c>
      <c r="H784" s="103">
        <f>Final_Report[[#This Row],[ScreenShot Name]]</f>
        <v>0</v>
      </c>
      <c r="I784" s="104">
        <f>Final_Report[[#This Row],[Priority]]</f>
        <v>0</v>
      </c>
      <c r="J784" s="103">
        <f>Final_Report[[#This Row],[Uploading Status]]</f>
        <v>0</v>
      </c>
    </row>
    <row r="785" spans="1:10" ht="409.5" hidden="1">
      <c r="A785" s="58">
        <f>Final_Report[[#This Row],[Issue Name]]</f>
        <v>0</v>
      </c>
      <c r="B785" s="103" t="str">
        <f>Final_Report[[#This Row],[Summary]]</f>
        <v>N/A</v>
      </c>
      <c r="C785" s="103" t="str">
        <f>CONCATENATE("*Steps to Reproduce:*",CHAR(10),CHAR(10),'Final Report'!AD785,CHAR(10),CHAR(10),'Final Report'!AF785,CHAR(10),CHAR(10),"*Actual Result:*",CHAR(10),'Final Report'!V785,CHAR(10),CHAR(10),"*ScreenShot Name:*",CHAR(10),'Final Report'!AI785,CHAR(10),CHAR(10),IF('Final Report'!X785&lt;&gt;"",CONCATENATE("*Code Snippet*",CHAR(10),'Final Report'!X785,CHAR(10),CHAR(10)),""),"*Expected Result*",CHAR(10),'Final Report'!Z785,CHAR(10),CHAR(10),"*Rationale*",CHAR(10),'Final Report'!AA785,CHAR(10),CHAR(10),"*Recommendation*",CHAR(10),'Final Report'!AC785,CHAR(10),CHAR(10),"*WCAG 2.1 Conformance Level:*",CHAR(10),'Final Report'!AG785,CHAR(10),CHAR(10),"*WCAG 2.1 Success Criteria:*",CHAR(10),'Final Report'!AH785,CHAR(10),CHAR(10),"*Tested on:*",CHAR(10),'Final Report'!AK785,CHAR(10),CHAR(10),IF(OR('Final Report'!G785&lt;&gt;"",'Final Report'!H785&lt;&gt;"",'Final Report'!I785&lt;&gt;"",'Final Report'!J785&lt;&gt;"",'Final Report'!K785&lt;&gt;"",'Final Report'!L785&lt;&gt;"",'Final Report'!M785&lt;&gt;"",'Final Report'!N785&lt;&gt;"",'Final Report'!O785&lt;&gt;""),CONCATENATE("*Assistive Technology:*",CHAR(10),IF('Final Report'!G785&lt;&gt;"",CONCATENATE("JAWS 2022 - Chrome - Windows - ",'Final Report'!G785,CHAR(10)),""),IF('Final Report'!H785&lt;&gt;"",CONCATENATE("NVDA 2022 - Firefox - Windows - ",'Final Report'!H785,CHAR(10)),""),IF('Final Report'!I785&lt;&gt;"",CONCATENATE("NVDA 2022 - Chrome - Windows - ",'Final Report'!I785,CHAR(10)),""),IF('Final Report'!J785&lt;&gt;"",CONCATENATE("VoiceOver - Safari - MAC OS - ",'Final Report'!J785,CHAR(10)),""),IF('Final Report'!K785&lt;&gt;"",CONCATENATE("VoiceOver - Chrome - MAC OS  - ",'Final Report'!K785,CHAR(10)),""),IF('Final Report'!L785&lt;&gt;"",CONCATENATE("VoiceOver - iOS - ",'Final Report'!L785,CHAR(10)),""),IF('Final Report'!M785&lt;&gt;"",CONCATENATE("TalkBack - Android - ",'Final Report'!M785,CHAR(10)),""),IF('Final Report'!N785&lt;&gt;"",CONCATENATE("ZoomText - ",'Final Report'!N785,CHAR(10)),""),IF('Final Report'!O785&lt;&gt;"",CONCATENATE("Dragon - ",'Final Report'!O785,CHAR(10)),""),CHAR(10),"*Original Bug:*",CHAR(10),)))</f>
        <v>*Steps to Reproduce:*
N/A
*Actual Result:*
N/A
*ScreenShot Name:*
*Code Snippet*
0
*Expected Result*
N/A
*Rationale*
N/A
*Recommendation*
N/A
*WCAG 2.1 Conformance Level:*
N/A
*WCAG 2.1 Success Criteria:*
N/A
*Tested on:*
Windows: 11
MAC OS: 12
iOS: 15
Android OS: 10
FALSE</v>
      </c>
      <c r="D785" s="121" t="b">
        <f>Final_Report[[#This Row],[Severity]]</f>
        <v>0</v>
      </c>
      <c r="E785" s="103" t="str">
        <f>CONCATENATE('Final Report'!AD785,CHAR(10),CHAR(10),'Final Report'!AF785)</f>
        <v xml:space="preserve">
N/A</v>
      </c>
      <c r="F785" s="103" t="str">
        <f>Final_Report[[#This Row],[Components]]</f>
        <v>N/A (Level N/A), Accessibility, Audit, Marketing, MLM-XL, MLVISION, MyLab, US, VPAT</v>
      </c>
      <c r="G785" s="103" t="e">
        <f>Final_Report[[#This Row],[Labels]]</f>
        <v>#VALUE!</v>
      </c>
      <c r="H785" s="103">
        <f>Final_Report[[#This Row],[ScreenShot Name]]</f>
        <v>0</v>
      </c>
      <c r="I785" s="104">
        <f>Final_Report[[#This Row],[Priority]]</f>
        <v>0</v>
      </c>
      <c r="J785" s="103">
        <f>Final_Report[[#This Row],[Uploading Status]]</f>
        <v>0</v>
      </c>
    </row>
    <row r="786" spans="1:10" ht="409.5" hidden="1">
      <c r="A786" s="58">
        <f>Final_Report[[#This Row],[Issue Name]]</f>
        <v>0</v>
      </c>
      <c r="B786" s="103" t="str">
        <f>Final_Report[[#This Row],[Summary]]</f>
        <v>N/A</v>
      </c>
      <c r="C786" s="103" t="str">
        <f>CONCATENATE("*Steps to Reproduce:*",CHAR(10),CHAR(10),'Final Report'!AD786,CHAR(10),CHAR(10),'Final Report'!AF786,CHAR(10),CHAR(10),"*Actual Result:*",CHAR(10),'Final Report'!V786,CHAR(10),CHAR(10),"*ScreenShot Name:*",CHAR(10),'Final Report'!AI786,CHAR(10),CHAR(10),IF('Final Report'!X786&lt;&gt;"",CONCATENATE("*Code Snippet*",CHAR(10),'Final Report'!X786,CHAR(10),CHAR(10)),""),"*Expected Result*",CHAR(10),'Final Report'!Z786,CHAR(10),CHAR(10),"*Rationale*",CHAR(10),'Final Report'!AA786,CHAR(10),CHAR(10),"*Recommendation*",CHAR(10),'Final Report'!AC786,CHAR(10),CHAR(10),"*WCAG 2.1 Conformance Level:*",CHAR(10),'Final Report'!AG786,CHAR(10),CHAR(10),"*WCAG 2.1 Success Criteria:*",CHAR(10),'Final Report'!AH786,CHAR(10),CHAR(10),"*Tested on:*",CHAR(10),'Final Report'!AK786,CHAR(10),CHAR(10),IF(OR('Final Report'!G786&lt;&gt;"",'Final Report'!H786&lt;&gt;"",'Final Report'!I786&lt;&gt;"",'Final Report'!J786&lt;&gt;"",'Final Report'!K786&lt;&gt;"",'Final Report'!L786&lt;&gt;"",'Final Report'!M786&lt;&gt;"",'Final Report'!N786&lt;&gt;"",'Final Report'!O786&lt;&gt;""),CONCATENATE("*Assistive Technology:*",CHAR(10),IF('Final Report'!G786&lt;&gt;"",CONCATENATE("JAWS 2022 - Chrome - Windows - ",'Final Report'!G786,CHAR(10)),""),IF('Final Report'!H786&lt;&gt;"",CONCATENATE("NVDA 2022 - Firefox - Windows - ",'Final Report'!H786,CHAR(10)),""),IF('Final Report'!I786&lt;&gt;"",CONCATENATE("NVDA 2022 - Chrome - Windows - ",'Final Report'!I786,CHAR(10)),""),IF('Final Report'!J786&lt;&gt;"",CONCATENATE("VoiceOver - Safari - MAC OS - ",'Final Report'!J786,CHAR(10)),""),IF('Final Report'!K786&lt;&gt;"",CONCATENATE("VoiceOver - Chrome - MAC OS  - ",'Final Report'!K786,CHAR(10)),""),IF('Final Report'!L786&lt;&gt;"",CONCATENATE("VoiceOver - iOS - ",'Final Report'!L786,CHAR(10)),""),IF('Final Report'!M786&lt;&gt;"",CONCATENATE("TalkBack - Android - ",'Final Report'!M786,CHAR(10)),""),IF('Final Report'!N786&lt;&gt;"",CONCATENATE("ZoomText - ",'Final Report'!N786,CHAR(10)),""),IF('Final Report'!O786&lt;&gt;"",CONCATENATE("Dragon - ",'Final Report'!O786,CHAR(10)),""),CHAR(10),"*Original Bug:*",CHAR(10),)))</f>
        <v>*Steps to Reproduce:*
N/A
*Actual Result:*
N/A
*ScreenShot Name:*
*Code Snippet*
0
*Expected Result*
N/A
*Rationale*
N/A
*Recommendation*
N/A
*WCAG 2.1 Conformance Level:*
N/A
*WCAG 2.1 Success Criteria:*
N/A
*Tested on:*
Windows: 11
MAC OS: 12
iOS: 15
Android OS: 10
FALSE</v>
      </c>
      <c r="D786" s="121" t="b">
        <f>Final_Report[[#This Row],[Severity]]</f>
        <v>0</v>
      </c>
      <c r="E786" s="103" t="str">
        <f>CONCATENATE('Final Report'!AD786,CHAR(10),CHAR(10),'Final Report'!AF786)</f>
        <v xml:space="preserve">
N/A</v>
      </c>
      <c r="F786" s="103" t="str">
        <f>Final_Report[[#This Row],[Components]]</f>
        <v>N/A (Level N/A), Accessibility, Audit, Marketing, MLM-XL, MLVISION, MyLab, US, VPAT</v>
      </c>
      <c r="G786" s="103" t="e">
        <f>Final_Report[[#This Row],[Labels]]</f>
        <v>#VALUE!</v>
      </c>
      <c r="H786" s="103">
        <f>Final_Report[[#This Row],[ScreenShot Name]]</f>
        <v>0</v>
      </c>
      <c r="I786" s="104">
        <f>Final_Report[[#This Row],[Priority]]</f>
        <v>0</v>
      </c>
      <c r="J786" s="103">
        <f>Final_Report[[#This Row],[Uploading Status]]</f>
        <v>0</v>
      </c>
    </row>
    <row r="787" spans="1:10" ht="409.5" hidden="1">
      <c r="A787" s="58">
        <f>Final_Report[[#This Row],[Issue Name]]</f>
        <v>0</v>
      </c>
      <c r="B787" s="103" t="str">
        <f>Final_Report[[#This Row],[Summary]]</f>
        <v>N/A</v>
      </c>
      <c r="C787" s="103" t="str">
        <f>CONCATENATE("*Steps to Reproduce:*",CHAR(10),CHAR(10),'Final Report'!AD787,CHAR(10),CHAR(10),'Final Report'!AF787,CHAR(10),CHAR(10),"*Actual Result:*",CHAR(10),'Final Report'!V787,CHAR(10),CHAR(10),"*ScreenShot Name:*",CHAR(10),'Final Report'!AI787,CHAR(10),CHAR(10),IF('Final Report'!X787&lt;&gt;"",CONCATENATE("*Code Snippet*",CHAR(10),'Final Report'!X787,CHAR(10),CHAR(10)),""),"*Expected Result*",CHAR(10),'Final Report'!Z787,CHAR(10),CHAR(10),"*Rationale*",CHAR(10),'Final Report'!AA787,CHAR(10),CHAR(10),"*Recommendation*",CHAR(10),'Final Report'!AC787,CHAR(10),CHAR(10),"*WCAG 2.1 Conformance Level:*",CHAR(10),'Final Report'!AG787,CHAR(10),CHAR(10),"*WCAG 2.1 Success Criteria:*",CHAR(10),'Final Report'!AH787,CHAR(10),CHAR(10),"*Tested on:*",CHAR(10),'Final Report'!AK787,CHAR(10),CHAR(10),IF(OR('Final Report'!G787&lt;&gt;"",'Final Report'!H787&lt;&gt;"",'Final Report'!I787&lt;&gt;"",'Final Report'!J787&lt;&gt;"",'Final Report'!K787&lt;&gt;"",'Final Report'!L787&lt;&gt;"",'Final Report'!M787&lt;&gt;"",'Final Report'!N787&lt;&gt;"",'Final Report'!O787&lt;&gt;""),CONCATENATE("*Assistive Technology:*",CHAR(10),IF('Final Report'!G787&lt;&gt;"",CONCATENATE("JAWS 2022 - Chrome - Windows - ",'Final Report'!G787,CHAR(10)),""),IF('Final Report'!H787&lt;&gt;"",CONCATENATE("NVDA 2022 - Firefox - Windows - ",'Final Report'!H787,CHAR(10)),""),IF('Final Report'!I787&lt;&gt;"",CONCATENATE("NVDA 2022 - Chrome - Windows - ",'Final Report'!I787,CHAR(10)),""),IF('Final Report'!J787&lt;&gt;"",CONCATENATE("VoiceOver - Safari - MAC OS - ",'Final Report'!J787,CHAR(10)),""),IF('Final Report'!K787&lt;&gt;"",CONCATENATE("VoiceOver - Chrome - MAC OS  - ",'Final Report'!K787,CHAR(10)),""),IF('Final Report'!L787&lt;&gt;"",CONCATENATE("VoiceOver - iOS - ",'Final Report'!L787,CHAR(10)),""),IF('Final Report'!M787&lt;&gt;"",CONCATENATE("TalkBack - Android - ",'Final Report'!M787,CHAR(10)),""),IF('Final Report'!N787&lt;&gt;"",CONCATENATE("ZoomText - ",'Final Report'!N787,CHAR(10)),""),IF('Final Report'!O787&lt;&gt;"",CONCATENATE("Dragon - ",'Final Report'!O787,CHAR(10)),""),CHAR(10),"*Original Bug:*",CHAR(10),)))</f>
        <v>*Steps to Reproduce:*
N/A
*Actual Result:*
N/A
*ScreenShot Name:*
*Code Snippet*
0
*Expected Result*
N/A
*Rationale*
N/A
*Recommendation*
N/A
*WCAG 2.1 Conformance Level:*
N/A
*WCAG 2.1 Success Criteria:*
N/A
*Tested on:*
Windows: 11
MAC OS: 12
iOS: 15
Android OS: 10
FALSE</v>
      </c>
      <c r="D787" s="121" t="b">
        <f>Final_Report[[#This Row],[Severity]]</f>
        <v>0</v>
      </c>
      <c r="E787" s="103" t="str">
        <f>CONCATENATE('Final Report'!AD787,CHAR(10),CHAR(10),'Final Report'!AF787)</f>
        <v xml:space="preserve">
N/A</v>
      </c>
      <c r="F787" s="103" t="str">
        <f>Final_Report[[#This Row],[Components]]</f>
        <v>N/A (Level N/A), Accessibility, Audit, Marketing, MLM-XL, MLVISION, MyLab, US, VPAT</v>
      </c>
      <c r="G787" s="103" t="e">
        <f>Final_Report[[#This Row],[Labels]]</f>
        <v>#VALUE!</v>
      </c>
      <c r="H787" s="103">
        <f>Final_Report[[#This Row],[ScreenShot Name]]</f>
        <v>0</v>
      </c>
      <c r="I787" s="104">
        <f>Final_Report[[#This Row],[Priority]]</f>
        <v>0</v>
      </c>
      <c r="J787" s="103">
        <f>Final_Report[[#This Row],[Uploading Status]]</f>
        <v>0</v>
      </c>
    </row>
    <row r="788" spans="1:10" ht="409.5" hidden="1">
      <c r="A788" s="58">
        <f>Final_Report[[#This Row],[Issue Name]]</f>
        <v>0</v>
      </c>
      <c r="B788" s="103" t="str">
        <f>Final_Report[[#This Row],[Summary]]</f>
        <v>N/A</v>
      </c>
      <c r="C788" s="103" t="str">
        <f>CONCATENATE("*Steps to Reproduce:*",CHAR(10),CHAR(10),'Final Report'!AD788,CHAR(10),CHAR(10),'Final Report'!AF788,CHAR(10),CHAR(10),"*Actual Result:*",CHAR(10),'Final Report'!V788,CHAR(10),CHAR(10),"*ScreenShot Name:*",CHAR(10),'Final Report'!AI788,CHAR(10),CHAR(10),IF('Final Report'!X788&lt;&gt;"",CONCATENATE("*Code Snippet*",CHAR(10),'Final Report'!X788,CHAR(10),CHAR(10)),""),"*Expected Result*",CHAR(10),'Final Report'!Z788,CHAR(10),CHAR(10),"*Rationale*",CHAR(10),'Final Report'!AA788,CHAR(10),CHAR(10),"*Recommendation*",CHAR(10),'Final Report'!AC788,CHAR(10),CHAR(10),"*WCAG 2.1 Conformance Level:*",CHAR(10),'Final Report'!AG788,CHAR(10),CHAR(10),"*WCAG 2.1 Success Criteria:*",CHAR(10),'Final Report'!AH788,CHAR(10),CHAR(10),"*Tested on:*",CHAR(10),'Final Report'!AK788,CHAR(10),CHAR(10),IF(OR('Final Report'!G788&lt;&gt;"",'Final Report'!H788&lt;&gt;"",'Final Report'!I788&lt;&gt;"",'Final Report'!J788&lt;&gt;"",'Final Report'!K788&lt;&gt;"",'Final Report'!L788&lt;&gt;"",'Final Report'!M788&lt;&gt;"",'Final Report'!N788&lt;&gt;"",'Final Report'!O788&lt;&gt;""),CONCATENATE("*Assistive Technology:*",CHAR(10),IF('Final Report'!G788&lt;&gt;"",CONCATENATE("JAWS 2022 - Chrome - Windows - ",'Final Report'!G788,CHAR(10)),""),IF('Final Report'!H788&lt;&gt;"",CONCATENATE("NVDA 2022 - Firefox - Windows - ",'Final Report'!H788,CHAR(10)),""),IF('Final Report'!I788&lt;&gt;"",CONCATENATE("NVDA 2022 - Chrome - Windows - ",'Final Report'!I788,CHAR(10)),""),IF('Final Report'!J788&lt;&gt;"",CONCATENATE("VoiceOver - Safari - MAC OS - ",'Final Report'!J788,CHAR(10)),""),IF('Final Report'!K788&lt;&gt;"",CONCATENATE("VoiceOver - Chrome - MAC OS  - ",'Final Report'!K788,CHAR(10)),""),IF('Final Report'!L788&lt;&gt;"",CONCATENATE("VoiceOver - iOS - ",'Final Report'!L788,CHAR(10)),""),IF('Final Report'!M788&lt;&gt;"",CONCATENATE("TalkBack - Android - ",'Final Report'!M788,CHAR(10)),""),IF('Final Report'!N788&lt;&gt;"",CONCATENATE("ZoomText - ",'Final Report'!N788,CHAR(10)),""),IF('Final Report'!O788&lt;&gt;"",CONCATENATE("Dragon - ",'Final Report'!O788,CHAR(10)),""),CHAR(10),"*Original Bug:*",CHAR(10),)))</f>
        <v>*Steps to Reproduce:*
N/A
*Actual Result:*
N/A
*ScreenShot Name:*
*Code Snippet*
0
*Expected Result*
N/A
*Rationale*
N/A
*Recommendation*
N/A
*WCAG 2.1 Conformance Level:*
N/A
*WCAG 2.1 Success Criteria:*
N/A
*Tested on:*
Windows: 11
MAC OS: 12
iOS: 15
Android OS: 10
FALSE</v>
      </c>
      <c r="D788" s="121" t="b">
        <f>Final_Report[[#This Row],[Severity]]</f>
        <v>0</v>
      </c>
      <c r="E788" s="103" t="str">
        <f>CONCATENATE('Final Report'!AD788,CHAR(10),CHAR(10),'Final Report'!AF788)</f>
        <v xml:space="preserve">
N/A</v>
      </c>
      <c r="F788" s="103" t="str">
        <f>Final_Report[[#This Row],[Components]]</f>
        <v>N/A (Level N/A), Accessibility, Audit, Marketing, MLM-XL, MLVISION, MyLab, US, VPAT</v>
      </c>
      <c r="G788" s="103" t="e">
        <f>Final_Report[[#This Row],[Labels]]</f>
        <v>#VALUE!</v>
      </c>
      <c r="H788" s="103">
        <f>Final_Report[[#This Row],[ScreenShot Name]]</f>
        <v>0</v>
      </c>
      <c r="I788" s="104">
        <f>Final_Report[[#This Row],[Priority]]</f>
        <v>0</v>
      </c>
      <c r="J788" s="103">
        <f>Final_Report[[#This Row],[Uploading Status]]</f>
        <v>0</v>
      </c>
    </row>
    <row r="789" spans="1:10" ht="409.5" hidden="1">
      <c r="A789" s="58">
        <f>Final_Report[[#This Row],[Issue Name]]</f>
        <v>0</v>
      </c>
      <c r="B789" s="103" t="str">
        <f>Final_Report[[#This Row],[Summary]]</f>
        <v>N/A</v>
      </c>
      <c r="C789" s="103" t="str">
        <f>CONCATENATE("*Steps to Reproduce:*",CHAR(10),CHAR(10),'Final Report'!AD789,CHAR(10),CHAR(10),'Final Report'!AF789,CHAR(10),CHAR(10),"*Actual Result:*",CHAR(10),'Final Report'!V789,CHAR(10),CHAR(10),"*ScreenShot Name:*",CHAR(10),'Final Report'!AI789,CHAR(10),CHAR(10),IF('Final Report'!X789&lt;&gt;"",CONCATENATE("*Code Snippet*",CHAR(10),'Final Report'!X789,CHAR(10),CHAR(10)),""),"*Expected Result*",CHAR(10),'Final Report'!Z789,CHAR(10),CHAR(10),"*Rationale*",CHAR(10),'Final Report'!AA789,CHAR(10),CHAR(10),"*Recommendation*",CHAR(10),'Final Report'!AC789,CHAR(10),CHAR(10),"*WCAG 2.1 Conformance Level:*",CHAR(10),'Final Report'!AG789,CHAR(10),CHAR(10),"*WCAG 2.1 Success Criteria:*",CHAR(10),'Final Report'!AH789,CHAR(10),CHAR(10),"*Tested on:*",CHAR(10),'Final Report'!AK789,CHAR(10),CHAR(10),IF(OR('Final Report'!G789&lt;&gt;"",'Final Report'!H789&lt;&gt;"",'Final Report'!I789&lt;&gt;"",'Final Report'!J789&lt;&gt;"",'Final Report'!K789&lt;&gt;"",'Final Report'!L789&lt;&gt;"",'Final Report'!M789&lt;&gt;"",'Final Report'!N789&lt;&gt;"",'Final Report'!O789&lt;&gt;""),CONCATENATE("*Assistive Technology:*",CHAR(10),IF('Final Report'!G789&lt;&gt;"",CONCATENATE("JAWS 2022 - Chrome - Windows - ",'Final Report'!G789,CHAR(10)),""),IF('Final Report'!H789&lt;&gt;"",CONCATENATE("NVDA 2022 - Firefox - Windows - ",'Final Report'!H789,CHAR(10)),""),IF('Final Report'!I789&lt;&gt;"",CONCATENATE("NVDA 2022 - Chrome - Windows - ",'Final Report'!I789,CHAR(10)),""),IF('Final Report'!J789&lt;&gt;"",CONCATENATE("VoiceOver - Safari - MAC OS - ",'Final Report'!J789,CHAR(10)),""),IF('Final Report'!K789&lt;&gt;"",CONCATENATE("VoiceOver - Chrome - MAC OS  - ",'Final Report'!K789,CHAR(10)),""),IF('Final Report'!L789&lt;&gt;"",CONCATENATE("VoiceOver - iOS - ",'Final Report'!L789,CHAR(10)),""),IF('Final Report'!M789&lt;&gt;"",CONCATENATE("TalkBack - Android - ",'Final Report'!M789,CHAR(10)),""),IF('Final Report'!N789&lt;&gt;"",CONCATENATE("ZoomText - ",'Final Report'!N789,CHAR(10)),""),IF('Final Report'!O789&lt;&gt;"",CONCATENATE("Dragon - ",'Final Report'!O789,CHAR(10)),""),CHAR(10),"*Original Bug:*",CHAR(10),)))</f>
        <v>*Steps to Reproduce:*
N/A
*Actual Result:*
N/A
*ScreenShot Name:*
*Code Snippet*
0
*Expected Result*
N/A
*Rationale*
N/A
*Recommendation*
N/A
*WCAG 2.1 Conformance Level:*
N/A
*WCAG 2.1 Success Criteria:*
N/A
*Tested on:*
Windows: 11
MAC OS: 12
iOS: 15
Android OS: 10
FALSE</v>
      </c>
      <c r="D789" s="121" t="b">
        <f>Final_Report[[#This Row],[Severity]]</f>
        <v>0</v>
      </c>
      <c r="E789" s="103" t="str">
        <f>CONCATENATE('Final Report'!AD789,CHAR(10),CHAR(10),'Final Report'!AF789)</f>
        <v xml:space="preserve">
N/A</v>
      </c>
      <c r="F789" s="103" t="str">
        <f>Final_Report[[#This Row],[Components]]</f>
        <v>N/A (Level N/A), Accessibility, Audit, Marketing, MLM-XL, MLVISION, MyLab, US, VPAT</v>
      </c>
      <c r="G789" s="103" t="e">
        <f>Final_Report[[#This Row],[Labels]]</f>
        <v>#VALUE!</v>
      </c>
      <c r="H789" s="103">
        <f>Final_Report[[#This Row],[ScreenShot Name]]</f>
        <v>0</v>
      </c>
      <c r="I789" s="104">
        <f>Final_Report[[#This Row],[Priority]]</f>
        <v>0</v>
      </c>
      <c r="J789" s="103">
        <f>Final_Report[[#This Row],[Uploading Status]]</f>
        <v>0</v>
      </c>
    </row>
    <row r="790" spans="1:10" ht="409.5" hidden="1">
      <c r="A790" s="58">
        <f>Final_Report[[#This Row],[Issue Name]]</f>
        <v>0</v>
      </c>
      <c r="B790" s="103" t="str">
        <f>Final_Report[[#This Row],[Summary]]</f>
        <v>N/A</v>
      </c>
      <c r="C790" s="103" t="str">
        <f>CONCATENATE("*Steps to Reproduce:*",CHAR(10),CHAR(10),'Final Report'!AD790,CHAR(10),CHAR(10),'Final Report'!AF790,CHAR(10),CHAR(10),"*Actual Result:*",CHAR(10),'Final Report'!V790,CHAR(10),CHAR(10),"*ScreenShot Name:*",CHAR(10),'Final Report'!AI790,CHAR(10),CHAR(10),IF('Final Report'!X790&lt;&gt;"",CONCATENATE("*Code Snippet*",CHAR(10),'Final Report'!X790,CHAR(10),CHAR(10)),""),"*Expected Result*",CHAR(10),'Final Report'!Z790,CHAR(10),CHAR(10),"*Rationale*",CHAR(10),'Final Report'!AA790,CHAR(10),CHAR(10),"*Recommendation*",CHAR(10),'Final Report'!AC790,CHAR(10),CHAR(10),"*WCAG 2.1 Conformance Level:*",CHAR(10),'Final Report'!AG790,CHAR(10),CHAR(10),"*WCAG 2.1 Success Criteria:*",CHAR(10),'Final Report'!AH790,CHAR(10),CHAR(10),"*Tested on:*",CHAR(10),'Final Report'!AK790,CHAR(10),CHAR(10),IF(OR('Final Report'!G790&lt;&gt;"",'Final Report'!H790&lt;&gt;"",'Final Report'!I790&lt;&gt;"",'Final Report'!J790&lt;&gt;"",'Final Report'!K790&lt;&gt;"",'Final Report'!L790&lt;&gt;"",'Final Report'!M790&lt;&gt;"",'Final Report'!N790&lt;&gt;"",'Final Report'!O790&lt;&gt;""),CONCATENATE("*Assistive Technology:*",CHAR(10),IF('Final Report'!G790&lt;&gt;"",CONCATENATE("JAWS 2022 - Chrome - Windows - ",'Final Report'!G790,CHAR(10)),""),IF('Final Report'!H790&lt;&gt;"",CONCATENATE("NVDA 2022 - Firefox - Windows - ",'Final Report'!H790,CHAR(10)),""),IF('Final Report'!I790&lt;&gt;"",CONCATENATE("NVDA 2022 - Chrome - Windows - ",'Final Report'!I790,CHAR(10)),""),IF('Final Report'!J790&lt;&gt;"",CONCATENATE("VoiceOver - Safari - MAC OS - ",'Final Report'!J790,CHAR(10)),""),IF('Final Report'!K790&lt;&gt;"",CONCATENATE("VoiceOver - Chrome - MAC OS  - ",'Final Report'!K790,CHAR(10)),""),IF('Final Report'!L790&lt;&gt;"",CONCATENATE("VoiceOver - iOS - ",'Final Report'!L790,CHAR(10)),""),IF('Final Report'!M790&lt;&gt;"",CONCATENATE("TalkBack - Android - ",'Final Report'!M790,CHAR(10)),""),IF('Final Report'!N790&lt;&gt;"",CONCATENATE("ZoomText - ",'Final Report'!N790,CHAR(10)),""),IF('Final Report'!O790&lt;&gt;"",CONCATENATE("Dragon - ",'Final Report'!O790,CHAR(10)),""),CHAR(10),"*Original Bug:*",CHAR(10),)))</f>
        <v>*Steps to Reproduce:*
N/A
*Actual Result:*
N/A
*ScreenShot Name:*
*Code Snippet*
0
*Expected Result*
N/A
*Rationale*
N/A
*Recommendation*
N/A
*WCAG 2.1 Conformance Level:*
N/A
*WCAG 2.1 Success Criteria:*
N/A
*Tested on:*
Windows: 11
MAC OS: 12
iOS: 15
Android OS: 10
FALSE</v>
      </c>
      <c r="D790" s="121" t="b">
        <f>Final_Report[[#This Row],[Severity]]</f>
        <v>0</v>
      </c>
      <c r="E790" s="103" t="str">
        <f>CONCATENATE('Final Report'!AD790,CHAR(10),CHAR(10),'Final Report'!AF790)</f>
        <v xml:space="preserve">
N/A</v>
      </c>
      <c r="F790" s="103" t="str">
        <f>Final_Report[[#This Row],[Components]]</f>
        <v>N/A (Level N/A), Accessibility, Audit, Marketing, MLM-XL, MLVISION, MyLab, US, VPAT</v>
      </c>
      <c r="G790" s="103" t="e">
        <f>Final_Report[[#This Row],[Labels]]</f>
        <v>#VALUE!</v>
      </c>
      <c r="H790" s="103">
        <f>Final_Report[[#This Row],[ScreenShot Name]]</f>
        <v>0</v>
      </c>
      <c r="I790" s="104">
        <f>Final_Report[[#This Row],[Priority]]</f>
        <v>0</v>
      </c>
      <c r="J790" s="103">
        <f>Final_Report[[#This Row],[Uploading Status]]</f>
        <v>0</v>
      </c>
    </row>
    <row r="791" spans="1:10" ht="409.5" hidden="1">
      <c r="A791" s="58">
        <f>Final_Report[[#This Row],[Issue Name]]</f>
        <v>0</v>
      </c>
      <c r="B791" s="103" t="str">
        <f>Final_Report[[#This Row],[Summary]]</f>
        <v>N/A</v>
      </c>
      <c r="C791" s="103" t="str">
        <f>CONCATENATE("*Steps to Reproduce:*",CHAR(10),CHAR(10),'Final Report'!AD791,CHAR(10),CHAR(10),'Final Report'!AF791,CHAR(10),CHAR(10),"*Actual Result:*",CHAR(10),'Final Report'!V791,CHAR(10),CHAR(10),"*ScreenShot Name:*",CHAR(10),'Final Report'!AI791,CHAR(10),CHAR(10),IF('Final Report'!X791&lt;&gt;"",CONCATENATE("*Code Snippet*",CHAR(10),'Final Report'!X791,CHAR(10),CHAR(10)),""),"*Expected Result*",CHAR(10),'Final Report'!Z791,CHAR(10),CHAR(10),"*Rationale*",CHAR(10),'Final Report'!AA791,CHAR(10),CHAR(10),"*Recommendation*",CHAR(10),'Final Report'!AC791,CHAR(10),CHAR(10),"*WCAG 2.1 Conformance Level:*",CHAR(10),'Final Report'!AG791,CHAR(10),CHAR(10),"*WCAG 2.1 Success Criteria:*",CHAR(10),'Final Report'!AH791,CHAR(10),CHAR(10),"*Tested on:*",CHAR(10),'Final Report'!AK791,CHAR(10),CHAR(10),IF(OR('Final Report'!G791&lt;&gt;"",'Final Report'!H791&lt;&gt;"",'Final Report'!I791&lt;&gt;"",'Final Report'!J791&lt;&gt;"",'Final Report'!K791&lt;&gt;"",'Final Report'!L791&lt;&gt;"",'Final Report'!M791&lt;&gt;"",'Final Report'!N791&lt;&gt;"",'Final Report'!O791&lt;&gt;""),CONCATENATE("*Assistive Technology:*",CHAR(10),IF('Final Report'!G791&lt;&gt;"",CONCATENATE("JAWS 2022 - Chrome - Windows - ",'Final Report'!G791,CHAR(10)),""),IF('Final Report'!H791&lt;&gt;"",CONCATENATE("NVDA 2022 - Firefox - Windows - ",'Final Report'!H791,CHAR(10)),""),IF('Final Report'!I791&lt;&gt;"",CONCATENATE("NVDA 2022 - Chrome - Windows - ",'Final Report'!I791,CHAR(10)),""),IF('Final Report'!J791&lt;&gt;"",CONCATENATE("VoiceOver - Safari - MAC OS - ",'Final Report'!J791,CHAR(10)),""),IF('Final Report'!K791&lt;&gt;"",CONCATENATE("VoiceOver - Chrome - MAC OS  - ",'Final Report'!K791,CHAR(10)),""),IF('Final Report'!L791&lt;&gt;"",CONCATENATE("VoiceOver - iOS - ",'Final Report'!L791,CHAR(10)),""),IF('Final Report'!M791&lt;&gt;"",CONCATENATE("TalkBack - Android - ",'Final Report'!M791,CHAR(10)),""),IF('Final Report'!N791&lt;&gt;"",CONCATENATE("ZoomText - ",'Final Report'!N791,CHAR(10)),""),IF('Final Report'!O791&lt;&gt;"",CONCATENATE("Dragon - ",'Final Report'!O791,CHAR(10)),""),CHAR(10),"*Original Bug:*",CHAR(10),)))</f>
        <v>*Steps to Reproduce:*
N/A
*Actual Result:*
N/A
*ScreenShot Name:*
*Code Snippet*
0
*Expected Result*
N/A
*Rationale*
N/A
*Recommendation*
N/A
*WCAG 2.1 Conformance Level:*
N/A
*WCAG 2.1 Success Criteria:*
N/A
*Tested on:*
Windows: 11
MAC OS: 12
iOS: 15
Android OS: 10
FALSE</v>
      </c>
      <c r="D791" s="121" t="b">
        <f>Final_Report[[#This Row],[Severity]]</f>
        <v>0</v>
      </c>
      <c r="E791" s="103" t="str">
        <f>CONCATENATE('Final Report'!AD791,CHAR(10),CHAR(10),'Final Report'!AF791)</f>
        <v xml:space="preserve">
N/A</v>
      </c>
      <c r="F791" s="103" t="str">
        <f>Final_Report[[#This Row],[Components]]</f>
        <v>N/A (Level N/A), Accessibility, Audit, Marketing, MLM-XL, MLVISION, MyLab, US, VPAT</v>
      </c>
      <c r="G791" s="103" t="e">
        <f>Final_Report[[#This Row],[Labels]]</f>
        <v>#VALUE!</v>
      </c>
      <c r="H791" s="103">
        <f>Final_Report[[#This Row],[ScreenShot Name]]</f>
        <v>0</v>
      </c>
      <c r="I791" s="104">
        <f>Final_Report[[#This Row],[Priority]]</f>
        <v>0</v>
      </c>
      <c r="J791" s="103">
        <f>Final_Report[[#This Row],[Uploading Status]]</f>
        <v>0</v>
      </c>
    </row>
    <row r="792" spans="1:10" ht="409.5" hidden="1">
      <c r="A792" s="58">
        <f>Final_Report[[#This Row],[Issue Name]]</f>
        <v>0</v>
      </c>
      <c r="B792" s="103" t="str">
        <f>Final_Report[[#This Row],[Summary]]</f>
        <v>N/A</v>
      </c>
      <c r="C792" s="103" t="str">
        <f>CONCATENATE("*Steps to Reproduce:*",CHAR(10),CHAR(10),'Final Report'!AD792,CHAR(10),CHAR(10),'Final Report'!AF792,CHAR(10),CHAR(10),"*Actual Result:*",CHAR(10),'Final Report'!V792,CHAR(10),CHAR(10),"*ScreenShot Name:*",CHAR(10),'Final Report'!AI792,CHAR(10),CHAR(10),IF('Final Report'!X792&lt;&gt;"",CONCATENATE("*Code Snippet*",CHAR(10),'Final Report'!X792,CHAR(10),CHAR(10)),""),"*Expected Result*",CHAR(10),'Final Report'!Z792,CHAR(10),CHAR(10),"*Rationale*",CHAR(10),'Final Report'!AA792,CHAR(10),CHAR(10),"*Recommendation*",CHAR(10),'Final Report'!AC792,CHAR(10),CHAR(10),"*WCAG 2.1 Conformance Level:*",CHAR(10),'Final Report'!AG792,CHAR(10),CHAR(10),"*WCAG 2.1 Success Criteria:*",CHAR(10),'Final Report'!AH792,CHAR(10),CHAR(10),"*Tested on:*",CHAR(10),'Final Report'!AK792,CHAR(10),CHAR(10),IF(OR('Final Report'!G792&lt;&gt;"",'Final Report'!H792&lt;&gt;"",'Final Report'!I792&lt;&gt;"",'Final Report'!J792&lt;&gt;"",'Final Report'!K792&lt;&gt;"",'Final Report'!L792&lt;&gt;"",'Final Report'!M792&lt;&gt;"",'Final Report'!N792&lt;&gt;"",'Final Report'!O792&lt;&gt;""),CONCATENATE("*Assistive Technology:*",CHAR(10),IF('Final Report'!G792&lt;&gt;"",CONCATENATE("JAWS 2022 - Chrome - Windows - ",'Final Report'!G792,CHAR(10)),""),IF('Final Report'!H792&lt;&gt;"",CONCATENATE("NVDA 2022 - Firefox - Windows - ",'Final Report'!H792,CHAR(10)),""),IF('Final Report'!I792&lt;&gt;"",CONCATENATE("NVDA 2022 - Chrome - Windows - ",'Final Report'!I792,CHAR(10)),""),IF('Final Report'!J792&lt;&gt;"",CONCATENATE("VoiceOver - Safari - MAC OS - ",'Final Report'!J792,CHAR(10)),""),IF('Final Report'!K792&lt;&gt;"",CONCATENATE("VoiceOver - Chrome - MAC OS  - ",'Final Report'!K792,CHAR(10)),""),IF('Final Report'!L792&lt;&gt;"",CONCATENATE("VoiceOver - iOS - ",'Final Report'!L792,CHAR(10)),""),IF('Final Report'!M792&lt;&gt;"",CONCATENATE("TalkBack - Android - ",'Final Report'!M792,CHAR(10)),""),IF('Final Report'!N792&lt;&gt;"",CONCATENATE("ZoomText - ",'Final Report'!N792,CHAR(10)),""),IF('Final Report'!O792&lt;&gt;"",CONCATENATE("Dragon - ",'Final Report'!O792,CHAR(10)),""),CHAR(10),"*Original Bug:*",CHAR(10),)))</f>
        <v>*Steps to Reproduce:*
N/A
*Actual Result:*
N/A
*ScreenShot Name:*
*Code Snippet*
0
*Expected Result*
N/A
*Rationale*
N/A
*Recommendation*
N/A
*WCAG 2.1 Conformance Level:*
N/A
*WCAG 2.1 Success Criteria:*
N/A
*Tested on:*
Windows: 11
MAC OS: 12
iOS: 15
Android OS: 10
FALSE</v>
      </c>
      <c r="D792" s="121" t="b">
        <f>Final_Report[[#This Row],[Severity]]</f>
        <v>0</v>
      </c>
      <c r="E792" s="103" t="str">
        <f>CONCATENATE('Final Report'!AD792,CHAR(10),CHAR(10),'Final Report'!AF792)</f>
        <v xml:space="preserve">
N/A</v>
      </c>
      <c r="F792" s="103" t="str">
        <f>Final_Report[[#This Row],[Components]]</f>
        <v>N/A (Level N/A), Accessibility, Audit, Marketing, MLM-XL, MLVISION, MyLab, US, VPAT</v>
      </c>
      <c r="G792" s="103" t="e">
        <f>Final_Report[[#This Row],[Labels]]</f>
        <v>#VALUE!</v>
      </c>
      <c r="H792" s="103">
        <f>Final_Report[[#This Row],[ScreenShot Name]]</f>
        <v>0</v>
      </c>
      <c r="I792" s="104">
        <f>Final_Report[[#This Row],[Priority]]</f>
        <v>0</v>
      </c>
      <c r="J792" s="103">
        <f>Final_Report[[#This Row],[Uploading Status]]</f>
        <v>0</v>
      </c>
    </row>
    <row r="793" spans="1:10" ht="409.5" hidden="1">
      <c r="A793" s="58">
        <f>Final_Report[[#This Row],[Issue Name]]</f>
        <v>0</v>
      </c>
      <c r="B793" s="103" t="str">
        <f>Final_Report[[#This Row],[Summary]]</f>
        <v>N/A</v>
      </c>
      <c r="C793" s="103" t="str">
        <f>CONCATENATE("*Steps to Reproduce:*",CHAR(10),CHAR(10),'Final Report'!AD793,CHAR(10),CHAR(10),'Final Report'!AF793,CHAR(10),CHAR(10),"*Actual Result:*",CHAR(10),'Final Report'!V793,CHAR(10),CHAR(10),"*ScreenShot Name:*",CHAR(10),'Final Report'!AI793,CHAR(10),CHAR(10),IF('Final Report'!X793&lt;&gt;"",CONCATENATE("*Code Snippet*",CHAR(10),'Final Report'!X793,CHAR(10),CHAR(10)),""),"*Expected Result*",CHAR(10),'Final Report'!Z793,CHAR(10),CHAR(10),"*Rationale*",CHAR(10),'Final Report'!AA793,CHAR(10),CHAR(10),"*Recommendation*",CHAR(10),'Final Report'!AC793,CHAR(10),CHAR(10),"*WCAG 2.1 Conformance Level:*",CHAR(10),'Final Report'!AG793,CHAR(10),CHAR(10),"*WCAG 2.1 Success Criteria:*",CHAR(10),'Final Report'!AH793,CHAR(10),CHAR(10),"*Tested on:*",CHAR(10),'Final Report'!AK793,CHAR(10),CHAR(10),IF(OR('Final Report'!G793&lt;&gt;"",'Final Report'!H793&lt;&gt;"",'Final Report'!I793&lt;&gt;"",'Final Report'!J793&lt;&gt;"",'Final Report'!K793&lt;&gt;"",'Final Report'!L793&lt;&gt;"",'Final Report'!M793&lt;&gt;"",'Final Report'!N793&lt;&gt;"",'Final Report'!O793&lt;&gt;""),CONCATENATE("*Assistive Technology:*",CHAR(10),IF('Final Report'!G793&lt;&gt;"",CONCATENATE("JAWS 2022 - Chrome - Windows - ",'Final Report'!G793,CHAR(10)),""),IF('Final Report'!H793&lt;&gt;"",CONCATENATE("NVDA 2022 - Firefox - Windows - ",'Final Report'!H793,CHAR(10)),""),IF('Final Report'!I793&lt;&gt;"",CONCATENATE("NVDA 2022 - Chrome - Windows - ",'Final Report'!I793,CHAR(10)),""),IF('Final Report'!J793&lt;&gt;"",CONCATENATE("VoiceOver - Safari - MAC OS - ",'Final Report'!J793,CHAR(10)),""),IF('Final Report'!K793&lt;&gt;"",CONCATENATE("VoiceOver - Chrome - MAC OS  - ",'Final Report'!K793,CHAR(10)),""),IF('Final Report'!L793&lt;&gt;"",CONCATENATE("VoiceOver - iOS - ",'Final Report'!L793,CHAR(10)),""),IF('Final Report'!M793&lt;&gt;"",CONCATENATE("TalkBack - Android - ",'Final Report'!M793,CHAR(10)),""),IF('Final Report'!N793&lt;&gt;"",CONCATENATE("ZoomText - ",'Final Report'!N793,CHAR(10)),""),IF('Final Report'!O793&lt;&gt;"",CONCATENATE("Dragon - ",'Final Report'!O793,CHAR(10)),""),CHAR(10),"*Original Bug:*",CHAR(10),)))</f>
        <v>*Steps to Reproduce:*
N/A
*Actual Result:*
N/A
*ScreenShot Name:*
*Code Snippet*
0
*Expected Result*
N/A
*Rationale*
N/A
*Recommendation*
N/A
*WCAG 2.1 Conformance Level:*
N/A
*WCAG 2.1 Success Criteria:*
N/A
*Tested on:*
Windows: 11
MAC OS: 12
iOS: 15
Android OS: 10
FALSE</v>
      </c>
      <c r="D793" s="121" t="b">
        <f>Final_Report[[#This Row],[Severity]]</f>
        <v>0</v>
      </c>
      <c r="E793" s="103" t="str">
        <f>CONCATENATE('Final Report'!AD793,CHAR(10),CHAR(10),'Final Report'!AF793)</f>
        <v xml:space="preserve">
N/A</v>
      </c>
      <c r="F793" s="103" t="str">
        <f>Final_Report[[#This Row],[Components]]</f>
        <v>N/A (Level N/A), Accessibility, Audit, Marketing, MLM-XL, MLVISION, MyLab, US, VPAT</v>
      </c>
      <c r="G793" s="103" t="e">
        <f>Final_Report[[#This Row],[Labels]]</f>
        <v>#VALUE!</v>
      </c>
      <c r="H793" s="103">
        <f>Final_Report[[#This Row],[ScreenShot Name]]</f>
        <v>0</v>
      </c>
      <c r="I793" s="104">
        <f>Final_Report[[#This Row],[Priority]]</f>
        <v>0</v>
      </c>
      <c r="J793" s="103">
        <f>Final_Report[[#This Row],[Uploading Status]]</f>
        <v>0</v>
      </c>
    </row>
    <row r="794" spans="1:10" ht="409.5" hidden="1">
      <c r="A794" s="58">
        <f>Final_Report[[#This Row],[Issue Name]]</f>
        <v>0</v>
      </c>
      <c r="B794" s="103" t="str">
        <f>Final_Report[[#This Row],[Summary]]</f>
        <v>N/A</v>
      </c>
      <c r="C794" s="103" t="str">
        <f>CONCATENATE("*Steps to Reproduce:*",CHAR(10),CHAR(10),'Final Report'!AD794,CHAR(10),CHAR(10),'Final Report'!AF794,CHAR(10),CHAR(10),"*Actual Result:*",CHAR(10),'Final Report'!V794,CHAR(10),CHAR(10),"*ScreenShot Name:*",CHAR(10),'Final Report'!AI794,CHAR(10),CHAR(10),IF('Final Report'!X794&lt;&gt;"",CONCATENATE("*Code Snippet*",CHAR(10),'Final Report'!X794,CHAR(10),CHAR(10)),""),"*Expected Result*",CHAR(10),'Final Report'!Z794,CHAR(10),CHAR(10),"*Rationale*",CHAR(10),'Final Report'!AA794,CHAR(10),CHAR(10),"*Recommendation*",CHAR(10),'Final Report'!AC794,CHAR(10),CHAR(10),"*WCAG 2.1 Conformance Level:*",CHAR(10),'Final Report'!AG794,CHAR(10),CHAR(10),"*WCAG 2.1 Success Criteria:*",CHAR(10),'Final Report'!AH794,CHAR(10),CHAR(10),"*Tested on:*",CHAR(10),'Final Report'!AK794,CHAR(10),CHAR(10),IF(OR('Final Report'!G794&lt;&gt;"",'Final Report'!H794&lt;&gt;"",'Final Report'!I794&lt;&gt;"",'Final Report'!J794&lt;&gt;"",'Final Report'!K794&lt;&gt;"",'Final Report'!L794&lt;&gt;"",'Final Report'!M794&lt;&gt;"",'Final Report'!N794&lt;&gt;"",'Final Report'!O794&lt;&gt;""),CONCATENATE("*Assistive Technology:*",CHAR(10),IF('Final Report'!G794&lt;&gt;"",CONCATENATE("JAWS 2022 - Chrome - Windows - ",'Final Report'!G794,CHAR(10)),""),IF('Final Report'!H794&lt;&gt;"",CONCATENATE("NVDA 2022 - Firefox - Windows - ",'Final Report'!H794,CHAR(10)),""),IF('Final Report'!I794&lt;&gt;"",CONCATENATE("NVDA 2022 - Chrome - Windows - ",'Final Report'!I794,CHAR(10)),""),IF('Final Report'!J794&lt;&gt;"",CONCATENATE("VoiceOver - Safari - MAC OS - ",'Final Report'!J794,CHAR(10)),""),IF('Final Report'!K794&lt;&gt;"",CONCATENATE("VoiceOver - Chrome - MAC OS  - ",'Final Report'!K794,CHAR(10)),""),IF('Final Report'!L794&lt;&gt;"",CONCATENATE("VoiceOver - iOS - ",'Final Report'!L794,CHAR(10)),""),IF('Final Report'!M794&lt;&gt;"",CONCATENATE("TalkBack - Android - ",'Final Report'!M794,CHAR(10)),""),IF('Final Report'!N794&lt;&gt;"",CONCATENATE("ZoomText - ",'Final Report'!N794,CHAR(10)),""),IF('Final Report'!O794&lt;&gt;"",CONCATENATE("Dragon - ",'Final Report'!O794,CHAR(10)),""),CHAR(10),"*Original Bug:*",CHAR(10),)))</f>
        <v>*Steps to Reproduce:*
N/A
*Actual Result:*
N/A
*ScreenShot Name:*
*Code Snippet*
0
*Expected Result*
N/A
*Rationale*
N/A
*Recommendation*
N/A
*WCAG 2.1 Conformance Level:*
N/A
*WCAG 2.1 Success Criteria:*
N/A
*Tested on:*
Windows: 11
MAC OS: 12
iOS: 15
Android OS: 10
FALSE</v>
      </c>
      <c r="D794" s="121" t="b">
        <f>Final_Report[[#This Row],[Severity]]</f>
        <v>0</v>
      </c>
      <c r="E794" s="103" t="str">
        <f>CONCATENATE('Final Report'!AD794,CHAR(10),CHAR(10),'Final Report'!AF794)</f>
        <v xml:space="preserve">
N/A</v>
      </c>
      <c r="F794" s="103" t="str">
        <f>Final_Report[[#This Row],[Components]]</f>
        <v>N/A (Level N/A), Accessibility, Audit, Marketing, MLM-XL, MLVISION, MyLab, US, VPAT</v>
      </c>
      <c r="G794" s="103" t="e">
        <f>Final_Report[[#This Row],[Labels]]</f>
        <v>#VALUE!</v>
      </c>
      <c r="H794" s="103">
        <f>Final_Report[[#This Row],[ScreenShot Name]]</f>
        <v>0</v>
      </c>
      <c r="I794" s="104">
        <f>Final_Report[[#This Row],[Priority]]</f>
        <v>0</v>
      </c>
      <c r="J794" s="103">
        <f>Final_Report[[#This Row],[Uploading Status]]</f>
        <v>0</v>
      </c>
    </row>
    <row r="795" spans="1:10" ht="409.5" hidden="1">
      <c r="A795" s="58">
        <f>Final_Report[[#This Row],[Issue Name]]</f>
        <v>0</v>
      </c>
      <c r="B795" s="103" t="str">
        <f>Final_Report[[#This Row],[Summary]]</f>
        <v>N/A</v>
      </c>
      <c r="C795" s="103" t="str">
        <f>CONCATENATE("*Steps to Reproduce:*",CHAR(10),CHAR(10),'Final Report'!AD795,CHAR(10),CHAR(10),'Final Report'!AF795,CHAR(10),CHAR(10),"*Actual Result:*",CHAR(10),'Final Report'!V795,CHAR(10),CHAR(10),"*ScreenShot Name:*",CHAR(10),'Final Report'!AI795,CHAR(10),CHAR(10),IF('Final Report'!X795&lt;&gt;"",CONCATENATE("*Code Snippet*",CHAR(10),'Final Report'!X795,CHAR(10),CHAR(10)),""),"*Expected Result*",CHAR(10),'Final Report'!Z795,CHAR(10),CHAR(10),"*Rationale*",CHAR(10),'Final Report'!AA795,CHAR(10),CHAR(10),"*Recommendation*",CHAR(10),'Final Report'!AC795,CHAR(10),CHAR(10),"*WCAG 2.1 Conformance Level:*",CHAR(10),'Final Report'!AG795,CHAR(10),CHAR(10),"*WCAG 2.1 Success Criteria:*",CHAR(10),'Final Report'!AH795,CHAR(10),CHAR(10),"*Tested on:*",CHAR(10),'Final Report'!AK795,CHAR(10),CHAR(10),IF(OR('Final Report'!G795&lt;&gt;"",'Final Report'!H795&lt;&gt;"",'Final Report'!I795&lt;&gt;"",'Final Report'!J795&lt;&gt;"",'Final Report'!K795&lt;&gt;"",'Final Report'!L795&lt;&gt;"",'Final Report'!M795&lt;&gt;"",'Final Report'!N795&lt;&gt;"",'Final Report'!O795&lt;&gt;""),CONCATENATE("*Assistive Technology:*",CHAR(10),IF('Final Report'!G795&lt;&gt;"",CONCATENATE("JAWS 2022 - Chrome - Windows - ",'Final Report'!G795,CHAR(10)),""),IF('Final Report'!H795&lt;&gt;"",CONCATENATE("NVDA 2022 - Firefox - Windows - ",'Final Report'!H795,CHAR(10)),""),IF('Final Report'!I795&lt;&gt;"",CONCATENATE("NVDA 2022 - Chrome - Windows - ",'Final Report'!I795,CHAR(10)),""),IF('Final Report'!J795&lt;&gt;"",CONCATENATE("VoiceOver - Safari - MAC OS - ",'Final Report'!J795,CHAR(10)),""),IF('Final Report'!K795&lt;&gt;"",CONCATENATE("VoiceOver - Chrome - MAC OS  - ",'Final Report'!K795,CHAR(10)),""),IF('Final Report'!L795&lt;&gt;"",CONCATENATE("VoiceOver - iOS - ",'Final Report'!L795,CHAR(10)),""),IF('Final Report'!M795&lt;&gt;"",CONCATENATE("TalkBack - Android - ",'Final Report'!M795,CHAR(10)),""),IF('Final Report'!N795&lt;&gt;"",CONCATENATE("ZoomText - ",'Final Report'!N795,CHAR(10)),""),IF('Final Report'!O795&lt;&gt;"",CONCATENATE("Dragon - ",'Final Report'!O795,CHAR(10)),""),CHAR(10),"*Original Bug:*",CHAR(10),)))</f>
        <v>*Steps to Reproduce:*
N/A
*Actual Result:*
N/A
*ScreenShot Name:*
*Code Snippet*
0
*Expected Result*
N/A
*Rationale*
N/A
*Recommendation*
N/A
*WCAG 2.1 Conformance Level:*
N/A
*WCAG 2.1 Success Criteria:*
N/A
*Tested on:*
Windows: 11
MAC OS: 12
iOS: 15
Android OS: 10
FALSE</v>
      </c>
      <c r="D795" s="121" t="b">
        <f>Final_Report[[#This Row],[Severity]]</f>
        <v>0</v>
      </c>
      <c r="E795" s="103" t="str">
        <f>CONCATENATE('Final Report'!AD795,CHAR(10),CHAR(10),'Final Report'!AF795)</f>
        <v xml:space="preserve">
N/A</v>
      </c>
      <c r="F795" s="103" t="str">
        <f>Final_Report[[#This Row],[Components]]</f>
        <v>N/A (Level N/A), Accessibility, Audit, Marketing, MLM-XL, MLVISION, MyLab, US, VPAT</v>
      </c>
      <c r="G795" s="103" t="e">
        <f>Final_Report[[#This Row],[Labels]]</f>
        <v>#VALUE!</v>
      </c>
      <c r="H795" s="103">
        <f>Final_Report[[#This Row],[ScreenShot Name]]</f>
        <v>0</v>
      </c>
      <c r="I795" s="104">
        <f>Final_Report[[#This Row],[Priority]]</f>
        <v>0</v>
      </c>
      <c r="J795" s="103">
        <f>Final_Report[[#This Row],[Uploading Status]]</f>
        <v>0</v>
      </c>
    </row>
    <row r="796" spans="1:10" ht="409.5" hidden="1">
      <c r="A796" s="58">
        <f>Final_Report[[#This Row],[Issue Name]]</f>
        <v>0</v>
      </c>
      <c r="B796" s="103" t="str">
        <f>Final_Report[[#This Row],[Summary]]</f>
        <v>N/A</v>
      </c>
      <c r="C796" s="103" t="str">
        <f>CONCATENATE("*Steps to Reproduce:*",CHAR(10),CHAR(10),'Final Report'!AD796,CHAR(10),CHAR(10),'Final Report'!AF796,CHAR(10),CHAR(10),"*Actual Result:*",CHAR(10),'Final Report'!V796,CHAR(10),CHAR(10),"*ScreenShot Name:*",CHAR(10),'Final Report'!AI796,CHAR(10),CHAR(10),IF('Final Report'!X796&lt;&gt;"",CONCATENATE("*Code Snippet*",CHAR(10),'Final Report'!X796,CHAR(10),CHAR(10)),""),"*Expected Result*",CHAR(10),'Final Report'!Z796,CHAR(10),CHAR(10),"*Rationale*",CHAR(10),'Final Report'!AA796,CHAR(10),CHAR(10),"*Recommendation*",CHAR(10),'Final Report'!AC796,CHAR(10),CHAR(10),"*WCAG 2.1 Conformance Level:*",CHAR(10),'Final Report'!AG796,CHAR(10),CHAR(10),"*WCAG 2.1 Success Criteria:*",CHAR(10),'Final Report'!AH796,CHAR(10),CHAR(10),"*Tested on:*",CHAR(10),'Final Report'!AK796,CHAR(10),CHAR(10),IF(OR('Final Report'!G796&lt;&gt;"",'Final Report'!H796&lt;&gt;"",'Final Report'!I796&lt;&gt;"",'Final Report'!J796&lt;&gt;"",'Final Report'!K796&lt;&gt;"",'Final Report'!L796&lt;&gt;"",'Final Report'!M796&lt;&gt;"",'Final Report'!N796&lt;&gt;"",'Final Report'!O796&lt;&gt;""),CONCATENATE("*Assistive Technology:*",CHAR(10),IF('Final Report'!G796&lt;&gt;"",CONCATENATE("JAWS 2022 - Chrome - Windows - ",'Final Report'!G796,CHAR(10)),""),IF('Final Report'!H796&lt;&gt;"",CONCATENATE("NVDA 2022 - Firefox - Windows - ",'Final Report'!H796,CHAR(10)),""),IF('Final Report'!I796&lt;&gt;"",CONCATENATE("NVDA 2022 - Chrome - Windows - ",'Final Report'!I796,CHAR(10)),""),IF('Final Report'!J796&lt;&gt;"",CONCATENATE("VoiceOver - Safari - MAC OS - ",'Final Report'!J796,CHAR(10)),""),IF('Final Report'!K796&lt;&gt;"",CONCATENATE("VoiceOver - Chrome - MAC OS  - ",'Final Report'!K796,CHAR(10)),""),IF('Final Report'!L796&lt;&gt;"",CONCATENATE("VoiceOver - iOS - ",'Final Report'!L796,CHAR(10)),""),IF('Final Report'!M796&lt;&gt;"",CONCATENATE("TalkBack - Android - ",'Final Report'!M796,CHAR(10)),""),IF('Final Report'!N796&lt;&gt;"",CONCATENATE("ZoomText - ",'Final Report'!N796,CHAR(10)),""),IF('Final Report'!O796&lt;&gt;"",CONCATENATE("Dragon - ",'Final Report'!O796,CHAR(10)),""),CHAR(10),"*Original Bug:*",CHAR(10),)))</f>
        <v>*Steps to Reproduce:*
N/A
*Actual Result:*
N/A
*ScreenShot Name:*
*Code Snippet*
0
*Expected Result*
N/A
*Rationale*
N/A
*Recommendation*
N/A
*WCAG 2.1 Conformance Level:*
N/A
*WCAG 2.1 Success Criteria:*
N/A
*Tested on:*
Windows: 11
MAC OS: 12
iOS: 15
Android OS: 10
FALSE</v>
      </c>
      <c r="D796" s="121" t="b">
        <f>Final_Report[[#This Row],[Severity]]</f>
        <v>0</v>
      </c>
      <c r="E796" s="103" t="str">
        <f>CONCATENATE('Final Report'!AD796,CHAR(10),CHAR(10),'Final Report'!AF796)</f>
        <v xml:space="preserve">
N/A</v>
      </c>
      <c r="F796" s="103" t="str">
        <f>Final_Report[[#This Row],[Components]]</f>
        <v>N/A (Level N/A), Accessibility, Audit, Marketing, MLM-XL, MLVISION, MyLab, US, VPAT</v>
      </c>
      <c r="G796" s="103" t="e">
        <f>Final_Report[[#This Row],[Labels]]</f>
        <v>#VALUE!</v>
      </c>
      <c r="H796" s="103">
        <f>Final_Report[[#This Row],[ScreenShot Name]]</f>
        <v>0</v>
      </c>
      <c r="I796" s="104">
        <f>Final_Report[[#This Row],[Priority]]</f>
        <v>0</v>
      </c>
      <c r="J796" s="103">
        <f>Final_Report[[#This Row],[Uploading Status]]</f>
        <v>0</v>
      </c>
    </row>
    <row r="797" spans="1:10" ht="409.5" hidden="1">
      <c r="A797" s="58">
        <f>Final_Report[[#This Row],[Issue Name]]</f>
        <v>0</v>
      </c>
      <c r="B797" s="103" t="str">
        <f>Final_Report[[#This Row],[Summary]]</f>
        <v>N/A</v>
      </c>
      <c r="C797" s="103" t="str">
        <f>CONCATENATE("*Steps to Reproduce:*",CHAR(10),CHAR(10),'Final Report'!AD797,CHAR(10),CHAR(10),'Final Report'!AF797,CHAR(10),CHAR(10),"*Actual Result:*",CHAR(10),'Final Report'!V797,CHAR(10),CHAR(10),"*ScreenShot Name:*",CHAR(10),'Final Report'!AI797,CHAR(10),CHAR(10),IF('Final Report'!X797&lt;&gt;"",CONCATENATE("*Code Snippet*",CHAR(10),'Final Report'!X797,CHAR(10),CHAR(10)),""),"*Expected Result*",CHAR(10),'Final Report'!Z797,CHAR(10),CHAR(10),"*Rationale*",CHAR(10),'Final Report'!AA797,CHAR(10),CHAR(10),"*Recommendation*",CHAR(10),'Final Report'!AC797,CHAR(10),CHAR(10),"*WCAG 2.1 Conformance Level:*",CHAR(10),'Final Report'!AG797,CHAR(10),CHAR(10),"*WCAG 2.1 Success Criteria:*",CHAR(10),'Final Report'!AH797,CHAR(10),CHAR(10),"*Tested on:*",CHAR(10),'Final Report'!AK797,CHAR(10),CHAR(10),IF(OR('Final Report'!G797&lt;&gt;"",'Final Report'!H797&lt;&gt;"",'Final Report'!I797&lt;&gt;"",'Final Report'!J797&lt;&gt;"",'Final Report'!K797&lt;&gt;"",'Final Report'!L797&lt;&gt;"",'Final Report'!M797&lt;&gt;"",'Final Report'!N797&lt;&gt;"",'Final Report'!O797&lt;&gt;""),CONCATENATE("*Assistive Technology:*",CHAR(10),IF('Final Report'!G797&lt;&gt;"",CONCATENATE("JAWS 2022 - Chrome - Windows - ",'Final Report'!G797,CHAR(10)),""),IF('Final Report'!H797&lt;&gt;"",CONCATENATE("NVDA 2022 - Firefox - Windows - ",'Final Report'!H797,CHAR(10)),""),IF('Final Report'!I797&lt;&gt;"",CONCATENATE("NVDA 2022 - Chrome - Windows - ",'Final Report'!I797,CHAR(10)),""),IF('Final Report'!J797&lt;&gt;"",CONCATENATE("VoiceOver - Safari - MAC OS - ",'Final Report'!J797,CHAR(10)),""),IF('Final Report'!K797&lt;&gt;"",CONCATENATE("VoiceOver - Chrome - MAC OS  - ",'Final Report'!K797,CHAR(10)),""),IF('Final Report'!L797&lt;&gt;"",CONCATENATE("VoiceOver - iOS - ",'Final Report'!L797,CHAR(10)),""),IF('Final Report'!M797&lt;&gt;"",CONCATENATE("TalkBack - Android - ",'Final Report'!M797,CHAR(10)),""),IF('Final Report'!N797&lt;&gt;"",CONCATENATE("ZoomText - ",'Final Report'!N797,CHAR(10)),""),IF('Final Report'!O797&lt;&gt;"",CONCATENATE("Dragon - ",'Final Report'!O797,CHAR(10)),""),CHAR(10),"*Original Bug:*",CHAR(10),)))</f>
        <v>*Steps to Reproduce:*
N/A
*Actual Result:*
N/A
*ScreenShot Name:*
*Code Snippet*
0
*Expected Result*
N/A
*Rationale*
N/A
*Recommendation*
N/A
*WCAG 2.1 Conformance Level:*
N/A
*WCAG 2.1 Success Criteria:*
N/A
*Tested on:*
Windows: 11
MAC OS: 12
iOS: 15
Android OS: 10
FALSE</v>
      </c>
      <c r="D797" s="121" t="b">
        <f>Final_Report[[#This Row],[Severity]]</f>
        <v>0</v>
      </c>
      <c r="E797" s="103" t="str">
        <f>CONCATENATE('Final Report'!AD797,CHAR(10),CHAR(10),'Final Report'!AF797)</f>
        <v xml:space="preserve">
N/A</v>
      </c>
      <c r="F797" s="103" t="str">
        <f>Final_Report[[#This Row],[Components]]</f>
        <v>N/A (Level N/A), Accessibility, Audit, Marketing, MLM-XL, MLVISION, MyLab, US, VPAT</v>
      </c>
      <c r="G797" s="103" t="e">
        <f>Final_Report[[#This Row],[Labels]]</f>
        <v>#VALUE!</v>
      </c>
      <c r="H797" s="103">
        <f>Final_Report[[#This Row],[ScreenShot Name]]</f>
        <v>0</v>
      </c>
      <c r="I797" s="104">
        <f>Final_Report[[#This Row],[Priority]]</f>
        <v>0</v>
      </c>
      <c r="J797" s="103">
        <f>Final_Report[[#This Row],[Uploading Status]]</f>
        <v>0</v>
      </c>
    </row>
    <row r="798" spans="1:10" ht="409.5" hidden="1">
      <c r="A798" s="58">
        <f>Final_Report[[#This Row],[Issue Name]]</f>
        <v>0</v>
      </c>
      <c r="B798" s="103" t="str">
        <f>Final_Report[[#This Row],[Summary]]</f>
        <v>N/A</v>
      </c>
      <c r="C798" s="103" t="str">
        <f>CONCATENATE("*Steps to Reproduce:*",CHAR(10),CHAR(10),'Final Report'!AD798,CHAR(10),CHAR(10),'Final Report'!AF798,CHAR(10),CHAR(10),"*Actual Result:*",CHAR(10),'Final Report'!V798,CHAR(10),CHAR(10),"*ScreenShot Name:*",CHAR(10),'Final Report'!AI798,CHAR(10),CHAR(10),IF('Final Report'!X798&lt;&gt;"",CONCATENATE("*Code Snippet*",CHAR(10),'Final Report'!X798,CHAR(10),CHAR(10)),""),"*Expected Result*",CHAR(10),'Final Report'!Z798,CHAR(10),CHAR(10),"*Rationale*",CHAR(10),'Final Report'!AA798,CHAR(10),CHAR(10),"*Recommendation*",CHAR(10),'Final Report'!AC798,CHAR(10),CHAR(10),"*WCAG 2.1 Conformance Level:*",CHAR(10),'Final Report'!AG798,CHAR(10),CHAR(10),"*WCAG 2.1 Success Criteria:*",CHAR(10),'Final Report'!AH798,CHAR(10),CHAR(10),"*Tested on:*",CHAR(10),'Final Report'!AK798,CHAR(10),CHAR(10),IF(OR('Final Report'!G798&lt;&gt;"",'Final Report'!H798&lt;&gt;"",'Final Report'!I798&lt;&gt;"",'Final Report'!J798&lt;&gt;"",'Final Report'!K798&lt;&gt;"",'Final Report'!L798&lt;&gt;"",'Final Report'!M798&lt;&gt;"",'Final Report'!N798&lt;&gt;"",'Final Report'!O798&lt;&gt;""),CONCATENATE("*Assistive Technology:*",CHAR(10),IF('Final Report'!G798&lt;&gt;"",CONCATENATE("JAWS 2022 - Chrome - Windows - ",'Final Report'!G798,CHAR(10)),""),IF('Final Report'!H798&lt;&gt;"",CONCATENATE("NVDA 2022 - Firefox - Windows - ",'Final Report'!H798,CHAR(10)),""),IF('Final Report'!I798&lt;&gt;"",CONCATENATE("NVDA 2022 - Chrome - Windows - ",'Final Report'!I798,CHAR(10)),""),IF('Final Report'!J798&lt;&gt;"",CONCATENATE("VoiceOver - Safari - MAC OS - ",'Final Report'!J798,CHAR(10)),""),IF('Final Report'!K798&lt;&gt;"",CONCATENATE("VoiceOver - Chrome - MAC OS  - ",'Final Report'!K798,CHAR(10)),""),IF('Final Report'!L798&lt;&gt;"",CONCATENATE("VoiceOver - iOS - ",'Final Report'!L798,CHAR(10)),""),IF('Final Report'!M798&lt;&gt;"",CONCATENATE("TalkBack - Android - ",'Final Report'!M798,CHAR(10)),""),IF('Final Report'!N798&lt;&gt;"",CONCATENATE("ZoomText - ",'Final Report'!N798,CHAR(10)),""),IF('Final Report'!O798&lt;&gt;"",CONCATENATE("Dragon - ",'Final Report'!O798,CHAR(10)),""),CHAR(10),"*Original Bug:*",CHAR(10),)))</f>
        <v>*Steps to Reproduce:*
N/A
*Actual Result:*
N/A
*ScreenShot Name:*
*Code Snippet*
0
*Expected Result*
N/A
*Rationale*
N/A
*Recommendation*
N/A
*WCAG 2.1 Conformance Level:*
N/A
*WCAG 2.1 Success Criteria:*
N/A
*Tested on:*
Windows: 11
MAC OS: 12
iOS: 15
Android OS: 10
FALSE</v>
      </c>
      <c r="D798" s="121" t="b">
        <f>Final_Report[[#This Row],[Severity]]</f>
        <v>0</v>
      </c>
      <c r="E798" s="103" t="str">
        <f>CONCATENATE('Final Report'!AD798,CHAR(10),CHAR(10),'Final Report'!AF798)</f>
        <v xml:space="preserve">
N/A</v>
      </c>
      <c r="F798" s="103" t="str">
        <f>Final_Report[[#This Row],[Components]]</f>
        <v>N/A (Level N/A), Accessibility, Audit, Marketing, MLM-XL, MLVISION, MyLab, US, VPAT</v>
      </c>
      <c r="G798" s="103" t="e">
        <f>Final_Report[[#This Row],[Labels]]</f>
        <v>#VALUE!</v>
      </c>
      <c r="H798" s="103">
        <f>Final_Report[[#This Row],[ScreenShot Name]]</f>
        <v>0</v>
      </c>
      <c r="I798" s="104">
        <f>Final_Report[[#This Row],[Priority]]</f>
        <v>0</v>
      </c>
      <c r="J798" s="103">
        <f>Final_Report[[#This Row],[Uploading Status]]</f>
        <v>0</v>
      </c>
    </row>
    <row r="799" spans="1:10" ht="409.5" hidden="1">
      <c r="A799" s="58">
        <f>Final_Report[[#This Row],[Issue Name]]</f>
        <v>0</v>
      </c>
      <c r="B799" s="103" t="str">
        <f>Final_Report[[#This Row],[Summary]]</f>
        <v>N/A</v>
      </c>
      <c r="C799" s="103" t="str">
        <f>CONCATENATE("*Steps to Reproduce:*",CHAR(10),CHAR(10),'Final Report'!AD799,CHAR(10),CHAR(10),'Final Report'!AF799,CHAR(10),CHAR(10),"*Actual Result:*",CHAR(10),'Final Report'!V799,CHAR(10),CHAR(10),"*ScreenShot Name:*",CHAR(10),'Final Report'!AI799,CHAR(10),CHAR(10),IF('Final Report'!X799&lt;&gt;"",CONCATENATE("*Code Snippet*",CHAR(10),'Final Report'!X799,CHAR(10),CHAR(10)),""),"*Expected Result*",CHAR(10),'Final Report'!Z799,CHAR(10),CHAR(10),"*Rationale*",CHAR(10),'Final Report'!AA799,CHAR(10),CHAR(10),"*Recommendation*",CHAR(10),'Final Report'!AC799,CHAR(10),CHAR(10),"*WCAG 2.1 Conformance Level:*",CHAR(10),'Final Report'!AG799,CHAR(10),CHAR(10),"*WCAG 2.1 Success Criteria:*",CHAR(10),'Final Report'!AH799,CHAR(10),CHAR(10),"*Tested on:*",CHAR(10),'Final Report'!AK799,CHAR(10),CHAR(10),IF(OR('Final Report'!G799&lt;&gt;"",'Final Report'!H799&lt;&gt;"",'Final Report'!I799&lt;&gt;"",'Final Report'!J799&lt;&gt;"",'Final Report'!K799&lt;&gt;"",'Final Report'!L799&lt;&gt;"",'Final Report'!M799&lt;&gt;"",'Final Report'!N799&lt;&gt;"",'Final Report'!O799&lt;&gt;""),CONCATENATE("*Assistive Technology:*",CHAR(10),IF('Final Report'!G799&lt;&gt;"",CONCATENATE("JAWS 2022 - Chrome - Windows - ",'Final Report'!G799,CHAR(10)),""),IF('Final Report'!H799&lt;&gt;"",CONCATENATE("NVDA 2022 - Firefox - Windows - ",'Final Report'!H799,CHAR(10)),""),IF('Final Report'!I799&lt;&gt;"",CONCATENATE("NVDA 2022 - Chrome - Windows - ",'Final Report'!I799,CHAR(10)),""),IF('Final Report'!J799&lt;&gt;"",CONCATENATE("VoiceOver - Safari - MAC OS - ",'Final Report'!J799,CHAR(10)),""),IF('Final Report'!K799&lt;&gt;"",CONCATENATE("VoiceOver - Chrome - MAC OS  - ",'Final Report'!K799,CHAR(10)),""),IF('Final Report'!L799&lt;&gt;"",CONCATENATE("VoiceOver - iOS - ",'Final Report'!L799,CHAR(10)),""),IF('Final Report'!M799&lt;&gt;"",CONCATENATE("TalkBack - Android - ",'Final Report'!M799,CHAR(10)),""),IF('Final Report'!N799&lt;&gt;"",CONCATENATE("ZoomText - ",'Final Report'!N799,CHAR(10)),""),IF('Final Report'!O799&lt;&gt;"",CONCATENATE("Dragon - ",'Final Report'!O799,CHAR(10)),""),CHAR(10),"*Original Bug:*",CHAR(10),)))</f>
        <v>*Steps to Reproduce:*
N/A
*Actual Result:*
N/A
*ScreenShot Name:*
*Code Snippet*
0
*Expected Result*
N/A
*Rationale*
N/A
*Recommendation*
N/A
*WCAG 2.1 Conformance Level:*
N/A
*WCAG 2.1 Success Criteria:*
N/A
*Tested on:*
Windows: 11
MAC OS: 12
iOS: 15
Android OS: 10
FALSE</v>
      </c>
      <c r="D799" s="121" t="b">
        <f>Final_Report[[#This Row],[Severity]]</f>
        <v>0</v>
      </c>
      <c r="E799" s="103" t="str">
        <f>CONCATENATE('Final Report'!AD799,CHAR(10),CHAR(10),'Final Report'!AF799)</f>
        <v xml:space="preserve">
N/A</v>
      </c>
      <c r="F799" s="103" t="str">
        <f>Final_Report[[#This Row],[Components]]</f>
        <v>N/A (Level N/A), Accessibility, Audit, Marketing, MLM-XL, MLVISION, MyLab, US, VPAT</v>
      </c>
      <c r="G799" s="103" t="e">
        <f>Final_Report[[#This Row],[Labels]]</f>
        <v>#VALUE!</v>
      </c>
      <c r="H799" s="103">
        <f>Final_Report[[#This Row],[ScreenShot Name]]</f>
        <v>0</v>
      </c>
      <c r="I799" s="104">
        <f>Final_Report[[#This Row],[Priority]]</f>
        <v>0</v>
      </c>
      <c r="J799" s="103">
        <f>Final_Report[[#This Row],[Uploading Status]]</f>
        <v>0</v>
      </c>
    </row>
    <row r="800" spans="1:10" ht="409.5" hidden="1">
      <c r="A800" s="58">
        <f>Final_Report[[#This Row],[Issue Name]]</f>
        <v>0</v>
      </c>
      <c r="B800" s="103" t="str">
        <f>Final_Report[[#This Row],[Summary]]</f>
        <v>N/A</v>
      </c>
      <c r="C800" s="103" t="str">
        <f>CONCATENATE("*Steps to Reproduce:*",CHAR(10),CHAR(10),'Final Report'!AD800,CHAR(10),CHAR(10),'Final Report'!AF800,CHAR(10),CHAR(10),"*Actual Result:*",CHAR(10),'Final Report'!V800,CHAR(10),CHAR(10),"*ScreenShot Name:*",CHAR(10),'Final Report'!AI800,CHAR(10),CHAR(10),IF('Final Report'!X800&lt;&gt;"",CONCATENATE("*Code Snippet*",CHAR(10),'Final Report'!X800,CHAR(10),CHAR(10)),""),"*Expected Result*",CHAR(10),'Final Report'!Z800,CHAR(10),CHAR(10),"*Rationale*",CHAR(10),'Final Report'!AA800,CHAR(10),CHAR(10),"*Recommendation*",CHAR(10),'Final Report'!AC800,CHAR(10),CHAR(10),"*WCAG 2.1 Conformance Level:*",CHAR(10),'Final Report'!AG800,CHAR(10),CHAR(10),"*WCAG 2.1 Success Criteria:*",CHAR(10),'Final Report'!AH800,CHAR(10),CHAR(10),"*Tested on:*",CHAR(10),'Final Report'!AK800,CHAR(10),CHAR(10),IF(OR('Final Report'!G800&lt;&gt;"",'Final Report'!H800&lt;&gt;"",'Final Report'!I800&lt;&gt;"",'Final Report'!J800&lt;&gt;"",'Final Report'!K800&lt;&gt;"",'Final Report'!L800&lt;&gt;"",'Final Report'!M800&lt;&gt;"",'Final Report'!N800&lt;&gt;"",'Final Report'!O800&lt;&gt;""),CONCATENATE("*Assistive Technology:*",CHAR(10),IF('Final Report'!G800&lt;&gt;"",CONCATENATE("JAWS 2022 - Chrome - Windows - ",'Final Report'!G800,CHAR(10)),""),IF('Final Report'!H800&lt;&gt;"",CONCATENATE("NVDA 2022 - Firefox - Windows - ",'Final Report'!H800,CHAR(10)),""),IF('Final Report'!I800&lt;&gt;"",CONCATENATE("NVDA 2022 - Chrome - Windows - ",'Final Report'!I800,CHAR(10)),""),IF('Final Report'!J800&lt;&gt;"",CONCATENATE("VoiceOver - Safari - MAC OS - ",'Final Report'!J800,CHAR(10)),""),IF('Final Report'!K800&lt;&gt;"",CONCATENATE("VoiceOver - Chrome - MAC OS  - ",'Final Report'!K800,CHAR(10)),""),IF('Final Report'!L800&lt;&gt;"",CONCATENATE("VoiceOver - iOS - ",'Final Report'!L800,CHAR(10)),""),IF('Final Report'!M800&lt;&gt;"",CONCATENATE("TalkBack - Android - ",'Final Report'!M800,CHAR(10)),""),IF('Final Report'!N800&lt;&gt;"",CONCATENATE("ZoomText - ",'Final Report'!N800,CHAR(10)),""),IF('Final Report'!O800&lt;&gt;"",CONCATENATE("Dragon - ",'Final Report'!O800,CHAR(10)),""),CHAR(10),"*Original Bug:*",CHAR(10),)))</f>
        <v>*Steps to Reproduce:*
N/A
*Actual Result:*
N/A
*ScreenShot Name:*
*Code Snippet*
0
*Expected Result*
N/A
*Rationale*
N/A
*Recommendation*
N/A
*WCAG 2.1 Conformance Level:*
N/A
*WCAG 2.1 Success Criteria:*
N/A
*Tested on:*
Windows: 11
MAC OS: 12
iOS: 15
Android OS: 10
FALSE</v>
      </c>
      <c r="D800" s="121" t="b">
        <f>Final_Report[[#This Row],[Severity]]</f>
        <v>0</v>
      </c>
      <c r="E800" s="103" t="str">
        <f>CONCATENATE('Final Report'!AD800,CHAR(10),CHAR(10),'Final Report'!AF800)</f>
        <v xml:space="preserve">
N/A</v>
      </c>
      <c r="F800" s="103" t="str">
        <f>Final_Report[[#This Row],[Components]]</f>
        <v>N/A (Level N/A), Accessibility, Audit, Marketing, MLM-XL, MLVISION, MyLab, US, VPAT</v>
      </c>
      <c r="G800" s="103" t="e">
        <f>Final_Report[[#This Row],[Labels]]</f>
        <v>#VALUE!</v>
      </c>
      <c r="H800" s="103">
        <f>Final_Report[[#This Row],[ScreenShot Name]]</f>
        <v>0</v>
      </c>
      <c r="I800" s="104">
        <f>Final_Report[[#This Row],[Priority]]</f>
        <v>0</v>
      </c>
      <c r="J800" s="103">
        <f>Final_Report[[#This Row],[Uploading Status]]</f>
        <v>0</v>
      </c>
    </row>
    <row r="801" spans="1:10" ht="409.5" hidden="1">
      <c r="A801" s="58">
        <f>Final_Report[[#This Row],[Issue Name]]</f>
        <v>0</v>
      </c>
      <c r="B801" s="103" t="str">
        <f>Final_Report[[#This Row],[Summary]]</f>
        <v>N/A</v>
      </c>
      <c r="C801" s="103" t="str">
        <f>CONCATENATE("*Steps to Reproduce:*",CHAR(10),CHAR(10),'Final Report'!AD801,CHAR(10),CHAR(10),'Final Report'!AF801,CHAR(10),CHAR(10),"*Actual Result:*",CHAR(10),'Final Report'!V801,CHAR(10),CHAR(10),"*ScreenShot Name:*",CHAR(10),'Final Report'!AI801,CHAR(10),CHAR(10),IF('Final Report'!X801&lt;&gt;"",CONCATENATE("*Code Snippet*",CHAR(10),'Final Report'!X801,CHAR(10),CHAR(10)),""),"*Expected Result*",CHAR(10),'Final Report'!Z801,CHAR(10),CHAR(10),"*Rationale*",CHAR(10),'Final Report'!AA801,CHAR(10),CHAR(10),"*Recommendation*",CHAR(10),'Final Report'!AC801,CHAR(10),CHAR(10),"*WCAG 2.1 Conformance Level:*",CHAR(10),'Final Report'!AG801,CHAR(10),CHAR(10),"*WCAG 2.1 Success Criteria:*",CHAR(10),'Final Report'!AH801,CHAR(10),CHAR(10),"*Tested on:*",CHAR(10),'Final Report'!AK801,CHAR(10),CHAR(10),IF(OR('Final Report'!G801&lt;&gt;"",'Final Report'!H801&lt;&gt;"",'Final Report'!I801&lt;&gt;"",'Final Report'!J801&lt;&gt;"",'Final Report'!K801&lt;&gt;"",'Final Report'!L801&lt;&gt;"",'Final Report'!M801&lt;&gt;"",'Final Report'!N801&lt;&gt;"",'Final Report'!O801&lt;&gt;""),CONCATENATE("*Assistive Technology:*",CHAR(10),IF('Final Report'!G801&lt;&gt;"",CONCATENATE("JAWS 2022 - Chrome - Windows - ",'Final Report'!G801,CHAR(10)),""),IF('Final Report'!H801&lt;&gt;"",CONCATENATE("NVDA 2022 - Firefox - Windows - ",'Final Report'!H801,CHAR(10)),""),IF('Final Report'!I801&lt;&gt;"",CONCATENATE("NVDA 2022 - Chrome - Windows - ",'Final Report'!I801,CHAR(10)),""),IF('Final Report'!J801&lt;&gt;"",CONCATENATE("VoiceOver - Safari - MAC OS - ",'Final Report'!J801,CHAR(10)),""),IF('Final Report'!K801&lt;&gt;"",CONCATENATE("VoiceOver - Chrome - MAC OS  - ",'Final Report'!K801,CHAR(10)),""),IF('Final Report'!L801&lt;&gt;"",CONCATENATE("VoiceOver - iOS - ",'Final Report'!L801,CHAR(10)),""),IF('Final Report'!M801&lt;&gt;"",CONCATENATE("TalkBack - Android - ",'Final Report'!M801,CHAR(10)),""),IF('Final Report'!N801&lt;&gt;"",CONCATENATE("ZoomText - ",'Final Report'!N801,CHAR(10)),""),IF('Final Report'!O801&lt;&gt;"",CONCATENATE("Dragon - ",'Final Report'!O801,CHAR(10)),""),CHAR(10),"*Original Bug:*",CHAR(10),)))</f>
        <v>*Steps to Reproduce:*
N/A
*Actual Result:*
N/A
*ScreenShot Name:*
*Code Snippet*
0
*Expected Result*
N/A
*Rationale*
N/A
*Recommendation*
N/A
*WCAG 2.1 Conformance Level:*
N/A
*WCAG 2.1 Success Criteria:*
N/A
*Tested on:*
Windows: 11
MAC OS: 12
iOS: 15
Android OS: 10
FALSE</v>
      </c>
      <c r="D801" s="121" t="b">
        <f>Final_Report[[#This Row],[Severity]]</f>
        <v>0</v>
      </c>
      <c r="E801" s="103" t="str">
        <f>CONCATENATE('Final Report'!AD801,CHAR(10),CHAR(10),'Final Report'!AF801)</f>
        <v xml:space="preserve">
N/A</v>
      </c>
      <c r="F801" s="103" t="str">
        <f>Final_Report[[#This Row],[Components]]</f>
        <v>N/A (Level N/A), Accessibility, Audit, Marketing, MLM-XL, MLVISION, MyLab, US, VPAT</v>
      </c>
      <c r="G801" s="103" t="e">
        <f>Final_Report[[#This Row],[Labels]]</f>
        <v>#VALUE!</v>
      </c>
      <c r="H801" s="103">
        <f>Final_Report[[#This Row],[ScreenShot Name]]</f>
        <v>0</v>
      </c>
      <c r="I801" s="104">
        <f>Final_Report[[#This Row],[Priority]]</f>
        <v>0</v>
      </c>
      <c r="J801" s="103">
        <f>Final_Report[[#This Row],[Uploading Status]]</f>
        <v>0</v>
      </c>
    </row>
    <row r="802" spans="1:10" ht="409.5" hidden="1">
      <c r="A802" s="58">
        <f>Final_Report[[#This Row],[Issue Name]]</f>
        <v>0</v>
      </c>
      <c r="B802" s="103" t="str">
        <f>Final_Report[[#This Row],[Summary]]</f>
        <v>N/A</v>
      </c>
      <c r="C802" s="103" t="str">
        <f>CONCATENATE("*Steps to Reproduce:*",CHAR(10),CHAR(10),'Final Report'!AD802,CHAR(10),CHAR(10),'Final Report'!AF802,CHAR(10),CHAR(10),"*Actual Result:*",CHAR(10),'Final Report'!V802,CHAR(10),CHAR(10),"*ScreenShot Name:*",CHAR(10),'Final Report'!AI802,CHAR(10),CHAR(10),IF('Final Report'!X802&lt;&gt;"",CONCATENATE("*Code Snippet*",CHAR(10),'Final Report'!X802,CHAR(10),CHAR(10)),""),"*Expected Result*",CHAR(10),'Final Report'!Z802,CHAR(10),CHAR(10),"*Rationale*",CHAR(10),'Final Report'!AA802,CHAR(10),CHAR(10),"*Recommendation*",CHAR(10),'Final Report'!AC802,CHAR(10),CHAR(10),"*WCAG 2.1 Conformance Level:*",CHAR(10),'Final Report'!AG802,CHAR(10),CHAR(10),"*WCAG 2.1 Success Criteria:*",CHAR(10),'Final Report'!AH802,CHAR(10),CHAR(10),"*Tested on:*",CHAR(10),'Final Report'!AK802,CHAR(10),CHAR(10),IF(OR('Final Report'!G802&lt;&gt;"",'Final Report'!H802&lt;&gt;"",'Final Report'!I802&lt;&gt;"",'Final Report'!J802&lt;&gt;"",'Final Report'!K802&lt;&gt;"",'Final Report'!L802&lt;&gt;"",'Final Report'!M802&lt;&gt;"",'Final Report'!N802&lt;&gt;"",'Final Report'!O802&lt;&gt;""),CONCATENATE("*Assistive Technology:*",CHAR(10),IF('Final Report'!G802&lt;&gt;"",CONCATENATE("JAWS 2022 - Chrome - Windows - ",'Final Report'!G802,CHAR(10)),""),IF('Final Report'!H802&lt;&gt;"",CONCATENATE("NVDA 2022 - Firefox - Windows - ",'Final Report'!H802,CHAR(10)),""),IF('Final Report'!I802&lt;&gt;"",CONCATENATE("NVDA 2022 - Chrome - Windows - ",'Final Report'!I802,CHAR(10)),""),IF('Final Report'!J802&lt;&gt;"",CONCATENATE("VoiceOver - Safari - MAC OS - ",'Final Report'!J802,CHAR(10)),""),IF('Final Report'!K802&lt;&gt;"",CONCATENATE("VoiceOver - Chrome - MAC OS  - ",'Final Report'!K802,CHAR(10)),""),IF('Final Report'!L802&lt;&gt;"",CONCATENATE("VoiceOver - iOS - ",'Final Report'!L802,CHAR(10)),""),IF('Final Report'!M802&lt;&gt;"",CONCATENATE("TalkBack - Android - ",'Final Report'!M802,CHAR(10)),""),IF('Final Report'!N802&lt;&gt;"",CONCATENATE("ZoomText - ",'Final Report'!N802,CHAR(10)),""),IF('Final Report'!O802&lt;&gt;"",CONCATENATE("Dragon - ",'Final Report'!O802,CHAR(10)),""),CHAR(10),"*Original Bug:*",CHAR(10),)))</f>
        <v>*Steps to Reproduce:*
N/A
*Actual Result:*
N/A
*ScreenShot Name:*
*Code Snippet*
0
*Expected Result*
N/A
*Rationale*
N/A
*Recommendation*
N/A
*WCAG 2.1 Conformance Level:*
N/A
*WCAG 2.1 Success Criteria:*
N/A
*Tested on:*
Windows: 11
MAC OS: 12
iOS: 15
Android OS: 10
FALSE</v>
      </c>
      <c r="D802" s="121" t="b">
        <f>Final_Report[[#This Row],[Severity]]</f>
        <v>0</v>
      </c>
      <c r="E802" s="103" t="str">
        <f>CONCATENATE('Final Report'!AD802,CHAR(10),CHAR(10),'Final Report'!AF802)</f>
        <v xml:space="preserve">
N/A</v>
      </c>
      <c r="F802" s="103" t="str">
        <f>Final_Report[[#This Row],[Components]]</f>
        <v>N/A (Level N/A), Accessibility, Audit, Marketing, MLM-XL, MLVISION, MyLab, US, VPAT</v>
      </c>
      <c r="G802" s="103" t="e">
        <f>Final_Report[[#This Row],[Labels]]</f>
        <v>#VALUE!</v>
      </c>
      <c r="H802" s="103">
        <f>Final_Report[[#This Row],[ScreenShot Name]]</f>
        <v>0</v>
      </c>
      <c r="I802" s="104">
        <f>Final_Report[[#This Row],[Priority]]</f>
        <v>0</v>
      </c>
      <c r="J802" s="103">
        <f>Final_Report[[#This Row],[Uploading Status]]</f>
        <v>0</v>
      </c>
    </row>
    <row r="803" spans="1:10" ht="409.5" hidden="1">
      <c r="A803" s="58">
        <f>Final_Report[[#This Row],[Issue Name]]</f>
        <v>0</v>
      </c>
      <c r="B803" s="103" t="str">
        <f>Final_Report[[#This Row],[Summary]]</f>
        <v>N/A</v>
      </c>
      <c r="C803" s="103" t="str">
        <f>CONCATENATE("*Steps to Reproduce:*",CHAR(10),CHAR(10),'Final Report'!AD803,CHAR(10),CHAR(10),'Final Report'!AF803,CHAR(10),CHAR(10),"*Actual Result:*",CHAR(10),'Final Report'!V803,CHAR(10),CHAR(10),"*ScreenShot Name:*",CHAR(10),'Final Report'!AI803,CHAR(10),CHAR(10),IF('Final Report'!X803&lt;&gt;"",CONCATENATE("*Code Snippet*",CHAR(10),'Final Report'!X803,CHAR(10),CHAR(10)),""),"*Expected Result*",CHAR(10),'Final Report'!Z803,CHAR(10),CHAR(10),"*Rationale*",CHAR(10),'Final Report'!AA803,CHAR(10),CHAR(10),"*Recommendation*",CHAR(10),'Final Report'!AC803,CHAR(10),CHAR(10),"*WCAG 2.1 Conformance Level:*",CHAR(10),'Final Report'!AG803,CHAR(10),CHAR(10),"*WCAG 2.1 Success Criteria:*",CHAR(10),'Final Report'!AH803,CHAR(10),CHAR(10),"*Tested on:*",CHAR(10),'Final Report'!AK803,CHAR(10),CHAR(10),IF(OR('Final Report'!G803&lt;&gt;"",'Final Report'!H803&lt;&gt;"",'Final Report'!I803&lt;&gt;"",'Final Report'!J803&lt;&gt;"",'Final Report'!K803&lt;&gt;"",'Final Report'!L803&lt;&gt;"",'Final Report'!M803&lt;&gt;"",'Final Report'!N803&lt;&gt;"",'Final Report'!O803&lt;&gt;""),CONCATENATE("*Assistive Technology:*",CHAR(10),IF('Final Report'!G803&lt;&gt;"",CONCATENATE("JAWS 2022 - Chrome - Windows - ",'Final Report'!G803,CHAR(10)),""),IF('Final Report'!H803&lt;&gt;"",CONCATENATE("NVDA 2022 - Firefox - Windows - ",'Final Report'!H803,CHAR(10)),""),IF('Final Report'!I803&lt;&gt;"",CONCATENATE("NVDA 2022 - Chrome - Windows - ",'Final Report'!I803,CHAR(10)),""),IF('Final Report'!J803&lt;&gt;"",CONCATENATE("VoiceOver - Safari - MAC OS - ",'Final Report'!J803,CHAR(10)),""),IF('Final Report'!K803&lt;&gt;"",CONCATENATE("VoiceOver - Chrome - MAC OS  - ",'Final Report'!K803,CHAR(10)),""),IF('Final Report'!L803&lt;&gt;"",CONCATENATE("VoiceOver - iOS - ",'Final Report'!L803,CHAR(10)),""),IF('Final Report'!M803&lt;&gt;"",CONCATENATE("TalkBack - Android - ",'Final Report'!M803,CHAR(10)),""),IF('Final Report'!N803&lt;&gt;"",CONCATENATE("ZoomText - ",'Final Report'!N803,CHAR(10)),""),IF('Final Report'!O803&lt;&gt;"",CONCATENATE("Dragon - ",'Final Report'!O803,CHAR(10)),""),CHAR(10),"*Original Bug:*",CHAR(10),)))</f>
        <v>*Steps to Reproduce:*
N/A
*Actual Result:*
N/A
*ScreenShot Name:*
*Code Snippet*
0
*Expected Result*
N/A
*Rationale*
N/A
*Recommendation*
N/A
*WCAG 2.1 Conformance Level:*
N/A
*WCAG 2.1 Success Criteria:*
N/A
*Tested on:*
Windows: 11
MAC OS: 12
iOS: 15
Android OS: 10
FALSE</v>
      </c>
      <c r="D803" s="121" t="b">
        <f>Final_Report[[#This Row],[Severity]]</f>
        <v>0</v>
      </c>
      <c r="E803" s="103" t="str">
        <f>CONCATENATE('Final Report'!AD803,CHAR(10),CHAR(10),'Final Report'!AF803)</f>
        <v xml:space="preserve">
N/A</v>
      </c>
      <c r="F803" s="103" t="str">
        <f>Final_Report[[#This Row],[Components]]</f>
        <v>N/A (Level N/A), Accessibility, Audit, Marketing, MLM-XL, MLVISION, MyLab, US, VPAT</v>
      </c>
      <c r="G803" s="103" t="e">
        <f>Final_Report[[#This Row],[Labels]]</f>
        <v>#VALUE!</v>
      </c>
      <c r="H803" s="103">
        <f>Final_Report[[#This Row],[ScreenShot Name]]</f>
        <v>0</v>
      </c>
      <c r="I803" s="104">
        <f>Final_Report[[#This Row],[Priority]]</f>
        <v>0</v>
      </c>
      <c r="J803" s="103">
        <f>Final_Report[[#This Row],[Uploading Status]]</f>
        <v>0</v>
      </c>
    </row>
    <row r="804" spans="1:10" ht="409.5" hidden="1">
      <c r="A804" s="58">
        <f>Final_Report[[#This Row],[Issue Name]]</f>
        <v>0</v>
      </c>
      <c r="B804" s="103" t="str">
        <f>Final_Report[[#This Row],[Summary]]</f>
        <v>N/A</v>
      </c>
      <c r="C804" s="103" t="str">
        <f>CONCATENATE("*Steps to Reproduce:*",CHAR(10),CHAR(10),'Final Report'!AD804,CHAR(10),CHAR(10),'Final Report'!AF804,CHAR(10),CHAR(10),"*Actual Result:*",CHAR(10),'Final Report'!V804,CHAR(10),CHAR(10),"*ScreenShot Name:*",CHAR(10),'Final Report'!AI804,CHAR(10),CHAR(10),IF('Final Report'!X804&lt;&gt;"",CONCATENATE("*Code Snippet*",CHAR(10),'Final Report'!X804,CHAR(10),CHAR(10)),""),"*Expected Result*",CHAR(10),'Final Report'!Z804,CHAR(10),CHAR(10),"*Rationale*",CHAR(10),'Final Report'!AA804,CHAR(10),CHAR(10),"*Recommendation*",CHAR(10),'Final Report'!AC804,CHAR(10),CHAR(10),"*WCAG 2.1 Conformance Level:*",CHAR(10),'Final Report'!AG804,CHAR(10),CHAR(10),"*WCAG 2.1 Success Criteria:*",CHAR(10),'Final Report'!AH804,CHAR(10),CHAR(10),"*Tested on:*",CHAR(10),'Final Report'!AK804,CHAR(10),CHAR(10),IF(OR('Final Report'!G804&lt;&gt;"",'Final Report'!H804&lt;&gt;"",'Final Report'!I804&lt;&gt;"",'Final Report'!J804&lt;&gt;"",'Final Report'!K804&lt;&gt;"",'Final Report'!L804&lt;&gt;"",'Final Report'!M804&lt;&gt;"",'Final Report'!N804&lt;&gt;"",'Final Report'!O804&lt;&gt;""),CONCATENATE("*Assistive Technology:*",CHAR(10),IF('Final Report'!G804&lt;&gt;"",CONCATENATE("JAWS 2022 - Chrome - Windows - ",'Final Report'!G804,CHAR(10)),""),IF('Final Report'!H804&lt;&gt;"",CONCATENATE("NVDA 2022 - Firefox - Windows - ",'Final Report'!H804,CHAR(10)),""),IF('Final Report'!I804&lt;&gt;"",CONCATENATE("NVDA 2022 - Chrome - Windows - ",'Final Report'!I804,CHAR(10)),""),IF('Final Report'!J804&lt;&gt;"",CONCATENATE("VoiceOver - Safari - MAC OS - ",'Final Report'!J804,CHAR(10)),""),IF('Final Report'!K804&lt;&gt;"",CONCATENATE("VoiceOver - Chrome - MAC OS  - ",'Final Report'!K804,CHAR(10)),""),IF('Final Report'!L804&lt;&gt;"",CONCATENATE("VoiceOver - iOS - ",'Final Report'!L804,CHAR(10)),""),IF('Final Report'!M804&lt;&gt;"",CONCATENATE("TalkBack - Android - ",'Final Report'!M804,CHAR(10)),""),IF('Final Report'!N804&lt;&gt;"",CONCATENATE("ZoomText - ",'Final Report'!N804,CHAR(10)),""),IF('Final Report'!O804&lt;&gt;"",CONCATENATE("Dragon - ",'Final Report'!O804,CHAR(10)),""),CHAR(10),"*Original Bug:*",CHAR(10),)))</f>
        <v>*Steps to Reproduce:*
N/A
*Actual Result:*
N/A
*ScreenShot Name:*
*Code Snippet*
0
*Expected Result*
N/A
*Rationale*
N/A
*Recommendation*
N/A
*WCAG 2.1 Conformance Level:*
N/A
*WCAG 2.1 Success Criteria:*
N/A
*Tested on:*
Windows: 11
MAC OS: 12
iOS: 15
Android OS: 10
FALSE</v>
      </c>
      <c r="D804" s="121" t="b">
        <f>Final_Report[[#This Row],[Severity]]</f>
        <v>0</v>
      </c>
      <c r="E804" s="103" t="str">
        <f>CONCATENATE('Final Report'!AD804,CHAR(10),CHAR(10),'Final Report'!AF804)</f>
        <v xml:space="preserve">
N/A</v>
      </c>
      <c r="F804" s="103" t="str">
        <f>Final_Report[[#This Row],[Components]]</f>
        <v>N/A (Level N/A), Accessibility, Audit, Marketing, MLM-XL, MLVISION, MyLab, US, VPAT</v>
      </c>
      <c r="G804" s="103" t="e">
        <f>Final_Report[[#This Row],[Labels]]</f>
        <v>#VALUE!</v>
      </c>
      <c r="H804" s="103">
        <f>Final_Report[[#This Row],[ScreenShot Name]]</f>
        <v>0</v>
      </c>
      <c r="I804" s="104">
        <f>Final_Report[[#This Row],[Priority]]</f>
        <v>0</v>
      </c>
      <c r="J804" s="103">
        <f>Final_Report[[#This Row],[Uploading Status]]</f>
        <v>0</v>
      </c>
    </row>
    <row r="805" spans="1:10" ht="409.5" hidden="1">
      <c r="A805" s="58">
        <f>Final_Report[[#This Row],[Issue Name]]</f>
        <v>0</v>
      </c>
      <c r="B805" s="103" t="str">
        <f>Final_Report[[#This Row],[Summary]]</f>
        <v>N/A</v>
      </c>
      <c r="C805" s="103" t="str">
        <f>CONCATENATE("*Steps to Reproduce:*",CHAR(10),CHAR(10),'Final Report'!AD805,CHAR(10),CHAR(10),'Final Report'!AF805,CHAR(10),CHAR(10),"*Actual Result:*",CHAR(10),'Final Report'!V805,CHAR(10),CHAR(10),"*ScreenShot Name:*",CHAR(10),'Final Report'!AI805,CHAR(10),CHAR(10),IF('Final Report'!X805&lt;&gt;"",CONCATENATE("*Code Snippet*",CHAR(10),'Final Report'!X805,CHAR(10),CHAR(10)),""),"*Expected Result*",CHAR(10),'Final Report'!Z805,CHAR(10),CHAR(10),"*Rationale*",CHAR(10),'Final Report'!AA805,CHAR(10),CHAR(10),"*Recommendation*",CHAR(10),'Final Report'!AC805,CHAR(10),CHAR(10),"*WCAG 2.1 Conformance Level:*",CHAR(10),'Final Report'!AG805,CHAR(10),CHAR(10),"*WCAG 2.1 Success Criteria:*",CHAR(10),'Final Report'!AH805,CHAR(10),CHAR(10),"*Tested on:*",CHAR(10),'Final Report'!AK805,CHAR(10),CHAR(10),IF(OR('Final Report'!G805&lt;&gt;"",'Final Report'!H805&lt;&gt;"",'Final Report'!I805&lt;&gt;"",'Final Report'!J805&lt;&gt;"",'Final Report'!K805&lt;&gt;"",'Final Report'!L805&lt;&gt;"",'Final Report'!M805&lt;&gt;"",'Final Report'!N805&lt;&gt;"",'Final Report'!O805&lt;&gt;""),CONCATENATE("*Assistive Technology:*",CHAR(10),IF('Final Report'!G805&lt;&gt;"",CONCATENATE("JAWS 2022 - Chrome - Windows - ",'Final Report'!G805,CHAR(10)),""),IF('Final Report'!H805&lt;&gt;"",CONCATENATE("NVDA 2022 - Firefox - Windows - ",'Final Report'!H805,CHAR(10)),""),IF('Final Report'!I805&lt;&gt;"",CONCATENATE("NVDA 2022 - Chrome - Windows - ",'Final Report'!I805,CHAR(10)),""),IF('Final Report'!J805&lt;&gt;"",CONCATENATE("VoiceOver - Safari - MAC OS - ",'Final Report'!J805,CHAR(10)),""),IF('Final Report'!K805&lt;&gt;"",CONCATENATE("VoiceOver - Chrome - MAC OS  - ",'Final Report'!K805,CHAR(10)),""),IF('Final Report'!L805&lt;&gt;"",CONCATENATE("VoiceOver - iOS - ",'Final Report'!L805,CHAR(10)),""),IF('Final Report'!M805&lt;&gt;"",CONCATENATE("TalkBack - Android - ",'Final Report'!M805,CHAR(10)),""),IF('Final Report'!N805&lt;&gt;"",CONCATENATE("ZoomText - ",'Final Report'!N805,CHAR(10)),""),IF('Final Report'!O805&lt;&gt;"",CONCATENATE("Dragon - ",'Final Report'!O805,CHAR(10)),""),CHAR(10),"*Original Bug:*",CHAR(10),)))</f>
        <v>*Steps to Reproduce:*
N/A
*Actual Result:*
N/A
*ScreenShot Name:*
*Code Snippet*
0
*Expected Result*
N/A
*Rationale*
N/A
*Recommendation*
N/A
*WCAG 2.1 Conformance Level:*
N/A
*WCAG 2.1 Success Criteria:*
N/A
*Tested on:*
Windows: 11
MAC OS: 12
iOS: 15
Android OS: 10
FALSE</v>
      </c>
      <c r="D805" s="121" t="b">
        <f>Final_Report[[#This Row],[Severity]]</f>
        <v>0</v>
      </c>
      <c r="E805" s="103" t="str">
        <f>CONCATENATE('Final Report'!AD805,CHAR(10),CHAR(10),'Final Report'!AF805)</f>
        <v xml:space="preserve">
N/A</v>
      </c>
      <c r="F805" s="103" t="str">
        <f>Final_Report[[#This Row],[Components]]</f>
        <v>N/A (Level N/A), Accessibility, Audit, Marketing, MLM-XL, MLVISION, MyLab, US, VPAT</v>
      </c>
      <c r="G805" s="103" t="e">
        <f>Final_Report[[#This Row],[Labels]]</f>
        <v>#VALUE!</v>
      </c>
      <c r="H805" s="103">
        <f>Final_Report[[#This Row],[ScreenShot Name]]</f>
        <v>0</v>
      </c>
      <c r="I805" s="104">
        <f>Final_Report[[#This Row],[Priority]]</f>
        <v>0</v>
      </c>
      <c r="J805" s="103">
        <f>Final_Report[[#This Row],[Uploading Status]]</f>
        <v>0</v>
      </c>
    </row>
    <row r="806" spans="1:10" ht="409.5" hidden="1">
      <c r="A806" s="58">
        <f>Final_Report[[#This Row],[Issue Name]]</f>
        <v>0</v>
      </c>
      <c r="B806" s="103" t="str">
        <f>Final_Report[[#This Row],[Summary]]</f>
        <v>N/A</v>
      </c>
      <c r="C806" s="103" t="str">
        <f>CONCATENATE("*Steps to Reproduce:*",CHAR(10),CHAR(10),'Final Report'!AD806,CHAR(10),CHAR(10),'Final Report'!AF806,CHAR(10),CHAR(10),"*Actual Result:*",CHAR(10),'Final Report'!V806,CHAR(10),CHAR(10),"*ScreenShot Name:*",CHAR(10),'Final Report'!AI806,CHAR(10),CHAR(10),IF('Final Report'!X806&lt;&gt;"",CONCATENATE("*Code Snippet*",CHAR(10),'Final Report'!X806,CHAR(10),CHAR(10)),""),"*Expected Result*",CHAR(10),'Final Report'!Z806,CHAR(10),CHAR(10),"*Rationale*",CHAR(10),'Final Report'!AA806,CHAR(10),CHAR(10),"*Recommendation*",CHAR(10),'Final Report'!AC806,CHAR(10),CHAR(10),"*WCAG 2.1 Conformance Level:*",CHAR(10),'Final Report'!AG806,CHAR(10),CHAR(10),"*WCAG 2.1 Success Criteria:*",CHAR(10),'Final Report'!AH806,CHAR(10),CHAR(10),"*Tested on:*",CHAR(10),'Final Report'!AK806,CHAR(10),CHAR(10),IF(OR('Final Report'!G806&lt;&gt;"",'Final Report'!H806&lt;&gt;"",'Final Report'!I806&lt;&gt;"",'Final Report'!J806&lt;&gt;"",'Final Report'!K806&lt;&gt;"",'Final Report'!L806&lt;&gt;"",'Final Report'!M806&lt;&gt;"",'Final Report'!N806&lt;&gt;"",'Final Report'!O806&lt;&gt;""),CONCATENATE("*Assistive Technology:*",CHAR(10),IF('Final Report'!G806&lt;&gt;"",CONCATENATE("JAWS 2022 - Chrome - Windows - ",'Final Report'!G806,CHAR(10)),""),IF('Final Report'!H806&lt;&gt;"",CONCATENATE("NVDA 2022 - Firefox - Windows - ",'Final Report'!H806,CHAR(10)),""),IF('Final Report'!I806&lt;&gt;"",CONCATENATE("NVDA 2022 - Chrome - Windows - ",'Final Report'!I806,CHAR(10)),""),IF('Final Report'!J806&lt;&gt;"",CONCATENATE("VoiceOver - Safari - MAC OS - ",'Final Report'!J806,CHAR(10)),""),IF('Final Report'!K806&lt;&gt;"",CONCATENATE("VoiceOver - Chrome - MAC OS  - ",'Final Report'!K806,CHAR(10)),""),IF('Final Report'!L806&lt;&gt;"",CONCATENATE("VoiceOver - iOS - ",'Final Report'!L806,CHAR(10)),""),IF('Final Report'!M806&lt;&gt;"",CONCATENATE("TalkBack - Android - ",'Final Report'!M806,CHAR(10)),""),IF('Final Report'!N806&lt;&gt;"",CONCATENATE("ZoomText - ",'Final Report'!N806,CHAR(10)),""),IF('Final Report'!O806&lt;&gt;"",CONCATENATE("Dragon - ",'Final Report'!O806,CHAR(10)),""),CHAR(10),"*Original Bug:*",CHAR(10),)))</f>
        <v>*Steps to Reproduce:*
N/A
*Actual Result:*
N/A
*ScreenShot Name:*
*Code Snippet*
0
*Expected Result*
N/A
*Rationale*
N/A
*Recommendation*
N/A
*WCAG 2.1 Conformance Level:*
N/A
*WCAG 2.1 Success Criteria:*
N/A
*Tested on:*
Windows: 11
MAC OS: 12
iOS: 15
Android OS: 10
FALSE</v>
      </c>
      <c r="D806" s="121" t="b">
        <f>Final_Report[[#This Row],[Severity]]</f>
        <v>0</v>
      </c>
      <c r="E806" s="103" t="str">
        <f>CONCATENATE('Final Report'!AD806,CHAR(10),CHAR(10),'Final Report'!AF806)</f>
        <v xml:space="preserve">
N/A</v>
      </c>
      <c r="F806" s="103" t="str">
        <f>Final_Report[[#This Row],[Components]]</f>
        <v>N/A (Level N/A), Accessibility, Audit, Marketing, MLM-XL, MLVISION, MyLab, US, VPAT</v>
      </c>
      <c r="G806" s="103" t="e">
        <f>Final_Report[[#This Row],[Labels]]</f>
        <v>#VALUE!</v>
      </c>
      <c r="H806" s="103">
        <f>Final_Report[[#This Row],[ScreenShot Name]]</f>
        <v>0</v>
      </c>
      <c r="I806" s="104">
        <f>Final_Report[[#This Row],[Priority]]</f>
        <v>0</v>
      </c>
      <c r="J806" s="103">
        <f>Final_Report[[#This Row],[Uploading Status]]</f>
        <v>0</v>
      </c>
    </row>
    <row r="807" spans="1:10" ht="409.5" hidden="1">
      <c r="A807" s="58">
        <f>Final_Report[[#This Row],[Issue Name]]</f>
        <v>0</v>
      </c>
      <c r="B807" s="103" t="str">
        <f>Final_Report[[#This Row],[Summary]]</f>
        <v>N/A</v>
      </c>
      <c r="C807" s="103" t="str">
        <f>CONCATENATE("*Steps to Reproduce:*",CHAR(10),CHAR(10),'Final Report'!AD807,CHAR(10),CHAR(10),'Final Report'!AF807,CHAR(10),CHAR(10),"*Actual Result:*",CHAR(10),'Final Report'!V807,CHAR(10),CHAR(10),"*ScreenShot Name:*",CHAR(10),'Final Report'!AI807,CHAR(10),CHAR(10),IF('Final Report'!X807&lt;&gt;"",CONCATENATE("*Code Snippet*",CHAR(10),'Final Report'!X807,CHAR(10),CHAR(10)),""),"*Expected Result*",CHAR(10),'Final Report'!Z807,CHAR(10),CHAR(10),"*Rationale*",CHAR(10),'Final Report'!AA807,CHAR(10),CHAR(10),"*Recommendation*",CHAR(10),'Final Report'!AC807,CHAR(10),CHAR(10),"*WCAG 2.1 Conformance Level:*",CHAR(10),'Final Report'!AG807,CHAR(10),CHAR(10),"*WCAG 2.1 Success Criteria:*",CHAR(10),'Final Report'!AH807,CHAR(10),CHAR(10),"*Tested on:*",CHAR(10),'Final Report'!AK807,CHAR(10),CHAR(10),IF(OR('Final Report'!G807&lt;&gt;"",'Final Report'!H807&lt;&gt;"",'Final Report'!I807&lt;&gt;"",'Final Report'!J807&lt;&gt;"",'Final Report'!K807&lt;&gt;"",'Final Report'!L807&lt;&gt;"",'Final Report'!M807&lt;&gt;"",'Final Report'!N807&lt;&gt;"",'Final Report'!O807&lt;&gt;""),CONCATENATE("*Assistive Technology:*",CHAR(10),IF('Final Report'!G807&lt;&gt;"",CONCATENATE("JAWS 2022 - Chrome - Windows - ",'Final Report'!G807,CHAR(10)),""),IF('Final Report'!H807&lt;&gt;"",CONCATENATE("NVDA 2022 - Firefox - Windows - ",'Final Report'!H807,CHAR(10)),""),IF('Final Report'!I807&lt;&gt;"",CONCATENATE("NVDA 2022 - Chrome - Windows - ",'Final Report'!I807,CHAR(10)),""),IF('Final Report'!J807&lt;&gt;"",CONCATENATE("VoiceOver - Safari - MAC OS - ",'Final Report'!J807,CHAR(10)),""),IF('Final Report'!K807&lt;&gt;"",CONCATENATE("VoiceOver - Chrome - MAC OS  - ",'Final Report'!K807,CHAR(10)),""),IF('Final Report'!L807&lt;&gt;"",CONCATENATE("VoiceOver - iOS - ",'Final Report'!L807,CHAR(10)),""),IF('Final Report'!M807&lt;&gt;"",CONCATENATE("TalkBack - Android - ",'Final Report'!M807,CHAR(10)),""),IF('Final Report'!N807&lt;&gt;"",CONCATENATE("ZoomText - ",'Final Report'!N807,CHAR(10)),""),IF('Final Report'!O807&lt;&gt;"",CONCATENATE("Dragon - ",'Final Report'!O807,CHAR(10)),""),CHAR(10),"*Original Bug:*",CHAR(10),)))</f>
        <v>*Steps to Reproduce:*
N/A
*Actual Result:*
N/A
*ScreenShot Name:*
*Code Snippet*
0
*Expected Result*
N/A
*Rationale*
N/A
*Recommendation*
N/A
*WCAG 2.1 Conformance Level:*
N/A
*WCAG 2.1 Success Criteria:*
N/A
*Tested on:*
Windows: 11
MAC OS: 12
iOS: 15
Android OS: 10
FALSE</v>
      </c>
      <c r="D807" s="121" t="b">
        <f>Final_Report[[#This Row],[Severity]]</f>
        <v>0</v>
      </c>
      <c r="E807" s="103" t="str">
        <f>CONCATENATE('Final Report'!AD807,CHAR(10),CHAR(10),'Final Report'!AF807)</f>
        <v xml:space="preserve">
N/A</v>
      </c>
      <c r="F807" s="103" t="str">
        <f>Final_Report[[#This Row],[Components]]</f>
        <v>N/A (Level N/A), Accessibility, Audit, Marketing, MLM-XL, MLVISION, MyLab, US, VPAT</v>
      </c>
      <c r="G807" s="103" t="e">
        <f>Final_Report[[#This Row],[Labels]]</f>
        <v>#VALUE!</v>
      </c>
      <c r="H807" s="103">
        <f>Final_Report[[#This Row],[ScreenShot Name]]</f>
        <v>0</v>
      </c>
      <c r="I807" s="104">
        <f>Final_Report[[#This Row],[Priority]]</f>
        <v>0</v>
      </c>
      <c r="J807" s="103">
        <f>Final_Report[[#This Row],[Uploading Status]]</f>
        <v>0</v>
      </c>
    </row>
    <row r="808" spans="1:10" ht="409.5" hidden="1">
      <c r="A808" s="58">
        <f>Final_Report[[#This Row],[Issue Name]]</f>
        <v>0</v>
      </c>
      <c r="B808" s="103" t="str">
        <f>Final_Report[[#This Row],[Summary]]</f>
        <v>N/A</v>
      </c>
      <c r="C808" s="103" t="str">
        <f>CONCATENATE("*Steps to Reproduce:*",CHAR(10),CHAR(10),'Final Report'!AD808,CHAR(10),CHAR(10),'Final Report'!AF808,CHAR(10),CHAR(10),"*Actual Result:*",CHAR(10),'Final Report'!V808,CHAR(10),CHAR(10),"*ScreenShot Name:*",CHAR(10),'Final Report'!AI808,CHAR(10),CHAR(10),IF('Final Report'!X808&lt;&gt;"",CONCATENATE("*Code Snippet*",CHAR(10),'Final Report'!X808,CHAR(10),CHAR(10)),""),"*Expected Result*",CHAR(10),'Final Report'!Z808,CHAR(10),CHAR(10),"*Rationale*",CHAR(10),'Final Report'!AA808,CHAR(10),CHAR(10),"*Recommendation*",CHAR(10),'Final Report'!AC808,CHAR(10),CHAR(10),"*WCAG 2.1 Conformance Level:*",CHAR(10),'Final Report'!AG808,CHAR(10),CHAR(10),"*WCAG 2.1 Success Criteria:*",CHAR(10),'Final Report'!AH808,CHAR(10),CHAR(10),"*Tested on:*",CHAR(10),'Final Report'!AK808,CHAR(10),CHAR(10),IF(OR('Final Report'!G808&lt;&gt;"",'Final Report'!H808&lt;&gt;"",'Final Report'!I808&lt;&gt;"",'Final Report'!J808&lt;&gt;"",'Final Report'!K808&lt;&gt;"",'Final Report'!L808&lt;&gt;"",'Final Report'!M808&lt;&gt;"",'Final Report'!N808&lt;&gt;"",'Final Report'!O808&lt;&gt;""),CONCATENATE("*Assistive Technology:*",CHAR(10),IF('Final Report'!G808&lt;&gt;"",CONCATENATE("JAWS 2022 - Chrome - Windows - ",'Final Report'!G808,CHAR(10)),""),IF('Final Report'!H808&lt;&gt;"",CONCATENATE("NVDA 2022 - Firefox - Windows - ",'Final Report'!H808,CHAR(10)),""),IF('Final Report'!I808&lt;&gt;"",CONCATENATE("NVDA 2022 - Chrome - Windows - ",'Final Report'!I808,CHAR(10)),""),IF('Final Report'!J808&lt;&gt;"",CONCATENATE("VoiceOver - Safari - MAC OS - ",'Final Report'!J808,CHAR(10)),""),IF('Final Report'!K808&lt;&gt;"",CONCATENATE("VoiceOver - Chrome - MAC OS  - ",'Final Report'!K808,CHAR(10)),""),IF('Final Report'!L808&lt;&gt;"",CONCATENATE("VoiceOver - iOS - ",'Final Report'!L808,CHAR(10)),""),IF('Final Report'!M808&lt;&gt;"",CONCATENATE("TalkBack - Android - ",'Final Report'!M808,CHAR(10)),""),IF('Final Report'!N808&lt;&gt;"",CONCATENATE("ZoomText - ",'Final Report'!N808,CHAR(10)),""),IF('Final Report'!O808&lt;&gt;"",CONCATENATE("Dragon - ",'Final Report'!O808,CHAR(10)),""),CHAR(10),"*Original Bug:*",CHAR(10),)))</f>
        <v>*Steps to Reproduce:*
N/A
*Actual Result:*
N/A
*ScreenShot Name:*
*Code Snippet*
0
*Expected Result*
N/A
*Rationale*
N/A
*Recommendation*
N/A
*WCAG 2.1 Conformance Level:*
N/A
*WCAG 2.1 Success Criteria:*
N/A
*Tested on:*
Windows: 11
MAC OS: 12
iOS: 15
Android OS: 10
FALSE</v>
      </c>
      <c r="D808" s="121" t="b">
        <f>Final_Report[[#This Row],[Severity]]</f>
        <v>0</v>
      </c>
      <c r="E808" s="103" t="str">
        <f>CONCATENATE('Final Report'!AD808,CHAR(10),CHAR(10),'Final Report'!AF808)</f>
        <v xml:space="preserve">
N/A</v>
      </c>
      <c r="F808" s="103" t="str">
        <f>Final_Report[[#This Row],[Components]]</f>
        <v>N/A (Level N/A), Accessibility, Audit, Marketing, MLM-XL, MLVISION, MyLab, US, VPAT</v>
      </c>
      <c r="G808" s="103" t="e">
        <f>Final_Report[[#This Row],[Labels]]</f>
        <v>#VALUE!</v>
      </c>
      <c r="H808" s="103">
        <f>Final_Report[[#This Row],[ScreenShot Name]]</f>
        <v>0</v>
      </c>
      <c r="I808" s="104">
        <f>Final_Report[[#This Row],[Priority]]</f>
        <v>0</v>
      </c>
      <c r="J808" s="103">
        <f>Final_Report[[#This Row],[Uploading Status]]</f>
        <v>0</v>
      </c>
    </row>
    <row r="809" spans="1:10" ht="409.5" hidden="1">
      <c r="A809" s="58">
        <f>Final_Report[[#This Row],[Issue Name]]</f>
        <v>0</v>
      </c>
      <c r="B809" s="103" t="str">
        <f>Final_Report[[#This Row],[Summary]]</f>
        <v>N/A</v>
      </c>
      <c r="C809" s="103" t="str">
        <f>CONCATENATE("*Steps to Reproduce:*",CHAR(10),CHAR(10),'Final Report'!AD809,CHAR(10),CHAR(10),'Final Report'!AF809,CHAR(10),CHAR(10),"*Actual Result:*",CHAR(10),'Final Report'!V809,CHAR(10),CHAR(10),"*ScreenShot Name:*",CHAR(10),'Final Report'!AI809,CHAR(10),CHAR(10),IF('Final Report'!X809&lt;&gt;"",CONCATENATE("*Code Snippet*",CHAR(10),'Final Report'!X809,CHAR(10),CHAR(10)),""),"*Expected Result*",CHAR(10),'Final Report'!Z809,CHAR(10),CHAR(10),"*Rationale*",CHAR(10),'Final Report'!AA809,CHAR(10),CHAR(10),"*Recommendation*",CHAR(10),'Final Report'!AC809,CHAR(10),CHAR(10),"*WCAG 2.1 Conformance Level:*",CHAR(10),'Final Report'!AG809,CHAR(10),CHAR(10),"*WCAG 2.1 Success Criteria:*",CHAR(10),'Final Report'!AH809,CHAR(10),CHAR(10),"*Tested on:*",CHAR(10),'Final Report'!AK809,CHAR(10),CHAR(10),IF(OR('Final Report'!G809&lt;&gt;"",'Final Report'!H809&lt;&gt;"",'Final Report'!I809&lt;&gt;"",'Final Report'!J809&lt;&gt;"",'Final Report'!K809&lt;&gt;"",'Final Report'!L809&lt;&gt;"",'Final Report'!M809&lt;&gt;"",'Final Report'!N809&lt;&gt;"",'Final Report'!O809&lt;&gt;""),CONCATENATE("*Assistive Technology:*",CHAR(10),IF('Final Report'!G809&lt;&gt;"",CONCATENATE("JAWS 2022 - Chrome - Windows - ",'Final Report'!G809,CHAR(10)),""),IF('Final Report'!H809&lt;&gt;"",CONCATENATE("NVDA 2022 - Firefox - Windows - ",'Final Report'!H809,CHAR(10)),""),IF('Final Report'!I809&lt;&gt;"",CONCATENATE("NVDA 2022 - Chrome - Windows - ",'Final Report'!I809,CHAR(10)),""),IF('Final Report'!J809&lt;&gt;"",CONCATENATE("VoiceOver - Safari - MAC OS - ",'Final Report'!J809,CHAR(10)),""),IF('Final Report'!K809&lt;&gt;"",CONCATENATE("VoiceOver - Chrome - MAC OS  - ",'Final Report'!K809,CHAR(10)),""),IF('Final Report'!L809&lt;&gt;"",CONCATENATE("VoiceOver - iOS - ",'Final Report'!L809,CHAR(10)),""),IF('Final Report'!M809&lt;&gt;"",CONCATENATE("TalkBack - Android - ",'Final Report'!M809,CHAR(10)),""),IF('Final Report'!N809&lt;&gt;"",CONCATENATE("ZoomText - ",'Final Report'!N809,CHAR(10)),""),IF('Final Report'!O809&lt;&gt;"",CONCATENATE("Dragon - ",'Final Report'!O809,CHAR(10)),""),CHAR(10),"*Original Bug:*",CHAR(10),)))</f>
        <v>*Steps to Reproduce:*
N/A
*Actual Result:*
N/A
*ScreenShot Name:*
*Code Snippet*
0
*Expected Result*
N/A
*Rationale*
N/A
*Recommendation*
N/A
*WCAG 2.1 Conformance Level:*
N/A
*WCAG 2.1 Success Criteria:*
N/A
*Tested on:*
Windows: 11
MAC OS: 12
iOS: 15
Android OS: 10
FALSE</v>
      </c>
      <c r="D809" s="121" t="b">
        <f>Final_Report[[#This Row],[Severity]]</f>
        <v>0</v>
      </c>
      <c r="E809" s="103" t="str">
        <f>CONCATENATE('Final Report'!AD809,CHAR(10),CHAR(10),'Final Report'!AF809)</f>
        <v xml:space="preserve">
N/A</v>
      </c>
      <c r="F809" s="103" t="str">
        <f>Final_Report[[#This Row],[Components]]</f>
        <v>N/A (Level N/A), Accessibility, Audit, Marketing, MLM-XL, MLVISION, MyLab, US, VPAT</v>
      </c>
      <c r="G809" s="103" t="e">
        <f>Final_Report[[#This Row],[Labels]]</f>
        <v>#VALUE!</v>
      </c>
      <c r="H809" s="103">
        <f>Final_Report[[#This Row],[ScreenShot Name]]</f>
        <v>0</v>
      </c>
      <c r="I809" s="104">
        <f>Final_Report[[#This Row],[Priority]]</f>
        <v>0</v>
      </c>
      <c r="J809" s="103">
        <f>Final_Report[[#This Row],[Uploading Status]]</f>
        <v>0</v>
      </c>
    </row>
    <row r="810" spans="1:10" ht="409.5" hidden="1">
      <c r="A810" s="58">
        <f>Final_Report[[#This Row],[Issue Name]]</f>
        <v>0</v>
      </c>
      <c r="B810" s="103" t="str">
        <f>Final_Report[[#This Row],[Summary]]</f>
        <v>N/A</v>
      </c>
      <c r="C810" s="103" t="str">
        <f>CONCATENATE("*Steps to Reproduce:*",CHAR(10),CHAR(10),'Final Report'!AD810,CHAR(10),CHAR(10),'Final Report'!AF810,CHAR(10),CHAR(10),"*Actual Result:*",CHAR(10),'Final Report'!V810,CHAR(10),CHAR(10),"*ScreenShot Name:*",CHAR(10),'Final Report'!AI810,CHAR(10),CHAR(10),IF('Final Report'!X810&lt;&gt;"",CONCATENATE("*Code Snippet*",CHAR(10),'Final Report'!X810,CHAR(10),CHAR(10)),""),"*Expected Result*",CHAR(10),'Final Report'!Z810,CHAR(10),CHAR(10),"*Rationale*",CHAR(10),'Final Report'!AA810,CHAR(10),CHAR(10),"*Recommendation*",CHAR(10),'Final Report'!AC810,CHAR(10),CHAR(10),"*WCAG 2.1 Conformance Level:*",CHAR(10),'Final Report'!AG810,CHAR(10),CHAR(10),"*WCAG 2.1 Success Criteria:*",CHAR(10),'Final Report'!AH810,CHAR(10),CHAR(10),"*Tested on:*",CHAR(10),'Final Report'!AK810,CHAR(10),CHAR(10),IF(OR('Final Report'!G810&lt;&gt;"",'Final Report'!H810&lt;&gt;"",'Final Report'!I810&lt;&gt;"",'Final Report'!J810&lt;&gt;"",'Final Report'!K810&lt;&gt;"",'Final Report'!L810&lt;&gt;"",'Final Report'!M810&lt;&gt;"",'Final Report'!N810&lt;&gt;"",'Final Report'!O810&lt;&gt;""),CONCATENATE("*Assistive Technology:*",CHAR(10),IF('Final Report'!G810&lt;&gt;"",CONCATENATE("JAWS 2022 - Chrome - Windows - ",'Final Report'!G810,CHAR(10)),""),IF('Final Report'!H810&lt;&gt;"",CONCATENATE("NVDA 2022 - Firefox - Windows - ",'Final Report'!H810,CHAR(10)),""),IF('Final Report'!I810&lt;&gt;"",CONCATENATE("NVDA 2022 - Chrome - Windows - ",'Final Report'!I810,CHAR(10)),""),IF('Final Report'!J810&lt;&gt;"",CONCATENATE("VoiceOver - Safari - MAC OS - ",'Final Report'!J810,CHAR(10)),""),IF('Final Report'!K810&lt;&gt;"",CONCATENATE("VoiceOver - Chrome - MAC OS  - ",'Final Report'!K810,CHAR(10)),""),IF('Final Report'!L810&lt;&gt;"",CONCATENATE("VoiceOver - iOS - ",'Final Report'!L810,CHAR(10)),""),IF('Final Report'!M810&lt;&gt;"",CONCATENATE("TalkBack - Android - ",'Final Report'!M810,CHAR(10)),""),IF('Final Report'!N810&lt;&gt;"",CONCATENATE("ZoomText - ",'Final Report'!N810,CHAR(10)),""),IF('Final Report'!O810&lt;&gt;"",CONCATENATE("Dragon - ",'Final Report'!O810,CHAR(10)),""),CHAR(10),"*Original Bug:*",CHAR(10),)))</f>
        <v>*Steps to Reproduce:*
N/A
*Actual Result:*
N/A
*ScreenShot Name:*
*Code Snippet*
0
*Expected Result*
N/A
*Rationale*
N/A
*Recommendation*
N/A
*WCAG 2.1 Conformance Level:*
N/A
*WCAG 2.1 Success Criteria:*
N/A
*Tested on:*
Windows: 11
MAC OS: 12
iOS: 15
Android OS: 10
FALSE</v>
      </c>
      <c r="D810" s="121" t="b">
        <f>Final_Report[[#This Row],[Severity]]</f>
        <v>0</v>
      </c>
      <c r="E810" s="103" t="str">
        <f>CONCATENATE('Final Report'!AD810,CHAR(10),CHAR(10),'Final Report'!AF810)</f>
        <v xml:space="preserve">
N/A</v>
      </c>
      <c r="F810" s="103" t="str">
        <f>Final_Report[[#This Row],[Components]]</f>
        <v>N/A (Level N/A), Accessibility, Audit, Marketing, MLM-XL, MLVISION, MyLab, US, VPAT</v>
      </c>
      <c r="G810" s="103" t="e">
        <f>Final_Report[[#This Row],[Labels]]</f>
        <v>#VALUE!</v>
      </c>
      <c r="H810" s="103">
        <f>Final_Report[[#This Row],[ScreenShot Name]]</f>
        <v>0</v>
      </c>
      <c r="I810" s="104">
        <f>Final_Report[[#This Row],[Priority]]</f>
        <v>0</v>
      </c>
      <c r="J810" s="103">
        <f>Final_Report[[#This Row],[Uploading Status]]</f>
        <v>0</v>
      </c>
    </row>
    <row r="811" spans="1:10" ht="409.5" hidden="1">
      <c r="A811" s="58">
        <f>Final_Report[[#This Row],[Issue Name]]</f>
        <v>0</v>
      </c>
      <c r="B811" s="103" t="str">
        <f>Final_Report[[#This Row],[Summary]]</f>
        <v>N/A</v>
      </c>
      <c r="C811" s="103" t="str">
        <f>CONCATENATE("*Steps to Reproduce:*",CHAR(10),CHAR(10),'Final Report'!AD811,CHAR(10),CHAR(10),'Final Report'!AF811,CHAR(10),CHAR(10),"*Actual Result:*",CHAR(10),'Final Report'!V811,CHAR(10),CHAR(10),"*ScreenShot Name:*",CHAR(10),'Final Report'!AI811,CHAR(10),CHAR(10),IF('Final Report'!X811&lt;&gt;"",CONCATENATE("*Code Snippet*",CHAR(10),'Final Report'!X811,CHAR(10),CHAR(10)),""),"*Expected Result*",CHAR(10),'Final Report'!Z811,CHAR(10),CHAR(10),"*Rationale*",CHAR(10),'Final Report'!AA811,CHAR(10),CHAR(10),"*Recommendation*",CHAR(10),'Final Report'!AC811,CHAR(10),CHAR(10),"*WCAG 2.1 Conformance Level:*",CHAR(10),'Final Report'!AG811,CHAR(10),CHAR(10),"*WCAG 2.1 Success Criteria:*",CHAR(10),'Final Report'!AH811,CHAR(10),CHAR(10),"*Tested on:*",CHAR(10),'Final Report'!AK811,CHAR(10),CHAR(10),IF(OR('Final Report'!G811&lt;&gt;"",'Final Report'!H811&lt;&gt;"",'Final Report'!I811&lt;&gt;"",'Final Report'!J811&lt;&gt;"",'Final Report'!K811&lt;&gt;"",'Final Report'!L811&lt;&gt;"",'Final Report'!M811&lt;&gt;"",'Final Report'!N811&lt;&gt;"",'Final Report'!O811&lt;&gt;""),CONCATENATE("*Assistive Technology:*",CHAR(10),IF('Final Report'!G811&lt;&gt;"",CONCATENATE("JAWS 2022 - Chrome - Windows - ",'Final Report'!G811,CHAR(10)),""),IF('Final Report'!H811&lt;&gt;"",CONCATENATE("NVDA 2022 - Firefox - Windows - ",'Final Report'!H811,CHAR(10)),""),IF('Final Report'!I811&lt;&gt;"",CONCATENATE("NVDA 2022 - Chrome - Windows - ",'Final Report'!I811,CHAR(10)),""),IF('Final Report'!J811&lt;&gt;"",CONCATENATE("VoiceOver - Safari - MAC OS - ",'Final Report'!J811,CHAR(10)),""),IF('Final Report'!K811&lt;&gt;"",CONCATENATE("VoiceOver - Chrome - MAC OS  - ",'Final Report'!K811,CHAR(10)),""),IF('Final Report'!L811&lt;&gt;"",CONCATENATE("VoiceOver - iOS - ",'Final Report'!L811,CHAR(10)),""),IF('Final Report'!M811&lt;&gt;"",CONCATENATE("TalkBack - Android - ",'Final Report'!M811,CHAR(10)),""),IF('Final Report'!N811&lt;&gt;"",CONCATENATE("ZoomText - ",'Final Report'!N811,CHAR(10)),""),IF('Final Report'!O811&lt;&gt;"",CONCATENATE("Dragon - ",'Final Report'!O811,CHAR(10)),""),CHAR(10),"*Original Bug:*",CHAR(10),)))</f>
        <v>*Steps to Reproduce:*
N/A
*Actual Result:*
N/A
*ScreenShot Name:*
*Code Snippet*
0
*Expected Result*
N/A
*Rationale*
N/A
*Recommendation*
N/A
*WCAG 2.1 Conformance Level:*
N/A
*WCAG 2.1 Success Criteria:*
N/A
*Tested on:*
Windows: 11
MAC OS: 12
iOS: 15
Android OS: 10
FALSE</v>
      </c>
      <c r="D811" s="121" t="b">
        <f>Final_Report[[#This Row],[Severity]]</f>
        <v>0</v>
      </c>
      <c r="E811" s="103" t="str">
        <f>CONCATENATE('Final Report'!AD811,CHAR(10),CHAR(10),'Final Report'!AF811)</f>
        <v xml:space="preserve">
N/A</v>
      </c>
      <c r="F811" s="103" t="str">
        <f>Final_Report[[#This Row],[Components]]</f>
        <v>N/A (Level N/A), Accessibility, Audit, Marketing, MLM-XL, MLVISION, MyLab, US, VPAT</v>
      </c>
      <c r="G811" s="103" t="e">
        <f>Final_Report[[#This Row],[Labels]]</f>
        <v>#VALUE!</v>
      </c>
      <c r="H811" s="103">
        <f>Final_Report[[#This Row],[ScreenShot Name]]</f>
        <v>0</v>
      </c>
      <c r="I811" s="104">
        <f>Final_Report[[#This Row],[Priority]]</f>
        <v>0</v>
      </c>
      <c r="J811" s="103">
        <f>Final_Report[[#This Row],[Uploading Status]]</f>
        <v>0</v>
      </c>
    </row>
    <row r="812" spans="1:10" ht="409.5" hidden="1">
      <c r="A812" s="58">
        <f>Final_Report[[#This Row],[Issue Name]]</f>
        <v>0</v>
      </c>
      <c r="B812" s="103" t="str">
        <f>Final_Report[[#This Row],[Summary]]</f>
        <v>N/A</v>
      </c>
      <c r="C812" s="103" t="str">
        <f>CONCATENATE("*Steps to Reproduce:*",CHAR(10),CHAR(10),'Final Report'!AD812,CHAR(10),CHAR(10),'Final Report'!AF812,CHAR(10),CHAR(10),"*Actual Result:*",CHAR(10),'Final Report'!V812,CHAR(10),CHAR(10),"*ScreenShot Name:*",CHAR(10),'Final Report'!AI812,CHAR(10),CHAR(10),IF('Final Report'!X812&lt;&gt;"",CONCATENATE("*Code Snippet*",CHAR(10),'Final Report'!X812,CHAR(10),CHAR(10)),""),"*Expected Result*",CHAR(10),'Final Report'!Z812,CHAR(10),CHAR(10),"*Rationale*",CHAR(10),'Final Report'!AA812,CHAR(10),CHAR(10),"*Recommendation*",CHAR(10),'Final Report'!AC812,CHAR(10),CHAR(10),"*WCAG 2.1 Conformance Level:*",CHAR(10),'Final Report'!AG812,CHAR(10),CHAR(10),"*WCAG 2.1 Success Criteria:*",CHAR(10),'Final Report'!AH812,CHAR(10),CHAR(10),"*Tested on:*",CHAR(10),'Final Report'!AK812,CHAR(10),CHAR(10),IF(OR('Final Report'!G812&lt;&gt;"",'Final Report'!H812&lt;&gt;"",'Final Report'!I812&lt;&gt;"",'Final Report'!J812&lt;&gt;"",'Final Report'!K812&lt;&gt;"",'Final Report'!L812&lt;&gt;"",'Final Report'!M812&lt;&gt;"",'Final Report'!N812&lt;&gt;"",'Final Report'!O812&lt;&gt;""),CONCATENATE("*Assistive Technology:*",CHAR(10),IF('Final Report'!G812&lt;&gt;"",CONCATENATE("JAWS 2022 - Chrome - Windows - ",'Final Report'!G812,CHAR(10)),""),IF('Final Report'!H812&lt;&gt;"",CONCATENATE("NVDA 2022 - Firefox - Windows - ",'Final Report'!H812,CHAR(10)),""),IF('Final Report'!I812&lt;&gt;"",CONCATENATE("NVDA 2022 - Chrome - Windows - ",'Final Report'!I812,CHAR(10)),""),IF('Final Report'!J812&lt;&gt;"",CONCATENATE("VoiceOver - Safari - MAC OS - ",'Final Report'!J812,CHAR(10)),""),IF('Final Report'!K812&lt;&gt;"",CONCATENATE("VoiceOver - Chrome - MAC OS  - ",'Final Report'!K812,CHAR(10)),""),IF('Final Report'!L812&lt;&gt;"",CONCATENATE("VoiceOver - iOS - ",'Final Report'!L812,CHAR(10)),""),IF('Final Report'!M812&lt;&gt;"",CONCATENATE("TalkBack - Android - ",'Final Report'!M812,CHAR(10)),""),IF('Final Report'!N812&lt;&gt;"",CONCATENATE("ZoomText - ",'Final Report'!N812,CHAR(10)),""),IF('Final Report'!O812&lt;&gt;"",CONCATENATE("Dragon - ",'Final Report'!O812,CHAR(10)),""),CHAR(10),"*Original Bug:*",CHAR(10),)))</f>
        <v>*Steps to Reproduce:*
N/A
*Actual Result:*
N/A
*ScreenShot Name:*
*Code Snippet*
0
*Expected Result*
N/A
*Rationale*
N/A
*Recommendation*
N/A
*WCAG 2.1 Conformance Level:*
N/A
*WCAG 2.1 Success Criteria:*
N/A
*Tested on:*
Windows: 11
MAC OS: 12
iOS: 15
Android OS: 10
FALSE</v>
      </c>
      <c r="D812" s="121" t="b">
        <f>Final_Report[[#This Row],[Severity]]</f>
        <v>0</v>
      </c>
      <c r="E812" s="103" t="str">
        <f>CONCATENATE('Final Report'!AD812,CHAR(10),CHAR(10),'Final Report'!AF812)</f>
        <v xml:space="preserve">
N/A</v>
      </c>
      <c r="F812" s="103" t="str">
        <f>Final_Report[[#This Row],[Components]]</f>
        <v>N/A (Level N/A), Accessibility, Audit, Marketing, MLM-XL, MLVISION, MyLab, US, VPAT</v>
      </c>
      <c r="G812" s="103" t="e">
        <f>Final_Report[[#This Row],[Labels]]</f>
        <v>#VALUE!</v>
      </c>
      <c r="H812" s="103">
        <f>Final_Report[[#This Row],[ScreenShot Name]]</f>
        <v>0</v>
      </c>
      <c r="I812" s="104">
        <f>Final_Report[[#This Row],[Priority]]</f>
        <v>0</v>
      </c>
      <c r="J812" s="103">
        <f>Final_Report[[#This Row],[Uploading Status]]</f>
        <v>0</v>
      </c>
    </row>
    <row r="813" spans="1:10" ht="409.5" hidden="1">
      <c r="A813" s="58">
        <f>Final_Report[[#This Row],[Issue Name]]</f>
        <v>0</v>
      </c>
      <c r="B813" s="103" t="str">
        <f>Final_Report[[#This Row],[Summary]]</f>
        <v>N/A</v>
      </c>
      <c r="C813" s="103" t="str">
        <f>CONCATENATE("*Steps to Reproduce:*",CHAR(10),CHAR(10),'Final Report'!AD813,CHAR(10),CHAR(10),'Final Report'!AF813,CHAR(10),CHAR(10),"*Actual Result:*",CHAR(10),'Final Report'!V813,CHAR(10),CHAR(10),"*ScreenShot Name:*",CHAR(10),'Final Report'!AI813,CHAR(10),CHAR(10),IF('Final Report'!X813&lt;&gt;"",CONCATENATE("*Code Snippet*",CHAR(10),'Final Report'!X813,CHAR(10),CHAR(10)),""),"*Expected Result*",CHAR(10),'Final Report'!Z813,CHAR(10),CHAR(10),"*Rationale*",CHAR(10),'Final Report'!AA813,CHAR(10),CHAR(10),"*Recommendation*",CHAR(10),'Final Report'!AC813,CHAR(10),CHAR(10),"*WCAG 2.1 Conformance Level:*",CHAR(10),'Final Report'!AG813,CHAR(10),CHAR(10),"*WCAG 2.1 Success Criteria:*",CHAR(10),'Final Report'!AH813,CHAR(10),CHAR(10),"*Tested on:*",CHAR(10),'Final Report'!AK813,CHAR(10),CHAR(10),IF(OR('Final Report'!G813&lt;&gt;"",'Final Report'!H813&lt;&gt;"",'Final Report'!I813&lt;&gt;"",'Final Report'!J813&lt;&gt;"",'Final Report'!K813&lt;&gt;"",'Final Report'!L813&lt;&gt;"",'Final Report'!M813&lt;&gt;"",'Final Report'!N813&lt;&gt;"",'Final Report'!O813&lt;&gt;""),CONCATENATE("*Assistive Technology:*",CHAR(10),IF('Final Report'!G813&lt;&gt;"",CONCATENATE("JAWS 2022 - Chrome - Windows - ",'Final Report'!G813,CHAR(10)),""),IF('Final Report'!H813&lt;&gt;"",CONCATENATE("NVDA 2022 - Firefox - Windows - ",'Final Report'!H813,CHAR(10)),""),IF('Final Report'!I813&lt;&gt;"",CONCATENATE("NVDA 2022 - Chrome - Windows - ",'Final Report'!I813,CHAR(10)),""),IF('Final Report'!J813&lt;&gt;"",CONCATENATE("VoiceOver - Safari - MAC OS - ",'Final Report'!J813,CHAR(10)),""),IF('Final Report'!K813&lt;&gt;"",CONCATENATE("VoiceOver - Chrome - MAC OS  - ",'Final Report'!K813,CHAR(10)),""),IF('Final Report'!L813&lt;&gt;"",CONCATENATE("VoiceOver - iOS - ",'Final Report'!L813,CHAR(10)),""),IF('Final Report'!M813&lt;&gt;"",CONCATENATE("TalkBack - Android - ",'Final Report'!M813,CHAR(10)),""),IF('Final Report'!N813&lt;&gt;"",CONCATENATE("ZoomText - ",'Final Report'!N813,CHAR(10)),""),IF('Final Report'!O813&lt;&gt;"",CONCATENATE("Dragon - ",'Final Report'!O813,CHAR(10)),""),CHAR(10),"*Original Bug:*",CHAR(10),)))</f>
        <v>*Steps to Reproduce:*
N/A
*Actual Result:*
N/A
*ScreenShot Name:*
*Code Snippet*
0
*Expected Result*
N/A
*Rationale*
N/A
*Recommendation*
N/A
*WCAG 2.1 Conformance Level:*
N/A
*WCAG 2.1 Success Criteria:*
N/A
*Tested on:*
Windows: 11
MAC OS: 12
iOS: 15
Android OS: 10
FALSE</v>
      </c>
      <c r="D813" s="121" t="b">
        <f>Final_Report[[#This Row],[Severity]]</f>
        <v>0</v>
      </c>
      <c r="E813" s="103" t="str">
        <f>CONCATENATE('Final Report'!AD813,CHAR(10),CHAR(10),'Final Report'!AF813)</f>
        <v xml:space="preserve">
N/A</v>
      </c>
      <c r="F813" s="103" t="str">
        <f>Final_Report[[#This Row],[Components]]</f>
        <v>N/A (Level N/A), Accessibility, Audit, Marketing, MLM-XL, MLVISION, MyLab, US, VPAT</v>
      </c>
      <c r="G813" s="103" t="e">
        <f>Final_Report[[#This Row],[Labels]]</f>
        <v>#VALUE!</v>
      </c>
      <c r="H813" s="103">
        <f>Final_Report[[#This Row],[ScreenShot Name]]</f>
        <v>0</v>
      </c>
      <c r="I813" s="104">
        <f>Final_Report[[#This Row],[Priority]]</f>
        <v>0</v>
      </c>
      <c r="J813" s="103">
        <f>Final_Report[[#This Row],[Uploading Status]]</f>
        <v>0</v>
      </c>
    </row>
    <row r="814" spans="1:10" ht="409.5" hidden="1">
      <c r="A814" s="58">
        <f>Final_Report[[#This Row],[Issue Name]]</f>
        <v>0</v>
      </c>
      <c r="B814" s="103" t="str">
        <f>Final_Report[[#This Row],[Summary]]</f>
        <v>N/A</v>
      </c>
      <c r="C814" s="103" t="str">
        <f>CONCATENATE("*Steps to Reproduce:*",CHAR(10),CHAR(10),'Final Report'!AD814,CHAR(10),CHAR(10),'Final Report'!AF814,CHAR(10),CHAR(10),"*Actual Result:*",CHAR(10),'Final Report'!V814,CHAR(10),CHAR(10),"*ScreenShot Name:*",CHAR(10),'Final Report'!AI814,CHAR(10),CHAR(10),IF('Final Report'!X814&lt;&gt;"",CONCATENATE("*Code Snippet*",CHAR(10),'Final Report'!X814,CHAR(10),CHAR(10)),""),"*Expected Result*",CHAR(10),'Final Report'!Z814,CHAR(10),CHAR(10),"*Rationale*",CHAR(10),'Final Report'!AA814,CHAR(10),CHAR(10),"*Recommendation*",CHAR(10),'Final Report'!AC814,CHAR(10),CHAR(10),"*WCAG 2.1 Conformance Level:*",CHAR(10),'Final Report'!AG814,CHAR(10),CHAR(10),"*WCAG 2.1 Success Criteria:*",CHAR(10),'Final Report'!AH814,CHAR(10),CHAR(10),"*Tested on:*",CHAR(10),'Final Report'!AK814,CHAR(10),CHAR(10),IF(OR('Final Report'!G814&lt;&gt;"",'Final Report'!H814&lt;&gt;"",'Final Report'!I814&lt;&gt;"",'Final Report'!J814&lt;&gt;"",'Final Report'!K814&lt;&gt;"",'Final Report'!L814&lt;&gt;"",'Final Report'!M814&lt;&gt;"",'Final Report'!N814&lt;&gt;"",'Final Report'!O814&lt;&gt;""),CONCATENATE("*Assistive Technology:*",CHAR(10),IF('Final Report'!G814&lt;&gt;"",CONCATENATE("JAWS 2022 - Chrome - Windows - ",'Final Report'!G814,CHAR(10)),""),IF('Final Report'!H814&lt;&gt;"",CONCATENATE("NVDA 2022 - Firefox - Windows - ",'Final Report'!H814,CHAR(10)),""),IF('Final Report'!I814&lt;&gt;"",CONCATENATE("NVDA 2022 - Chrome - Windows - ",'Final Report'!I814,CHAR(10)),""),IF('Final Report'!J814&lt;&gt;"",CONCATENATE("VoiceOver - Safari - MAC OS - ",'Final Report'!J814,CHAR(10)),""),IF('Final Report'!K814&lt;&gt;"",CONCATENATE("VoiceOver - Chrome - MAC OS  - ",'Final Report'!K814,CHAR(10)),""),IF('Final Report'!L814&lt;&gt;"",CONCATENATE("VoiceOver - iOS - ",'Final Report'!L814,CHAR(10)),""),IF('Final Report'!M814&lt;&gt;"",CONCATENATE("TalkBack - Android - ",'Final Report'!M814,CHAR(10)),""),IF('Final Report'!N814&lt;&gt;"",CONCATENATE("ZoomText - ",'Final Report'!N814,CHAR(10)),""),IF('Final Report'!O814&lt;&gt;"",CONCATENATE("Dragon - ",'Final Report'!O814,CHAR(10)),""),CHAR(10),"*Original Bug:*",CHAR(10),)))</f>
        <v>*Steps to Reproduce:*
N/A
*Actual Result:*
N/A
*ScreenShot Name:*
*Code Snippet*
0
*Expected Result*
N/A
*Rationale*
N/A
*Recommendation*
N/A
*WCAG 2.1 Conformance Level:*
N/A
*WCAG 2.1 Success Criteria:*
N/A
*Tested on:*
Windows: 11
MAC OS: 12
iOS: 15
Android OS: 10
FALSE</v>
      </c>
      <c r="D814" s="121" t="b">
        <f>Final_Report[[#This Row],[Severity]]</f>
        <v>0</v>
      </c>
      <c r="E814" s="103" t="str">
        <f>CONCATENATE('Final Report'!AD814,CHAR(10),CHAR(10),'Final Report'!AF814)</f>
        <v xml:space="preserve">
N/A</v>
      </c>
      <c r="F814" s="103" t="str">
        <f>Final_Report[[#This Row],[Components]]</f>
        <v>N/A (Level N/A), Accessibility, Audit, Marketing, MLM-XL, MLVISION, MyLab, US, VPAT</v>
      </c>
      <c r="G814" s="103" t="e">
        <f>Final_Report[[#This Row],[Labels]]</f>
        <v>#VALUE!</v>
      </c>
      <c r="H814" s="103">
        <f>Final_Report[[#This Row],[ScreenShot Name]]</f>
        <v>0</v>
      </c>
      <c r="I814" s="104">
        <f>Final_Report[[#This Row],[Priority]]</f>
        <v>0</v>
      </c>
      <c r="J814" s="103">
        <f>Final_Report[[#This Row],[Uploading Status]]</f>
        <v>0</v>
      </c>
    </row>
    <row r="815" spans="1:10" ht="409.5" hidden="1">
      <c r="A815" s="58">
        <f>Final_Report[[#This Row],[Issue Name]]</f>
        <v>0</v>
      </c>
      <c r="B815" s="103" t="str">
        <f>Final_Report[[#This Row],[Summary]]</f>
        <v>N/A</v>
      </c>
      <c r="C815" s="103" t="str">
        <f>CONCATENATE("*Steps to Reproduce:*",CHAR(10),CHAR(10),'Final Report'!AD815,CHAR(10),CHAR(10),'Final Report'!AF815,CHAR(10),CHAR(10),"*Actual Result:*",CHAR(10),'Final Report'!V815,CHAR(10),CHAR(10),"*ScreenShot Name:*",CHAR(10),'Final Report'!AI815,CHAR(10),CHAR(10),IF('Final Report'!X815&lt;&gt;"",CONCATENATE("*Code Snippet*",CHAR(10),'Final Report'!X815,CHAR(10),CHAR(10)),""),"*Expected Result*",CHAR(10),'Final Report'!Z815,CHAR(10),CHAR(10),"*Rationale*",CHAR(10),'Final Report'!AA815,CHAR(10),CHAR(10),"*Recommendation*",CHAR(10),'Final Report'!AC815,CHAR(10),CHAR(10),"*WCAG 2.1 Conformance Level:*",CHAR(10),'Final Report'!AG815,CHAR(10),CHAR(10),"*WCAG 2.1 Success Criteria:*",CHAR(10),'Final Report'!AH815,CHAR(10),CHAR(10),"*Tested on:*",CHAR(10),'Final Report'!AK815,CHAR(10),CHAR(10),IF(OR('Final Report'!G815&lt;&gt;"",'Final Report'!H815&lt;&gt;"",'Final Report'!I815&lt;&gt;"",'Final Report'!J815&lt;&gt;"",'Final Report'!K815&lt;&gt;"",'Final Report'!L815&lt;&gt;"",'Final Report'!M815&lt;&gt;"",'Final Report'!N815&lt;&gt;"",'Final Report'!O815&lt;&gt;""),CONCATENATE("*Assistive Technology:*",CHAR(10),IF('Final Report'!G815&lt;&gt;"",CONCATENATE("JAWS 2022 - Chrome - Windows - ",'Final Report'!G815,CHAR(10)),""),IF('Final Report'!H815&lt;&gt;"",CONCATENATE("NVDA 2022 - Firefox - Windows - ",'Final Report'!H815,CHAR(10)),""),IF('Final Report'!I815&lt;&gt;"",CONCATENATE("NVDA 2022 - Chrome - Windows - ",'Final Report'!I815,CHAR(10)),""),IF('Final Report'!J815&lt;&gt;"",CONCATENATE("VoiceOver - Safari - MAC OS - ",'Final Report'!J815,CHAR(10)),""),IF('Final Report'!K815&lt;&gt;"",CONCATENATE("VoiceOver - Chrome - MAC OS  - ",'Final Report'!K815,CHAR(10)),""),IF('Final Report'!L815&lt;&gt;"",CONCATENATE("VoiceOver - iOS - ",'Final Report'!L815,CHAR(10)),""),IF('Final Report'!M815&lt;&gt;"",CONCATENATE("TalkBack - Android - ",'Final Report'!M815,CHAR(10)),""),IF('Final Report'!N815&lt;&gt;"",CONCATENATE("ZoomText - ",'Final Report'!N815,CHAR(10)),""),IF('Final Report'!O815&lt;&gt;"",CONCATENATE("Dragon - ",'Final Report'!O815,CHAR(10)),""),CHAR(10),"*Original Bug:*",CHAR(10),)))</f>
        <v>*Steps to Reproduce:*
N/A
*Actual Result:*
N/A
*ScreenShot Name:*
*Code Snippet*
0
*Expected Result*
N/A
*Rationale*
N/A
*Recommendation*
N/A
*WCAG 2.1 Conformance Level:*
N/A
*WCAG 2.1 Success Criteria:*
N/A
*Tested on:*
Windows: 11
MAC OS: 12
iOS: 15
Android OS: 10
FALSE</v>
      </c>
      <c r="D815" s="121" t="b">
        <f>Final_Report[[#This Row],[Severity]]</f>
        <v>0</v>
      </c>
      <c r="E815" s="103" t="str">
        <f>CONCATENATE('Final Report'!AD815,CHAR(10),CHAR(10),'Final Report'!AF815)</f>
        <v xml:space="preserve">
N/A</v>
      </c>
      <c r="F815" s="103" t="str">
        <f>Final_Report[[#This Row],[Components]]</f>
        <v>N/A (Level N/A), Accessibility, Audit, Marketing, MLM-XL, MLVISION, MyLab, US, VPAT</v>
      </c>
      <c r="G815" s="103" t="e">
        <f>Final_Report[[#This Row],[Labels]]</f>
        <v>#VALUE!</v>
      </c>
      <c r="H815" s="103">
        <f>Final_Report[[#This Row],[ScreenShot Name]]</f>
        <v>0</v>
      </c>
      <c r="I815" s="104">
        <f>Final_Report[[#This Row],[Priority]]</f>
        <v>0</v>
      </c>
      <c r="J815" s="103">
        <f>Final_Report[[#This Row],[Uploading Status]]</f>
        <v>0</v>
      </c>
    </row>
    <row r="816" spans="1:10" ht="409.5" hidden="1">
      <c r="A816" s="58">
        <f>Final_Report[[#This Row],[Issue Name]]</f>
        <v>0</v>
      </c>
      <c r="B816" s="103" t="str">
        <f>Final_Report[[#This Row],[Summary]]</f>
        <v>N/A</v>
      </c>
      <c r="C816" s="103" t="str">
        <f>CONCATENATE("*Steps to Reproduce:*",CHAR(10),CHAR(10),'Final Report'!AD816,CHAR(10),CHAR(10),'Final Report'!AF816,CHAR(10),CHAR(10),"*Actual Result:*",CHAR(10),'Final Report'!V816,CHAR(10),CHAR(10),"*ScreenShot Name:*",CHAR(10),'Final Report'!AI816,CHAR(10),CHAR(10),IF('Final Report'!X816&lt;&gt;"",CONCATENATE("*Code Snippet*",CHAR(10),'Final Report'!X816,CHAR(10),CHAR(10)),""),"*Expected Result*",CHAR(10),'Final Report'!Z816,CHAR(10),CHAR(10),"*Rationale*",CHAR(10),'Final Report'!AA816,CHAR(10),CHAR(10),"*Recommendation*",CHAR(10),'Final Report'!AC816,CHAR(10),CHAR(10),"*WCAG 2.1 Conformance Level:*",CHAR(10),'Final Report'!AG816,CHAR(10),CHAR(10),"*WCAG 2.1 Success Criteria:*",CHAR(10),'Final Report'!AH816,CHAR(10),CHAR(10),"*Tested on:*",CHAR(10),'Final Report'!AK816,CHAR(10),CHAR(10),IF(OR('Final Report'!G816&lt;&gt;"",'Final Report'!H816&lt;&gt;"",'Final Report'!I816&lt;&gt;"",'Final Report'!J816&lt;&gt;"",'Final Report'!K816&lt;&gt;"",'Final Report'!L816&lt;&gt;"",'Final Report'!M816&lt;&gt;"",'Final Report'!N816&lt;&gt;"",'Final Report'!O816&lt;&gt;""),CONCATENATE("*Assistive Technology:*",CHAR(10),IF('Final Report'!G816&lt;&gt;"",CONCATENATE("JAWS 2022 - Chrome - Windows - ",'Final Report'!G816,CHAR(10)),""),IF('Final Report'!H816&lt;&gt;"",CONCATENATE("NVDA 2022 - Firefox - Windows - ",'Final Report'!H816,CHAR(10)),""),IF('Final Report'!I816&lt;&gt;"",CONCATENATE("NVDA 2022 - Chrome - Windows - ",'Final Report'!I816,CHAR(10)),""),IF('Final Report'!J816&lt;&gt;"",CONCATENATE("VoiceOver - Safari - MAC OS - ",'Final Report'!J816,CHAR(10)),""),IF('Final Report'!K816&lt;&gt;"",CONCATENATE("VoiceOver - Chrome - MAC OS  - ",'Final Report'!K816,CHAR(10)),""),IF('Final Report'!L816&lt;&gt;"",CONCATENATE("VoiceOver - iOS - ",'Final Report'!L816,CHAR(10)),""),IF('Final Report'!M816&lt;&gt;"",CONCATENATE("TalkBack - Android - ",'Final Report'!M816,CHAR(10)),""),IF('Final Report'!N816&lt;&gt;"",CONCATENATE("ZoomText - ",'Final Report'!N816,CHAR(10)),""),IF('Final Report'!O816&lt;&gt;"",CONCATENATE("Dragon - ",'Final Report'!O816,CHAR(10)),""),CHAR(10),"*Original Bug:*",CHAR(10),)))</f>
        <v>*Steps to Reproduce:*
N/A
*Actual Result:*
N/A
*ScreenShot Name:*
*Code Snippet*
0
*Expected Result*
N/A
*Rationale*
N/A
*Recommendation*
N/A
*WCAG 2.1 Conformance Level:*
N/A
*WCAG 2.1 Success Criteria:*
N/A
*Tested on:*
Windows: 11
MAC OS: 12
iOS: 15
Android OS: 10
FALSE</v>
      </c>
      <c r="D816" s="121" t="b">
        <f>Final_Report[[#This Row],[Severity]]</f>
        <v>0</v>
      </c>
      <c r="E816" s="103" t="str">
        <f>CONCATENATE('Final Report'!AD816,CHAR(10),CHAR(10),'Final Report'!AF816)</f>
        <v xml:space="preserve">
N/A</v>
      </c>
      <c r="F816" s="103" t="str">
        <f>Final_Report[[#This Row],[Components]]</f>
        <v>N/A (Level N/A), Accessibility, Audit, Marketing, MLM-XL, MLVISION, MyLab, US, VPAT</v>
      </c>
      <c r="G816" s="103" t="e">
        <f>Final_Report[[#This Row],[Labels]]</f>
        <v>#VALUE!</v>
      </c>
      <c r="H816" s="103">
        <f>Final_Report[[#This Row],[ScreenShot Name]]</f>
        <v>0</v>
      </c>
      <c r="I816" s="104">
        <f>Final_Report[[#This Row],[Priority]]</f>
        <v>0</v>
      </c>
      <c r="J816" s="103">
        <f>Final_Report[[#This Row],[Uploading Status]]</f>
        <v>0</v>
      </c>
    </row>
    <row r="817" spans="1:10" ht="409.5" hidden="1">
      <c r="A817" s="58">
        <f>Final_Report[[#This Row],[Issue Name]]</f>
        <v>0</v>
      </c>
      <c r="B817" s="103" t="str">
        <f>Final_Report[[#This Row],[Summary]]</f>
        <v>N/A</v>
      </c>
      <c r="C817" s="103" t="str">
        <f>CONCATENATE("*Steps to Reproduce:*",CHAR(10),CHAR(10),'Final Report'!AD817,CHAR(10),CHAR(10),'Final Report'!AF817,CHAR(10),CHAR(10),"*Actual Result:*",CHAR(10),'Final Report'!V817,CHAR(10),CHAR(10),"*ScreenShot Name:*",CHAR(10),'Final Report'!AI817,CHAR(10),CHAR(10),IF('Final Report'!X817&lt;&gt;"",CONCATENATE("*Code Snippet*",CHAR(10),'Final Report'!X817,CHAR(10),CHAR(10)),""),"*Expected Result*",CHAR(10),'Final Report'!Z817,CHAR(10),CHAR(10),"*Rationale*",CHAR(10),'Final Report'!AA817,CHAR(10),CHAR(10),"*Recommendation*",CHAR(10),'Final Report'!AC817,CHAR(10),CHAR(10),"*WCAG 2.1 Conformance Level:*",CHAR(10),'Final Report'!AG817,CHAR(10),CHAR(10),"*WCAG 2.1 Success Criteria:*",CHAR(10),'Final Report'!AH817,CHAR(10),CHAR(10),"*Tested on:*",CHAR(10),'Final Report'!AK817,CHAR(10),CHAR(10),IF(OR('Final Report'!G817&lt;&gt;"",'Final Report'!H817&lt;&gt;"",'Final Report'!I817&lt;&gt;"",'Final Report'!J817&lt;&gt;"",'Final Report'!K817&lt;&gt;"",'Final Report'!L817&lt;&gt;"",'Final Report'!M817&lt;&gt;"",'Final Report'!N817&lt;&gt;"",'Final Report'!O817&lt;&gt;""),CONCATENATE("*Assistive Technology:*",CHAR(10),IF('Final Report'!G817&lt;&gt;"",CONCATENATE("JAWS 2022 - Chrome - Windows - ",'Final Report'!G817,CHAR(10)),""),IF('Final Report'!H817&lt;&gt;"",CONCATENATE("NVDA 2022 - Firefox - Windows - ",'Final Report'!H817,CHAR(10)),""),IF('Final Report'!I817&lt;&gt;"",CONCATENATE("NVDA 2022 - Chrome - Windows - ",'Final Report'!I817,CHAR(10)),""),IF('Final Report'!J817&lt;&gt;"",CONCATENATE("VoiceOver - Safari - MAC OS - ",'Final Report'!J817,CHAR(10)),""),IF('Final Report'!K817&lt;&gt;"",CONCATENATE("VoiceOver - Chrome - MAC OS  - ",'Final Report'!K817,CHAR(10)),""),IF('Final Report'!L817&lt;&gt;"",CONCATENATE("VoiceOver - iOS - ",'Final Report'!L817,CHAR(10)),""),IF('Final Report'!M817&lt;&gt;"",CONCATENATE("TalkBack - Android - ",'Final Report'!M817,CHAR(10)),""),IF('Final Report'!N817&lt;&gt;"",CONCATENATE("ZoomText - ",'Final Report'!N817,CHAR(10)),""),IF('Final Report'!O817&lt;&gt;"",CONCATENATE("Dragon - ",'Final Report'!O817,CHAR(10)),""),CHAR(10),"*Original Bug:*",CHAR(10),)))</f>
        <v>*Steps to Reproduce:*
N/A
*Actual Result:*
N/A
*ScreenShot Name:*
*Code Snippet*
0
*Expected Result*
N/A
*Rationale*
N/A
*Recommendation*
N/A
*WCAG 2.1 Conformance Level:*
N/A
*WCAG 2.1 Success Criteria:*
N/A
*Tested on:*
Windows: 11
MAC OS: 12
iOS: 15
Android OS: 10
FALSE</v>
      </c>
      <c r="D817" s="121" t="b">
        <f>Final_Report[[#This Row],[Severity]]</f>
        <v>0</v>
      </c>
      <c r="E817" s="103" t="str">
        <f>CONCATENATE('Final Report'!AD817,CHAR(10),CHAR(10),'Final Report'!AF817)</f>
        <v xml:space="preserve">
N/A</v>
      </c>
      <c r="F817" s="103" t="str">
        <f>Final_Report[[#This Row],[Components]]</f>
        <v>N/A (Level N/A), Accessibility, Audit, Marketing, MLM-XL, MLVISION, MyLab, US, VPAT</v>
      </c>
      <c r="G817" s="103" t="e">
        <f>Final_Report[[#This Row],[Labels]]</f>
        <v>#VALUE!</v>
      </c>
      <c r="H817" s="103">
        <f>Final_Report[[#This Row],[ScreenShot Name]]</f>
        <v>0</v>
      </c>
      <c r="I817" s="104">
        <f>Final_Report[[#This Row],[Priority]]</f>
        <v>0</v>
      </c>
      <c r="J817" s="103">
        <f>Final_Report[[#This Row],[Uploading Status]]</f>
        <v>0</v>
      </c>
    </row>
    <row r="818" spans="1:10" ht="409.5" hidden="1">
      <c r="A818" s="58">
        <f>Final_Report[[#This Row],[Issue Name]]</f>
        <v>0</v>
      </c>
      <c r="B818" s="103" t="str">
        <f>Final_Report[[#This Row],[Summary]]</f>
        <v>N/A</v>
      </c>
      <c r="C818" s="103" t="str">
        <f>CONCATENATE("*Steps to Reproduce:*",CHAR(10),CHAR(10),'Final Report'!AD818,CHAR(10),CHAR(10),'Final Report'!AF818,CHAR(10),CHAR(10),"*Actual Result:*",CHAR(10),'Final Report'!V818,CHAR(10),CHAR(10),"*ScreenShot Name:*",CHAR(10),'Final Report'!AI818,CHAR(10),CHAR(10),IF('Final Report'!X818&lt;&gt;"",CONCATENATE("*Code Snippet*",CHAR(10),'Final Report'!X818,CHAR(10),CHAR(10)),""),"*Expected Result*",CHAR(10),'Final Report'!Z818,CHAR(10),CHAR(10),"*Rationale*",CHAR(10),'Final Report'!AA818,CHAR(10),CHAR(10),"*Recommendation*",CHAR(10),'Final Report'!AC818,CHAR(10),CHAR(10),"*WCAG 2.1 Conformance Level:*",CHAR(10),'Final Report'!AG818,CHAR(10),CHAR(10),"*WCAG 2.1 Success Criteria:*",CHAR(10),'Final Report'!AH818,CHAR(10),CHAR(10),"*Tested on:*",CHAR(10),'Final Report'!AK818,CHAR(10),CHAR(10),IF(OR('Final Report'!G818&lt;&gt;"",'Final Report'!H818&lt;&gt;"",'Final Report'!I818&lt;&gt;"",'Final Report'!J818&lt;&gt;"",'Final Report'!K818&lt;&gt;"",'Final Report'!L818&lt;&gt;"",'Final Report'!M818&lt;&gt;"",'Final Report'!N818&lt;&gt;"",'Final Report'!O818&lt;&gt;""),CONCATENATE("*Assistive Technology:*",CHAR(10),IF('Final Report'!G818&lt;&gt;"",CONCATENATE("JAWS 2022 - Chrome - Windows - ",'Final Report'!G818,CHAR(10)),""),IF('Final Report'!H818&lt;&gt;"",CONCATENATE("NVDA 2022 - Firefox - Windows - ",'Final Report'!H818,CHAR(10)),""),IF('Final Report'!I818&lt;&gt;"",CONCATENATE("NVDA 2022 - Chrome - Windows - ",'Final Report'!I818,CHAR(10)),""),IF('Final Report'!J818&lt;&gt;"",CONCATENATE("VoiceOver - Safari - MAC OS - ",'Final Report'!J818,CHAR(10)),""),IF('Final Report'!K818&lt;&gt;"",CONCATENATE("VoiceOver - Chrome - MAC OS  - ",'Final Report'!K818,CHAR(10)),""),IF('Final Report'!L818&lt;&gt;"",CONCATENATE("VoiceOver - iOS - ",'Final Report'!L818,CHAR(10)),""),IF('Final Report'!M818&lt;&gt;"",CONCATENATE("TalkBack - Android - ",'Final Report'!M818,CHAR(10)),""),IF('Final Report'!N818&lt;&gt;"",CONCATENATE("ZoomText - ",'Final Report'!N818,CHAR(10)),""),IF('Final Report'!O818&lt;&gt;"",CONCATENATE("Dragon - ",'Final Report'!O818,CHAR(10)),""),CHAR(10),"*Original Bug:*",CHAR(10),)))</f>
        <v>*Steps to Reproduce:*
N/A
*Actual Result:*
N/A
*ScreenShot Name:*
*Code Snippet*
0
*Expected Result*
N/A
*Rationale*
N/A
*Recommendation*
N/A
*WCAG 2.1 Conformance Level:*
N/A
*WCAG 2.1 Success Criteria:*
N/A
*Tested on:*
Windows: 11
MAC OS: 12
iOS: 15
Android OS: 10
FALSE</v>
      </c>
      <c r="D818" s="121" t="b">
        <f>Final_Report[[#This Row],[Severity]]</f>
        <v>0</v>
      </c>
      <c r="E818" s="103" t="str">
        <f>CONCATENATE('Final Report'!AD818,CHAR(10),CHAR(10),'Final Report'!AF818)</f>
        <v xml:space="preserve">
N/A</v>
      </c>
      <c r="F818" s="103" t="str">
        <f>Final_Report[[#This Row],[Components]]</f>
        <v>N/A (Level N/A), Accessibility, Audit, Marketing, MLM-XL, MLVISION, MyLab, US, VPAT</v>
      </c>
      <c r="G818" s="103" t="e">
        <f>Final_Report[[#This Row],[Labels]]</f>
        <v>#VALUE!</v>
      </c>
      <c r="H818" s="103">
        <f>Final_Report[[#This Row],[ScreenShot Name]]</f>
        <v>0</v>
      </c>
      <c r="I818" s="104">
        <f>Final_Report[[#This Row],[Priority]]</f>
        <v>0</v>
      </c>
      <c r="J818" s="103">
        <f>Final_Report[[#This Row],[Uploading Status]]</f>
        <v>0</v>
      </c>
    </row>
    <row r="819" spans="1:10" ht="409.5" hidden="1">
      <c r="A819" s="58">
        <f>Final_Report[[#This Row],[Issue Name]]</f>
        <v>0</v>
      </c>
      <c r="B819" s="103" t="str">
        <f>Final_Report[[#This Row],[Summary]]</f>
        <v>N/A</v>
      </c>
      <c r="C819" s="103" t="str">
        <f>CONCATENATE("*Steps to Reproduce:*",CHAR(10),CHAR(10),'Final Report'!AD819,CHAR(10),CHAR(10),'Final Report'!AF819,CHAR(10),CHAR(10),"*Actual Result:*",CHAR(10),'Final Report'!V819,CHAR(10),CHAR(10),"*ScreenShot Name:*",CHAR(10),'Final Report'!AI819,CHAR(10),CHAR(10),IF('Final Report'!X819&lt;&gt;"",CONCATENATE("*Code Snippet*",CHAR(10),'Final Report'!X819,CHAR(10),CHAR(10)),""),"*Expected Result*",CHAR(10),'Final Report'!Z819,CHAR(10),CHAR(10),"*Rationale*",CHAR(10),'Final Report'!AA819,CHAR(10),CHAR(10),"*Recommendation*",CHAR(10),'Final Report'!AC819,CHAR(10),CHAR(10),"*WCAG 2.1 Conformance Level:*",CHAR(10),'Final Report'!AG819,CHAR(10),CHAR(10),"*WCAG 2.1 Success Criteria:*",CHAR(10),'Final Report'!AH819,CHAR(10),CHAR(10),"*Tested on:*",CHAR(10),'Final Report'!AK819,CHAR(10),CHAR(10),IF(OR('Final Report'!G819&lt;&gt;"",'Final Report'!H819&lt;&gt;"",'Final Report'!I819&lt;&gt;"",'Final Report'!J819&lt;&gt;"",'Final Report'!K819&lt;&gt;"",'Final Report'!L819&lt;&gt;"",'Final Report'!M819&lt;&gt;"",'Final Report'!N819&lt;&gt;"",'Final Report'!O819&lt;&gt;""),CONCATENATE("*Assistive Technology:*",CHAR(10),IF('Final Report'!G819&lt;&gt;"",CONCATENATE("JAWS 2022 - Chrome - Windows - ",'Final Report'!G819,CHAR(10)),""),IF('Final Report'!H819&lt;&gt;"",CONCATENATE("NVDA 2022 - Firefox - Windows - ",'Final Report'!H819,CHAR(10)),""),IF('Final Report'!I819&lt;&gt;"",CONCATENATE("NVDA 2022 - Chrome - Windows - ",'Final Report'!I819,CHAR(10)),""),IF('Final Report'!J819&lt;&gt;"",CONCATENATE("VoiceOver - Safari - MAC OS - ",'Final Report'!J819,CHAR(10)),""),IF('Final Report'!K819&lt;&gt;"",CONCATENATE("VoiceOver - Chrome - MAC OS  - ",'Final Report'!K819,CHAR(10)),""),IF('Final Report'!L819&lt;&gt;"",CONCATENATE("VoiceOver - iOS - ",'Final Report'!L819,CHAR(10)),""),IF('Final Report'!M819&lt;&gt;"",CONCATENATE("TalkBack - Android - ",'Final Report'!M819,CHAR(10)),""),IF('Final Report'!N819&lt;&gt;"",CONCATENATE("ZoomText - ",'Final Report'!N819,CHAR(10)),""),IF('Final Report'!O819&lt;&gt;"",CONCATENATE("Dragon - ",'Final Report'!O819,CHAR(10)),""),CHAR(10),"*Original Bug:*",CHAR(10),)))</f>
        <v>*Steps to Reproduce:*
N/A
*Actual Result:*
N/A
*ScreenShot Name:*
*Code Snippet*
0
*Expected Result*
N/A
*Rationale*
N/A
*Recommendation*
N/A
*WCAG 2.1 Conformance Level:*
N/A
*WCAG 2.1 Success Criteria:*
N/A
*Tested on:*
Windows: 11
MAC OS: 12
iOS: 15
Android OS: 10
FALSE</v>
      </c>
      <c r="D819" s="121" t="b">
        <f>Final_Report[[#This Row],[Severity]]</f>
        <v>0</v>
      </c>
      <c r="E819" s="103" t="str">
        <f>CONCATENATE('Final Report'!AD819,CHAR(10),CHAR(10),'Final Report'!AF819)</f>
        <v xml:space="preserve">
N/A</v>
      </c>
      <c r="F819" s="103" t="str">
        <f>Final_Report[[#This Row],[Components]]</f>
        <v>N/A (Level N/A), Accessibility, Audit, Marketing, MLM-XL, MLVISION, MyLab, US, VPAT</v>
      </c>
      <c r="G819" s="103" t="e">
        <f>Final_Report[[#This Row],[Labels]]</f>
        <v>#VALUE!</v>
      </c>
      <c r="H819" s="103">
        <f>Final_Report[[#This Row],[ScreenShot Name]]</f>
        <v>0</v>
      </c>
      <c r="I819" s="104">
        <f>Final_Report[[#This Row],[Priority]]</f>
        <v>0</v>
      </c>
      <c r="J819" s="103">
        <f>Final_Report[[#This Row],[Uploading Status]]</f>
        <v>0</v>
      </c>
    </row>
    <row r="820" spans="1:10" ht="409.5" hidden="1">
      <c r="A820" s="58">
        <f>Final_Report[[#This Row],[Issue Name]]</f>
        <v>0</v>
      </c>
      <c r="B820" s="103" t="str">
        <f>Final_Report[[#This Row],[Summary]]</f>
        <v>N/A</v>
      </c>
      <c r="C820" s="103" t="str">
        <f>CONCATENATE("*Steps to Reproduce:*",CHAR(10),CHAR(10),'Final Report'!AD820,CHAR(10),CHAR(10),'Final Report'!AF820,CHAR(10),CHAR(10),"*Actual Result:*",CHAR(10),'Final Report'!V820,CHAR(10),CHAR(10),"*ScreenShot Name:*",CHAR(10),'Final Report'!AI820,CHAR(10),CHAR(10),IF('Final Report'!X820&lt;&gt;"",CONCATENATE("*Code Snippet*",CHAR(10),'Final Report'!X820,CHAR(10),CHAR(10)),""),"*Expected Result*",CHAR(10),'Final Report'!Z820,CHAR(10),CHAR(10),"*Rationale*",CHAR(10),'Final Report'!AA820,CHAR(10),CHAR(10),"*Recommendation*",CHAR(10),'Final Report'!AC820,CHAR(10),CHAR(10),"*WCAG 2.1 Conformance Level:*",CHAR(10),'Final Report'!AG820,CHAR(10),CHAR(10),"*WCAG 2.1 Success Criteria:*",CHAR(10),'Final Report'!AH820,CHAR(10),CHAR(10),"*Tested on:*",CHAR(10),'Final Report'!AK820,CHAR(10),CHAR(10),IF(OR('Final Report'!G820&lt;&gt;"",'Final Report'!H820&lt;&gt;"",'Final Report'!I820&lt;&gt;"",'Final Report'!J820&lt;&gt;"",'Final Report'!K820&lt;&gt;"",'Final Report'!L820&lt;&gt;"",'Final Report'!M820&lt;&gt;"",'Final Report'!N820&lt;&gt;"",'Final Report'!O820&lt;&gt;""),CONCATENATE("*Assistive Technology:*",CHAR(10),IF('Final Report'!G820&lt;&gt;"",CONCATENATE("JAWS 2022 - Chrome - Windows - ",'Final Report'!G820,CHAR(10)),""),IF('Final Report'!H820&lt;&gt;"",CONCATENATE("NVDA 2022 - Firefox - Windows - ",'Final Report'!H820,CHAR(10)),""),IF('Final Report'!I820&lt;&gt;"",CONCATENATE("NVDA 2022 - Chrome - Windows - ",'Final Report'!I820,CHAR(10)),""),IF('Final Report'!J820&lt;&gt;"",CONCATENATE("VoiceOver - Safari - MAC OS - ",'Final Report'!J820,CHAR(10)),""),IF('Final Report'!K820&lt;&gt;"",CONCATENATE("VoiceOver - Chrome - MAC OS  - ",'Final Report'!K820,CHAR(10)),""),IF('Final Report'!L820&lt;&gt;"",CONCATENATE("VoiceOver - iOS - ",'Final Report'!L820,CHAR(10)),""),IF('Final Report'!M820&lt;&gt;"",CONCATENATE("TalkBack - Android - ",'Final Report'!M820,CHAR(10)),""),IF('Final Report'!N820&lt;&gt;"",CONCATENATE("ZoomText - ",'Final Report'!N820,CHAR(10)),""),IF('Final Report'!O820&lt;&gt;"",CONCATENATE("Dragon - ",'Final Report'!O820,CHAR(10)),""),CHAR(10),"*Original Bug:*",CHAR(10),)))</f>
        <v>*Steps to Reproduce:*
N/A
*Actual Result:*
N/A
*ScreenShot Name:*
*Code Snippet*
0
*Expected Result*
N/A
*Rationale*
N/A
*Recommendation*
N/A
*WCAG 2.1 Conformance Level:*
N/A
*WCAG 2.1 Success Criteria:*
N/A
*Tested on:*
Windows: 11
MAC OS: 12
iOS: 15
Android OS: 10
FALSE</v>
      </c>
      <c r="D820" s="121" t="b">
        <f>Final_Report[[#This Row],[Severity]]</f>
        <v>0</v>
      </c>
      <c r="E820" s="103" t="str">
        <f>CONCATENATE('Final Report'!AD820,CHAR(10),CHAR(10),'Final Report'!AF820)</f>
        <v xml:space="preserve">
N/A</v>
      </c>
      <c r="F820" s="103" t="str">
        <f>Final_Report[[#This Row],[Components]]</f>
        <v>N/A (Level N/A), Accessibility, Audit, Marketing, MLM-XL, MLVISION, MyLab, US, VPAT</v>
      </c>
      <c r="G820" s="103" t="e">
        <f>Final_Report[[#This Row],[Labels]]</f>
        <v>#VALUE!</v>
      </c>
      <c r="H820" s="103">
        <f>Final_Report[[#This Row],[ScreenShot Name]]</f>
        <v>0</v>
      </c>
      <c r="I820" s="104">
        <f>Final_Report[[#This Row],[Priority]]</f>
        <v>0</v>
      </c>
      <c r="J820" s="103">
        <f>Final_Report[[#This Row],[Uploading Status]]</f>
        <v>0</v>
      </c>
    </row>
    <row r="821" spans="1:10" ht="409.5" hidden="1">
      <c r="A821" s="58">
        <f>Final_Report[[#This Row],[Issue Name]]</f>
        <v>0</v>
      </c>
      <c r="B821" s="103" t="str">
        <f>Final_Report[[#This Row],[Summary]]</f>
        <v>N/A</v>
      </c>
      <c r="C821" s="103" t="str">
        <f>CONCATENATE("*Steps to Reproduce:*",CHAR(10),CHAR(10),'Final Report'!AD821,CHAR(10),CHAR(10),'Final Report'!AF821,CHAR(10),CHAR(10),"*Actual Result:*",CHAR(10),'Final Report'!V821,CHAR(10),CHAR(10),"*ScreenShot Name:*",CHAR(10),'Final Report'!AI821,CHAR(10),CHAR(10),IF('Final Report'!X821&lt;&gt;"",CONCATENATE("*Code Snippet*",CHAR(10),'Final Report'!X821,CHAR(10),CHAR(10)),""),"*Expected Result*",CHAR(10),'Final Report'!Z821,CHAR(10),CHAR(10),"*Rationale*",CHAR(10),'Final Report'!AA821,CHAR(10),CHAR(10),"*Recommendation*",CHAR(10),'Final Report'!AC821,CHAR(10),CHAR(10),"*WCAG 2.1 Conformance Level:*",CHAR(10),'Final Report'!AG821,CHAR(10),CHAR(10),"*WCAG 2.1 Success Criteria:*",CHAR(10),'Final Report'!AH821,CHAR(10),CHAR(10),"*Tested on:*",CHAR(10),'Final Report'!AK821,CHAR(10),CHAR(10),IF(OR('Final Report'!G821&lt;&gt;"",'Final Report'!H821&lt;&gt;"",'Final Report'!I821&lt;&gt;"",'Final Report'!J821&lt;&gt;"",'Final Report'!K821&lt;&gt;"",'Final Report'!L821&lt;&gt;"",'Final Report'!M821&lt;&gt;"",'Final Report'!N821&lt;&gt;"",'Final Report'!O821&lt;&gt;""),CONCATENATE("*Assistive Technology:*",CHAR(10),IF('Final Report'!G821&lt;&gt;"",CONCATENATE("JAWS 2022 - Chrome - Windows - ",'Final Report'!G821,CHAR(10)),""),IF('Final Report'!H821&lt;&gt;"",CONCATENATE("NVDA 2022 - Firefox - Windows - ",'Final Report'!H821,CHAR(10)),""),IF('Final Report'!I821&lt;&gt;"",CONCATENATE("NVDA 2022 - Chrome - Windows - ",'Final Report'!I821,CHAR(10)),""),IF('Final Report'!J821&lt;&gt;"",CONCATENATE("VoiceOver - Safari - MAC OS - ",'Final Report'!J821,CHAR(10)),""),IF('Final Report'!K821&lt;&gt;"",CONCATENATE("VoiceOver - Chrome - MAC OS  - ",'Final Report'!K821,CHAR(10)),""),IF('Final Report'!L821&lt;&gt;"",CONCATENATE("VoiceOver - iOS - ",'Final Report'!L821,CHAR(10)),""),IF('Final Report'!M821&lt;&gt;"",CONCATENATE("TalkBack - Android - ",'Final Report'!M821,CHAR(10)),""),IF('Final Report'!N821&lt;&gt;"",CONCATENATE("ZoomText - ",'Final Report'!N821,CHAR(10)),""),IF('Final Report'!O821&lt;&gt;"",CONCATENATE("Dragon - ",'Final Report'!O821,CHAR(10)),""),CHAR(10),"*Original Bug:*",CHAR(10),)))</f>
        <v>*Steps to Reproduce:*
N/A
*Actual Result:*
N/A
*ScreenShot Name:*
*Code Snippet*
0
*Expected Result*
N/A
*Rationale*
N/A
*Recommendation*
N/A
*WCAG 2.1 Conformance Level:*
N/A
*WCAG 2.1 Success Criteria:*
N/A
*Tested on:*
Windows: 11
MAC OS: 12
iOS: 15
Android OS: 10
FALSE</v>
      </c>
      <c r="D821" s="121" t="b">
        <f>Final_Report[[#This Row],[Severity]]</f>
        <v>0</v>
      </c>
      <c r="E821" s="103" t="str">
        <f>CONCATENATE('Final Report'!AD821,CHAR(10),CHAR(10),'Final Report'!AF821)</f>
        <v xml:space="preserve">
N/A</v>
      </c>
      <c r="F821" s="103" t="str">
        <f>Final_Report[[#This Row],[Components]]</f>
        <v>N/A (Level N/A), Accessibility, Audit, Marketing, MLM-XL, MLVISION, MyLab, US, VPAT</v>
      </c>
      <c r="G821" s="103" t="e">
        <f>Final_Report[[#This Row],[Labels]]</f>
        <v>#VALUE!</v>
      </c>
      <c r="H821" s="103">
        <f>Final_Report[[#This Row],[ScreenShot Name]]</f>
        <v>0</v>
      </c>
      <c r="I821" s="104">
        <f>Final_Report[[#This Row],[Priority]]</f>
        <v>0</v>
      </c>
      <c r="J821" s="103">
        <f>Final_Report[[#This Row],[Uploading Status]]</f>
        <v>0</v>
      </c>
    </row>
    <row r="822" spans="1:10" ht="409.5" hidden="1">
      <c r="A822" s="58">
        <f>Final_Report[[#This Row],[Issue Name]]</f>
        <v>0</v>
      </c>
      <c r="B822" s="103" t="str">
        <f>Final_Report[[#This Row],[Summary]]</f>
        <v>N/A</v>
      </c>
      <c r="C822" s="103" t="str">
        <f>CONCATENATE("*Steps to Reproduce:*",CHAR(10),CHAR(10),'Final Report'!AD822,CHAR(10),CHAR(10),'Final Report'!AF822,CHAR(10),CHAR(10),"*Actual Result:*",CHAR(10),'Final Report'!V822,CHAR(10),CHAR(10),"*ScreenShot Name:*",CHAR(10),'Final Report'!AI822,CHAR(10),CHAR(10),IF('Final Report'!X822&lt;&gt;"",CONCATENATE("*Code Snippet*",CHAR(10),'Final Report'!X822,CHAR(10),CHAR(10)),""),"*Expected Result*",CHAR(10),'Final Report'!Z822,CHAR(10),CHAR(10),"*Rationale*",CHAR(10),'Final Report'!AA822,CHAR(10),CHAR(10),"*Recommendation*",CHAR(10),'Final Report'!AC822,CHAR(10),CHAR(10),"*WCAG 2.1 Conformance Level:*",CHAR(10),'Final Report'!AG822,CHAR(10),CHAR(10),"*WCAG 2.1 Success Criteria:*",CHAR(10),'Final Report'!AH822,CHAR(10),CHAR(10),"*Tested on:*",CHAR(10),'Final Report'!AK822,CHAR(10),CHAR(10),IF(OR('Final Report'!G822&lt;&gt;"",'Final Report'!H822&lt;&gt;"",'Final Report'!I822&lt;&gt;"",'Final Report'!J822&lt;&gt;"",'Final Report'!K822&lt;&gt;"",'Final Report'!L822&lt;&gt;"",'Final Report'!M822&lt;&gt;"",'Final Report'!N822&lt;&gt;"",'Final Report'!O822&lt;&gt;""),CONCATENATE("*Assistive Technology:*",CHAR(10),IF('Final Report'!G822&lt;&gt;"",CONCATENATE("JAWS 2022 - Chrome - Windows - ",'Final Report'!G822,CHAR(10)),""),IF('Final Report'!H822&lt;&gt;"",CONCATENATE("NVDA 2022 - Firefox - Windows - ",'Final Report'!H822,CHAR(10)),""),IF('Final Report'!I822&lt;&gt;"",CONCATENATE("NVDA 2022 - Chrome - Windows - ",'Final Report'!I822,CHAR(10)),""),IF('Final Report'!J822&lt;&gt;"",CONCATENATE("VoiceOver - Safari - MAC OS - ",'Final Report'!J822,CHAR(10)),""),IF('Final Report'!K822&lt;&gt;"",CONCATENATE("VoiceOver - Chrome - MAC OS  - ",'Final Report'!K822,CHAR(10)),""),IF('Final Report'!L822&lt;&gt;"",CONCATENATE("VoiceOver - iOS - ",'Final Report'!L822,CHAR(10)),""),IF('Final Report'!M822&lt;&gt;"",CONCATENATE("TalkBack - Android - ",'Final Report'!M822,CHAR(10)),""),IF('Final Report'!N822&lt;&gt;"",CONCATENATE("ZoomText - ",'Final Report'!N822,CHAR(10)),""),IF('Final Report'!O822&lt;&gt;"",CONCATENATE("Dragon - ",'Final Report'!O822,CHAR(10)),""),CHAR(10),"*Original Bug:*",CHAR(10),)))</f>
        <v>*Steps to Reproduce:*
N/A
*Actual Result:*
N/A
*ScreenShot Name:*
*Code Snippet*
0
*Expected Result*
N/A
*Rationale*
N/A
*Recommendation*
N/A
*WCAG 2.1 Conformance Level:*
N/A
*WCAG 2.1 Success Criteria:*
N/A
*Tested on:*
Windows: 11
MAC OS: 12
iOS: 15
Android OS: 10
FALSE</v>
      </c>
      <c r="D822" s="121" t="b">
        <f>Final_Report[[#This Row],[Severity]]</f>
        <v>0</v>
      </c>
      <c r="E822" s="103" t="str">
        <f>CONCATENATE('Final Report'!AD822,CHAR(10),CHAR(10),'Final Report'!AF822)</f>
        <v xml:space="preserve">
N/A</v>
      </c>
      <c r="F822" s="103" t="str">
        <f>Final_Report[[#This Row],[Components]]</f>
        <v>N/A (Level N/A), Accessibility, Audit, Marketing, MLM-XL, MLVISION, MyLab, US, VPAT</v>
      </c>
      <c r="G822" s="103" t="e">
        <f>Final_Report[[#This Row],[Labels]]</f>
        <v>#VALUE!</v>
      </c>
      <c r="H822" s="103">
        <f>Final_Report[[#This Row],[ScreenShot Name]]</f>
        <v>0</v>
      </c>
      <c r="I822" s="104">
        <f>Final_Report[[#This Row],[Priority]]</f>
        <v>0</v>
      </c>
      <c r="J822" s="103">
        <f>Final_Report[[#This Row],[Uploading Status]]</f>
        <v>0</v>
      </c>
    </row>
    <row r="823" spans="1:10" ht="409.5" hidden="1">
      <c r="A823" s="58">
        <f>Final_Report[[#This Row],[Issue Name]]</f>
        <v>0</v>
      </c>
      <c r="B823" s="103" t="str">
        <f>Final_Report[[#This Row],[Summary]]</f>
        <v>N/A</v>
      </c>
      <c r="C823" s="103" t="str">
        <f>CONCATENATE("*Steps to Reproduce:*",CHAR(10),CHAR(10),'Final Report'!AD823,CHAR(10),CHAR(10),'Final Report'!AF823,CHAR(10),CHAR(10),"*Actual Result:*",CHAR(10),'Final Report'!V823,CHAR(10),CHAR(10),"*ScreenShot Name:*",CHAR(10),'Final Report'!AI823,CHAR(10),CHAR(10),IF('Final Report'!X823&lt;&gt;"",CONCATENATE("*Code Snippet*",CHAR(10),'Final Report'!X823,CHAR(10),CHAR(10)),""),"*Expected Result*",CHAR(10),'Final Report'!Z823,CHAR(10),CHAR(10),"*Rationale*",CHAR(10),'Final Report'!AA823,CHAR(10),CHAR(10),"*Recommendation*",CHAR(10),'Final Report'!AC823,CHAR(10),CHAR(10),"*WCAG 2.1 Conformance Level:*",CHAR(10),'Final Report'!AG823,CHAR(10),CHAR(10),"*WCAG 2.1 Success Criteria:*",CHAR(10),'Final Report'!AH823,CHAR(10),CHAR(10),"*Tested on:*",CHAR(10),'Final Report'!AK823,CHAR(10),CHAR(10),IF(OR('Final Report'!G823&lt;&gt;"",'Final Report'!H823&lt;&gt;"",'Final Report'!I823&lt;&gt;"",'Final Report'!J823&lt;&gt;"",'Final Report'!K823&lt;&gt;"",'Final Report'!L823&lt;&gt;"",'Final Report'!M823&lt;&gt;"",'Final Report'!N823&lt;&gt;"",'Final Report'!O823&lt;&gt;""),CONCATENATE("*Assistive Technology:*",CHAR(10),IF('Final Report'!G823&lt;&gt;"",CONCATENATE("JAWS 2022 - Chrome - Windows - ",'Final Report'!G823,CHAR(10)),""),IF('Final Report'!H823&lt;&gt;"",CONCATENATE("NVDA 2022 - Firefox - Windows - ",'Final Report'!H823,CHAR(10)),""),IF('Final Report'!I823&lt;&gt;"",CONCATENATE("NVDA 2022 - Chrome - Windows - ",'Final Report'!I823,CHAR(10)),""),IF('Final Report'!J823&lt;&gt;"",CONCATENATE("VoiceOver - Safari - MAC OS - ",'Final Report'!J823,CHAR(10)),""),IF('Final Report'!K823&lt;&gt;"",CONCATENATE("VoiceOver - Chrome - MAC OS  - ",'Final Report'!K823,CHAR(10)),""),IF('Final Report'!L823&lt;&gt;"",CONCATENATE("VoiceOver - iOS - ",'Final Report'!L823,CHAR(10)),""),IF('Final Report'!M823&lt;&gt;"",CONCATENATE("TalkBack - Android - ",'Final Report'!M823,CHAR(10)),""),IF('Final Report'!N823&lt;&gt;"",CONCATENATE("ZoomText - ",'Final Report'!N823,CHAR(10)),""),IF('Final Report'!O823&lt;&gt;"",CONCATENATE("Dragon - ",'Final Report'!O823,CHAR(10)),""),CHAR(10),"*Original Bug:*",CHAR(10),)))</f>
        <v>*Steps to Reproduce:*
N/A
*Actual Result:*
N/A
*ScreenShot Name:*
*Code Snippet*
0
*Expected Result*
N/A
*Rationale*
N/A
*Recommendation*
N/A
*WCAG 2.1 Conformance Level:*
N/A
*WCAG 2.1 Success Criteria:*
N/A
*Tested on:*
Windows: 11
MAC OS: 12
iOS: 15
Android OS: 10
FALSE</v>
      </c>
      <c r="D823" s="121" t="b">
        <f>Final_Report[[#This Row],[Severity]]</f>
        <v>0</v>
      </c>
      <c r="E823" s="103" t="str">
        <f>CONCATENATE('Final Report'!AD823,CHAR(10),CHAR(10),'Final Report'!AF823)</f>
        <v xml:space="preserve">
N/A</v>
      </c>
      <c r="F823" s="103" t="str">
        <f>Final_Report[[#This Row],[Components]]</f>
        <v>N/A (Level N/A), Accessibility, Audit, Marketing, MLM-XL, MLVISION, MyLab, US, VPAT</v>
      </c>
      <c r="G823" s="103" t="e">
        <f>Final_Report[[#This Row],[Labels]]</f>
        <v>#VALUE!</v>
      </c>
      <c r="H823" s="103">
        <f>Final_Report[[#This Row],[ScreenShot Name]]</f>
        <v>0</v>
      </c>
      <c r="I823" s="104">
        <f>Final_Report[[#This Row],[Priority]]</f>
        <v>0</v>
      </c>
      <c r="J823" s="103">
        <f>Final_Report[[#This Row],[Uploading Status]]</f>
        <v>0</v>
      </c>
    </row>
    <row r="824" spans="1:10" ht="409.5" hidden="1">
      <c r="A824" s="58">
        <f>Final_Report[[#This Row],[Issue Name]]</f>
        <v>0</v>
      </c>
      <c r="B824" s="103" t="str">
        <f>Final_Report[[#This Row],[Summary]]</f>
        <v>N/A</v>
      </c>
      <c r="C824" s="103" t="str">
        <f>CONCATENATE("*Steps to Reproduce:*",CHAR(10),CHAR(10),'Final Report'!AD824,CHAR(10),CHAR(10),'Final Report'!AF824,CHAR(10),CHAR(10),"*Actual Result:*",CHAR(10),'Final Report'!V824,CHAR(10),CHAR(10),"*ScreenShot Name:*",CHAR(10),'Final Report'!AI824,CHAR(10),CHAR(10),IF('Final Report'!X824&lt;&gt;"",CONCATENATE("*Code Snippet*",CHAR(10),'Final Report'!X824,CHAR(10),CHAR(10)),""),"*Expected Result*",CHAR(10),'Final Report'!Z824,CHAR(10),CHAR(10),"*Rationale*",CHAR(10),'Final Report'!AA824,CHAR(10),CHAR(10),"*Recommendation*",CHAR(10),'Final Report'!AC824,CHAR(10),CHAR(10),"*WCAG 2.1 Conformance Level:*",CHAR(10),'Final Report'!AG824,CHAR(10),CHAR(10),"*WCAG 2.1 Success Criteria:*",CHAR(10),'Final Report'!AH824,CHAR(10),CHAR(10),"*Tested on:*",CHAR(10),'Final Report'!AK824,CHAR(10),CHAR(10),IF(OR('Final Report'!G824&lt;&gt;"",'Final Report'!H824&lt;&gt;"",'Final Report'!I824&lt;&gt;"",'Final Report'!J824&lt;&gt;"",'Final Report'!K824&lt;&gt;"",'Final Report'!L824&lt;&gt;"",'Final Report'!M824&lt;&gt;"",'Final Report'!N824&lt;&gt;"",'Final Report'!O824&lt;&gt;""),CONCATENATE("*Assistive Technology:*",CHAR(10),IF('Final Report'!G824&lt;&gt;"",CONCATENATE("JAWS 2022 - Chrome - Windows - ",'Final Report'!G824,CHAR(10)),""),IF('Final Report'!H824&lt;&gt;"",CONCATENATE("NVDA 2022 - Firefox - Windows - ",'Final Report'!H824,CHAR(10)),""),IF('Final Report'!I824&lt;&gt;"",CONCATENATE("NVDA 2022 - Chrome - Windows - ",'Final Report'!I824,CHAR(10)),""),IF('Final Report'!J824&lt;&gt;"",CONCATENATE("VoiceOver - Safari - MAC OS - ",'Final Report'!J824,CHAR(10)),""),IF('Final Report'!K824&lt;&gt;"",CONCATENATE("VoiceOver - Chrome - MAC OS  - ",'Final Report'!K824,CHAR(10)),""),IF('Final Report'!L824&lt;&gt;"",CONCATENATE("VoiceOver - iOS - ",'Final Report'!L824,CHAR(10)),""),IF('Final Report'!M824&lt;&gt;"",CONCATENATE("TalkBack - Android - ",'Final Report'!M824,CHAR(10)),""),IF('Final Report'!N824&lt;&gt;"",CONCATENATE("ZoomText - ",'Final Report'!N824,CHAR(10)),""),IF('Final Report'!O824&lt;&gt;"",CONCATENATE("Dragon - ",'Final Report'!O824,CHAR(10)),""),CHAR(10),"*Original Bug:*",CHAR(10),)))</f>
        <v>*Steps to Reproduce:*
N/A
*Actual Result:*
N/A
*ScreenShot Name:*
*Code Snippet*
0
*Expected Result*
N/A
*Rationale*
N/A
*Recommendation*
N/A
*WCAG 2.1 Conformance Level:*
N/A
*WCAG 2.1 Success Criteria:*
N/A
*Tested on:*
Windows: 11
MAC OS: 12
iOS: 15
Android OS: 10
FALSE</v>
      </c>
      <c r="D824" s="121" t="b">
        <f>Final_Report[[#This Row],[Severity]]</f>
        <v>0</v>
      </c>
      <c r="E824" s="103" t="str">
        <f>CONCATENATE('Final Report'!AD824,CHAR(10),CHAR(10),'Final Report'!AF824)</f>
        <v xml:space="preserve">
N/A</v>
      </c>
      <c r="F824" s="103" t="str">
        <f>Final_Report[[#This Row],[Components]]</f>
        <v>N/A (Level N/A), Accessibility, Audit, Marketing, MLM-XL, MLVISION, MyLab, US, VPAT</v>
      </c>
      <c r="G824" s="103" t="e">
        <f>Final_Report[[#This Row],[Labels]]</f>
        <v>#VALUE!</v>
      </c>
      <c r="H824" s="103">
        <f>Final_Report[[#This Row],[ScreenShot Name]]</f>
        <v>0</v>
      </c>
      <c r="I824" s="104">
        <f>Final_Report[[#This Row],[Priority]]</f>
        <v>0</v>
      </c>
      <c r="J824" s="103">
        <f>Final_Report[[#This Row],[Uploading Status]]</f>
        <v>0</v>
      </c>
    </row>
    <row r="825" spans="1:10" ht="409.5" hidden="1">
      <c r="A825" s="58">
        <f>Final_Report[[#This Row],[Issue Name]]</f>
        <v>0</v>
      </c>
      <c r="B825" s="103" t="str">
        <f>Final_Report[[#This Row],[Summary]]</f>
        <v>N/A</v>
      </c>
      <c r="C825" s="103" t="str">
        <f>CONCATENATE("*Steps to Reproduce:*",CHAR(10),CHAR(10),'Final Report'!AD825,CHAR(10),CHAR(10),'Final Report'!AF825,CHAR(10),CHAR(10),"*Actual Result:*",CHAR(10),'Final Report'!V825,CHAR(10),CHAR(10),"*ScreenShot Name:*",CHAR(10),'Final Report'!AI825,CHAR(10),CHAR(10),IF('Final Report'!X825&lt;&gt;"",CONCATENATE("*Code Snippet*",CHAR(10),'Final Report'!X825,CHAR(10),CHAR(10)),""),"*Expected Result*",CHAR(10),'Final Report'!Z825,CHAR(10),CHAR(10),"*Rationale*",CHAR(10),'Final Report'!AA825,CHAR(10),CHAR(10),"*Recommendation*",CHAR(10),'Final Report'!AC825,CHAR(10),CHAR(10),"*WCAG 2.1 Conformance Level:*",CHAR(10),'Final Report'!AG825,CHAR(10),CHAR(10),"*WCAG 2.1 Success Criteria:*",CHAR(10),'Final Report'!AH825,CHAR(10),CHAR(10),"*Tested on:*",CHAR(10),'Final Report'!AK825,CHAR(10),CHAR(10),IF(OR('Final Report'!G825&lt;&gt;"",'Final Report'!H825&lt;&gt;"",'Final Report'!I825&lt;&gt;"",'Final Report'!J825&lt;&gt;"",'Final Report'!K825&lt;&gt;"",'Final Report'!L825&lt;&gt;"",'Final Report'!M825&lt;&gt;"",'Final Report'!N825&lt;&gt;"",'Final Report'!O825&lt;&gt;""),CONCATENATE("*Assistive Technology:*",CHAR(10),IF('Final Report'!G825&lt;&gt;"",CONCATENATE("JAWS 2022 - Chrome - Windows - ",'Final Report'!G825,CHAR(10)),""),IF('Final Report'!H825&lt;&gt;"",CONCATENATE("NVDA 2022 - Firefox - Windows - ",'Final Report'!H825,CHAR(10)),""),IF('Final Report'!I825&lt;&gt;"",CONCATENATE("NVDA 2022 - Chrome - Windows - ",'Final Report'!I825,CHAR(10)),""),IF('Final Report'!J825&lt;&gt;"",CONCATENATE("VoiceOver - Safari - MAC OS - ",'Final Report'!J825,CHAR(10)),""),IF('Final Report'!K825&lt;&gt;"",CONCATENATE("VoiceOver - Chrome - MAC OS  - ",'Final Report'!K825,CHAR(10)),""),IF('Final Report'!L825&lt;&gt;"",CONCATENATE("VoiceOver - iOS - ",'Final Report'!L825,CHAR(10)),""),IF('Final Report'!M825&lt;&gt;"",CONCATENATE("TalkBack - Android - ",'Final Report'!M825,CHAR(10)),""),IF('Final Report'!N825&lt;&gt;"",CONCATENATE("ZoomText - ",'Final Report'!N825,CHAR(10)),""),IF('Final Report'!O825&lt;&gt;"",CONCATENATE("Dragon - ",'Final Report'!O825,CHAR(10)),""),CHAR(10),"*Original Bug:*",CHAR(10),)))</f>
        <v>*Steps to Reproduce:*
N/A
*Actual Result:*
N/A
*ScreenShot Name:*
*Code Snippet*
0
*Expected Result*
N/A
*Rationale*
N/A
*Recommendation*
N/A
*WCAG 2.1 Conformance Level:*
N/A
*WCAG 2.1 Success Criteria:*
N/A
*Tested on:*
Windows: 11
MAC OS: 12
iOS: 15
Android OS: 10
FALSE</v>
      </c>
      <c r="D825" s="121" t="b">
        <f>Final_Report[[#This Row],[Severity]]</f>
        <v>0</v>
      </c>
      <c r="E825" s="103" t="str">
        <f>CONCATENATE('Final Report'!AD825,CHAR(10),CHAR(10),'Final Report'!AF825)</f>
        <v xml:space="preserve">
N/A</v>
      </c>
      <c r="F825" s="103" t="str">
        <f>Final_Report[[#This Row],[Components]]</f>
        <v>N/A (Level N/A), Accessibility, Audit, Marketing, MLM-XL, MLVISION, MyLab, US, VPAT</v>
      </c>
      <c r="G825" s="103" t="e">
        <f>Final_Report[[#This Row],[Labels]]</f>
        <v>#VALUE!</v>
      </c>
      <c r="H825" s="103">
        <f>Final_Report[[#This Row],[ScreenShot Name]]</f>
        <v>0</v>
      </c>
      <c r="I825" s="104">
        <f>Final_Report[[#This Row],[Priority]]</f>
        <v>0</v>
      </c>
      <c r="J825" s="103">
        <f>Final_Report[[#This Row],[Uploading Status]]</f>
        <v>0</v>
      </c>
    </row>
    <row r="826" spans="1:10" ht="409.5" hidden="1">
      <c r="A826" s="58">
        <f>Final_Report[[#This Row],[Issue Name]]</f>
        <v>0</v>
      </c>
      <c r="B826" s="103" t="str">
        <f>Final_Report[[#This Row],[Summary]]</f>
        <v>N/A</v>
      </c>
      <c r="C826" s="103" t="str">
        <f>CONCATENATE("*Steps to Reproduce:*",CHAR(10),CHAR(10),'Final Report'!AD826,CHAR(10),CHAR(10),'Final Report'!AF826,CHAR(10),CHAR(10),"*Actual Result:*",CHAR(10),'Final Report'!V826,CHAR(10),CHAR(10),"*ScreenShot Name:*",CHAR(10),'Final Report'!AI826,CHAR(10),CHAR(10),IF('Final Report'!X826&lt;&gt;"",CONCATENATE("*Code Snippet*",CHAR(10),'Final Report'!X826,CHAR(10),CHAR(10)),""),"*Expected Result*",CHAR(10),'Final Report'!Z826,CHAR(10),CHAR(10),"*Rationale*",CHAR(10),'Final Report'!AA826,CHAR(10),CHAR(10),"*Recommendation*",CHAR(10),'Final Report'!AC826,CHAR(10),CHAR(10),"*WCAG 2.1 Conformance Level:*",CHAR(10),'Final Report'!AG826,CHAR(10),CHAR(10),"*WCAG 2.1 Success Criteria:*",CHAR(10),'Final Report'!AH826,CHAR(10),CHAR(10),"*Tested on:*",CHAR(10),'Final Report'!AK826,CHAR(10),CHAR(10),IF(OR('Final Report'!G826&lt;&gt;"",'Final Report'!H826&lt;&gt;"",'Final Report'!I826&lt;&gt;"",'Final Report'!J826&lt;&gt;"",'Final Report'!K826&lt;&gt;"",'Final Report'!L826&lt;&gt;"",'Final Report'!M826&lt;&gt;"",'Final Report'!N826&lt;&gt;"",'Final Report'!O826&lt;&gt;""),CONCATENATE("*Assistive Technology:*",CHAR(10),IF('Final Report'!G826&lt;&gt;"",CONCATENATE("JAWS 2022 - Chrome - Windows - ",'Final Report'!G826,CHAR(10)),""),IF('Final Report'!H826&lt;&gt;"",CONCATENATE("NVDA 2022 - Firefox - Windows - ",'Final Report'!H826,CHAR(10)),""),IF('Final Report'!I826&lt;&gt;"",CONCATENATE("NVDA 2022 - Chrome - Windows - ",'Final Report'!I826,CHAR(10)),""),IF('Final Report'!J826&lt;&gt;"",CONCATENATE("VoiceOver - Safari - MAC OS - ",'Final Report'!J826,CHAR(10)),""),IF('Final Report'!K826&lt;&gt;"",CONCATENATE("VoiceOver - Chrome - MAC OS  - ",'Final Report'!K826,CHAR(10)),""),IF('Final Report'!L826&lt;&gt;"",CONCATENATE("VoiceOver - iOS - ",'Final Report'!L826,CHAR(10)),""),IF('Final Report'!M826&lt;&gt;"",CONCATENATE("TalkBack - Android - ",'Final Report'!M826,CHAR(10)),""),IF('Final Report'!N826&lt;&gt;"",CONCATENATE("ZoomText - ",'Final Report'!N826,CHAR(10)),""),IF('Final Report'!O826&lt;&gt;"",CONCATENATE("Dragon - ",'Final Report'!O826,CHAR(10)),""),CHAR(10),"*Original Bug:*",CHAR(10),)))</f>
        <v>*Steps to Reproduce:*
N/A
*Actual Result:*
N/A
*ScreenShot Name:*
*Code Snippet*
0
*Expected Result*
N/A
*Rationale*
N/A
*Recommendation*
N/A
*WCAG 2.1 Conformance Level:*
N/A
*WCAG 2.1 Success Criteria:*
N/A
*Tested on:*
Windows: 11
MAC OS: 12
iOS: 15
Android OS: 10
FALSE</v>
      </c>
      <c r="D826" s="121" t="b">
        <f>Final_Report[[#This Row],[Severity]]</f>
        <v>0</v>
      </c>
      <c r="E826" s="103" t="str">
        <f>CONCATENATE('Final Report'!AD826,CHAR(10),CHAR(10),'Final Report'!AF826)</f>
        <v xml:space="preserve">
N/A</v>
      </c>
      <c r="F826" s="103" t="str">
        <f>Final_Report[[#This Row],[Components]]</f>
        <v>N/A (Level N/A), Accessibility, Audit, Marketing, MLM-XL, MLVISION, MyLab, US, VPAT</v>
      </c>
      <c r="G826" s="103" t="e">
        <f>Final_Report[[#This Row],[Labels]]</f>
        <v>#VALUE!</v>
      </c>
      <c r="H826" s="103">
        <f>Final_Report[[#This Row],[ScreenShot Name]]</f>
        <v>0</v>
      </c>
      <c r="I826" s="104">
        <f>Final_Report[[#This Row],[Priority]]</f>
        <v>0</v>
      </c>
      <c r="J826" s="103">
        <f>Final_Report[[#This Row],[Uploading Status]]</f>
        <v>0</v>
      </c>
    </row>
    <row r="827" spans="1:10" ht="409.5" hidden="1">
      <c r="A827" s="58">
        <f>Final_Report[[#This Row],[Issue Name]]</f>
        <v>0</v>
      </c>
      <c r="B827" s="103" t="str">
        <f>Final_Report[[#This Row],[Summary]]</f>
        <v>N/A</v>
      </c>
      <c r="C827" s="103" t="str">
        <f>CONCATENATE("*Steps to Reproduce:*",CHAR(10),CHAR(10),'Final Report'!AD827,CHAR(10),CHAR(10),'Final Report'!AF827,CHAR(10),CHAR(10),"*Actual Result:*",CHAR(10),'Final Report'!V827,CHAR(10),CHAR(10),"*ScreenShot Name:*",CHAR(10),'Final Report'!AI827,CHAR(10),CHAR(10),IF('Final Report'!X827&lt;&gt;"",CONCATENATE("*Code Snippet*",CHAR(10),'Final Report'!X827,CHAR(10),CHAR(10)),""),"*Expected Result*",CHAR(10),'Final Report'!Z827,CHAR(10),CHAR(10),"*Rationale*",CHAR(10),'Final Report'!AA827,CHAR(10),CHAR(10),"*Recommendation*",CHAR(10),'Final Report'!AC827,CHAR(10),CHAR(10),"*WCAG 2.1 Conformance Level:*",CHAR(10),'Final Report'!AG827,CHAR(10),CHAR(10),"*WCAG 2.1 Success Criteria:*",CHAR(10),'Final Report'!AH827,CHAR(10),CHAR(10),"*Tested on:*",CHAR(10),'Final Report'!AK827,CHAR(10),CHAR(10),IF(OR('Final Report'!G827&lt;&gt;"",'Final Report'!H827&lt;&gt;"",'Final Report'!I827&lt;&gt;"",'Final Report'!J827&lt;&gt;"",'Final Report'!K827&lt;&gt;"",'Final Report'!L827&lt;&gt;"",'Final Report'!M827&lt;&gt;"",'Final Report'!N827&lt;&gt;"",'Final Report'!O827&lt;&gt;""),CONCATENATE("*Assistive Technology:*",CHAR(10),IF('Final Report'!G827&lt;&gt;"",CONCATENATE("JAWS 2022 - Chrome - Windows - ",'Final Report'!G827,CHAR(10)),""),IF('Final Report'!H827&lt;&gt;"",CONCATENATE("NVDA 2022 - Firefox - Windows - ",'Final Report'!H827,CHAR(10)),""),IF('Final Report'!I827&lt;&gt;"",CONCATENATE("NVDA 2022 - Chrome - Windows - ",'Final Report'!I827,CHAR(10)),""),IF('Final Report'!J827&lt;&gt;"",CONCATENATE("VoiceOver - Safari - MAC OS - ",'Final Report'!J827,CHAR(10)),""),IF('Final Report'!K827&lt;&gt;"",CONCATENATE("VoiceOver - Chrome - MAC OS  - ",'Final Report'!K827,CHAR(10)),""),IF('Final Report'!L827&lt;&gt;"",CONCATENATE("VoiceOver - iOS - ",'Final Report'!L827,CHAR(10)),""),IF('Final Report'!M827&lt;&gt;"",CONCATENATE("TalkBack - Android - ",'Final Report'!M827,CHAR(10)),""),IF('Final Report'!N827&lt;&gt;"",CONCATENATE("ZoomText - ",'Final Report'!N827,CHAR(10)),""),IF('Final Report'!O827&lt;&gt;"",CONCATENATE("Dragon - ",'Final Report'!O827,CHAR(10)),""),CHAR(10),"*Original Bug:*",CHAR(10),)))</f>
        <v>*Steps to Reproduce:*
N/A
*Actual Result:*
N/A
*ScreenShot Name:*
*Code Snippet*
0
*Expected Result*
N/A
*Rationale*
N/A
*Recommendation*
N/A
*WCAG 2.1 Conformance Level:*
N/A
*WCAG 2.1 Success Criteria:*
N/A
*Tested on:*
Windows: 11
MAC OS: 12
iOS: 15
Android OS: 10
FALSE</v>
      </c>
      <c r="D827" s="121" t="b">
        <f>Final_Report[[#This Row],[Severity]]</f>
        <v>0</v>
      </c>
      <c r="E827" s="103" t="str">
        <f>CONCATENATE('Final Report'!AD827,CHAR(10),CHAR(10),'Final Report'!AF827)</f>
        <v xml:space="preserve">
N/A</v>
      </c>
      <c r="F827" s="103" t="str">
        <f>Final_Report[[#This Row],[Components]]</f>
        <v>N/A (Level N/A), Accessibility, Audit, Marketing, MLM-XL, MLVISION, MyLab, US, VPAT</v>
      </c>
      <c r="G827" s="103" t="e">
        <f>Final_Report[[#This Row],[Labels]]</f>
        <v>#VALUE!</v>
      </c>
      <c r="H827" s="103">
        <f>Final_Report[[#This Row],[ScreenShot Name]]</f>
        <v>0</v>
      </c>
      <c r="I827" s="104">
        <f>Final_Report[[#This Row],[Priority]]</f>
        <v>0</v>
      </c>
      <c r="J827" s="103">
        <f>Final_Report[[#This Row],[Uploading Status]]</f>
        <v>0</v>
      </c>
    </row>
    <row r="828" spans="1:10" ht="409.5" hidden="1">
      <c r="A828" s="58">
        <f>Final_Report[[#This Row],[Issue Name]]</f>
        <v>0</v>
      </c>
      <c r="B828" s="103" t="str">
        <f>Final_Report[[#This Row],[Summary]]</f>
        <v>N/A</v>
      </c>
      <c r="C828" s="103" t="str">
        <f>CONCATENATE("*Steps to Reproduce:*",CHAR(10),CHAR(10),'Final Report'!AD828,CHAR(10),CHAR(10),'Final Report'!AF828,CHAR(10),CHAR(10),"*Actual Result:*",CHAR(10),'Final Report'!V828,CHAR(10),CHAR(10),"*ScreenShot Name:*",CHAR(10),'Final Report'!AI828,CHAR(10),CHAR(10),IF('Final Report'!X828&lt;&gt;"",CONCATENATE("*Code Snippet*",CHAR(10),'Final Report'!X828,CHAR(10),CHAR(10)),""),"*Expected Result*",CHAR(10),'Final Report'!Z828,CHAR(10),CHAR(10),"*Rationale*",CHAR(10),'Final Report'!AA828,CHAR(10),CHAR(10),"*Recommendation*",CHAR(10),'Final Report'!AC828,CHAR(10),CHAR(10),"*WCAG 2.1 Conformance Level:*",CHAR(10),'Final Report'!AG828,CHAR(10),CHAR(10),"*WCAG 2.1 Success Criteria:*",CHAR(10),'Final Report'!AH828,CHAR(10),CHAR(10),"*Tested on:*",CHAR(10),'Final Report'!AK828,CHAR(10),CHAR(10),IF(OR('Final Report'!G828&lt;&gt;"",'Final Report'!H828&lt;&gt;"",'Final Report'!I828&lt;&gt;"",'Final Report'!J828&lt;&gt;"",'Final Report'!K828&lt;&gt;"",'Final Report'!L828&lt;&gt;"",'Final Report'!M828&lt;&gt;"",'Final Report'!N828&lt;&gt;"",'Final Report'!O828&lt;&gt;""),CONCATENATE("*Assistive Technology:*",CHAR(10),IF('Final Report'!G828&lt;&gt;"",CONCATENATE("JAWS 2022 - Chrome - Windows - ",'Final Report'!G828,CHAR(10)),""),IF('Final Report'!H828&lt;&gt;"",CONCATENATE("NVDA 2022 - Firefox - Windows - ",'Final Report'!H828,CHAR(10)),""),IF('Final Report'!I828&lt;&gt;"",CONCATENATE("NVDA 2022 - Chrome - Windows - ",'Final Report'!I828,CHAR(10)),""),IF('Final Report'!J828&lt;&gt;"",CONCATENATE("VoiceOver - Safari - MAC OS - ",'Final Report'!J828,CHAR(10)),""),IF('Final Report'!K828&lt;&gt;"",CONCATENATE("VoiceOver - Chrome - MAC OS  - ",'Final Report'!K828,CHAR(10)),""),IF('Final Report'!L828&lt;&gt;"",CONCATENATE("VoiceOver - iOS - ",'Final Report'!L828,CHAR(10)),""),IF('Final Report'!M828&lt;&gt;"",CONCATENATE("TalkBack - Android - ",'Final Report'!M828,CHAR(10)),""),IF('Final Report'!N828&lt;&gt;"",CONCATENATE("ZoomText - ",'Final Report'!N828,CHAR(10)),""),IF('Final Report'!O828&lt;&gt;"",CONCATENATE("Dragon - ",'Final Report'!O828,CHAR(10)),""),CHAR(10),"*Original Bug:*",CHAR(10),)))</f>
        <v>*Steps to Reproduce:*
N/A
*Actual Result:*
N/A
*ScreenShot Name:*
*Code Snippet*
0
*Expected Result*
N/A
*Rationale*
N/A
*Recommendation*
N/A
*WCAG 2.1 Conformance Level:*
N/A
*WCAG 2.1 Success Criteria:*
N/A
*Tested on:*
Windows: 11
MAC OS: 12
iOS: 15
Android OS: 10
FALSE</v>
      </c>
      <c r="D828" s="121" t="b">
        <f>Final_Report[[#This Row],[Severity]]</f>
        <v>0</v>
      </c>
      <c r="E828" s="103" t="str">
        <f>CONCATENATE('Final Report'!AD828,CHAR(10),CHAR(10),'Final Report'!AF828)</f>
        <v xml:space="preserve">
N/A</v>
      </c>
      <c r="F828" s="103" t="str">
        <f>Final_Report[[#This Row],[Components]]</f>
        <v>N/A (Level N/A), Accessibility, Audit, Marketing, MLM-XL, MLVISION, MyLab, US, VPAT</v>
      </c>
      <c r="G828" s="103" t="e">
        <f>Final_Report[[#This Row],[Labels]]</f>
        <v>#VALUE!</v>
      </c>
      <c r="H828" s="103">
        <f>Final_Report[[#This Row],[ScreenShot Name]]</f>
        <v>0</v>
      </c>
      <c r="I828" s="104">
        <f>Final_Report[[#This Row],[Priority]]</f>
        <v>0</v>
      </c>
      <c r="J828" s="103">
        <f>Final_Report[[#This Row],[Uploading Status]]</f>
        <v>0</v>
      </c>
    </row>
    <row r="829" spans="1:10" ht="409.5" hidden="1">
      <c r="A829" s="58">
        <f>Final_Report[[#This Row],[Issue Name]]</f>
        <v>0</v>
      </c>
      <c r="B829" s="103" t="str">
        <f>Final_Report[[#This Row],[Summary]]</f>
        <v>N/A</v>
      </c>
      <c r="C829" s="103" t="str">
        <f>CONCATENATE("*Steps to Reproduce:*",CHAR(10),CHAR(10),'Final Report'!AD829,CHAR(10),CHAR(10),'Final Report'!AF829,CHAR(10),CHAR(10),"*Actual Result:*",CHAR(10),'Final Report'!V829,CHAR(10),CHAR(10),"*ScreenShot Name:*",CHAR(10),'Final Report'!AI829,CHAR(10),CHAR(10),IF('Final Report'!X829&lt;&gt;"",CONCATENATE("*Code Snippet*",CHAR(10),'Final Report'!X829,CHAR(10),CHAR(10)),""),"*Expected Result*",CHAR(10),'Final Report'!Z829,CHAR(10),CHAR(10),"*Rationale*",CHAR(10),'Final Report'!AA829,CHAR(10),CHAR(10),"*Recommendation*",CHAR(10),'Final Report'!AC829,CHAR(10),CHAR(10),"*WCAG 2.1 Conformance Level:*",CHAR(10),'Final Report'!AG829,CHAR(10),CHAR(10),"*WCAG 2.1 Success Criteria:*",CHAR(10),'Final Report'!AH829,CHAR(10),CHAR(10),"*Tested on:*",CHAR(10),'Final Report'!AK829,CHAR(10),CHAR(10),IF(OR('Final Report'!G829&lt;&gt;"",'Final Report'!H829&lt;&gt;"",'Final Report'!I829&lt;&gt;"",'Final Report'!J829&lt;&gt;"",'Final Report'!K829&lt;&gt;"",'Final Report'!L829&lt;&gt;"",'Final Report'!M829&lt;&gt;"",'Final Report'!N829&lt;&gt;"",'Final Report'!O829&lt;&gt;""),CONCATENATE("*Assistive Technology:*",CHAR(10),IF('Final Report'!G829&lt;&gt;"",CONCATENATE("JAWS 2022 - Chrome - Windows - ",'Final Report'!G829,CHAR(10)),""),IF('Final Report'!H829&lt;&gt;"",CONCATENATE("NVDA 2022 - Firefox - Windows - ",'Final Report'!H829,CHAR(10)),""),IF('Final Report'!I829&lt;&gt;"",CONCATENATE("NVDA 2022 - Chrome - Windows - ",'Final Report'!I829,CHAR(10)),""),IF('Final Report'!J829&lt;&gt;"",CONCATENATE("VoiceOver - Safari - MAC OS - ",'Final Report'!J829,CHAR(10)),""),IF('Final Report'!K829&lt;&gt;"",CONCATENATE("VoiceOver - Chrome - MAC OS  - ",'Final Report'!K829,CHAR(10)),""),IF('Final Report'!L829&lt;&gt;"",CONCATENATE("VoiceOver - iOS - ",'Final Report'!L829,CHAR(10)),""),IF('Final Report'!M829&lt;&gt;"",CONCATENATE("TalkBack - Android - ",'Final Report'!M829,CHAR(10)),""),IF('Final Report'!N829&lt;&gt;"",CONCATENATE("ZoomText - ",'Final Report'!N829,CHAR(10)),""),IF('Final Report'!O829&lt;&gt;"",CONCATENATE("Dragon - ",'Final Report'!O829,CHAR(10)),""),CHAR(10),"*Original Bug:*",CHAR(10),)))</f>
        <v>*Steps to Reproduce:*
N/A
*Actual Result:*
N/A
*ScreenShot Name:*
*Code Snippet*
0
*Expected Result*
N/A
*Rationale*
N/A
*Recommendation*
N/A
*WCAG 2.1 Conformance Level:*
N/A
*WCAG 2.1 Success Criteria:*
N/A
*Tested on:*
Windows: 11
MAC OS: 12
iOS: 15
Android OS: 10
FALSE</v>
      </c>
      <c r="D829" s="121" t="b">
        <f>Final_Report[[#This Row],[Severity]]</f>
        <v>0</v>
      </c>
      <c r="E829" s="103" t="str">
        <f>CONCATENATE('Final Report'!AD829,CHAR(10),CHAR(10),'Final Report'!AF829)</f>
        <v xml:space="preserve">
N/A</v>
      </c>
      <c r="F829" s="103" t="str">
        <f>Final_Report[[#This Row],[Components]]</f>
        <v>N/A (Level N/A), Accessibility, Audit, Marketing, MLM-XL, MLVISION, MyLab, US, VPAT</v>
      </c>
      <c r="G829" s="103" t="e">
        <f>Final_Report[[#This Row],[Labels]]</f>
        <v>#VALUE!</v>
      </c>
      <c r="H829" s="103">
        <f>Final_Report[[#This Row],[ScreenShot Name]]</f>
        <v>0</v>
      </c>
      <c r="I829" s="104">
        <f>Final_Report[[#This Row],[Priority]]</f>
        <v>0</v>
      </c>
      <c r="J829" s="103">
        <f>Final_Report[[#This Row],[Uploading Status]]</f>
        <v>0</v>
      </c>
    </row>
    <row r="830" spans="1:10" ht="409.5" hidden="1">
      <c r="A830" s="58">
        <f>Final_Report[[#This Row],[Issue Name]]</f>
        <v>0</v>
      </c>
      <c r="B830" s="103" t="str">
        <f>Final_Report[[#This Row],[Summary]]</f>
        <v>N/A</v>
      </c>
      <c r="C830" s="103" t="str">
        <f>CONCATENATE("*Steps to Reproduce:*",CHAR(10),CHAR(10),'Final Report'!AD830,CHAR(10),CHAR(10),'Final Report'!AF830,CHAR(10),CHAR(10),"*Actual Result:*",CHAR(10),'Final Report'!V830,CHAR(10),CHAR(10),"*ScreenShot Name:*",CHAR(10),'Final Report'!AI830,CHAR(10),CHAR(10),IF('Final Report'!X830&lt;&gt;"",CONCATENATE("*Code Snippet*",CHAR(10),'Final Report'!X830,CHAR(10),CHAR(10)),""),"*Expected Result*",CHAR(10),'Final Report'!Z830,CHAR(10),CHAR(10),"*Rationale*",CHAR(10),'Final Report'!AA830,CHAR(10),CHAR(10),"*Recommendation*",CHAR(10),'Final Report'!AC830,CHAR(10),CHAR(10),"*WCAG 2.1 Conformance Level:*",CHAR(10),'Final Report'!AG830,CHAR(10),CHAR(10),"*WCAG 2.1 Success Criteria:*",CHAR(10),'Final Report'!AH830,CHAR(10),CHAR(10),"*Tested on:*",CHAR(10),'Final Report'!AK830,CHAR(10),CHAR(10),IF(OR('Final Report'!G830&lt;&gt;"",'Final Report'!H830&lt;&gt;"",'Final Report'!I830&lt;&gt;"",'Final Report'!J830&lt;&gt;"",'Final Report'!K830&lt;&gt;"",'Final Report'!L830&lt;&gt;"",'Final Report'!M830&lt;&gt;"",'Final Report'!N830&lt;&gt;"",'Final Report'!O830&lt;&gt;""),CONCATENATE("*Assistive Technology:*",CHAR(10),IF('Final Report'!G830&lt;&gt;"",CONCATENATE("JAWS 2022 - Chrome - Windows - ",'Final Report'!G830,CHAR(10)),""),IF('Final Report'!H830&lt;&gt;"",CONCATENATE("NVDA 2022 - Firefox - Windows - ",'Final Report'!H830,CHAR(10)),""),IF('Final Report'!I830&lt;&gt;"",CONCATENATE("NVDA 2022 - Chrome - Windows - ",'Final Report'!I830,CHAR(10)),""),IF('Final Report'!J830&lt;&gt;"",CONCATENATE("VoiceOver - Safari - MAC OS - ",'Final Report'!J830,CHAR(10)),""),IF('Final Report'!K830&lt;&gt;"",CONCATENATE("VoiceOver - Chrome - MAC OS  - ",'Final Report'!K830,CHAR(10)),""),IF('Final Report'!L830&lt;&gt;"",CONCATENATE("VoiceOver - iOS - ",'Final Report'!L830,CHAR(10)),""),IF('Final Report'!M830&lt;&gt;"",CONCATENATE("TalkBack - Android - ",'Final Report'!M830,CHAR(10)),""),IF('Final Report'!N830&lt;&gt;"",CONCATENATE("ZoomText - ",'Final Report'!N830,CHAR(10)),""),IF('Final Report'!O830&lt;&gt;"",CONCATENATE("Dragon - ",'Final Report'!O830,CHAR(10)),""),CHAR(10),"*Original Bug:*",CHAR(10),)))</f>
        <v>*Steps to Reproduce:*
N/A
*Actual Result:*
N/A
*ScreenShot Name:*
*Code Snippet*
0
*Expected Result*
N/A
*Rationale*
N/A
*Recommendation*
N/A
*WCAG 2.1 Conformance Level:*
N/A
*WCAG 2.1 Success Criteria:*
N/A
*Tested on:*
Windows: 11
MAC OS: 12
iOS: 15
Android OS: 10
FALSE</v>
      </c>
      <c r="D830" s="121" t="b">
        <f>Final_Report[[#This Row],[Severity]]</f>
        <v>0</v>
      </c>
      <c r="E830" s="103" t="str">
        <f>CONCATENATE('Final Report'!AD830,CHAR(10),CHAR(10),'Final Report'!AF830)</f>
        <v xml:space="preserve">
N/A</v>
      </c>
      <c r="F830" s="103" t="str">
        <f>Final_Report[[#This Row],[Components]]</f>
        <v>N/A (Level N/A), Accessibility, Audit, Marketing, MLM-XL, MLVISION, MyLab, US, VPAT</v>
      </c>
      <c r="G830" s="103" t="e">
        <f>Final_Report[[#This Row],[Labels]]</f>
        <v>#VALUE!</v>
      </c>
      <c r="H830" s="103">
        <f>Final_Report[[#This Row],[ScreenShot Name]]</f>
        <v>0</v>
      </c>
      <c r="I830" s="104">
        <f>Final_Report[[#This Row],[Priority]]</f>
        <v>0</v>
      </c>
      <c r="J830" s="103">
        <f>Final_Report[[#This Row],[Uploading Status]]</f>
        <v>0</v>
      </c>
    </row>
    <row r="831" spans="1:10" ht="409.5" hidden="1">
      <c r="A831" s="58">
        <f>Final_Report[[#This Row],[Issue Name]]</f>
        <v>0</v>
      </c>
      <c r="B831" s="103" t="str">
        <f>Final_Report[[#This Row],[Summary]]</f>
        <v>N/A</v>
      </c>
      <c r="C831" s="103" t="str">
        <f>CONCATENATE("*Steps to Reproduce:*",CHAR(10),CHAR(10),'Final Report'!AD831,CHAR(10),CHAR(10),'Final Report'!AF831,CHAR(10),CHAR(10),"*Actual Result:*",CHAR(10),'Final Report'!V831,CHAR(10),CHAR(10),"*ScreenShot Name:*",CHAR(10),'Final Report'!AI831,CHAR(10),CHAR(10),IF('Final Report'!X831&lt;&gt;"",CONCATENATE("*Code Snippet*",CHAR(10),'Final Report'!X831,CHAR(10),CHAR(10)),""),"*Expected Result*",CHAR(10),'Final Report'!Z831,CHAR(10),CHAR(10),"*Rationale*",CHAR(10),'Final Report'!AA831,CHAR(10),CHAR(10),"*Recommendation*",CHAR(10),'Final Report'!AC831,CHAR(10),CHAR(10),"*WCAG 2.1 Conformance Level:*",CHAR(10),'Final Report'!AG831,CHAR(10),CHAR(10),"*WCAG 2.1 Success Criteria:*",CHAR(10),'Final Report'!AH831,CHAR(10),CHAR(10),"*Tested on:*",CHAR(10),'Final Report'!AK831,CHAR(10),CHAR(10),IF(OR('Final Report'!G831&lt;&gt;"",'Final Report'!H831&lt;&gt;"",'Final Report'!I831&lt;&gt;"",'Final Report'!J831&lt;&gt;"",'Final Report'!K831&lt;&gt;"",'Final Report'!L831&lt;&gt;"",'Final Report'!M831&lt;&gt;"",'Final Report'!N831&lt;&gt;"",'Final Report'!O831&lt;&gt;""),CONCATENATE("*Assistive Technology:*",CHAR(10),IF('Final Report'!G831&lt;&gt;"",CONCATENATE("JAWS 2022 - Chrome - Windows - ",'Final Report'!G831,CHAR(10)),""),IF('Final Report'!H831&lt;&gt;"",CONCATENATE("NVDA 2022 - Firefox - Windows - ",'Final Report'!H831,CHAR(10)),""),IF('Final Report'!I831&lt;&gt;"",CONCATENATE("NVDA 2022 - Chrome - Windows - ",'Final Report'!I831,CHAR(10)),""),IF('Final Report'!J831&lt;&gt;"",CONCATENATE("VoiceOver - Safari - MAC OS - ",'Final Report'!J831,CHAR(10)),""),IF('Final Report'!K831&lt;&gt;"",CONCATENATE("VoiceOver - Chrome - MAC OS  - ",'Final Report'!K831,CHAR(10)),""),IF('Final Report'!L831&lt;&gt;"",CONCATENATE("VoiceOver - iOS - ",'Final Report'!L831,CHAR(10)),""),IF('Final Report'!M831&lt;&gt;"",CONCATENATE("TalkBack - Android - ",'Final Report'!M831,CHAR(10)),""),IF('Final Report'!N831&lt;&gt;"",CONCATENATE("ZoomText - ",'Final Report'!N831,CHAR(10)),""),IF('Final Report'!O831&lt;&gt;"",CONCATENATE("Dragon - ",'Final Report'!O831,CHAR(10)),""),CHAR(10),"*Original Bug:*",CHAR(10),)))</f>
        <v>*Steps to Reproduce:*
N/A
*Actual Result:*
N/A
*ScreenShot Name:*
*Code Snippet*
0
*Expected Result*
N/A
*Rationale*
N/A
*Recommendation*
N/A
*WCAG 2.1 Conformance Level:*
N/A
*WCAG 2.1 Success Criteria:*
N/A
*Tested on:*
Windows: 11
MAC OS: 12
iOS: 15
Android OS: 10
FALSE</v>
      </c>
      <c r="D831" s="121" t="b">
        <f>Final_Report[[#This Row],[Severity]]</f>
        <v>0</v>
      </c>
      <c r="E831" s="103" t="str">
        <f>CONCATENATE('Final Report'!AD831,CHAR(10),CHAR(10),'Final Report'!AF831)</f>
        <v xml:space="preserve">
N/A</v>
      </c>
      <c r="F831" s="103" t="str">
        <f>Final_Report[[#This Row],[Components]]</f>
        <v>N/A (Level N/A), Accessibility, Audit, Marketing, MLM-XL, MLVISION, MyLab, US, VPAT</v>
      </c>
      <c r="G831" s="103" t="e">
        <f>Final_Report[[#This Row],[Labels]]</f>
        <v>#VALUE!</v>
      </c>
      <c r="H831" s="103">
        <f>Final_Report[[#This Row],[ScreenShot Name]]</f>
        <v>0</v>
      </c>
      <c r="I831" s="104">
        <f>Final_Report[[#This Row],[Priority]]</f>
        <v>0</v>
      </c>
      <c r="J831" s="103">
        <f>Final_Report[[#This Row],[Uploading Status]]</f>
        <v>0</v>
      </c>
    </row>
    <row r="832" spans="1:10" ht="409.5" hidden="1">
      <c r="A832" s="58">
        <f>Final_Report[[#This Row],[Issue Name]]</f>
        <v>0</v>
      </c>
      <c r="B832" s="103" t="str">
        <f>Final_Report[[#This Row],[Summary]]</f>
        <v>N/A</v>
      </c>
      <c r="C832" s="103" t="str">
        <f>CONCATENATE("*Steps to Reproduce:*",CHAR(10),CHAR(10),'Final Report'!AD832,CHAR(10),CHAR(10),'Final Report'!AF832,CHAR(10),CHAR(10),"*Actual Result:*",CHAR(10),'Final Report'!V832,CHAR(10),CHAR(10),"*ScreenShot Name:*",CHAR(10),'Final Report'!AI832,CHAR(10),CHAR(10),IF('Final Report'!X832&lt;&gt;"",CONCATENATE("*Code Snippet*",CHAR(10),'Final Report'!X832,CHAR(10),CHAR(10)),""),"*Expected Result*",CHAR(10),'Final Report'!Z832,CHAR(10),CHAR(10),"*Rationale*",CHAR(10),'Final Report'!AA832,CHAR(10),CHAR(10),"*Recommendation*",CHAR(10),'Final Report'!AC832,CHAR(10),CHAR(10),"*WCAG 2.1 Conformance Level:*",CHAR(10),'Final Report'!AG832,CHAR(10),CHAR(10),"*WCAG 2.1 Success Criteria:*",CHAR(10),'Final Report'!AH832,CHAR(10),CHAR(10),"*Tested on:*",CHAR(10),'Final Report'!AK832,CHAR(10),CHAR(10),IF(OR('Final Report'!G832&lt;&gt;"",'Final Report'!H832&lt;&gt;"",'Final Report'!I832&lt;&gt;"",'Final Report'!J832&lt;&gt;"",'Final Report'!K832&lt;&gt;"",'Final Report'!L832&lt;&gt;"",'Final Report'!M832&lt;&gt;"",'Final Report'!N832&lt;&gt;"",'Final Report'!O832&lt;&gt;""),CONCATENATE("*Assistive Technology:*",CHAR(10),IF('Final Report'!G832&lt;&gt;"",CONCATENATE("JAWS 2022 - Chrome - Windows - ",'Final Report'!G832,CHAR(10)),""),IF('Final Report'!H832&lt;&gt;"",CONCATENATE("NVDA 2022 - Firefox - Windows - ",'Final Report'!H832,CHAR(10)),""),IF('Final Report'!I832&lt;&gt;"",CONCATENATE("NVDA 2022 - Chrome - Windows - ",'Final Report'!I832,CHAR(10)),""),IF('Final Report'!J832&lt;&gt;"",CONCATENATE("VoiceOver - Safari - MAC OS - ",'Final Report'!J832,CHAR(10)),""),IF('Final Report'!K832&lt;&gt;"",CONCATENATE("VoiceOver - Chrome - MAC OS  - ",'Final Report'!K832,CHAR(10)),""),IF('Final Report'!L832&lt;&gt;"",CONCATENATE("VoiceOver - iOS - ",'Final Report'!L832,CHAR(10)),""),IF('Final Report'!M832&lt;&gt;"",CONCATENATE("TalkBack - Android - ",'Final Report'!M832,CHAR(10)),""),IF('Final Report'!N832&lt;&gt;"",CONCATENATE("ZoomText - ",'Final Report'!N832,CHAR(10)),""),IF('Final Report'!O832&lt;&gt;"",CONCATENATE("Dragon - ",'Final Report'!O832,CHAR(10)),""),CHAR(10),"*Original Bug:*",CHAR(10),)))</f>
        <v>*Steps to Reproduce:*
N/A
*Actual Result:*
N/A
*ScreenShot Name:*
*Code Snippet*
0
*Expected Result*
N/A
*Rationale*
N/A
*Recommendation*
N/A
*WCAG 2.1 Conformance Level:*
N/A
*WCAG 2.1 Success Criteria:*
N/A
*Tested on:*
Windows: 11
MAC OS: 12
iOS: 15
Android OS: 10
FALSE</v>
      </c>
      <c r="D832" s="121" t="b">
        <f>Final_Report[[#This Row],[Severity]]</f>
        <v>0</v>
      </c>
      <c r="E832" s="103" t="str">
        <f>CONCATENATE('Final Report'!AD832,CHAR(10),CHAR(10),'Final Report'!AF832)</f>
        <v xml:space="preserve">
N/A</v>
      </c>
      <c r="F832" s="103" t="str">
        <f>Final_Report[[#This Row],[Components]]</f>
        <v>N/A (Level N/A), Accessibility, Audit, Marketing, MLM-XL, MLVISION, MyLab, US, VPAT</v>
      </c>
      <c r="G832" s="103" t="e">
        <f>Final_Report[[#This Row],[Labels]]</f>
        <v>#VALUE!</v>
      </c>
      <c r="H832" s="103">
        <f>Final_Report[[#This Row],[ScreenShot Name]]</f>
        <v>0</v>
      </c>
      <c r="I832" s="104">
        <f>Final_Report[[#This Row],[Priority]]</f>
        <v>0</v>
      </c>
      <c r="J832" s="103">
        <f>Final_Report[[#This Row],[Uploading Status]]</f>
        <v>0</v>
      </c>
    </row>
    <row r="833" spans="1:10" ht="409.5" hidden="1">
      <c r="A833" s="58">
        <f>Final_Report[[#This Row],[Issue Name]]</f>
        <v>0</v>
      </c>
      <c r="B833" s="103" t="str">
        <f>Final_Report[[#This Row],[Summary]]</f>
        <v>N/A</v>
      </c>
      <c r="C833" s="103" t="str">
        <f>CONCATENATE("*Steps to Reproduce:*",CHAR(10),CHAR(10),'Final Report'!AD833,CHAR(10),CHAR(10),'Final Report'!AF833,CHAR(10),CHAR(10),"*Actual Result:*",CHAR(10),'Final Report'!V833,CHAR(10),CHAR(10),"*ScreenShot Name:*",CHAR(10),'Final Report'!AI833,CHAR(10),CHAR(10),IF('Final Report'!X833&lt;&gt;"",CONCATENATE("*Code Snippet*",CHAR(10),'Final Report'!X833,CHAR(10),CHAR(10)),""),"*Expected Result*",CHAR(10),'Final Report'!Z833,CHAR(10),CHAR(10),"*Rationale*",CHAR(10),'Final Report'!AA833,CHAR(10),CHAR(10),"*Recommendation*",CHAR(10),'Final Report'!AC833,CHAR(10),CHAR(10),"*WCAG 2.1 Conformance Level:*",CHAR(10),'Final Report'!AG833,CHAR(10),CHAR(10),"*WCAG 2.1 Success Criteria:*",CHAR(10),'Final Report'!AH833,CHAR(10),CHAR(10),"*Tested on:*",CHAR(10),'Final Report'!AK833,CHAR(10),CHAR(10),IF(OR('Final Report'!G833&lt;&gt;"",'Final Report'!H833&lt;&gt;"",'Final Report'!I833&lt;&gt;"",'Final Report'!J833&lt;&gt;"",'Final Report'!K833&lt;&gt;"",'Final Report'!L833&lt;&gt;"",'Final Report'!M833&lt;&gt;"",'Final Report'!N833&lt;&gt;"",'Final Report'!O833&lt;&gt;""),CONCATENATE("*Assistive Technology:*",CHAR(10),IF('Final Report'!G833&lt;&gt;"",CONCATENATE("JAWS 2022 - Chrome - Windows - ",'Final Report'!G833,CHAR(10)),""),IF('Final Report'!H833&lt;&gt;"",CONCATENATE("NVDA 2022 - Firefox - Windows - ",'Final Report'!H833,CHAR(10)),""),IF('Final Report'!I833&lt;&gt;"",CONCATENATE("NVDA 2022 - Chrome - Windows - ",'Final Report'!I833,CHAR(10)),""),IF('Final Report'!J833&lt;&gt;"",CONCATENATE("VoiceOver - Safari - MAC OS - ",'Final Report'!J833,CHAR(10)),""),IF('Final Report'!K833&lt;&gt;"",CONCATENATE("VoiceOver - Chrome - MAC OS  - ",'Final Report'!K833,CHAR(10)),""),IF('Final Report'!L833&lt;&gt;"",CONCATENATE("VoiceOver - iOS - ",'Final Report'!L833,CHAR(10)),""),IF('Final Report'!M833&lt;&gt;"",CONCATENATE("TalkBack - Android - ",'Final Report'!M833,CHAR(10)),""),IF('Final Report'!N833&lt;&gt;"",CONCATENATE("ZoomText - ",'Final Report'!N833,CHAR(10)),""),IF('Final Report'!O833&lt;&gt;"",CONCATENATE("Dragon - ",'Final Report'!O833,CHAR(10)),""),CHAR(10),"*Original Bug:*",CHAR(10),)))</f>
        <v>*Steps to Reproduce:*
N/A
*Actual Result:*
N/A
*ScreenShot Name:*
*Code Snippet*
0
*Expected Result*
N/A
*Rationale*
N/A
*Recommendation*
N/A
*WCAG 2.1 Conformance Level:*
N/A
*WCAG 2.1 Success Criteria:*
N/A
*Tested on:*
Windows: 11
MAC OS: 12
iOS: 15
Android OS: 10
FALSE</v>
      </c>
      <c r="D833" s="121" t="b">
        <f>Final_Report[[#This Row],[Severity]]</f>
        <v>0</v>
      </c>
      <c r="E833" s="103" t="str">
        <f>CONCATENATE('Final Report'!AD833,CHAR(10),CHAR(10),'Final Report'!AF833)</f>
        <v xml:space="preserve">
N/A</v>
      </c>
      <c r="F833" s="103" t="str">
        <f>Final_Report[[#This Row],[Components]]</f>
        <v>N/A (Level N/A), Accessibility, Audit, Marketing, MLM-XL, MLVISION, MyLab, US, VPAT</v>
      </c>
      <c r="G833" s="103" t="e">
        <f>Final_Report[[#This Row],[Labels]]</f>
        <v>#VALUE!</v>
      </c>
      <c r="H833" s="103">
        <f>Final_Report[[#This Row],[ScreenShot Name]]</f>
        <v>0</v>
      </c>
      <c r="I833" s="104">
        <f>Final_Report[[#This Row],[Priority]]</f>
        <v>0</v>
      </c>
      <c r="J833" s="103">
        <f>Final_Report[[#This Row],[Uploading Status]]</f>
        <v>0</v>
      </c>
    </row>
    <row r="834" spans="1:10" ht="409.5" hidden="1">
      <c r="A834" s="58">
        <f>Final_Report[[#This Row],[Issue Name]]</f>
        <v>0</v>
      </c>
      <c r="B834" s="103" t="str">
        <f>Final_Report[[#This Row],[Summary]]</f>
        <v>N/A</v>
      </c>
      <c r="C834" s="103" t="str">
        <f>CONCATENATE("*Steps to Reproduce:*",CHAR(10),CHAR(10),'Final Report'!AD834,CHAR(10),CHAR(10),'Final Report'!AF834,CHAR(10),CHAR(10),"*Actual Result:*",CHAR(10),'Final Report'!V834,CHAR(10),CHAR(10),"*ScreenShot Name:*",CHAR(10),'Final Report'!AI834,CHAR(10),CHAR(10),IF('Final Report'!X834&lt;&gt;"",CONCATENATE("*Code Snippet*",CHAR(10),'Final Report'!X834,CHAR(10),CHAR(10)),""),"*Expected Result*",CHAR(10),'Final Report'!Z834,CHAR(10),CHAR(10),"*Rationale*",CHAR(10),'Final Report'!AA834,CHAR(10),CHAR(10),"*Recommendation*",CHAR(10),'Final Report'!AC834,CHAR(10),CHAR(10),"*WCAG 2.1 Conformance Level:*",CHAR(10),'Final Report'!AG834,CHAR(10),CHAR(10),"*WCAG 2.1 Success Criteria:*",CHAR(10),'Final Report'!AH834,CHAR(10),CHAR(10),"*Tested on:*",CHAR(10),'Final Report'!AK834,CHAR(10),CHAR(10),IF(OR('Final Report'!G834&lt;&gt;"",'Final Report'!H834&lt;&gt;"",'Final Report'!I834&lt;&gt;"",'Final Report'!J834&lt;&gt;"",'Final Report'!K834&lt;&gt;"",'Final Report'!L834&lt;&gt;"",'Final Report'!M834&lt;&gt;"",'Final Report'!N834&lt;&gt;"",'Final Report'!O834&lt;&gt;""),CONCATENATE("*Assistive Technology:*",CHAR(10),IF('Final Report'!G834&lt;&gt;"",CONCATENATE("JAWS 2022 - Chrome - Windows - ",'Final Report'!G834,CHAR(10)),""),IF('Final Report'!H834&lt;&gt;"",CONCATENATE("NVDA 2022 - Firefox - Windows - ",'Final Report'!H834,CHAR(10)),""),IF('Final Report'!I834&lt;&gt;"",CONCATENATE("NVDA 2022 - Chrome - Windows - ",'Final Report'!I834,CHAR(10)),""),IF('Final Report'!J834&lt;&gt;"",CONCATENATE("VoiceOver - Safari - MAC OS - ",'Final Report'!J834,CHAR(10)),""),IF('Final Report'!K834&lt;&gt;"",CONCATENATE("VoiceOver - Chrome - MAC OS  - ",'Final Report'!K834,CHAR(10)),""),IF('Final Report'!L834&lt;&gt;"",CONCATENATE("VoiceOver - iOS - ",'Final Report'!L834,CHAR(10)),""),IF('Final Report'!M834&lt;&gt;"",CONCATENATE("TalkBack - Android - ",'Final Report'!M834,CHAR(10)),""),IF('Final Report'!N834&lt;&gt;"",CONCATENATE("ZoomText - ",'Final Report'!N834,CHAR(10)),""),IF('Final Report'!O834&lt;&gt;"",CONCATENATE("Dragon - ",'Final Report'!O834,CHAR(10)),""),CHAR(10),"*Original Bug:*",CHAR(10),)))</f>
        <v>*Steps to Reproduce:*
N/A
*Actual Result:*
N/A
*ScreenShot Name:*
*Code Snippet*
0
*Expected Result*
N/A
*Rationale*
N/A
*Recommendation*
N/A
*WCAG 2.1 Conformance Level:*
N/A
*WCAG 2.1 Success Criteria:*
N/A
*Tested on:*
Windows: 11
MAC OS: 12
iOS: 15
Android OS: 10
FALSE</v>
      </c>
      <c r="D834" s="121" t="b">
        <f>Final_Report[[#This Row],[Severity]]</f>
        <v>0</v>
      </c>
      <c r="E834" s="103" t="str">
        <f>CONCATENATE('Final Report'!AD834,CHAR(10),CHAR(10),'Final Report'!AF834)</f>
        <v xml:space="preserve">
N/A</v>
      </c>
      <c r="F834" s="103" t="str">
        <f>Final_Report[[#This Row],[Components]]</f>
        <v>N/A (Level N/A), Accessibility, Audit, Marketing, MLM-XL, MLVISION, MyLab, US, VPAT</v>
      </c>
      <c r="G834" s="103" t="e">
        <f>Final_Report[[#This Row],[Labels]]</f>
        <v>#VALUE!</v>
      </c>
      <c r="H834" s="103">
        <f>Final_Report[[#This Row],[ScreenShot Name]]</f>
        <v>0</v>
      </c>
      <c r="I834" s="104">
        <f>Final_Report[[#This Row],[Priority]]</f>
        <v>0</v>
      </c>
      <c r="J834" s="103">
        <f>Final_Report[[#This Row],[Uploading Status]]</f>
        <v>0</v>
      </c>
    </row>
    <row r="835" spans="1:10" ht="409.5" hidden="1">
      <c r="A835" s="58">
        <f>Final_Report[[#This Row],[Issue Name]]</f>
        <v>0</v>
      </c>
      <c r="B835" s="103" t="str">
        <f>Final_Report[[#This Row],[Summary]]</f>
        <v>N/A</v>
      </c>
      <c r="C835" s="103" t="str">
        <f>CONCATENATE("*Steps to Reproduce:*",CHAR(10),CHAR(10),'Final Report'!AD835,CHAR(10),CHAR(10),'Final Report'!AF835,CHAR(10),CHAR(10),"*Actual Result:*",CHAR(10),'Final Report'!V835,CHAR(10),CHAR(10),"*ScreenShot Name:*",CHAR(10),'Final Report'!AI835,CHAR(10),CHAR(10),IF('Final Report'!X835&lt;&gt;"",CONCATENATE("*Code Snippet*",CHAR(10),'Final Report'!X835,CHAR(10),CHAR(10)),""),"*Expected Result*",CHAR(10),'Final Report'!Z835,CHAR(10),CHAR(10),"*Rationale*",CHAR(10),'Final Report'!AA835,CHAR(10),CHAR(10),"*Recommendation*",CHAR(10),'Final Report'!AC835,CHAR(10),CHAR(10),"*WCAG 2.1 Conformance Level:*",CHAR(10),'Final Report'!AG835,CHAR(10),CHAR(10),"*WCAG 2.1 Success Criteria:*",CHAR(10),'Final Report'!AH835,CHAR(10),CHAR(10),"*Tested on:*",CHAR(10),'Final Report'!AK835,CHAR(10),CHAR(10),IF(OR('Final Report'!G835&lt;&gt;"",'Final Report'!H835&lt;&gt;"",'Final Report'!I835&lt;&gt;"",'Final Report'!J835&lt;&gt;"",'Final Report'!K835&lt;&gt;"",'Final Report'!L835&lt;&gt;"",'Final Report'!M835&lt;&gt;"",'Final Report'!N835&lt;&gt;"",'Final Report'!O835&lt;&gt;""),CONCATENATE("*Assistive Technology:*",CHAR(10),IF('Final Report'!G835&lt;&gt;"",CONCATENATE("JAWS 2022 - Chrome - Windows - ",'Final Report'!G835,CHAR(10)),""),IF('Final Report'!H835&lt;&gt;"",CONCATENATE("NVDA 2022 - Firefox - Windows - ",'Final Report'!H835,CHAR(10)),""),IF('Final Report'!I835&lt;&gt;"",CONCATENATE("NVDA 2022 - Chrome - Windows - ",'Final Report'!I835,CHAR(10)),""),IF('Final Report'!J835&lt;&gt;"",CONCATENATE("VoiceOver - Safari - MAC OS - ",'Final Report'!J835,CHAR(10)),""),IF('Final Report'!K835&lt;&gt;"",CONCATENATE("VoiceOver - Chrome - MAC OS  - ",'Final Report'!K835,CHAR(10)),""),IF('Final Report'!L835&lt;&gt;"",CONCATENATE("VoiceOver - iOS - ",'Final Report'!L835,CHAR(10)),""),IF('Final Report'!M835&lt;&gt;"",CONCATENATE("TalkBack - Android - ",'Final Report'!M835,CHAR(10)),""),IF('Final Report'!N835&lt;&gt;"",CONCATENATE("ZoomText - ",'Final Report'!N835,CHAR(10)),""),IF('Final Report'!O835&lt;&gt;"",CONCATENATE("Dragon - ",'Final Report'!O835,CHAR(10)),""),CHAR(10),"*Original Bug:*",CHAR(10),)))</f>
        <v>*Steps to Reproduce:*
N/A
*Actual Result:*
N/A
*ScreenShot Name:*
*Code Snippet*
0
*Expected Result*
N/A
*Rationale*
N/A
*Recommendation*
N/A
*WCAG 2.1 Conformance Level:*
N/A
*WCAG 2.1 Success Criteria:*
N/A
*Tested on:*
Windows: 11
MAC OS: 12
iOS: 15
Android OS: 10
FALSE</v>
      </c>
      <c r="D835" s="121" t="b">
        <f>Final_Report[[#This Row],[Severity]]</f>
        <v>0</v>
      </c>
      <c r="E835" s="103" t="str">
        <f>CONCATENATE('Final Report'!AD835,CHAR(10),CHAR(10),'Final Report'!AF835)</f>
        <v xml:space="preserve">
N/A</v>
      </c>
      <c r="F835" s="103" t="str">
        <f>Final_Report[[#This Row],[Components]]</f>
        <v>N/A (Level N/A), Accessibility, Audit, Marketing, MLM-XL, MLVISION, MyLab, US, VPAT</v>
      </c>
      <c r="G835" s="103" t="e">
        <f>Final_Report[[#This Row],[Labels]]</f>
        <v>#VALUE!</v>
      </c>
      <c r="H835" s="103">
        <f>Final_Report[[#This Row],[ScreenShot Name]]</f>
        <v>0</v>
      </c>
      <c r="I835" s="104">
        <f>Final_Report[[#This Row],[Priority]]</f>
        <v>0</v>
      </c>
      <c r="J835" s="103">
        <f>Final_Report[[#This Row],[Uploading Status]]</f>
        <v>0</v>
      </c>
    </row>
    <row r="836" spans="1:10" ht="409.5" hidden="1">
      <c r="A836" s="58">
        <f>Final_Report[[#This Row],[Issue Name]]</f>
        <v>0</v>
      </c>
      <c r="B836" s="103" t="str">
        <f>Final_Report[[#This Row],[Summary]]</f>
        <v>N/A</v>
      </c>
      <c r="C836" s="103" t="str">
        <f>CONCATENATE("*Steps to Reproduce:*",CHAR(10),CHAR(10),'Final Report'!AD836,CHAR(10),CHAR(10),'Final Report'!AF836,CHAR(10),CHAR(10),"*Actual Result:*",CHAR(10),'Final Report'!V836,CHAR(10),CHAR(10),"*ScreenShot Name:*",CHAR(10),'Final Report'!AI836,CHAR(10),CHAR(10),IF('Final Report'!X836&lt;&gt;"",CONCATENATE("*Code Snippet*",CHAR(10),'Final Report'!X836,CHAR(10),CHAR(10)),""),"*Expected Result*",CHAR(10),'Final Report'!Z836,CHAR(10),CHAR(10),"*Rationale*",CHAR(10),'Final Report'!AA836,CHAR(10),CHAR(10),"*Recommendation*",CHAR(10),'Final Report'!AC836,CHAR(10),CHAR(10),"*WCAG 2.1 Conformance Level:*",CHAR(10),'Final Report'!AG836,CHAR(10),CHAR(10),"*WCAG 2.1 Success Criteria:*",CHAR(10),'Final Report'!AH836,CHAR(10),CHAR(10),"*Tested on:*",CHAR(10),'Final Report'!AK836,CHAR(10),CHAR(10),IF(OR('Final Report'!G836&lt;&gt;"",'Final Report'!H836&lt;&gt;"",'Final Report'!I836&lt;&gt;"",'Final Report'!J836&lt;&gt;"",'Final Report'!K836&lt;&gt;"",'Final Report'!L836&lt;&gt;"",'Final Report'!M836&lt;&gt;"",'Final Report'!N836&lt;&gt;"",'Final Report'!O836&lt;&gt;""),CONCATENATE("*Assistive Technology:*",CHAR(10),IF('Final Report'!G836&lt;&gt;"",CONCATENATE("JAWS 2022 - Chrome - Windows - ",'Final Report'!G836,CHAR(10)),""),IF('Final Report'!H836&lt;&gt;"",CONCATENATE("NVDA 2022 - Firefox - Windows - ",'Final Report'!H836,CHAR(10)),""),IF('Final Report'!I836&lt;&gt;"",CONCATENATE("NVDA 2022 - Chrome - Windows - ",'Final Report'!I836,CHAR(10)),""),IF('Final Report'!J836&lt;&gt;"",CONCATENATE("VoiceOver - Safari - MAC OS - ",'Final Report'!J836,CHAR(10)),""),IF('Final Report'!K836&lt;&gt;"",CONCATENATE("VoiceOver - Chrome - MAC OS  - ",'Final Report'!K836,CHAR(10)),""),IF('Final Report'!L836&lt;&gt;"",CONCATENATE("VoiceOver - iOS - ",'Final Report'!L836,CHAR(10)),""),IF('Final Report'!M836&lt;&gt;"",CONCATENATE("TalkBack - Android - ",'Final Report'!M836,CHAR(10)),""),IF('Final Report'!N836&lt;&gt;"",CONCATENATE("ZoomText - ",'Final Report'!N836,CHAR(10)),""),IF('Final Report'!O836&lt;&gt;"",CONCATENATE("Dragon - ",'Final Report'!O836,CHAR(10)),""),CHAR(10),"*Original Bug:*",CHAR(10),)))</f>
        <v>*Steps to Reproduce:*
N/A
*Actual Result:*
N/A
*ScreenShot Name:*
*Code Snippet*
0
*Expected Result*
N/A
*Rationale*
N/A
*Recommendation*
N/A
*WCAG 2.1 Conformance Level:*
N/A
*WCAG 2.1 Success Criteria:*
N/A
*Tested on:*
Windows: 11
MAC OS: 12
iOS: 15
Android OS: 10
FALSE</v>
      </c>
      <c r="D836" s="121" t="b">
        <f>Final_Report[[#This Row],[Severity]]</f>
        <v>0</v>
      </c>
      <c r="E836" s="103" t="str">
        <f>CONCATENATE('Final Report'!AD836,CHAR(10),CHAR(10),'Final Report'!AF836)</f>
        <v xml:space="preserve">
N/A</v>
      </c>
      <c r="F836" s="103" t="str">
        <f>Final_Report[[#This Row],[Components]]</f>
        <v>N/A (Level N/A), Accessibility, Audit, Marketing, MLM-XL, MLVISION, MyLab, US, VPAT</v>
      </c>
      <c r="G836" s="103" t="e">
        <f>Final_Report[[#This Row],[Labels]]</f>
        <v>#VALUE!</v>
      </c>
      <c r="H836" s="103">
        <f>Final_Report[[#This Row],[ScreenShot Name]]</f>
        <v>0</v>
      </c>
      <c r="I836" s="104">
        <f>Final_Report[[#This Row],[Priority]]</f>
        <v>0</v>
      </c>
      <c r="J836" s="103">
        <f>Final_Report[[#This Row],[Uploading Status]]</f>
        <v>0</v>
      </c>
    </row>
    <row r="837" spans="1:10" ht="409.5" hidden="1">
      <c r="A837" s="58">
        <f>Final_Report[[#This Row],[Issue Name]]</f>
        <v>0</v>
      </c>
      <c r="B837" s="103" t="str">
        <f>Final_Report[[#This Row],[Summary]]</f>
        <v>N/A</v>
      </c>
      <c r="C837" s="103" t="str">
        <f>CONCATENATE("*Steps to Reproduce:*",CHAR(10),CHAR(10),'Final Report'!AD837,CHAR(10),CHAR(10),'Final Report'!AF837,CHAR(10),CHAR(10),"*Actual Result:*",CHAR(10),'Final Report'!V837,CHAR(10),CHAR(10),"*ScreenShot Name:*",CHAR(10),'Final Report'!AI837,CHAR(10),CHAR(10),IF('Final Report'!X837&lt;&gt;"",CONCATENATE("*Code Snippet*",CHAR(10),'Final Report'!X837,CHAR(10),CHAR(10)),""),"*Expected Result*",CHAR(10),'Final Report'!Z837,CHAR(10),CHAR(10),"*Rationale*",CHAR(10),'Final Report'!AA837,CHAR(10),CHAR(10),"*Recommendation*",CHAR(10),'Final Report'!AC837,CHAR(10),CHAR(10),"*WCAG 2.1 Conformance Level:*",CHAR(10),'Final Report'!AG837,CHAR(10),CHAR(10),"*WCAG 2.1 Success Criteria:*",CHAR(10),'Final Report'!AH837,CHAR(10),CHAR(10),"*Tested on:*",CHAR(10),'Final Report'!AK837,CHAR(10),CHAR(10),IF(OR('Final Report'!G837&lt;&gt;"",'Final Report'!H837&lt;&gt;"",'Final Report'!I837&lt;&gt;"",'Final Report'!J837&lt;&gt;"",'Final Report'!K837&lt;&gt;"",'Final Report'!L837&lt;&gt;"",'Final Report'!M837&lt;&gt;"",'Final Report'!N837&lt;&gt;"",'Final Report'!O837&lt;&gt;""),CONCATENATE("*Assistive Technology:*",CHAR(10),IF('Final Report'!G837&lt;&gt;"",CONCATENATE("JAWS 2022 - Chrome - Windows - ",'Final Report'!G837,CHAR(10)),""),IF('Final Report'!H837&lt;&gt;"",CONCATENATE("NVDA 2022 - Firefox - Windows - ",'Final Report'!H837,CHAR(10)),""),IF('Final Report'!I837&lt;&gt;"",CONCATENATE("NVDA 2022 - Chrome - Windows - ",'Final Report'!I837,CHAR(10)),""),IF('Final Report'!J837&lt;&gt;"",CONCATENATE("VoiceOver - Safari - MAC OS - ",'Final Report'!J837,CHAR(10)),""),IF('Final Report'!K837&lt;&gt;"",CONCATENATE("VoiceOver - Chrome - MAC OS  - ",'Final Report'!K837,CHAR(10)),""),IF('Final Report'!L837&lt;&gt;"",CONCATENATE("VoiceOver - iOS - ",'Final Report'!L837,CHAR(10)),""),IF('Final Report'!M837&lt;&gt;"",CONCATENATE("TalkBack - Android - ",'Final Report'!M837,CHAR(10)),""),IF('Final Report'!N837&lt;&gt;"",CONCATENATE("ZoomText - ",'Final Report'!N837,CHAR(10)),""),IF('Final Report'!O837&lt;&gt;"",CONCATENATE("Dragon - ",'Final Report'!O837,CHAR(10)),""),CHAR(10),"*Original Bug:*",CHAR(10),)))</f>
        <v>*Steps to Reproduce:*
N/A
*Actual Result:*
N/A
*ScreenShot Name:*
*Code Snippet*
0
*Expected Result*
N/A
*Rationale*
N/A
*Recommendation*
N/A
*WCAG 2.1 Conformance Level:*
N/A
*WCAG 2.1 Success Criteria:*
N/A
*Tested on:*
Windows: 11
MAC OS: 12
iOS: 15
Android OS: 10
FALSE</v>
      </c>
      <c r="D837" s="121" t="b">
        <f>Final_Report[[#This Row],[Severity]]</f>
        <v>0</v>
      </c>
      <c r="E837" s="103" t="str">
        <f>CONCATENATE('Final Report'!AD837,CHAR(10),CHAR(10),'Final Report'!AF837)</f>
        <v xml:space="preserve">
N/A</v>
      </c>
      <c r="F837" s="103" t="str">
        <f>Final_Report[[#This Row],[Components]]</f>
        <v>N/A (Level N/A), Accessibility, Audit, Marketing, MLM-XL, MLVISION, MyLab, US, VPAT</v>
      </c>
      <c r="G837" s="103" t="e">
        <f>Final_Report[[#This Row],[Labels]]</f>
        <v>#VALUE!</v>
      </c>
      <c r="H837" s="103">
        <f>Final_Report[[#This Row],[ScreenShot Name]]</f>
        <v>0</v>
      </c>
      <c r="I837" s="104">
        <f>Final_Report[[#This Row],[Priority]]</f>
        <v>0</v>
      </c>
      <c r="J837" s="103">
        <f>Final_Report[[#This Row],[Uploading Status]]</f>
        <v>0</v>
      </c>
    </row>
    <row r="838" spans="1:10" ht="409.5" hidden="1">
      <c r="A838" s="58">
        <f>Final_Report[[#This Row],[Issue Name]]</f>
        <v>0</v>
      </c>
      <c r="B838" s="103" t="str">
        <f>Final_Report[[#This Row],[Summary]]</f>
        <v>N/A</v>
      </c>
      <c r="C838" s="103" t="str">
        <f>CONCATENATE("*Steps to Reproduce:*",CHAR(10),CHAR(10),'Final Report'!AD838,CHAR(10),CHAR(10),'Final Report'!AF838,CHAR(10),CHAR(10),"*Actual Result:*",CHAR(10),'Final Report'!V838,CHAR(10),CHAR(10),"*ScreenShot Name:*",CHAR(10),'Final Report'!AI838,CHAR(10),CHAR(10),IF('Final Report'!X838&lt;&gt;"",CONCATENATE("*Code Snippet*",CHAR(10),'Final Report'!X838,CHAR(10),CHAR(10)),""),"*Expected Result*",CHAR(10),'Final Report'!Z838,CHAR(10),CHAR(10),"*Rationale*",CHAR(10),'Final Report'!AA838,CHAR(10),CHAR(10),"*Recommendation*",CHAR(10),'Final Report'!AC838,CHAR(10),CHAR(10),"*WCAG 2.1 Conformance Level:*",CHAR(10),'Final Report'!AG838,CHAR(10),CHAR(10),"*WCAG 2.1 Success Criteria:*",CHAR(10),'Final Report'!AH838,CHAR(10),CHAR(10),"*Tested on:*",CHAR(10),'Final Report'!AK838,CHAR(10),CHAR(10),IF(OR('Final Report'!G838&lt;&gt;"",'Final Report'!H838&lt;&gt;"",'Final Report'!I838&lt;&gt;"",'Final Report'!J838&lt;&gt;"",'Final Report'!K838&lt;&gt;"",'Final Report'!L838&lt;&gt;"",'Final Report'!M838&lt;&gt;"",'Final Report'!N838&lt;&gt;"",'Final Report'!O838&lt;&gt;""),CONCATENATE("*Assistive Technology:*",CHAR(10),IF('Final Report'!G838&lt;&gt;"",CONCATENATE("JAWS 2022 - Chrome - Windows - ",'Final Report'!G838,CHAR(10)),""),IF('Final Report'!H838&lt;&gt;"",CONCATENATE("NVDA 2022 - Firefox - Windows - ",'Final Report'!H838,CHAR(10)),""),IF('Final Report'!I838&lt;&gt;"",CONCATENATE("NVDA 2022 - Chrome - Windows - ",'Final Report'!I838,CHAR(10)),""),IF('Final Report'!J838&lt;&gt;"",CONCATENATE("VoiceOver - Safari - MAC OS - ",'Final Report'!J838,CHAR(10)),""),IF('Final Report'!K838&lt;&gt;"",CONCATENATE("VoiceOver - Chrome - MAC OS  - ",'Final Report'!K838,CHAR(10)),""),IF('Final Report'!L838&lt;&gt;"",CONCATENATE("VoiceOver - iOS - ",'Final Report'!L838,CHAR(10)),""),IF('Final Report'!M838&lt;&gt;"",CONCATENATE("TalkBack - Android - ",'Final Report'!M838,CHAR(10)),""),IF('Final Report'!N838&lt;&gt;"",CONCATENATE("ZoomText - ",'Final Report'!N838,CHAR(10)),""),IF('Final Report'!O838&lt;&gt;"",CONCATENATE("Dragon - ",'Final Report'!O838,CHAR(10)),""),CHAR(10),"*Original Bug:*",CHAR(10),)))</f>
        <v>*Steps to Reproduce:*
N/A
*Actual Result:*
N/A
*ScreenShot Name:*
*Code Snippet*
0
*Expected Result*
N/A
*Rationale*
N/A
*Recommendation*
N/A
*WCAG 2.1 Conformance Level:*
N/A
*WCAG 2.1 Success Criteria:*
N/A
*Tested on:*
Windows: 11
MAC OS: 12
iOS: 15
Android OS: 10
FALSE</v>
      </c>
      <c r="D838" s="121" t="b">
        <f>Final_Report[[#This Row],[Severity]]</f>
        <v>0</v>
      </c>
      <c r="E838" s="103" t="str">
        <f>CONCATENATE('Final Report'!AD838,CHAR(10),CHAR(10),'Final Report'!AF838)</f>
        <v xml:space="preserve">
N/A</v>
      </c>
      <c r="F838" s="103" t="str">
        <f>Final_Report[[#This Row],[Components]]</f>
        <v>N/A (Level N/A), Accessibility, Audit, Marketing, MLM-XL, MLVISION, MyLab, US, VPAT</v>
      </c>
      <c r="G838" s="103" t="e">
        <f>Final_Report[[#This Row],[Labels]]</f>
        <v>#VALUE!</v>
      </c>
      <c r="H838" s="103">
        <f>Final_Report[[#This Row],[ScreenShot Name]]</f>
        <v>0</v>
      </c>
      <c r="I838" s="104">
        <f>Final_Report[[#This Row],[Priority]]</f>
        <v>0</v>
      </c>
      <c r="J838" s="103">
        <f>Final_Report[[#This Row],[Uploading Status]]</f>
        <v>0</v>
      </c>
    </row>
    <row r="839" spans="1:10" ht="409.5" hidden="1">
      <c r="A839" s="58">
        <f>Final_Report[[#This Row],[Issue Name]]</f>
        <v>0</v>
      </c>
      <c r="B839" s="103" t="str">
        <f>Final_Report[[#This Row],[Summary]]</f>
        <v>N/A</v>
      </c>
      <c r="C839" s="103" t="str">
        <f>CONCATENATE("*Steps to Reproduce:*",CHAR(10),CHAR(10),'Final Report'!AD839,CHAR(10),CHAR(10),'Final Report'!AF839,CHAR(10),CHAR(10),"*Actual Result:*",CHAR(10),'Final Report'!V839,CHAR(10),CHAR(10),"*ScreenShot Name:*",CHAR(10),'Final Report'!AI839,CHAR(10),CHAR(10),IF('Final Report'!X839&lt;&gt;"",CONCATENATE("*Code Snippet*",CHAR(10),'Final Report'!X839,CHAR(10),CHAR(10)),""),"*Expected Result*",CHAR(10),'Final Report'!Z839,CHAR(10),CHAR(10),"*Rationale*",CHAR(10),'Final Report'!AA839,CHAR(10),CHAR(10),"*Recommendation*",CHAR(10),'Final Report'!AC839,CHAR(10),CHAR(10),"*WCAG 2.1 Conformance Level:*",CHAR(10),'Final Report'!AG839,CHAR(10),CHAR(10),"*WCAG 2.1 Success Criteria:*",CHAR(10),'Final Report'!AH839,CHAR(10),CHAR(10),"*Tested on:*",CHAR(10),'Final Report'!AK839,CHAR(10),CHAR(10),IF(OR('Final Report'!G839&lt;&gt;"",'Final Report'!H839&lt;&gt;"",'Final Report'!I839&lt;&gt;"",'Final Report'!J839&lt;&gt;"",'Final Report'!K839&lt;&gt;"",'Final Report'!L839&lt;&gt;"",'Final Report'!M839&lt;&gt;"",'Final Report'!N839&lt;&gt;"",'Final Report'!O839&lt;&gt;""),CONCATENATE("*Assistive Technology:*",CHAR(10),IF('Final Report'!G839&lt;&gt;"",CONCATENATE("JAWS 2022 - Chrome - Windows - ",'Final Report'!G839,CHAR(10)),""),IF('Final Report'!H839&lt;&gt;"",CONCATENATE("NVDA 2022 - Firefox - Windows - ",'Final Report'!H839,CHAR(10)),""),IF('Final Report'!I839&lt;&gt;"",CONCATENATE("NVDA 2022 - Chrome - Windows - ",'Final Report'!I839,CHAR(10)),""),IF('Final Report'!J839&lt;&gt;"",CONCATENATE("VoiceOver - Safari - MAC OS - ",'Final Report'!J839,CHAR(10)),""),IF('Final Report'!K839&lt;&gt;"",CONCATENATE("VoiceOver - Chrome - MAC OS  - ",'Final Report'!K839,CHAR(10)),""),IF('Final Report'!L839&lt;&gt;"",CONCATENATE("VoiceOver - iOS - ",'Final Report'!L839,CHAR(10)),""),IF('Final Report'!M839&lt;&gt;"",CONCATENATE("TalkBack - Android - ",'Final Report'!M839,CHAR(10)),""),IF('Final Report'!N839&lt;&gt;"",CONCATENATE("ZoomText - ",'Final Report'!N839,CHAR(10)),""),IF('Final Report'!O839&lt;&gt;"",CONCATENATE("Dragon - ",'Final Report'!O839,CHAR(10)),""),CHAR(10),"*Original Bug:*",CHAR(10),)))</f>
        <v>*Steps to Reproduce:*
N/A
*Actual Result:*
N/A
*ScreenShot Name:*
*Code Snippet*
0
*Expected Result*
N/A
*Rationale*
N/A
*Recommendation*
N/A
*WCAG 2.1 Conformance Level:*
N/A
*WCAG 2.1 Success Criteria:*
N/A
*Tested on:*
Windows: 11
MAC OS: 12
iOS: 15
Android OS: 10
FALSE</v>
      </c>
      <c r="D839" s="121" t="b">
        <f>Final_Report[[#This Row],[Severity]]</f>
        <v>0</v>
      </c>
      <c r="E839" s="103" t="str">
        <f>CONCATENATE('Final Report'!AD839,CHAR(10),CHAR(10),'Final Report'!AF839)</f>
        <v xml:space="preserve">
N/A</v>
      </c>
      <c r="F839" s="103" t="str">
        <f>Final_Report[[#This Row],[Components]]</f>
        <v>N/A (Level N/A), Accessibility, Audit, Marketing, MLM-XL, MLVISION, MyLab, US, VPAT</v>
      </c>
      <c r="G839" s="103" t="e">
        <f>Final_Report[[#This Row],[Labels]]</f>
        <v>#VALUE!</v>
      </c>
      <c r="H839" s="103">
        <f>Final_Report[[#This Row],[ScreenShot Name]]</f>
        <v>0</v>
      </c>
      <c r="I839" s="104">
        <f>Final_Report[[#This Row],[Priority]]</f>
        <v>0</v>
      </c>
      <c r="J839" s="103">
        <f>Final_Report[[#This Row],[Uploading Status]]</f>
        <v>0</v>
      </c>
    </row>
    <row r="840" spans="1:10" ht="409.5" hidden="1">
      <c r="A840" s="58">
        <f>Final_Report[[#This Row],[Issue Name]]</f>
        <v>0</v>
      </c>
      <c r="B840" s="103" t="str">
        <f>Final_Report[[#This Row],[Summary]]</f>
        <v>N/A</v>
      </c>
      <c r="C840" s="103" t="str">
        <f>CONCATENATE("*Steps to Reproduce:*",CHAR(10),CHAR(10),'Final Report'!AD840,CHAR(10),CHAR(10),'Final Report'!AF840,CHAR(10),CHAR(10),"*Actual Result:*",CHAR(10),'Final Report'!V840,CHAR(10),CHAR(10),"*ScreenShot Name:*",CHAR(10),'Final Report'!AI840,CHAR(10),CHAR(10),IF('Final Report'!X840&lt;&gt;"",CONCATENATE("*Code Snippet*",CHAR(10),'Final Report'!X840,CHAR(10),CHAR(10)),""),"*Expected Result*",CHAR(10),'Final Report'!Z840,CHAR(10),CHAR(10),"*Rationale*",CHAR(10),'Final Report'!AA840,CHAR(10),CHAR(10),"*Recommendation*",CHAR(10),'Final Report'!AC840,CHAR(10),CHAR(10),"*WCAG 2.1 Conformance Level:*",CHAR(10),'Final Report'!AG840,CHAR(10),CHAR(10),"*WCAG 2.1 Success Criteria:*",CHAR(10),'Final Report'!AH840,CHAR(10),CHAR(10),"*Tested on:*",CHAR(10),'Final Report'!AK840,CHAR(10),CHAR(10),IF(OR('Final Report'!G840&lt;&gt;"",'Final Report'!H840&lt;&gt;"",'Final Report'!I840&lt;&gt;"",'Final Report'!J840&lt;&gt;"",'Final Report'!K840&lt;&gt;"",'Final Report'!L840&lt;&gt;"",'Final Report'!M840&lt;&gt;"",'Final Report'!N840&lt;&gt;"",'Final Report'!O840&lt;&gt;""),CONCATENATE("*Assistive Technology:*",CHAR(10),IF('Final Report'!G840&lt;&gt;"",CONCATENATE("JAWS 2022 - Chrome - Windows - ",'Final Report'!G840,CHAR(10)),""),IF('Final Report'!H840&lt;&gt;"",CONCATENATE("NVDA 2022 - Firefox - Windows - ",'Final Report'!H840,CHAR(10)),""),IF('Final Report'!I840&lt;&gt;"",CONCATENATE("NVDA 2022 - Chrome - Windows - ",'Final Report'!I840,CHAR(10)),""),IF('Final Report'!J840&lt;&gt;"",CONCATENATE("VoiceOver - Safari - MAC OS - ",'Final Report'!J840,CHAR(10)),""),IF('Final Report'!K840&lt;&gt;"",CONCATENATE("VoiceOver - Chrome - MAC OS  - ",'Final Report'!K840,CHAR(10)),""),IF('Final Report'!L840&lt;&gt;"",CONCATENATE("VoiceOver - iOS - ",'Final Report'!L840,CHAR(10)),""),IF('Final Report'!M840&lt;&gt;"",CONCATENATE("TalkBack - Android - ",'Final Report'!M840,CHAR(10)),""),IF('Final Report'!N840&lt;&gt;"",CONCATENATE("ZoomText - ",'Final Report'!N840,CHAR(10)),""),IF('Final Report'!O840&lt;&gt;"",CONCATENATE("Dragon - ",'Final Report'!O840,CHAR(10)),""),CHAR(10),"*Original Bug:*",CHAR(10),)))</f>
        <v>*Steps to Reproduce:*
N/A
*Actual Result:*
N/A
*ScreenShot Name:*
*Code Snippet*
0
*Expected Result*
N/A
*Rationale*
N/A
*Recommendation*
N/A
*WCAG 2.1 Conformance Level:*
N/A
*WCAG 2.1 Success Criteria:*
N/A
*Tested on:*
Windows: 11
MAC OS: 12
iOS: 15
Android OS: 10
FALSE</v>
      </c>
      <c r="D840" s="121" t="b">
        <f>Final_Report[[#This Row],[Severity]]</f>
        <v>0</v>
      </c>
      <c r="E840" s="103" t="str">
        <f>CONCATENATE('Final Report'!AD840,CHAR(10),CHAR(10),'Final Report'!AF840)</f>
        <v xml:space="preserve">
N/A</v>
      </c>
      <c r="F840" s="103" t="str">
        <f>Final_Report[[#This Row],[Components]]</f>
        <v>N/A (Level N/A), Accessibility, Audit, Marketing, MLM-XL, MLVISION, MyLab, US, VPAT</v>
      </c>
      <c r="G840" s="103" t="e">
        <f>Final_Report[[#This Row],[Labels]]</f>
        <v>#VALUE!</v>
      </c>
      <c r="H840" s="103">
        <f>Final_Report[[#This Row],[ScreenShot Name]]</f>
        <v>0</v>
      </c>
      <c r="I840" s="104">
        <f>Final_Report[[#This Row],[Priority]]</f>
        <v>0</v>
      </c>
      <c r="J840" s="103">
        <f>Final_Report[[#This Row],[Uploading Status]]</f>
        <v>0</v>
      </c>
    </row>
    <row r="841" spans="1:10" ht="409.5" hidden="1">
      <c r="A841" s="58">
        <f>Final_Report[[#This Row],[Issue Name]]</f>
        <v>0</v>
      </c>
      <c r="B841" s="103" t="str">
        <f>Final_Report[[#This Row],[Summary]]</f>
        <v>N/A</v>
      </c>
      <c r="C841" s="103" t="str">
        <f>CONCATENATE("*Steps to Reproduce:*",CHAR(10),CHAR(10),'Final Report'!AD841,CHAR(10),CHAR(10),'Final Report'!AF841,CHAR(10),CHAR(10),"*Actual Result:*",CHAR(10),'Final Report'!V841,CHAR(10),CHAR(10),"*ScreenShot Name:*",CHAR(10),'Final Report'!AI841,CHAR(10),CHAR(10),IF('Final Report'!X841&lt;&gt;"",CONCATENATE("*Code Snippet*",CHAR(10),'Final Report'!X841,CHAR(10),CHAR(10)),""),"*Expected Result*",CHAR(10),'Final Report'!Z841,CHAR(10),CHAR(10),"*Rationale*",CHAR(10),'Final Report'!AA841,CHAR(10),CHAR(10),"*Recommendation*",CHAR(10),'Final Report'!AC841,CHAR(10),CHAR(10),"*WCAG 2.1 Conformance Level:*",CHAR(10),'Final Report'!AG841,CHAR(10),CHAR(10),"*WCAG 2.1 Success Criteria:*",CHAR(10),'Final Report'!AH841,CHAR(10),CHAR(10),"*Tested on:*",CHAR(10),'Final Report'!AK841,CHAR(10),CHAR(10),IF(OR('Final Report'!G841&lt;&gt;"",'Final Report'!H841&lt;&gt;"",'Final Report'!I841&lt;&gt;"",'Final Report'!J841&lt;&gt;"",'Final Report'!K841&lt;&gt;"",'Final Report'!L841&lt;&gt;"",'Final Report'!M841&lt;&gt;"",'Final Report'!N841&lt;&gt;"",'Final Report'!O841&lt;&gt;""),CONCATENATE("*Assistive Technology:*",CHAR(10),IF('Final Report'!G841&lt;&gt;"",CONCATENATE("JAWS 2022 - Chrome - Windows - ",'Final Report'!G841,CHAR(10)),""),IF('Final Report'!H841&lt;&gt;"",CONCATENATE("NVDA 2022 - Firefox - Windows - ",'Final Report'!H841,CHAR(10)),""),IF('Final Report'!I841&lt;&gt;"",CONCATENATE("NVDA 2022 - Chrome - Windows - ",'Final Report'!I841,CHAR(10)),""),IF('Final Report'!J841&lt;&gt;"",CONCATENATE("VoiceOver - Safari - MAC OS - ",'Final Report'!J841,CHAR(10)),""),IF('Final Report'!K841&lt;&gt;"",CONCATENATE("VoiceOver - Chrome - MAC OS  - ",'Final Report'!K841,CHAR(10)),""),IF('Final Report'!L841&lt;&gt;"",CONCATENATE("VoiceOver - iOS - ",'Final Report'!L841,CHAR(10)),""),IF('Final Report'!M841&lt;&gt;"",CONCATENATE("TalkBack - Android - ",'Final Report'!M841,CHAR(10)),""),IF('Final Report'!N841&lt;&gt;"",CONCATENATE("ZoomText - ",'Final Report'!N841,CHAR(10)),""),IF('Final Report'!O841&lt;&gt;"",CONCATENATE("Dragon - ",'Final Report'!O841,CHAR(10)),""),CHAR(10),"*Original Bug:*",CHAR(10),)))</f>
        <v>*Steps to Reproduce:*
N/A
*Actual Result:*
N/A
*ScreenShot Name:*
*Code Snippet*
0
*Expected Result*
N/A
*Rationale*
N/A
*Recommendation*
N/A
*WCAG 2.1 Conformance Level:*
N/A
*WCAG 2.1 Success Criteria:*
N/A
*Tested on:*
Windows: 11
MAC OS: 12
iOS: 15
Android OS: 10
FALSE</v>
      </c>
      <c r="D841" s="121" t="b">
        <f>Final_Report[[#This Row],[Severity]]</f>
        <v>0</v>
      </c>
      <c r="E841" s="103" t="str">
        <f>CONCATENATE('Final Report'!AD841,CHAR(10),CHAR(10),'Final Report'!AF841)</f>
        <v xml:space="preserve">
N/A</v>
      </c>
      <c r="F841" s="103" t="str">
        <f>Final_Report[[#This Row],[Components]]</f>
        <v>N/A (Level N/A), Accessibility, Audit, Marketing, MLM-XL, MLVISION, MyLab, US, VPAT</v>
      </c>
      <c r="G841" s="103" t="e">
        <f>Final_Report[[#This Row],[Labels]]</f>
        <v>#VALUE!</v>
      </c>
      <c r="H841" s="103">
        <f>Final_Report[[#This Row],[ScreenShot Name]]</f>
        <v>0</v>
      </c>
      <c r="I841" s="104">
        <f>Final_Report[[#This Row],[Priority]]</f>
        <v>0</v>
      </c>
      <c r="J841" s="103">
        <f>Final_Report[[#This Row],[Uploading Status]]</f>
        <v>0</v>
      </c>
    </row>
    <row r="842" spans="1:10" ht="409.5" hidden="1">
      <c r="A842" s="58">
        <f>Final_Report[[#This Row],[Issue Name]]</f>
        <v>0</v>
      </c>
      <c r="B842" s="103" t="str">
        <f>Final_Report[[#This Row],[Summary]]</f>
        <v>N/A</v>
      </c>
      <c r="C842" s="103" t="str">
        <f>CONCATENATE("*Steps to Reproduce:*",CHAR(10),CHAR(10),'Final Report'!AD842,CHAR(10),CHAR(10),'Final Report'!AF842,CHAR(10),CHAR(10),"*Actual Result:*",CHAR(10),'Final Report'!V842,CHAR(10),CHAR(10),"*ScreenShot Name:*",CHAR(10),'Final Report'!AI842,CHAR(10),CHAR(10),IF('Final Report'!X842&lt;&gt;"",CONCATENATE("*Code Snippet*",CHAR(10),'Final Report'!X842,CHAR(10),CHAR(10)),""),"*Expected Result*",CHAR(10),'Final Report'!Z842,CHAR(10),CHAR(10),"*Rationale*",CHAR(10),'Final Report'!AA842,CHAR(10),CHAR(10),"*Recommendation*",CHAR(10),'Final Report'!AC842,CHAR(10),CHAR(10),"*WCAG 2.1 Conformance Level:*",CHAR(10),'Final Report'!AG842,CHAR(10),CHAR(10),"*WCAG 2.1 Success Criteria:*",CHAR(10),'Final Report'!AH842,CHAR(10),CHAR(10),"*Tested on:*",CHAR(10),'Final Report'!AK842,CHAR(10),CHAR(10),IF(OR('Final Report'!G842&lt;&gt;"",'Final Report'!H842&lt;&gt;"",'Final Report'!I842&lt;&gt;"",'Final Report'!J842&lt;&gt;"",'Final Report'!K842&lt;&gt;"",'Final Report'!L842&lt;&gt;"",'Final Report'!M842&lt;&gt;"",'Final Report'!N842&lt;&gt;"",'Final Report'!O842&lt;&gt;""),CONCATENATE("*Assistive Technology:*",CHAR(10),IF('Final Report'!G842&lt;&gt;"",CONCATENATE("JAWS 2022 - Chrome - Windows - ",'Final Report'!G842,CHAR(10)),""),IF('Final Report'!H842&lt;&gt;"",CONCATENATE("NVDA 2022 - Firefox - Windows - ",'Final Report'!H842,CHAR(10)),""),IF('Final Report'!I842&lt;&gt;"",CONCATENATE("NVDA 2022 - Chrome - Windows - ",'Final Report'!I842,CHAR(10)),""),IF('Final Report'!J842&lt;&gt;"",CONCATENATE("VoiceOver - Safari - MAC OS - ",'Final Report'!J842,CHAR(10)),""),IF('Final Report'!K842&lt;&gt;"",CONCATENATE("VoiceOver - Chrome - MAC OS  - ",'Final Report'!K842,CHAR(10)),""),IF('Final Report'!L842&lt;&gt;"",CONCATENATE("VoiceOver - iOS - ",'Final Report'!L842,CHAR(10)),""),IF('Final Report'!M842&lt;&gt;"",CONCATENATE("TalkBack - Android - ",'Final Report'!M842,CHAR(10)),""),IF('Final Report'!N842&lt;&gt;"",CONCATENATE("ZoomText - ",'Final Report'!N842,CHAR(10)),""),IF('Final Report'!O842&lt;&gt;"",CONCATENATE("Dragon - ",'Final Report'!O842,CHAR(10)),""),CHAR(10),"*Original Bug:*",CHAR(10),)))</f>
        <v>*Steps to Reproduce:*
N/A
*Actual Result:*
N/A
*ScreenShot Name:*
*Code Snippet*
0
*Expected Result*
N/A
*Rationale*
N/A
*Recommendation*
N/A
*WCAG 2.1 Conformance Level:*
N/A
*WCAG 2.1 Success Criteria:*
N/A
*Tested on:*
Windows: 11
MAC OS: 12
iOS: 15
Android OS: 10
FALSE</v>
      </c>
      <c r="D842" s="121" t="b">
        <f>Final_Report[[#This Row],[Severity]]</f>
        <v>0</v>
      </c>
      <c r="E842" s="103" t="str">
        <f>CONCATENATE('Final Report'!AD842,CHAR(10),CHAR(10),'Final Report'!AF842)</f>
        <v xml:space="preserve">
N/A</v>
      </c>
      <c r="F842" s="103" t="str">
        <f>Final_Report[[#This Row],[Components]]</f>
        <v>N/A (Level N/A), Accessibility, Audit, Marketing, MLM-XL, MLVISION, MyLab, US, VPAT</v>
      </c>
      <c r="G842" s="103" t="e">
        <f>Final_Report[[#This Row],[Labels]]</f>
        <v>#VALUE!</v>
      </c>
      <c r="H842" s="103">
        <f>Final_Report[[#This Row],[ScreenShot Name]]</f>
        <v>0</v>
      </c>
      <c r="I842" s="104">
        <f>Final_Report[[#This Row],[Priority]]</f>
        <v>0</v>
      </c>
      <c r="J842" s="103">
        <f>Final_Report[[#This Row],[Uploading Status]]</f>
        <v>0</v>
      </c>
    </row>
    <row r="843" spans="1:10" ht="409.5" hidden="1">
      <c r="A843" s="58">
        <f>Final_Report[[#This Row],[Issue Name]]</f>
        <v>0</v>
      </c>
      <c r="B843" s="103" t="str">
        <f>Final_Report[[#This Row],[Summary]]</f>
        <v>N/A</v>
      </c>
      <c r="C843" s="103" t="str">
        <f>CONCATENATE("*Steps to Reproduce:*",CHAR(10),CHAR(10),'Final Report'!AD843,CHAR(10),CHAR(10),'Final Report'!AF843,CHAR(10),CHAR(10),"*Actual Result:*",CHAR(10),'Final Report'!V843,CHAR(10),CHAR(10),"*ScreenShot Name:*",CHAR(10),'Final Report'!AI843,CHAR(10),CHAR(10),IF('Final Report'!X843&lt;&gt;"",CONCATENATE("*Code Snippet*",CHAR(10),'Final Report'!X843,CHAR(10),CHAR(10)),""),"*Expected Result*",CHAR(10),'Final Report'!Z843,CHAR(10),CHAR(10),"*Rationale*",CHAR(10),'Final Report'!AA843,CHAR(10),CHAR(10),"*Recommendation*",CHAR(10),'Final Report'!AC843,CHAR(10),CHAR(10),"*WCAG 2.1 Conformance Level:*",CHAR(10),'Final Report'!AG843,CHAR(10),CHAR(10),"*WCAG 2.1 Success Criteria:*",CHAR(10),'Final Report'!AH843,CHAR(10),CHAR(10),"*Tested on:*",CHAR(10),'Final Report'!AK843,CHAR(10),CHAR(10),IF(OR('Final Report'!G843&lt;&gt;"",'Final Report'!H843&lt;&gt;"",'Final Report'!I843&lt;&gt;"",'Final Report'!J843&lt;&gt;"",'Final Report'!K843&lt;&gt;"",'Final Report'!L843&lt;&gt;"",'Final Report'!M843&lt;&gt;"",'Final Report'!N843&lt;&gt;"",'Final Report'!O843&lt;&gt;""),CONCATENATE("*Assistive Technology:*",CHAR(10),IF('Final Report'!G843&lt;&gt;"",CONCATENATE("JAWS 2022 - Chrome - Windows - ",'Final Report'!G843,CHAR(10)),""),IF('Final Report'!H843&lt;&gt;"",CONCATENATE("NVDA 2022 - Firefox - Windows - ",'Final Report'!H843,CHAR(10)),""),IF('Final Report'!I843&lt;&gt;"",CONCATENATE("NVDA 2022 - Chrome - Windows - ",'Final Report'!I843,CHAR(10)),""),IF('Final Report'!J843&lt;&gt;"",CONCATENATE("VoiceOver - Safari - MAC OS - ",'Final Report'!J843,CHAR(10)),""),IF('Final Report'!K843&lt;&gt;"",CONCATENATE("VoiceOver - Chrome - MAC OS  - ",'Final Report'!K843,CHAR(10)),""),IF('Final Report'!L843&lt;&gt;"",CONCATENATE("VoiceOver - iOS - ",'Final Report'!L843,CHAR(10)),""),IF('Final Report'!M843&lt;&gt;"",CONCATENATE("TalkBack - Android - ",'Final Report'!M843,CHAR(10)),""),IF('Final Report'!N843&lt;&gt;"",CONCATENATE("ZoomText - ",'Final Report'!N843,CHAR(10)),""),IF('Final Report'!O843&lt;&gt;"",CONCATENATE("Dragon - ",'Final Report'!O843,CHAR(10)),""),CHAR(10),"*Original Bug:*",CHAR(10),)))</f>
        <v>*Steps to Reproduce:*
N/A
*Actual Result:*
N/A
*ScreenShot Name:*
*Code Snippet*
0
*Expected Result*
N/A
*Rationale*
N/A
*Recommendation*
N/A
*WCAG 2.1 Conformance Level:*
N/A
*WCAG 2.1 Success Criteria:*
N/A
*Tested on:*
Windows: 11
MAC OS: 12
iOS: 15
Android OS: 10
FALSE</v>
      </c>
      <c r="D843" s="121" t="b">
        <f>Final_Report[[#This Row],[Severity]]</f>
        <v>0</v>
      </c>
      <c r="E843" s="103" t="str">
        <f>CONCATENATE('Final Report'!AD843,CHAR(10),CHAR(10),'Final Report'!AF843)</f>
        <v xml:space="preserve">
N/A</v>
      </c>
      <c r="F843" s="103" t="str">
        <f>Final_Report[[#This Row],[Components]]</f>
        <v>N/A (Level N/A), Accessibility, Audit, Marketing, MLM-XL, MLVISION, MyLab, US, VPAT</v>
      </c>
      <c r="G843" s="103" t="e">
        <f>Final_Report[[#This Row],[Labels]]</f>
        <v>#VALUE!</v>
      </c>
      <c r="H843" s="103">
        <f>Final_Report[[#This Row],[ScreenShot Name]]</f>
        <v>0</v>
      </c>
      <c r="I843" s="104">
        <f>Final_Report[[#This Row],[Priority]]</f>
        <v>0</v>
      </c>
      <c r="J843" s="103">
        <f>Final_Report[[#This Row],[Uploading Status]]</f>
        <v>0</v>
      </c>
    </row>
    <row r="844" spans="1:10" ht="409.5" hidden="1">
      <c r="A844" s="58">
        <f>Final_Report[[#This Row],[Issue Name]]</f>
        <v>0</v>
      </c>
      <c r="B844" s="103" t="str">
        <f>Final_Report[[#This Row],[Summary]]</f>
        <v>N/A</v>
      </c>
      <c r="C844" s="103" t="str">
        <f>CONCATENATE("*Steps to Reproduce:*",CHAR(10),CHAR(10),'Final Report'!AD844,CHAR(10),CHAR(10),'Final Report'!AF844,CHAR(10),CHAR(10),"*Actual Result:*",CHAR(10),'Final Report'!V844,CHAR(10),CHAR(10),"*ScreenShot Name:*",CHAR(10),'Final Report'!AI844,CHAR(10),CHAR(10),IF('Final Report'!X844&lt;&gt;"",CONCATENATE("*Code Snippet*",CHAR(10),'Final Report'!X844,CHAR(10),CHAR(10)),""),"*Expected Result*",CHAR(10),'Final Report'!Z844,CHAR(10),CHAR(10),"*Rationale*",CHAR(10),'Final Report'!AA844,CHAR(10),CHAR(10),"*Recommendation*",CHAR(10),'Final Report'!AC844,CHAR(10),CHAR(10),"*WCAG 2.1 Conformance Level:*",CHAR(10),'Final Report'!AG844,CHAR(10),CHAR(10),"*WCAG 2.1 Success Criteria:*",CHAR(10),'Final Report'!AH844,CHAR(10),CHAR(10),"*Tested on:*",CHAR(10),'Final Report'!AK844,CHAR(10),CHAR(10),IF(OR('Final Report'!G844&lt;&gt;"",'Final Report'!H844&lt;&gt;"",'Final Report'!I844&lt;&gt;"",'Final Report'!J844&lt;&gt;"",'Final Report'!K844&lt;&gt;"",'Final Report'!L844&lt;&gt;"",'Final Report'!M844&lt;&gt;"",'Final Report'!N844&lt;&gt;"",'Final Report'!O844&lt;&gt;""),CONCATENATE("*Assistive Technology:*",CHAR(10),IF('Final Report'!G844&lt;&gt;"",CONCATENATE("JAWS 2022 - Chrome - Windows - ",'Final Report'!G844,CHAR(10)),""),IF('Final Report'!H844&lt;&gt;"",CONCATENATE("NVDA 2022 - Firefox - Windows - ",'Final Report'!H844,CHAR(10)),""),IF('Final Report'!I844&lt;&gt;"",CONCATENATE("NVDA 2022 - Chrome - Windows - ",'Final Report'!I844,CHAR(10)),""),IF('Final Report'!J844&lt;&gt;"",CONCATENATE("VoiceOver - Safari - MAC OS - ",'Final Report'!J844,CHAR(10)),""),IF('Final Report'!K844&lt;&gt;"",CONCATENATE("VoiceOver - Chrome - MAC OS  - ",'Final Report'!K844,CHAR(10)),""),IF('Final Report'!L844&lt;&gt;"",CONCATENATE("VoiceOver - iOS - ",'Final Report'!L844,CHAR(10)),""),IF('Final Report'!M844&lt;&gt;"",CONCATENATE("TalkBack - Android - ",'Final Report'!M844,CHAR(10)),""),IF('Final Report'!N844&lt;&gt;"",CONCATENATE("ZoomText - ",'Final Report'!N844,CHAR(10)),""),IF('Final Report'!O844&lt;&gt;"",CONCATENATE("Dragon - ",'Final Report'!O844,CHAR(10)),""),CHAR(10),"*Original Bug:*",CHAR(10),)))</f>
        <v>*Steps to Reproduce:*
N/A
*Actual Result:*
N/A
*ScreenShot Name:*
*Code Snippet*
0
*Expected Result*
N/A
*Rationale*
N/A
*Recommendation*
N/A
*WCAG 2.1 Conformance Level:*
N/A
*WCAG 2.1 Success Criteria:*
N/A
*Tested on:*
Windows: 11
MAC OS: 12
iOS: 15
Android OS: 10
FALSE</v>
      </c>
      <c r="D844" s="121" t="b">
        <f>Final_Report[[#This Row],[Severity]]</f>
        <v>0</v>
      </c>
      <c r="E844" s="103" t="str">
        <f>CONCATENATE('Final Report'!AD844,CHAR(10),CHAR(10),'Final Report'!AF844)</f>
        <v xml:space="preserve">
N/A</v>
      </c>
      <c r="F844" s="103" t="str">
        <f>Final_Report[[#This Row],[Components]]</f>
        <v>N/A (Level N/A), Accessibility, Audit, Marketing, MLM-XL, MLVISION, MyLab, US, VPAT</v>
      </c>
      <c r="G844" s="103" t="e">
        <f>Final_Report[[#This Row],[Labels]]</f>
        <v>#VALUE!</v>
      </c>
      <c r="H844" s="103">
        <f>Final_Report[[#This Row],[ScreenShot Name]]</f>
        <v>0</v>
      </c>
      <c r="I844" s="104">
        <f>Final_Report[[#This Row],[Priority]]</f>
        <v>0</v>
      </c>
      <c r="J844" s="103">
        <f>Final_Report[[#This Row],[Uploading Status]]</f>
        <v>0</v>
      </c>
    </row>
    <row r="845" spans="1:10" ht="409.5" hidden="1">
      <c r="A845" s="58">
        <f>Final_Report[[#This Row],[Issue Name]]</f>
        <v>0</v>
      </c>
      <c r="B845" s="103" t="str">
        <f>Final_Report[[#This Row],[Summary]]</f>
        <v>N/A</v>
      </c>
      <c r="C845" s="103" t="str">
        <f>CONCATENATE("*Steps to Reproduce:*",CHAR(10),CHAR(10),'Final Report'!AD845,CHAR(10),CHAR(10),'Final Report'!AF845,CHAR(10),CHAR(10),"*Actual Result:*",CHAR(10),'Final Report'!V845,CHAR(10),CHAR(10),"*ScreenShot Name:*",CHAR(10),'Final Report'!AI845,CHAR(10),CHAR(10),IF('Final Report'!X845&lt;&gt;"",CONCATENATE("*Code Snippet*",CHAR(10),'Final Report'!X845,CHAR(10),CHAR(10)),""),"*Expected Result*",CHAR(10),'Final Report'!Z845,CHAR(10),CHAR(10),"*Rationale*",CHAR(10),'Final Report'!AA845,CHAR(10),CHAR(10),"*Recommendation*",CHAR(10),'Final Report'!AC845,CHAR(10),CHAR(10),"*WCAG 2.1 Conformance Level:*",CHAR(10),'Final Report'!AG845,CHAR(10),CHAR(10),"*WCAG 2.1 Success Criteria:*",CHAR(10),'Final Report'!AH845,CHAR(10),CHAR(10),"*Tested on:*",CHAR(10),'Final Report'!AK845,CHAR(10),CHAR(10),IF(OR('Final Report'!G845&lt;&gt;"",'Final Report'!H845&lt;&gt;"",'Final Report'!I845&lt;&gt;"",'Final Report'!J845&lt;&gt;"",'Final Report'!K845&lt;&gt;"",'Final Report'!L845&lt;&gt;"",'Final Report'!M845&lt;&gt;"",'Final Report'!N845&lt;&gt;"",'Final Report'!O845&lt;&gt;""),CONCATENATE("*Assistive Technology:*",CHAR(10),IF('Final Report'!G845&lt;&gt;"",CONCATENATE("JAWS 2022 - Chrome - Windows - ",'Final Report'!G845,CHAR(10)),""),IF('Final Report'!H845&lt;&gt;"",CONCATENATE("NVDA 2022 - Firefox - Windows - ",'Final Report'!H845,CHAR(10)),""),IF('Final Report'!I845&lt;&gt;"",CONCATENATE("NVDA 2022 - Chrome - Windows - ",'Final Report'!I845,CHAR(10)),""),IF('Final Report'!J845&lt;&gt;"",CONCATENATE("VoiceOver - Safari - MAC OS - ",'Final Report'!J845,CHAR(10)),""),IF('Final Report'!K845&lt;&gt;"",CONCATENATE("VoiceOver - Chrome - MAC OS  - ",'Final Report'!K845,CHAR(10)),""),IF('Final Report'!L845&lt;&gt;"",CONCATENATE("VoiceOver - iOS - ",'Final Report'!L845,CHAR(10)),""),IF('Final Report'!M845&lt;&gt;"",CONCATENATE("TalkBack - Android - ",'Final Report'!M845,CHAR(10)),""),IF('Final Report'!N845&lt;&gt;"",CONCATENATE("ZoomText - ",'Final Report'!N845,CHAR(10)),""),IF('Final Report'!O845&lt;&gt;"",CONCATENATE("Dragon - ",'Final Report'!O845,CHAR(10)),""),CHAR(10),"*Original Bug:*",CHAR(10),)))</f>
        <v>*Steps to Reproduce:*
N/A
*Actual Result:*
N/A
*ScreenShot Name:*
*Code Snippet*
0
*Expected Result*
N/A
*Rationale*
N/A
*Recommendation*
N/A
*WCAG 2.1 Conformance Level:*
N/A
*WCAG 2.1 Success Criteria:*
N/A
*Tested on:*
Windows: 11
MAC OS: 12
iOS: 15
Android OS: 10
FALSE</v>
      </c>
      <c r="D845" s="121" t="b">
        <f>Final_Report[[#This Row],[Severity]]</f>
        <v>0</v>
      </c>
      <c r="E845" s="103" t="str">
        <f>CONCATENATE('Final Report'!AD845,CHAR(10),CHAR(10),'Final Report'!AF845)</f>
        <v xml:space="preserve">
N/A</v>
      </c>
      <c r="F845" s="103" t="str">
        <f>Final_Report[[#This Row],[Components]]</f>
        <v>N/A (Level N/A), Accessibility, Audit, Marketing, MLM-XL, MLVISION, MyLab, US, VPAT</v>
      </c>
      <c r="G845" s="103" t="e">
        <f>Final_Report[[#This Row],[Labels]]</f>
        <v>#VALUE!</v>
      </c>
      <c r="H845" s="103">
        <f>Final_Report[[#This Row],[ScreenShot Name]]</f>
        <v>0</v>
      </c>
      <c r="I845" s="104">
        <f>Final_Report[[#This Row],[Priority]]</f>
        <v>0</v>
      </c>
      <c r="J845" s="103">
        <f>Final_Report[[#This Row],[Uploading Status]]</f>
        <v>0</v>
      </c>
    </row>
    <row r="846" spans="1:10" ht="409.5" hidden="1">
      <c r="A846" s="58">
        <f>Final_Report[[#This Row],[Issue Name]]</f>
        <v>0</v>
      </c>
      <c r="B846" s="103" t="str">
        <f>Final_Report[[#This Row],[Summary]]</f>
        <v>N/A</v>
      </c>
      <c r="C846" s="103" t="str">
        <f>CONCATENATE("*Steps to Reproduce:*",CHAR(10),CHAR(10),'Final Report'!AD846,CHAR(10),CHAR(10),'Final Report'!AF846,CHAR(10),CHAR(10),"*Actual Result:*",CHAR(10),'Final Report'!V846,CHAR(10),CHAR(10),"*ScreenShot Name:*",CHAR(10),'Final Report'!AI846,CHAR(10),CHAR(10),IF('Final Report'!X846&lt;&gt;"",CONCATENATE("*Code Snippet*",CHAR(10),'Final Report'!X846,CHAR(10),CHAR(10)),""),"*Expected Result*",CHAR(10),'Final Report'!Z846,CHAR(10),CHAR(10),"*Rationale*",CHAR(10),'Final Report'!AA846,CHAR(10),CHAR(10),"*Recommendation*",CHAR(10),'Final Report'!AC846,CHAR(10),CHAR(10),"*WCAG 2.1 Conformance Level:*",CHAR(10),'Final Report'!AG846,CHAR(10),CHAR(10),"*WCAG 2.1 Success Criteria:*",CHAR(10),'Final Report'!AH846,CHAR(10),CHAR(10),"*Tested on:*",CHAR(10),'Final Report'!AK846,CHAR(10),CHAR(10),IF(OR('Final Report'!G846&lt;&gt;"",'Final Report'!H846&lt;&gt;"",'Final Report'!I846&lt;&gt;"",'Final Report'!J846&lt;&gt;"",'Final Report'!K846&lt;&gt;"",'Final Report'!L846&lt;&gt;"",'Final Report'!M846&lt;&gt;"",'Final Report'!N846&lt;&gt;"",'Final Report'!O846&lt;&gt;""),CONCATENATE("*Assistive Technology:*",CHAR(10),IF('Final Report'!G846&lt;&gt;"",CONCATENATE("JAWS 2022 - Chrome - Windows - ",'Final Report'!G846,CHAR(10)),""),IF('Final Report'!H846&lt;&gt;"",CONCATENATE("NVDA 2022 - Firefox - Windows - ",'Final Report'!H846,CHAR(10)),""),IF('Final Report'!I846&lt;&gt;"",CONCATENATE("NVDA 2022 - Chrome - Windows - ",'Final Report'!I846,CHAR(10)),""),IF('Final Report'!J846&lt;&gt;"",CONCATENATE("VoiceOver - Safari - MAC OS - ",'Final Report'!J846,CHAR(10)),""),IF('Final Report'!K846&lt;&gt;"",CONCATENATE("VoiceOver - Chrome - MAC OS  - ",'Final Report'!K846,CHAR(10)),""),IF('Final Report'!L846&lt;&gt;"",CONCATENATE("VoiceOver - iOS - ",'Final Report'!L846,CHAR(10)),""),IF('Final Report'!M846&lt;&gt;"",CONCATENATE("TalkBack - Android - ",'Final Report'!M846,CHAR(10)),""),IF('Final Report'!N846&lt;&gt;"",CONCATENATE("ZoomText - ",'Final Report'!N846,CHAR(10)),""),IF('Final Report'!O846&lt;&gt;"",CONCATENATE("Dragon - ",'Final Report'!O846,CHAR(10)),""),CHAR(10),"*Original Bug:*",CHAR(10),)))</f>
        <v>*Steps to Reproduce:*
N/A
*Actual Result:*
N/A
*ScreenShot Name:*
*Code Snippet*
0
*Expected Result*
N/A
*Rationale*
N/A
*Recommendation*
N/A
*WCAG 2.1 Conformance Level:*
N/A
*WCAG 2.1 Success Criteria:*
N/A
*Tested on:*
Windows: 11
MAC OS: 12
iOS: 15
Android OS: 10
FALSE</v>
      </c>
      <c r="D846" s="121" t="b">
        <f>Final_Report[[#This Row],[Severity]]</f>
        <v>0</v>
      </c>
      <c r="E846" s="103" t="str">
        <f>CONCATENATE('Final Report'!AD846,CHAR(10),CHAR(10),'Final Report'!AF846)</f>
        <v xml:space="preserve">
N/A</v>
      </c>
      <c r="F846" s="103" t="str">
        <f>Final_Report[[#This Row],[Components]]</f>
        <v>N/A (Level N/A), Accessibility, Audit, Marketing, MLM-XL, MLVISION, MyLab, US, VPAT</v>
      </c>
      <c r="G846" s="103" t="e">
        <f>Final_Report[[#This Row],[Labels]]</f>
        <v>#VALUE!</v>
      </c>
      <c r="H846" s="103">
        <f>Final_Report[[#This Row],[ScreenShot Name]]</f>
        <v>0</v>
      </c>
      <c r="I846" s="104">
        <f>Final_Report[[#This Row],[Priority]]</f>
        <v>0</v>
      </c>
      <c r="J846" s="103">
        <f>Final_Report[[#This Row],[Uploading Status]]</f>
        <v>0</v>
      </c>
    </row>
    <row r="847" spans="1:10" ht="409.5" hidden="1">
      <c r="A847" s="58">
        <f>Final_Report[[#This Row],[Issue Name]]</f>
        <v>0</v>
      </c>
      <c r="B847" s="103" t="str">
        <f>Final_Report[[#This Row],[Summary]]</f>
        <v>N/A</v>
      </c>
      <c r="C847" s="103" t="str">
        <f>CONCATENATE("*Steps to Reproduce:*",CHAR(10),CHAR(10),'Final Report'!AD847,CHAR(10),CHAR(10),'Final Report'!AF847,CHAR(10),CHAR(10),"*Actual Result:*",CHAR(10),'Final Report'!V847,CHAR(10),CHAR(10),"*ScreenShot Name:*",CHAR(10),'Final Report'!AI847,CHAR(10),CHAR(10),IF('Final Report'!X847&lt;&gt;"",CONCATENATE("*Code Snippet*",CHAR(10),'Final Report'!X847,CHAR(10),CHAR(10)),""),"*Expected Result*",CHAR(10),'Final Report'!Z847,CHAR(10),CHAR(10),"*Rationale*",CHAR(10),'Final Report'!AA847,CHAR(10),CHAR(10),"*Recommendation*",CHAR(10),'Final Report'!AC847,CHAR(10),CHAR(10),"*WCAG 2.1 Conformance Level:*",CHAR(10),'Final Report'!AG847,CHAR(10),CHAR(10),"*WCAG 2.1 Success Criteria:*",CHAR(10),'Final Report'!AH847,CHAR(10),CHAR(10),"*Tested on:*",CHAR(10),'Final Report'!AK847,CHAR(10),CHAR(10),IF(OR('Final Report'!G847&lt;&gt;"",'Final Report'!H847&lt;&gt;"",'Final Report'!I847&lt;&gt;"",'Final Report'!J847&lt;&gt;"",'Final Report'!K847&lt;&gt;"",'Final Report'!L847&lt;&gt;"",'Final Report'!M847&lt;&gt;"",'Final Report'!N847&lt;&gt;"",'Final Report'!O847&lt;&gt;""),CONCATENATE("*Assistive Technology:*",CHAR(10),IF('Final Report'!G847&lt;&gt;"",CONCATENATE("JAWS 2022 - Chrome - Windows - ",'Final Report'!G847,CHAR(10)),""),IF('Final Report'!H847&lt;&gt;"",CONCATENATE("NVDA 2022 - Firefox - Windows - ",'Final Report'!H847,CHAR(10)),""),IF('Final Report'!I847&lt;&gt;"",CONCATENATE("NVDA 2022 - Chrome - Windows - ",'Final Report'!I847,CHAR(10)),""),IF('Final Report'!J847&lt;&gt;"",CONCATENATE("VoiceOver - Safari - MAC OS - ",'Final Report'!J847,CHAR(10)),""),IF('Final Report'!K847&lt;&gt;"",CONCATENATE("VoiceOver - Chrome - MAC OS  - ",'Final Report'!K847,CHAR(10)),""),IF('Final Report'!L847&lt;&gt;"",CONCATENATE("VoiceOver - iOS - ",'Final Report'!L847,CHAR(10)),""),IF('Final Report'!M847&lt;&gt;"",CONCATENATE("TalkBack - Android - ",'Final Report'!M847,CHAR(10)),""),IF('Final Report'!N847&lt;&gt;"",CONCATENATE("ZoomText - ",'Final Report'!N847,CHAR(10)),""),IF('Final Report'!O847&lt;&gt;"",CONCATENATE("Dragon - ",'Final Report'!O847,CHAR(10)),""),CHAR(10),"*Original Bug:*",CHAR(10),)))</f>
        <v>*Steps to Reproduce:*
N/A
*Actual Result:*
N/A
*ScreenShot Name:*
*Code Snippet*
0
*Expected Result*
N/A
*Rationale*
N/A
*Recommendation*
N/A
*WCAG 2.1 Conformance Level:*
N/A
*WCAG 2.1 Success Criteria:*
N/A
*Tested on:*
Windows: 11
MAC OS: 12
iOS: 15
Android OS: 10
FALSE</v>
      </c>
      <c r="D847" s="121" t="b">
        <f>Final_Report[[#This Row],[Severity]]</f>
        <v>0</v>
      </c>
      <c r="E847" s="103" t="str">
        <f>CONCATENATE('Final Report'!AD847,CHAR(10),CHAR(10),'Final Report'!AF847)</f>
        <v xml:space="preserve">
N/A</v>
      </c>
      <c r="F847" s="103" t="str">
        <f>Final_Report[[#This Row],[Components]]</f>
        <v>N/A (Level N/A), Accessibility, Audit, Marketing, MLM-XL, MLVISION, MyLab, US, VPAT</v>
      </c>
      <c r="G847" s="103" t="e">
        <f>Final_Report[[#This Row],[Labels]]</f>
        <v>#VALUE!</v>
      </c>
      <c r="H847" s="103">
        <f>Final_Report[[#This Row],[ScreenShot Name]]</f>
        <v>0</v>
      </c>
      <c r="I847" s="104">
        <f>Final_Report[[#This Row],[Priority]]</f>
        <v>0</v>
      </c>
      <c r="J847" s="103">
        <f>Final_Report[[#This Row],[Uploading Status]]</f>
        <v>0</v>
      </c>
    </row>
    <row r="848" spans="1:10" ht="409.5" hidden="1">
      <c r="A848" s="58">
        <f>Final_Report[[#This Row],[Issue Name]]</f>
        <v>0</v>
      </c>
      <c r="B848" s="103" t="str">
        <f>Final_Report[[#This Row],[Summary]]</f>
        <v>N/A</v>
      </c>
      <c r="C848" s="103" t="str">
        <f>CONCATENATE("*Steps to Reproduce:*",CHAR(10),CHAR(10),'Final Report'!AD848,CHAR(10),CHAR(10),'Final Report'!AF848,CHAR(10),CHAR(10),"*Actual Result:*",CHAR(10),'Final Report'!V848,CHAR(10),CHAR(10),"*ScreenShot Name:*",CHAR(10),'Final Report'!AI848,CHAR(10),CHAR(10),IF('Final Report'!X848&lt;&gt;"",CONCATENATE("*Code Snippet*",CHAR(10),'Final Report'!X848,CHAR(10),CHAR(10)),""),"*Expected Result*",CHAR(10),'Final Report'!Z848,CHAR(10),CHAR(10),"*Rationale*",CHAR(10),'Final Report'!AA848,CHAR(10),CHAR(10),"*Recommendation*",CHAR(10),'Final Report'!AC848,CHAR(10),CHAR(10),"*WCAG 2.1 Conformance Level:*",CHAR(10),'Final Report'!AG848,CHAR(10),CHAR(10),"*WCAG 2.1 Success Criteria:*",CHAR(10),'Final Report'!AH848,CHAR(10),CHAR(10),"*Tested on:*",CHAR(10),'Final Report'!AK848,CHAR(10),CHAR(10),IF(OR('Final Report'!G848&lt;&gt;"",'Final Report'!H848&lt;&gt;"",'Final Report'!I848&lt;&gt;"",'Final Report'!J848&lt;&gt;"",'Final Report'!K848&lt;&gt;"",'Final Report'!L848&lt;&gt;"",'Final Report'!M848&lt;&gt;"",'Final Report'!N848&lt;&gt;"",'Final Report'!O848&lt;&gt;""),CONCATENATE("*Assistive Technology:*",CHAR(10),IF('Final Report'!G848&lt;&gt;"",CONCATENATE("JAWS 2022 - Chrome - Windows - ",'Final Report'!G848,CHAR(10)),""),IF('Final Report'!H848&lt;&gt;"",CONCATENATE("NVDA 2022 - Firefox - Windows - ",'Final Report'!H848,CHAR(10)),""),IF('Final Report'!I848&lt;&gt;"",CONCATENATE("NVDA 2022 - Chrome - Windows - ",'Final Report'!I848,CHAR(10)),""),IF('Final Report'!J848&lt;&gt;"",CONCATENATE("VoiceOver - Safari - MAC OS - ",'Final Report'!J848,CHAR(10)),""),IF('Final Report'!K848&lt;&gt;"",CONCATENATE("VoiceOver - Chrome - MAC OS  - ",'Final Report'!K848,CHAR(10)),""),IF('Final Report'!L848&lt;&gt;"",CONCATENATE("VoiceOver - iOS - ",'Final Report'!L848,CHAR(10)),""),IF('Final Report'!M848&lt;&gt;"",CONCATENATE("TalkBack - Android - ",'Final Report'!M848,CHAR(10)),""),IF('Final Report'!N848&lt;&gt;"",CONCATENATE("ZoomText - ",'Final Report'!N848,CHAR(10)),""),IF('Final Report'!O848&lt;&gt;"",CONCATENATE("Dragon - ",'Final Report'!O848,CHAR(10)),""),CHAR(10),"*Original Bug:*",CHAR(10),)))</f>
        <v>*Steps to Reproduce:*
N/A
*Actual Result:*
N/A
*ScreenShot Name:*
*Code Snippet*
0
*Expected Result*
N/A
*Rationale*
N/A
*Recommendation*
N/A
*WCAG 2.1 Conformance Level:*
N/A
*WCAG 2.1 Success Criteria:*
N/A
*Tested on:*
Windows: 11
MAC OS: 12
iOS: 15
Android OS: 10
FALSE</v>
      </c>
      <c r="D848" s="121" t="b">
        <f>Final_Report[[#This Row],[Severity]]</f>
        <v>0</v>
      </c>
      <c r="E848" s="103" t="str">
        <f>CONCATENATE('Final Report'!AD848,CHAR(10),CHAR(10),'Final Report'!AF848)</f>
        <v xml:space="preserve">
N/A</v>
      </c>
      <c r="F848" s="103" t="str">
        <f>Final_Report[[#This Row],[Components]]</f>
        <v>N/A (Level N/A), Accessibility, Audit, Marketing, MLM-XL, MLVISION, MyLab, US, VPAT</v>
      </c>
      <c r="G848" s="103" t="e">
        <f>Final_Report[[#This Row],[Labels]]</f>
        <v>#VALUE!</v>
      </c>
      <c r="H848" s="103">
        <f>Final_Report[[#This Row],[ScreenShot Name]]</f>
        <v>0</v>
      </c>
      <c r="I848" s="104">
        <f>Final_Report[[#This Row],[Priority]]</f>
        <v>0</v>
      </c>
      <c r="J848" s="103">
        <f>Final_Report[[#This Row],[Uploading Status]]</f>
        <v>0</v>
      </c>
    </row>
    <row r="849" spans="1:10" ht="409.5" hidden="1">
      <c r="A849" s="58">
        <f>Final_Report[[#This Row],[Issue Name]]</f>
        <v>0</v>
      </c>
      <c r="B849" s="103" t="str">
        <f>Final_Report[[#This Row],[Summary]]</f>
        <v>N/A</v>
      </c>
      <c r="C849" s="103" t="str">
        <f>CONCATENATE("*Steps to Reproduce:*",CHAR(10),CHAR(10),'Final Report'!AD849,CHAR(10),CHAR(10),'Final Report'!AF849,CHAR(10),CHAR(10),"*Actual Result:*",CHAR(10),'Final Report'!V849,CHAR(10),CHAR(10),"*ScreenShot Name:*",CHAR(10),'Final Report'!AI849,CHAR(10),CHAR(10),IF('Final Report'!X849&lt;&gt;"",CONCATENATE("*Code Snippet*",CHAR(10),'Final Report'!X849,CHAR(10),CHAR(10)),""),"*Expected Result*",CHAR(10),'Final Report'!Z849,CHAR(10),CHAR(10),"*Rationale*",CHAR(10),'Final Report'!AA849,CHAR(10),CHAR(10),"*Recommendation*",CHAR(10),'Final Report'!AC849,CHAR(10),CHAR(10),"*WCAG 2.1 Conformance Level:*",CHAR(10),'Final Report'!AG849,CHAR(10),CHAR(10),"*WCAG 2.1 Success Criteria:*",CHAR(10),'Final Report'!AH849,CHAR(10),CHAR(10),"*Tested on:*",CHAR(10),'Final Report'!AK849,CHAR(10),CHAR(10),IF(OR('Final Report'!G849&lt;&gt;"",'Final Report'!H849&lt;&gt;"",'Final Report'!I849&lt;&gt;"",'Final Report'!J849&lt;&gt;"",'Final Report'!K849&lt;&gt;"",'Final Report'!L849&lt;&gt;"",'Final Report'!M849&lt;&gt;"",'Final Report'!N849&lt;&gt;"",'Final Report'!O849&lt;&gt;""),CONCATENATE("*Assistive Technology:*",CHAR(10),IF('Final Report'!G849&lt;&gt;"",CONCATENATE("JAWS 2022 - Chrome - Windows - ",'Final Report'!G849,CHAR(10)),""),IF('Final Report'!H849&lt;&gt;"",CONCATENATE("NVDA 2022 - Firefox - Windows - ",'Final Report'!H849,CHAR(10)),""),IF('Final Report'!I849&lt;&gt;"",CONCATENATE("NVDA 2022 - Chrome - Windows - ",'Final Report'!I849,CHAR(10)),""),IF('Final Report'!J849&lt;&gt;"",CONCATENATE("VoiceOver - Safari - MAC OS - ",'Final Report'!J849,CHAR(10)),""),IF('Final Report'!K849&lt;&gt;"",CONCATENATE("VoiceOver - Chrome - MAC OS  - ",'Final Report'!K849,CHAR(10)),""),IF('Final Report'!L849&lt;&gt;"",CONCATENATE("VoiceOver - iOS - ",'Final Report'!L849,CHAR(10)),""),IF('Final Report'!M849&lt;&gt;"",CONCATENATE("TalkBack - Android - ",'Final Report'!M849,CHAR(10)),""),IF('Final Report'!N849&lt;&gt;"",CONCATENATE("ZoomText - ",'Final Report'!N849,CHAR(10)),""),IF('Final Report'!O849&lt;&gt;"",CONCATENATE("Dragon - ",'Final Report'!O849,CHAR(10)),""),CHAR(10),"*Original Bug:*",CHAR(10),)))</f>
        <v>*Steps to Reproduce:*
N/A
*Actual Result:*
N/A
*ScreenShot Name:*
*Code Snippet*
0
*Expected Result*
N/A
*Rationale*
N/A
*Recommendation*
N/A
*WCAG 2.1 Conformance Level:*
N/A
*WCAG 2.1 Success Criteria:*
N/A
*Tested on:*
Windows: 11
MAC OS: 12
iOS: 15
Android OS: 10
FALSE</v>
      </c>
      <c r="D849" s="121" t="b">
        <f>Final_Report[[#This Row],[Severity]]</f>
        <v>0</v>
      </c>
      <c r="E849" s="103" t="str">
        <f>CONCATENATE('Final Report'!AD849,CHAR(10),CHAR(10),'Final Report'!AF849)</f>
        <v xml:space="preserve">
N/A</v>
      </c>
      <c r="F849" s="103" t="str">
        <f>Final_Report[[#This Row],[Components]]</f>
        <v>N/A (Level N/A), Accessibility, Audit, Marketing, MLM-XL, MLVISION, MyLab, US, VPAT</v>
      </c>
      <c r="G849" s="103" t="e">
        <f>Final_Report[[#This Row],[Labels]]</f>
        <v>#VALUE!</v>
      </c>
      <c r="H849" s="103">
        <f>Final_Report[[#This Row],[ScreenShot Name]]</f>
        <v>0</v>
      </c>
      <c r="I849" s="104">
        <f>Final_Report[[#This Row],[Priority]]</f>
        <v>0</v>
      </c>
      <c r="J849" s="103">
        <f>Final_Report[[#This Row],[Uploading Status]]</f>
        <v>0</v>
      </c>
    </row>
    <row r="850" spans="1:10" ht="409.5" hidden="1">
      <c r="A850" s="58">
        <f>Final_Report[[#This Row],[Issue Name]]</f>
        <v>0</v>
      </c>
      <c r="B850" s="103" t="str">
        <f>Final_Report[[#This Row],[Summary]]</f>
        <v>N/A</v>
      </c>
      <c r="C850" s="103" t="str">
        <f>CONCATENATE("*Steps to Reproduce:*",CHAR(10),CHAR(10),'Final Report'!AD850,CHAR(10),CHAR(10),'Final Report'!AF850,CHAR(10),CHAR(10),"*Actual Result:*",CHAR(10),'Final Report'!V850,CHAR(10),CHAR(10),"*ScreenShot Name:*",CHAR(10),'Final Report'!AI850,CHAR(10),CHAR(10),IF('Final Report'!X850&lt;&gt;"",CONCATENATE("*Code Snippet*",CHAR(10),'Final Report'!X850,CHAR(10),CHAR(10)),""),"*Expected Result*",CHAR(10),'Final Report'!Z850,CHAR(10),CHAR(10),"*Rationale*",CHAR(10),'Final Report'!AA850,CHAR(10),CHAR(10),"*Recommendation*",CHAR(10),'Final Report'!AC850,CHAR(10),CHAR(10),"*WCAG 2.1 Conformance Level:*",CHAR(10),'Final Report'!AG850,CHAR(10),CHAR(10),"*WCAG 2.1 Success Criteria:*",CHAR(10),'Final Report'!AH850,CHAR(10),CHAR(10),"*Tested on:*",CHAR(10),'Final Report'!AK850,CHAR(10),CHAR(10),IF(OR('Final Report'!G850&lt;&gt;"",'Final Report'!H850&lt;&gt;"",'Final Report'!I850&lt;&gt;"",'Final Report'!J850&lt;&gt;"",'Final Report'!K850&lt;&gt;"",'Final Report'!L850&lt;&gt;"",'Final Report'!M850&lt;&gt;"",'Final Report'!N850&lt;&gt;"",'Final Report'!O850&lt;&gt;""),CONCATENATE("*Assistive Technology:*",CHAR(10),IF('Final Report'!G850&lt;&gt;"",CONCATENATE("JAWS 2022 - Chrome - Windows - ",'Final Report'!G850,CHAR(10)),""),IF('Final Report'!H850&lt;&gt;"",CONCATENATE("NVDA 2022 - Firefox - Windows - ",'Final Report'!H850,CHAR(10)),""),IF('Final Report'!I850&lt;&gt;"",CONCATENATE("NVDA 2022 - Chrome - Windows - ",'Final Report'!I850,CHAR(10)),""),IF('Final Report'!J850&lt;&gt;"",CONCATENATE("VoiceOver - Safari - MAC OS - ",'Final Report'!J850,CHAR(10)),""),IF('Final Report'!K850&lt;&gt;"",CONCATENATE("VoiceOver - Chrome - MAC OS  - ",'Final Report'!K850,CHAR(10)),""),IF('Final Report'!L850&lt;&gt;"",CONCATENATE("VoiceOver - iOS - ",'Final Report'!L850,CHAR(10)),""),IF('Final Report'!M850&lt;&gt;"",CONCATENATE("TalkBack - Android - ",'Final Report'!M850,CHAR(10)),""),IF('Final Report'!N850&lt;&gt;"",CONCATENATE("ZoomText - ",'Final Report'!N850,CHAR(10)),""),IF('Final Report'!O850&lt;&gt;"",CONCATENATE("Dragon - ",'Final Report'!O850,CHAR(10)),""),CHAR(10),"*Original Bug:*",CHAR(10),)))</f>
        <v>*Steps to Reproduce:*
N/A
*Actual Result:*
N/A
*ScreenShot Name:*
*Code Snippet*
0
*Expected Result*
N/A
*Rationale*
N/A
*Recommendation*
N/A
*WCAG 2.1 Conformance Level:*
N/A
*WCAG 2.1 Success Criteria:*
N/A
*Tested on:*
Windows: 11
MAC OS: 12
iOS: 15
Android OS: 10
FALSE</v>
      </c>
      <c r="D850" s="121" t="b">
        <f>Final_Report[[#This Row],[Severity]]</f>
        <v>0</v>
      </c>
      <c r="E850" s="103" t="str">
        <f>CONCATENATE('Final Report'!AD850,CHAR(10),CHAR(10),'Final Report'!AF850)</f>
        <v xml:space="preserve">
N/A</v>
      </c>
      <c r="F850" s="103" t="str">
        <f>Final_Report[[#This Row],[Components]]</f>
        <v>N/A (Level N/A), Accessibility, Audit, Marketing, MLM-XL, MLVISION, MyLab, US, VPAT</v>
      </c>
      <c r="G850" s="103" t="e">
        <f>Final_Report[[#This Row],[Labels]]</f>
        <v>#VALUE!</v>
      </c>
      <c r="H850" s="103">
        <f>Final_Report[[#This Row],[ScreenShot Name]]</f>
        <v>0</v>
      </c>
      <c r="I850" s="104">
        <f>Final_Report[[#This Row],[Priority]]</f>
        <v>0</v>
      </c>
      <c r="J850" s="103">
        <f>Final_Report[[#This Row],[Uploading Status]]</f>
        <v>0</v>
      </c>
    </row>
    <row r="851" spans="1:10" ht="409.5" hidden="1">
      <c r="A851" s="58">
        <f>Final_Report[[#This Row],[Issue Name]]</f>
        <v>0</v>
      </c>
      <c r="B851" s="103" t="str">
        <f>Final_Report[[#This Row],[Summary]]</f>
        <v>N/A</v>
      </c>
      <c r="C851" s="103" t="str">
        <f>CONCATENATE("*Steps to Reproduce:*",CHAR(10),CHAR(10),'Final Report'!AD851,CHAR(10),CHAR(10),'Final Report'!AF851,CHAR(10),CHAR(10),"*Actual Result:*",CHAR(10),'Final Report'!V851,CHAR(10),CHAR(10),"*ScreenShot Name:*",CHAR(10),'Final Report'!AI851,CHAR(10),CHAR(10),IF('Final Report'!X851&lt;&gt;"",CONCATENATE("*Code Snippet*",CHAR(10),'Final Report'!X851,CHAR(10),CHAR(10)),""),"*Expected Result*",CHAR(10),'Final Report'!Z851,CHAR(10),CHAR(10),"*Rationale*",CHAR(10),'Final Report'!AA851,CHAR(10),CHAR(10),"*Recommendation*",CHAR(10),'Final Report'!AC851,CHAR(10),CHAR(10),"*WCAG 2.1 Conformance Level:*",CHAR(10),'Final Report'!AG851,CHAR(10),CHAR(10),"*WCAG 2.1 Success Criteria:*",CHAR(10),'Final Report'!AH851,CHAR(10),CHAR(10),"*Tested on:*",CHAR(10),'Final Report'!AK851,CHAR(10),CHAR(10),IF(OR('Final Report'!G851&lt;&gt;"",'Final Report'!H851&lt;&gt;"",'Final Report'!I851&lt;&gt;"",'Final Report'!J851&lt;&gt;"",'Final Report'!K851&lt;&gt;"",'Final Report'!L851&lt;&gt;"",'Final Report'!M851&lt;&gt;"",'Final Report'!N851&lt;&gt;"",'Final Report'!O851&lt;&gt;""),CONCATENATE("*Assistive Technology:*",CHAR(10),IF('Final Report'!G851&lt;&gt;"",CONCATENATE("JAWS 2022 - Chrome - Windows - ",'Final Report'!G851,CHAR(10)),""),IF('Final Report'!H851&lt;&gt;"",CONCATENATE("NVDA 2022 - Firefox - Windows - ",'Final Report'!H851,CHAR(10)),""),IF('Final Report'!I851&lt;&gt;"",CONCATENATE("NVDA 2022 - Chrome - Windows - ",'Final Report'!I851,CHAR(10)),""),IF('Final Report'!J851&lt;&gt;"",CONCATENATE("VoiceOver - Safari - MAC OS - ",'Final Report'!J851,CHAR(10)),""),IF('Final Report'!K851&lt;&gt;"",CONCATENATE("VoiceOver - Chrome - MAC OS  - ",'Final Report'!K851,CHAR(10)),""),IF('Final Report'!L851&lt;&gt;"",CONCATENATE("VoiceOver - iOS - ",'Final Report'!L851,CHAR(10)),""),IF('Final Report'!M851&lt;&gt;"",CONCATENATE("TalkBack - Android - ",'Final Report'!M851,CHAR(10)),""),IF('Final Report'!N851&lt;&gt;"",CONCATENATE("ZoomText - ",'Final Report'!N851,CHAR(10)),""),IF('Final Report'!O851&lt;&gt;"",CONCATENATE("Dragon - ",'Final Report'!O851,CHAR(10)),""),CHAR(10),"*Original Bug:*",CHAR(10),)))</f>
        <v>*Steps to Reproduce:*
N/A
*Actual Result:*
N/A
*ScreenShot Name:*
*Code Snippet*
0
*Expected Result*
N/A
*Rationale*
N/A
*Recommendation*
N/A
*WCAG 2.1 Conformance Level:*
N/A
*WCAG 2.1 Success Criteria:*
N/A
*Tested on:*
Windows: 11
MAC OS: 12
iOS: 15
Android OS: 10
FALSE</v>
      </c>
      <c r="D851" s="121" t="b">
        <f>Final_Report[[#This Row],[Severity]]</f>
        <v>0</v>
      </c>
      <c r="E851" s="103" t="str">
        <f>CONCATENATE('Final Report'!AD851,CHAR(10),CHAR(10),'Final Report'!AF851)</f>
        <v xml:space="preserve">
N/A</v>
      </c>
      <c r="F851" s="103" t="str">
        <f>Final_Report[[#This Row],[Components]]</f>
        <v>N/A (Level N/A), Accessibility, Audit, Marketing, MLM-XL, MLVISION, MyLab, US, VPAT</v>
      </c>
      <c r="G851" s="103" t="e">
        <f>Final_Report[[#This Row],[Labels]]</f>
        <v>#VALUE!</v>
      </c>
      <c r="H851" s="103">
        <f>Final_Report[[#This Row],[ScreenShot Name]]</f>
        <v>0</v>
      </c>
      <c r="I851" s="104">
        <f>Final_Report[[#This Row],[Priority]]</f>
        <v>0</v>
      </c>
      <c r="J851" s="103">
        <f>Final_Report[[#This Row],[Uploading Status]]</f>
        <v>0</v>
      </c>
    </row>
    <row r="852" spans="1:10" ht="409.5" hidden="1">
      <c r="A852" s="58">
        <f>Final_Report[[#This Row],[Issue Name]]</f>
        <v>0</v>
      </c>
      <c r="B852" s="103" t="str">
        <f>Final_Report[[#This Row],[Summary]]</f>
        <v>N/A</v>
      </c>
      <c r="C852" s="103" t="str">
        <f>CONCATENATE("*Steps to Reproduce:*",CHAR(10),CHAR(10),'Final Report'!AD852,CHAR(10),CHAR(10),'Final Report'!AF852,CHAR(10),CHAR(10),"*Actual Result:*",CHAR(10),'Final Report'!V852,CHAR(10),CHAR(10),"*ScreenShot Name:*",CHAR(10),'Final Report'!AI852,CHAR(10),CHAR(10),IF('Final Report'!X852&lt;&gt;"",CONCATENATE("*Code Snippet*",CHAR(10),'Final Report'!X852,CHAR(10),CHAR(10)),""),"*Expected Result*",CHAR(10),'Final Report'!Z852,CHAR(10),CHAR(10),"*Rationale*",CHAR(10),'Final Report'!AA852,CHAR(10),CHAR(10),"*Recommendation*",CHAR(10),'Final Report'!AC852,CHAR(10),CHAR(10),"*WCAG 2.1 Conformance Level:*",CHAR(10),'Final Report'!AG852,CHAR(10),CHAR(10),"*WCAG 2.1 Success Criteria:*",CHAR(10),'Final Report'!AH852,CHAR(10),CHAR(10),"*Tested on:*",CHAR(10),'Final Report'!AK852,CHAR(10),CHAR(10),IF(OR('Final Report'!G852&lt;&gt;"",'Final Report'!H852&lt;&gt;"",'Final Report'!I852&lt;&gt;"",'Final Report'!J852&lt;&gt;"",'Final Report'!K852&lt;&gt;"",'Final Report'!L852&lt;&gt;"",'Final Report'!M852&lt;&gt;"",'Final Report'!N852&lt;&gt;"",'Final Report'!O852&lt;&gt;""),CONCATENATE("*Assistive Technology:*",CHAR(10),IF('Final Report'!G852&lt;&gt;"",CONCATENATE("JAWS 2022 - Chrome - Windows - ",'Final Report'!G852,CHAR(10)),""),IF('Final Report'!H852&lt;&gt;"",CONCATENATE("NVDA 2022 - Firefox - Windows - ",'Final Report'!H852,CHAR(10)),""),IF('Final Report'!I852&lt;&gt;"",CONCATENATE("NVDA 2022 - Chrome - Windows - ",'Final Report'!I852,CHAR(10)),""),IF('Final Report'!J852&lt;&gt;"",CONCATENATE("VoiceOver - Safari - MAC OS - ",'Final Report'!J852,CHAR(10)),""),IF('Final Report'!K852&lt;&gt;"",CONCATENATE("VoiceOver - Chrome - MAC OS  - ",'Final Report'!K852,CHAR(10)),""),IF('Final Report'!L852&lt;&gt;"",CONCATENATE("VoiceOver - iOS - ",'Final Report'!L852,CHAR(10)),""),IF('Final Report'!M852&lt;&gt;"",CONCATENATE("TalkBack - Android - ",'Final Report'!M852,CHAR(10)),""),IF('Final Report'!N852&lt;&gt;"",CONCATENATE("ZoomText - ",'Final Report'!N852,CHAR(10)),""),IF('Final Report'!O852&lt;&gt;"",CONCATENATE("Dragon - ",'Final Report'!O852,CHAR(10)),""),CHAR(10),"*Original Bug:*",CHAR(10),)))</f>
        <v>*Steps to Reproduce:*
N/A
*Actual Result:*
N/A
*ScreenShot Name:*
*Code Snippet*
0
*Expected Result*
N/A
*Rationale*
N/A
*Recommendation*
N/A
*WCAG 2.1 Conformance Level:*
N/A
*WCAG 2.1 Success Criteria:*
N/A
*Tested on:*
Windows: 11
MAC OS: 12
iOS: 15
Android OS: 10
FALSE</v>
      </c>
      <c r="D852" s="121" t="b">
        <f>Final_Report[[#This Row],[Severity]]</f>
        <v>0</v>
      </c>
      <c r="E852" s="103" t="str">
        <f>CONCATENATE('Final Report'!AD852,CHAR(10),CHAR(10),'Final Report'!AF852)</f>
        <v xml:space="preserve">
N/A</v>
      </c>
      <c r="F852" s="103" t="str">
        <f>Final_Report[[#This Row],[Components]]</f>
        <v>N/A (Level N/A), Accessibility, Audit, Marketing, MLM-XL, MLVISION, MyLab, US, VPAT</v>
      </c>
      <c r="G852" s="103" t="e">
        <f>Final_Report[[#This Row],[Labels]]</f>
        <v>#VALUE!</v>
      </c>
      <c r="H852" s="103">
        <f>Final_Report[[#This Row],[ScreenShot Name]]</f>
        <v>0</v>
      </c>
      <c r="I852" s="104">
        <f>Final_Report[[#This Row],[Priority]]</f>
        <v>0</v>
      </c>
      <c r="J852" s="103">
        <f>Final_Report[[#This Row],[Uploading Status]]</f>
        <v>0</v>
      </c>
    </row>
    <row r="853" spans="1:10" ht="409.5" hidden="1">
      <c r="A853" s="58">
        <f>Final_Report[[#This Row],[Issue Name]]</f>
        <v>0</v>
      </c>
      <c r="B853" s="103" t="str">
        <f>Final_Report[[#This Row],[Summary]]</f>
        <v>N/A</v>
      </c>
      <c r="C853" s="103" t="str">
        <f>CONCATENATE("*Steps to Reproduce:*",CHAR(10),CHAR(10),'Final Report'!AD853,CHAR(10),CHAR(10),'Final Report'!AF853,CHAR(10),CHAR(10),"*Actual Result:*",CHAR(10),'Final Report'!V853,CHAR(10),CHAR(10),"*ScreenShot Name:*",CHAR(10),'Final Report'!AI853,CHAR(10),CHAR(10),IF('Final Report'!X853&lt;&gt;"",CONCATENATE("*Code Snippet*",CHAR(10),'Final Report'!X853,CHAR(10),CHAR(10)),""),"*Expected Result*",CHAR(10),'Final Report'!Z853,CHAR(10),CHAR(10),"*Rationale*",CHAR(10),'Final Report'!AA853,CHAR(10),CHAR(10),"*Recommendation*",CHAR(10),'Final Report'!AC853,CHAR(10),CHAR(10),"*WCAG 2.1 Conformance Level:*",CHAR(10),'Final Report'!AG853,CHAR(10),CHAR(10),"*WCAG 2.1 Success Criteria:*",CHAR(10),'Final Report'!AH853,CHAR(10),CHAR(10),"*Tested on:*",CHAR(10),'Final Report'!AK853,CHAR(10),CHAR(10),IF(OR('Final Report'!G853&lt;&gt;"",'Final Report'!H853&lt;&gt;"",'Final Report'!I853&lt;&gt;"",'Final Report'!J853&lt;&gt;"",'Final Report'!K853&lt;&gt;"",'Final Report'!L853&lt;&gt;"",'Final Report'!M853&lt;&gt;"",'Final Report'!N853&lt;&gt;"",'Final Report'!O853&lt;&gt;""),CONCATENATE("*Assistive Technology:*",CHAR(10),IF('Final Report'!G853&lt;&gt;"",CONCATENATE("JAWS 2022 - Chrome - Windows - ",'Final Report'!G853,CHAR(10)),""),IF('Final Report'!H853&lt;&gt;"",CONCATENATE("NVDA 2022 - Firefox - Windows - ",'Final Report'!H853,CHAR(10)),""),IF('Final Report'!I853&lt;&gt;"",CONCATENATE("NVDA 2022 - Chrome - Windows - ",'Final Report'!I853,CHAR(10)),""),IF('Final Report'!J853&lt;&gt;"",CONCATENATE("VoiceOver - Safari - MAC OS - ",'Final Report'!J853,CHAR(10)),""),IF('Final Report'!K853&lt;&gt;"",CONCATENATE("VoiceOver - Chrome - MAC OS  - ",'Final Report'!K853,CHAR(10)),""),IF('Final Report'!L853&lt;&gt;"",CONCATENATE("VoiceOver - iOS - ",'Final Report'!L853,CHAR(10)),""),IF('Final Report'!M853&lt;&gt;"",CONCATENATE("TalkBack - Android - ",'Final Report'!M853,CHAR(10)),""),IF('Final Report'!N853&lt;&gt;"",CONCATENATE("ZoomText - ",'Final Report'!N853,CHAR(10)),""),IF('Final Report'!O853&lt;&gt;"",CONCATENATE("Dragon - ",'Final Report'!O853,CHAR(10)),""),CHAR(10),"*Original Bug:*",CHAR(10),)))</f>
        <v>*Steps to Reproduce:*
N/A
*Actual Result:*
N/A
*ScreenShot Name:*
*Code Snippet*
0
*Expected Result*
N/A
*Rationale*
N/A
*Recommendation*
N/A
*WCAG 2.1 Conformance Level:*
N/A
*WCAG 2.1 Success Criteria:*
N/A
*Tested on:*
Windows: 11
MAC OS: 12
iOS: 15
Android OS: 10
FALSE</v>
      </c>
      <c r="D853" s="121" t="b">
        <f>Final_Report[[#This Row],[Severity]]</f>
        <v>0</v>
      </c>
      <c r="E853" s="103" t="str">
        <f>CONCATENATE('Final Report'!AD853,CHAR(10),CHAR(10),'Final Report'!AF853)</f>
        <v xml:space="preserve">
N/A</v>
      </c>
      <c r="F853" s="103" t="str">
        <f>Final_Report[[#This Row],[Components]]</f>
        <v>N/A (Level N/A), Accessibility, Audit, Marketing, MLM-XL, MLVISION, MyLab, US, VPAT</v>
      </c>
      <c r="G853" s="103" t="e">
        <f>Final_Report[[#This Row],[Labels]]</f>
        <v>#VALUE!</v>
      </c>
      <c r="H853" s="103">
        <f>Final_Report[[#This Row],[ScreenShot Name]]</f>
        <v>0</v>
      </c>
      <c r="I853" s="104">
        <f>Final_Report[[#This Row],[Priority]]</f>
        <v>0</v>
      </c>
      <c r="J853" s="103">
        <f>Final_Report[[#This Row],[Uploading Status]]</f>
        <v>0</v>
      </c>
    </row>
    <row r="854" spans="1:10" ht="409.5" hidden="1">
      <c r="A854" s="58">
        <f>Final_Report[[#This Row],[Issue Name]]</f>
        <v>0</v>
      </c>
      <c r="B854" s="103" t="str">
        <f>Final_Report[[#This Row],[Summary]]</f>
        <v>N/A</v>
      </c>
      <c r="C854" s="103" t="str">
        <f>CONCATENATE("*Steps to Reproduce:*",CHAR(10),CHAR(10),'Final Report'!AD854,CHAR(10),CHAR(10),'Final Report'!AF854,CHAR(10),CHAR(10),"*Actual Result:*",CHAR(10),'Final Report'!V854,CHAR(10),CHAR(10),"*ScreenShot Name:*",CHAR(10),'Final Report'!AI854,CHAR(10),CHAR(10),IF('Final Report'!X854&lt;&gt;"",CONCATENATE("*Code Snippet*",CHAR(10),'Final Report'!X854,CHAR(10),CHAR(10)),""),"*Expected Result*",CHAR(10),'Final Report'!Z854,CHAR(10),CHAR(10),"*Rationale*",CHAR(10),'Final Report'!AA854,CHAR(10),CHAR(10),"*Recommendation*",CHAR(10),'Final Report'!AC854,CHAR(10),CHAR(10),"*WCAG 2.1 Conformance Level:*",CHAR(10),'Final Report'!AG854,CHAR(10),CHAR(10),"*WCAG 2.1 Success Criteria:*",CHAR(10),'Final Report'!AH854,CHAR(10),CHAR(10),"*Tested on:*",CHAR(10),'Final Report'!AK854,CHAR(10),CHAR(10),IF(OR('Final Report'!G854&lt;&gt;"",'Final Report'!H854&lt;&gt;"",'Final Report'!I854&lt;&gt;"",'Final Report'!J854&lt;&gt;"",'Final Report'!K854&lt;&gt;"",'Final Report'!L854&lt;&gt;"",'Final Report'!M854&lt;&gt;"",'Final Report'!N854&lt;&gt;"",'Final Report'!O854&lt;&gt;""),CONCATENATE("*Assistive Technology:*",CHAR(10),IF('Final Report'!G854&lt;&gt;"",CONCATENATE("JAWS 2022 - Chrome - Windows - ",'Final Report'!G854,CHAR(10)),""),IF('Final Report'!H854&lt;&gt;"",CONCATENATE("NVDA 2022 - Firefox - Windows - ",'Final Report'!H854,CHAR(10)),""),IF('Final Report'!I854&lt;&gt;"",CONCATENATE("NVDA 2022 - Chrome - Windows - ",'Final Report'!I854,CHAR(10)),""),IF('Final Report'!J854&lt;&gt;"",CONCATENATE("VoiceOver - Safari - MAC OS - ",'Final Report'!J854,CHAR(10)),""),IF('Final Report'!K854&lt;&gt;"",CONCATENATE("VoiceOver - Chrome - MAC OS  - ",'Final Report'!K854,CHAR(10)),""),IF('Final Report'!L854&lt;&gt;"",CONCATENATE("VoiceOver - iOS - ",'Final Report'!L854,CHAR(10)),""),IF('Final Report'!M854&lt;&gt;"",CONCATENATE("TalkBack - Android - ",'Final Report'!M854,CHAR(10)),""),IF('Final Report'!N854&lt;&gt;"",CONCATENATE("ZoomText - ",'Final Report'!N854,CHAR(10)),""),IF('Final Report'!O854&lt;&gt;"",CONCATENATE("Dragon - ",'Final Report'!O854,CHAR(10)),""),CHAR(10),"*Original Bug:*",CHAR(10),)))</f>
        <v>*Steps to Reproduce:*
N/A
*Actual Result:*
N/A
*ScreenShot Name:*
*Code Snippet*
0
*Expected Result*
N/A
*Rationale*
N/A
*Recommendation*
N/A
*WCAG 2.1 Conformance Level:*
N/A
*WCAG 2.1 Success Criteria:*
N/A
*Tested on:*
Windows: 11
MAC OS: 12
iOS: 15
Android OS: 10
FALSE</v>
      </c>
      <c r="D854" s="121" t="b">
        <f>Final_Report[[#This Row],[Severity]]</f>
        <v>0</v>
      </c>
      <c r="E854" s="103" t="str">
        <f>CONCATENATE('Final Report'!AD854,CHAR(10),CHAR(10),'Final Report'!AF854)</f>
        <v xml:space="preserve">
N/A</v>
      </c>
      <c r="F854" s="103" t="str">
        <f>Final_Report[[#This Row],[Components]]</f>
        <v>N/A (Level N/A), Accessibility, Audit, Marketing, MLM-XL, MLVISION, MyLab, US, VPAT</v>
      </c>
      <c r="G854" s="103" t="e">
        <f>Final_Report[[#This Row],[Labels]]</f>
        <v>#VALUE!</v>
      </c>
      <c r="H854" s="103">
        <f>Final_Report[[#This Row],[ScreenShot Name]]</f>
        <v>0</v>
      </c>
      <c r="I854" s="104">
        <f>Final_Report[[#This Row],[Priority]]</f>
        <v>0</v>
      </c>
      <c r="J854" s="103">
        <f>Final_Report[[#This Row],[Uploading Status]]</f>
        <v>0</v>
      </c>
    </row>
    <row r="855" spans="1:10" ht="409.5" hidden="1">
      <c r="A855" s="58">
        <f>Final_Report[[#This Row],[Issue Name]]</f>
        <v>0</v>
      </c>
      <c r="B855" s="103" t="str">
        <f>Final_Report[[#This Row],[Summary]]</f>
        <v>N/A</v>
      </c>
      <c r="C855" s="103" t="str">
        <f>CONCATENATE("*Steps to Reproduce:*",CHAR(10),CHAR(10),'Final Report'!AD855,CHAR(10),CHAR(10),'Final Report'!AF855,CHAR(10),CHAR(10),"*Actual Result:*",CHAR(10),'Final Report'!V855,CHAR(10),CHAR(10),"*ScreenShot Name:*",CHAR(10),'Final Report'!AI855,CHAR(10),CHAR(10),IF('Final Report'!X855&lt;&gt;"",CONCATENATE("*Code Snippet*",CHAR(10),'Final Report'!X855,CHAR(10),CHAR(10)),""),"*Expected Result*",CHAR(10),'Final Report'!Z855,CHAR(10),CHAR(10),"*Rationale*",CHAR(10),'Final Report'!AA855,CHAR(10),CHAR(10),"*Recommendation*",CHAR(10),'Final Report'!AC855,CHAR(10),CHAR(10),"*WCAG 2.1 Conformance Level:*",CHAR(10),'Final Report'!AG855,CHAR(10),CHAR(10),"*WCAG 2.1 Success Criteria:*",CHAR(10),'Final Report'!AH855,CHAR(10),CHAR(10),"*Tested on:*",CHAR(10),'Final Report'!AK855,CHAR(10),CHAR(10),IF(OR('Final Report'!G855&lt;&gt;"",'Final Report'!H855&lt;&gt;"",'Final Report'!I855&lt;&gt;"",'Final Report'!J855&lt;&gt;"",'Final Report'!K855&lt;&gt;"",'Final Report'!L855&lt;&gt;"",'Final Report'!M855&lt;&gt;"",'Final Report'!N855&lt;&gt;"",'Final Report'!O855&lt;&gt;""),CONCATENATE("*Assistive Technology:*",CHAR(10),IF('Final Report'!G855&lt;&gt;"",CONCATENATE("JAWS 2022 - Chrome - Windows - ",'Final Report'!G855,CHAR(10)),""),IF('Final Report'!H855&lt;&gt;"",CONCATENATE("NVDA 2022 - Firefox - Windows - ",'Final Report'!H855,CHAR(10)),""),IF('Final Report'!I855&lt;&gt;"",CONCATENATE("NVDA 2022 - Chrome - Windows - ",'Final Report'!I855,CHAR(10)),""),IF('Final Report'!J855&lt;&gt;"",CONCATENATE("VoiceOver - Safari - MAC OS - ",'Final Report'!J855,CHAR(10)),""),IF('Final Report'!K855&lt;&gt;"",CONCATENATE("VoiceOver - Chrome - MAC OS  - ",'Final Report'!K855,CHAR(10)),""),IF('Final Report'!L855&lt;&gt;"",CONCATENATE("VoiceOver - iOS - ",'Final Report'!L855,CHAR(10)),""),IF('Final Report'!M855&lt;&gt;"",CONCATENATE("TalkBack - Android - ",'Final Report'!M855,CHAR(10)),""),IF('Final Report'!N855&lt;&gt;"",CONCATENATE("ZoomText - ",'Final Report'!N855,CHAR(10)),""),IF('Final Report'!O855&lt;&gt;"",CONCATENATE("Dragon - ",'Final Report'!O855,CHAR(10)),""),CHAR(10),"*Original Bug:*",CHAR(10),)))</f>
        <v>*Steps to Reproduce:*
N/A
*Actual Result:*
N/A
*ScreenShot Name:*
*Code Snippet*
0
*Expected Result*
N/A
*Rationale*
N/A
*Recommendation*
N/A
*WCAG 2.1 Conformance Level:*
N/A
*WCAG 2.1 Success Criteria:*
N/A
*Tested on:*
Windows: 11
MAC OS: 12
iOS: 15
Android OS: 10
FALSE</v>
      </c>
      <c r="D855" s="121" t="b">
        <f>Final_Report[[#This Row],[Severity]]</f>
        <v>0</v>
      </c>
      <c r="E855" s="103" t="str">
        <f>CONCATENATE('Final Report'!AD855,CHAR(10),CHAR(10),'Final Report'!AF855)</f>
        <v xml:space="preserve">
N/A</v>
      </c>
      <c r="F855" s="103" t="str">
        <f>Final_Report[[#This Row],[Components]]</f>
        <v>N/A (Level N/A), Accessibility, Audit, Marketing, MLM-XL, MLVISION, MyLab, US, VPAT</v>
      </c>
      <c r="G855" s="103" t="e">
        <f>Final_Report[[#This Row],[Labels]]</f>
        <v>#VALUE!</v>
      </c>
      <c r="H855" s="103">
        <f>Final_Report[[#This Row],[ScreenShot Name]]</f>
        <v>0</v>
      </c>
      <c r="I855" s="104">
        <f>Final_Report[[#This Row],[Priority]]</f>
        <v>0</v>
      </c>
      <c r="J855" s="103">
        <f>Final_Report[[#This Row],[Uploading Status]]</f>
        <v>0</v>
      </c>
    </row>
    <row r="856" spans="1:10" ht="409.5" hidden="1">
      <c r="A856" s="58">
        <f>Final_Report[[#This Row],[Issue Name]]</f>
        <v>0</v>
      </c>
      <c r="B856" s="103" t="str">
        <f>Final_Report[[#This Row],[Summary]]</f>
        <v>N/A</v>
      </c>
      <c r="C856" s="103" t="str">
        <f>CONCATENATE("*Steps to Reproduce:*",CHAR(10),CHAR(10),'Final Report'!AD856,CHAR(10),CHAR(10),'Final Report'!AF856,CHAR(10),CHAR(10),"*Actual Result:*",CHAR(10),'Final Report'!V856,CHAR(10),CHAR(10),"*ScreenShot Name:*",CHAR(10),'Final Report'!AI856,CHAR(10),CHAR(10),IF('Final Report'!X856&lt;&gt;"",CONCATENATE("*Code Snippet*",CHAR(10),'Final Report'!X856,CHAR(10),CHAR(10)),""),"*Expected Result*",CHAR(10),'Final Report'!Z856,CHAR(10),CHAR(10),"*Rationale*",CHAR(10),'Final Report'!AA856,CHAR(10),CHAR(10),"*Recommendation*",CHAR(10),'Final Report'!AC856,CHAR(10),CHAR(10),"*WCAG 2.1 Conformance Level:*",CHAR(10),'Final Report'!AG856,CHAR(10),CHAR(10),"*WCAG 2.1 Success Criteria:*",CHAR(10),'Final Report'!AH856,CHAR(10),CHAR(10),"*Tested on:*",CHAR(10),'Final Report'!AK856,CHAR(10),CHAR(10),IF(OR('Final Report'!G856&lt;&gt;"",'Final Report'!H856&lt;&gt;"",'Final Report'!I856&lt;&gt;"",'Final Report'!J856&lt;&gt;"",'Final Report'!K856&lt;&gt;"",'Final Report'!L856&lt;&gt;"",'Final Report'!M856&lt;&gt;"",'Final Report'!N856&lt;&gt;"",'Final Report'!O856&lt;&gt;""),CONCATENATE("*Assistive Technology:*",CHAR(10),IF('Final Report'!G856&lt;&gt;"",CONCATENATE("JAWS 2022 - Chrome - Windows - ",'Final Report'!G856,CHAR(10)),""),IF('Final Report'!H856&lt;&gt;"",CONCATENATE("NVDA 2022 - Firefox - Windows - ",'Final Report'!H856,CHAR(10)),""),IF('Final Report'!I856&lt;&gt;"",CONCATENATE("NVDA 2022 - Chrome - Windows - ",'Final Report'!I856,CHAR(10)),""),IF('Final Report'!J856&lt;&gt;"",CONCATENATE("VoiceOver - Safari - MAC OS - ",'Final Report'!J856,CHAR(10)),""),IF('Final Report'!K856&lt;&gt;"",CONCATENATE("VoiceOver - Chrome - MAC OS  - ",'Final Report'!K856,CHAR(10)),""),IF('Final Report'!L856&lt;&gt;"",CONCATENATE("VoiceOver - iOS - ",'Final Report'!L856,CHAR(10)),""),IF('Final Report'!M856&lt;&gt;"",CONCATENATE("TalkBack - Android - ",'Final Report'!M856,CHAR(10)),""),IF('Final Report'!N856&lt;&gt;"",CONCATENATE("ZoomText - ",'Final Report'!N856,CHAR(10)),""),IF('Final Report'!O856&lt;&gt;"",CONCATENATE("Dragon - ",'Final Report'!O856,CHAR(10)),""),CHAR(10),"*Original Bug:*",CHAR(10),)))</f>
        <v>*Steps to Reproduce:*
N/A
*Actual Result:*
N/A
*ScreenShot Name:*
*Code Snippet*
0
*Expected Result*
N/A
*Rationale*
N/A
*Recommendation*
N/A
*WCAG 2.1 Conformance Level:*
N/A
*WCAG 2.1 Success Criteria:*
N/A
*Tested on:*
Windows: 11
MAC OS: 12
iOS: 15
Android OS: 10
FALSE</v>
      </c>
      <c r="D856" s="121" t="b">
        <f>Final_Report[[#This Row],[Severity]]</f>
        <v>0</v>
      </c>
      <c r="E856" s="103" t="str">
        <f>CONCATENATE('Final Report'!AD856,CHAR(10),CHAR(10),'Final Report'!AF856)</f>
        <v xml:space="preserve">
N/A</v>
      </c>
      <c r="F856" s="103" t="str">
        <f>Final_Report[[#This Row],[Components]]</f>
        <v>N/A (Level N/A), Accessibility, Audit, Marketing, MLM-XL, MLVISION, MyLab, US, VPAT</v>
      </c>
      <c r="G856" s="103" t="e">
        <f>Final_Report[[#This Row],[Labels]]</f>
        <v>#VALUE!</v>
      </c>
      <c r="H856" s="103">
        <f>Final_Report[[#This Row],[ScreenShot Name]]</f>
        <v>0</v>
      </c>
      <c r="I856" s="104">
        <f>Final_Report[[#This Row],[Priority]]</f>
        <v>0</v>
      </c>
      <c r="J856" s="103">
        <f>Final_Report[[#This Row],[Uploading Status]]</f>
        <v>0</v>
      </c>
    </row>
    <row r="857" spans="1:10" ht="409.5" hidden="1">
      <c r="A857" s="58">
        <f>Final_Report[[#This Row],[Issue Name]]</f>
        <v>0</v>
      </c>
      <c r="B857" s="103" t="str">
        <f>Final_Report[[#This Row],[Summary]]</f>
        <v>N/A</v>
      </c>
      <c r="C857" s="103" t="str">
        <f>CONCATENATE("*Steps to Reproduce:*",CHAR(10),CHAR(10),'Final Report'!AD857,CHAR(10),CHAR(10),'Final Report'!AF857,CHAR(10),CHAR(10),"*Actual Result:*",CHAR(10),'Final Report'!V857,CHAR(10),CHAR(10),"*ScreenShot Name:*",CHAR(10),'Final Report'!AI857,CHAR(10),CHAR(10),IF('Final Report'!X857&lt;&gt;"",CONCATENATE("*Code Snippet*",CHAR(10),'Final Report'!X857,CHAR(10),CHAR(10)),""),"*Expected Result*",CHAR(10),'Final Report'!Z857,CHAR(10),CHAR(10),"*Rationale*",CHAR(10),'Final Report'!AA857,CHAR(10),CHAR(10),"*Recommendation*",CHAR(10),'Final Report'!AC857,CHAR(10),CHAR(10),"*WCAG 2.1 Conformance Level:*",CHAR(10),'Final Report'!AG857,CHAR(10),CHAR(10),"*WCAG 2.1 Success Criteria:*",CHAR(10),'Final Report'!AH857,CHAR(10),CHAR(10),"*Tested on:*",CHAR(10),'Final Report'!AK857,CHAR(10),CHAR(10),IF(OR('Final Report'!G857&lt;&gt;"",'Final Report'!H857&lt;&gt;"",'Final Report'!I857&lt;&gt;"",'Final Report'!J857&lt;&gt;"",'Final Report'!K857&lt;&gt;"",'Final Report'!L857&lt;&gt;"",'Final Report'!M857&lt;&gt;"",'Final Report'!N857&lt;&gt;"",'Final Report'!O857&lt;&gt;""),CONCATENATE("*Assistive Technology:*",CHAR(10),IF('Final Report'!G857&lt;&gt;"",CONCATENATE("JAWS 2022 - Chrome - Windows - ",'Final Report'!G857,CHAR(10)),""),IF('Final Report'!H857&lt;&gt;"",CONCATENATE("NVDA 2022 - Firefox - Windows - ",'Final Report'!H857,CHAR(10)),""),IF('Final Report'!I857&lt;&gt;"",CONCATENATE("NVDA 2022 - Chrome - Windows - ",'Final Report'!I857,CHAR(10)),""),IF('Final Report'!J857&lt;&gt;"",CONCATENATE("VoiceOver - Safari - MAC OS - ",'Final Report'!J857,CHAR(10)),""),IF('Final Report'!K857&lt;&gt;"",CONCATENATE("VoiceOver - Chrome - MAC OS  - ",'Final Report'!K857,CHAR(10)),""),IF('Final Report'!L857&lt;&gt;"",CONCATENATE("VoiceOver - iOS - ",'Final Report'!L857,CHAR(10)),""),IF('Final Report'!M857&lt;&gt;"",CONCATENATE("TalkBack - Android - ",'Final Report'!M857,CHAR(10)),""),IF('Final Report'!N857&lt;&gt;"",CONCATENATE("ZoomText - ",'Final Report'!N857,CHAR(10)),""),IF('Final Report'!O857&lt;&gt;"",CONCATENATE("Dragon - ",'Final Report'!O857,CHAR(10)),""),CHAR(10),"*Original Bug:*",CHAR(10),)))</f>
        <v>*Steps to Reproduce:*
N/A
*Actual Result:*
N/A
*ScreenShot Name:*
*Code Snippet*
0
*Expected Result*
N/A
*Rationale*
N/A
*Recommendation*
N/A
*WCAG 2.1 Conformance Level:*
N/A
*WCAG 2.1 Success Criteria:*
N/A
*Tested on:*
Windows: 11
MAC OS: 12
iOS: 15
Android OS: 10
FALSE</v>
      </c>
      <c r="D857" s="121" t="b">
        <f>Final_Report[[#This Row],[Severity]]</f>
        <v>0</v>
      </c>
      <c r="E857" s="103" t="str">
        <f>CONCATENATE('Final Report'!AD857,CHAR(10),CHAR(10),'Final Report'!AF857)</f>
        <v xml:space="preserve">
N/A</v>
      </c>
      <c r="F857" s="103" t="str">
        <f>Final_Report[[#This Row],[Components]]</f>
        <v>N/A (Level N/A), Accessibility, Audit, Marketing, MLM-XL, MLVISION, MyLab, US, VPAT</v>
      </c>
      <c r="G857" s="103" t="e">
        <f>Final_Report[[#This Row],[Labels]]</f>
        <v>#VALUE!</v>
      </c>
      <c r="H857" s="103">
        <f>Final_Report[[#This Row],[ScreenShot Name]]</f>
        <v>0</v>
      </c>
      <c r="I857" s="104">
        <f>Final_Report[[#This Row],[Priority]]</f>
        <v>0</v>
      </c>
      <c r="J857" s="103">
        <f>Final_Report[[#This Row],[Uploading Status]]</f>
        <v>0</v>
      </c>
    </row>
    <row r="858" spans="1:10" ht="409.5" hidden="1">
      <c r="A858" s="58">
        <f>Final_Report[[#This Row],[Issue Name]]</f>
        <v>0</v>
      </c>
      <c r="B858" s="103" t="str">
        <f>Final_Report[[#This Row],[Summary]]</f>
        <v>N/A</v>
      </c>
      <c r="C858" s="103" t="str">
        <f>CONCATENATE("*Steps to Reproduce:*",CHAR(10),CHAR(10),'Final Report'!AD858,CHAR(10),CHAR(10),'Final Report'!AF858,CHAR(10),CHAR(10),"*Actual Result:*",CHAR(10),'Final Report'!V858,CHAR(10),CHAR(10),"*ScreenShot Name:*",CHAR(10),'Final Report'!AI858,CHAR(10),CHAR(10),IF('Final Report'!X858&lt;&gt;"",CONCATENATE("*Code Snippet*",CHAR(10),'Final Report'!X858,CHAR(10),CHAR(10)),""),"*Expected Result*",CHAR(10),'Final Report'!Z858,CHAR(10),CHAR(10),"*Rationale*",CHAR(10),'Final Report'!AA858,CHAR(10),CHAR(10),"*Recommendation*",CHAR(10),'Final Report'!AC858,CHAR(10),CHAR(10),"*WCAG 2.1 Conformance Level:*",CHAR(10),'Final Report'!AG858,CHAR(10),CHAR(10),"*WCAG 2.1 Success Criteria:*",CHAR(10),'Final Report'!AH858,CHAR(10),CHAR(10),"*Tested on:*",CHAR(10),'Final Report'!AK858,CHAR(10),CHAR(10),IF(OR('Final Report'!G858&lt;&gt;"",'Final Report'!H858&lt;&gt;"",'Final Report'!I858&lt;&gt;"",'Final Report'!J858&lt;&gt;"",'Final Report'!K858&lt;&gt;"",'Final Report'!L858&lt;&gt;"",'Final Report'!M858&lt;&gt;"",'Final Report'!N858&lt;&gt;"",'Final Report'!O858&lt;&gt;""),CONCATENATE("*Assistive Technology:*",CHAR(10),IF('Final Report'!G858&lt;&gt;"",CONCATENATE("JAWS 2022 - Chrome - Windows - ",'Final Report'!G858,CHAR(10)),""),IF('Final Report'!H858&lt;&gt;"",CONCATENATE("NVDA 2022 - Firefox - Windows - ",'Final Report'!H858,CHAR(10)),""),IF('Final Report'!I858&lt;&gt;"",CONCATENATE("NVDA 2022 - Chrome - Windows - ",'Final Report'!I858,CHAR(10)),""),IF('Final Report'!J858&lt;&gt;"",CONCATENATE("VoiceOver - Safari - MAC OS - ",'Final Report'!J858,CHAR(10)),""),IF('Final Report'!K858&lt;&gt;"",CONCATENATE("VoiceOver - Chrome - MAC OS  - ",'Final Report'!K858,CHAR(10)),""),IF('Final Report'!L858&lt;&gt;"",CONCATENATE("VoiceOver - iOS - ",'Final Report'!L858,CHAR(10)),""),IF('Final Report'!M858&lt;&gt;"",CONCATENATE("TalkBack - Android - ",'Final Report'!M858,CHAR(10)),""),IF('Final Report'!N858&lt;&gt;"",CONCATENATE("ZoomText - ",'Final Report'!N858,CHAR(10)),""),IF('Final Report'!O858&lt;&gt;"",CONCATENATE("Dragon - ",'Final Report'!O858,CHAR(10)),""),CHAR(10),"*Original Bug:*",CHAR(10),)))</f>
        <v>*Steps to Reproduce:*
N/A
*Actual Result:*
N/A
*ScreenShot Name:*
*Code Snippet*
0
*Expected Result*
N/A
*Rationale*
N/A
*Recommendation*
N/A
*WCAG 2.1 Conformance Level:*
N/A
*WCAG 2.1 Success Criteria:*
N/A
*Tested on:*
Windows: 11
MAC OS: 12
iOS: 15
Android OS: 10
FALSE</v>
      </c>
      <c r="D858" s="121" t="b">
        <f>Final_Report[[#This Row],[Severity]]</f>
        <v>0</v>
      </c>
      <c r="E858" s="103" t="str">
        <f>CONCATENATE('Final Report'!AD858,CHAR(10),CHAR(10),'Final Report'!AF858)</f>
        <v xml:space="preserve">
N/A</v>
      </c>
      <c r="F858" s="103" t="str">
        <f>Final_Report[[#This Row],[Components]]</f>
        <v>N/A (Level N/A), Accessibility, Audit, Marketing, MLM-XL, MLVISION, MyLab, US, VPAT</v>
      </c>
      <c r="G858" s="103" t="e">
        <f>Final_Report[[#This Row],[Labels]]</f>
        <v>#VALUE!</v>
      </c>
      <c r="H858" s="103">
        <f>Final_Report[[#This Row],[ScreenShot Name]]</f>
        <v>0</v>
      </c>
      <c r="I858" s="104">
        <f>Final_Report[[#This Row],[Priority]]</f>
        <v>0</v>
      </c>
      <c r="J858" s="103">
        <f>Final_Report[[#This Row],[Uploading Status]]</f>
        <v>0</v>
      </c>
    </row>
    <row r="859" spans="1:10" ht="409.5" hidden="1">
      <c r="A859" s="58">
        <f>Final_Report[[#This Row],[Issue Name]]</f>
        <v>0</v>
      </c>
      <c r="B859" s="103" t="str">
        <f>Final_Report[[#This Row],[Summary]]</f>
        <v>N/A</v>
      </c>
      <c r="C859" s="103" t="str">
        <f>CONCATENATE("*Steps to Reproduce:*",CHAR(10),CHAR(10),'Final Report'!AD859,CHAR(10),CHAR(10),'Final Report'!AF859,CHAR(10),CHAR(10),"*Actual Result:*",CHAR(10),'Final Report'!V859,CHAR(10),CHAR(10),"*ScreenShot Name:*",CHAR(10),'Final Report'!AI859,CHAR(10),CHAR(10),IF('Final Report'!X859&lt;&gt;"",CONCATENATE("*Code Snippet*",CHAR(10),'Final Report'!X859,CHAR(10),CHAR(10)),""),"*Expected Result*",CHAR(10),'Final Report'!Z859,CHAR(10),CHAR(10),"*Rationale*",CHAR(10),'Final Report'!AA859,CHAR(10),CHAR(10),"*Recommendation*",CHAR(10),'Final Report'!AC859,CHAR(10),CHAR(10),"*WCAG 2.1 Conformance Level:*",CHAR(10),'Final Report'!AG859,CHAR(10),CHAR(10),"*WCAG 2.1 Success Criteria:*",CHAR(10),'Final Report'!AH859,CHAR(10),CHAR(10),"*Tested on:*",CHAR(10),'Final Report'!AK859,CHAR(10),CHAR(10),IF(OR('Final Report'!G859&lt;&gt;"",'Final Report'!H859&lt;&gt;"",'Final Report'!I859&lt;&gt;"",'Final Report'!J859&lt;&gt;"",'Final Report'!K859&lt;&gt;"",'Final Report'!L859&lt;&gt;"",'Final Report'!M859&lt;&gt;"",'Final Report'!N859&lt;&gt;"",'Final Report'!O859&lt;&gt;""),CONCATENATE("*Assistive Technology:*",CHAR(10),IF('Final Report'!G859&lt;&gt;"",CONCATENATE("JAWS 2022 - Chrome - Windows - ",'Final Report'!G859,CHAR(10)),""),IF('Final Report'!H859&lt;&gt;"",CONCATENATE("NVDA 2022 - Firefox - Windows - ",'Final Report'!H859,CHAR(10)),""),IF('Final Report'!I859&lt;&gt;"",CONCATENATE("NVDA 2022 - Chrome - Windows - ",'Final Report'!I859,CHAR(10)),""),IF('Final Report'!J859&lt;&gt;"",CONCATENATE("VoiceOver - Safari - MAC OS - ",'Final Report'!J859,CHAR(10)),""),IF('Final Report'!K859&lt;&gt;"",CONCATENATE("VoiceOver - Chrome - MAC OS  - ",'Final Report'!K859,CHAR(10)),""),IF('Final Report'!L859&lt;&gt;"",CONCATENATE("VoiceOver - iOS - ",'Final Report'!L859,CHAR(10)),""),IF('Final Report'!M859&lt;&gt;"",CONCATENATE("TalkBack - Android - ",'Final Report'!M859,CHAR(10)),""),IF('Final Report'!N859&lt;&gt;"",CONCATENATE("ZoomText - ",'Final Report'!N859,CHAR(10)),""),IF('Final Report'!O859&lt;&gt;"",CONCATENATE("Dragon - ",'Final Report'!O859,CHAR(10)),""),CHAR(10),"*Original Bug:*",CHAR(10),)))</f>
        <v>*Steps to Reproduce:*
N/A
*Actual Result:*
N/A
*ScreenShot Name:*
*Code Snippet*
0
*Expected Result*
N/A
*Rationale*
N/A
*Recommendation*
N/A
*WCAG 2.1 Conformance Level:*
N/A
*WCAG 2.1 Success Criteria:*
N/A
*Tested on:*
Windows: 11
MAC OS: 12
iOS: 15
Android OS: 10
FALSE</v>
      </c>
      <c r="D859" s="121" t="b">
        <f>Final_Report[[#This Row],[Severity]]</f>
        <v>0</v>
      </c>
      <c r="E859" s="103" t="str">
        <f>CONCATENATE('Final Report'!AD859,CHAR(10),CHAR(10),'Final Report'!AF859)</f>
        <v xml:space="preserve">
N/A</v>
      </c>
      <c r="F859" s="103" t="str">
        <f>Final_Report[[#This Row],[Components]]</f>
        <v>N/A (Level N/A), Accessibility, Audit, Marketing, MLM-XL, MLVISION, MyLab, US, VPAT</v>
      </c>
      <c r="G859" s="103" t="e">
        <f>Final_Report[[#This Row],[Labels]]</f>
        <v>#VALUE!</v>
      </c>
      <c r="H859" s="103">
        <f>Final_Report[[#This Row],[ScreenShot Name]]</f>
        <v>0</v>
      </c>
      <c r="I859" s="104">
        <f>Final_Report[[#This Row],[Priority]]</f>
        <v>0</v>
      </c>
      <c r="J859" s="103">
        <f>Final_Report[[#This Row],[Uploading Status]]</f>
        <v>0</v>
      </c>
    </row>
    <row r="860" spans="1:10" ht="409.5" hidden="1">
      <c r="A860" s="58">
        <f>Final_Report[[#This Row],[Issue Name]]</f>
        <v>0</v>
      </c>
      <c r="B860" s="103" t="str">
        <f>Final_Report[[#This Row],[Summary]]</f>
        <v>N/A</v>
      </c>
      <c r="C860" s="103" t="str">
        <f>CONCATENATE("*Steps to Reproduce:*",CHAR(10),CHAR(10),'Final Report'!AD860,CHAR(10),CHAR(10),'Final Report'!AF860,CHAR(10),CHAR(10),"*Actual Result:*",CHAR(10),'Final Report'!V860,CHAR(10),CHAR(10),"*ScreenShot Name:*",CHAR(10),'Final Report'!AI860,CHAR(10),CHAR(10),IF('Final Report'!X860&lt;&gt;"",CONCATENATE("*Code Snippet*",CHAR(10),'Final Report'!X860,CHAR(10),CHAR(10)),""),"*Expected Result*",CHAR(10),'Final Report'!Z860,CHAR(10),CHAR(10),"*Rationale*",CHAR(10),'Final Report'!AA860,CHAR(10),CHAR(10),"*Recommendation*",CHAR(10),'Final Report'!AC860,CHAR(10),CHAR(10),"*WCAG 2.1 Conformance Level:*",CHAR(10),'Final Report'!AG860,CHAR(10),CHAR(10),"*WCAG 2.1 Success Criteria:*",CHAR(10),'Final Report'!AH860,CHAR(10),CHAR(10),"*Tested on:*",CHAR(10),'Final Report'!AK860,CHAR(10),CHAR(10),IF(OR('Final Report'!G860&lt;&gt;"",'Final Report'!H860&lt;&gt;"",'Final Report'!I860&lt;&gt;"",'Final Report'!J860&lt;&gt;"",'Final Report'!K860&lt;&gt;"",'Final Report'!L860&lt;&gt;"",'Final Report'!M860&lt;&gt;"",'Final Report'!N860&lt;&gt;"",'Final Report'!O860&lt;&gt;""),CONCATENATE("*Assistive Technology:*",CHAR(10),IF('Final Report'!G860&lt;&gt;"",CONCATENATE("JAWS 2022 - Chrome - Windows - ",'Final Report'!G860,CHAR(10)),""),IF('Final Report'!H860&lt;&gt;"",CONCATENATE("NVDA 2022 - Firefox - Windows - ",'Final Report'!H860,CHAR(10)),""),IF('Final Report'!I860&lt;&gt;"",CONCATENATE("NVDA 2022 - Chrome - Windows - ",'Final Report'!I860,CHAR(10)),""),IF('Final Report'!J860&lt;&gt;"",CONCATENATE("VoiceOver - Safari - MAC OS - ",'Final Report'!J860,CHAR(10)),""),IF('Final Report'!K860&lt;&gt;"",CONCATENATE("VoiceOver - Chrome - MAC OS  - ",'Final Report'!K860,CHAR(10)),""),IF('Final Report'!L860&lt;&gt;"",CONCATENATE("VoiceOver - iOS - ",'Final Report'!L860,CHAR(10)),""),IF('Final Report'!M860&lt;&gt;"",CONCATENATE("TalkBack - Android - ",'Final Report'!M860,CHAR(10)),""),IF('Final Report'!N860&lt;&gt;"",CONCATENATE("ZoomText - ",'Final Report'!N860,CHAR(10)),""),IF('Final Report'!O860&lt;&gt;"",CONCATENATE("Dragon - ",'Final Report'!O860,CHAR(10)),""),CHAR(10),"*Original Bug:*",CHAR(10),)))</f>
        <v>*Steps to Reproduce:*
N/A
*Actual Result:*
N/A
*ScreenShot Name:*
*Code Snippet*
0
*Expected Result*
N/A
*Rationale*
N/A
*Recommendation*
N/A
*WCAG 2.1 Conformance Level:*
N/A
*WCAG 2.1 Success Criteria:*
N/A
*Tested on:*
Windows: 11
MAC OS: 12
iOS: 15
Android OS: 10
FALSE</v>
      </c>
      <c r="D860" s="121" t="b">
        <f>Final_Report[[#This Row],[Severity]]</f>
        <v>0</v>
      </c>
      <c r="E860" s="103" t="str">
        <f>CONCATENATE('Final Report'!AD860,CHAR(10),CHAR(10),'Final Report'!AF860)</f>
        <v xml:space="preserve">
N/A</v>
      </c>
      <c r="F860" s="103" t="str">
        <f>Final_Report[[#This Row],[Components]]</f>
        <v>N/A (Level N/A), Accessibility, Audit, Marketing, MLM-XL, MLVISION, MyLab, US, VPAT</v>
      </c>
      <c r="G860" s="103" t="e">
        <f>Final_Report[[#This Row],[Labels]]</f>
        <v>#VALUE!</v>
      </c>
      <c r="H860" s="103">
        <f>Final_Report[[#This Row],[ScreenShot Name]]</f>
        <v>0</v>
      </c>
      <c r="I860" s="104">
        <f>Final_Report[[#This Row],[Priority]]</f>
        <v>0</v>
      </c>
      <c r="J860" s="103">
        <f>Final_Report[[#This Row],[Uploading Status]]</f>
        <v>0</v>
      </c>
    </row>
    <row r="861" spans="1:10" ht="409.5" hidden="1">
      <c r="A861" s="58">
        <f>Final_Report[[#This Row],[Issue Name]]</f>
        <v>0</v>
      </c>
      <c r="B861" s="103" t="str">
        <f>Final_Report[[#This Row],[Summary]]</f>
        <v>N/A</v>
      </c>
      <c r="C861" s="103" t="str">
        <f>CONCATENATE("*Steps to Reproduce:*",CHAR(10),CHAR(10),'Final Report'!AD861,CHAR(10),CHAR(10),'Final Report'!AF861,CHAR(10),CHAR(10),"*Actual Result:*",CHAR(10),'Final Report'!V861,CHAR(10),CHAR(10),"*ScreenShot Name:*",CHAR(10),'Final Report'!AI861,CHAR(10),CHAR(10),IF('Final Report'!X861&lt;&gt;"",CONCATENATE("*Code Snippet*",CHAR(10),'Final Report'!X861,CHAR(10),CHAR(10)),""),"*Expected Result*",CHAR(10),'Final Report'!Z861,CHAR(10),CHAR(10),"*Rationale*",CHAR(10),'Final Report'!AA861,CHAR(10),CHAR(10),"*Recommendation*",CHAR(10),'Final Report'!AC861,CHAR(10),CHAR(10),"*WCAG 2.1 Conformance Level:*",CHAR(10),'Final Report'!AG861,CHAR(10),CHAR(10),"*WCAG 2.1 Success Criteria:*",CHAR(10),'Final Report'!AH861,CHAR(10),CHAR(10),"*Tested on:*",CHAR(10),'Final Report'!AK861,CHAR(10),CHAR(10),IF(OR('Final Report'!G861&lt;&gt;"",'Final Report'!H861&lt;&gt;"",'Final Report'!I861&lt;&gt;"",'Final Report'!J861&lt;&gt;"",'Final Report'!K861&lt;&gt;"",'Final Report'!L861&lt;&gt;"",'Final Report'!M861&lt;&gt;"",'Final Report'!N861&lt;&gt;"",'Final Report'!O861&lt;&gt;""),CONCATENATE("*Assistive Technology:*",CHAR(10),IF('Final Report'!G861&lt;&gt;"",CONCATENATE("JAWS 2022 - Chrome - Windows - ",'Final Report'!G861,CHAR(10)),""),IF('Final Report'!H861&lt;&gt;"",CONCATENATE("NVDA 2022 - Firefox - Windows - ",'Final Report'!H861,CHAR(10)),""),IF('Final Report'!I861&lt;&gt;"",CONCATENATE("NVDA 2022 - Chrome - Windows - ",'Final Report'!I861,CHAR(10)),""),IF('Final Report'!J861&lt;&gt;"",CONCATENATE("VoiceOver - Safari - MAC OS - ",'Final Report'!J861,CHAR(10)),""),IF('Final Report'!K861&lt;&gt;"",CONCATENATE("VoiceOver - Chrome - MAC OS  - ",'Final Report'!K861,CHAR(10)),""),IF('Final Report'!L861&lt;&gt;"",CONCATENATE("VoiceOver - iOS - ",'Final Report'!L861,CHAR(10)),""),IF('Final Report'!M861&lt;&gt;"",CONCATENATE("TalkBack - Android - ",'Final Report'!M861,CHAR(10)),""),IF('Final Report'!N861&lt;&gt;"",CONCATENATE("ZoomText - ",'Final Report'!N861,CHAR(10)),""),IF('Final Report'!O861&lt;&gt;"",CONCATENATE("Dragon - ",'Final Report'!O861,CHAR(10)),""),CHAR(10),"*Original Bug:*",CHAR(10),)))</f>
        <v>*Steps to Reproduce:*
N/A
*Actual Result:*
N/A
*ScreenShot Name:*
*Code Snippet*
0
*Expected Result*
N/A
*Rationale*
N/A
*Recommendation*
N/A
*WCAG 2.1 Conformance Level:*
N/A
*WCAG 2.1 Success Criteria:*
N/A
*Tested on:*
Windows: 11
MAC OS: 12
iOS: 15
Android OS: 10
FALSE</v>
      </c>
      <c r="D861" s="121" t="b">
        <f>Final_Report[[#This Row],[Severity]]</f>
        <v>0</v>
      </c>
      <c r="E861" s="103" t="str">
        <f>CONCATENATE('Final Report'!AD861,CHAR(10),CHAR(10),'Final Report'!AF861)</f>
        <v xml:space="preserve">
N/A</v>
      </c>
      <c r="F861" s="103" t="str">
        <f>Final_Report[[#This Row],[Components]]</f>
        <v>N/A (Level N/A), Accessibility, Audit, Marketing, MLM-XL, MLVISION, MyLab, US, VPAT</v>
      </c>
      <c r="G861" s="103" t="e">
        <f>Final_Report[[#This Row],[Labels]]</f>
        <v>#VALUE!</v>
      </c>
      <c r="H861" s="103">
        <f>Final_Report[[#This Row],[ScreenShot Name]]</f>
        <v>0</v>
      </c>
      <c r="I861" s="104">
        <f>Final_Report[[#This Row],[Priority]]</f>
        <v>0</v>
      </c>
      <c r="J861" s="103">
        <f>Final_Report[[#This Row],[Uploading Status]]</f>
        <v>0</v>
      </c>
    </row>
    <row r="862" spans="1:10" ht="409.5" hidden="1">
      <c r="A862" s="58">
        <f>Final_Report[[#This Row],[Issue Name]]</f>
        <v>0</v>
      </c>
      <c r="B862" s="103" t="str">
        <f>Final_Report[[#This Row],[Summary]]</f>
        <v>N/A</v>
      </c>
      <c r="C862" s="103" t="str">
        <f>CONCATENATE("*Steps to Reproduce:*",CHAR(10),CHAR(10),'Final Report'!AD862,CHAR(10),CHAR(10),'Final Report'!AF862,CHAR(10),CHAR(10),"*Actual Result:*",CHAR(10),'Final Report'!V862,CHAR(10),CHAR(10),"*ScreenShot Name:*",CHAR(10),'Final Report'!AI862,CHAR(10),CHAR(10),IF('Final Report'!X862&lt;&gt;"",CONCATENATE("*Code Snippet*",CHAR(10),'Final Report'!X862,CHAR(10),CHAR(10)),""),"*Expected Result*",CHAR(10),'Final Report'!Z862,CHAR(10),CHAR(10),"*Rationale*",CHAR(10),'Final Report'!AA862,CHAR(10),CHAR(10),"*Recommendation*",CHAR(10),'Final Report'!AC862,CHAR(10),CHAR(10),"*WCAG 2.1 Conformance Level:*",CHAR(10),'Final Report'!AG862,CHAR(10),CHAR(10),"*WCAG 2.1 Success Criteria:*",CHAR(10),'Final Report'!AH862,CHAR(10),CHAR(10),"*Tested on:*",CHAR(10),'Final Report'!AK862,CHAR(10),CHAR(10),IF(OR('Final Report'!G862&lt;&gt;"",'Final Report'!H862&lt;&gt;"",'Final Report'!I862&lt;&gt;"",'Final Report'!J862&lt;&gt;"",'Final Report'!K862&lt;&gt;"",'Final Report'!L862&lt;&gt;"",'Final Report'!M862&lt;&gt;"",'Final Report'!N862&lt;&gt;"",'Final Report'!O862&lt;&gt;""),CONCATENATE("*Assistive Technology:*",CHAR(10),IF('Final Report'!G862&lt;&gt;"",CONCATENATE("JAWS 2022 - Chrome - Windows - ",'Final Report'!G862,CHAR(10)),""),IF('Final Report'!H862&lt;&gt;"",CONCATENATE("NVDA 2022 - Firefox - Windows - ",'Final Report'!H862,CHAR(10)),""),IF('Final Report'!I862&lt;&gt;"",CONCATENATE("NVDA 2022 - Chrome - Windows - ",'Final Report'!I862,CHAR(10)),""),IF('Final Report'!J862&lt;&gt;"",CONCATENATE("VoiceOver - Safari - MAC OS - ",'Final Report'!J862,CHAR(10)),""),IF('Final Report'!K862&lt;&gt;"",CONCATENATE("VoiceOver - Chrome - MAC OS  - ",'Final Report'!K862,CHAR(10)),""),IF('Final Report'!L862&lt;&gt;"",CONCATENATE("VoiceOver - iOS - ",'Final Report'!L862,CHAR(10)),""),IF('Final Report'!M862&lt;&gt;"",CONCATENATE("TalkBack - Android - ",'Final Report'!M862,CHAR(10)),""),IF('Final Report'!N862&lt;&gt;"",CONCATENATE("ZoomText - ",'Final Report'!N862,CHAR(10)),""),IF('Final Report'!O862&lt;&gt;"",CONCATENATE("Dragon - ",'Final Report'!O862,CHAR(10)),""),CHAR(10),"*Original Bug:*",CHAR(10),)))</f>
        <v>*Steps to Reproduce:*
N/A
*Actual Result:*
N/A
*ScreenShot Name:*
*Code Snippet*
0
*Expected Result*
N/A
*Rationale*
N/A
*Recommendation*
N/A
*WCAG 2.1 Conformance Level:*
N/A
*WCAG 2.1 Success Criteria:*
N/A
*Tested on:*
Windows: 11
MAC OS: 12
iOS: 15
Android OS: 10
FALSE</v>
      </c>
      <c r="D862" s="121" t="b">
        <f>Final_Report[[#This Row],[Severity]]</f>
        <v>0</v>
      </c>
      <c r="E862" s="103" t="str">
        <f>CONCATENATE('Final Report'!AD862,CHAR(10),CHAR(10),'Final Report'!AF862)</f>
        <v xml:space="preserve">
N/A</v>
      </c>
      <c r="F862" s="103" t="str">
        <f>Final_Report[[#This Row],[Components]]</f>
        <v>N/A (Level N/A), Accessibility, Audit, Marketing, MLM-XL, MLVISION, MyLab, US, VPAT</v>
      </c>
      <c r="G862" s="103" t="e">
        <f>Final_Report[[#This Row],[Labels]]</f>
        <v>#VALUE!</v>
      </c>
      <c r="H862" s="103">
        <f>Final_Report[[#This Row],[ScreenShot Name]]</f>
        <v>0</v>
      </c>
      <c r="I862" s="104">
        <f>Final_Report[[#This Row],[Priority]]</f>
        <v>0</v>
      </c>
      <c r="J862" s="103">
        <f>Final_Report[[#This Row],[Uploading Status]]</f>
        <v>0</v>
      </c>
    </row>
    <row r="863" spans="1:10" ht="409.5" hidden="1">
      <c r="A863" s="58">
        <f>Final_Report[[#This Row],[Issue Name]]</f>
        <v>0</v>
      </c>
      <c r="B863" s="103" t="str">
        <f>Final_Report[[#This Row],[Summary]]</f>
        <v>N/A</v>
      </c>
      <c r="C863" s="103" t="str">
        <f>CONCATENATE("*Steps to Reproduce:*",CHAR(10),CHAR(10),'Final Report'!AD863,CHAR(10),CHAR(10),'Final Report'!AF863,CHAR(10),CHAR(10),"*Actual Result:*",CHAR(10),'Final Report'!V863,CHAR(10),CHAR(10),"*ScreenShot Name:*",CHAR(10),'Final Report'!AI863,CHAR(10),CHAR(10),IF('Final Report'!X863&lt;&gt;"",CONCATENATE("*Code Snippet*",CHAR(10),'Final Report'!X863,CHAR(10),CHAR(10)),""),"*Expected Result*",CHAR(10),'Final Report'!Z863,CHAR(10),CHAR(10),"*Rationale*",CHAR(10),'Final Report'!AA863,CHAR(10),CHAR(10),"*Recommendation*",CHAR(10),'Final Report'!AC863,CHAR(10),CHAR(10),"*WCAG 2.1 Conformance Level:*",CHAR(10),'Final Report'!AG863,CHAR(10),CHAR(10),"*WCAG 2.1 Success Criteria:*",CHAR(10),'Final Report'!AH863,CHAR(10),CHAR(10),"*Tested on:*",CHAR(10),'Final Report'!AK863,CHAR(10),CHAR(10),IF(OR('Final Report'!G863&lt;&gt;"",'Final Report'!H863&lt;&gt;"",'Final Report'!I863&lt;&gt;"",'Final Report'!J863&lt;&gt;"",'Final Report'!K863&lt;&gt;"",'Final Report'!L863&lt;&gt;"",'Final Report'!M863&lt;&gt;"",'Final Report'!N863&lt;&gt;"",'Final Report'!O863&lt;&gt;""),CONCATENATE("*Assistive Technology:*",CHAR(10),IF('Final Report'!G863&lt;&gt;"",CONCATENATE("JAWS 2022 - Chrome - Windows - ",'Final Report'!G863,CHAR(10)),""),IF('Final Report'!H863&lt;&gt;"",CONCATENATE("NVDA 2022 - Firefox - Windows - ",'Final Report'!H863,CHAR(10)),""),IF('Final Report'!I863&lt;&gt;"",CONCATENATE("NVDA 2022 - Chrome - Windows - ",'Final Report'!I863,CHAR(10)),""),IF('Final Report'!J863&lt;&gt;"",CONCATENATE("VoiceOver - Safari - MAC OS - ",'Final Report'!J863,CHAR(10)),""),IF('Final Report'!K863&lt;&gt;"",CONCATENATE("VoiceOver - Chrome - MAC OS  - ",'Final Report'!K863,CHAR(10)),""),IF('Final Report'!L863&lt;&gt;"",CONCATENATE("VoiceOver - iOS - ",'Final Report'!L863,CHAR(10)),""),IF('Final Report'!M863&lt;&gt;"",CONCATENATE("TalkBack - Android - ",'Final Report'!M863,CHAR(10)),""),IF('Final Report'!N863&lt;&gt;"",CONCATENATE("ZoomText - ",'Final Report'!N863,CHAR(10)),""),IF('Final Report'!O863&lt;&gt;"",CONCATENATE("Dragon - ",'Final Report'!O863,CHAR(10)),""),CHAR(10),"*Original Bug:*",CHAR(10),)))</f>
        <v>*Steps to Reproduce:*
N/A
*Actual Result:*
N/A
*ScreenShot Name:*
*Code Snippet*
0
*Expected Result*
N/A
*Rationale*
N/A
*Recommendation*
N/A
*WCAG 2.1 Conformance Level:*
N/A
*WCAG 2.1 Success Criteria:*
N/A
*Tested on:*
Windows: 11
MAC OS: 12
iOS: 15
Android OS: 10
FALSE</v>
      </c>
      <c r="D863" s="121" t="b">
        <f>Final_Report[[#This Row],[Severity]]</f>
        <v>0</v>
      </c>
      <c r="E863" s="103" t="str">
        <f>CONCATENATE('Final Report'!AD863,CHAR(10),CHAR(10),'Final Report'!AF863)</f>
        <v xml:space="preserve">
N/A</v>
      </c>
      <c r="F863" s="103" t="str">
        <f>Final_Report[[#This Row],[Components]]</f>
        <v>N/A (Level N/A), Accessibility, Audit, Marketing, MLM-XL, MLVISION, MyLab, US, VPAT</v>
      </c>
      <c r="G863" s="103" t="e">
        <f>Final_Report[[#This Row],[Labels]]</f>
        <v>#VALUE!</v>
      </c>
      <c r="H863" s="103">
        <f>Final_Report[[#This Row],[ScreenShot Name]]</f>
        <v>0</v>
      </c>
      <c r="I863" s="104">
        <f>Final_Report[[#This Row],[Priority]]</f>
        <v>0</v>
      </c>
      <c r="J863" s="103">
        <f>Final_Report[[#This Row],[Uploading Status]]</f>
        <v>0</v>
      </c>
    </row>
    <row r="864" spans="1:10" ht="409.5" hidden="1">
      <c r="A864" s="58">
        <f>Final_Report[[#This Row],[Issue Name]]</f>
        <v>0</v>
      </c>
      <c r="B864" s="103" t="str">
        <f>Final_Report[[#This Row],[Summary]]</f>
        <v>N/A</v>
      </c>
      <c r="C864" s="103" t="str">
        <f>CONCATENATE("*Steps to Reproduce:*",CHAR(10),CHAR(10),'Final Report'!AD864,CHAR(10),CHAR(10),'Final Report'!AF864,CHAR(10),CHAR(10),"*Actual Result:*",CHAR(10),'Final Report'!V864,CHAR(10),CHAR(10),"*ScreenShot Name:*",CHAR(10),'Final Report'!AI864,CHAR(10),CHAR(10),IF('Final Report'!X864&lt;&gt;"",CONCATENATE("*Code Snippet*",CHAR(10),'Final Report'!X864,CHAR(10),CHAR(10)),""),"*Expected Result*",CHAR(10),'Final Report'!Z864,CHAR(10),CHAR(10),"*Rationale*",CHAR(10),'Final Report'!AA864,CHAR(10),CHAR(10),"*Recommendation*",CHAR(10),'Final Report'!AC864,CHAR(10),CHAR(10),"*WCAG 2.1 Conformance Level:*",CHAR(10),'Final Report'!AG864,CHAR(10),CHAR(10),"*WCAG 2.1 Success Criteria:*",CHAR(10),'Final Report'!AH864,CHAR(10),CHAR(10),"*Tested on:*",CHAR(10),'Final Report'!AK864,CHAR(10),CHAR(10),IF(OR('Final Report'!G864&lt;&gt;"",'Final Report'!H864&lt;&gt;"",'Final Report'!I864&lt;&gt;"",'Final Report'!J864&lt;&gt;"",'Final Report'!K864&lt;&gt;"",'Final Report'!L864&lt;&gt;"",'Final Report'!M864&lt;&gt;"",'Final Report'!N864&lt;&gt;"",'Final Report'!O864&lt;&gt;""),CONCATENATE("*Assistive Technology:*",CHAR(10),IF('Final Report'!G864&lt;&gt;"",CONCATENATE("JAWS 2022 - Chrome - Windows - ",'Final Report'!G864,CHAR(10)),""),IF('Final Report'!H864&lt;&gt;"",CONCATENATE("NVDA 2022 - Firefox - Windows - ",'Final Report'!H864,CHAR(10)),""),IF('Final Report'!I864&lt;&gt;"",CONCATENATE("NVDA 2022 - Chrome - Windows - ",'Final Report'!I864,CHAR(10)),""),IF('Final Report'!J864&lt;&gt;"",CONCATENATE("VoiceOver - Safari - MAC OS - ",'Final Report'!J864,CHAR(10)),""),IF('Final Report'!K864&lt;&gt;"",CONCATENATE("VoiceOver - Chrome - MAC OS  - ",'Final Report'!K864,CHAR(10)),""),IF('Final Report'!L864&lt;&gt;"",CONCATENATE("VoiceOver - iOS - ",'Final Report'!L864,CHAR(10)),""),IF('Final Report'!M864&lt;&gt;"",CONCATENATE("TalkBack - Android - ",'Final Report'!M864,CHAR(10)),""),IF('Final Report'!N864&lt;&gt;"",CONCATENATE("ZoomText - ",'Final Report'!N864,CHAR(10)),""),IF('Final Report'!O864&lt;&gt;"",CONCATENATE("Dragon - ",'Final Report'!O864,CHAR(10)),""),CHAR(10),"*Original Bug:*",CHAR(10),)))</f>
        <v>*Steps to Reproduce:*
N/A
*Actual Result:*
N/A
*ScreenShot Name:*
*Code Snippet*
0
*Expected Result*
N/A
*Rationale*
N/A
*Recommendation*
N/A
*WCAG 2.1 Conformance Level:*
N/A
*WCAG 2.1 Success Criteria:*
N/A
*Tested on:*
Windows: 11
MAC OS: 12
iOS: 15
Android OS: 10
FALSE</v>
      </c>
      <c r="D864" s="121" t="b">
        <f>Final_Report[[#This Row],[Severity]]</f>
        <v>0</v>
      </c>
      <c r="E864" s="103" t="str">
        <f>CONCATENATE('Final Report'!AD864,CHAR(10),CHAR(10),'Final Report'!AF864)</f>
        <v xml:space="preserve">
N/A</v>
      </c>
      <c r="F864" s="103" t="str">
        <f>Final_Report[[#This Row],[Components]]</f>
        <v>N/A (Level N/A), Accessibility, Audit, Marketing, MLM-XL, MLVISION, MyLab, US, VPAT</v>
      </c>
      <c r="G864" s="103" t="e">
        <f>Final_Report[[#This Row],[Labels]]</f>
        <v>#VALUE!</v>
      </c>
      <c r="H864" s="103">
        <f>Final_Report[[#This Row],[ScreenShot Name]]</f>
        <v>0</v>
      </c>
      <c r="I864" s="104">
        <f>Final_Report[[#This Row],[Priority]]</f>
        <v>0</v>
      </c>
      <c r="J864" s="103">
        <f>Final_Report[[#This Row],[Uploading Status]]</f>
        <v>0</v>
      </c>
    </row>
    <row r="865" spans="1:10" ht="409.5" hidden="1">
      <c r="A865" s="58">
        <f>Final_Report[[#This Row],[Issue Name]]</f>
        <v>0</v>
      </c>
      <c r="B865" s="103" t="str">
        <f>Final_Report[[#This Row],[Summary]]</f>
        <v>N/A</v>
      </c>
      <c r="C865" s="103" t="str">
        <f>CONCATENATE("*Steps to Reproduce:*",CHAR(10),CHAR(10),'Final Report'!AD865,CHAR(10),CHAR(10),'Final Report'!AF865,CHAR(10),CHAR(10),"*Actual Result:*",CHAR(10),'Final Report'!V865,CHAR(10),CHAR(10),"*ScreenShot Name:*",CHAR(10),'Final Report'!AI865,CHAR(10),CHAR(10),IF('Final Report'!X865&lt;&gt;"",CONCATENATE("*Code Snippet*",CHAR(10),'Final Report'!X865,CHAR(10),CHAR(10)),""),"*Expected Result*",CHAR(10),'Final Report'!Z865,CHAR(10),CHAR(10),"*Rationale*",CHAR(10),'Final Report'!AA865,CHAR(10),CHAR(10),"*Recommendation*",CHAR(10),'Final Report'!AC865,CHAR(10),CHAR(10),"*WCAG 2.1 Conformance Level:*",CHAR(10),'Final Report'!AG865,CHAR(10),CHAR(10),"*WCAG 2.1 Success Criteria:*",CHAR(10),'Final Report'!AH865,CHAR(10),CHAR(10),"*Tested on:*",CHAR(10),'Final Report'!AK865,CHAR(10),CHAR(10),IF(OR('Final Report'!G865&lt;&gt;"",'Final Report'!H865&lt;&gt;"",'Final Report'!I865&lt;&gt;"",'Final Report'!J865&lt;&gt;"",'Final Report'!K865&lt;&gt;"",'Final Report'!L865&lt;&gt;"",'Final Report'!M865&lt;&gt;"",'Final Report'!N865&lt;&gt;"",'Final Report'!O865&lt;&gt;""),CONCATENATE("*Assistive Technology:*",CHAR(10),IF('Final Report'!G865&lt;&gt;"",CONCATENATE("JAWS 2022 - Chrome - Windows - ",'Final Report'!G865,CHAR(10)),""),IF('Final Report'!H865&lt;&gt;"",CONCATENATE("NVDA 2022 - Firefox - Windows - ",'Final Report'!H865,CHAR(10)),""),IF('Final Report'!I865&lt;&gt;"",CONCATENATE("NVDA 2022 - Chrome - Windows - ",'Final Report'!I865,CHAR(10)),""),IF('Final Report'!J865&lt;&gt;"",CONCATENATE("VoiceOver - Safari - MAC OS - ",'Final Report'!J865,CHAR(10)),""),IF('Final Report'!K865&lt;&gt;"",CONCATENATE("VoiceOver - Chrome - MAC OS  - ",'Final Report'!K865,CHAR(10)),""),IF('Final Report'!L865&lt;&gt;"",CONCATENATE("VoiceOver - iOS - ",'Final Report'!L865,CHAR(10)),""),IF('Final Report'!M865&lt;&gt;"",CONCATENATE("TalkBack - Android - ",'Final Report'!M865,CHAR(10)),""),IF('Final Report'!N865&lt;&gt;"",CONCATENATE("ZoomText - ",'Final Report'!N865,CHAR(10)),""),IF('Final Report'!O865&lt;&gt;"",CONCATENATE("Dragon - ",'Final Report'!O865,CHAR(10)),""),CHAR(10),"*Original Bug:*",CHAR(10),)))</f>
        <v>*Steps to Reproduce:*
N/A
*Actual Result:*
N/A
*ScreenShot Name:*
*Code Snippet*
0
*Expected Result*
N/A
*Rationale*
N/A
*Recommendation*
N/A
*WCAG 2.1 Conformance Level:*
N/A
*WCAG 2.1 Success Criteria:*
N/A
*Tested on:*
Windows: 11
MAC OS: 12
iOS: 15
Android OS: 10
FALSE</v>
      </c>
      <c r="D865" s="121" t="b">
        <f>Final_Report[[#This Row],[Severity]]</f>
        <v>0</v>
      </c>
      <c r="E865" s="103" t="str">
        <f>CONCATENATE('Final Report'!AD865,CHAR(10),CHAR(10),'Final Report'!AF865)</f>
        <v xml:space="preserve">
N/A</v>
      </c>
      <c r="F865" s="103" t="str">
        <f>Final_Report[[#This Row],[Components]]</f>
        <v>N/A (Level N/A), Accessibility, Audit, Marketing, MLM-XL, MLVISION, MyLab, US, VPAT</v>
      </c>
      <c r="G865" s="103" t="e">
        <f>Final_Report[[#This Row],[Labels]]</f>
        <v>#VALUE!</v>
      </c>
      <c r="H865" s="103">
        <f>Final_Report[[#This Row],[ScreenShot Name]]</f>
        <v>0</v>
      </c>
      <c r="I865" s="104">
        <f>Final_Report[[#This Row],[Priority]]</f>
        <v>0</v>
      </c>
      <c r="J865" s="103">
        <f>Final_Report[[#This Row],[Uploading Status]]</f>
        <v>0</v>
      </c>
    </row>
    <row r="866" spans="1:10" ht="409.5" hidden="1">
      <c r="A866" s="58">
        <f>Final_Report[[#This Row],[Issue Name]]</f>
        <v>0</v>
      </c>
      <c r="B866" s="103" t="str">
        <f>Final_Report[[#This Row],[Summary]]</f>
        <v>N/A</v>
      </c>
      <c r="C866" s="103" t="str">
        <f>CONCATENATE("*Steps to Reproduce:*",CHAR(10),CHAR(10),'Final Report'!AD866,CHAR(10),CHAR(10),'Final Report'!AF866,CHAR(10),CHAR(10),"*Actual Result:*",CHAR(10),'Final Report'!V866,CHAR(10),CHAR(10),"*ScreenShot Name:*",CHAR(10),'Final Report'!AI866,CHAR(10),CHAR(10),IF('Final Report'!X866&lt;&gt;"",CONCATENATE("*Code Snippet*",CHAR(10),'Final Report'!X866,CHAR(10),CHAR(10)),""),"*Expected Result*",CHAR(10),'Final Report'!Z866,CHAR(10),CHAR(10),"*Rationale*",CHAR(10),'Final Report'!AA866,CHAR(10),CHAR(10),"*Recommendation*",CHAR(10),'Final Report'!AC866,CHAR(10),CHAR(10),"*WCAG 2.1 Conformance Level:*",CHAR(10),'Final Report'!AG866,CHAR(10),CHAR(10),"*WCAG 2.1 Success Criteria:*",CHAR(10),'Final Report'!AH866,CHAR(10),CHAR(10),"*Tested on:*",CHAR(10),'Final Report'!AK866,CHAR(10),CHAR(10),IF(OR('Final Report'!G866&lt;&gt;"",'Final Report'!H866&lt;&gt;"",'Final Report'!I866&lt;&gt;"",'Final Report'!J866&lt;&gt;"",'Final Report'!K866&lt;&gt;"",'Final Report'!L866&lt;&gt;"",'Final Report'!M866&lt;&gt;"",'Final Report'!N866&lt;&gt;"",'Final Report'!O866&lt;&gt;""),CONCATENATE("*Assistive Technology:*",CHAR(10),IF('Final Report'!G866&lt;&gt;"",CONCATENATE("JAWS 2022 - Chrome - Windows - ",'Final Report'!G866,CHAR(10)),""),IF('Final Report'!H866&lt;&gt;"",CONCATENATE("NVDA 2022 - Firefox - Windows - ",'Final Report'!H866,CHAR(10)),""),IF('Final Report'!I866&lt;&gt;"",CONCATENATE("NVDA 2022 - Chrome - Windows - ",'Final Report'!I866,CHAR(10)),""),IF('Final Report'!J866&lt;&gt;"",CONCATENATE("VoiceOver - Safari - MAC OS - ",'Final Report'!J866,CHAR(10)),""),IF('Final Report'!K866&lt;&gt;"",CONCATENATE("VoiceOver - Chrome - MAC OS  - ",'Final Report'!K866,CHAR(10)),""),IF('Final Report'!L866&lt;&gt;"",CONCATENATE("VoiceOver - iOS - ",'Final Report'!L866,CHAR(10)),""),IF('Final Report'!M866&lt;&gt;"",CONCATENATE("TalkBack - Android - ",'Final Report'!M866,CHAR(10)),""),IF('Final Report'!N866&lt;&gt;"",CONCATENATE("ZoomText - ",'Final Report'!N866,CHAR(10)),""),IF('Final Report'!O866&lt;&gt;"",CONCATENATE("Dragon - ",'Final Report'!O866,CHAR(10)),""),CHAR(10),"*Original Bug:*",CHAR(10),)))</f>
        <v>*Steps to Reproduce:*
N/A
*Actual Result:*
N/A
*ScreenShot Name:*
*Code Snippet*
0
*Expected Result*
N/A
*Rationale*
N/A
*Recommendation*
N/A
*WCAG 2.1 Conformance Level:*
N/A
*WCAG 2.1 Success Criteria:*
N/A
*Tested on:*
Windows: 11
MAC OS: 12
iOS: 15
Android OS: 10
FALSE</v>
      </c>
      <c r="D866" s="121" t="b">
        <f>Final_Report[[#This Row],[Severity]]</f>
        <v>0</v>
      </c>
      <c r="E866" s="103" t="str">
        <f>CONCATENATE('Final Report'!AD866,CHAR(10),CHAR(10),'Final Report'!AF866)</f>
        <v xml:space="preserve">
N/A</v>
      </c>
      <c r="F866" s="103" t="str">
        <f>Final_Report[[#This Row],[Components]]</f>
        <v>N/A (Level N/A), Accessibility, Audit, Marketing, MLM-XL, MLVISION, MyLab, US, VPAT</v>
      </c>
      <c r="G866" s="103" t="e">
        <f>Final_Report[[#This Row],[Labels]]</f>
        <v>#VALUE!</v>
      </c>
      <c r="H866" s="103">
        <f>Final_Report[[#This Row],[ScreenShot Name]]</f>
        <v>0</v>
      </c>
      <c r="I866" s="104">
        <f>Final_Report[[#This Row],[Priority]]</f>
        <v>0</v>
      </c>
      <c r="J866" s="103">
        <f>Final_Report[[#This Row],[Uploading Status]]</f>
        <v>0</v>
      </c>
    </row>
    <row r="867" spans="1:10" ht="409.5" hidden="1">
      <c r="A867" s="58">
        <f>Final_Report[[#This Row],[Issue Name]]</f>
        <v>0</v>
      </c>
      <c r="B867" s="103" t="str">
        <f>Final_Report[[#This Row],[Summary]]</f>
        <v>N/A</v>
      </c>
      <c r="C867" s="103" t="str">
        <f>CONCATENATE("*Steps to Reproduce:*",CHAR(10),CHAR(10),'Final Report'!AD867,CHAR(10),CHAR(10),'Final Report'!AF867,CHAR(10),CHAR(10),"*Actual Result:*",CHAR(10),'Final Report'!V867,CHAR(10),CHAR(10),"*ScreenShot Name:*",CHAR(10),'Final Report'!AI867,CHAR(10),CHAR(10),IF('Final Report'!X867&lt;&gt;"",CONCATENATE("*Code Snippet*",CHAR(10),'Final Report'!X867,CHAR(10),CHAR(10)),""),"*Expected Result*",CHAR(10),'Final Report'!Z867,CHAR(10),CHAR(10),"*Rationale*",CHAR(10),'Final Report'!AA867,CHAR(10),CHAR(10),"*Recommendation*",CHAR(10),'Final Report'!AC867,CHAR(10),CHAR(10),"*WCAG 2.1 Conformance Level:*",CHAR(10),'Final Report'!AG867,CHAR(10),CHAR(10),"*WCAG 2.1 Success Criteria:*",CHAR(10),'Final Report'!AH867,CHAR(10),CHAR(10),"*Tested on:*",CHAR(10),'Final Report'!AK867,CHAR(10),CHAR(10),IF(OR('Final Report'!G867&lt;&gt;"",'Final Report'!H867&lt;&gt;"",'Final Report'!I867&lt;&gt;"",'Final Report'!J867&lt;&gt;"",'Final Report'!K867&lt;&gt;"",'Final Report'!L867&lt;&gt;"",'Final Report'!M867&lt;&gt;"",'Final Report'!N867&lt;&gt;"",'Final Report'!O867&lt;&gt;""),CONCATENATE("*Assistive Technology:*",CHAR(10),IF('Final Report'!G867&lt;&gt;"",CONCATENATE("JAWS 2022 - Chrome - Windows - ",'Final Report'!G867,CHAR(10)),""),IF('Final Report'!H867&lt;&gt;"",CONCATENATE("NVDA 2022 - Firefox - Windows - ",'Final Report'!H867,CHAR(10)),""),IF('Final Report'!I867&lt;&gt;"",CONCATENATE("NVDA 2022 - Chrome - Windows - ",'Final Report'!I867,CHAR(10)),""),IF('Final Report'!J867&lt;&gt;"",CONCATENATE("VoiceOver - Safari - MAC OS - ",'Final Report'!J867,CHAR(10)),""),IF('Final Report'!K867&lt;&gt;"",CONCATENATE("VoiceOver - Chrome - MAC OS  - ",'Final Report'!K867,CHAR(10)),""),IF('Final Report'!L867&lt;&gt;"",CONCATENATE("VoiceOver - iOS - ",'Final Report'!L867,CHAR(10)),""),IF('Final Report'!M867&lt;&gt;"",CONCATENATE("TalkBack - Android - ",'Final Report'!M867,CHAR(10)),""),IF('Final Report'!N867&lt;&gt;"",CONCATENATE("ZoomText - ",'Final Report'!N867,CHAR(10)),""),IF('Final Report'!O867&lt;&gt;"",CONCATENATE("Dragon - ",'Final Report'!O867,CHAR(10)),""),CHAR(10),"*Original Bug:*",CHAR(10),)))</f>
        <v>*Steps to Reproduce:*
N/A
*Actual Result:*
N/A
*ScreenShot Name:*
*Code Snippet*
0
*Expected Result*
N/A
*Rationale*
N/A
*Recommendation*
N/A
*WCAG 2.1 Conformance Level:*
N/A
*WCAG 2.1 Success Criteria:*
N/A
*Tested on:*
Windows: 11
MAC OS: 12
iOS: 15
Android OS: 10
FALSE</v>
      </c>
      <c r="D867" s="121" t="b">
        <f>Final_Report[[#This Row],[Severity]]</f>
        <v>0</v>
      </c>
      <c r="E867" s="103" t="str">
        <f>CONCATENATE('Final Report'!AD867,CHAR(10),CHAR(10),'Final Report'!AF867)</f>
        <v xml:space="preserve">
N/A</v>
      </c>
      <c r="F867" s="103" t="str">
        <f>Final_Report[[#This Row],[Components]]</f>
        <v>N/A (Level N/A), Accessibility, Audit, Marketing, MLM-XL, MLVISION, MyLab, US, VPAT</v>
      </c>
      <c r="G867" s="103" t="e">
        <f>Final_Report[[#This Row],[Labels]]</f>
        <v>#VALUE!</v>
      </c>
      <c r="H867" s="103">
        <f>Final_Report[[#This Row],[ScreenShot Name]]</f>
        <v>0</v>
      </c>
      <c r="I867" s="104">
        <f>Final_Report[[#This Row],[Priority]]</f>
        <v>0</v>
      </c>
      <c r="J867" s="103">
        <f>Final_Report[[#This Row],[Uploading Status]]</f>
        <v>0</v>
      </c>
    </row>
    <row r="868" spans="1:10" ht="409.5" hidden="1">
      <c r="A868" s="58">
        <f>Final_Report[[#This Row],[Issue Name]]</f>
        <v>0</v>
      </c>
      <c r="B868" s="103" t="str">
        <f>Final_Report[[#This Row],[Summary]]</f>
        <v>N/A</v>
      </c>
      <c r="C868" s="103" t="str">
        <f>CONCATENATE("*Steps to Reproduce:*",CHAR(10),CHAR(10),'Final Report'!AD868,CHAR(10),CHAR(10),'Final Report'!AF868,CHAR(10),CHAR(10),"*Actual Result:*",CHAR(10),'Final Report'!V868,CHAR(10),CHAR(10),"*ScreenShot Name:*",CHAR(10),'Final Report'!AI868,CHAR(10),CHAR(10),IF('Final Report'!X868&lt;&gt;"",CONCATENATE("*Code Snippet*",CHAR(10),'Final Report'!X868,CHAR(10),CHAR(10)),""),"*Expected Result*",CHAR(10),'Final Report'!Z868,CHAR(10),CHAR(10),"*Rationale*",CHAR(10),'Final Report'!AA868,CHAR(10),CHAR(10),"*Recommendation*",CHAR(10),'Final Report'!AC868,CHAR(10),CHAR(10),"*WCAG 2.1 Conformance Level:*",CHAR(10),'Final Report'!AG868,CHAR(10),CHAR(10),"*WCAG 2.1 Success Criteria:*",CHAR(10),'Final Report'!AH868,CHAR(10),CHAR(10),"*Tested on:*",CHAR(10),'Final Report'!AK868,CHAR(10),CHAR(10),IF(OR('Final Report'!G868&lt;&gt;"",'Final Report'!H868&lt;&gt;"",'Final Report'!I868&lt;&gt;"",'Final Report'!J868&lt;&gt;"",'Final Report'!K868&lt;&gt;"",'Final Report'!L868&lt;&gt;"",'Final Report'!M868&lt;&gt;"",'Final Report'!N868&lt;&gt;"",'Final Report'!O868&lt;&gt;""),CONCATENATE("*Assistive Technology:*",CHAR(10),IF('Final Report'!G868&lt;&gt;"",CONCATENATE("JAWS 2022 - Chrome - Windows - ",'Final Report'!G868,CHAR(10)),""),IF('Final Report'!H868&lt;&gt;"",CONCATENATE("NVDA 2022 - Firefox - Windows - ",'Final Report'!H868,CHAR(10)),""),IF('Final Report'!I868&lt;&gt;"",CONCATENATE("NVDA 2022 - Chrome - Windows - ",'Final Report'!I868,CHAR(10)),""),IF('Final Report'!J868&lt;&gt;"",CONCATENATE("VoiceOver - Safari - MAC OS - ",'Final Report'!J868,CHAR(10)),""),IF('Final Report'!K868&lt;&gt;"",CONCATENATE("VoiceOver - Chrome - MAC OS  - ",'Final Report'!K868,CHAR(10)),""),IF('Final Report'!L868&lt;&gt;"",CONCATENATE("VoiceOver - iOS - ",'Final Report'!L868,CHAR(10)),""),IF('Final Report'!M868&lt;&gt;"",CONCATENATE("TalkBack - Android - ",'Final Report'!M868,CHAR(10)),""),IF('Final Report'!N868&lt;&gt;"",CONCATENATE("ZoomText - ",'Final Report'!N868,CHAR(10)),""),IF('Final Report'!O868&lt;&gt;"",CONCATENATE("Dragon - ",'Final Report'!O868,CHAR(10)),""),CHAR(10),"*Original Bug:*",CHAR(10),)))</f>
        <v>*Steps to Reproduce:*
N/A
*Actual Result:*
N/A
*ScreenShot Name:*
*Code Snippet*
0
*Expected Result*
N/A
*Rationale*
N/A
*Recommendation*
N/A
*WCAG 2.1 Conformance Level:*
N/A
*WCAG 2.1 Success Criteria:*
N/A
*Tested on:*
Windows: 11
MAC OS: 12
iOS: 15
Android OS: 10
FALSE</v>
      </c>
      <c r="D868" s="121" t="b">
        <f>Final_Report[[#This Row],[Severity]]</f>
        <v>0</v>
      </c>
      <c r="E868" s="103" t="str">
        <f>CONCATENATE('Final Report'!AD868,CHAR(10),CHAR(10),'Final Report'!AF868)</f>
        <v xml:space="preserve">
N/A</v>
      </c>
      <c r="F868" s="103" t="str">
        <f>Final_Report[[#This Row],[Components]]</f>
        <v>N/A (Level N/A), Accessibility, Audit, Marketing, MLM-XL, MLVISION, MyLab, US, VPAT</v>
      </c>
      <c r="G868" s="103" t="e">
        <f>Final_Report[[#This Row],[Labels]]</f>
        <v>#VALUE!</v>
      </c>
      <c r="H868" s="103">
        <f>Final_Report[[#This Row],[ScreenShot Name]]</f>
        <v>0</v>
      </c>
      <c r="I868" s="104">
        <f>Final_Report[[#This Row],[Priority]]</f>
        <v>0</v>
      </c>
      <c r="J868" s="103">
        <f>Final_Report[[#This Row],[Uploading Status]]</f>
        <v>0</v>
      </c>
    </row>
    <row r="869" spans="1:10" ht="409.5" hidden="1">
      <c r="A869" s="58">
        <f>Final_Report[[#This Row],[Issue Name]]</f>
        <v>0</v>
      </c>
      <c r="B869" s="103" t="str">
        <f>Final_Report[[#This Row],[Summary]]</f>
        <v>N/A</v>
      </c>
      <c r="C869" s="103" t="str">
        <f>CONCATENATE("*Steps to Reproduce:*",CHAR(10),CHAR(10),'Final Report'!AD869,CHAR(10),CHAR(10),'Final Report'!AF869,CHAR(10),CHAR(10),"*Actual Result:*",CHAR(10),'Final Report'!V869,CHAR(10),CHAR(10),"*ScreenShot Name:*",CHAR(10),'Final Report'!AI869,CHAR(10),CHAR(10),IF('Final Report'!X869&lt;&gt;"",CONCATENATE("*Code Snippet*",CHAR(10),'Final Report'!X869,CHAR(10),CHAR(10)),""),"*Expected Result*",CHAR(10),'Final Report'!Z869,CHAR(10),CHAR(10),"*Rationale*",CHAR(10),'Final Report'!AA869,CHAR(10),CHAR(10),"*Recommendation*",CHAR(10),'Final Report'!AC869,CHAR(10),CHAR(10),"*WCAG 2.1 Conformance Level:*",CHAR(10),'Final Report'!AG869,CHAR(10),CHAR(10),"*WCAG 2.1 Success Criteria:*",CHAR(10),'Final Report'!AH869,CHAR(10),CHAR(10),"*Tested on:*",CHAR(10),'Final Report'!AK869,CHAR(10),CHAR(10),IF(OR('Final Report'!G869&lt;&gt;"",'Final Report'!H869&lt;&gt;"",'Final Report'!I869&lt;&gt;"",'Final Report'!J869&lt;&gt;"",'Final Report'!K869&lt;&gt;"",'Final Report'!L869&lt;&gt;"",'Final Report'!M869&lt;&gt;"",'Final Report'!N869&lt;&gt;"",'Final Report'!O869&lt;&gt;""),CONCATENATE("*Assistive Technology:*",CHAR(10),IF('Final Report'!G869&lt;&gt;"",CONCATENATE("JAWS 2022 - Chrome - Windows - ",'Final Report'!G869,CHAR(10)),""),IF('Final Report'!H869&lt;&gt;"",CONCATENATE("NVDA 2022 - Firefox - Windows - ",'Final Report'!H869,CHAR(10)),""),IF('Final Report'!I869&lt;&gt;"",CONCATENATE("NVDA 2022 - Chrome - Windows - ",'Final Report'!I869,CHAR(10)),""),IF('Final Report'!J869&lt;&gt;"",CONCATENATE("VoiceOver - Safari - MAC OS - ",'Final Report'!J869,CHAR(10)),""),IF('Final Report'!K869&lt;&gt;"",CONCATENATE("VoiceOver - Chrome - MAC OS  - ",'Final Report'!K869,CHAR(10)),""),IF('Final Report'!L869&lt;&gt;"",CONCATENATE("VoiceOver - iOS - ",'Final Report'!L869,CHAR(10)),""),IF('Final Report'!M869&lt;&gt;"",CONCATENATE("TalkBack - Android - ",'Final Report'!M869,CHAR(10)),""),IF('Final Report'!N869&lt;&gt;"",CONCATENATE("ZoomText - ",'Final Report'!N869,CHAR(10)),""),IF('Final Report'!O869&lt;&gt;"",CONCATENATE("Dragon - ",'Final Report'!O869,CHAR(10)),""),CHAR(10),"*Original Bug:*",CHAR(10),)))</f>
        <v>*Steps to Reproduce:*
N/A
*Actual Result:*
N/A
*ScreenShot Name:*
*Code Snippet*
0
*Expected Result*
N/A
*Rationale*
N/A
*Recommendation*
N/A
*WCAG 2.1 Conformance Level:*
N/A
*WCAG 2.1 Success Criteria:*
N/A
*Tested on:*
Windows: 11
MAC OS: 12
iOS: 15
Android OS: 10
FALSE</v>
      </c>
      <c r="D869" s="121" t="b">
        <f>Final_Report[[#This Row],[Severity]]</f>
        <v>0</v>
      </c>
      <c r="E869" s="103" t="str">
        <f>CONCATENATE('Final Report'!AD869,CHAR(10),CHAR(10),'Final Report'!AF869)</f>
        <v xml:space="preserve">
N/A</v>
      </c>
      <c r="F869" s="103" t="str">
        <f>Final_Report[[#This Row],[Components]]</f>
        <v>N/A (Level N/A), Accessibility, Audit, Marketing, MLM-XL, MLVISION, MyLab, US, VPAT</v>
      </c>
      <c r="G869" s="103" t="e">
        <f>Final_Report[[#This Row],[Labels]]</f>
        <v>#VALUE!</v>
      </c>
      <c r="H869" s="103">
        <f>Final_Report[[#This Row],[ScreenShot Name]]</f>
        <v>0</v>
      </c>
      <c r="I869" s="104">
        <f>Final_Report[[#This Row],[Priority]]</f>
        <v>0</v>
      </c>
      <c r="J869" s="103">
        <f>Final_Report[[#This Row],[Uploading Status]]</f>
        <v>0</v>
      </c>
    </row>
    <row r="870" spans="1:10" ht="409.5" hidden="1">
      <c r="A870" s="58">
        <f>Final_Report[[#This Row],[Issue Name]]</f>
        <v>0</v>
      </c>
      <c r="B870" s="103" t="str">
        <f>Final_Report[[#This Row],[Summary]]</f>
        <v>N/A</v>
      </c>
      <c r="C870" s="103" t="str">
        <f>CONCATENATE("*Steps to Reproduce:*",CHAR(10),CHAR(10),'Final Report'!AD870,CHAR(10),CHAR(10),'Final Report'!AF870,CHAR(10),CHAR(10),"*Actual Result:*",CHAR(10),'Final Report'!V870,CHAR(10),CHAR(10),"*ScreenShot Name:*",CHAR(10),'Final Report'!AI870,CHAR(10),CHAR(10),IF('Final Report'!X870&lt;&gt;"",CONCATENATE("*Code Snippet*",CHAR(10),'Final Report'!X870,CHAR(10),CHAR(10)),""),"*Expected Result*",CHAR(10),'Final Report'!Z870,CHAR(10),CHAR(10),"*Rationale*",CHAR(10),'Final Report'!AA870,CHAR(10),CHAR(10),"*Recommendation*",CHAR(10),'Final Report'!AC870,CHAR(10),CHAR(10),"*WCAG 2.1 Conformance Level:*",CHAR(10),'Final Report'!AG870,CHAR(10),CHAR(10),"*WCAG 2.1 Success Criteria:*",CHAR(10),'Final Report'!AH870,CHAR(10),CHAR(10),"*Tested on:*",CHAR(10),'Final Report'!AK870,CHAR(10),CHAR(10),IF(OR('Final Report'!G870&lt;&gt;"",'Final Report'!H870&lt;&gt;"",'Final Report'!I870&lt;&gt;"",'Final Report'!J870&lt;&gt;"",'Final Report'!K870&lt;&gt;"",'Final Report'!L870&lt;&gt;"",'Final Report'!M870&lt;&gt;"",'Final Report'!N870&lt;&gt;"",'Final Report'!O870&lt;&gt;""),CONCATENATE("*Assistive Technology:*",CHAR(10),IF('Final Report'!G870&lt;&gt;"",CONCATENATE("JAWS 2022 - Chrome - Windows - ",'Final Report'!G870,CHAR(10)),""),IF('Final Report'!H870&lt;&gt;"",CONCATENATE("NVDA 2022 - Firefox - Windows - ",'Final Report'!H870,CHAR(10)),""),IF('Final Report'!I870&lt;&gt;"",CONCATENATE("NVDA 2022 - Chrome - Windows - ",'Final Report'!I870,CHAR(10)),""),IF('Final Report'!J870&lt;&gt;"",CONCATENATE("VoiceOver - Safari - MAC OS - ",'Final Report'!J870,CHAR(10)),""),IF('Final Report'!K870&lt;&gt;"",CONCATENATE("VoiceOver - Chrome - MAC OS  - ",'Final Report'!K870,CHAR(10)),""),IF('Final Report'!L870&lt;&gt;"",CONCATENATE("VoiceOver - iOS - ",'Final Report'!L870,CHAR(10)),""),IF('Final Report'!M870&lt;&gt;"",CONCATENATE("TalkBack - Android - ",'Final Report'!M870,CHAR(10)),""),IF('Final Report'!N870&lt;&gt;"",CONCATENATE("ZoomText - ",'Final Report'!N870,CHAR(10)),""),IF('Final Report'!O870&lt;&gt;"",CONCATENATE("Dragon - ",'Final Report'!O870,CHAR(10)),""),CHAR(10),"*Original Bug:*",CHAR(10),)))</f>
        <v>*Steps to Reproduce:*
N/A
*Actual Result:*
N/A
*ScreenShot Name:*
*Code Snippet*
0
*Expected Result*
N/A
*Rationale*
N/A
*Recommendation*
N/A
*WCAG 2.1 Conformance Level:*
N/A
*WCAG 2.1 Success Criteria:*
N/A
*Tested on:*
Windows: 11
MAC OS: 12
iOS: 15
Android OS: 10
FALSE</v>
      </c>
      <c r="D870" s="121" t="b">
        <f>Final_Report[[#This Row],[Severity]]</f>
        <v>0</v>
      </c>
      <c r="E870" s="103" t="str">
        <f>CONCATENATE('Final Report'!AD870,CHAR(10),CHAR(10),'Final Report'!AF870)</f>
        <v xml:space="preserve">
N/A</v>
      </c>
      <c r="F870" s="103" t="str">
        <f>Final_Report[[#This Row],[Components]]</f>
        <v>N/A (Level N/A), Accessibility, Audit, Marketing, MLM-XL, MLVISION, MyLab, US, VPAT</v>
      </c>
      <c r="G870" s="103" t="e">
        <f>Final_Report[[#This Row],[Labels]]</f>
        <v>#VALUE!</v>
      </c>
      <c r="H870" s="103">
        <f>Final_Report[[#This Row],[ScreenShot Name]]</f>
        <v>0</v>
      </c>
      <c r="I870" s="104">
        <f>Final_Report[[#This Row],[Priority]]</f>
        <v>0</v>
      </c>
      <c r="J870" s="103">
        <f>Final_Report[[#This Row],[Uploading Status]]</f>
        <v>0</v>
      </c>
    </row>
    <row r="871" spans="1:10" ht="409.5" hidden="1">
      <c r="A871" s="58">
        <f>Final_Report[[#This Row],[Issue Name]]</f>
        <v>0</v>
      </c>
      <c r="B871" s="103" t="str">
        <f>Final_Report[[#This Row],[Summary]]</f>
        <v>N/A</v>
      </c>
      <c r="C871" s="103" t="str">
        <f>CONCATENATE("*Steps to Reproduce:*",CHAR(10),CHAR(10),'Final Report'!AD871,CHAR(10),CHAR(10),'Final Report'!AF871,CHAR(10),CHAR(10),"*Actual Result:*",CHAR(10),'Final Report'!V871,CHAR(10),CHAR(10),"*ScreenShot Name:*",CHAR(10),'Final Report'!AI871,CHAR(10),CHAR(10),IF('Final Report'!X871&lt;&gt;"",CONCATENATE("*Code Snippet*",CHAR(10),'Final Report'!X871,CHAR(10),CHAR(10)),""),"*Expected Result*",CHAR(10),'Final Report'!Z871,CHAR(10),CHAR(10),"*Rationale*",CHAR(10),'Final Report'!AA871,CHAR(10),CHAR(10),"*Recommendation*",CHAR(10),'Final Report'!AC871,CHAR(10),CHAR(10),"*WCAG 2.1 Conformance Level:*",CHAR(10),'Final Report'!AG871,CHAR(10),CHAR(10),"*WCAG 2.1 Success Criteria:*",CHAR(10),'Final Report'!AH871,CHAR(10),CHAR(10),"*Tested on:*",CHAR(10),'Final Report'!AK871,CHAR(10),CHAR(10),IF(OR('Final Report'!G871&lt;&gt;"",'Final Report'!H871&lt;&gt;"",'Final Report'!I871&lt;&gt;"",'Final Report'!J871&lt;&gt;"",'Final Report'!K871&lt;&gt;"",'Final Report'!L871&lt;&gt;"",'Final Report'!M871&lt;&gt;"",'Final Report'!N871&lt;&gt;"",'Final Report'!O871&lt;&gt;""),CONCATENATE("*Assistive Technology:*",CHAR(10),IF('Final Report'!G871&lt;&gt;"",CONCATENATE("JAWS 2022 - Chrome - Windows - ",'Final Report'!G871,CHAR(10)),""),IF('Final Report'!H871&lt;&gt;"",CONCATENATE("NVDA 2022 - Firefox - Windows - ",'Final Report'!H871,CHAR(10)),""),IF('Final Report'!I871&lt;&gt;"",CONCATENATE("NVDA 2022 - Chrome - Windows - ",'Final Report'!I871,CHAR(10)),""),IF('Final Report'!J871&lt;&gt;"",CONCATENATE("VoiceOver - Safari - MAC OS - ",'Final Report'!J871,CHAR(10)),""),IF('Final Report'!K871&lt;&gt;"",CONCATENATE("VoiceOver - Chrome - MAC OS  - ",'Final Report'!K871,CHAR(10)),""),IF('Final Report'!L871&lt;&gt;"",CONCATENATE("VoiceOver - iOS - ",'Final Report'!L871,CHAR(10)),""),IF('Final Report'!M871&lt;&gt;"",CONCATENATE("TalkBack - Android - ",'Final Report'!M871,CHAR(10)),""),IF('Final Report'!N871&lt;&gt;"",CONCATENATE("ZoomText - ",'Final Report'!N871,CHAR(10)),""),IF('Final Report'!O871&lt;&gt;"",CONCATENATE("Dragon - ",'Final Report'!O871,CHAR(10)),""),CHAR(10),"*Original Bug:*",CHAR(10),)))</f>
        <v>*Steps to Reproduce:*
N/A
*Actual Result:*
N/A
*ScreenShot Name:*
*Code Snippet*
0
*Expected Result*
N/A
*Rationale*
N/A
*Recommendation*
N/A
*WCAG 2.1 Conformance Level:*
N/A
*WCAG 2.1 Success Criteria:*
N/A
*Tested on:*
Windows: 11
MAC OS: 12
iOS: 15
Android OS: 10
FALSE</v>
      </c>
      <c r="D871" s="121" t="b">
        <f>Final_Report[[#This Row],[Severity]]</f>
        <v>0</v>
      </c>
      <c r="E871" s="103" t="str">
        <f>CONCATENATE('Final Report'!AD871,CHAR(10),CHAR(10),'Final Report'!AF871)</f>
        <v xml:space="preserve">
N/A</v>
      </c>
      <c r="F871" s="103" t="str">
        <f>Final_Report[[#This Row],[Components]]</f>
        <v>N/A (Level N/A), Accessibility, Audit, Marketing, MLM-XL, MLVISION, MyLab, US, VPAT</v>
      </c>
      <c r="G871" s="103" t="e">
        <f>Final_Report[[#This Row],[Labels]]</f>
        <v>#VALUE!</v>
      </c>
      <c r="H871" s="103">
        <f>Final_Report[[#This Row],[ScreenShot Name]]</f>
        <v>0</v>
      </c>
      <c r="I871" s="104">
        <f>Final_Report[[#This Row],[Priority]]</f>
        <v>0</v>
      </c>
      <c r="J871" s="103">
        <f>Final_Report[[#This Row],[Uploading Status]]</f>
        <v>0</v>
      </c>
    </row>
    <row r="872" spans="1:10" ht="409.5" hidden="1">
      <c r="A872" s="58">
        <f>Final_Report[[#This Row],[Issue Name]]</f>
        <v>0</v>
      </c>
      <c r="B872" s="103" t="str">
        <f>Final_Report[[#This Row],[Summary]]</f>
        <v>N/A</v>
      </c>
      <c r="C872" s="103" t="str">
        <f>CONCATENATE("*Steps to Reproduce:*",CHAR(10),CHAR(10),'Final Report'!AD872,CHAR(10),CHAR(10),'Final Report'!AF872,CHAR(10),CHAR(10),"*Actual Result:*",CHAR(10),'Final Report'!V872,CHAR(10),CHAR(10),"*ScreenShot Name:*",CHAR(10),'Final Report'!AI872,CHAR(10),CHAR(10),IF('Final Report'!X872&lt;&gt;"",CONCATENATE("*Code Snippet*",CHAR(10),'Final Report'!X872,CHAR(10),CHAR(10)),""),"*Expected Result*",CHAR(10),'Final Report'!Z872,CHAR(10),CHAR(10),"*Rationale*",CHAR(10),'Final Report'!AA872,CHAR(10),CHAR(10),"*Recommendation*",CHAR(10),'Final Report'!AC872,CHAR(10),CHAR(10),"*WCAG 2.1 Conformance Level:*",CHAR(10),'Final Report'!AG872,CHAR(10),CHAR(10),"*WCAG 2.1 Success Criteria:*",CHAR(10),'Final Report'!AH872,CHAR(10),CHAR(10),"*Tested on:*",CHAR(10),'Final Report'!AK872,CHAR(10),CHAR(10),IF(OR('Final Report'!G872&lt;&gt;"",'Final Report'!H872&lt;&gt;"",'Final Report'!I872&lt;&gt;"",'Final Report'!J872&lt;&gt;"",'Final Report'!K872&lt;&gt;"",'Final Report'!L872&lt;&gt;"",'Final Report'!M872&lt;&gt;"",'Final Report'!N872&lt;&gt;"",'Final Report'!O872&lt;&gt;""),CONCATENATE("*Assistive Technology:*",CHAR(10),IF('Final Report'!G872&lt;&gt;"",CONCATENATE("JAWS 2022 - Chrome - Windows - ",'Final Report'!G872,CHAR(10)),""),IF('Final Report'!H872&lt;&gt;"",CONCATENATE("NVDA 2022 - Firefox - Windows - ",'Final Report'!H872,CHAR(10)),""),IF('Final Report'!I872&lt;&gt;"",CONCATENATE("NVDA 2022 - Chrome - Windows - ",'Final Report'!I872,CHAR(10)),""),IF('Final Report'!J872&lt;&gt;"",CONCATENATE("VoiceOver - Safari - MAC OS - ",'Final Report'!J872,CHAR(10)),""),IF('Final Report'!K872&lt;&gt;"",CONCATENATE("VoiceOver - Chrome - MAC OS  - ",'Final Report'!K872,CHAR(10)),""),IF('Final Report'!L872&lt;&gt;"",CONCATENATE("VoiceOver - iOS - ",'Final Report'!L872,CHAR(10)),""),IF('Final Report'!M872&lt;&gt;"",CONCATENATE("TalkBack - Android - ",'Final Report'!M872,CHAR(10)),""),IF('Final Report'!N872&lt;&gt;"",CONCATENATE("ZoomText - ",'Final Report'!N872,CHAR(10)),""),IF('Final Report'!O872&lt;&gt;"",CONCATENATE("Dragon - ",'Final Report'!O872,CHAR(10)),""),CHAR(10),"*Original Bug:*",CHAR(10),)))</f>
        <v>*Steps to Reproduce:*
N/A
*Actual Result:*
N/A
*ScreenShot Name:*
*Code Snippet*
0
*Expected Result*
N/A
*Rationale*
N/A
*Recommendation*
N/A
*WCAG 2.1 Conformance Level:*
N/A
*WCAG 2.1 Success Criteria:*
N/A
*Tested on:*
Windows: 11
MAC OS: 12
iOS: 15
Android OS: 10
FALSE</v>
      </c>
      <c r="D872" s="121" t="b">
        <f>Final_Report[[#This Row],[Severity]]</f>
        <v>0</v>
      </c>
      <c r="E872" s="103" t="str">
        <f>CONCATENATE('Final Report'!AD872,CHAR(10),CHAR(10),'Final Report'!AF872)</f>
        <v xml:space="preserve">
N/A</v>
      </c>
      <c r="F872" s="103" t="str">
        <f>Final_Report[[#This Row],[Components]]</f>
        <v>N/A (Level N/A), Accessibility, Audit, Marketing, MLM-XL, MLVISION, MyLab, US, VPAT</v>
      </c>
      <c r="G872" s="103" t="e">
        <f>Final_Report[[#This Row],[Labels]]</f>
        <v>#VALUE!</v>
      </c>
      <c r="H872" s="103">
        <f>Final_Report[[#This Row],[ScreenShot Name]]</f>
        <v>0</v>
      </c>
      <c r="I872" s="104">
        <f>Final_Report[[#This Row],[Priority]]</f>
        <v>0</v>
      </c>
      <c r="J872" s="103">
        <f>Final_Report[[#This Row],[Uploading Status]]</f>
        <v>0</v>
      </c>
    </row>
    <row r="873" spans="1:10" ht="409.5" hidden="1">
      <c r="A873" s="58">
        <f>Final_Report[[#This Row],[Issue Name]]</f>
        <v>0</v>
      </c>
      <c r="B873" s="103" t="str">
        <f>Final_Report[[#This Row],[Summary]]</f>
        <v>N/A</v>
      </c>
      <c r="C873" s="103" t="str">
        <f>CONCATENATE("*Steps to Reproduce:*",CHAR(10),CHAR(10),'Final Report'!AD873,CHAR(10),CHAR(10),'Final Report'!AF873,CHAR(10),CHAR(10),"*Actual Result:*",CHAR(10),'Final Report'!V873,CHAR(10),CHAR(10),"*ScreenShot Name:*",CHAR(10),'Final Report'!AI873,CHAR(10),CHAR(10),IF('Final Report'!X873&lt;&gt;"",CONCATENATE("*Code Snippet*",CHAR(10),'Final Report'!X873,CHAR(10),CHAR(10)),""),"*Expected Result*",CHAR(10),'Final Report'!Z873,CHAR(10),CHAR(10),"*Rationale*",CHAR(10),'Final Report'!AA873,CHAR(10),CHAR(10),"*Recommendation*",CHAR(10),'Final Report'!AC873,CHAR(10),CHAR(10),"*WCAG 2.1 Conformance Level:*",CHAR(10),'Final Report'!AG873,CHAR(10),CHAR(10),"*WCAG 2.1 Success Criteria:*",CHAR(10),'Final Report'!AH873,CHAR(10),CHAR(10),"*Tested on:*",CHAR(10),'Final Report'!AK873,CHAR(10),CHAR(10),IF(OR('Final Report'!G873&lt;&gt;"",'Final Report'!H873&lt;&gt;"",'Final Report'!I873&lt;&gt;"",'Final Report'!J873&lt;&gt;"",'Final Report'!K873&lt;&gt;"",'Final Report'!L873&lt;&gt;"",'Final Report'!M873&lt;&gt;"",'Final Report'!N873&lt;&gt;"",'Final Report'!O873&lt;&gt;""),CONCATENATE("*Assistive Technology:*",CHAR(10),IF('Final Report'!G873&lt;&gt;"",CONCATENATE("JAWS 2022 - Chrome - Windows - ",'Final Report'!G873,CHAR(10)),""),IF('Final Report'!H873&lt;&gt;"",CONCATENATE("NVDA 2022 - Firefox - Windows - ",'Final Report'!H873,CHAR(10)),""),IF('Final Report'!I873&lt;&gt;"",CONCATENATE("NVDA 2022 - Chrome - Windows - ",'Final Report'!I873,CHAR(10)),""),IF('Final Report'!J873&lt;&gt;"",CONCATENATE("VoiceOver - Safari - MAC OS - ",'Final Report'!J873,CHAR(10)),""),IF('Final Report'!K873&lt;&gt;"",CONCATENATE("VoiceOver - Chrome - MAC OS  - ",'Final Report'!K873,CHAR(10)),""),IF('Final Report'!L873&lt;&gt;"",CONCATENATE("VoiceOver - iOS - ",'Final Report'!L873,CHAR(10)),""),IF('Final Report'!M873&lt;&gt;"",CONCATENATE("TalkBack - Android - ",'Final Report'!M873,CHAR(10)),""),IF('Final Report'!N873&lt;&gt;"",CONCATENATE("ZoomText - ",'Final Report'!N873,CHAR(10)),""),IF('Final Report'!O873&lt;&gt;"",CONCATENATE("Dragon - ",'Final Report'!O873,CHAR(10)),""),CHAR(10),"*Original Bug:*",CHAR(10),)))</f>
        <v>*Steps to Reproduce:*
N/A
*Actual Result:*
N/A
*ScreenShot Name:*
*Code Snippet*
0
*Expected Result*
N/A
*Rationale*
N/A
*Recommendation*
N/A
*WCAG 2.1 Conformance Level:*
N/A
*WCAG 2.1 Success Criteria:*
N/A
*Tested on:*
Windows: 11
MAC OS: 12
iOS: 15
Android OS: 10
FALSE</v>
      </c>
      <c r="D873" s="121" t="b">
        <f>Final_Report[[#This Row],[Severity]]</f>
        <v>0</v>
      </c>
      <c r="E873" s="103" t="str">
        <f>CONCATENATE('Final Report'!AD873,CHAR(10),CHAR(10),'Final Report'!AF873)</f>
        <v xml:space="preserve">
N/A</v>
      </c>
      <c r="F873" s="103" t="str">
        <f>Final_Report[[#This Row],[Components]]</f>
        <v>N/A (Level N/A), Accessibility, Audit, Marketing, MLM-XL, MLVISION, MyLab, US, VPAT</v>
      </c>
      <c r="G873" s="103" t="e">
        <f>Final_Report[[#This Row],[Labels]]</f>
        <v>#VALUE!</v>
      </c>
      <c r="H873" s="103">
        <f>Final_Report[[#This Row],[ScreenShot Name]]</f>
        <v>0</v>
      </c>
      <c r="I873" s="104">
        <f>Final_Report[[#This Row],[Priority]]</f>
        <v>0</v>
      </c>
      <c r="J873" s="103">
        <f>Final_Report[[#This Row],[Uploading Status]]</f>
        <v>0</v>
      </c>
    </row>
    <row r="874" spans="1:10" ht="409.5" hidden="1">
      <c r="A874" s="58">
        <f>Final_Report[[#This Row],[Issue Name]]</f>
        <v>0</v>
      </c>
      <c r="B874" s="103" t="str">
        <f>Final_Report[[#This Row],[Summary]]</f>
        <v>N/A</v>
      </c>
      <c r="C874" s="103" t="str">
        <f>CONCATENATE("*Steps to Reproduce:*",CHAR(10),CHAR(10),'Final Report'!AD874,CHAR(10),CHAR(10),'Final Report'!AF874,CHAR(10),CHAR(10),"*Actual Result:*",CHAR(10),'Final Report'!V874,CHAR(10),CHAR(10),"*ScreenShot Name:*",CHAR(10),'Final Report'!AI874,CHAR(10),CHAR(10),IF('Final Report'!X874&lt;&gt;"",CONCATENATE("*Code Snippet*",CHAR(10),'Final Report'!X874,CHAR(10),CHAR(10)),""),"*Expected Result*",CHAR(10),'Final Report'!Z874,CHAR(10),CHAR(10),"*Rationale*",CHAR(10),'Final Report'!AA874,CHAR(10),CHAR(10),"*Recommendation*",CHAR(10),'Final Report'!AC874,CHAR(10),CHAR(10),"*WCAG 2.1 Conformance Level:*",CHAR(10),'Final Report'!AG874,CHAR(10),CHAR(10),"*WCAG 2.1 Success Criteria:*",CHAR(10),'Final Report'!AH874,CHAR(10),CHAR(10),"*Tested on:*",CHAR(10),'Final Report'!AK874,CHAR(10),CHAR(10),IF(OR('Final Report'!G874&lt;&gt;"",'Final Report'!H874&lt;&gt;"",'Final Report'!I874&lt;&gt;"",'Final Report'!J874&lt;&gt;"",'Final Report'!K874&lt;&gt;"",'Final Report'!L874&lt;&gt;"",'Final Report'!M874&lt;&gt;"",'Final Report'!N874&lt;&gt;"",'Final Report'!O874&lt;&gt;""),CONCATENATE("*Assistive Technology:*",CHAR(10),IF('Final Report'!G874&lt;&gt;"",CONCATENATE("JAWS 2022 - Chrome - Windows - ",'Final Report'!G874,CHAR(10)),""),IF('Final Report'!H874&lt;&gt;"",CONCATENATE("NVDA 2022 - Firefox - Windows - ",'Final Report'!H874,CHAR(10)),""),IF('Final Report'!I874&lt;&gt;"",CONCATENATE("NVDA 2022 - Chrome - Windows - ",'Final Report'!I874,CHAR(10)),""),IF('Final Report'!J874&lt;&gt;"",CONCATENATE("VoiceOver - Safari - MAC OS - ",'Final Report'!J874,CHAR(10)),""),IF('Final Report'!K874&lt;&gt;"",CONCATENATE("VoiceOver - Chrome - MAC OS  - ",'Final Report'!K874,CHAR(10)),""),IF('Final Report'!L874&lt;&gt;"",CONCATENATE("VoiceOver - iOS - ",'Final Report'!L874,CHAR(10)),""),IF('Final Report'!M874&lt;&gt;"",CONCATENATE("TalkBack - Android - ",'Final Report'!M874,CHAR(10)),""),IF('Final Report'!N874&lt;&gt;"",CONCATENATE("ZoomText - ",'Final Report'!N874,CHAR(10)),""),IF('Final Report'!O874&lt;&gt;"",CONCATENATE("Dragon - ",'Final Report'!O874,CHAR(10)),""),CHAR(10),"*Original Bug:*",CHAR(10),)))</f>
        <v>*Steps to Reproduce:*
N/A
*Actual Result:*
N/A
*ScreenShot Name:*
*Code Snippet*
0
*Expected Result*
N/A
*Rationale*
N/A
*Recommendation*
N/A
*WCAG 2.1 Conformance Level:*
N/A
*WCAG 2.1 Success Criteria:*
N/A
*Tested on:*
Windows: 11
MAC OS: 12
iOS: 15
Android OS: 10
FALSE</v>
      </c>
      <c r="D874" s="121" t="b">
        <f>Final_Report[[#This Row],[Severity]]</f>
        <v>0</v>
      </c>
      <c r="E874" s="103" t="str">
        <f>CONCATENATE('Final Report'!AD874,CHAR(10),CHAR(10),'Final Report'!AF874)</f>
        <v xml:space="preserve">
N/A</v>
      </c>
      <c r="F874" s="103" t="str">
        <f>Final_Report[[#This Row],[Components]]</f>
        <v>N/A (Level N/A), Accessibility, Audit, Marketing, MLM-XL, MLVISION, MyLab, US, VPAT</v>
      </c>
      <c r="G874" s="103" t="e">
        <f>Final_Report[[#This Row],[Labels]]</f>
        <v>#VALUE!</v>
      </c>
      <c r="H874" s="103">
        <f>Final_Report[[#This Row],[ScreenShot Name]]</f>
        <v>0</v>
      </c>
      <c r="I874" s="104">
        <f>Final_Report[[#This Row],[Priority]]</f>
        <v>0</v>
      </c>
      <c r="J874" s="103">
        <f>Final_Report[[#This Row],[Uploading Status]]</f>
        <v>0</v>
      </c>
    </row>
    <row r="875" spans="1:10" ht="409.5" hidden="1">
      <c r="A875" s="58">
        <f>Final_Report[[#This Row],[Issue Name]]</f>
        <v>0</v>
      </c>
      <c r="B875" s="103" t="str">
        <f>Final_Report[[#This Row],[Summary]]</f>
        <v>N/A</v>
      </c>
      <c r="C875" s="103" t="str">
        <f>CONCATENATE("*Steps to Reproduce:*",CHAR(10),CHAR(10),'Final Report'!AD875,CHAR(10),CHAR(10),'Final Report'!AF875,CHAR(10),CHAR(10),"*Actual Result:*",CHAR(10),'Final Report'!V875,CHAR(10),CHAR(10),"*ScreenShot Name:*",CHAR(10),'Final Report'!AI875,CHAR(10),CHAR(10),IF('Final Report'!X875&lt;&gt;"",CONCATENATE("*Code Snippet*",CHAR(10),'Final Report'!X875,CHAR(10),CHAR(10)),""),"*Expected Result*",CHAR(10),'Final Report'!Z875,CHAR(10),CHAR(10),"*Rationale*",CHAR(10),'Final Report'!AA875,CHAR(10),CHAR(10),"*Recommendation*",CHAR(10),'Final Report'!AC875,CHAR(10),CHAR(10),"*WCAG 2.1 Conformance Level:*",CHAR(10),'Final Report'!AG875,CHAR(10),CHAR(10),"*WCAG 2.1 Success Criteria:*",CHAR(10),'Final Report'!AH875,CHAR(10),CHAR(10),"*Tested on:*",CHAR(10),'Final Report'!AK875,CHAR(10),CHAR(10),IF(OR('Final Report'!G875&lt;&gt;"",'Final Report'!H875&lt;&gt;"",'Final Report'!I875&lt;&gt;"",'Final Report'!J875&lt;&gt;"",'Final Report'!K875&lt;&gt;"",'Final Report'!L875&lt;&gt;"",'Final Report'!M875&lt;&gt;"",'Final Report'!N875&lt;&gt;"",'Final Report'!O875&lt;&gt;""),CONCATENATE("*Assistive Technology:*",CHAR(10),IF('Final Report'!G875&lt;&gt;"",CONCATENATE("JAWS 2022 - Chrome - Windows - ",'Final Report'!G875,CHAR(10)),""),IF('Final Report'!H875&lt;&gt;"",CONCATENATE("NVDA 2022 - Firefox - Windows - ",'Final Report'!H875,CHAR(10)),""),IF('Final Report'!I875&lt;&gt;"",CONCATENATE("NVDA 2022 - Chrome - Windows - ",'Final Report'!I875,CHAR(10)),""),IF('Final Report'!J875&lt;&gt;"",CONCATENATE("VoiceOver - Safari - MAC OS - ",'Final Report'!J875,CHAR(10)),""),IF('Final Report'!K875&lt;&gt;"",CONCATENATE("VoiceOver - Chrome - MAC OS  - ",'Final Report'!K875,CHAR(10)),""),IF('Final Report'!L875&lt;&gt;"",CONCATENATE("VoiceOver - iOS - ",'Final Report'!L875,CHAR(10)),""),IF('Final Report'!M875&lt;&gt;"",CONCATENATE("TalkBack - Android - ",'Final Report'!M875,CHAR(10)),""),IF('Final Report'!N875&lt;&gt;"",CONCATENATE("ZoomText - ",'Final Report'!N875,CHAR(10)),""),IF('Final Report'!O875&lt;&gt;"",CONCATENATE("Dragon - ",'Final Report'!O875,CHAR(10)),""),CHAR(10),"*Original Bug:*",CHAR(10),)))</f>
        <v>*Steps to Reproduce:*
N/A
*Actual Result:*
N/A
*ScreenShot Name:*
*Code Snippet*
0
*Expected Result*
N/A
*Rationale*
N/A
*Recommendation*
N/A
*WCAG 2.1 Conformance Level:*
N/A
*WCAG 2.1 Success Criteria:*
N/A
*Tested on:*
Windows: 11
MAC OS: 12
iOS: 15
Android OS: 10
FALSE</v>
      </c>
      <c r="D875" s="121" t="b">
        <f>Final_Report[[#This Row],[Severity]]</f>
        <v>0</v>
      </c>
      <c r="E875" s="103" t="str">
        <f>CONCATENATE('Final Report'!AD875,CHAR(10),CHAR(10),'Final Report'!AF875)</f>
        <v xml:space="preserve">
N/A</v>
      </c>
      <c r="F875" s="103" t="str">
        <f>Final_Report[[#This Row],[Components]]</f>
        <v>N/A (Level N/A), Accessibility, Audit, Marketing, MLM-XL, MLVISION, MyLab, US, VPAT</v>
      </c>
      <c r="G875" s="103" t="e">
        <f>Final_Report[[#This Row],[Labels]]</f>
        <v>#VALUE!</v>
      </c>
      <c r="H875" s="103">
        <f>Final_Report[[#This Row],[ScreenShot Name]]</f>
        <v>0</v>
      </c>
      <c r="I875" s="104">
        <f>Final_Report[[#This Row],[Priority]]</f>
        <v>0</v>
      </c>
      <c r="J875" s="103">
        <f>Final_Report[[#This Row],[Uploading Status]]</f>
        <v>0</v>
      </c>
    </row>
    <row r="876" spans="1:10" ht="409.5" hidden="1">
      <c r="A876" s="58">
        <f>Final_Report[[#This Row],[Issue Name]]</f>
        <v>0</v>
      </c>
      <c r="B876" s="103" t="str">
        <f>Final_Report[[#This Row],[Summary]]</f>
        <v>N/A</v>
      </c>
      <c r="C876" s="103" t="str">
        <f>CONCATENATE("*Steps to Reproduce:*",CHAR(10),CHAR(10),'Final Report'!AD876,CHAR(10),CHAR(10),'Final Report'!AF876,CHAR(10),CHAR(10),"*Actual Result:*",CHAR(10),'Final Report'!V876,CHAR(10),CHAR(10),"*ScreenShot Name:*",CHAR(10),'Final Report'!AI876,CHAR(10),CHAR(10),IF('Final Report'!X876&lt;&gt;"",CONCATENATE("*Code Snippet*",CHAR(10),'Final Report'!X876,CHAR(10),CHAR(10)),""),"*Expected Result*",CHAR(10),'Final Report'!Z876,CHAR(10),CHAR(10),"*Rationale*",CHAR(10),'Final Report'!AA876,CHAR(10),CHAR(10),"*Recommendation*",CHAR(10),'Final Report'!AC876,CHAR(10),CHAR(10),"*WCAG 2.1 Conformance Level:*",CHAR(10),'Final Report'!AG876,CHAR(10),CHAR(10),"*WCAG 2.1 Success Criteria:*",CHAR(10),'Final Report'!AH876,CHAR(10),CHAR(10),"*Tested on:*",CHAR(10),'Final Report'!AK876,CHAR(10),CHAR(10),IF(OR('Final Report'!G876&lt;&gt;"",'Final Report'!H876&lt;&gt;"",'Final Report'!I876&lt;&gt;"",'Final Report'!J876&lt;&gt;"",'Final Report'!K876&lt;&gt;"",'Final Report'!L876&lt;&gt;"",'Final Report'!M876&lt;&gt;"",'Final Report'!N876&lt;&gt;"",'Final Report'!O876&lt;&gt;""),CONCATENATE("*Assistive Technology:*",CHAR(10),IF('Final Report'!G876&lt;&gt;"",CONCATENATE("JAWS 2022 - Chrome - Windows - ",'Final Report'!G876,CHAR(10)),""),IF('Final Report'!H876&lt;&gt;"",CONCATENATE("NVDA 2022 - Firefox - Windows - ",'Final Report'!H876,CHAR(10)),""),IF('Final Report'!I876&lt;&gt;"",CONCATENATE("NVDA 2022 - Chrome - Windows - ",'Final Report'!I876,CHAR(10)),""),IF('Final Report'!J876&lt;&gt;"",CONCATENATE("VoiceOver - Safari - MAC OS - ",'Final Report'!J876,CHAR(10)),""),IF('Final Report'!K876&lt;&gt;"",CONCATENATE("VoiceOver - Chrome - MAC OS  - ",'Final Report'!K876,CHAR(10)),""),IF('Final Report'!L876&lt;&gt;"",CONCATENATE("VoiceOver - iOS - ",'Final Report'!L876,CHAR(10)),""),IF('Final Report'!M876&lt;&gt;"",CONCATENATE("TalkBack - Android - ",'Final Report'!M876,CHAR(10)),""),IF('Final Report'!N876&lt;&gt;"",CONCATENATE("ZoomText - ",'Final Report'!N876,CHAR(10)),""),IF('Final Report'!O876&lt;&gt;"",CONCATENATE("Dragon - ",'Final Report'!O876,CHAR(10)),""),CHAR(10),"*Original Bug:*",CHAR(10),)))</f>
        <v>*Steps to Reproduce:*
N/A
*Actual Result:*
N/A
*ScreenShot Name:*
*Code Snippet*
0
*Expected Result*
N/A
*Rationale*
N/A
*Recommendation*
N/A
*WCAG 2.1 Conformance Level:*
N/A
*WCAG 2.1 Success Criteria:*
N/A
*Tested on:*
Windows: 11
MAC OS: 12
iOS: 15
Android OS: 10
FALSE</v>
      </c>
      <c r="D876" s="121" t="b">
        <f>Final_Report[[#This Row],[Severity]]</f>
        <v>0</v>
      </c>
      <c r="E876" s="103" t="str">
        <f>CONCATENATE('Final Report'!AD876,CHAR(10),CHAR(10),'Final Report'!AF876)</f>
        <v xml:space="preserve">
N/A</v>
      </c>
      <c r="F876" s="103" t="str">
        <f>Final_Report[[#This Row],[Components]]</f>
        <v>N/A (Level N/A), Accessibility, Audit, Marketing, MLM-XL, MLVISION, MyLab, US, VPAT</v>
      </c>
      <c r="G876" s="103" t="e">
        <f>Final_Report[[#This Row],[Labels]]</f>
        <v>#VALUE!</v>
      </c>
      <c r="H876" s="103">
        <f>Final_Report[[#This Row],[ScreenShot Name]]</f>
        <v>0</v>
      </c>
      <c r="I876" s="104">
        <f>Final_Report[[#This Row],[Priority]]</f>
        <v>0</v>
      </c>
      <c r="J876" s="103">
        <f>Final_Report[[#This Row],[Uploading Status]]</f>
        <v>0</v>
      </c>
    </row>
    <row r="877" spans="1:10" ht="409.5" hidden="1">
      <c r="A877" s="58">
        <f>Final_Report[[#This Row],[Issue Name]]</f>
        <v>0</v>
      </c>
      <c r="B877" s="103" t="str">
        <f>Final_Report[[#This Row],[Summary]]</f>
        <v>N/A</v>
      </c>
      <c r="C877" s="103" t="str">
        <f>CONCATENATE("*Steps to Reproduce:*",CHAR(10),CHAR(10),'Final Report'!AD877,CHAR(10),CHAR(10),'Final Report'!AF877,CHAR(10),CHAR(10),"*Actual Result:*",CHAR(10),'Final Report'!V877,CHAR(10),CHAR(10),"*ScreenShot Name:*",CHAR(10),'Final Report'!AI877,CHAR(10),CHAR(10),IF('Final Report'!X877&lt;&gt;"",CONCATENATE("*Code Snippet*",CHAR(10),'Final Report'!X877,CHAR(10),CHAR(10)),""),"*Expected Result*",CHAR(10),'Final Report'!Z877,CHAR(10),CHAR(10),"*Rationale*",CHAR(10),'Final Report'!AA877,CHAR(10),CHAR(10),"*Recommendation*",CHAR(10),'Final Report'!AC877,CHAR(10),CHAR(10),"*WCAG 2.1 Conformance Level:*",CHAR(10),'Final Report'!AG877,CHAR(10),CHAR(10),"*WCAG 2.1 Success Criteria:*",CHAR(10),'Final Report'!AH877,CHAR(10),CHAR(10),"*Tested on:*",CHAR(10),'Final Report'!AK877,CHAR(10),CHAR(10),IF(OR('Final Report'!G877&lt;&gt;"",'Final Report'!H877&lt;&gt;"",'Final Report'!I877&lt;&gt;"",'Final Report'!J877&lt;&gt;"",'Final Report'!K877&lt;&gt;"",'Final Report'!L877&lt;&gt;"",'Final Report'!M877&lt;&gt;"",'Final Report'!N877&lt;&gt;"",'Final Report'!O877&lt;&gt;""),CONCATENATE("*Assistive Technology:*",CHAR(10),IF('Final Report'!G877&lt;&gt;"",CONCATENATE("JAWS 2022 - Chrome - Windows - ",'Final Report'!G877,CHAR(10)),""),IF('Final Report'!H877&lt;&gt;"",CONCATENATE("NVDA 2022 - Firefox - Windows - ",'Final Report'!H877,CHAR(10)),""),IF('Final Report'!I877&lt;&gt;"",CONCATENATE("NVDA 2022 - Chrome - Windows - ",'Final Report'!I877,CHAR(10)),""),IF('Final Report'!J877&lt;&gt;"",CONCATENATE("VoiceOver - Safari - MAC OS - ",'Final Report'!J877,CHAR(10)),""),IF('Final Report'!K877&lt;&gt;"",CONCATENATE("VoiceOver - Chrome - MAC OS  - ",'Final Report'!K877,CHAR(10)),""),IF('Final Report'!L877&lt;&gt;"",CONCATENATE("VoiceOver - iOS - ",'Final Report'!L877,CHAR(10)),""),IF('Final Report'!M877&lt;&gt;"",CONCATENATE("TalkBack - Android - ",'Final Report'!M877,CHAR(10)),""),IF('Final Report'!N877&lt;&gt;"",CONCATENATE("ZoomText - ",'Final Report'!N877,CHAR(10)),""),IF('Final Report'!O877&lt;&gt;"",CONCATENATE("Dragon - ",'Final Report'!O877,CHAR(10)),""),CHAR(10),"*Original Bug:*",CHAR(10),)))</f>
        <v>*Steps to Reproduce:*
N/A
*Actual Result:*
N/A
*ScreenShot Name:*
*Code Snippet*
0
*Expected Result*
N/A
*Rationale*
N/A
*Recommendation*
N/A
*WCAG 2.1 Conformance Level:*
N/A
*WCAG 2.1 Success Criteria:*
N/A
*Tested on:*
Windows: 11
MAC OS: 12
iOS: 15
Android OS: 10
FALSE</v>
      </c>
      <c r="D877" s="121" t="b">
        <f>Final_Report[[#This Row],[Severity]]</f>
        <v>0</v>
      </c>
      <c r="E877" s="103" t="str">
        <f>CONCATENATE('Final Report'!AD877,CHAR(10),CHAR(10),'Final Report'!AF877)</f>
        <v xml:space="preserve">
N/A</v>
      </c>
      <c r="F877" s="103" t="str">
        <f>Final_Report[[#This Row],[Components]]</f>
        <v>N/A (Level N/A), Accessibility, Audit, Marketing, MLM-XL, MLVISION, MyLab, US, VPAT</v>
      </c>
      <c r="G877" s="103" t="e">
        <f>Final_Report[[#This Row],[Labels]]</f>
        <v>#VALUE!</v>
      </c>
      <c r="H877" s="103">
        <f>Final_Report[[#This Row],[ScreenShot Name]]</f>
        <v>0</v>
      </c>
      <c r="I877" s="104">
        <f>Final_Report[[#This Row],[Priority]]</f>
        <v>0</v>
      </c>
      <c r="J877" s="103">
        <f>Final_Report[[#This Row],[Uploading Status]]</f>
        <v>0</v>
      </c>
    </row>
    <row r="878" spans="1:10" ht="409.5" hidden="1">
      <c r="A878" s="58">
        <f>Final_Report[[#This Row],[Issue Name]]</f>
        <v>0</v>
      </c>
      <c r="B878" s="103" t="str">
        <f>Final_Report[[#This Row],[Summary]]</f>
        <v>N/A</v>
      </c>
      <c r="C878" s="103" t="str">
        <f>CONCATENATE("*Steps to Reproduce:*",CHAR(10),CHAR(10),'Final Report'!AD878,CHAR(10),CHAR(10),'Final Report'!AF878,CHAR(10),CHAR(10),"*Actual Result:*",CHAR(10),'Final Report'!V878,CHAR(10),CHAR(10),"*ScreenShot Name:*",CHAR(10),'Final Report'!AI878,CHAR(10),CHAR(10),IF('Final Report'!X878&lt;&gt;"",CONCATENATE("*Code Snippet*",CHAR(10),'Final Report'!X878,CHAR(10),CHAR(10)),""),"*Expected Result*",CHAR(10),'Final Report'!Z878,CHAR(10),CHAR(10),"*Rationale*",CHAR(10),'Final Report'!AA878,CHAR(10),CHAR(10),"*Recommendation*",CHAR(10),'Final Report'!AC878,CHAR(10),CHAR(10),"*WCAG 2.1 Conformance Level:*",CHAR(10),'Final Report'!AG878,CHAR(10),CHAR(10),"*WCAG 2.1 Success Criteria:*",CHAR(10),'Final Report'!AH878,CHAR(10),CHAR(10),"*Tested on:*",CHAR(10),'Final Report'!AK878,CHAR(10),CHAR(10),IF(OR('Final Report'!G878&lt;&gt;"",'Final Report'!H878&lt;&gt;"",'Final Report'!I878&lt;&gt;"",'Final Report'!J878&lt;&gt;"",'Final Report'!K878&lt;&gt;"",'Final Report'!L878&lt;&gt;"",'Final Report'!M878&lt;&gt;"",'Final Report'!N878&lt;&gt;"",'Final Report'!O878&lt;&gt;""),CONCATENATE("*Assistive Technology:*",CHAR(10),IF('Final Report'!G878&lt;&gt;"",CONCATENATE("JAWS 2022 - Chrome - Windows - ",'Final Report'!G878,CHAR(10)),""),IF('Final Report'!H878&lt;&gt;"",CONCATENATE("NVDA 2022 - Firefox - Windows - ",'Final Report'!H878,CHAR(10)),""),IF('Final Report'!I878&lt;&gt;"",CONCATENATE("NVDA 2022 - Chrome - Windows - ",'Final Report'!I878,CHAR(10)),""),IF('Final Report'!J878&lt;&gt;"",CONCATENATE("VoiceOver - Safari - MAC OS - ",'Final Report'!J878,CHAR(10)),""),IF('Final Report'!K878&lt;&gt;"",CONCATENATE("VoiceOver - Chrome - MAC OS  - ",'Final Report'!K878,CHAR(10)),""),IF('Final Report'!L878&lt;&gt;"",CONCATENATE("VoiceOver - iOS - ",'Final Report'!L878,CHAR(10)),""),IF('Final Report'!M878&lt;&gt;"",CONCATENATE("TalkBack - Android - ",'Final Report'!M878,CHAR(10)),""),IF('Final Report'!N878&lt;&gt;"",CONCATENATE("ZoomText - ",'Final Report'!N878,CHAR(10)),""),IF('Final Report'!O878&lt;&gt;"",CONCATENATE("Dragon - ",'Final Report'!O878,CHAR(10)),""),CHAR(10),"*Original Bug:*",CHAR(10),)))</f>
        <v>*Steps to Reproduce:*
N/A
*Actual Result:*
N/A
*ScreenShot Name:*
*Code Snippet*
0
*Expected Result*
N/A
*Rationale*
N/A
*Recommendation*
N/A
*WCAG 2.1 Conformance Level:*
N/A
*WCAG 2.1 Success Criteria:*
N/A
*Tested on:*
Windows: 11
MAC OS: 12
iOS: 15
Android OS: 10
FALSE</v>
      </c>
      <c r="D878" s="121" t="b">
        <f>Final_Report[[#This Row],[Severity]]</f>
        <v>0</v>
      </c>
      <c r="E878" s="103" t="str">
        <f>CONCATENATE('Final Report'!AD878,CHAR(10),CHAR(10),'Final Report'!AF878)</f>
        <v xml:space="preserve">
N/A</v>
      </c>
      <c r="F878" s="103" t="str">
        <f>Final_Report[[#This Row],[Components]]</f>
        <v>N/A (Level N/A), Accessibility, Audit, Marketing, MLM-XL, MLVISION, MyLab, US, VPAT</v>
      </c>
      <c r="G878" s="103" t="e">
        <f>Final_Report[[#This Row],[Labels]]</f>
        <v>#VALUE!</v>
      </c>
      <c r="H878" s="103">
        <f>Final_Report[[#This Row],[ScreenShot Name]]</f>
        <v>0</v>
      </c>
      <c r="I878" s="104">
        <f>Final_Report[[#This Row],[Priority]]</f>
        <v>0</v>
      </c>
      <c r="J878" s="103">
        <f>Final_Report[[#This Row],[Uploading Status]]</f>
        <v>0</v>
      </c>
    </row>
    <row r="879" spans="1:10" ht="409.5" hidden="1">
      <c r="A879" s="58">
        <f>Final_Report[[#This Row],[Issue Name]]</f>
        <v>0</v>
      </c>
      <c r="B879" s="103" t="str">
        <f>Final_Report[[#This Row],[Summary]]</f>
        <v>N/A</v>
      </c>
      <c r="C879" s="103" t="str">
        <f>CONCATENATE("*Steps to Reproduce:*",CHAR(10),CHAR(10),'Final Report'!AD879,CHAR(10),CHAR(10),'Final Report'!AF879,CHAR(10),CHAR(10),"*Actual Result:*",CHAR(10),'Final Report'!V879,CHAR(10),CHAR(10),"*ScreenShot Name:*",CHAR(10),'Final Report'!AI879,CHAR(10),CHAR(10),IF('Final Report'!X879&lt;&gt;"",CONCATENATE("*Code Snippet*",CHAR(10),'Final Report'!X879,CHAR(10),CHAR(10)),""),"*Expected Result*",CHAR(10),'Final Report'!Z879,CHAR(10),CHAR(10),"*Rationale*",CHAR(10),'Final Report'!AA879,CHAR(10),CHAR(10),"*Recommendation*",CHAR(10),'Final Report'!AC879,CHAR(10),CHAR(10),"*WCAG 2.1 Conformance Level:*",CHAR(10),'Final Report'!AG879,CHAR(10),CHAR(10),"*WCAG 2.1 Success Criteria:*",CHAR(10),'Final Report'!AH879,CHAR(10),CHAR(10),"*Tested on:*",CHAR(10),'Final Report'!AK879,CHAR(10),CHAR(10),IF(OR('Final Report'!G879&lt;&gt;"",'Final Report'!H879&lt;&gt;"",'Final Report'!I879&lt;&gt;"",'Final Report'!J879&lt;&gt;"",'Final Report'!K879&lt;&gt;"",'Final Report'!L879&lt;&gt;"",'Final Report'!M879&lt;&gt;"",'Final Report'!N879&lt;&gt;"",'Final Report'!O879&lt;&gt;""),CONCATENATE("*Assistive Technology:*",CHAR(10),IF('Final Report'!G879&lt;&gt;"",CONCATENATE("JAWS 2022 - Chrome - Windows - ",'Final Report'!G879,CHAR(10)),""),IF('Final Report'!H879&lt;&gt;"",CONCATENATE("NVDA 2022 - Firefox - Windows - ",'Final Report'!H879,CHAR(10)),""),IF('Final Report'!I879&lt;&gt;"",CONCATENATE("NVDA 2022 - Chrome - Windows - ",'Final Report'!I879,CHAR(10)),""),IF('Final Report'!J879&lt;&gt;"",CONCATENATE("VoiceOver - Safari - MAC OS - ",'Final Report'!J879,CHAR(10)),""),IF('Final Report'!K879&lt;&gt;"",CONCATENATE("VoiceOver - Chrome - MAC OS  - ",'Final Report'!K879,CHAR(10)),""),IF('Final Report'!L879&lt;&gt;"",CONCATENATE("VoiceOver - iOS - ",'Final Report'!L879,CHAR(10)),""),IF('Final Report'!M879&lt;&gt;"",CONCATENATE("TalkBack - Android - ",'Final Report'!M879,CHAR(10)),""),IF('Final Report'!N879&lt;&gt;"",CONCATENATE("ZoomText - ",'Final Report'!N879,CHAR(10)),""),IF('Final Report'!O879&lt;&gt;"",CONCATENATE("Dragon - ",'Final Report'!O879,CHAR(10)),""),CHAR(10),"*Original Bug:*",CHAR(10),)))</f>
        <v>*Steps to Reproduce:*
N/A
*Actual Result:*
N/A
*ScreenShot Name:*
*Code Snippet*
0
*Expected Result*
N/A
*Rationale*
N/A
*Recommendation*
N/A
*WCAG 2.1 Conformance Level:*
N/A
*WCAG 2.1 Success Criteria:*
N/A
*Tested on:*
Windows: 11
MAC OS: 12
iOS: 15
Android OS: 10
FALSE</v>
      </c>
      <c r="D879" s="121" t="b">
        <f>Final_Report[[#This Row],[Severity]]</f>
        <v>0</v>
      </c>
      <c r="E879" s="103" t="str">
        <f>CONCATENATE('Final Report'!AD879,CHAR(10),CHAR(10),'Final Report'!AF879)</f>
        <v xml:space="preserve">
N/A</v>
      </c>
      <c r="F879" s="103" t="str">
        <f>Final_Report[[#This Row],[Components]]</f>
        <v>N/A (Level N/A), Accessibility, Audit, Marketing, MLM-XL, MLVISION, MyLab, US, VPAT</v>
      </c>
      <c r="G879" s="103" t="e">
        <f>Final_Report[[#This Row],[Labels]]</f>
        <v>#VALUE!</v>
      </c>
      <c r="H879" s="103">
        <f>Final_Report[[#This Row],[ScreenShot Name]]</f>
        <v>0</v>
      </c>
      <c r="I879" s="104">
        <f>Final_Report[[#This Row],[Priority]]</f>
        <v>0</v>
      </c>
      <c r="J879" s="103">
        <f>Final_Report[[#This Row],[Uploading Status]]</f>
        <v>0</v>
      </c>
    </row>
    <row r="880" spans="1:10" ht="409.5" hidden="1">
      <c r="A880" s="58">
        <f>Final_Report[[#This Row],[Issue Name]]</f>
        <v>0</v>
      </c>
      <c r="B880" s="103" t="str">
        <f>Final_Report[[#This Row],[Summary]]</f>
        <v>N/A</v>
      </c>
      <c r="C880" s="103" t="str">
        <f>CONCATENATE("*Steps to Reproduce:*",CHAR(10),CHAR(10),'Final Report'!AD880,CHAR(10),CHAR(10),'Final Report'!AF880,CHAR(10),CHAR(10),"*Actual Result:*",CHAR(10),'Final Report'!V880,CHAR(10),CHAR(10),"*ScreenShot Name:*",CHAR(10),'Final Report'!AI880,CHAR(10),CHAR(10),IF('Final Report'!X880&lt;&gt;"",CONCATENATE("*Code Snippet*",CHAR(10),'Final Report'!X880,CHAR(10),CHAR(10)),""),"*Expected Result*",CHAR(10),'Final Report'!Z880,CHAR(10),CHAR(10),"*Rationale*",CHAR(10),'Final Report'!AA880,CHAR(10),CHAR(10),"*Recommendation*",CHAR(10),'Final Report'!AC880,CHAR(10),CHAR(10),"*WCAG 2.1 Conformance Level:*",CHAR(10),'Final Report'!AG880,CHAR(10),CHAR(10),"*WCAG 2.1 Success Criteria:*",CHAR(10),'Final Report'!AH880,CHAR(10),CHAR(10),"*Tested on:*",CHAR(10),'Final Report'!AK880,CHAR(10),CHAR(10),IF(OR('Final Report'!G880&lt;&gt;"",'Final Report'!H880&lt;&gt;"",'Final Report'!I880&lt;&gt;"",'Final Report'!J880&lt;&gt;"",'Final Report'!K880&lt;&gt;"",'Final Report'!L880&lt;&gt;"",'Final Report'!M880&lt;&gt;"",'Final Report'!N880&lt;&gt;"",'Final Report'!O880&lt;&gt;""),CONCATENATE("*Assistive Technology:*",CHAR(10),IF('Final Report'!G880&lt;&gt;"",CONCATENATE("JAWS 2022 - Chrome - Windows - ",'Final Report'!G880,CHAR(10)),""),IF('Final Report'!H880&lt;&gt;"",CONCATENATE("NVDA 2022 - Firefox - Windows - ",'Final Report'!H880,CHAR(10)),""),IF('Final Report'!I880&lt;&gt;"",CONCATENATE("NVDA 2022 - Chrome - Windows - ",'Final Report'!I880,CHAR(10)),""),IF('Final Report'!J880&lt;&gt;"",CONCATENATE("VoiceOver - Safari - MAC OS - ",'Final Report'!J880,CHAR(10)),""),IF('Final Report'!K880&lt;&gt;"",CONCATENATE("VoiceOver - Chrome - MAC OS  - ",'Final Report'!K880,CHAR(10)),""),IF('Final Report'!L880&lt;&gt;"",CONCATENATE("VoiceOver - iOS - ",'Final Report'!L880,CHAR(10)),""),IF('Final Report'!M880&lt;&gt;"",CONCATENATE("TalkBack - Android - ",'Final Report'!M880,CHAR(10)),""),IF('Final Report'!N880&lt;&gt;"",CONCATENATE("ZoomText - ",'Final Report'!N880,CHAR(10)),""),IF('Final Report'!O880&lt;&gt;"",CONCATENATE("Dragon - ",'Final Report'!O880,CHAR(10)),""),CHAR(10),"*Original Bug:*",CHAR(10),)))</f>
        <v>*Steps to Reproduce:*
N/A
*Actual Result:*
N/A
*ScreenShot Name:*
*Code Snippet*
0
*Expected Result*
N/A
*Rationale*
N/A
*Recommendation*
N/A
*WCAG 2.1 Conformance Level:*
N/A
*WCAG 2.1 Success Criteria:*
N/A
*Tested on:*
Windows: 11
MAC OS: 12
iOS: 15
Android OS: 10
FALSE</v>
      </c>
      <c r="D880" s="121" t="b">
        <f>Final_Report[[#This Row],[Severity]]</f>
        <v>0</v>
      </c>
      <c r="E880" s="103" t="str">
        <f>CONCATENATE('Final Report'!AD880,CHAR(10),CHAR(10),'Final Report'!AF880)</f>
        <v xml:space="preserve">
N/A</v>
      </c>
      <c r="F880" s="103" t="str">
        <f>Final_Report[[#This Row],[Components]]</f>
        <v>N/A (Level N/A), Accessibility, Audit, Marketing, MLM-XL, MLVISION, MyLab, US, VPAT</v>
      </c>
      <c r="G880" s="103" t="e">
        <f>Final_Report[[#This Row],[Labels]]</f>
        <v>#VALUE!</v>
      </c>
      <c r="H880" s="103">
        <f>Final_Report[[#This Row],[ScreenShot Name]]</f>
        <v>0</v>
      </c>
      <c r="I880" s="104">
        <f>Final_Report[[#This Row],[Priority]]</f>
        <v>0</v>
      </c>
      <c r="J880" s="103">
        <f>Final_Report[[#This Row],[Uploading Status]]</f>
        <v>0</v>
      </c>
    </row>
    <row r="881" spans="1:10" ht="409.5" hidden="1">
      <c r="A881" s="58">
        <f>Final_Report[[#This Row],[Issue Name]]</f>
        <v>0</v>
      </c>
      <c r="B881" s="103" t="str">
        <f>Final_Report[[#This Row],[Summary]]</f>
        <v>N/A</v>
      </c>
      <c r="C881" s="103" t="str">
        <f>CONCATENATE("*Steps to Reproduce:*",CHAR(10),CHAR(10),'Final Report'!AD881,CHAR(10),CHAR(10),'Final Report'!AF881,CHAR(10),CHAR(10),"*Actual Result:*",CHAR(10),'Final Report'!V881,CHAR(10),CHAR(10),"*ScreenShot Name:*",CHAR(10),'Final Report'!AI881,CHAR(10),CHAR(10),IF('Final Report'!X881&lt;&gt;"",CONCATENATE("*Code Snippet*",CHAR(10),'Final Report'!X881,CHAR(10),CHAR(10)),""),"*Expected Result*",CHAR(10),'Final Report'!Z881,CHAR(10),CHAR(10),"*Rationale*",CHAR(10),'Final Report'!AA881,CHAR(10),CHAR(10),"*Recommendation*",CHAR(10),'Final Report'!AC881,CHAR(10),CHAR(10),"*WCAG 2.1 Conformance Level:*",CHAR(10),'Final Report'!AG881,CHAR(10),CHAR(10),"*WCAG 2.1 Success Criteria:*",CHAR(10),'Final Report'!AH881,CHAR(10),CHAR(10),"*Tested on:*",CHAR(10),'Final Report'!AK881,CHAR(10),CHAR(10),IF(OR('Final Report'!G881&lt;&gt;"",'Final Report'!H881&lt;&gt;"",'Final Report'!I881&lt;&gt;"",'Final Report'!J881&lt;&gt;"",'Final Report'!K881&lt;&gt;"",'Final Report'!L881&lt;&gt;"",'Final Report'!M881&lt;&gt;"",'Final Report'!N881&lt;&gt;"",'Final Report'!O881&lt;&gt;""),CONCATENATE("*Assistive Technology:*",CHAR(10),IF('Final Report'!G881&lt;&gt;"",CONCATENATE("JAWS 2022 - Chrome - Windows - ",'Final Report'!G881,CHAR(10)),""),IF('Final Report'!H881&lt;&gt;"",CONCATENATE("NVDA 2022 - Firefox - Windows - ",'Final Report'!H881,CHAR(10)),""),IF('Final Report'!I881&lt;&gt;"",CONCATENATE("NVDA 2022 - Chrome - Windows - ",'Final Report'!I881,CHAR(10)),""),IF('Final Report'!J881&lt;&gt;"",CONCATENATE("VoiceOver - Safari - MAC OS - ",'Final Report'!J881,CHAR(10)),""),IF('Final Report'!K881&lt;&gt;"",CONCATENATE("VoiceOver - Chrome - MAC OS  - ",'Final Report'!K881,CHAR(10)),""),IF('Final Report'!L881&lt;&gt;"",CONCATENATE("VoiceOver - iOS - ",'Final Report'!L881,CHAR(10)),""),IF('Final Report'!M881&lt;&gt;"",CONCATENATE("TalkBack - Android - ",'Final Report'!M881,CHAR(10)),""),IF('Final Report'!N881&lt;&gt;"",CONCATENATE("ZoomText - ",'Final Report'!N881,CHAR(10)),""),IF('Final Report'!O881&lt;&gt;"",CONCATENATE("Dragon - ",'Final Report'!O881,CHAR(10)),""),CHAR(10),"*Original Bug:*",CHAR(10),)))</f>
        <v>*Steps to Reproduce:*
N/A
*Actual Result:*
N/A
*ScreenShot Name:*
*Code Snippet*
0
*Expected Result*
N/A
*Rationale*
N/A
*Recommendation*
N/A
*WCAG 2.1 Conformance Level:*
N/A
*WCAG 2.1 Success Criteria:*
N/A
*Tested on:*
Windows: 11
MAC OS: 12
iOS: 15
Android OS: 10
FALSE</v>
      </c>
      <c r="D881" s="121" t="b">
        <f>Final_Report[[#This Row],[Severity]]</f>
        <v>0</v>
      </c>
      <c r="E881" s="103" t="str">
        <f>CONCATENATE('Final Report'!AD881,CHAR(10),CHAR(10),'Final Report'!AF881)</f>
        <v xml:space="preserve">
N/A</v>
      </c>
      <c r="F881" s="103" t="str">
        <f>Final_Report[[#This Row],[Components]]</f>
        <v>N/A (Level N/A), Accessibility, Audit, Marketing, MLM-XL, MLVISION, MyLab, US, VPAT</v>
      </c>
      <c r="G881" s="103" t="e">
        <f>Final_Report[[#This Row],[Labels]]</f>
        <v>#VALUE!</v>
      </c>
      <c r="H881" s="103">
        <f>Final_Report[[#This Row],[ScreenShot Name]]</f>
        <v>0</v>
      </c>
      <c r="I881" s="104">
        <f>Final_Report[[#This Row],[Priority]]</f>
        <v>0</v>
      </c>
      <c r="J881" s="103">
        <f>Final_Report[[#This Row],[Uploading Status]]</f>
        <v>0</v>
      </c>
    </row>
    <row r="882" spans="1:10" ht="409.5" hidden="1">
      <c r="A882" s="58">
        <f>Final_Report[[#This Row],[Issue Name]]</f>
        <v>0</v>
      </c>
      <c r="B882" s="103" t="str">
        <f>Final_Report[[#This Row],[Summary]]</f>
        <v>N/A</v>
      </c>
      <c r="C882" s="103" t="str">
        <f>CONCATENATE("*Steps to Reproduce:*",CHAR(10),CHAR(10),'Final Report'!AD882,CHAR(10),CHAR(10),'Final Report'!AF882,CHAR(10),CHAR(10),"*Actual Result:*",CHAR(10),'Final Report'!V882,CHAR(10),CHAR(10),"*ScreenShot Name:*",CHAR(10),'Final Report'!AI882,CHAR(10),CHAR(10),IF('Final Report'!X882&lt;&gt;"",CONCATENATE("*Code Snippet*",CHAR(10),'Final Report'!X882,CHAR(10),CHAR(10)),""),"*Expected Result*",CHAR(10),'Final Report'!Z882,CHAR(10),CHAR(10),"*Rationale*",CHAR(10),'Final Report'!AA882,CHAR(10),CHAR(10),"*Recommendation*",CHAR(10),'Final Report'!AC882,CHAR(10),CHAR(10),"*WCAG 2.1 Conformance Level:*",CHAR(10),'Final Report'!AG882,CHAR(10),CHAR(10),"*WCAG 2.1 Success Criteria:*",CHAR(10),'Final Report'!AH882,CHAR(10),CHAR(10),"*Tested on:*",CHAR(10),'Final Report'!AK882,CHAR(10),CHAR(10),IF(OR('Final Report'!G882&lt;&gt;"",'Final Report'!H882&lt;&gt;"",'Final Report'!I882&lt;&gt;"",'Final Report'!J882&lt;&gt;"",'Final Report'!K882&lt;&gt;"",'Final Report'!L882&lt;&gt;"",'Final Report'!M882&lt;&gt;"",'Final Report'!N882&lt;&gt;"",'Final Report'!O882&lt;&gt;""),CONCATENATE("*Assistive Technology:*",CHAR(10),IF('Final Report'!G882&lt;&gt;"",CONCATENATE("JAWS 2022 - Chrome - Windows - ",'Final Report'!G882,CHAR(10)),""),IF('Final Report'!H882&lt;&gt;"",CONCATENATE("NVDA 2022 - Firefox - Windows - ",'Final Report'!H882,CHAR(10)),""),IF('Final Report'!I882&lt;&gt;"",CONCATENATE("NVDA 2022 - Chrome - Windows - ",'Final Report'!I882,CHAR(10)),""),IF('Final Report'!J882&lt;&gt;"",CONCATENATE("VoiceOver - Safari - MAC OS - ",'Final Report'!J882,CHAR(10)),""),IF('Final Report'!K882&lt;&gt;"",CONCATENATE("VoiceOver - Chrome - MAC OS  - ",'Final Report'!K882,CHAR(10)),""),IF('Final Report'!L882&lt;&gt;"",CONCATENATE("VoiceOver - iOS - ",'Final Report'!L882,CHAR(10)),""),IF('Final Report'!M882&lt;&gt;"",CONCATENATE("TalkBack - Android - ",'Final Report'!M882,CHAR(10)),""),IF('Final Report'!N882&lt;&gt;"",CONCATENATE("ZoomText - ",'Final Report'!N882,CHAR(10)),""),IF('Final Report'!O882&lt;&gt;"",CONCATENATE("Dragon - ",'Final Report'!O882,CHAR(10)),""),CHAR(10),"*Original Bug:*",CHAR(10),)))</f>
        <v>*Steps to Reproduce:*
N/A
*Actual Result:*
N/A
*ScreenShot Name:*
*Code Snippet*
0
*Expected Result*
N/A
*Rationale*
N/A
*Recommendation*
N/A
*WCAG 2.1 Conformance Level:*
N/A
*WCAG 2.1 Success Criteria:*
N/A
*Tested on:*
Windows: 11
MAC OS: 12
iOS: 15
Android OS: 10
FALSE</v>
      </c>
      <c r="D882" s="121" t="b">
        <f>Final_Report[[#This Row],[Severity]]</f>
        <v>0</v>
      </c>
      <c r="E882" s="103" t="str">
        <f>CONCATENATE('Final Report'!AD882,CHAR(10),CHAR(10),'Final Report'!AF882)</f>
        <v xml:space="preserve">
N/A</v>
      </c>
      <c r="F882" s="103" t="str">
        <f>Final_Report[[#This Row],[Components]]</f>
        <v>N/A (Level N/A), Accessibility, Audit, Marketing, MLM-XL, MLVISION, MyLab, US, VPAT</v>
      </c>
      <c r="G882" s="103" t="e">
        <f>Final_Report[[#This Row],[Labels]]</f>
        <v>#VALUE!</v>
      </c>
      <c r="H882" s="103">
        <f>Final_Report[[#This Row],[ScreenShot Name]]</f>
        <v>0</v>
      </c>
      <c r="I882" s="104">
        <f>Final_Report[[#This Row],[Priority]]</f>
        <v>0</v>
      </c>
      <c r="J882" s="103">
        <f>Final_Report[[#This Row],[Uploading Status]]</f>
        <v>0</v>
      </c>
    </row>
    <row r="883" spans="1:10" ht="409.5" hidden="1">
      <c r="A883" s="58">
        <f>Final_Report[[#This Row],[Issue Name]]</f>
        <v>0</v>
      </c>
      <c r="B883" s="103" t="str">
        <f>Final_Report[[#This Row],[Summary]]</f>
        <v>N/A</v>
      </c>
      <c r="C883" s="103" t="str">
        <f>CONCATENATE("*Steps to Reproduce:*",CHAR(10),CHAR(10),'Final Report'!AD883,CHAR(10),CHAR(10),'Final Report'!AF883,CHAR(10),CHAR(10),"*Actual Result:*",CHAR(10),'Final Report'!V883,CHAR(10),CHAR(10),"*ScreenShot Name:*",CHAR(10),'Final Report'!AI883,CHAR(10),CHAR(10),IF('Final Report'!X883&lt;&gt;"",CONCATENATE("*Code Snippet*",CHAR(10),'Final Report'!X883,CHAR(10),CHAR(10)),""),"*Expected Result*",CHAR(10),'Final Report'!Z883,CHAR(10),CHAR(10),"*Rationale*",CHAR(10),'Final Report'!AA883,CHAR(10),CHAR(10),"*Recommendation*",CHAR(10),'Final Report'!AC883,CHAR(10),CHAR(10),"*WCAG 2.1 Conformance Level:*",CHAR(10),'Final Report'!AG883,CHAR(10),CHAR(10),"*WCAG 2.1 Success Criteria:*",CHAR(10),'Final Report'!AH883,CHAR(10),CHAR(10),"*Tested on:*",CHAR(10),'Final Report'!AK883,CHAR(10),CHAR(10),IF(OR('Final Report'!G883&lt;&gt;"",'Final Report'!H883&lt;&gt;"",'Final Report'!I883&lt;&gt;"",'Final Report'!J883&lt;&gt;"",'Final Report'!K883&lt;&gt;"",'Final Report'!L883&lt;&gt;"",'Final Report'!M883&lt;&gt;"",'Final Report'!N883&lt;&gt;"",'Final Report'!O883&lt;&gt;""),CONCATENATE("*Assistive Technology:*",CHAR(10),IF('Final Report'!G883&lt;&gt;"",CONCATENATE("JAWS 2022 - Chrome - Windows - ",'Final Report'!G883,CHAR(10)),""),IF('Final Report'!H883&lt;&gt;"",CONCATENATE("NVDA 2022 - Firefox - Windows - ",'Final Report'!H883,CHAR(10)),""),IF('Final Report'!I883&lt;&gt;"",CONCATENATE("NVDA 2022 - Chrome - Windows - ",'Final Report'!I883,CHAR(10)),""),IF('Final Report'!J883&lt;&gt;"",CONCATENATE("VoiceOver - Safari - MAC OS - ",'Final Report'!J883,CHAR(10)),""),IF('Final Report'!K883&lt;&gt;"",CONCATENATE("VoiceOver - Chrome - MAC OS  - ",'Final Report'!K883,CHAR(10)),""),IF('Final Report'!L883&lt;&gt;"",CONCATENATE("VoiceOver - iOS - ",'Final Report'!L883,CHAR(10)),""),IF('Final Report'!M883&lt;&gt;"",CONCATENATE("TalkBack - Android - ",'Final Report'!M883,CHAR(10)),""),IF('Final Report'!N883&lt;&gt;"",CONCATENATE("ZoomText - ",'Final Report'!N883,CHAR(10)),""),IF('Final Report'!O883&lt;&gt;"",CONCATENATE("Dragon - ",'Final Report'!O883,CHAR(10)),""),CHAR(10),"*Original Bug:*",CHAR(10),)))</f>
        <v>*Steps to Reproduce:*
N/A
*Actual Result:*
N/A
*ScreenShot Name:*
*Code Snippet*
0
*Expected Result*
N/A
*Rationale*
N/A
*Recommendation*
N/A
*WCAG 2.1 Conformance Level:*
N/A
*WCAG 2.1 Success Criteria:*
N/A
*Tested on:*
Windows: 11
MAC OS: 12
iOS: 15
Android OS: 10
FALSE</v>
      </c>
      <c r="D883" s="121" t="b">
        <f>Final_Report[[#This Row],[Severity]]</f>
        <v>0</v>
      </c>
      <c r="E883" s="103" t="str">
        <f>CONCATENATE('Final Report'!AD883,CHAR(10),CHAR(10),'Final Report'!AF883)</f>
        <v xml:space="preserve">
N/A</v>
      </c>
      <c r="F883" s="103" t="str">
        <f>Final_Report[[#This Row],[Components]]</f>
        <v>N/A (Level N/A), Accessibility, Audit, Marketing, MLM-XL, MLVISION, MyLab, US, VPAT</v>
      </c>
      <c r="G883" s="103" t="e">
        <f>Final_Report[[#This Row],[Labels]]</f>
        <v>#VALUE!</v>
      </c>
      <c r="H883" s="103">
        <f>Final_Report[[#This Row],[ScreenShot Name]]</f>
        <v>0</v>
      </c>
      <c r="I883" s="104">
        <f>Final_Report[[#This Row],[Priority]]</f>
        <v>0</v>
      </c>
      <c r="J883" s="103">
        <f>Final_Report[[#This Row],[Uploading Status]]</f>
        <v>0</v>
      </c>
    </row>
    <row r="884" spans="1:10" ht="409.5" hidden="1">
      <c r="A884" s="58">
        <f>Final_Report[[#This Row],[Issue Name]]</f>
        <v>0</v>
      </c>
      <c r="B884" s="103" t="str">
        <f>Final_Report[[#This Row],[Summary]]</f>
        <v>N/A</v>
      </c>
      <c r="C884" s="103" t="str">
        <f>CONCATENATE("*Steps to Reproduce:*",CHAR(10),CHAR(10),'Final Report'!AD884,CHAR(10),CHAR(10),'Final Report'!AF884,CHAR(10),CHAR(10),"*Actual Result:*",CHAR(10),'Final Report'!V884,CHAR(10),CHAR(10),"*ScreenShot Name:*",CHAR(10),'Final Report'!AI884,CHAR(10),CHAR(10),IF('Final Report'!X884&lt;&gt;"",CONCATENATE("*Code Snippet*",CHAR(10),'Final Report'!X884,CHAR(10),CHAR(10)),""),"*Expected Result*",CHAR(10),'Final Report'!Z884,CHAR(10),CHAR(10),"*Rationale*",CHAR(10),'Final Report'!AA884,CHAR(10),CHAR(10),"*Recommendation*",CHAR(10),'Final Report'!AC884,CHAR(10),CHAR(10),"*WCAG 2.1 Conformance Level:*",CHAR(10),'Final Report'!AG884,CHAR(10),CHAR(10),"*WCAG 2.1 Success Criteria:*",CHAR(10),'Final Report'!AH884,CHAR(10),CHAR(10),"*Tested on:*",CHAR(10),'Final Report'!AK884,CHAR(10),CHAR(10),IF(OR('Final Report'!G884&lt;&gt;"",'Final Report'!H884&lt;&gt;"",'Final Report'!I884&lt;&gt;"",'Final Report'!J884&lt;&gt;"",'Final Report'!K884&lt;&gt;"",'Final Report'!L884&lt;&gt;"",'Final Report'!M884&lt;&gt;"",'Final Report'!N884&lt;&gt;"",'Final Report'!O884&lt;&gt;""),CONCATENATE("*Assistive Technology:*",CHAR(10),IF('Final Report'!G884&lt;&gt;"",CONCATENATE("JAWS 2022 - Chrome - Windows - ",'Final Report'!G884,CHAR(10)),""),IF('Final Report'!H884&lt;&gt;"",CONCATENATE("NVDA 2022 - Firefox - Windows - ",'Final Report'!H884,CHAR(10)),""),IF('Final Report'!I884&lt;&gt;"",CONCATENATE("NVDA 2022 - Chrome - Windows - ",'Final Report'!I884,CHAR(10)),""),IF('Final Report'!J884&lt;&gt;"",CONCATENATE("VoiceOver - Safari - MAC OS - ",'Final Report'!J884,CHAR(10)),""),IF('Final Report'!K884&lt;&gt;"",CONCATENATE("VoiceOver - Chrome - MAC OS  - ",'Final Report'!K884,CHAR(10)),""),IF('Final Report'!L884&lt;&gt;"",CONCATENATE("VoiceOver - iOS - ",'Final Report'!L884,CHAR(10)),""),IF('Final Report'!M884&lt;&gt;"",CONCATENATE("TalkBack - Android - ",'Final Report'!M884,CHAR(10)),""),IF('Final Report'!N884&lt;&gt;"",CONCATENATE("ZoomText - ",'Final Report'!N884,CHAR(10)),""),IF('Final Report'!O884&lt;&gt;"",CONCATENATE("Dragon - ",'Final Report'!O884,CHAR(10)),""),CHAR(10),"*Original Bug:*",CHAR(10),)))</f>
        <v>*Steps to Reproduce:*
N/A
*Actual Result:*
N/A
*ScreenShot Name:*
*Code Snippet*
0
*Expected Result*
N/A
*Rationale*
N/A
*Recommendation*
N/A
*WCAG 2.1 Conformance Level:*
N/A
*WCAG 2.1 Success Criteria:*
N/A
*Tested on:*
Windows: 11
MAC OS: 12
iOS: 15
Android OS: 10
FALSE</v>
      </c>
      <c r="D884" s="121" t="b">
        <f>Final_Report[[#This Row],[Severity]]</f>
        <v>0</v>
      </c>
      <c r="E884" s="103" t="str">
        <f>CONCATENATE('Final Report'!AD884,CHAR(10),CHAR(10),'Final Report'!AF884)</f>
        <v xml:space="preserve">
N/A</v>
      </c>
      <c r="F884" s="103" t="str">
        <f>Final_Report[[#This Row],[Components]]</f>
        <v>N/A (Level N/A), Accessibility, Audit, Marketing, MLM-XL, MLVISION, MyLab, US, VPAT</v>
      </c>
      <c r="G884" s="103" t="e">
        <f>Final_Report[[#This Row],[Labels]]</f>
        <v>#VALUE!</v>
      </c>
      <c r="H884" s="103">
        <f>Final_Report[[#This Row],[ScreenShot Name]]</f>
        <v>0</v>
      </c>
      <c r="I884" s="104">
        <f>Final_Report[[#This Row],[Priority]]</f>
        <v>0</v>
      </c>
      <c r="J884" s="103">
        <f>Final_Report[[#This Row],[Uploading Status]]</f>
        <v>0</v>
      </c>
    </row>
    <row r="885" spans="1:10" ht="409.5" hidden="1">
      <c r="A885" s="58">
        <f>Final_Report[[#This Row],[Issue Name]]</f>
        <v>0</v>
      </c>
      <c r="B885" s="103" t="str">
        <f>Final_Report[[#This Row],[Summary]]</f>
        <v>N/A</v>
      </c>
      <c r="C885" s="103" t="str">
        <f>CONCATENATE("*Steps to Reproduce:*",CHAR(10),CHAR(10),'Final Report'!AD885,CHAR(10),CHAR(10),'Final Report'!AF885,CHAR(10),CHAR(10),"*Actual Result:*",CHAR(10),'Final Report'!V885,CHAR(10),CHAR(10),"*ScreenShot Name:*",CHAR(10),'Final Report'!AI885,CHAR(10),CHAR(10),IF('Final Report'!X885&lt;&gt;"",CONCATENATE("*Code Snippet*",CHAR(10),'Final Report'!X885,CHAR(10),CHAR(10)),""),"*Expected Result*",CHAR(10),'Final Report'!Z885,CHAR(10),CHAR(10),"*Rationale*",CHAR(10),'Final Report'!AA885,CHAR(10),CHAR(10),"*Recommendation*",CHAR(10),'Final Report'!AC885,CHAR(10),CHAR(10),"*WCAG 2.1 Conformance Level:*",CHAR(10),'Final Report'!AG885,CHAR(10),CHAR(10),"*WCAG 2.1 Success Criteria:*",CHAR(10),'Final Report'!AH885,CHAR(10),CHAR(10),"*Tested on:*",CHAR(10),'Final Report'!AK885,CHAR(10),CHAR(10),IF(OR('Final Report'!G885&lt;&gt;"",'Final Report'!H885&lt;&gt;"",'Final Report'!I885&lt;&gt;"",'Final Report'!J885&lt;&gt;"",'Final Report'!K885&lt;&gt;"",'Final Report'!L885&lt;&gt;"",'Final Report'!M885&lt;&gt;"",'Final Report'!N885&lt;&gt;"",'Final Report'!O885&lt;&gt;""),CONCATENATE("*Assistive Technology:*",CHAR(10),IF('Final Report'!G885&lt;&gt;"",CONCATENATE("JAWS 2022 - Chrome - Windows - ",'Final Report'!G885,CHAR(10)),""),IF('Final Report'!H885&lt;&gt;"",CONCATENATE("NVDA 2022 - Firefox - Windows - ",'Final Report'!H885,CHAR(10)),""),IF('Final Report'!I885&lt;&gt;"",CONCATENATE("NVDA 2022 - Chrome - Windows - ",'Final Report'!I885,CHAR(10)),""),IF('Final Report'!J885&lt;&gt;"",CONCATENATE("VoiceOver - Safari - MAC OS - ",'Final Report'!J885,CHAR(10)),""),IF('Final Report'!K885&lt;&gt;"",CONCATENATE("VoiceOver - Chrome - MAC OS  - ",'Final Report'!K885,CHAR(10)),""),IF('Final Report'!L885&lt;&gt;"",CONCATENATE("VoiceOver - iOS - ",'Final Report'!L885,CHAR(10)),""),IF('Final Report'!M885&lt;&gt;"",CONCATENATE("TalkBack - Android - ",'Final Report'!M885,CHAR(10)),""),IF('Final Report'!N885&lt;&gt;"",CONCATENATE("ZoomText - ",'Final Report'!N885,CHAR(10)),""),IF('Final Report'!O885&lt;&gt;"",CONCATENATE("Dragon - ",'Final Report'!O885,CHAR(10)),""),CHAR(10),"*Original Bug:*",CHAR(10),)))</f>
        <v>*Steps to Reproduce:*
N/A
*Actual Result:*
N/A
*ScreenShot Name:*
*Code Snippet*
0
*Expected Result*
N/A
*Rationale*
N/A
*Recommendation*
N/A
*WCAG 2.1 Conformance Level:*
N/A
*WCAG 2.1 Success Criteria:*
N/A
*Tested on:*
Windows: 11
MAC OS: 12
iOS: 15
Android OS: 10
FALSE</v>
      </c>
      <c r="D885" s="121" t="b">
        <f>Final_Report[[#This Row],[Severity]]</f>
        <v>0</v>
      </c>
      <c r="E885" s="103" t="str">
        <f>CONCATENATE('Final Report'!AD885,CHAR(10),CHAR(10),'Final Report'!AF885)</f>
        <v xml:space="preserve">
N/A</v>
      </c>
      <c r="F885" s="103" t="str">
        <f>Final_Report[[#This Row],[Components]]</f>
        <v>N/A (Level N/A), Accessibility, Audit, Marketing, MLM-XL, MLVISION, MyLab, US, VPAT</v>
      </c>
      <c r="G885" s="103" t="e">
        <f>Final_Report[[#This Row],[Labels]]</f>
        <v>#VALUE!</v>
      </c>
      <c r="H885" s="103">
        <f>Final_Report[[#This Row],[ScreenShot Name]]</f>
        <v>0</v>
      </c>
      <c r="I885" s="104">
        <f>Final_Report[[#This Row],[Priority]]</f>
        <v>0</v>
      </c>
      <c r="J885" s="103">
        <f>Final_Report[[#This Row],[Uploading Status]]</f>
        <v>0</v>
      </c>
    </row>
    <row r="886" spans="1:10" ht="409.5" hidden="1">
      <c r="A886" s="58">
        <f>Final_Report[[#This Row],[Issue Name]]</f>
        <v>0</v>
      </c>
      <c r="B886" s="103" t="str">
        <f>Final_Report[[#This Row],[Summary]]</f>
        <v>N/A</v>
      </c>
      <c r="C886" s="103" t="str">
        <f>CONCATENATE("*Steps to Reproduce:*",CHAR(10),CHAR(10),'Final Report'!AD886,CHAR(10),CHAR(10),'Final Report'!AF886,CHAR(10),CHAR(10),"*Actual Result:*",CHAR(10),'Final Report'!V886,CHAR(10),CHAR(10),"*ScreenShot Name:*",CHAR(10),'Final Report'!AI886,CHAR(10),CHAR(10),IF('Final Report'!X886&lt;&gt;"",CONCATENATE("*Code Snippet*",CHAR(10),'Final Report'!X886,CHAR(10),CHAR(10)),""),"*Expected Result*",CHAR(10),'Final Report'!Z886,CHAR(10),CHAR(10),"*Rationale*",CHAR(10),'Final Report'!AA886,CHAR(10),CHAR(10),"*Recommendation*",CHAR(10),'Final Report'!AC886,CHAR(10),CHAR(10),"*WCAG 2.1 Conformance Level:*",CHAR(10),'Final Report'!AG886,CHAR(10),CHAR(10),"*WCAG 2.1 Success Criteria:*",CHAR(10),'Final Report'!AH886,CHAR(10),CHAR(10),"*Tested on:*",CHAR(10),'Final Report'!AK886,CHAR(10),CHAR(10),IF(OR('Final Report'!G886&lt;&gt;"",'Final Report'!H886&lt;&gt;"",'Final Report'!I886&lt;&gt;"",'Final Report'!J886&lt;&gt;"",'Final Report'!K886&lt;&gt;"",'Final Report'!L886&lt;&gt;"",'Final Report'!M886&lt;&gt;"",'Final Report'!N886&lt;&gt;"",'Final Report'!O886&lt;&gt;""),CONCATENATE("*Assistive Technology:*",CHAR(10),IF('Final Report'!G886&lt;&gt;"",CONCATENATE("JAWS 2022 - Chrome - Windows - ",'Final Report'!G886,CHAR(10)),""),IF('Final Report'!H886&lt;&gt;"",CONCATENATE("NVDA 2022 - Firefox - Windows - ",'Final Report'!H886,CHAR(10)),""),IF('Final Report'!I886&lt;&gt;"",CONCATENATE("NVDA 2022 - Chrome - Windows - ",'Final Report'!I886,CHAR(10)),""),IF('Final Report'!J886&lt;&gt;"",CONCATENATE("VoiceOver - Safari - MAC OS - ",'Final Report'!J886,CHAR(10)),""),IF('Final Report'!K886&lt;&gt;"",CONCATENATE("VoiceOver - Chrome - MAC OS  - ",'Final Report'!K886,CHAR(10)),""),IF('Final Report'!L886&lt;&gt;"",CONCATENATE("VoiceOver - iOS - ",'Final Report'!L886,CHAR(10)),""),IF('Final Report'!M886&lt;&gt;"",CONCATENATE("TalkBack - Android - ",'Final Report'!M886,CHAR(10)),""),IF('Final Report'!N886&lt;&gt;"",CONCATENATE("ZoomText - ",'Final Report'!N886,CHAR(10)),""),IF('Final Report'!O886&lt;&gt;"",CONCATENATE("Dragon - ",'Final Report'!O886,CHAR(10)),""),CHAR(10),"*Original Bug:*",CHAR(10),)))</f>
        <v>*Steps to Reproduce:*
N/A
*Actual Result:*
N/A
*ScreenShot Name:*
*Code Snippet*
0
*Expected Result*
N/A
*Rationale*
N/A
*Recommendation*
N/A
*WCAG 2.1 Conformance Level:*
N/A
*WCAG 2.1 Success Criteria:*
N/A
*Tested on:*
Windows: 11
MAC OS: 12
iOS: 15
Android OS: 10
FALSE</v>
      </c>
      <c r="D886" s="121" t="b">
        <f>Final_Report[[#This Row],[Severity]]</f>
        <v>0</v>
      </c>
      <c r="E886" s="103" t="str">
        <f>CONCATENATE('Final Report'!AD886,CHAR(10),CHAR(10),'Final Report'!AF886)</f>
        <v xml:space="preserve">
N/A</v>
      </c>
      <c r="F886" s="103" t="str">
        <f>Final_Report[[#This Row],[Components]]</f>
        <v>N/A (Level N/A), Accessibility, Audit, Marketing, MLM-XL, MLVISION, MyLab, US, VPAT</v>
      </c>
      <c r="G886" s="103" t="e">
        <f>Final_Report[[#This Row],[Labels]]</f>
        <v>#VALUE!</v>
      </c>
      <c r="H886" s="103">
        <f>Final_Report[[#This Row],[ScreenShot Name]]</f>
        <v>0</v>
      </c>
      <c r="I886" s="104">
        <f>Final_Report[[#This Row],[Priority]]</f>
        <v>0</v>
      </c>
      <c r="J886" s="103">
        <f>Final_Report[[#This Row],[Uploading Status]]</f>
        <v>0</v>
      </c>
    </row>
    <row r="887" spans="1:10" ht="409.5" hidden="1">
      <c r="A887" s="58">
        <f>Final_Report[[#This Row],[Issue Name]]</f>
        <v>0</v>
      </c>
      <c r="B887" s="103" t="str">
        <f>Final_Report[[#This Row],[Summary]]</f>
        <v>N/A</v>
      </c>
      <c r="C887" s="103" t="str">
        <f>CONCATENATE("*Steps to Reproduce:*",CHAR(10),CHAR(10),'Final Report'!AD887,CHAR(10),CHAR(10),'Final Report'!AF887,CHAR(10),CHAR(10),"*Actual Result:*",CHAR(10),'Final Report'!V887,CHAR(10),CHAR(10),"*ScreenShot Name:*",CHAR(10),'Final Report'!AI887,CHAR(10),CHAR(10),IF('Final Report'!X887&lt;&gt;"",CONCATENATE("*Code Snippet*",CHAR(10),'Final Report'!X887,CHAR(10),CHAR(10)),""),"*Expected Result*",CHAR(10),'Final Report'!Z887,CHAR(10),CHAR(10),"*Rationale*",CHAR(10),'Final Report'!AA887,CHAR(10),CHAR(10),"*Recommendation*",CHAR(10),'Final Report'!AC887,CHAR(10),CHAR(10),"*WCAG 2.1 Conformance Level:*",CHAR(10),'Final Report'!AG887,CHAR(10),CHAR(10),"*WCAG 2.1 Success Criteria:*",CHAR(10),'Final Report'!AH887,CHAR(10),CHAR(10),"*Tested on:*",CHAR(10),'Final Report'!AK887,CHAR(10),CHAR(10),IF(OR('Final Report'!G887&lt;&gt;"",'Final Report'!H887&lt;&gt;"",'Final Report'!I887&lt;&gt;"",'Final Report'!J887&lt;&gt;"",'Final Report'!K887&lt;&gt;"",'Final Report'!L887&lt;&gt;"",'Final Report'!M887&lt;&gt;"",'Final Report'!N887&lt;&gt;"",'Final Report'!O887&lt;&gt;""),CONCATENATE("*Assistive Technology:*",CHAR(10),IF('Final Report'!G887&lt;&gt;"",CONCATENATE("JAWS 2022 - Chrome - Windows - ",'Final Report'!G887,CHAR(10)),""),IF('Final Report'!H887&lt;&gt;"",CONCATENATE("NVDA 2022 - Firefox - Windows - ",'Final Report'!H887,CHAR(10)),""),IF('Final Report'!I887&lt;&gt;"",CONCATENATE("NVDA 2022 - Chrome - Windows - ",'Final Report'!I887,CHAR(10)),""),IF('Final Report'!J887&lt;&gt;"",CONCATENATE("VoiceOver - Safari - MAC OS - ",'Final Report'!J887,CHAR(10)),""),IF('Final Report'!K887&lt;&gt;"",CONCATENATE("VoiceOver - Chrome - MAC OS  - ",'Final Report'!K887,CHAR(10)),""),IF('Final Report'!L887&lt;&gt;"",CONCATENATE("VoiceOver - iOS - ",'Final Report'!L887,CHAR(10)),""),IF('Final Report'!M887&lt;&gt;"",CONCATENATE("TalkBack - Android - ",'Final Report'!M887,CHAR(10)),""),IF('Final Report'!N887&lt;&gt;"",CONCATENATE("ZoomText - ",'Final Report'!N887,CHAR(10)),""),IF('Final Report'!O887&lt;&gt;"",CONCATENATE("Dragon - ",'Final Report'!O887,CHAR(10)),""),CHAR(10),"*Original Bug:*",CHAR(10),)))</f>
        <v>*Steps to Reproduce:*
N/A
*Actual Result:*
N/A
*ScreenShot Name:*
*Code Snippet*
0
*Expected Result*
N/A
*Rationale*
N/A
*Recommendation*
N/A
*WCAG 2.1 Conformance Level:*
N/A
*WCAG 2.1 Success Criteria:*
N/A
*Tested on:*
Windows: 11
MAC OS: 12
iOS: 15
Android OS: 10
FALSE</v>
      </c>
      <c r="D887" s="121" t="b">
        <f>Final_Report[[#This Row],[Severity]]</f>
        <v>0</v>
      </c>
      <c r="E887" s="103" t="str">
        <f>CONCATENATE('Final Report'!AD887,CHAR(10),CHAR(10),'Final Report'!AF887)</f>
        <v xml:space="preserve">
N/A</v>
      </c>
      <c r="F887" s="103" t="str">
        <f>Final_Report[[#This Row],[Components]]</f>
        <v>N/A (Level N/A), Accessibility, Audit, Marketing, MLM-XL, MLVISION, MyLab, US, VPAT</v>
      </c>
      <c r="G887" s="103" t="e">
        <f>Final_Report[[#This Row],[Labels]]</f>
        <v>#VALUE!</v>
      </c>
      <c r="H887" s="103">
        <f>Final_Report[[#This Row],[ScreenShot Name]]</f>
        <v>0</v>
      </c>
      <c r="I887" s="104">
        <f>Final_Report[[#This Row],[Priority]]</f>
        <v>0</v>
      </c>
      <c r="J887" s="103">
        <f>Final_Report[[#This Row],[Uploading Status]]</f>
        <v>0</v>
      </c>
    </row>
    <row r="888" spans="1:10" ht="409.5" hidden="1">
      <c r="A888" s="58">
        <f>Final_Report[[#This Row],[Issue Name]]</f>
        <v>0</v>
      </c>
      <c r="B888" s="103" t="str">
        <f>Final_Report[[#This Row],[Summary]]</f>
        <v>N/A</v>
      </c>
      <c r="C888" s="103" t="str">
        <f>CONCATENATE("*Steps to Reproduce:*",CHAR(10),CHAR(10),'Final Report'!AD888,CHAR(10),CHAR(10),'Final Report'!AF888,CHAR(10),CHAR(10),"*Actual Result:*",CHAR(10),'Final Report'!V888,CHAR(10),CHAR(10),"*ScreenShot Name:*",CHAR(10),'Final Report'!AI888,CHAR(10),CHAR(10),IF('Final Report'!X888&lt;&gt;"",CONCATENATE("*Code Snippet*",CHAR(10),'Final Report'!X888,CHAR(10),CHAR(10)),""),"*Expected Result*",CHAR(10),'Final Report'!Z888,CHAR(10),CHAR(10),"*Rationale*",CHAR(10),'Final Report'!AA888,CHAR(10),CHAR(10),"*Recommendation*",CHAR(10),'Final Report'!AC888,CHAR(10),CHAR(10),"*WCAG 2.1 Conformance Level:*",CHAR(10),'Final Report'!AG888,CHAR(10),CHAR(10),"*WCAG 2.1 Success Criteria:*",CHAR(10),'Final Report'!AH888,CHAR(10),CHAR(10),"*Tested on:*",CHAR(10),'Final Report'!AK888,CHAR(10),CHAR(10),IF(OR('Final Report'!G888&lt;&gt;"",'Final Report'!H888&lt;&gt;"",'Final Report'!I888&lt;&gt;"",'Final Report'!J888&lt;&gt;"",'Final Report'!K888&lt;&gt;"",'Final Report'!L888&lt;&gt;"",'Final Report'!M888&lt;&gt;"",'Final Report'!N888&lt;&gt;"",'Final Report'!O888&lt;&gt;""),CONCATENATE("*Assistive Technology:*",CHAR(10),IF('Final Report'!G888&lt;&gt;"",CONCATENATE("JAWS 2022 - Chrome - Windows - ",'Final Report'!G888,CHAR(10)),""),IF('Final Report'!H888&lt;&gt;"",CONCATENATE("NVDA 2022 - Firefox - Windows - ",'Final Report'!H888,CHAR(10)),""),IF('Final Report'!I888&lt;&gt;"",CONCATENATE("NVDA 2022 - Chrome - Windows - ",'Final Report'!I888,CHAR(10)),""),IF('Final Report'!J888&lt;&gt;"",CONCATENATE("VoiceOver - Safari - MAC OS - ",'Final Report'!J888,CHAR(10)),""),IF('Final Report'!K888&lt;&gt;"",CONCATENATE("VoiceOver - Chrome - MAC OS  - ",'Final Report'!K888,CHAR(10)),""),IF('Final Report'!L888&lt;&gt;"",CONCATENATE("VoiceOver - iOS - ",'Final Report'!L888,CHAR(10)),""),IF('Final Report'!M888&lt;&gt;"",CONCATENATE("TalkBack - Android - ",'Final Report'!M888,CHAR(10)),""),IF('Final Report'!N888&lt;&gt;"",CONCATENATE("ZoomText - ",'Final Report'!N888,CHAR(10)),""),IF('Final Report'!O888&lt;&gt;"",CONCATENATE("Dragon - ",'Final Report'!O888,CHAR(10)),""),CHAR(10),"*Original Bug:*",CHAR(10),)))</f>
        <v>*Steps to Reproduce:*
N/A
*Actual Result:*
N/A
*ScreenShot Name:*
*Code Snippet*
0
*Expected Result*
N/A
*Rationale*
N/A
*Recommendation*
N/A
*WCAG 2.1 Conformance Level:*
N/A
*WCAG 2.1 Success Criteria:*
N/A
*Tested on:*
Windows: 11
MAC OS: 12
iOS: 15
Android OS: 10
FALSE</v>
      </c>
      <c r="D888" s="121" t="b">
        <f>Final_Report[[#This Row],[Severity]]</f>
        <v>0</v>
      </c>
      <c r="E888" s="103" t="str">
        <f>CONCATENATE('Final Report'!AD888,CHAR(10),CHAR(10),'Final Report'!AF888)</f>
        <v xml:space="preserve">
N/A</v>
      </c>
      <c r="F888" s="103" t="str">
        <f>Final_Report[[#This Row],[Components]]</f>
        <v>N/A (Level N/A), Accessibility, Audit, Marketing, MLM-XL, MLVISION, MyLab, US, VPAT</v>
      </c>
      <c r="G888" s="103" t="e">
        <f>Final_Report[[#This Row],[Labels]]</f>
        <v>#VALUE!</v>
      </c>
      <c r="H888" s="103">
        <f>Final_Report[[#This Row],[ScreenShot Name]]</f>
        <v>0</v>
      </c>
      <c r="I888" s="104">
        <f>Final_Report[[#This Row],[Priority]]</f>
        <v>0</v>
      </c>
      <c r="J888" s="103">
        <f>Final_Report[[#This Row],[Uploading Status]]</f>
        <v>0</v>
      </c>
    </row>
    <row r="889" spans="1:10" ht="409.5" hidden="1">
      <c r="A889" s="58">
        <f>Final_Report[[#This Row],[Issue Name]]</f>
        <v>0</v>
      </c>
      <c r="B889" s="103" t="str">
        <f>Final_Report[[#This Row],[Summary]]</f>
        <v>N/A</v>
      </c>
      <c r="C889" s="103" t="str">
        <f>CONCATENATE("*Steps to Reproduce:*",CHAR(10),CHAR(10),'Final Report'!AD889,CHAR(10),CHAR(10),'Final Report'!AF889,CHAR(10),CHAR(10),"*Actual Result:*",CHAR(10),'Final Report'!V889,CHAR(10),CHAR(10),"*ScreenShot Name:*",CHAR(10),'Final Report'!AI889,CHAR(10),CHAR(10),IF('Final Report'!X889&lt;&gt;"",CONCATENATE("*Code Snippet*",CHAR(10),'Final Report'!X889,CHAR(10),CHAR(10)),""),"*Expected Result*",CHAR(10),'Final Report'!Z889,CHAR(10),CHAR(10),"*Rationale*",CHAR(10),'Final Report'!AA889,CHAR(10),CHAR(10),"*Recommendation*",CHAR(10),'Final Report'!AC889,CHAR(10),CHAR(10),"*WCAG 2.1 Conformance Level:*",CHAR(10),'Final Report'!AG889,CHAR(10),CHAR(10),"*WCAG 2.1 Success Criteria:*",CHAR(10),'Final Report'!AH889,CHAR(10),CHAR(10),"*Tested on:*",CHAR(10),'Final Report'!AK889,CHAR(10),CHAR(10),IF(OR('Final Report'!G889&lt;&gt;"",'Final Report'!H889&lt;&gt;"",'Final Report'!I889&lt;&gt;"",'Final Report'!J889&lt;&gt;"",'Final Report'!K889&lt;&gt;"",'Final Report'!L889&lt;&gt;"",'Final Report'!M889&lt;&gt;"",'Final Report'!N889&lt;&gt;"",'Final Report'!O889&lt;&gt;""),CONCATENATE("*Assistive Technology:*",CHAR(10),IF('Final Report'!G889&lt;&gt;"",CONCATENATE("JAWS 2022 - Chrome - Windows - ",'Final Report'!G889,CHAR(10)),""),IF('Final Report'!H889&lt;&gt;"",CONCATENATE("NVDA 2022 - Firefox - Windows - ",'Final Report'!H889,CHAR(10)),""),IF('Final Report'!I889&lt;&gt;"",CONCATENATE("NVDA 2022 - Chrome - Windows - ",'Final Report'!I889,CHAR(10)),""),IF('Final Report'!J889&lt;&gt;"",CONCATENATE("VoiceOver - Safari - MAC OS - ",'Final Report'!J889,CHAR(10)),""),IF('Final Report'!K889&lt;&gt;"",CONCATENATE("VoiceOver - Chrome - MAC OS  - ",'Final Report'!K889,CHAR(10)),""),IF('Final Report'!L889&lt;&gt;"",CONCATENATE("VoiceOver - iOS - ",'Final Report'!L889,CHAR(10)),""),IF('Final Report'!M889&lt;&gt;"",CONCATENATE("TalkBack - Android - ",'Final Report'!M889,CHAR(10)),""),IF('Final Report'!N889&lt;&gt;"",CONCATENATE("ZoomText - ",'Final Report'!N889,CHAR(10)),""),IF('Final Report'!O889&lt;&gt;"",CONCATENATE("Dragon - ",'Final Report'!O889,CHAR(10)),""),CHAR(10),"*Original Bug:*",CHAR(10),)))</f>
        <v>*Steps to Reproduce:*
N/A
*Actual Result:*
N/A
*ScreenShot Name:*
*Code Snippet*
0
*Expected Result*
N/A
*Rationale*
N/A
*Recommendation*
N/A
*WCAG 2.1 Conformance Level:*
N/A
*WCAG 2.1 Success Criteria:*
N/A
*Tested on:*
Windows: 11
MAC OS: 12
iOS: 15
Android OS: 10
FALSE</v>
      </c>
      <c r="D889" s="121" t="b">
        <f>Final_Report[[#This Row],[Severity]]</f>
        <v>0</v>
      </c>
      <c r="E889" s="103" t="str">
        <f>CONCATENATE('Final Report'!AD889,CHAR(10),CHAR(10),'Final Report'!AF889)</f>
        <v xml:space="preserve">
N/A</v>
      </c>
      <c r="F889" s="103" t="str">
        <f>Final_Report[[#This Row],[Components]]</f>
        <v>N/A (Level N/A), Accessibility, Audit, Marketing, MLM-XL, MLVISION, MyLab, US, VPAT</v>
      </c>
      <c r="G889" s="103" t="e">
        <f>Final_Report[[#This Row],[Labels]]</f>
        <v>#VALUE!</v>
      </c>
      <c r="H889" s="103">
        <f>Final_Report[[#This Row],[ScreenShot Name]]</f>
        <v>0</v>
      </c>
      <c r="I889" s="104">
        <f>Final_Report[[#This Row],[Priority]]</f>
        <v>0</v>
      </c>
      <c r="J889" s="103">
        <f>Final_Report[[#This Row],[Uploading Status]]</f>
        <v>0</v>
      </c>
    </row>
    <row r="890" spans="1:10" ht="409.5" hidden="1">
      <c r="A890" s="58">
        <f>Final_Report[[#This Row],[Issue Name]]</f>
        <v>0</v>
      </c>
      <c r="B890" s="103" t="str">
        <f>Final_Report[[#This Row],[Summary]]</f>
        <v>N/A</v>
      </c>
      <c r="C890" s="103" t="str">
        <f>CONCATENATE("*Steps to Reproduce:*",CHAR(10),CHAR(10),'Final Report'!AD890,CHAR(10),CHAR(10),'Final Report'!AF890,CHAR(10),CHAR(10),"*Actual Result:*",CHAR(10),'Final Report'!V890,CHAR(10),CHAR(10),"*ScreenShot Name:*",CHAR(10),'Final Report'!AI890,CHAR(10),CHAR(10),IF('Final Report'!X890&lt;&gt;"",CONCATENATE("*Code Snippet*",CHAR(10),'Final Report'!X890,CHAR(10),CHAR(10)),""),"*Expected Result*",CHAR(10),'Final Report'!Z890,CHAR(10),CHAR(10),"*Rationale*",CHAR(10),'Final Report'!AA890,CHAR(10),CHAR(10),"*Recommendation*",CHAR(10),'Final Report'!AC890,CHAR(10),CHAR(10),"*WCAG 2.1 Conformance Level:*",CHAR(10),'Final Report'!AG890,CHAR(10),CHAR(10),"*WCAG 2.1 Success Criteria:*",CHAR(10),'Final Report'!AH890,CHAR(10),CHAR(10),"*Tested on:*",CHAR(10),'Final Report'!AK890,CHAR(10),CHAR(10),IF(OR('Final Report'!G890&lt;&gt;"",'Final Report'!H890&lt;&gt;"",'Final Report'!I890&lt;&gt;"",'Final Report'!J890&lt;&gt;"",'Final Report'!K890&lt;&gt;"",'Final Report'!L890&lt;&gt;"",'Final Report'!M890&lt;&gt;"",'Final Report'!N890&lt;&gt;"",'Final Report'!O890&lt;&gt;""),CONCATENATE("*Assistive Technology:*",CHAR(10),IF('Final Report'!G890&lt;&gt;"",CONCATENATE("JAWS 2022 - Chrome - Windows - ",'Final Report'!G890,CHAR(10)),""),IF('Final Report'!H890&lt;&gt;"",CONCATENATE("NVDA 2022 - Firefox - Windows - ",'Final Report'!H890,CHAR(10)),""),IF('Final Report'!I890&lt;&gt;"",CONCATENATE("NVDA 2022 - Chrome - Windows - ",'Final Report'!I890,CHAR(10)),""),IF('Final Report'!J890&lt;&gt;"",CONCATENATE("VoiceOver - Safari - MAC OS - ",'Final Report'!J890,CHAR(10)),""),IF('Final Report'!K890&lt;&gt;"",CONCATENATE("VoiceOver - Chrome - MAC OS  - ",'Final Report'!K890,CHAR(10)),""),IF('Final Report'!L890&lt;&gt;"",CONCATENATE("VoiceOver - iOS - ",'Final Report'!L890,CHAR(10)),""),IF('Final Report'!M890&lt;&gt;"",CONCATENATE("TalkBack - Android - ",'Final Report'!M890,CHAR(10)),""),IF('Final Report'!N890&lt;&gt;"",CONCATENATE("ZoomText - ",'Final Report'!N890,CHAR(10)),""),IF('Final Report'!O890&lt;&gt;"",CONCATENATE("Dragon - ",'Final Report'!O890,CHAR(10)),""),CHAR(10),"*Original Bug:*",CHAR(10),)))</f>
        <v>*Steps to Reproduce:*
N/A
*Actual Result:*
N/A
*ScreenShot Name:*
*Code Snippet*
0
*Expected Result*
N/A
*Rationale*
N/A
*Recommendation*
N/A
*WCAG 2.1 Conformance Level:*
N/A
*WCAG 2.1 Success Criteria:*
N/A
*Tested on:*
Windows: 11
MAC OS: 12
iOS: 15
Android OS: 10
FALSE</v>
      </c>
      <c r="D890" s="121" t="b">
        <f>Final_Report[[#This Row],[Severity]]</f>
        <v>0</v>
      </c>
      <c r="E890" s="103" t="str">
        <f>CONCATENATE('Final Report'!AD890,CHAR(10),CHAR(10),'Final Report'!AF890)</f>
        <v xml:space="preserve">
N/A</v>
      </c>
      <c r="F890" s="103" t="str">
        <f>Final_Report[[#This Row],[Components]]</f>
        <v>N/A (Level N/A), Accessibility, Audit, Marketing, MLM-XL, MLVISION, MyLab, US, VPAT</v>
      </c>
      <c r="G890" s="103" t="e">
        <f>Final_Report[[#This Row],[Labels]]</f>
        <v>#VALUE!</v>
      </c>
      <c r="H890" s="103">
        <f>Final_Report[[#This Row],[ScreenShot Name]]</f>
        <v>0</v>
      </c>
      <c r="I890" s="104">
        <f>Final_Report[[#This Row],[Priority]]</f>
        <v>0</v>
      </c>
      <c r="J890" s="103">
        <f>Final_Report[[#This Row],[Uploading Status]]</f>
        <v>0</v>
      </c>
    </row>
    <row r="891" spans="1:10" ht="409.5" hidden="1">
      <c r="A891" s="58">
        <f>Final_Report[[#This Row],[Issue Name]]</f>
        <v>0</v>
      </c>
      <c r="B891" s="103" t="str">
        <f>Final_Report[[#This Row],[Summary]]</f>
        <v>N/A</v>
      </c>
      <c r="C891" s="103" t="str">
        <f>CONCATENATE("*Steps to Reproduce:*",CHAR(10),CHAR(10),'Final Report'!AD891,CHAR(10),CHAR(10),'Final Report'!AF891,CHAR(10),CHAR(10),"*Actual Result:*",CHAR(10),'Final Report'!V891,CHAR(10),CHAR(10),"*ScreenShot Name:*",CHAR(10),'Final Report'!AI891,CHAR(10),CHAR(10),IF('Final Report'!X891&lt;&gt;"",CONCATENATE("*Code Snippet*",CHAR(10),'Final Report'!X891,CHAR(10),CHAR(10)),""),"*Expected Result*",CHAR(10),'Final Report'!Z891,CHAR(10),CHAR(10),"*Rationale*",CHAR(10),'Final Report'!AA891,CHAR(10),CHAR(10),"*Recommendation*",CHAR(10),'Final Report'!AC891,CHAR(10),CHAR(10),"*WCAG 2.1 Conformance Level:*",CHAR(10),'Final Report'!AG891,CHAR(10),CHAR(10),"*WCAG 2.1 Success Criteria:*",CHAR(10),'Final Report'!AH891,CHAR(10),CHAR(10),"*Tested on:*",CHAR(10),'Final Report'!AK891,CHAR(10),CHAR(10),IF(OR('Final Report'!G891&lt;&gt;"",'Final Report'!H891&lt;&gt;"",'Final Report'!I891&lt;&gt;"",'Final Report'!J891&lt;&gt;"",'Final Report'!K891&lt;&gt;"",'Final Report'!L891&lt;&gt;"",'Final Report'!M891&lt;&gt;"",'Final Report'!N891&lt;&gt;"",'Final Report'!O891&lt;&gt;""),CONCATENATE("*Assistive Technology:*",CHAR(10),IF('Final Report'!G891&lt;&gt;"",CONCATENATE("JAWS 2022 - Chrome - Windows - ",'Final Report'!G891,CHAR(10)),""),IF('Final Report'!H891&lt;&gt;"",CONCATENATE("NVDA 2022 - Firefox - Windows - ",'Final Report'!H891,CHAR(10)),""),IF('Final Report'!I891&lt;&gt;"",CONCATENATE("NVDA 2022 - Chrome - Windows - ",'Final Report'!I891,CHAR(10)),""),IF('Final Report'!J891&lt;&gt;"",CONCATENATE("VoiceOver - Safari - MAC OS - ",'Final Report'!J891,CHAR(10)),""),IF('Final Report'!K891&lt;&gt;"",CONCATENATE("VoiceOver - Chrome - MAC OS  - ",'Final Report'!K891,CHAR(10)),""),IF('Final Report'!L891&lt;&gt;"",CONCATENATE("VoiceOver - iOS - ",'Final Report'!L891,CHAR(10)),""),IF('Final Report'!M891&lt;&gt;"",CONCATENATE("TalkBack - Android - ",'Final Report'!M891,CHAR(10)),""),IF('Final Report'!N891&lt;&gt;"",CONCATENATE("ZoomText - ",'Final Report'!N891,CHAR(10)),""),IF('Final Report'!O891&lt;&gt;"",CONCATENATE("Dragon - ",'Final Report'!O891,CHAR(10)),""),CHAR(10),"*Original Bug:*",CHAR(10),)))</f>
        <v>*Steps to Reproduce:*
N/A
*Actual Result:*
N/A
*ScreenShot Name:*
*Code Snippet*
0
*Expected Result*
N/A
*Rationale*
N/A
*Recommendation*
N/A
*WCAG 2.1 Conformance Level:*
N/A
*WCAG 2.1 Success Criteria:*
N/A
*Tested on:*
Windows: 11
MAC OS: 12
iOS: 15
Android OS: 10
FALSE</v>
      </c>
      <c r="D891" s="121" t="b">
        <f>Final_Report[[#This Row],[Severity]]</f>
        <v>0</v>
      </c>
      <c r="E891" s="103" t="str">
        <f>CONCATENATE('Final Report'!AD891,CHAR(10),CHAR(10),'Final Report'!AF891)</f>
        <v xml:space="preserve">
N/A</v>
      </c>
      <c r="F891" s="103" t="str">
        <f>Final_Report[[#This Row],[Components]]</f>
        <v>N/A (Level N/A), Accessibility, Audit, Marketing, MLM-XL, MLVISION, MyLab, US, VPAT</v>
      </c>
      <c r="G891" s="103" t="e">
        <f>Final_Report[[#This Row],[Labels]]</f>
        <v>#VALUE!</v>
      </c>
      <c r="H891" s="103">
        <f>Final_Report[[#This Row],[ScreenShot Name]]</f>
        <v>0</v>
      </c>
      <c r="I891" s="104">
        <f>Final_Report[[#This Row],[Priority]]</f>
        <v>0</v>
      </c>
      <c r="J891" s="103">
        <f>Final_Report[[#This Row],[Uploading Status]]</f>
        <v>0</v>
      </c>
    </row>
    <row r="892" spans="1:10" ht="409.5" hidden="1">
      <c r="A892" s="58">
        <f>Final_Report[[#This Row],[Issue Name]]</f>
        <v>0</v>
      </c>
      <c r="B892" s="103" t="str">
        <f>Final_Report[[#This Row],[Summary]]</f>
        <v>N/A</v>
      </c>
      <c r="C892" s="103" t="str">
        <f>CONCATENATE("*Steps to Reproduce:*",CHAR(10),CHAR(10),'Final Report'!AD892,CHAR(10),CHAR(10),'Final Report'!AF892,CHAR(10),CHAR(10),"*Actual Result:*",CHAR(10),'Final Report'!V892,CHAR(10),CHAR(10),"*ScreenShot Name:*",CHAR(10),'Final Report'!AI892,CHAR(10),CHAR(10),IF('Final Report'!X892&lt;&gt;"",CONCATENATE("*Code Snippet*",CHAR(10),'Final Report'!X892,CHAR(10),CHAR(10)),""),"*Expected Result*",CHAR(10),'Final Report'!Z892,CHAR(10),CHAR(10),"*Rationale*",CHAR(10),'Final Report'!AA892,CHAR(10),CHAR(10),"*Recommendation*",CHAR(10),'Final Report'!AC892,CHAR(10),CHAR(10),"*WCAG 2.1 Conformance Level:*",CHAR(10),'Final Report'!AG892,CHAR(10),CHAR(10),"*WCAG 2.1 Success Criteria:*",CHAR(10),'Final Report'!AH892,CHAR(10),CHAR(10),"*Tested on:*",CHAR(10),'Final Report'!AK892,CHAR(10),CHAR(10),IF(OR('Final Report'!G892&lt;&gt;"",'Final Report'!H892&lt;&gt;"",'Final Report'!I892&lt;&gt;"",'Final Report'!J892&lt;&gt;"",'Final Report'!K892&lt;&gt;"",'Final Report'!L892&lt;&gt;"",'Final Report'!M892&lt;&gt;"",'Final Report'!N892&lt;&gt;"",'Final Report'!O892&lt;&gt;""),CONCATENATE("*Assistive Technology:*",CHAR(10),IF('Final Report'!G892&lt;&gt;"",CONCATENATE("JAWS 2022 - Chrome - Windows - ",'Final Report'!G892,CHAR(10)),""),IF('Final Report'!H892&lt;&gt;"",CONCATENATE("NVDA 2022 - Firefox - Windows - ",'Final Report'!H892,CHAR(10)),""),IF('Final Report'!I892&lt;&gt;"",CONCATENATE("NVDA 2022 - Chrome - Windows - ",'Final Report'!I892,CHAR(10)),""),IF('Final Report'!J892&lt;&gt;"",CONCATENATE("VoiceOver - Safari - MAC OS - ",'Final Report'!J892,CHAR(10)),""),IF('Final Report'!K892&lt;&gt;"",CONCATENATE("VoiceOver - Chrome - MAC OS  - ",'Final Report'!K892,CHAR(10)),""),IF('Final Report'!L892&lt;&gt;"",CONCATENATE("VoiceOver - iOS - ",'Final Report'!L892,CHAR(10)),""),IF('Final Report'!M892&lt;&gt;"",CONCATENATE("TalkBack - Android - ",'Final Report'!M892,CHAR(10)),""),IF('Final Report'!N892&lt;&gt;"",CONCATENATE("ZoomText - ",'Final Report'!N892,CHAR(10)),""),IF('Final Report'!O892&lt;&gt;"",CONCATENATE("Dragon - ",'Final Report'!O892,CHAR(10)),""),CHAR(10),"*Original Bug:*",CHAR(10),)))</f>
        <v>*Steps to Reproduce:*
N/A
*Actual Result:*
N/A
*ScreenShot Name:*
*Code Snippet*
0
*Expected Result*
N/A
*Rationale*
N/A
*Recommendation*
N/A
*WCAG 2.1 Conformance Level:*
N/A
*WCAG 2.1 Success Criteria:*
N/A
*Tested on:*
Windows: 11
MAC OS: 12
iOS: 15
Android OS: 10
FALSE</v>
      </c>
      <c r="D892" s="121" t="b">
        <f>Final_Report[[#This Row],[Severity]]</f>
        <v>0</v>
      </c>
      <c r="E892" s="103" t="str">
        <f>CONCATENATE('Final Report'!AD892,CHAR(10),CHAR(10),'Final Report'!AF892)</f>
        <v xml:space="preserve">
N/A</v>
      </c>
      <c r="F892" s="103" t="str">
        <f>Final_Report[[#This Row],[Components]]</f>
        <v>N/A (Level N/A), Accessibility, Audit, Marketing, MLM-XL, MLVISION, MyLab, US, VPAT</v>
      </c>
      <c r="G892" s="103" t="e">
        <f>Final_Report[[#This Row],[Labels]]</f>
        <v>#VALUE!</v>
      </c>
      <c r="H892" s="103">
        <f>Final_Report[[#This Row],[ScreenShot Name]]</f>
        <v>0</v>
      </c>
      <c r="I892" s="104">
        <f>Final_Report[[#This Row],[Priority]]</f>
        <v>0</v>
      </c>
      <c r="J892" s="103">
        <f>Final_Report[[#This Row],[Uploading Status]]</f>
        <v>0</v>
      </c>
    </row>
    <row r="893" spans="1:10" ht="409.5" hidden="1">
      <c r="A893" s="58">
        <f>Final_Report[[#This Row],[Issue Name]]</f>
        <v>0</v>
      </c>
      <c r="B893" s="103" t="str">
        <f>Final_Report[[#This Row],[Summary]]</f>
        <v>N/A</v>
      </c>
      <c r="C893" s="103" t="str">
        <f>CONCATENATE("*Steps to Reproduce:*",CHAR(10),CHAR(10),'Final Report'!AD893,CHAR(10),CHAR(10),'Final Report'!AF893,CHAR(10),CHAR(10),"*Actual Result:*",CHAR(10),'Final Report'!V893,CHAR(10),CHAR(10),"*ScreenShot Name:*",CHAR(10),'Final Report'!AI893,CHAR(10),CHAR(10),IF('Final Report'!X893&lt;&gt;"",CONCATENATE("*Code Snippet*",CHAR(10),'Final Report'!X893,CHAR(10),CHAR(10)),""),"*Expected Result*",CHAR(10),'Final Report'!Z893,CHAR(10),CHAR(10),"*Rationale*",CHAR(10),'Final Report'!AA893,CHAR(10),CHAR(10),"*Recommendation*",CHAR(10),'Final Report'!AC893,CHAR(10),CHAR(10),"*WCAG 2.1 Conformance Level:*",CHAR(10),'Final Report'!AG893,CHAR(10),CHAR(10),"*WCAG 2.1 Success Criteria:*",CHAR(10),'Final Report'!AH893,CHAR(10),CHAR(10),"*Tested on:*",CHAR(10),'Final Report'!AK893,CHAR(10),CHAR(10),IF(OR('Final Report'!G893&lt;&gt;"",'Final Report'!H893&lt;&gt;"",'Final Report'!I893&lt;&gt;"",'Final Report'!J893&lt;&gt;"",'Final Report'!K893&lt;&gt;"",'Final Report'!L893&lt;&gt;"",'Final Report'!M893&lt;&gt;"",'Final Report'!N893&lt;&gt;"",'Final Report'!O893&lt;&gt;""),CONCATENATE("*Assistive Technology:*",CHAR(10),IF('Final Report'!G893&lt;&gt;"",CONCATENATE("JAWS 2022 - Chrome - Windows - ",'Final Report'!G893,CHAR(10)),""),IF('Final Report'!H893&lt;&gt;"",CONCATENATE("NVDA 2022 - Firefox - Windows - ",'Final Report'!H893,CHAR(10)),""),IF('Final Report'!I893&lt;&gt;"",CONCATENATE("NVDA 2022 - Chrome - Windows - ",'Final Report'!I893,CHAR(10)),""),IF('Final Report'!J893&lt;&gt;"",CONCATENATE("VoiceOver - Safari - MAC OS - ",'Final Report'!J893,CHAR(10)),""),IF('Final Report'!K893&lt;&gt;"",CONCATENATE("VoiceOver - Chrome - MAC OS  - ",'Final Report'!K893,CHAR(10)),""),IF('Final Report'!L893&lt;&gt;"",CONCATENATE("VoiceOver - iOS - ",'Final Report'!L893,CHAR(10)),""),IF('Final Report'!M893&lt;&gt;"",CONCATENATE("TalkBack - Android - ",'Final Report'!M893,CHAR(10)),""),IF('Final Report'!N893&lt;&gt;"",CONCATENATE("ZoomText - ",'Final Report'!N893,CHAR(10)),""),IF('Final Report'!O893&lt;&gt;"",CONCATENATE("Dragon - ",'Final Report'!O893,CHAR(10)),""),CHAR(10),"*Original Bug:*",CHAR(10),)))</f>
        <v>*Steps to Reproduce:*
N/A
*Actual Result:*
N/A
*ScreenShot Name:*
*Code Snippet*
0
*Expected Result*
N/A
*Rationale*
N/A
*Recommendation*
N/A
*WCAG 2.1 Conformance Level:*
N/A
*WCAG 2.1 Success Criteria:*
N/A
*Tested on:*
Windows: 11
MAC OS: 12
iOS: 15
Android OS: 10
FALSE</v>
      </c>
      <c r="D893" s="121" t="b">
        <f>Final_Report[[#This Row],[Severity]]</f>
        <v>0</v>
      </c>
      <c r="E893" s="103" t="str">
        <f>CONCATENATE('Final Report'!AD893,CHAR(10),CHAR(10),'Final Report'!AF893)</f>
        <v xml:space="preserve">
N/A</v>
      </c>
      <c r="F893" s="103" t="str">
        <f>Final_Report[[#This Row],[Components]]</f>
        <v>N/A (Level N/A), Accessibility, Audit, Marketing, MLM-XL, MLVISION, MyLab, US, VPAT</v>
      </c>
      <c r="G893" s="103" t="e">
        <f>Final_Report[[#This Row],[Labels]]</f>
        <v>#VALUE!</v>
      </c>
      <c r="H893" s="103">
        <f>Final_Report[[#This Row],[ScreenShot Name]]</f>
        <v>0</v>
      </c>
      <c r="I893" s="104">
        <f>Final_Report[[#This Row],[Priority]]</f>
        <v>0</v>
      </c>
      <c r="J893" s="103">
        <f>Final_Report[[#This Row],[Uploading Status]]</f>
        <v>0</v>
      </c>
    </row>
    <row r="894" spans="1:10" ht="409.5" hidden="1">
      <c r="A894" s="58">
        <f>Final_Report[[#This Row],[Issue Name]]</f>
        <v>0</v>
      </c>
      <c r="B894" s="103" t="str">
        <f>Final_Report[[#This Row],[Summary]]</f>
        <v>N/A</v>
      </c>
      <c r="C894" s="103" t="str">
        <f>CONCATENATE("*Steps to Reproduce:*",CHAR(10),CHAR(10),'Final Report'!AD894,CHAR(10),CHAR(10),'Final Report'!AF894,CHAR(10),CHAR(10),"*Actual Result:*",CHAR(10),'Final Report'!V894,CHAR(10),CHAR(10),"*ScreenShot Name:*",CHAR(10),'Final Report'!AI894,CHAR(10),CHAR(10),IF('Final Report'!X894&lt;&gt;"",CONCATENATE("*Code Snippet*",CHAR(10),'Final Report'!X894,CHAR(10),CHAR(10)),""),"*Expected Result*",CHAR(10),'Final Report'!Z894,CHAR(10),CHAR(10),"*Rationale*",CHAR(10),'Final Report'!AA894,CHAR(10),CHAR(10),"*Recommendation*",CHAR(10),'Final Report'!AC894,CHAR(10),CHAR(10),"*WCAG 2.1 Conformance Level:*",CHAR(10),'Final Report'!AG894,CHAR(10),CHAR(10),"*WCAG 2.1 Success Criteria:*",CHAR(10),'Final Report'!AH894,CHAR(10),CHAR(10),"*Tested on:*",CHAR(10),'Final Report'!AK894,CHAR(10),CHAR(10),IF(OR('Final Report'!G894&lt;&gt;"",'Final Report'!H894&lt;&gt;"",'Final Report'!I894&lt;&gt;"",'Final Report'!J894&lt;&gt;"",'Final Report'!K894&lt;&gt;"",'Final Report'!L894&lt;&gt;"",'Final Report'!M894&lt;&gt;"",'Final Report'!N894&lt;&gt;"",'Final Report'!O894&lt;&gt;""),CONCATENATE("*Assistive Technology:*",CHAR(10),IF('Final Report'!G894&lt;&gt;"",CONCATENATE("JAWS 2022 - Chrome - Windows - ",'Final Report'!G894,CHAR(10)),""),IF('Final Report'!H894&lt;&gt;"",CONCATENATE("NVDA 2022 - Firefox - Windows - ",'Final Report'!H894,CHAR(10)),""),IF('Final Report'!I894&lt;&gt;"",CONCATENATE("NVDA 2022 - Chrome - Windows - ",'Final Report'!I894,CHAR(10)),""),IF('Final Report'!J894&lt;&gt;"",CONCATENATE("VoiceOver - Safari - MAC OS - ",'Final Report'!J894,CHAR(10)),""),IF('Final Report'!K894&lt;&gt;"",CONCATENATE("VoiceOver - Chrome - MAC OS  - ",'Final Report'!K894,CHAR(10)),""),IF('Final Report'!L894&lt;&gt;"",CONCATENATE("VoiceOver - iOS - ",'Final Report'!L894,CHAR(10)),""),IF('Final Report'!M894&lt;&gt;"",CONCATENATE("TalkBack - Android - ",'Final Report'!M894,CHAR(10)),""),IF('Final Report'!N894&lt;&gt;"",CONCATENATE("ZoomText - ",'Final Report'!N894,CHAR(10)),""),IF('Final Report'!O894&lt;&gt;"",CONCATENATE("Dragon - ",'Final Report'!O894,CHAR(10)),""),CHAR(10),"*Original Bug:*",CHAR(10),)))</f>
        <v>*Steps to Reproduce:*
N/A
*Actual Result:*
N/A
*ScreenShot Name:*
*Code Snippet*
0
*Expected Result*
N/A
*Rationale*
N/A
*Recommendation*
N/A
*WCAG 2.1 Conformance Level:*
N/A
*WCAG 2.1 Success Criteria:*
N/A
*Tested on:*
Windows: 11
MAC OS: 12
iOS: 15
Android OS: 10
FALSE</v>
      </c>
      <c r="D894" s="121" t="b">
        <f>Final_Report[[#This Row],[Severity]]</f>
        <v>0</v>
      </c>
      <c r="E894" s="103" t="str">
        <f>CONCATENATE('Final Report'!AD894,CHAR(10),CHAR(10),'Final Report'!AF894)</f>
        <v xml:space="preserve">
N/A</v>
      </c>
      <c r="F894" s="103" t="str">
        <f>Final_Report[[#This Row],[Components]]</f>
        <v>N/A (Level N/A), Accessibility, Audit, Marketing, MLM-XL, MLVISION, MyLab, US, VPAT</v>
      </c>
      <c r="G894" s="103" t="e">
        <f>Final_Report[[#This Row],[Labels]]</f>
        <v>#VALUE!</v>
      </c>
      <c r="H894" s="103">
        <f>Final_Report[[#This Row],[ScreenShot Name]]</f>
        <v>0</v>
      </c>
      <c r="I894" s="104">
        <f>Final_Report[[#This Row],[Priority]]</f>
        <v>0</v>
      </c>
      <c r="J894" s="103">
        <f>Final_Report[[#This Row],[Uploading Status]]</f>
        <v>0</v>
      </c>
    </row>
    <row r="895" spans="1:10" ht="409.5" hidden="1">
      <c r="A895" s="58">
        <f>Final_Report[[#This Row],[Issue Name]]</f>
        <v>0</v>
      </c>
      <c r="B895" s="103" t="str">
        <f>Final_Report[[#This Row],[Summary]]</f>
        <v>N/A</v>
      </c>
      <c r="C895" s="103" t="str">
        <f>CONCATENATE("*Steps to Reproduce:*",CHAR(10),CHAR(10),'Final Report'!AD895,CHAR(10),CHAR(10),'Final Report'!AF895,CHAR(10),CHAR(10),"*Actual Result:*",CHAR(10),'Final Report'!V895,CHAR(10),CHAR(10),"*ScreenShot Name:*",CHAR(10),'Final Report'!AI895,CHAR(10),CHAR(10),IF('Final Report'!X895&lt;&gt;"",CONCATENATE("*Code Snippet*",CHAR(10),'Final Report'!X895,CHAR(10),CHAR(10)),""),"*Expected Result*",CHAR(10),'Final Report'!Z895,CHAR(10),CHAR(10),"*Rationale*",CHAR(10),'Final Report'!AA895,CHAR(10),CHAR(10),"*Recommendation*",CHAR(10),'Final Report'!AC895,CHAR(10),CHAR(10),"*WCAG 2.1 Conformance Level:*",CHAR(10),'Final Report'!AG895,CHAR(10),CHAR(10),"*WCAG 2.1 Success Criteria:*",CHAR(10),'Final Report'!AH895,CHAR(10),CHAR(10),"*Tested on:*",CHAR(10),'Final Report'!AK895,CHAR(10),CHAR(10),IF(OR('Final Report'!G895&lt;&gt;"",'Final Report'!H895&lt;&gt;"",'Final Report'!I895&lt;&gt;"",'Final Report'!J895&lt;&gt;"",'Final Report'!K895&lt;&gt;"",'Final Report'!L895&lt;&gt;"",'Final Report'!M895&lt;&gt;"",'Final Report'!N895&lt;&gt;"",'Final Report'!O895&lt;&gt;""),CONCATENATE("*Assistive Technology:*",CHAR(10),IF('Final Report'!G895&lt;&gt;"",CONCATENATE("JAWS 2022 - Chrome - Windows - ",'Final Report'!G895,CHAR(10)),""),IF('Final Report'!H895&lt;&gt;"",CONCATENATE("NVDA 2022 - Firefox - Windows - ",'Final Report'!H895,CHAR(10)),""),IF('Final Report'!I895&lt;&gt;"",CONCATENATE("NVDA 2022 - Chrome - Windows - ",'Final Report'!I895,CHAR(10)),""),IF('Final Report'!J895&lt;&gt;"",CONCATENATE("VoiceOver - Safari - MAC OS - ",'Final Report'!J895,CHAR(10)),""),IF('Final Report'!K895&lt;&gt;"",CONCATENATE("VoiceOver - Chrome - MAC OS  - ",'Final Report'!K895,CHAR(10)),""),IF('Final Report'!L895&lt;&gt;"",CONCATENATE("VoiceOver - iOS - ",'Final Report'!L895,CHAR(10)),""),IF('Final Report'!M895&lt;&gt;"",CONCATENATE("TalkBack - Android - ",'Final Report'!M895,CHAR(10)),""),IF('Final Report'!N895&lt;&gt;"",CONCATENATE("ZoomText - ",'Final Report'!N895,CHAR(10)),""),IF('Final Report'!O895&lt;&gt;"",CONCATENATE("Dragon - ",'Final Report'!O895,CHAR(10)),""),CHAR(10),"*Original Bug:*",CHAR(10),)))</f>
        <v>*Steps to Reproduce:*
N/A
*Actual Result:*
N/A
*ScreenShot Name:*
*Code Snippet*
0
*Expected Result*
N/A
*Rationale*
N/A
*Recommendation*
N/A
*WCAG 2.1 Conformance Level:*
N/A
*WCAG 2.1 Success Criteria:*
N/A
*Tested on:*
Windows: 11
MAC OS: 12
iOS: 15
Android OS: 10
FALSE</v>
      </c>
      <c r="D895" s="121" t="b">
        <f>Final_Report[[#This Row],[Severity]]</f>
        <v>0</v>
      </c>
      <c r="E895" s="103" t="str">
        <f>CONCATENATE('Final Report'!AD895,CHAR(10),CHAR(10),'Final Report'!AF895)</f>
        <v xml:space="preserve">
N/A</v>
      </c>
      <c r="F895" s="103" t="str">
        <f>Final_Report[[#This Row],[Components]]</f>
        <v>N/A (Level N/A), Accessibility, Audit, Marketing, MLM-XL, MLVISION, MyLab, US, VPAT</v>
      </c>
      <c r="G895" s="103" t="e">
        <f>Final_Report[[#This Row],[Labels]]</f>
        <v>#VALUE!</v>
      </c>
      <c r="H895" s="103">
        <f>Final_Report[[#This Row],[ScreenShot Name]]</f>
        <v>0</v>
      </c>
      <c r="I895" s="104">
        <f>Final_Report[[#This Row],[Priority]]</f>
        <v>0</v>
      </c>
      <c r="J895" s="103">
        <f>Final_Report[[#This Row],[Uploading Status]]</f>
        <v>0</v>
      </c>
    </row>
    <row r="896" spans="1:10" ht="409.5" hidden="1">
      <c r="A896" s="58">
        <f>Final_Report[[#This Row],[Issue Name]]</f>
        <v>0</v>
      </c>
      <c r="B896" s="103" t="str">
        <f>Final_Report[[#This Row],[Summary]]</f>
        <v>N/A</v>
      </c>
      <c r="C896" s="103" t="str">
        <f>CONCATENATE("*Steps to Reproduce:*",CHAR(10),CHAR(10),'Final Report'!AD896,CHAR(10),CHAR(10),'Final Report'!AF896,CHAR(10),CHAR(10),"*Actual Result:*",CHAR(10),'Final Report'!V896,CHAR(10),CHAR(10),"*ScreenShot Name:*",CHAR(10),'Final Report'!AI896,CHAR(10),CHAR(10),IF('Final Report'!X896&lt;&gt;"",CONCATENATE("*Code Snippet*",CHAR(10),'Final Report'!X896,CHAR(10),CHAR(10)),""),"*Expected Result*",CHAR(10),'Final Report'!Z896,CHAR(10),CHAR(10),"*Rationale*",CHAR(10),'Final Report'!AA896,CHAR(10),CHAR(10),"*Recommendation*",CHAR(10),'Final Report'!AC896,CHAR(10),CHAR(10),"*WCAG 2.1 Conformance Level:*",CHAR(10),'Final Report'!AG896,CHAR(10),CHAR(10),"*WCAG 2.1 Success Criteria:*",CHAR(10),'Final Report'!AH896,CHAR(10),CHAR(10),"*Tested on:*",CHAR(10),'Final Report'!AK896,CHAR(10),CHAR(10),IF(OR('Final Report'!G896&lt;&gt;"",'Final Report'!H896&lt;&gt;"",'Final Report'!I896&lt;&gt;"",'Final Report'!J896&lt;&gt;"",'Final Report'!K896&lt;&gt;"",'Final Report'!L896&lt;&gt;"",'Final Report'!M896&lt;&gt;"",'Final Report'!N896&lt;&gt;"",'Final Report'!O896&lt;&gt;""),CONCATENATE("*Assistive Technology:*",CHAR(10),IF('Final Report'!G896&lt;&gt;"",CONCATENATE("JAWS 2022 - Chrome - Windows - ",'Final Report'!G896,CHAR(10)),""),IF('Final Report'!H896&lt;&gt;"",CONCATENATE("NVDA 2022 - Firefox - Windows - ",'Final Report'!H896,CHAR(10)),""),IF('Final Report'!I896&lt;&gt;"",CONCATENATE("NVDA 2022 - Chrome - Windows - ",'Final Report'!I896,CHAR(10)),""),IF('Final Report'!J896&lt;&gt;"",CONCATENATE("VoiceOver - Safari - MAC OS - ",'Final Report'!J896,CHAR(10)),""),IF('Final Report'!K896&lt;&gt;"",CONCATENATE("VoiceOver - Chrome - MAC OS  - ",'Final Report'!K896,CHAR(10)),""),IF('Final Report'!L896&lt;&gt;"",CONCATENATE("VoiceOver - iOS - ",'Final Report'!L896,CHAR(10)),""),IF('Final Report'!M896&lt;&gt;"",CONCATENATE("TalkBack - Android - ",'Final Report'!M896,CHAR(10)),""),IF('Final Report'!N896&lt;&gt;"",CONCATENATE("ZoomText - ",'Final Report'!N896,CHAR(10)),""),IF('Final Report'!O896&lt;&gt;"",CONCATENATE("Dragon - ",'Final Report'!O896,CHAR(10)),""),CHAR(10),"*Original Bug:*",CHAR(10),)))</f>
        <v>*Steps to Reproduce:*
N/A
*Actual Result:*
N/A
*ScreenShot Name:*
*Code Snippet*
0
*Expected Result*
N/A
*Rationale*
N/A
*Recommendation*
N/A
*WCAG 2.1 Conformance Level:*
N/A
*WCAG 2.1 Success Criteria:*
N/A
*Tested on:*
Windows: 11
MAC OS: 12
iOS: 15
Android OS: 10
FALSE</v>
      </c>
      <c r="D896" s="121" t="b">
        <f>Final_Report[[#This Row],[Severity]]</f>
        <v>0</v>
      </c>
      <c r="E896" s="103" t="str">
        <f>CONCATENATE('Final Report'!AD896,CHAR(10),CHAR(10),'Final Report'!AF896)</f>
        <v xml:space="preserve">
N/A</v>
      </c>
      <c r="F896" s="103" t="str">
        <f>Final_Report[[#This Row],[Components]]</f>
        <v>N/A (Level N/A), Accessibility, Audit, Marketing, MLM-XL, MLVISION, MyLab, US, VPAT</v>
      </c>
      <c r="G896" s="103" t="e">
        <f>Final_Report[[#This Row],[Labels]]</f>
        <v>#VALUE!</v>
      </c>
      <c r="H896" s="103">
        <f>Final_Report[[#This Row],[ScreenShot Name]]</f>
        <v>0</v>
      </c>
      <c r="I896" s="104">
        <f>Final_Report[[#This Row],[Priority]]</f>
        <v>0</v>
      </c>
      <c r="J896" s="103">
        <f>Final_Report[[#This Row],[Uploading Status]]</f>
        <v>0</v>
      </c>
    </row>
    <row r="897" spans="1:10" ht="409.5" hidden="1">
      <c r="A897" s="58">
        <f>Final_Report[[#This Row],[Issue Name]]</f>
        <v>0</v>
      </c>
      <c r="B897" s="103" t="str">
        <f>Final_Report[[#This Row],[Summary]]</f>
        <v>N/A</v>
      </c>
      <c r="C897" s="103" t="str">
        <f>CONCATENATE("*Steps to Reproduce:*",CHAR(10),CHAR(10),'Final Report'!AD897,CHAR(10),CHAR(10),'Final Report'!AF897,CHAR(10),CHAR(10),"*Actual Result:*",CHAR(10),'Final Report'!V897,CHAR(10),CHAR(10),"*ScreenShot Name:*",CHAR(10),'Final Report'!AI897,CHAR(10),CHAR(10),IF('Final Report'!X897&lt;&gt;"",CONCATENATE("*Code Snippet*",CHAR(10),'Final Report'!X897,CHAR(10),CHAR(10)),""),"*Expected Result*",CHAR(10),'Final Report'!Z897,CHAR(10),CHAR(10),"*Rationale*",CHAR(10),'Final Report'!AA897,CHAR(10),CHAR(10),"*Recommendation*",CHAR(10),'Final Report'!AC897,CHAR(10),CHAR(10),"*WCAG 2.1 Conformance Level:*",CHAR(10),'Final Report'!AG897,CHAR(10),CHAR(10),"*WCAG 2.1 Success Criteria:*",CHAR(10),'Final Report'!AH897,CHAR(10),CHAR(10),"*Tested on:*",CHAR(10),'Final Report'!AK897,CHAR(10),CHAR(10),IF(OR('Final Report'!G897&lt;&gt;"",'Final Report'!H897&lt;&gt;"",'Final Report'!I897&lt;&gt;"",'Final Report'!J897&lt;&gt;"",'Final Report'!K897&lt;&gt;"",'Final Report'!L897&lt;&gt;"",'Final Report'!M897&lt;&gt;"",'Final Report'!N897&lt;&gt;"",'Final Report'!O897&lt;&gt;""),CONCATENATE("*Assistive Technology:*",CHAR(10),IF('Final Report'!G897&lt;&gt;"",CONCATENATE("JAWS 2022 - Chrome - Windows - ",'Final Report'!G897,CHAR(10)),""),IF('Final Report'!H897&lt;&gt;"",CONCATENATE("NVDA 2022 - Firefox - Windows - ",'Final Report'!H897,CHAR(10)),""),IF('Final Report'!I897&lt;&gt;"",CONCATENATE("NVDA 2022 - Chrome - Windows - ",'Final Report'!I897,CHAR(10)),""),IF('Final Report'!J897&lt;&gt;"",CONCATENATE("VoiceOver - Safari - MAC OS - ",'Final Report'!J897,CHAR(10)),""),IF('Final Report'!K897&lt;&gt;"",CONCATENATE("VoiceOver - Chrome - MAC OS  - ",'Final Report'!K897,CHAR(10)),""),IF('Final Report'!L897&lt;&gt;"",CONCATENATE("VoiceOver - iOS - ",'Final Report'!L897,CHAR(10)),""),IF('Final Report'!M897&lt;&gt;"",CONCATENATE("TalkBack - Android - ",'Final Report'!M897,CHAR(10)),""),IF('Final Report'!N897&lt;&gt;"",CONCATENATE("ZoomText - ",'Final Report'!N897,CHAR(10)),""),IF('Final Report'!O897&lt;&gt;"",CONCATENATE("Dragon - ",'Final Report'!O897,CHAR(10)),""),CHAR(10),"*Original Bug:*",CHAR(10),)))</f>
        <v>*Steps to Reproduce:*
N/A
*Actual Result:*
N/A
*ScreenShot Name:*
*Code Snippet*
0
*Expected Result*
N/A
*Rationale*
N/A
*Recommendation*
N/A
*WCAG 2.1 Conformance Level:*
N/A
*WCAG 2.1 Success Criteria:*
N/A
*Tested on:*
Windows: 11
MAC OS: 12
iOS: 15
Android OS: 10
FALSE</v>
      </c>
      <c r="D897" s="121" t="b">
        <f>Final_Report[[#This Row],[Severity]]</f>
        <v>0</v>
      </c>
      <c r="E897" s="103" t="str">
        <f>CONCATENATE('Final Report'!AD897,CHAR(10),CHAR(10),'Final Report'!AF897)</f>
        <v xml:space="preserve">
N/A</v>
      </c>
      <c r="F897" s="103" t="str">
        <f>Final_Report[[#This Row],[Components]]</f>
        <v>N/A (Level N/A), Accessibility, Audit, Marketing, MLM-XL, MLVISION, MyLab, US, VPAT</v>
      </c>
      <c r="G897" s="103" t="e">
        <f>Final_Report[[#This Row],[Labels]]</f>
        <v>#VALUE!</v>
      </c>
      <c r="H897" s="103">
        <f>Final_Report[[#This Row],[ScreenShot Name]]</f>
        <v>0</v>
      </c>
      <c r="I897" s="104">
        <f>Final_Report[[#This Row],[Priority]]</f>
        <v>0</v>
      </c>
      <c r="J897" s="103">
        <f>Final_Report[[#This Row],[Uploading Status]]</f>
        <v>0</v>
      </c>
    </row>
    <row r="898" spans="1:10" ht="409.5" hidden="1">
      <c r="A898" s="58">
        <f>Final_Report[[#This Row],[Issue Name]]</f>
        <v>0</v>
      </c>
      <c r="B898" s="103" t="str">
        <f>Final_Report[[#This Row],[Summary]]</f>
        <v>N/A</v>
      </c>
      <c r="C898" s="103" t="str">
        <f>CONCATENATE("*Steps to Reproduce:*",CHAR(10),CHAR(10),'Final Report'!AD898,CHAR(10),CHAR(10),'Final Report'!AF898,CHAR(10),CHAR(10),"*Actual Result:*",CHAR(10),'Final Report'!V898,CHAR(10),CHAR(10),"*ScreenShot Name:*",CHAR(10),'Final Report'!AI898,CHAR(10),CHAR(10),IF('Final Report'!X898&lt;&gt;"",CONCATENATE("*Code Snippet*",CHAR(10),'Final Report'!X898,CHAR(10),CHAR(10)),""),"*Expected Result*",CHAR(10),'Final Report'!Z898,CHAR(10),CHAR(10),"*Rationale*",CHAR(10),'Final Report'!AA898,CHAR(10),CHAR(10),"*Recommendation*",CHAR(10),'Final Report'!AC898,CHAR(10),CHAR(10),"*WCAG 2.1 Conformance Level:*",CHAR(10),'Final Report'!AG898,CHAR(10),CHAR(10),"*WCAG 2.1 Success Criteria:*",CHAR(10),'Final Report'!AH898,CHAR(10),CHAR(10),"*Tested on:*",CHAR(10),'Final Report'!AK898,CHAR(10),CHAR(10),IF(OR('Final Report'!G898&lt;&gt;"",'Final Report'!H898&lt;&gt;"",'Final Report'!I898&lt;&gt;"",'Final Report'!J898&lt;&gt;"",'Final Report'!K898&lt;&gt;"",'Final Report'!L898&lt;&gt;"",'Final Report'!M898&lt;&gt;"",'Final Report'!N898&lt;&gt;"",'Final Report'!O898&lt;&gt;""),CONCATENATE("*Assistive Technology:*",CHAR(10),IF('Final Report'!G898&lt;&gt;"",CONCATENATE("JAWS 2022 - Chrome - Windows - ",'Final Report'!G898,CHAR(10)),""),IF('Final Report'!H898&lt;&gt;"",CONCATENATE("NVDA 2022 - Firefox - Windows - ",'Final Report'!H898,CHAR(10)),""),IF('Final Report'!I898&lt;&gt;"",CONCATENATE("NVDA 2022 - Chrome - Windows - ",'Final Report'!I898,CHAR(10)),""),IF('Final Report'!J898&lt;&gt;"",CONCATENATE("VoiceOver - Safari - MAC OS - ",'Final Report'!J898,CHAR(10)),""),IF('Final Report'!K898&lt;&gt;"",CONCATENATE("VoiceOver - Chrome - MAC OS  - ",'Final Report'!K898,CHAR(10)),""),IF('Final Report'!L898&lt;&gt;"",CONCATENATE("VoiceOver - iOS - ",'Final Report'!L898,CHAR(10)),""),IF('Final Report'!M898&lt;&gt;"",CONCATENATE("TalkBack - Android - ",'Final Report'!M898,CHAR(10)),""),IF('Final Report'!N898&lt;&gt;"",CONCATENATE("ZoomText - ",'Final Report'!N898,CHAR(10)),""),IF('Final Report'!O898&lt;&gt;"",CONCATENATE("Dragon - ",'Final Report'!O898,CHAR(10)),""),CHAR(10),"*Original Bug:*",CHAR(10),)))</f>
        <v>*Steps to Reproduce:*
N/A
*Actual Result:*
N/A
*ScreenShot Name:*
*Code Snippet*
0
*Expected Result*
N/A
*Rationale*
N/A
*Recommendation*
N/A
*WCAG 2.1 Conformance Level:*
N/A
*WCAG 2.1 Success Criteria:*
N/A
*Tested on:*
Windows: 11
MAC OS: 12
iOS: 15
Android OS: 10
FALSE</v>
      </c>
      <c r="D898" s="121" t="b">
        <f>Final_Report[[#This Row],[Severity]]</f>
        <v>0</v>
      </c>
      <c r="E898" s="103" t="str">
        <f>CONCATENATE('Final Report'!AD898,CHAR(10),CHAR(10),'Final Report'!AF898)</f>
        <v xml:space="preserve">
N/A</v>
      </c>
      <c r="F898" s="103" t="str">
        <f>Final_Report[[#This Row],[Components]]</f>
        <v>N/A (Level N/A), Accessibility, Audit, Marketing, MLM-XL, MLVISION, MyLab, US, VPAT</v>
      </c>
      <c r="G898" s="103" t="e">
        <f>Final_Report[[#This Row],[Labels]]</f>
        <v>#VALUE!</v>
      </c>
      <c r="H898" s="103">
        <f>Final_Report[[#This Row],[ScreenShot Name]]</f>
        <v>0</v>
      </c>
      <c r="I898" s="104">
        <f>Final_Report[[#This Row],[Priority]]</f>
        <v>0</v>
      </c>
      <c r="J898" s="103">
        <f>Final_Report[[#This Row],[Uploading Status]]</f>
        <v>0</v>
      </c>
    </row>
    <row r="899" spans="1:10" ht="409.5" hidden="1">
      <c r="A899" s="58">
        <f>Final_Report[[#This Row],[Issue Name]]</f>
        <v>0</v>
      </c>
      <c r="B899" s="103" t="str">
        <f>Final_Report[[#This Row],[Summary]]</f>
        <v>N/A</v>
      </c>
      <c r="C899" s="103" t="str">
        <f>CONCATENATE("*Steps to Reproduce:*",CHAR(10),CHAR(10),'Final Report'!AD899,CHAR(10),CHAR(10),'Final Report'!AF899,CHAR(10),CHAR(10),"*Actual Result:*",CHAR(10),'Final Report'!V899,CHAR(10),CHAR(10),"*ScreenShot Name:*",CHAR(10),'Final Report'!AI899,CHAR(10),CHAR(10),IF('Final Report'!X899&lt;&gt;"",CONCATENATE("*Code Snippet*",CHAR(10),'Final Report'!X899,CHAR(10),CHAR(10)),""),"*Expected Result*",CHAR(10),'Final Report'!Z899,CHAR(10),CHAR(10),"*Rationale*",CHAR(10),'Final Report'!AA899,CHAR(10),CHAR(10),"*Recommendation*",CHAR(10),'Final Report'!AC899,CHAR(10),CHAR(10),"*WCAG 2.1 Conformance Level:*",CHAR(10),'Final Report'!AG899,CHAR(10),CHAR(10),"*WCAG 2.1 Success Criteria:*",CHAR(10),'Final Report'!AH899,CHAR(10),CHAR(10),"*Tested on:*",CHAR(10),'Final Report'!AK899,CHAR(10),CHAR(10),IF(OR('Final Report'!G899&lt;&gt;"",'Final Report'!H899&lt;&gt;"",'Final Report'!I899&lt;&gt;"",'Final Report'!J899&lt;&gt;"",'Final Report'!K899&lt;&gt;"",'Final Report'!L899&lt;&gt;"",'Final Report'!M899&lt;&gt;"",'Final Report'!N899&lt;&gt;"",'Final Report'!O899&lt;&gt;""),CONCATENATE("*Assistive Technology:*",CHAR(10),IF('Final Report'!G899&lt;&gt;"",CONCATENATE("JAWS 2022 - Chrome - Windows - ",'Final Report'!G899,CHAR(10)),""),IF('Final Report'!H899&lt;&gt;"",CONCATENATE("NVDA 2022 - Firefox - Windows - ",'Final Report'!H899,CHAR(10)),""),IF('Final Report'!I899&lt;&gt;"",CONCATENATE("NVDA 2022 - Chrome - Windows - ",'Final Report'!I899,CHAR(10)),""),IF('Final Report'!J899&lt;&gt;"",CONCATENATE("VoiceOver - Safari - MAC OS - ",'Final Report'!J899,CHAR(10)),""),IF('Final Report'!K899&lt;&gt;"",CONCATENATE("VoiceOver - Chrome - MAC OS  - ",'Final Report'!K899,CHAR(10)),""),IF('Final Report'!L899&lt;&gt;"",CONCATENATE("VoiceOver - iOS - ",'Final Report'!L899,CHAR(10)),""),IF('Final Report'!M899&lt;&gt;"",CONCATENATE("TalkBack - Android - ",'Final Report'!M899,CHAR(10)),""),IF('Final Report'!N899&lt;&gt;"",CONCATENATE("ZoomText - ",'Final Report'!N899,CHAR(10)),""),IF('Final Report'!O899&lt;&gt;"",CONCATENATE("Dragon - ",'Final Report'!O899,CHAR(10)),""),CHAR(10),"*Original Bug:*",CHAR(10),)))</f>
        <v>*Steps to Reproduce:*
N/A
*Actual Result:*
N/A
*ScreenShot Name:*
*Code Snippet*
0
*Expected Result*
N/A
*Rationale*
N/A
*Recommendation*
N/A
*WCAG 2.1 Conformance Level:*
N/A
*WCAG 2.1 Success Criteria:*
N/A
*Tested on:*
Windows: 11
MAC OS: 12
iOS: 15
Android OS: 10
FALSE</v>
      </c>
      <c r="D899" s="121" t="b">
        <f>Final_Report[[#This Row],[Severity]]</f>
        <v>0</v>
      </c>
      <c r="E899" s="103" t="str">
        <f>CONCATENATE('Final Report'!AD899,CHAR(10),CHAR(10),'Final Report'!AF899)</f>
        <v xml:space="preserve">
N/A</v>
      </c>
      <c r="F899" s="103" t="str">
        <f>Final_Report[[#This Row],[Components]]</f>
        <v>N/A (Level N/A), Accessibility, Audit, Marketing, MLM-XL, MLVISION, MyLab, US, VPAT</v>
      </c>
      <c r="G899" s="103" t="e">
        <f>Final_Report[[#This Row],[Labels]]</f>
        <v>#VALUE!</v>
      </c>
      <c r="H899" s="103">
        <f>Final_Report[[#This Row],[ScreenShot Name]]</f>
        <v>0</v>
      </c>
      <c r="I899" s="104">
        <f>Final_Report[[#This Row],[Priority]]</f>
        <v>0</v>
      </c>
      <c r="J899" s="103">
        <f>Final_Report[[#This Row],[Uploading Status]]</f>
        <v>0</v>
      </c>
    </row>
    <row r="900" spans="1:10" ht="409.5" hidden="1">
      <c r="A900" s="58">
        <f>Final_Report[[#This Row],[Issue Name]]</f>
        <v>0</v>
      </c>
      <c r="B900" s="103" t="str">
        <f>Final_Report[[#This Row],[Summary]]</f>
        <v>N/A</v>
      </c>
      <c r="C900" s="103" t="str">
        <f>CONCATENATE("*Steps to Reproduce:*",CHAR(10),CHAR(10),'Final Report'!AD900,CHAR(10),CHAR(10),'Final Report'!AF900,CHAR(10),CHAR(10),"*Actual Result:*",CHAR(10),'Final Report'!V900,CHAR(10),CHAR(10),"*ScreenShot Name:*",CHAR(10),'Final Report'!AI900,CHAR(10),CHAR(10),IF('Final Report'!X900&lt;&gt;"",CONCATENATE("*Code Snippet*",CHAR(10),'Final Report'!X900,CHAR(10),CHAR(10)),""),"*Expected Result*",CHAR(10),'Final Report'!Z900,CHAR(10),CHAR(10),"*Rationale*",CHAR(10),'Final Report'!AA900,CHAR(10),CHAR(10),"*Recommendation*",CHAR(10),'Final Report'!AC900,CHAR(10),CHAR(10),"*WCAG 2.1 Conformance Level:*",CHAR(10),'Final Report'!AG900,CHAR(10),CHAR(10),"*WCAG 2.1 Success Criteria:*",CHAR(10),'Final Report'!AH900,CHAR(10),CHAR(10),"*Tested on:*",CHAR(10),'Final Report'!AK900,CHAR(10),CHAR(10),IF(OR('Final Report'!G900&lt;&gt;"",'Final Report'!H900&lt;&gt;"",'Final Report'!I900&lt;&gt;"",'Final Report'!J900&lt;&gt;"",'Final Report'!K900&lt;&gt;"",'Final Report'!L900&lt;&gt;"",'Final Report'!M900&lt;&gt;"",'Final Report'!N900&lt;&gt;"",'Final Report'!O900&lt;&gt;""),CONCATENATE("*Assistive Technology:*",CHAR(10),IF('Final Report'!G900&lt;&gt;"",CONCATENATE("JAWS 2022 - Chrome - Windows - ",'Final Report'!G900,CHAR(10)),""),IF('Final Report'!H900&lt;&gt;"",CONCATENATE("NVDA 2022 - Firefox - Windows - ",'Final Report'!H900,CHAR(10)),""),IF('Final Report'!I900&lt;&gt;"",CONCATENATE("NVDA 2022 - Chrome - Windows - ",'Final Report'!I900,CHAR(10)),""),IF('Final Report'!J900&lt;&gt;"",CONCATENATE("VoiceOver - Safari - MAC OS - ",'Final Report'!J900,CHAR(10)),""),IF('Final Report'!K900&lt;&gt;"",CONCATENATE("VoiceOver - Chrome - MAC OS  - ",'Final Report'!K900,CHAR(10)),""),IF('Final Report'!L900&lt;&gt;"",CONCATENATE("VoiceOver - iOS - ",'Final Report'!L900,CHAR(10)),""),IF('Final Report'!M900&lt;&gt;"",CONCATENATE("TalkBack - Android - ",'Final Report'!M900,CHAR(10)),""),IF('Final Report'!N900&lt;&gt;"",CONCATENATE("ZoomText - ",'Final Report'!N900,CHAR(10)),""),IF('Final Report'!O900&lt;&gt;"",CONCATENATE("Dragon - ",'Final Report'!O900,CHAR(10)),""),CHAR(10),"*Original Bug:*",CHAR(10),)))</f>
        <v>*Steps to Reproduce:*
N/A
*Actual Result:*
N/A
*ScreenShot Name:*
*Code Snippet*
0
*Expected Result*
N/A
*Rationale*
N/A
*Recommendation*
N/A
*WCAG 2.1 Conformance Level:*
N/A
*WCAG 2.1 Success Criteria:*
N/A
*Tested on:*
Windows: 11
MAC OS: 12
iOS: 15
Android OS: 10
FALSE</v>
      </c>
      <c r="D900" s="121" t="b">
        <f>Final_Report[[#This Row],[Severity]]</f>
        <v>0</v>
      </c>
      <c r="E900" s="103" t="str">
        <f>CONCATENATE('Final Report'!AD900,CHAR(10),CHAR(10),'Final Report'!AF900)</f>
        <v xml:space="preserve">
N/A</v>
      </c>
      <c r="F900" s="103" t="str">
        <f>Final_Report[[#This Row],[Components]]</f>
        <v>N/A (Level N/A), Accessibility, Audit, Marketing, MLM-XL, MLVISION, MyLab, US, VPAT</v>
      </c>
      <c r="G900" s="103" t="e">
        <f>Final_Report[[#This Row],[Labels]]</f>
        <v>#VALUE!</v>
      </c>
      <c r="H900" s="103">
        <f>Final_Report[[#This Row],[ScreenShot Name]]</f>
        <v>0</v>
      </c>
      <c r="I900" s="104">
        <f>Final_Report[[#This Row],[Priority]]</f>
        <v>0</v>
      </c>
      <c r="J900" s="103">
        <f>Final_Report[[#This Row],[Uploading Status]]</f>
        <v>0</v>
      </c>
    </row>
    <row r="901" spans="1:10" ht="409.5" hidden="1">
      <c r="A901" s="58">
        <f>Final_Report[[#This Row],[Issue Name]]</f>
        <v>0</v>
      </c>
      <c r="B901" s="103" t="str">
        <f>Final_Report[[#This Row],[Summary]]</f>
        <v>N/A</v>
      </c>
      <c r="C901" s="103" t="str">
        <f>CONCATENATE("*Steps to Reproduce:*",CHAR(10),CHAR(10),'Final Report'!AD901,CHAR(10),CHAR(10),'Final Report'!AF901,CHAR(10),CHAR(10),"*Actual Result:*",CHAR(10),'Final Report'!V901,CHAR(10),CHAR(10),"*ScreenShot Name:*",CHAR(10),'Final Report'!AI901,CHAR(10),CHAR(10),IF('Final Report'!X901&lt;&gt;"",CONCATENATE("*Code Snippet*",CHAR(10),'Final Report'!X901,CHAR(10),CHAR(10)),""),"*Expected Result*",CHAR(10),'Final Report'!Z901,CHAR(10),CHAR(10),"*Rationale*",CHAR(10),'Final Report'!AA901,CHAR(10),CHAR(10),"*Recommendation*",CHAR(10),'Final Report'!AC901,CHAR(10),CHAR(10),"*WCAG 2.1 Conformance Level:*",CHAR(10),'Final Report'!AG901,CHAR(10),CHAR(10),"*WCAG 2.1 Success Criteria:*",CHAR(10),'Final Report'!AH901,CHAR(10),CHAR(10),"*Tested on:*",CHAR(10),'Final Report'!AK901,CHAR(10),CHAR(10),IF(OR('Final Report'!G901&lt;&gt;"",'Final Report'!H901&lt;&gt;"",'Final Report'!I901&lt;&gt;"",'Final Report'!J901&lt;&gt;"",'Final Report'!K901&lt;&gt;"",'Final Report'!L901&lt;&gt;"",'Final Report'!M901&lt;&gt;"",'Final Report'!N901&lt;&gt;"",'Final Report'!O901&lt;&gt;""),CONCATENATE("*Assistive Technology:*",CHAR(10),IF('Final Report'!G901&lt;&gt;"",CONCATENATE("JAWS 2022 - Chrome - Windows - ",'Final Report'!G901,CHAR(10)),""),IF('Final Report'!H901&lt;&gt;"",CONCATENATE("NVDA 2022 - Firefox - Windows - ",'Final Report'!H901,CHAR(10)),""),IF('Final Report'!I901&lt;&gt;"",CONCATENATE("NVDA 2022 - Chrome - Windows - ",'Final Report'!I901,CHAR(10)),""),IF('Final Report'!J901&lt;&gt;"",CONCATENATE("VoiceOver - Safari - MAC OS - ",'Final Report'!J901,CHAR(10)),""),IF('Final Report'!K901&lt;&gt;"",CONCATENATE("VoiceOver - Chrome - MAC OS  - ",'Final Report'!K901,CHAR(10)),""),IF('Final Report'!L901&lt;&gt;"",CONCATENATE("VoiceOver - iOS - ",'Final Report'!L901,CHAR(10)),""),IF('Final Report'!M901&lt;&gt;"",CONCATENATE("TalkBack - Android - ",'Final Report'!M901,CHAR(10)),""),IF('Final Report'!N901&lt;&gt;"",CONCATENATE("ZoomText - ",'Final Report'!N901,CHAR(10)),""),IF('Final Report'!O901&lt;&gt;"",CONCATENATE("Dragon - ",'Final Report'!O901,CHAR(10)),""),CHAR(10),"*Original Bug:*",CHAR(10),)))</f>
        <v>*Steps to Reproduce:*
N/A
*Actual Result:*
N/A
*ScreenShot Name:*
*Code Snippet*
0
*Expected Result*
N/A
*Rationale*
N/A
*Recommendation*
N/A
*WCAG 2.1 Conformance Level:*
N/A
*WCAG 2.1 Success Criteria:*
N/A
*Tested on:*
Windows: 11
MAC OS: 12
iOS: 15
Android OS: 10
FALSE</v>
      </c>
      <c r="D901" s="121" t="b">
        <f>Final_Report[[#This Row],[Severity]]</f>
        <v>0</v>
      </c>
      <c r="E901" s="103" t="str">
        <f>CONCATENATE('Final Report'!AD901,CHAR(10),CHAR(10),'Final Report'!AF901)</f>
        <v xml:space="preserve">
N/A</v>
      </c>
      <c r="F901" s="103" t="str">
        <f>Final_Report[[#This Row],[Components]]</f>
        <v>N/A (Level N/A), Accessibility, Audit, Marketing, MLM-XL, MLVISION, MyLab, US, VPAT</v>
      </c>
      <c r="G901" s="103" t="e">
        <f>Final_Report[[#This Row],[Labels]]</f>
        <v>#VALUE!</v>
      </c>
      <c r="H901" s="103">
        <f>Final_Report[[#This Row],[ScreenShot Name]]</f>
        <v>0</v>
      </c>
      <c r="I901" s="104">
        <f>Final_Report[[#This Row],[Priority]]</f>
        <v>0</v>
      </c>
      <c r="J901" s="103">
        <f>Final_Report[[#This Row],[Uploading Status]]</f>
        <v>0</v>
      </c>
    </row>
    <row r="902" spans="1:10" ht="409.5" hidden="1">
      <c r="A902" s="58">
        <f>Final_Report[[#This Row],[Issue Name]]</f>
        <v>0</v>
      </c>
      <c r="B902" s="103" t="str">
        <f>Final_Report[[#This Row],[Summary]]</f>
        <v>N/A</v>
      </c>
      <c r="C902" s="103" t="str">
        <f>CONCATENATE("*Steps to Reproduce:*",CHAR(10),CHAR(10),'Final Report'!AD902,CHAR(10),CHAR(10),'Final Report'!AF902,CHAR(10),CHAR(10),"*Actual Result:*",CHAR(10),'Final Report'!V902,CHAR(10),CHAR(10),"*ScreenShot Name:*",CHAR(10),'Final Report'!AI902,CHAR(10),CHAR(10),IF('Final Report'!X902&lt;&gt;"",CONCATENATE("*Code Snippet*",CHAR(10),'Final Report'!X902,CHAR(10),CHAR(10)),""),"*Expected Result*",CHAR(10),'Final Report'!Z902,CHAR(10),CHAR(10),"*Rationale*",CHAR(10),'Final Report'!AA902,CHAR(10),CHAR(10),"*Recommendation*",CHAR(10),'Final Report'!AC902,CHAR(10),CHAR(10),"*WCAG 2.1 Conformance Level:*",CHAR(10),'Final Report'!AG902,CHAR(10),CHAR(10),"*WCAG 2.1 Success Criteria:*",CHAR(10),'Final Report'!AH902,CHAR(10),CHAR(10),"*Tested on:*",CHAR(10),'Final Report'!AK902,CHAR(10),CHAR(10),IF(OR('Final Report'!G902&lt;&gt;"",'Final Report'!H902&lt;&gt;"",'Final Report'!I902&lt;&gt;"",'Final Report'!J902&lt;&gt;"",'Final Report'!K902&lt;&gt;"",'Final Report'!L902&lt;&gt;"",'Final Report'!M902&lt;&gt;"",'Final Report'!N902&lt;&gt;"",'Final Report'!O902&lt;&gt;""),CONCATENATE("*Assistive Technology:*",CHAR(10),IF('Final Report'!G902&lt;&gt;"",CONCATENATE("JAWS 2022 - Chrome - Windows - ",'Final Report'!G902,CHAR(10)),""),IF('Final Report'!H902&lt;&gt;"",CONCATENATE("NVDA 2022 - Firefox - Windows - ",'Final Report'!H902,CHAR(10)),""),IF('Final Report'!I902&lt;&gt;"",CONCATENATE("NVDA 2022 - Chrome - Windows - ",'Final Report'!I902,CHAR(10)),""),IF('Final Report'!J902&lt;&gt;"",CONCATENATE("VoiceOver - Safari - MAC OS - ",'Final Report'!J902,CHAR(10)),""),IF('Final Report'!K902&lt;&gt;"",CONCATENATE("VoiceOver - Chrome - MAC OS  - ",'Final Report'!K902,CHAR(10)),""),IF('Final Report'!L902&lt;&gt;"",CONCATENATE("VoiceOver - iOS - ",'Final Report'!L902,CHAR(10)),""),IF('Final Report'!M902&lt;&gt;"",CONCATENATE("TalkBack - Android - ",'Final Report'!M902,CHAR(10)),""),IF('Final Report'!N902&lt;&gt;"",CONCATENATE("ZoomText - ",'Final Report'!N902,CHAR(10)),""),IF('Final Report'!O902&lt;&gt;"",CONCATENATE("Dragon - ",'Final Report'!O902,CHAR(10)),""),CHAR(10),"*Original Bug:*",CHAR(10),)))</f>
        <v>*Steps to Reproduce:*
N/A
*Actual Result:*
N/A
*ScreenShot Name:*
*Code Snippet*
0
*Expected Result*
N/A
*Rationale*
N/A
*Recommendation*
N/A
*WCAG 2.1 Conformance Level:*
N/A
*WCAG 2.1 Success Criteria:*
N/A
*Tested on:*
Windows: 11
MAC OS: 12
iOS: 15
Android OS: 10
FALSE</v>
      </c>
      <c r="D902" s="121" t="b">
        <f>Final_Report[[#This Row],[Severity]]</f>
        <v>0</v>
      </c>
      <c r="E902" s="103" t="str">
        <f>CONCATENATE('Final Report'!AD902,CHAR(10),CHAR(10),'Final Report'!AF902)</f>
        <v xml:space="preserve">
N/A</v>
      </c>
      <c r="F902" s="103" t="str">
        <f>Final_Report[[#This Row],[Components]]</f>
        <v>N/A (Level N/A), Accessibility, Audit, Marketing, MLM-XL, MLVISION, MyLab, US, VPAT</v>
      </c>
      <c r="G902" s="103" t="e">
        <f>Final_Report[[#This Row],[Labels]]</f>
        <v>#VALUE!</v>
      </c>
      <c r="H902" s="103">
        <f>Final_Report[[#This Row],[ScreenShot Name]]</f>
        <v>0</v>
      </c>
      <c r="I902" s="104">
        <f>Final_Report[[#This Row],[Priority]]</f>
        <v>0</v>
      </c>
      <c r="J902" s="103">
        <f>Final_Report[[#This Row],[Uploading Status]]</f>
        <v>0</v>
      </c>
    </row>
    <row r="903" spans="1:10" ht="409.5" hidden="1">
      <c r="A903" s="58">
        <f>Final_Report[[#This Row],[Issue Name]]</f>
        <v>0</v>
      </c>
      <c r="B903" s="103" t="str">
        <f>Final_Report[[#This Row],[Summary]]</f>
        <v>N/A</v>
      </c>
      <c r="C903" s="103" t="str">
        <f>CONCATENATE("*Steps to Reproduce:*",CHAR(10),CHAR(10),'Final Report'!AD903,CHAR(10),CHAR(10),'Final Report'!AF903,CHAR(10),CHAR(10),"*Actual Result:*",CHAR(10),'Final Report'!V903,CHAR(10),CHAR(10),"*ScreenShot Name:*",CHAR(10),'Final Report'!AI903,CHAR(10),CHAR(10),IF('Final Report'!X903&lt;&gt;"",CONCATENATE("*Code Snippet*",CHAR(10),'Final Report'!X903,CHAR(10),CHAR(10)),""),"*Expected Result*",CHAR(10),'Final Report'!Z903,CHAR(10),CHAR(10),"*Rationale*",CHAR(10),'Final Report'!AA903,CHAR(10),CHAR(10),"*Recommendation*",CHAR(10),'Final Report'!AC903,CHAR(10),CHAR(10),"*WCAG 2.1 Conformance Level:*",CHAR(10),'Final Report'!AG903,CHAR(10),CHAR(10),"*WCAG 2.1 Success Criteria:*",CHAR(10),'Final Report'!AH903,CHAR(10),CHAR(10),"*Tested on:*",CHAR(10),'Final Report'!AK903,CHAR(10),CHAR(10),IF(OR('Final Report'!G903&lt;&gt;"",'Final Report'!H903&lt;&gt;"",'Final Report'!I903&lt;&gt;"",'Final Report'!J903&lt;&gt;"",'Final Report'!K903&lt;&gt;"",'Final Report'!L903&lt;&gt;"",'Final Report'!M903&lt;&gt;"",'Final Report'!N903&lt;&gt;"",'Final Report'!O903&lt;&gt;""),CONCATENATE("*Assistive Technology:*",CHAR(10),IF('Final Report'!G903&lt;&gt;"",CONCATENATE("JAWS 2022 - Chrome - Windows - ",'Final Report'!G903,CHAR(10)),""),IF('Final Report'!H903&lt;&gt;"",CONCATENATE("NVDA 2022 - Firefox - Windows - ",'Final Report'!H903,CHAR(10)),""),IF('Final Report'!I903&lt;&gt;"",CONCATENATE("NVDA 2022 - Chrome - Windows - ",'Final Report'!I903,CHAR(10)),""),IF('Final Report'!J903&lt;&gt;"",CONCATENATE("VoiceOver - Safari - MAC OS - ",'Final Report'!J903,CHAR(10)),""),IF('Final Report'!K903&lt;&gt;"",CONCATENATE("VoiceOver - Chrome - MAC OS  - ",'Final Report'!K903,CHAR(10)),""),IF('Final Report'!L903&lt;&gt;"",CONCATENATE("VoiceOver - iOS - ",'Final Report'!L903,CHAR(10)),""),IF('Final Report'!M903&lt;&gt;"",CONCATENATE("TalkBack - Android - ",'Final Report'!M903,CHAR(10)),""),IF('Final Report'!N903&lt;&gt;"",CONCATENATE("ZoomText - ",'Final Report'!N903,CHAR(10)),""),IF('Final Report'!O903&lt;&gt;"",CONCATENATE("Dragon - ",'Final Report'!O903,CHAR(10)),""),CHAR(10),"*Original Bug:*",CHAR(10),)))</f>
        <v>*Steps to Reproduce:*
N/A
*Actual Result:*
N/A
*ScreenShot Name:*
*Code Snippet*
0
*Expected Result*
N/A
*Rationale*
N/A
*Recommendation*
N/A
*WCAG 2.1 Conformance Level:*
N/A
*WCAG 2.1 Success Criteria:*
N/A
*Tested on:*
Windows: 11
MAC OS: 12
iOS: 15
Android OS: 10
FALSE</v>
      </c>
      <c r="D903" s="121" t="b">
        <f>Final_Report[[#This Row],[Severity]]</f>
        <v>0</v>
      </c>
      <c r="E903" s="103" t="str">
        <f>CONCATENATE('Final Report'!AD903,CHAR(10),CHAR(10),'Final Report'!AF903)</f>
        <v xml:space="preserve">
N/A</v>
      </c>
      <c r="F903" s="103" t="str">
        <f>Final_Report[[#This Row],[Components]]</f>
        <v>N/A (Level N/A), Accessibility, Audit, Marketing, MLM-XL, MLVISION, MyLab, US, VPAT</v>
      </c>
      <c r="G903" s="103" t="e">
        <f>Final_Report[[#This Row],[Labels]]</f>
        <v>#VALUE!</v>
      </c>
      <c r="H903" s="103">
        <f>Final_Report[[#This Row],[ScreenShot Name]]</f>
        <v>0</v>
      </c>
      <c r="I903" s="104">
        <f>Final_Report[[#This Row],[Priority]]</f>
        <v>0</v>
      </c>
      <c r="J903" s="103">
        <f>Final_Report[[#This Row],[Uploading Status]]</f>
        <v>0</v>
      </c>
    </row>
    <row r="904" spans="1:10" ht="409.5" hidden="1">
      <c r="A904" s="58">
        <f>Final_Report[[#This Row],[Issue Name]]</f>
        <v>0</v>
      </c>
      <c r="B904" s="103" t="str">
        <f>Final_Report[[#This Row],[Summary]]</f>
        <v>N/A</v>
      </c>
      <c r="C904" s="103" t="str">
        <f>CONCATENATE("*Steps to Reproduce:*",CHAR(10),CHAR(10),'Final Report'!AD904,CHAR(10),CHAR(10),'Final Report'!AF904,CHAR(10),CHAR(10),"*Actual Result:*",CHAR(10),'Final Report'!V904,CHAR(10),CHAR(10),"*ScreenShot Name:*",CHAR(10),'Final Report'!AI904,CHAR(10),CHAR(10),IF('Final Report'!X904&lt;&gt;"",CONCATENATE("*Code Snippet*",CHAR(10),'Final Report'!X904,CHAR(10),CHAR(10)),""),"*Expected Result*",CHAR(10),'Final Report'!Z904,CHAR(10),CHAR(10),"*Rationale*",CHAR(10),'Final Report'!AA904,CHAR(10),CHAR(10),"*Recommendation*",CHAR(10),'Final Report'!AC904,CHAR(10),CHAR(10),"*WCAG 2.1 Conformance Level:*",CHAR(10),'Final Report'!AG904,CHAR(10),CHAR(10),"*WCAG 2.1 Success Criteria:*",CHAR(10),'Final Report'!AH904,CHAR(10),CHAR(10),"*Tested on:*",CHAR(10),'Final Report'!AK904,CHAR(10),CHAR(10),IF(OR('Final Report'!G904&lt;&gt;"",'Final Report'!H904&lt;&gt;"",'Final Report'!I904&lt;&gt;"",'Final Report'!J904&lt;&gt;"",'Final Report'!K904&lt;&gt;"",'Final Report'!L904&lt;&gt;"",'Final Report'!M904&lt;&gt;"",'Final Report'!N904&lt;&gt;"",'Final Report'!O904&lt;&gt;""),CONCATENATE("*Assistive Technology:*",CHAR(10),IF('Final Report'!G904&lt;&gt;"",CONCATENATE("JAWS 2022 - Chrome - Windows - ",'Final Report'!G904,CHAR(10)),""),IF('Final Report'!H904&lt;&gt;"",CONCATENATE("NVDA 2022 - Firefox - Windows - ",'Final Report'!H904,CHAR(10)),""),IF('Final Report'!I904&lt;&gt;"",CONCATENATE("NVDA 2022 - Chrome - Windows - ",'Final Report'!I904,CHAR(10)),""),IF('Final Report'!J904&lt;&gt;"",CONCATENATE("VoiceOver - Safari - MAC OS - ",'Final Report'!J904,CHAR(10)),""),IF('Final Report'!K904&lt;&gt;"",CONCATENATE("VoiceOver - Chrome - MAC OS  - ",'Final Report'!K904,CHAR(10)),""),IF('Final Report'!L904&lt;&gt;"",CONCATENATE("VoiceOver - iOS - ",'Final Report'!L904,CHAR(10)),""),IF('Final Report'!M904&lt;&gt;"",CONCATENATE("TalkBack - Android - ",'Final Report'!M904,CHAR(10)),""),IF('Final Report'!N904&lt;&gt;"",CONCATENATE("ZoomText - ",'Final Report'!N904,CHAR(10)),""),IF('Final Report'!O904&lt;&gt;"",CONCATENATE("Dragon - ",'Final Report'!O904,CHAR(10)),""),CHAR(10),"*Original Bug:*",CHAR(10),)))</f>
        <v>*Steps to Reproduce:*
N/A
*Actual Result:*
N/A
*ScreenShot Name:*
*Code Snippet*
0
*Expected Result*
N/A
*Rationale*
N/A
*Recommendation*
N/A
*WCAG 2.1 Conformance Level:*
N/A
*WCAG 2.1 Success Criteria:*
N/A
*Tested on:*
Windows: 11
MAC OS: 12
iOS: 15
Android OS: 10
FALSE</v>
      </c>
      <c r="D904" s="121" t="b">
        <f>Final_Report[[#This Row],[Severity]]</f>
        <v>0</v>
      </c>
      <c r="E904" s="103" t="str">
        <f>CONCATENATE('Final Report'!AD904,CHAR(10),CHAR(10),'Final Report'!AF904)</f>
        <v xml:space="preserve">
N/A</v>
      </c>
      <c r="F904" s="103" t="str">
        <f>Final_Report[[#This Row],[Components]]</f>
        <v>N/A (Level N/A), Accessibility, Audit, Marketing, MLM-XL, MLVISION, MyLab, US, VPAT</v>
      </c>
      <c r="G904" s="103" t="e">
        <f>Final_Report[[#This Row],[Labels]]</f>
        <v>#VALUE!</v>
      </c>
      <c r="H904" s="103">
        <f>Final_Report[[#This Row],[ScreenShot Name]]</f>
        <v>0</v>
      </c>
      <c r="I904" s="104">
        <f>Final_Report[[#This Row],[Priority]]</f>
        <v>0</v>
      </c>
      <c r="J904" s="103">
        <f>Final_Report[[#This Row],[Uploading Status]]</f>
        <v>0</v>
      </c>
    </row>
    <row r="905" spans="1:10" ht="409.5" hidden="1">
      <c r="A905" s="58">
        <f>Final_Report[[#This Row],[Issue Name]]</f>
        <v>0</v>
      </c>
      <c r="B905" s="103" t="str">
        <f>Final_Report[[#This Row],[Summary]]</f>
        <v>N/A</v>
      </c>
      <c r="C905" s="103" t="str">
        <f>CONCATENATE("*Steps to Reproduce:*",CHAR(10),CHAR(10),'Final Report'!AD905,CHAR(10),CHAR(10),'Final Report'!AF905,CHAR(10),CHAR(10),"*Actual Result:*",CHAR(10),'Final Report'!V905,CHAR(10),CHAR(10),"*ScreenShot Name:*",CHAR(10),'Final Report'!AI905,CHAR(10),CHAR(10),IF('Final Report'!X905&lt;&gt;"",CONCATENATE("*Code Snippet*",CHAR(10),'Final Report'!X905,CHAR(10),CHAR(10)),""),"*Expected Result*",CHAR(10),'Final Report'!Z905,CHAR(10),CHAR(10),"*Rationale*",CHAR(10),'Final Report'!AA905,CHAR(10),CHAR(10),"*Recommendation*",CHAR(10),'Final Report'!AC905,CHAR(10),CHAR(10),"*WCAG 2.1 Conformance Level:*",CHAR(10),'Final Report'!AG905,CHAR(10),CHAR(10),"*WCAG 2.1 Success Criteria:*",CHAR(10),'Final Report'!AH905,CHAR(10),CHAR(10),"*Tested on:*",CHAR(10),'Final Report'!AK905,CHAR(10),CHAR(10),IF(OR('Final Report'!G905&lt;&gt;"",'Final Report'!H905&lt;&gt;"",'Final Report'!I905&lt;&gt;"",'Final Report'!J905&lt;&gt;"",'Final Report'!K905&lt;&gt;"",'Final Report'!L905&lt;&gt;"",'Final Report'!M905&lt;&gt;"",'Final Report'!N905&lt;&gt;"",'Final Report'!O905&lt;&gt;""),CONCATENATE("*Assistive Technology:*",CHAR(10),IF('Final Report'!G905&lt;&gt;"",CONCATENATE("JAWS 2022 - Chrome - Windows - ",'Final Report'!G905,CHAR(10)),""),IF('Final Report'!H905&lt;&gt;"",CONCATENATE("NVDA 2022 - Firefox - Windows - ",'Final Report'!H905,CHAR(10)),""),IF('Final Report'!I905&lt;&gt;"",CONCATENATE("NVDA 2022 - Chrome - Windows - ",'Final Report'!I905,CHAR(10)),""),IF('Final Report'!J905&lt;&gt;"",CONCATENATE("VoiceOver - Safari - MAC OS - ",'Final Report'!J905,CHAR(10)),""),IF('Final Report'!K905&lt;&gt;"",CONCATENATE("VoiceOver - Chrome - MAC OS  - ",'Final Report'!K905,CHAR(10)),""),IF('Final Report'!L905&lt;&gt;"",CONCATENATE("VoiceOver - iOS - ",'Final Report'!L905,CHAR(10)),""),IF('Final Report'!M905&lt;&gt;"",CONCATENATE("TalkBack - Android - ",'Final Report'!M905,CHAR(10)),""),IF('Final Report'!N905&lt;&gt;"",CONCATENATE("ZoomText - ",'Final Report'!N905,CHAR(10)),""),IF('Final Report'!O905&lt;&gt;"",CONCATENATE("Dragon - ",'Final Report'!O905,CHAR(10)),""),CHAR(10),"*Original Bug:*",CHAR(10),)))</f>
        <v>*Steps to Reproduce:*
N/A
*Actual Result:*
N/A
*ScreenShot Name:*
*Code Snippet*
0
*Expected Result*
N/A
*Rationale*
N/A
*Recommendation*
N/A
*WCAG 2.1 Conformance Level:*
N/A
*WCAG 2.1 Success Criteria:*
N/A
*Tested on:*
Windows: 11
MAC OS: 12
iOS: 15
Android OS: 10
FALSE</v>
      </c>
      <c r="D905" s="121" t="b">
        <f>Final_Report[[#This Row],[Severity]]</f>
        <v>0</v>
      </c>
      <c r="E905" s="103" t="str">
        <f>CONCATENATE('Final Report'!AD905,CHAR(10),CHAR(10),'Final Report'!AF905)</f>
        <v xml:space="preserve">
N/A</v>
      </c>
      <c r="F905" s="103" t="str">
        <f>Final_Report[[#This Row],[Components]]</f>
        <v>N/A (Level N/A), Accessibility, Audit, Marketing, MLM-XL, MLVISION, MyLab, US, VPAT</v>
      </c>
      <c r="G905" s="103" t="e">
        <f>Final_Report[[#This Row],[Labels]]</f>
        <v>#VALUE!</v>
      </c>
      <c r="H905" s="103">
        <f>Final_Report[[#This Row],[ScreenShot Name]]</f>
        <v>0</v>
      </c>
      <c r="I905" s="104">
        <f>Final_Report[[#This Row],[Priority]]</f>
        <v>0</v>
      </c>
      <c r="J905" s="103">
        <f>Final_Report[[#This Row],[Uploading Status]]</f>
        <v>0</v>
      </c>
    </row>
    <row r="906" spans="1:10" ht="409.5" hidden="1">
      <c r="A906" s="58">
        <f>Final_Report[[#This Row],[Issue Name]]</f>
        <v>0</v>
      </c>
      <c r="B906" s="103" t="str">
        <f>Final_Report[[#This Row],[Summary]]</f>
        <v>N/A</v>
      </c>
      <c r="C906" s="103" t="str">
        <f>CONCATENATE("*Steps to Reproduce:*",CHAR(10),CHAR(10),'Final Report'!AD906,CHAR(10),CHAR(10),'Final Report'!AF906,CHAR(10),CHAR(10),"*Actual Result:*",CHAR(10),'Final Report'!V906,CHAR(10),CHAR(10),"*ScreenShot Name:*",CHAR(10),'Final Report'!AI906,CHAR(10),CHAR(10),IF('Final Report'!X906&lt;&gt;"",CONCATENATE("*Code Snippet*",CHAR(10),'Final Report'!X906,CHAR(10),CHAR(10)),""),"*Expected Result*",CHAR(10),'Final Report'!Z906,CHAR(10),CHAR(10),"*Rationale*",CHAR(10),'Final Report'!AA906,CHAR(10),CHAR(10),"*Recommendation*",CHAR(10),'Final Report'!AC906,CHAR(10),CHAR(10),"*WCAG 2.1 Conformance Level:*",CHAR(10),'Final Report'!AG906,CHAR(10),CHAR(10),"*WCAG 2.1 Success Criteria:*",CHAR(10),'Final Report'!AH906,CHAR(10),CHAR(10),"*Tested on:*",CHAR(10),'Final Report'!AK906,CHAR(10),CHAR(10),IF(OR('Final Report'!G906&lt;&gt;"",'Final Report'!H906&lt;&gt;"",'Final Report'!I906&lt;&gt;"",'Final Report'!J906&lt;&gt;"",'Final Report'!K906&lt;&gt;"",'Final Report'!L906&lt;&gt;"",'Final Report'!M906&lt;&gt;"",'Final Report'!N906&lt;&gt;"",'Final Report'!O906&lt;&gt;""),CONCATENATE("*Assistive Technology:*",CHAR(10),IF('Final Report'!G906&lt;&gt;"",CONCATENATE("JAWS 2022 - Chrome - Windows - ",'Final Report'!G906,CHAR(10)),""),IF('Final Report'!H906&lt;&gt;"",CONCATENATE("NVDA 2022 - Firefox - Windows - ",'Final Report'!H906,CHAR(10)),""),IF('Final Report'!I906&lt;&gt;"",CONCATENATE("NVDA 2022 - Chrome - Windows - ",'Final Report'!I906,CHAR(10)),""),IF('Final Report'!J906&lt;&gt;"",CONCATENATE("VoiceOver - Safari - MAC OS - ",'Final Report'!J906,CHAR(10)),""),IF('Final Report'!K906&lt;&gt;"",CONCATENATE("VoiceOver - Chrome - MAC OS  - ",'Final Report'!K906,CHAR(10)),""),IF('Final Report'!L906&lt;&gt;"",CONCATENATE("VoiceOver - iOS - ",'Final Report'!L906,CHAR(10)),""),IF('Final Report'!M906&lt;&gt;"",CONCATENATE("TalkBack - Android - ",'Final Report'!M906,CHAR(10)),""),IF('Final Report'!N906&lt;&gt;"",CONCATENATE("ZoomText - ",'Final Report'!N906,CHAR(10)),""),IF('Final Report'!O906&lt;&gt;"",CONCATENATE("Dragon - ",'Final Report'!O906,CHAR(10)),""),CHAR(10),"*Original Bug:*",CHAR(10),)))</f>
        <v>*Steps to Reproduce:*
N/A
*Actual Result:*
N/A
*ScreenShot Name:*
*Code Snippet*
0
*Expected Result*
N/A
*Rationale*
N/A
*Recommendation*
N/A
*WCAG 2.1 Conformance Level:*
N/A
*WCAG 2.1 Success Criteria:*
N/A
*Tested on:*
Windows: 11
MAC OS: 12
iOS: 15
Android OS: 10
FALSE</v>
      </c>
      <c r="D906" s="121" t="b">
        <f>Final_Report[[#This Row],[Severity]]</f>
        <v>0</v>
      </c>
      <c r="E906" s="103" t="str">
        <f>CONCATENATE('Final Report'!AD906,CHAR(10),CHAR(10),'Final Report'!AF906)</f>
        <v xml:space="preserve">
N/A</v>
      </c>
      <c r="F906" s="103" t="str">
        <f>Final_Report[[#This Row],[Components]]</f>
        <v>N/A (Level N/A), Accessibility, Audit, Marketing, MLM-XL, MLVISION, MyLab, US, VPAT</v>
      </c>
      <c r="G906" s="103" t="e">
        <f>Final_Report[[#This Row],[Labels]]</f>
        <v>#VALUE!</v>
      </c>
      <c r="H906" s="103">
        <f>Final_Report[[#This Row],[ScreenShot Name]]</f>
        <v>0</v>
      </c>
      <c r="I906" s="104">
        <f>Final_Report[[#This Row],[Priority]]</f>
        <v>0</v>
      </c>
      <c r="J906" s="103">
        <f>Final_Report[[#This Row],[Uploading Status]]</f>
        <v>0</v>
      </c>
    </row>
    <row r="907" spans="1:10" ht="409.5" hidden="1">
      <c r="A907" s="58">
        <f>Final_Report[[#This Row],[Issue Name]]</f>
        <v>0</v>
      </c>
      <c r="B907" s="103" t="str">
        <f>Final_Report[[#This Row],[Summary]]</f>
        <v>N/A</v>
      </c>
      <c r="C907" s="103" t="str">
        <f>CONCATENATE("*Steps to Reproduce:*",CHAR(10),CHAR(10),'Final Report'!AD907,CHAR(10),CHAR(10),'Final Report'!AF907,CHAR(10),CHAR(10),"*Actual Result:*",CHAR(10),'Final Report'!V907,CHAR(10),CHAR(10),"*ScreenShot Name:*",CHAR(10),'Final Report'!AI907,CHAR(10),CHAR(10),IF('Final Report'!X907&lt;&gt;"",CONCATENATE("*Code Snippet*",CHAR(10),'Final Report'!X907,CHAR(10),CHAR(10)),""),"*Expected Result*",CHAR(10),'Final Report'!Z907,CHAR(10),CHAR(10),"*Rationale*",CHAR(10),'Final Report'!AA907,CHAR(10),CHAR(10),"*Recommendation*",CHAR(10),'Final Report'!AC907,CHAR(10),CHAR(10),"*WCAG 2.1 Conformance Level:*",CHAR(10),'Final Report'!AG907,CHAR(10),CHAR(10),"*WCAG 2.1 Success Criteria:*",CHAR(10),'Final Report'!AH907,CHAR(10),CHAR(10),"*Tested on:*",CHAR(10),'Final Report'!AK907,CHAR(10),CHAR(10),IF(OR('Final Report'!G907&lt;&gt;"",'Final Report'!H907&lt;&gt;"",'Final Report'!I907&lt;&gt;"",'Final Report'!J907&lt;&gt;"",'Final Report'!K907&lt;&gt;"",'Final Report'!L907&lt;&gt;"",'Final Report'!M907&lt;&gt;"",'Final Report'!N907&lt;&gt;"",'Final Report'!O907&lt;&gt;""),CONCATENATE("*Assistive Technology:*",CHAR(10),IF('Final Report'!G907&lt;&gt;"",CONCATENATE("JAWS 2022 - Chrome - Windows - ",'Final Report'!G907,CHAR(10)),""),IF('Final Report'!H907&lt;&gt;"",CONCATENATE("NVDA 2022 - Firefox - Windows - ",'Final Report'!H907,CHAR(10)),""),IF('Final Report'!I907&lt;&gt;"",CONCATENATE("NVDA 2022 - Chrome - Windows - ",'Final Report'!I907,CHAR(10)),""),IF('Final Report'!J907&lt;&gt;"",CONCATENATE("VoiceOver - Safari - MAC OS - ",'Final Report'!J907,CHAR(10)),""),IF('Final Report'!K907&lt;&gt;"",CONCATENATE("VoiceOver - Chrome - MAC OS  - ",'Final Report'!K907,CHAR(10)),""),IF('Final Report'!L907&lt;&gt;"",CONCATENATE("VoiceOver - iOS - ",'Final Report'!L907,CHAR(10)),""),IF('Final Report'!M907&lt;&gt;"",CONCATENATE("TalkBack - Android - ",'Final Report'!M907,CHAR(10)),""),IF('Final Report'!N907&lt;&gt;"",CONCATENATE("ZoomText - ",'Final Report'!N907,CHAR(10)),""),IF('Final Report'!O907&lt;&gt;"",CONCATENATE("Dragon - ",'Final Report'!O907,CHAR(10)),""),CHAR(10),"*Original Bug:*",CHAR(10),)))</f>
        <v>*Steps to Reproduce:*
N/A
*Actual Result:*
N/A
*ScreenShot Name:*
*Code Snippet*
0
*Expected Result*
N/A
*Rationale*
N/A
*Recommendation*
N/A
*WCAG 2.1 Conformance Level:*
N/A
*WCAG 2.1 Success Criteria:*
N/A
*Tested on:*
Windows: 11
MAC OS: 12
iOS: 15
Android OS: 10
FALSE</v>
      </c>
      <c r="D907" s="121" t="b">
        <f>Final_Report[[#This Row],[Severity]]</f>
        <v>0</v>
      </c>
      <c r="E907" s="103" t="str">
        <f>CONCATENATE('Final Report'!AD907,CHAR(10),CHAR(10),'Final Report'!AF907)</f>
        <v xml:space="preserve">
N/A</v>
      </c>
      <c r="F907" s="103" t="str">
        <f>Final_Report[[#This Row],[Components]]</f>
        <v>N/A (Level N/A), Accessibility, Audit, Marketing, MLM-XL, MLVISION, MyLab, US, VPAT</v>
      </c>
      <c r="G907" s="103" t="e">
        <f>Final_Report[[#This Row],[Labels]]</f>
        <v>#VALUE!</v>
      </c>
      <c r="H907" s="103">
        <f>Final_Report[[#This Row],[ScreenShot Name]]</f>
        <v>0</v>
      </c>
      <c r="I907" s="104">
        <f>Final_Report[[#This Row],[Priority]]</f>
        <v>0</v>
      </c>
      <c r="J907" s="103">
        <f>Final_Report[[#This Row],[Uploading Status]]</f>
        <v>0</v>
      </c>
    </row>
    <row r="908" spans="1:10" ht="409.5" hidden="1">
      <c r="A908" s="58">
        <f>Final_Report[[#This Row],[Issue Name]]</f>
        <v>0</v>
      </c>
      <c r="B908" s="103" t="str">
        <f>Final_Report[[#This Row],[Summary]]</f>
        <v>N/A</v>
      </c>
      <c r="C908" s="103" t="str">
        <f>CONCATENATE("*Steps to Reproduce:*",CHAR(10),CHAR(10),'Final Report'!AD908,CHAR(10),CHAR(10),'Final Report'!AF908,CHAR(10),CHAR(10),"*Actual Result:*",CHAR(10),'Final Report'!V908,CHAR(10),CHAR(10),"*ScreenShot Name:*",CHAR(10),'Final Report'!AI908,CHAR(10),CHAR(10),IF('Final Report'!X908&lt;&gt;"",CONCATENATE("*Code Snippet*",CHAR(10),'Final Report'!X908,CHAR(10),CHAR(10)),""),"*Expected Result*",CHAR(10),'Final Report'!Z908,CHAR(10),CHAR(10),"*Rationale*",CHAR(10),'Final Report'!AA908,CHAR(10),CHAR(10),"*Recommendation*",CHAR(10),'Final Report'!AC908,CHAR(10),CHAR(10),"*WCAG 2.1 Conformance Level:*",CHAR(10),'Final Report'!AG908,CHAR(10),CHAR(10),"*WCAG 2.1 Success Criteria:*",CHAR(10),'Final Report'!AH908,CHAR(10),CHAR(10),"*Tested on:*",CHAR(10),'Final Report'!AK908,CHAR(10),CHAR(10),IF(OR('Final Report'!G908&lt;&gt;"",'Final Report'!H908&lt;&gt;"",'Final Report'!I908&lt;&gt;"",'Final Report'!J908&lt;&gt;"",'Final Report'!K908&lt;&gt;"",'Final Report'!L908&lt;&gt;"",'Final Report'!M908&lt;&gt;"",'Final Report'!N908&lt;&gt;"",'Final Report'!O908&lt;&gt;""),CONCATENATE("*Assistive Technology:*",CHAR(10),IF('Final Report'!G908&lt;&gt;"",CONCATENATE("JAWS 2022 - Chrome - Windows - ",'Final Report'!G908,CHAR(10)),""),IF('Final Report'!H908&lt;&gt;"",CONCATENATE("NVDA 2022 - Firefox - Windows - ",'Final Report'!H908,CHAR(10)),""),IF('Final Report'!I908&lt;&gt;"",CONCATENATE("NVDA 2022 - Chrome - Windows - ",'Final Report'!I908,CHAR(10)),""),IF('Final Report'!J908&lt;&gt;"",CONCATENATE("VoiceOver - Safari - MAC OS - ",'Final Report'!J908,CHAR(10)),""),IF('Final Report'!K908&lt;&gt;"",CONCATENATE("VoiceOver - Chrome - MAC OS  - ",'Final Report'!K908,CHAR(10)),""),IF('Final Report'!L908&lt;&gt;"",CONCATENATE("VoiceOver - iOS - ",'Final Report'!L908,CHAR(10)),""),IF('Final Report'!M908&lt;&gt;"",CONCATENATE("TalkBack - Android - ",'Final Report'!M908,CHAR(10)),""),IF('Final Report'!N908&lt;&gt;"",CONCATENATE("ZoomText - ",'Final Report'!N908,CHAR(10)),""),IF('Final Report'!O908&lt;&gt;"",CONCATENATE("Dragon - ",'Final Report'!O908,CHAR(10)),""),CHAR(10),"*Original Bug:*",CHAR(10),)))</f>
        <v>*Steps to Reproduce:*
N/A
*Actual Result:*
N/A
*ScreenShot Name:*
*Code Snippet*
0
*Expected Result*
N/A
*Rationale*
N/A
*Recommendation*
N/A
*WCAG 2.1 Conformance Level:*
N/A
*WCAG 2.1 Success Criteria:*
N/A
*Tested on:*
Windows: 11
MAC OS: 12
iOS: 15
Android OS: 10
FALSE</v>
      </c>
      <c r="D908" s="121" t="b">
        <f>Final_Report[[#This Row],[Severity]]</f>
        <v>0</v>
      </c>
      <c r="E908" s="103" t="str">
        <f>CONCATENATE('Final Report'!AD908,CHAR(10),CHAR(10),'Final Report'!AF908)</f>
        <v xml:space="preserve">
N/A</v>
      </c>
      <c r="F908" s="103" t="str">
        <f>Final_Report[[#This Row],[Components]]</f>
        <v>N/A (Level N/A), Accessibility, Audit, Marketing, MLM-XL, MLVISION, MyLab, US, VPAT</v>
      </c>
      <c r="G908" s="103" t="e">
        <f>Final_Report[[#This Row],[Labels]]</f>
        <v>#VALUE!</v>
      </c>
      <c r="H908" s="103">
        <f>Final_Report[[#This Row],[ScreenShot Name]]</f>
        <v>0</v>
      </c>
      <c r="I908" s="104">
        <f>Final_Report[[#This Row],[Priority]]</f>
        <v>0</v>
      </c>
      <c r="J908" s="103">
        <f>Final_Report[[#This Row],[Uploading Status]]</f>
        <v>0</v>
      </c>
    </row>
    <row r="909" spans="1:10" ht="409.5" hidden="1">
      <c r="A909" s="58">
        <f>Final_Report[[#This Row],[Issue Name]]</f>
        <v>0</v>
      </c>
      <c r="B909" s="103" t="str">
        <f>Final_Report[[#This Row],[Summary]]</f>
        <v>N/A</v>
      </c>
      <c r="C909" s="103" t="str">
        <f>CONCATENATE("*Steps to Reproduce:*",CHAR(10),CHAR(10),'Final Report'!AD909,CHAR(10),CHAR(10),'Final Report'!AF909,CHAR(10),CHAR(10),"*Actual Result:*",CHAR(10),'Final Report'!V909,CHAR(10),CHAR(10),"*ScreenShot Name:*",CHAR(10),'Final Report'!AI909,CHAR(10),CHAR(10),IF('Final Report'!X909&lt;&gt;"",CONCATENATE("*Code Snippet*",CHAR(10),'Final Report'!X909,CHAR(10),CHAR(10)),""),"*Expected Result*",CHAR(10),'Final Report'!Z909,CHAR(10),CHAR(10),"*Rationale*",CHAR(10),'Final Report'!AA909,CHAR(10),CHAR(10),"*Recommendation*",CHAR(10),'Final Report'!AC909,CHAR(10),CHAR(10),"*WCAG 2.1 Conformance Level:*",CHAR(10),'Final Report'!AG909,CHAR(10),CHAR(10),"*WCAG 2.1 Success Criteria:*",CHAR(10),'Final Report'!AH909,CHAR(10),CHAR(10),"*Tested on:*",CHAR(10),'Final Report'!AK909,CHAR(10),CHAR(10),IF(OR('Final Report'!G909&lt;&gt;"",'Final Report'!H909&lt;&gt;"",'Final Report'!I909&lt;&gt;"",'Final Report'!J909&lt;&gt;"",'Final Report'!K909&lt;&gt;"",'Final Report'!L909&lt;&gt;"",'Final Report'!M909&lt;&gt;"",'Final Report'!N909&lt;&gt;"",'Final Report'!O909&lt;&gt;""),CONCATENATE("*Assistive Technology:*",CHAR(10),IF('Final Report'!G909&lt;&gt;"",CONCATENATE("JAWS 2022 - Chrome - Windows - ",'Final Report'!G909,CHAR(10)),""),IF('Final Report'!H909&lt;&gt;"",CONCATENATE("NVDA 2022 - Firefox - Windows - ",'Final Report'!H909,CHAR(10)),""),IF('Final Report'!I909&lt;&gt;"",CONCATENATE("NVDA 2022 - Chrome - Windows - ",'Final Report'!I909,CHAR(10)),""),IF('Final Report'!J909&lt;&gt;"",CONCATENATE("VoiceOver - Safari - MAC OS - ",'Final Report'!J909,CHAR(10)),""),IF('Final Report'!K909&lt;&gt;"",CONCATENATE("VoiceOver - Chrome - MAC OS  - ",'Final Report'!K909,CHAR(10)),""),IF('Final Report'!L909&lt;&gt;"",CONCATENATE("VoiceOver - iOS - ",'Final Report'!L909,CHAR(10)),""),IF('Final Report'!M909&lt;&gt;"",CONCATENATE("TalkBack - Android - ",'Final Report'!M909,CHAR(10)),""),IF('Final Report'!N909&lt;&gt;"",CONCATENATE("ZoomText - ",'Final Report'!N909,CHAR(10)),""),IF('Final Report'!O909&lt;&gt;"",CONCATENATE("Dragon - ",'Final Report'!O909,CHAR(10)),""),CHAR(10),"*Original Bug:*",CHAR(10),)))</f>
        <v>*Steps to Reproduce:*
N/A
*Actual Result:*
N/A
*ScreenShot Name:*
*Code Snippet*
0
*Expected Result*
N/A
*Rationale*
N/A
*Recommendation*
N/A
*WCAG 2.1 Conformance Level:*
N/A
*WCAG 2.1 Success Criteria:*
N/A
*Tested on:*
Windows: 11
MAC OS: 12
iOS: 15
Android OS: 10
FALSE</v>
      </c>
      <c r="D909" s="121" t="b">
        <f>Final_Report[[#This Row],[Severity]]</f>
        <v>0</v>
      </c>
      <c r="E909" s="103" t="str">
        <f>CONCATENATE('Final Report'!AD909,CHAR(10),CHAR(10),'Final Report'!AF909)</f>
        <v xml:space="preserve">
N/A</v>
      </c>
      <c r="F909" s="103" t="str">
        <f>Final_Report[[#This Row],[Components]]</f>
        <v>N/A (Level N/A), Accessibility, Audit, Marketing, MLM-XL, MLVISION, MyLab, US, VPAT</v>
      </c>
      <c r="G909" s="103" t="e">
        <f>Final_Report[[#This Row],[Labels]]</f>
        <v>#VALUE!</v>
      </c>
      <c r="H909" s="103">
        <f>Final_Report[[#This Row],[ScreenShot Name]]</f>
        <v>0</v>
      </c>
      <c r="I909" s="104">
        <f>Final_Report[[#This Row],[Priority]]</f>
        <v>0</v>
      </c>
      <c r="J909" s="103">
        <f>Final_Report[[#This Row],[Uploading Status]]</f>
        <v>0</v>
      </c>
    </row>
    <row r="910" spans="1:10" ht="409.5" hidden="1">
      <c r="A910" s="58">
        <f>Final_Report[[#This Row],[Issue Name]]</f>
        <v>0</v>
      </c>
      <c r="B910" s="103" t="str">
        <f>Final_Report[[#This Row],[Summary]]</f>
        <v>N/A</v>
      </c>
      <c r="C910" s="103" t="str">
        <f>CONCATENATE("*Steps to Reproduce:*",CHAR(10),CHAR(10),'Final Report'!AD910,CHAR(10),CHAR(10),'Final Report'!AF910,CHAR(10),CHAR(10),"*Actual Result:*",CHAR(10),'Final Report'!V910,CHAR(10),CHAR(10),"*ScreenShot Name:*",CHAR(10),'Final Report'!AI910,CHAR(10),CHAR(10),IF('Final Report'!X910&lt;&gt;"",CONCATENATE("*Code Snippet*",CHAR(10),'Final Report'!X910,CHAR(10),CHAR(10)),""),"*Expected Result*",CHAR(10),'Final Report'!Z910,CHAR(10),CHAR(10),"*Rationale*",CHAR(10),'Final Report'!AA910,CHAR(10),CHAR(10),"*Recommendation*",CHAR(10),'Final Report'!AC910,CHAR(10),CHAR(10),"*WCAG 2.1 Conformance Level:*",CHAR(10),'Final Report'!AG910,CHAR(10),CHAR(10),"*WCAG 2.1 Success Criteria:*",CHAR(10),'Final Report'!AH910,CHAR(10),CHAR(10),"*Tested on:*",CHAR(10),'Final Report'!AK910,CHAR(10),CHAR(10),IF(OR('Final Report'!G910&lt;&gt;"",'Final Report'!H910&lt;&gt;"",'Final Report'!I910&lt;&gt;"",'Final Report'!J910&lt;&gt;"",'Final Report'!K910&lt;&gt;"",'Final Report'!L910&lt;&gt;"",'Final Report'!M910&lt;&gt;"",'Final Report'!N910&lt;&gt;"",'Final Report'!O910&lt;&gt;""),CONCATENATE("*Assistive Technology:*",CHAR(10),IF('Final Report'!G910&lt;&gt;"",CONCATENATE("JAWS 2022 - Chrome - Windows - ",'Final Report'!G910,CHAR(10)),""),IF('Final Report'!H910&lt;&gt;"",CONCATENATE("NVDA 2022 - Firefox - Windows - ",'Final Report'!H910,CHAR(10)),""),IF('Final Report'!I910&lt;&gt;"",CONCATENATE("NVDA 2022 - Chrome - Windows - ",'Final Report'!I910,CHAR(10)),""),IF('Final Report'!J910&lt;&gt;"",CONCATENATE("VoiceOver - Safari - MAC OS - ",'Final Report'!J910,CHAR(10)),""),IF('Final Report'!K910&lt;&gt;"",CONCATENATE("VoiceOver - Chrome - MAC OS  - ",'Final Report'!K910,CHAR(10)),""),IF('Final Report'!L910&lt;&gt;"",CONCATENATE("VoiceOver - iOS - ",'Final Report'!L910,CHAR(10)),""),IF('Final Report'!M910&lt;&gt;"",CONCATENATE("TalkBack - Android - ",'Final Report'!M910,CHAR(10)),""),IF('Final Report'!N910&lt;&gt;"",CONCATENATE("ZoomText - ",'Final Report'!N910,CHAR(10)),""),IF('Final Report'!O910&lt;&gt;"",CONCATENATE("Dragon - ",'Final Report'!O910,CHAR(10)),""),CHAR(10),"*Original Bug:*",CHAR(10),)))</f>
        <v>*Steps to Reproduce:*
N/A
*Actual Result:*
N/A
*ScreenShot Name:*
*Code Snippet*
0
*Expected Result*
N/A
*Rationale*
N/A
*Recommendation*
N/A
*WCAG 2.1 Conformance Level:*
N/A
*WCAG 2.1 Success Criteria:*
N/A
*Tested on:*
Windows: 11
MAC OS: 12
iOS: 15
Android OS: 10
FALSE</v>
      </c>
      <c r="D910" s="121" t="b">
        <f>Final_Report[[#This Row],[Severity]]</f>
        <v>0</v>
      </c>
      <c r="E910" s="103" t="str">
        <f>CONCATENATE('Final Report'!AD910,CHAR(10),CHAR(10),'Final Report'!AF910)</f>
        <v xml:space="preserve">
N/A</v>
      </c>
      <c r="F910" s="103" t="str">
        <f>Final_Report[[#This Row],[Components]]</f>
        <v>N/A (Level N/A), Accessibility, Audit, Marketing, MLM-XL, MLVISION, MyLab, US, VPAT</v>
      </c>
      <c r="G910" s="103" t="e">
        <f>Final_Report[[#This Row],[Labels]]</f>
        <v>#VALUE!</v>
      </c>
      <c r="H910" s="103">
        <f>Final_Report[[#This Row],[ScreenShot Name]]</f>
        <v>0</v>
      </c>
      <c r="I910" s="104">
        <f>Final_Report[[#This Row],[Priority]]</f>
        <v>0</v>
      </c>
      <c r="J910" s="103">
        <f>Final_Report[[#This Row],[Uploading Status]]</f>
        <v>0</v>
      </c>
    </row>
    <row r="911" spans="1:10" ht="409.5" hidden="1">
      <c r="A911" s="58">
        <f>Final_Report[[#This Row],[Issue Name]]</f>
        <v>0</v>
      </c>
      <c r="B911" s="103" t="str">
        <f>Final_Report[[#This Row],[Summary]]</f>
        <v>N/A</v>
      </c>
      <c r="C911" s="103" t="str">
        <f>CONCATENATE("*Steps to Reproduce:*",CHAR(10),CHAR(10),'Final Report'!AD911,CHAR(10),CHAR(10),'Final Report'!AF911,CHAR(10),CHAR(10),"*Actual Result:*",CHAR(10),'Final Report'!V911,CHAR(10),CHAR(10),"*ScreenShot Name:*",CHAR(10),'Final Report'!AI911,CHAR(10),CHAR(10),IF('Final Report'!X911&lt;&gt;"",CONCATENATE("*Code Snippet*",CHAR(10),'Final Report'!X911,CHAR(10),CHAR(10)),""),"*Expected Result*",CHAR(10),'Final Report'!Z911,CHAR(10),CHAR(10),"*Rationale*",CHAR(10),'Final Report'!AA911,CHAR(10),CHAR(10),"*Recommendation*",CHAR(10),'Final Report'!AC911,CHAR(10),CHAR(10),"*WCAG 2.1 Conformance Level:*",CHAR(10),'Final Report'!AG911,CHAR(10),CHAR(10),"*WCAG 2.1 Success Criteria:*",CHAR(10),'Final Report'!AH911,CHAR(10),CHAR(10),"*Tested on:*",CHAR(10),'Final Report'!AK911,CHAR(10),CHAR(10),IF(OR('Final Report'!G911&lt;&gt;"",'Final Report'!H911&lt;&gt;"",'Final Report'!I911&lt;&gt;"",'Final Report'!J911&lt;&gt;"",'Final Report'!K911&lt;&gt;"",'Final Report'!L911&lt;&gt;"",'Final Report'!M911&lt;&gt;"",'Final Report'!N911&lt;&gt;"",'Final Report'!O911&lt;&gt;""),CONCATENATE("*Assistive Technology:*",CHAR(10),IF('Final Report'!G911&lt;&gt;"",CONCATENATE("JAWS 2022 - Chrome - Windows - ",'Final Report'!G911,CHAR(10)),""),IF('Final Report'!H911&lt;&gt;"",CONCATENATE("NVDA 2022 - Firefox - Windows - ",'Final Report'!H911,CHAR(10)),""),IF('Final Report'!I911&lt;&gt;"",CONCATENATE("NVDA 2022 - Chrome - Windows - ",'Final Report'!I911,CHAR(10)),""),IF('Final Report'!J911&lt;&gt;"",CONCATENATE("VoiceOver - Safari - MAC OS - ",'Final Report'!J911,CHAR(10)),""),IF('Final Report'!K911&lt;&gt;"",CONCATENATE("VoiceOver - Chrome - MAC OS  - ",'Final Report'!K911,CHAR(10)),""),IF('Final Report'!L911&lt;&gt;"",CONCATENATE("VoiceOver - iOS - ",'Final Report'!L911,CHAR(10)),""),IF('Final Report'!M911&lt;&gt;"",CONCATENATE("TalkBack - Android - ",'Final Report'!M911,CHAR(10)),""),IF('Final Report'!N911&lt;&gt;"",CONCATENATE("ZoomText - ",'Final Report'!N911,CHAR(10)),""),IF('Final Report'!O911&lt;&gt;"",CONCATENATE("Dragon - ",'Final Report'!O911,CHAR(10)),""),CHAR(10),"*Original Bug:*",CHAR(10),)))</f>
        <v>*Steps to Reproduce:*
N/A
*Actual Result:*
N/A
*ScreenShot Name:*
*Code Snippet*
0
*Expected Result*
N/A
*Rationale*
N/A
*Recommendation*
N/A
*WCAG 2.1 Conformance Level:*
N/A
*WCAG 2.1 Success Criteria:*
N/A
*Tested on:*
Windows: 11
MAC OS: 12
iOS: 15
Android OS: 10
FALSE</v>
      </c>
      <c r="D911" s="121" t="b">
        <f>Final_Report[[#This Row],[Severity]]</f>
        <v>0</v>
      </c>
      <c r="E911" s="103" t="str">
        <f>CONCATENATE('Final Report'!AD911,CHAR(10),CHAR(10),'Final Report'!AF911)</f>
        <v xml:space="preserve">
N/A</v>
      </c>
      <c r="F911" s="103" t="str">
        <f>Final_Report[[#This Row],[Components]]</f>
        <v>N/A (Level N/A), Accessibility, Audit, Marketing, MLM-XL, MLVISION, MyLab, US, VPAT</v>
      </c>
      <c r="G911" s="103" t="e">
        <f>Final_Report[[#This Row],[Labels]]</f>
        <v>#VALUE!</v>
      </c>
      <c r="H911" s="103">
        <f>Final_Report[[#This Row],[ScreenShot Name]]</f>
        <v>0</v>
      </c>
      <c r="I911" s="104">
        <f>Final_Report[[#This Row],[Priority]]</f>
        <v>0</v>
      </c>
      <c r="J911" s="103">
        <f>Final_Report[[#This Row],[Uploading Status]]</f>
        <v>0</v>
      </c>
    </row>
    <row r="912" spans="1:10" ht="409.5" hidden="1">
      <c r="A912" s="58">
        <f>Final_Report[[#This Row],[Issue Name]]</f>
        <v>0</v>
      </c>
      <c r="B912" s="103" t="str">
        <f>Final_Report[[#This Row],[Summary]]</f>
        <v>N/A</v>
      </c>
      <c r="C912" s="103" t="str">
        <f>CONCATENATE("*Steps to Reproduce:*",CHAR(10),CHAR(10),'Final Report'!AD912,CHAR(10),CHAR(10),'Final Report'!AF912,CHAR(10),CHAR(10),"*Actual Result:*",CHAR(10),'Final Report'!V912,CHAR(10),CHAR(10),"*ScreenShot Name:*",CHAR(10),'Final Report'!AI912,CHAR(10),CHAR(10),IF('Final Report'!X912&lt;&gt;"",CONCATENATE("*Code Snippet*",CHAR(10),'Final Report'!X912,CHAR(10),CHAR(10)),""),"*Expected Result*",CHAR(10),'Final Report'!Z912,CHAR(10),CHAR(10),"*Rationale*",CHAR(10),'Final Report'!AA912,CHAR(10),CHAR(10),"*Recommendation*",CHAR(10),'Final Report'!AC912,CHAR(10),CHAR(10),"*WCAG 2.1 Conformance Level:*",CHAR(10),'Final Report'!AG912,CHAR(10),CHAR(10),"*WCAG 2.1 Success Criteria:*",CHAR(10),'Final Report'!AH912,CHAR(10),CHAR(10),"*Tested on:*",CHAR(10),'Final Report'!AK912,CHAR(10),CHAR(10),IF(OR('Final Report'!G912&lt;&gt;"",'Final Report'!H912&lt;&gt;"",'Final Report'!I912&lt;&gt;"",'Final Report'!J912&lt;&gt;"",'Final Report'!K912&lt;&gt;"",'Final Report'!L912&lt;&gt;"",'Final Report'!M912&lt;&gt;"",'Final Report'!N912&lt;&gt;"",'Final Report'!O912&lt;&gt;""),CONCATENATE("*Assistive Technology:*",CHAR(10),IF('Final Report'!G912&lt;&gt;"",CONCATENATE("JAWS 2022 - Chrome - Windows - ",'Final Report'!G912,CHAR(10)),""),IF('Final Report'!H912&lt;&gt;"",CONCATENATE("NVDA 2022 - Firefox - Windows - ",'Final Report'!H912,CHAR(10)),""),IF('Final Report'!I912&lt;&gt;"",CONCATENATE("NVDA 2022 - Chrome - Windows - ",'Final Report'!I912,CHAR(10)),""),IF('Final Report'!J912&lt;&gt;"",CONCATENATE("VoiceOver - Safari - MAC OS - ",'Final Report'!J912,CHAR(10)),""),IF('Final Report'!K912&lt;&gt;"",CONCATENATE("VoiceOver - Chrome - MAC OS  - ",'Final Report'!K912,CHAR(10)),""),IF('Final Report'!L912&lt;&gt;"",CONCATENATE("VoiceOver - iOS - ",'Final Report'!L912,CHAR(10)),""),IF('Final Report'!M912&lt;&gt;"",CONCATENATE("TalkBack - Android - ",'Final Report'!M912,CHAR(10)),""),IF('Final Report'!N912&lt;&gt;"",CONCATENATE("ZoomText - ",'Final Report'!N912,CHAR(10)),""),IF('Final Report'!O912&lt;&gt;"",CONCATENATE("Dragon - ",'Final Report'!O912,CHAR(10)),""),CHAR(10),"*Original Bug:*",CHAR(10),)))</f>
        <v>*Steps to Reproduce:*
N/A
*Actual Result:*
N/A
*ScreenShot Name:*
*Code Snippet*
0
*Expected Result*
N/A
*Rationale*
N/A
*Recommendation*
N/A
*WCAG 2.1 Conformance Level:*
N/A
*WCAG 2.1 Success Criteria:*
N/A
*Tested on:*
Windows: 11
MAC OS: 12
iOS: 15
Android OS: 10
FALSE</v>
      </c>
      <c r="D912" s="121" t="b">
        <f>Final_Report[[#This Row],[Severity]]</f>
        <v>0</v>
      </c>
      <c r="E912" s="103" t="str">
        <f>CONCATENATE('Final Report'!AD912,CHAR(10),CHAR(10),'Final Report'!AF912)</f>
        <v xml:space="preserve">
N/A</v>
      </c>
      <c r="F912" s="103" t="str">
        <f>Final_Report[[#This Row],[Components]]</f>
        <v>N/A (Level N/A), Accessibility, Audit, Marketing, MLM-XL, MLVISION, MyLab, US, VPAT</v>
      </c>
      <c r="G912" s="103" t="e">
        <f>Final_Report[[#This Row],[Labels]]</f>
        <v>#VALUE!</v>
      </c>
      <c r="H912" s="103">
        <f>Final_Report[[#This Row],[ScreenShot Name]]</f>
        <v>0</v>
      </c>
      <c r="I912" s="104">
        <f>Final_Report[[#This Row],[Priority]]</f>
        <v>0</v>
      </c>
      <c r="J912" s="103">
        <f>Final_Report[[#This Row],[Uploading Status]]</f>
        <v>0</v>
      </c>
    </row>
    <row r="913" spans="1:10" ht="409.5" hidden="1">
      <c r="A913" s="58">
        <f>Final_Report[[#This Row],[Issue Name]]</f>
        <v>0</v>
      </c>
      <c r="B913" s="103" t="str">
        <f>Final_Report[[#This Row],[Summary]]</f>
        <v>N/A</v>
      </c>
      <c r="C913" s="103" t="str">
        <f>CONCATENATE("*Steps to Reproduce:*",CHAR(10),CHAR(10),'Final Report'!AD913,CHAR(10),CHAR(10),'Final Report'!AF913,CHAR(10),CHAR(10),"*Actual Result:*",CHAR(10),'Final Report'!V913,CHAR(10),CHAR(10),"*ScreenShot Name:*",CHAR(10),'Final Report'!AI913,CHAR(10),CHAR(10),IF('Final Report'!X913&lt;&gt;"",CONCATENATE("*Code Snippet*",CHAR(10),'Final Report'!X913,CHAR(10),CHAR(10)),""),"*Expected Result*",CHAR(10),'Final Report'!Z913,CHAR(10),CHAR(10),"*Rationale*",CHAR(10),'Final Report'!AA913,CHAR(10),CHAR(10),"*Recommendation*",CHAR(10),'Final Report'!AC913,CHAR(10),CHAR(10),"*WCAG 2.1 Conformance Level:*",CHAR(10),'Final Report'!AG913,CHAR(10),CHAR(10),"*WCAG 2.1 Success Criteria:*",CHAR(10),'Final Report'!AH913,CHAR(10),CHAR(10),"*Tested on:*",CHAR(10),'Final Report'!AK913,CHAR(10),CHAR(10),IF(OR('Final Report'!G913&lt;&gt;"",'Final Report'!H913&lt;&gt;"",'Final Report'!I913&lt;&gt;"",'Final Report'!J913&lt;&gt;"",'Final Report'!K913&lt;&gt;"",'Final Report'!L913&lt;&gt;"",'Final Report'!M913&lt;&gt;"",'Final Report'!N913&lt;&gt;"",'Final Report'!O913&lt;&gt;""),CONCATENATE("*Assistive Technology:*",CHAR(10),IF('Final Report'!G913&lt;&gt;"",CONCATENATE("JAWS 2022 - Chrome - Windows - ",'Final Report'!G913,CHAR(10)),""),IF('Final Report'!H913&lt;&gt;"",CONCATENATE("NVDA 2022 - Firefox - Windows - ",'Final Report'!H913,CHAR(10)),""),IF('Final Report'!I913&lt;&gt;"",CONCATENATE("NVDA 2022 - Chrome - Windows - ",'Final Report'!I913,CHAR(10)),""),IF('Final Report'!J913&lt;&gt;"",CONCATENATE("VoiceOver - Safari - MAC OS - ",'Final Report'!J913,CHAR(10)),""),IF('Final Report'!K913&lt;&gt;"",CONCATENATE("VoiceOver - Chrome - MAC OS  - ",'Final Report'!K913,CHAR(10)),""),IF('Final Report'!L913&lt;&gt;"",CONCATENATE("VoiceOver - iOS - ",'Final Report'!L913,CHAR(10)),""),IF('Final Report'!M913&lt;&gt;"",CONCATENATE("TalkBack - Android - ",'Final Report'!M913,CHAR(10)),""),IF('Final Report'!N913&lt;&gt;"",CONCATENATE("ZoomText - ",'Final Report'!N913,CHAR(10)),""),IF('Final Report'!O913&lt;&gt;"",CONCATENATE("Dragon - ",'Final Report'!O913,CHAR(10)),""),CHAR(10),"*Original Bug:*",CHAR(10),)))</f>
        <v>*Steps to Reproduce:*
N/A
*Actual Result:*
N/A
*ScreenShot Name:*
*Code Snippet*
0
*Expected Result*
N/A
*Rationale*
N/A
*Recommendation*
N/A
*WCAG 2.1 Conformance Level:*
N/A
*WCAG 2.1 Success Criteria:*
N/A
*Tested on:*
Windows: 11
MAC OS: 12
iOS: 15
Android OS: 10
FALSE</v>
      </c>
      <c r="D913" s="121" t="b">
        <f>Final_Report[[#This Row],[Severity]]</f>
        <v>0</v>
      </c>
      <c r="E913" s="103" t="str">
        <f>CONCATENATE('Final Report'!AD913,CHAR(10),CHAR(10),'Final Report'!AF913)</f>
        <v xml:space="preserve">
N/A</v>
      </c>
      <c r="F913" s="103" t="str">
        <f>Final_Report[[#This Row],[Components]]</f>
        <v>N/A (Level N/A), Accessibility, Audit, Marketing, MLM-XL, MLVISION, MyLab, US, VPAT</v>
      </c>
      <c r="G913" s="103" t="e">
        <f>Final_Report[[#This Row],[Labels]]</f>
        <v>#VALUE!</v>
      </c>
      <c r="H913" s="103">
        <f>Final_Report[[#This Row],[ScreenShot Name]]</f>
        <v>0</v>
      </c>
      <c r="I913" s="104">
        <f>Final_Report[[#This Row],[Priority]]</f>
        <v>0</v>
      </c>
      <c r="J913" s="103">
        <f>Final_Report[[#This Row],[Uploading Status]]</f>
        <v>0</v>
      </c>
    </row>
    <row r="914" spans="1:10" ht="409.5" hidden="1">
      <c r="A914" s="58">
        <f>Final_Report[[#This Row],[Issue Name]]</f>
        <v>0</v>
      </c>
      <c r="B914" s="103" t="str">
        <f>Final_Report[[#This Row],[Summary]]</f>
        <v>N/A</v>
      </c>
      <c r="C914" s="103" t="str">
        <f>CONCATENATE("*Steps to Reproduce:*",CHAR(10),CHAR(10),'Final Report'!AD914,CHAR(10),CHAR(10),'Final Report'!AF914,CHAR(10),CHAR(10),"*Actual Result:*",CHAR(10),'Final Report'!V914,CHAR(10),CHAR(10),"*ScreenShot Name:*",CHAR(10),'Final Report'!AI914,CHAR(10),CHAR(10),IF('Final Report'!X914&lt;&gt;"",CONCATENATE("*Code Snippet*",CHAR(10),'Final Report'!X914,CHAR(10),CHAR(10)),""),"*Expected Result*",CHAR(10),'Final Report'!Z914,CHAR(10),CHAR(10),"*Rationale*",CHAR(10),'Final Report'!AA914,CHAR(10),CHAR(10),"*Recommendation*",CHAR(10),'Final Report'!AC914,CHAR(10),CHAR(10),"*WCAG 2.1 Conformance Level:*",CHAR(10),'Final Report'!AG914,CHAR(10),CHAR(10),"*WCAG 2.1 Success Criteria:*",CHAR(10),'Final Report'!AH914,CHAR(10),CHAR(10),"*Tested on:*",CHAR(10),'Final Report'!AK914,CHAR(10),CHAR(10),IF(OR('Final Report'!G914&lt;&gt;"",'Final Report'!H914&lt;&gt;"",'Final Report'!I914&lt;&gt;"",'Final Report'!J914&lt;&gt;"",'Final Report'!K914&lt;&gt;"",'Final Report'!L914&lt;&gt;"",'Final Report'!M914&lt;&gt;"",'Final Report'!N914&lt;&gt;"",'Final Report'!O914&lt;&gt;""),CONCATENATE("*Assistive Technology:*",CHAR(10),IF('Final Report'!G914&lt;&gt;"",CONCATENATE("JAWS 2022 - Chrome - Windows - ",'Final Report'!G914,CHAR(10)),""),IF('Final Report'!H914&lt;&gt;"",CONCATENATE("NVDA 2022 - Firefox - Windows - ",'Final Report'!H914,CHAR(10)),""),IF('Final Report'!I914&lt;&gt;"",CONCATENATE("NVDA 2022 - Chrome - Windows - ",'Final Report'!I914,CHAR(10)),""),IF('Final Report'!J914&lt;&gt;"",CONCATENATE("VoiceOver - Safari - MAC OS - ",'Final Report'!J914,CHAR(10)),""),IF('Final Report'!K914&lt;&gt;"",CONCATENATE("VoiceOver - Chrome - MAC OS  - ",'Final Report'!K914,CHAR(10)),""),IF('Final Report'!L914&lt;&gt;"",CONCATENATE("VoiceOver - iOS - ",'Final Report'!L914,CHAR(10)),""),IF('Final Report'!M914&lt;&gt;"",CONCATENATE("TalkBack - Android - ",'Final Report'!M914,CHAR(10)),""),IF('Final Report'!N914&lt;&gt;"",CONCATENATE("ZoomText - ",'Final Report'!N914,CHAR(10)),""),IF('Final Report'!O914&lt;&gt;"",CONCATENATE("Dragon - ",'Final Report'!O914,CHAR(10)),""),CHAR(10),"*Original Bug:*",CHAR(10),)))</f>
        <v>*Steps to Reproduce:*
N/A
*Actual Result:*
N/A
*ScreenShot Name:*
*Code Snippet*
0
*Expected Result*
N/A
*Rationale*
N/A
*Recommendation*
N/A
*WCAG 2.1 Conformance Level:*
N/A
*WCAG 2.1 Success Criteria:*
N/A
*Tested on:*
Windows: 11
MAC OS: 12
iOS: 15
Android OS: 10
FALSE</v>
      </c>
      <c r="D914" s="121" t="b">
        <f>Final_Report[[#This Row],[Severity]]</f>
        <v>0</v>
      </c>
      <c r="E914" s="103" t="str">
        <f>CONCATENATE('Final Report'!AD914,CHAR(10),CHAR(10),'Final Report'!AF914)</f>
        <v xml:space="preserve">
N/A</v>
      </c>
      <c r="F914" s="103" t="str">
        <f>Final_Report[[#This Row],[Components]]</f>
        <v>N/A (Level N/A), Accessibility, Audit, Marketing, MLM-XL, MLVISION, MyLab, US, VPAT</v>
      </c>
      <c r="G914" s="103" t="e">
        <f>Final_Report[[#This Row],[Labels]]</f>
        <v>#VALUE!</v>
      </c>
      <c r="H914" s="103">
        <f>Final_Report[[#This Row],[ScreenShot Name]]</f>
        <v>0</v>
      </c>
      <c r="I914" s="104">
        <f>Final_Report[[#This Row],[Priority]]</f>
        <v>0</v>
      </c>
      <c r="J914" s="103">
        <f>Final_Report[[#This Row],[Uploading Status]]</f>
        <v>0</v>
      </c>
    </row>
    <row r="915" spans="1:10" ht="409.5" hidden="1">
      <c r="A915" s="58">
        <f>Final_Report[[#This Row],[Issue Name]]</f>
        <v>0</v>
      </c>
      <c r="B915" s="103" t="str">
        <f>Final_Report[[#This Row],[Summary]]</f>
        <v>N/A</v>
      </c>
      <c r="C915" s="103" t="str">
        <f>CONCATENATE("*Steps to Reproduce:*",CHAR(10),CHAR(10),'Final Report'!AD915,CHAR(10),CHAR(10),'Final Report'!AF915,CHAR(10),CHAR(10),"*Actual Result:*",CHAR(10),'Final Report'!V915,CHAR(10),CHAR(10),"*ScreenShot Name:*",CHAR(10),'Final Report'!AI915,CHAR(10),CHAR(10),IF('Final Report'!X915&lt;&gt;"",CONCATENATE("*Code Snippet*",CHAR(10),'Final Report'!X915,CHAR(10),CHAR(10)),""),"*Expected Result*",CHAR(10),'Final Report'!Z915,CHAR(10),CHAR(10),"*Rationale*",CHAR(10),'Final Report'!AA915,CHAR(10),CHAR(10),"*Recommendation*",CHAR(10),'Final Report'!AC915,CHAR(10),CHAR(10),"*WCAG 2.1 Conformance Level:*",CHAR(10),'Final Report'!AG915,CHAR(10),CHAR(10),"*WCAG 2.1 Success Criteria:*",CHAR(10),'Final Report'!AH915,CHAR(10),CHAR(10),"*Tested on:*",CHAR(10),'Final Report'!AK915,CHAR(10),CHAR(10),IF(OR('Final Report'!G915&lt;&gt;"",'Final Report'!H915&lt;&gt;"",'Final Report'!I915&lt;&gt;"",'Final Report'!J915&lt;&gt;"",'Final Report'!K915&lt;&gt;"",'Final Report'!L915&lt;&gt;"",'Final Report'!M915&lt;&gt;"",'Final Report'!N915&lt;&gt;"",'Final Report'!O915&lt;&gt;""),CONCATENATE("*Assistive Technology:*",CHAR(10),IF('Final Report'!G915&lt;&gt;"",CONCATENATE("JAWS 2022 - Chrome - Windows - ",'Final Report'!G915,CHAR(10)),""),IF('Final Report'!H915&lt;&gt;"",CONCATENATE("NVDA 2022 - Firefox - Windows - ",'Final Report'!H915,CHAR(10)),""),IF('Final Report'!I915&lt;&gt;"",CONCATENATE("NVDA 2022 - Chrome - Windows - ",'Final Report'!I915,CHAR(10)),""),IF('Final Report'!J915&lt;&gt;"",CONCATENATE("VoiceOver - Safari - MAC OS - ",'Final Report'!J915,CHAR(10)),""),IF('Final Report'!K915&lt;&gt;"",CONCATENATE("VoiceOver - Chrome - MAC OS  - ",'Final Report'!K915,CHAR(10)),""),IF('Final Report'!L915&lt;&gt;"",CONCATENATE("VoiceOver - iOS - ",'Final Report'!L915,CHAR(10)),""),IF('Final Report'!M915&lt;&gt;"",CONCATENATE("TalkBack - Android - ",'Final Report'!M915,CHAR(10)),""),IF('Final Report'!N915&lt;&gt;"",CONCATENATE("ZoomText - ",'Final Report'!N915,CHAR(10)),""),IF('Final Report'!O915&lt;&gt;"",CONCATENATE("Dragon - ",'Final Report'!O915,CHAR(10)),""),CHAR(10),"*Original Bug:*",CHAR(10),)))</f>
        <v>*Steps to Reproduce:*
N/A
*Actual Result:*
N/A
*ScreenShot Name:*
*Code Snippet*
0
*Expected Result*
N/A
*Rationale*
N/A
*Recommendation*
N/A
*WCAG 2.1 Conformance Level:*
N/A
*WCAG 2.1 Success Criteria:*
N/A
*Tested on:*
Windows: 11
MAC OS: 12
iOS: 15
Android OS: 10
FALSE</v>
      </c>
      <c r="D915" s="121" t="b">
        <f>Final_Report[[#This Row],[Severity]]</f>
        <v>0</v>
      </c>
      <c r="E915" s="103" t="str">
        <f>CONCATENATE('Final Report'!AD915,CHAR(10),CHAR(10),'Final Report'!AF915)</f>
        <v xml:space="preserve">
N/A</v>
      </c>
      <c r="F915" s="103" t="str">
        <f>Final_Report[[#This Row],[Components]]</f>
        <v>N/A (Level N/A), Accessibility, Audit, Marketing, MLM-XL, MLVISION, MyLab, US, VPAT</v>
      </c>
      <c r="G915" s="103" t="e">
        <f>Final_Report[[#This Row],[Labels]]</f>
        <v>#VALUE!</v>
      </c>
      <c r="H915" s="103">
        <f>Final_Report[[#This Row],[ScreenShot Name]]</f>
        <v>0</v>
      </c>
      <c r="I915" s="104">
        <f>Final_Report[[#This Row],[Priority]]</f>
        <v>0</v>
      </c>
      <c r="J915" s="103">
        <f>Final_Report[[#This Row],[Uploading Status]]</f>
        <v>0</v>
      </c>
    </row>
    <row r="916" spans="1:10" ht="409.5" hidden="1">
      <c r="A916" s="58">
        <f>Final_Report[[#This Row],[Issue Name]]</f>
        <v>0</v>
      </c>
      <c r="B916" s="103" t="str">
        <f>Final_Report[[#This Row],[Summary]]</f>
        <v>N/A</v>
      </c>
      <c r="C916" s="103" t="str">
        <f>CONCATENATE("*Steps to Reproduce:*",CHAR(10),CHAR(10),'Final Report'!AD916,CHAR(10),CHAR(10),'Final Report'!AF916,CHAR(10),CHAR(10),"*Actual Result:*",CHAR(10),'Final Report'!V916,CHAR(10),CHAR(10),"*ScreenShot Name:*",CHAR(10),'Final Report'!AI916,CHAR(10),CHAR(10),IF('Final Report'!X916&lt;&gt;"",CONCATENATE("*Code Snippet*",CHAR(10),'Final Report'!X916,CHAR(10),CHAR(10)),""),"*Expected Result*",CHAR(10),'Final Report'!Z916,CHAR(10),CHAR(10),"*Rationale*",CHAR(10),'Final Report'!AA916,CHAR(10),CHAR(10),"*Recommendation*",CHAR(10),'Final Report'!AC916,CHAR(10),CHAR(10),"*WCAG 2.1 Conformance Level:*",CHAR(10),'Final Report'!AG916,CHAR(10),CHAR(10),"*WCAG 2.1 Success Criteria:*",CHAR(10),'Final Report'!AH916,CHAR(10),CHAR(10),"*Tested on:*",CHAR(10),'Final Report'!AK916,CHAR(10),CHAR(10),IF(OR('Final Report'!G916&lt;&gt;"",'Final Report'!H916&lt;&gt;"",'Final Report'!I916&lt;&gt;"",'Final Report'!J916&lt;&gt;"",'Final Report'!K916&lt;&gt;"",'Final Report'!L916&lt;&gt;"",'Final Report'!M916&lt;&gt;"",'Final Report'!N916&lt;&gt;"",'Final Report'!O916&lt;&gt;""),CONCATENATE("*Assistive Technology:*",CHAR(10),IF('Final Report'!G916&lt;&gt;"",CONCATENATE("JAWS 2022 - Chrome - Windows - ",'Final Report'!G916,CHAR(10)),""),IF('Final Report'!H916&lt;&gt;"",CONCATENATE("NVDA 2022 - Firefox - Windows - ",'Final Report'!H916,CHAR(10)),""),IF('Final Report'!I916&lt;&gt;"",CONCATENATE("NVDA 2022 - Chrome - Windows - ",'Final Report'!I916,CHAR(10)),""),IF('Final Report'!J916&lt;&gt;"",CONCATENATE("VoiceOver - Safari - MAC OS - ",'Final Report'!J916,CHAR(10)),""),IF('Final Report'!K916&lt;&gt;"",CONCATENATE("VoiceOver - Chrome - MAC OS  - ",'Final Report'!K916,CHAR(10)),""),IF('Final Report'!L916&lt;&gt;"",CONCATENATE("VoiceOver - iOS - ",'Final Report'!L916,CHAR(10)),""),IF('Final Report'!M916&lt;&gt;"",CONCATENATE("TalkBack - Android - ",'Final Report'!M916,CHAR(10)),""),IF('Final Report'!N916&lt;&gt;"",CONCATENATE("ZoomText - ",'Final Report'!N916,CHAR(10)),""),IF('Final Report'!O916&lt;&gt;"",CONCATENATE("Dragon - ",'Final Report'!O916,CHAR(10)),""),CHAR(10),"*Original Bug:*",CHAR(10),)))</f>
        <v>*Steps to Reproduce:*
N/A
*Actual Result:*
N/A
*ScreenShot Name:*
*Code Snippet*
0
*Expected Result*
N/A
*Rationale*
N/A
*Recommendation*
N/A
*WCAG 2.1 Conformance Level:*
N/A
*WCAG 2.1 Success Criteria:*
N/A
*Tested on:*
Windows: 11
MAC OS: 12
iOS: 15
Android OS: 10
FALSE</v>
      </c>
      <c r="D916" s="121" t="b">
        <f>Final_Report[[#This Row],[Severity]]</f>
        <v>0</v>
      </c>
      <c r="E916" s="103" t="str">
        <f>CONCATENATE('Final Report'!AD916,CHAR(10),CHAR(10),'Final Report'!AF916)</f>
        <v xml:space="preserve">
N/A</v>
      </c>
      <c r="F916" s="103" t="str">
        <f>Final_Report[[#This Row],[Components]]</f>
        <v>N/A (Level N/A), Accessibility, Audit, Marketing, MLM-XL, MLVISION, MyLab, US, VPAT</v>
      </c>
      <c r="G916" s="103" t="e">
        <f>Final_Report[[#This Row],[Labels]]</f>
        <v>#VALUE!</v>
      </c>
      <c r="H916" s="103">
        <f>Final_Report[[#This Row],[ScreenShot Name]]</f>
        <v>0</v>
      </c>
      <c r="I916" s="104">
        <f>Final_Report[[#This Row],[Priority]]</f>
        <v>0</v>
      </c>
      <c r="J916" s="103">
        <f>Final_Report[[#This Row],[Uploading Status]]</f>
        <v>0</v>
      </c>
    </row>
    <row r="917" spans="1:10" ht="409.5" hidden="1">
      <c r="A917" s="58">
        <f>Final_Report[[#This Row],[Issue Name]]</f>
        <v>0</v>
      </c>
      <c r="B917" s="103" t="str">
        <f>Final_Report[[#This Row],[Summary]]</f>
        <v>N/A</v>
      </c>
      <c r="C917" s="103" t="str">
        <f>CONCATENATE("*Steps to Reproduce:*",CHAR(10),CHAR(10),'Final Report'!AD917,CHAR(10),CHAR(10),'Final Report'!AF917,CHAR(10),CHAR(10),"*Actual Result:*",CHAR(10),'Final Report'!V917,CHAR(10),CHAR(10),"*ScreenShot Name:*",CHAR(10),'Final Report'!AI917,CHAR(10),CHAR(10),IF('Final Report'!X917&lt;&gt;"",CONCATENATE("*Code Snippet*",CHAR(10),'Final Report'!X917,CHAR(10),CHAR(10)),""),"*Expected Result*",CHAR(10),'Final Report'!Z917,CHAR(10),CHAR(10),"*Rationale*",CHAR(10),'Final Report'!AA917,CHAR(10),CHAR(10),"*Recommendation*",CHAR(10),'Final Report'!AC917,CHAR(10),CHAR(10),"*WCAG 2.1 Conformance Level:*",CHAR(10),'Final Report'!AG917,CHAR(10),CHAR(10),"*WCAG 2.1 Success Criteria:*",CHAR(10),'Final Report'!AH917,CHAR(10),CHAR(10),"*Tested on:*",CHAR(10),'Final Report'!AK917,CHAR(10),CHAR(10),IF(OR('Final Report'!G917&lt;&gt;"",'Final Report'!H917&lt;&gt;"",'Final Report'!I917&lt;&gt;"",'Final Report'!J917&lt;&gt;"",'Final Report'!K917&lt;&gt;"",'Final Report'!L917&lt;&gt;"",'Final Report'!M917&lt;&gt;"",'Final Report'!N917&lt;&gt;"",'Final Report'!O917&lt;&gt;""),CONCATENATE("*Assistive Technology:*",CHAR(10),IF('Final Report'!G917&lt;&gt;"",CONCATENATE("JAWS 2022 - Chrome - Windows - ",'Final Report'!G917,CHAR(10)),""),IF('Final Report'!H917&lt;&gt;"",CONCATENATE("NVDA 2022 - Firefox - Windows - ",'Final Report'!H917,CHAR(10)),""),IF('Final Report'!I917&lt;&gt;"",CONCATENATE("NVDA 2022 - Chrome - Windows - ",'Final Report'!I917,CHAR(10)),""),IF('Final Report'!J917&lt;&gt;"",CONCATENATE("VoiceOver - Safari - MAC OS - ",'Final Report'!J917,CHAR(10)),""),IF('Final Report'!K917&lt;&gt;"",CONCATENATE("VoiceOver - Chrome - MAC OS  - ",'Final Report'!K917,CHAR(10)),""),IF('Final Report'!L917&lt;&gt;"",CONCATENATE("VoiceOver - iOS - ",'Final Report'!L917,CHAR(10)),""),IF('Final Report'!M917&lt;&gt;"",CONCATENATE("TalkBack - Android - ",'Final Report'!M917,CHAR(10)),""),IF('Final Report'!N917&lt;&gt;"",CONCATENATE("ZoomText - ",'Final Report'!N917,CHAR(10)),""),IF('Final Report'!O917&lt;&gt;"",CONCATENATE("Dragon - ",'Final Report'!O917,CHAR(10)),""),CHAR(10),"*Original Bug:*",CHAR(10),)))</f>
        <v>*Steps to Reproduce:*
N/A
*Actual Result:*
N/A
*ScreenShot Name:*
*Code Snippet*
0
*Expected Result*
N/A
*Rationale*
N/A
*Recommendation*
N/A
*WCAG 2.1 Conformance Level:*
N/A
*WCAG 2.1 Success Criteria:*
N/A
*Tested on:*
Windows: 11
MAC OS: 12
iOS: 15
Android OS: 10
FALSE</v>
      </c>
      <c r="D917" s="121" t="b">
        <f>Final_Report[[#This Row],[Severity]]</f>
        <v>0</v>
      </c>
      <c r="E917" s="103" t="str">
        <f>CONCATENATE('Final Report'!AD917,CHAR(10),CHAR(10),'Final Report'!AF917)</f>
        <v xml:space="preserve">
N/A</v>
      </c>
      <c r="F917" s="103" t="str">
        <f>Final_Report[[#This Row],[Components]]</f>
        <v>N/A (Level N/A), Accessibility, Audit, Marketing, MLM-XL, MLVISION, MyLab, US, VPAT</v>
      </c>
      <c r="G917" s="103" t="e">
        <f>Final_Report[[#This Row],[Labels]]</f>
        <v>#VALUE!</v>
      </c>
      <c r="H917" s="103">
        <f>Final_Report[[#This Row],[ScreenShot Name]]</f>
        <v>0</v>
      </c>
      <c r="I917" s="104">
        <f>Final_Report[[#This Row],[Priority]]</f>
        <v>0</v>
      </c>
      <c r="J917" s="103">
        <f>Final_Report[[#This Row],[Uploading Status]]</f>
        <v>0</v>
      </c>
    </row>
    <row r="918" spans="1:10" ht="409.5" hidden="1">
      <c r="A918" s="58">
        <f>Final_Report[[#This Row],[Issue Name]]</f>
        <v>0</v>
      </c>
      <c r="B918" s="103" t="str">
        <f>Final_Report[[#This Row],[Summary]]</f>
        <v>N/A</v>
      </c>
      <c r="C918" s="103" t="str">
        <f>CONCATENATE("*Steps to Reproduce:*",CHAR(10),CHAR(10),'Final Report'!AD918,CHAR(10),CHAR(10),'Final Report'!AF918,CHAR(10),CHAR(10),"*Actual Result:*",CHAR(10),'Final Report'!V918,CHAR(10),CHAR(10),"*ScreenShot Name:*",CHAR(10),'Final Report'!AI918,CHAR(10),CHAR(10),IF('Final Report'!X918&lt;&gt;"",CONCATENATE("*Code Snippet*",CHAR(10),'Final Report'!X918,CHAR(10),CHAR(10)),""),"*Expected Result*",CHAR(10),'Final Report'!Z918,CHAR(10),CHAR(10),"*Rationale*",CHAR(10),'Final Report'!AA918,CHAR(10),CHAR(10),"*Recommendation*",CHAR(10),'Final Report'!AC918,CHAR(10),CHAR(10),"*WCAG 2.1 Conformance Level:*",CHAR(10),'Final Report'!AG918,CHAR(10),CHAR(10),"*WCAG 2.1 Success Criteria:*",CHAR(10),'Final Report'!AH918,CHAR(10),CHAR(10),"*Tested on:*",CHAR(10),'Final Report'!AK918,CHAR(10),CHAR(10),IF(OR('Final Report'!G918&lt;&gt;"",'Final Report'!H918&lt;&gt;"",'Final Report'!I918&lt;&gt;"",'Final Report'!J918&lt;&gt;"",'Final Report'!K918&lt;&gt;"",'Final Report'!L918&lt;&gt;"",'Final Report'!M918&lt;&gt;"",'Final Report'!N918&lt;&gt;"",'Final Report'!O918&lt;&gt;""),CONCATENATE("*Assistive Technology:*",CHAR(10),IF('Final Report'!G918&lt;&gt;"",CONCATENATE("JAWS 2022 - Chrome - Windows - ",'Final Report'!G918,CHAR(10)),""),IF('Final Report'!H918&lt;&gt;"",CONCATENATE("NVDA 2022 - Firefox - Windows - ",'Final Report'!H918,CHAR(10)),""),IF('Final Report'!I918&lt;&gt;"",CONCATENATE("NVDA 2022 - Chrome - Windows - ",'Final Report'!I918,CHAR(10)),""),IF('Final Report'!J918&lt;&gt;"",CONCATENATE("VoiceOver - Safari - MAC OS - ",'Final Report'!J918,CHAR(10)),""),IF('Final Report'!K918&lt;&gt;"",CONCATENATE("VoiceOver - Chrome - MAC OS  - ",'Final Report'!K918,CHAR(10)),""),IF('Final Report'!L918&lt;&gt;"",CONCATENATE("VoiceOver - iOS - ",'Final Report'!L918,CHAR(10)),""),IF('Final Report'!M918&lt;&gt;"",CONCATENATE("TalkBack - Android - ",'Final Report'!M918,CHAR(10)),""),IF('Final Report'!N918&lt;&gt;"",CONCATENATE("ZoomText - ",'Final Report'!N918,CHAR(10)),""),IF('Final Report'!O918&lt;&gt;"",CONCATENATE("Dragon - ",'Final Report'!O918,CHAR(10)),""),CHAR(10),"*Original Bug:*",CHAR(10),)))</f>
        <v>*Steps to Reproduce:*
N/A
*Actual Result:*
N/A
*ScreenShot Name:*
*Code Snippet*
0
*Expected Result*
N/A
*Rationale*
N/A
*Recommendation*
N/A
*WCAG 2.1 Conformance Level:*
N/A
*WCAG 2.1 Success Criteria:*
N/A
*Tested on:*
Windows: 11
MAC OS: 12
iOS: 15
Android OS: 10
FALSE</v>
      </c>
      <c r="D918" s="121" t="b">
        <f>Final_Report[[#This Row],[Severity]]</f>
        <v>0</v>
      </c>
      <c r="E918" s="103" t="str">
        <f>CONCATENATE('Final Report'!AD918,CHAR(10),CHAR(10),'Final Report'!AF918)</f>
        <v xml:space="preserve">
N/A</v>
      </c>
      <c r="F918" s="103" t="str">
        <f>Final_Report[[#This Row],[Components]]</f>
        <v>N/A (Level N/A), Accessibility, Audit, Marketing, MLM-XL, MLVISION, MyLab, US, VPAT</v>
      </c>
      <c r="G918" s="103" t="e">
        <f>Final_Report[[#This Row],[Labels]]</f>
        <v>#VALUE!</v>
      </c>
      <c r="H918" s="103">
        <f>Final_Report[[#This Row],[ScreenShot Name]]</f>
        <v>0</v>
      </c>
      <c r="I918" s="104">
        <f>Final_Report[[#This Row],[Priority]]</f>
        <v>0</v>
      </c>
      <c r="J918" s="103">
        <f>Final_Report[[#This Row],[Uploading Status]]</f>
        <v>0</v>
      </c>
    </row>
    <row r="919" spans="1:10" ht="409.5" hidden="1">
      <c r="A919" s="58">
        <f>Final_Report[[#This Row],[Issue Name]]</f>
        <v>0</v>
      </c>
      <c r="B919" s="103" t="str">
        <f>Final_Report[[#This Row],[Summary]]</f>
        <v>N/A</v>
      </c>
      <c r="C919" s="103" t="str">
        <f>CONCATENATE("*Steps to Reproduce:*",CHAR(10),CHAR(10),'Final Report'!AD919,CHAR(10),CHAR(10),'Final Report'!AF919,CHAR(10),CHAR(10),"*Actual Result:*",CHAR(10),'Final Report'!V919,CHAR(10),CHAR(10),"*ScreenShot Name:*",CHAR(10),'Final Report'!AI919,CHAR(10),CHAR(10),IF('Final Report'!X919&lt;&gt;"",CONCATENATE("*Code Snippet*",CHAR(10),'Final Report'!X919,CHAR(10),CHAR(10)),""),"*Expected Result*",CHAR(10),'Final Report'!Z919,CHAR(10),CHAR(10),"*Rationale*",CHAR(10),'Final Report'!AA919,CHAR(10),CHAR(10),"*Recommendation*",CHAR(10),'Final Report'!AC919,CHAR(10),CHAR(10),"*WCAG 2.1 Conformance Level:*",CHAR(10),'Final Report'!AG919,CHAR(10),CHAR(10),"*WCAG 2.1 Success Criteria:*",CHAR(10),'Final Report'!AH919,CHAR(10),CHAR(10),"*Tested on:*",CHAR(10),'Final Report'!AK919,CHAR(10),CHAR(10),IF(OR('Final Report'!G919&lt;&gt;"",'Final Report'!H919&lt;&gt;"",'Final Report'!I919&lt;&gt;"",'Final Report'!J919&lt;&gt;"",'Final Report'!K919&lt;&gt;"",'Final Report'!L919&lt;&gt;"",'Final Report'!M919&lt;&gt;"",'Final Report'!N919&lt;&gt;"",'Final Report'!O919&lt;&gt;""),CONCATENATE("*Assistive Technology:*",CHAR(10),IF('Final Report'!G919&lt;&gt;"",CONCATENATE("JAWS 2022 - Chrome - Windows - ",'Final Report'!G919,CHAR(10)),""),IF('Final Report'!H919&lt;&gt;"",CONCATENATE("NVDA 2022 - Firefox - Windows - ",'Final Report'!H919,CHAR(10)),""),IF('Final Report'!I919&lt;&gt;"",CONCATENATE("NVDA 2022 - Chrome - Windows - ",'Final Report'!I919,CHAR(10)),""),IF('Final Report'!J919&lt;&gt;"",CONCATENATE("VoiceOver - Safari - MAC OS - ",'Final Report'!J919,CHAR(10)),""),IF('Final Report'!K919&lt;&gt;"",CONCATENATE("VoiceOver - Chrome - MAC OS  - ",'Final Report'!K919,CHAR(10)),""),IF('Final Report'!L919&lt;&gt;"",CONCATENATE("VoiceOver - iOS - ",'Final Report'!L919,CHAR(10)),""),IF('Final Report'!M919&lt;&gt;"",CONCATENATE("TalkBack - Android - ",'Final Report'!M919,CHAR(10)),""),IF('Final Report'!N919&lt;&gt;"",CONCATENATE("ZoomText - ",'Final Report'!N919,CHAR(10)),""),IF('Final Report'!O919&lt;&gt;"",CONCATENATE("Dragon - ",'Final Report'!O919,CHAR(10)),""),CHAR(10),"*Original Bug:*",CHAR(10),)))</f>
        <v>*Steps to Reproduce:*
N/A
*Actual Result:*
N/A
*ScreenShot Name:*
*Code Snippet*
0
*Expected Result*
N/A
*Rationale*
N/A
*Recommendation*
N/A
*WCAG 2.1 Conformance Level:*
N/A
*WCAG 2.1 Success Criteria:*
N/A
*Tested on:*
Windows: 11
MAC OS: 12
iOS: 15
Android OS: 10
FALSE</v>
      </c>
      <c r="D919" s="121" t="b">
        <f>Final_Report[[#This Row],[Severity]]</f>
        <v>0</v>
      </c>
      <c r="E919" s="103" t="str">
        <f>CONCATENATE('Final Report'!AD919,CHAR(10),CHAR(10),'Final Report'!AF919)</f>
        <v xml:space="preserve">
N/A</v>
      </c>
      <c r="F919" s="103" t="str">
        <f>Final_Report[[#This Row],[Components]]</f>
        <v>N/A (Level N/A), Accessibility, Audit, Marketing, MLM-XL, MLVISION, MyLab, US, VPAT</v>
      </c>
      <c r="G919" s="103" t="e">
        <f>Final_Report[[#This Row],[Labels]]</f>
        <v>#VALUE!</v>
      </c>
      <c r="H919" s="103">
        <f>Final_Report[[#This Row],[ScreenShot Name]]</f>
        <v>0</v>
      </c>
      <c r="I919" s="104">
        <f>Final_Report[[#This Row],[Priority]]</f>
        <v>0</v>
      </c>
      <c r="J919" s="103">
        <f>Final_Report[[#This Row],[Uploading Status]]</f>
        <v>0</v>
      </c>
    </row>
    <row r="920" spans="1:10" ht="409.5" hidden="1">
      <c r="A920" s="58">
        <f>Final_Report[[#This Row],[Issue Name]]</f>
        <v>0</v>
      </c>
      <c r="B920" s="103" t="str">
        <f>Final_Report[[#This Row],[Summary]]</f>
        <v>N/A</v>
      </c>
      <c r="C920" s="103" t="str">
        <f>CONCATENATE("*Steps to Reproduce:*",CHAR(10),CHAR(10),'Final Report'!AD920,CHAR(10),CHAR(10),'Final Report'!AF920,CHAR(10),CHAR(10),"*Actual Result:*",CHAR(10),'Final Report'!V920,CHAR(10),CHAR(10),"*ScreenShot Name:*",CHAR(10),'Final Report'!AI920,CHAR(10),CHAR(10),IF('Final Report'!X920&lt;&gt;"",CONCATENATE("*Code Snippet*",CHAR(10),'Final Report'!X920,CHAR(10),CHAR(10)),""),"*Expected Result*",CHAR(10),'Final Report'!Z920,CHAR(10),CHAR(10),"*Rationale*",CHAR(10),'Final Report'!AA920,CHAR(10),CHAR(10),"*Recommendation*",CHAR(10),'Final Report'!AC920,CHAR(10),CHAR(10),"*WCAG 2.1 Conformance Level:*",CHAR(10),'Final Report'!AG920,CHAR(10),CHAR(10),"*WCAG 2.1 Success Criteria:*",CHAR(10),'Final Report'!AH920,CHAR(10),CHAR(10),"*Tested on:*",CHAR(10),'Final Report'!AK920,CHAR(10),CHAR(10),IF(OR('Final Report'!G920&lt;&gt;"",'Final Report'!H920&lt;&gt;"",'Final Report'!I920&lt;&gt;"",'Final Report'!J920&lt;&gt;"",'Final Report'!K920&lt;&gt;"",'Final Report'!L920&lt;&gt;"",'Final Report'!M920&lt;&gt;"",'Final Report'!N920&lt;&gt;"",'Final Report'!O920&lt;&gt;""),CONCATENATE("*Assistive Technology:*",CHAR(10),IF('Final Report'!G920&lt;&gt;"",CONCATENATE("JAWS 2022 - Chrome - Windows - ",'Final Report'!G920,CHAR(10)),""),IF('Final Report'!H920&lt;&gt;"",CONCATENATE("NVDA 2022 - Firefox - Windows - ",'Final Report'!H920,CHAR(10)),""),IF('Final Report'!I920&lt;&gt;"",CONCATENATE("NVDA 2022 - Chrome - Windows - ",'Final Report'!I920,CHAR(10)),""),IF('Final Report'!J920&lt;&gt;"",CONCATENATE("VoiceOver - Safari - MAC OS - ",'Final Report'!J920,CHAR(10)),""),IF('Final Report'!K920&lt;&gt;"",CONCATENATE("VoiceOver - Chrome - MAC OS  - ",'Final Report'!K920,CHAR(10)),""),IF('Final Report'!L920&lt;&gt;"",CONCATENATE("VoiceOver - iOS - ",'Final Report'!L920,CHAR(10)),""),IF('Final Report'!M920&lt;&gt;"",CONCATENATE("TalkBack - Android - ",'Final Report'!M920,CHAR(10)),""),IF('Final Report'!N920&lt;&gt;"",CONCATENATE("ZoomText - ",'Final Report'!N920,CHAR(10)),""),IF('Final Report'!O920&lt;&gt;"",CONCATENATE("Dragon - ",'Final Report'!O920,CHAR(10)),""),CHAR(10),"*Original Bug:*",CHAR(10),)))</f>
        <v>*Steps to Reproduce:*
N/A
*Actual Result:*
N/A
*ScreenShot Name:*
*Code Snippet*
0
*Expected Result*
N/A
*Rationale*
N/A
*Recommendation*
N/A
*WCAG 2.1 Conformance Level:*
N/A
*WCAG 2.1 Success Criteria:*
N/A
*Tested on:*
Windows: 11
MAC OS: 12
iOS: 15
Android OS: 10
FALSE</v>
      </c>
      <c r="D920" s="121" t="b">
        <f>Final_Report[[#This Row],[Severity]]</f>
        <v>0</v>
      </c>
      <c r="E920" s="103" t="str">
        <f>CONCATENATE('Final Report'!AD920,CHAR(10),CHAR(10),'Final Report'!AF920)</f>
        <v xml:space="preserve">
N/A</v>
      </c>
      <c r="F920" s="103" t="str">
        <f>Final_Report[[#This Row],[Components]]</f>
        <v>N/A (Level N/A), Accessibility, Audit, Marketing, MLM-XL, MLVISION, MyLab, US, VPAT</v>
      </c>
      <c r="G920" s="103" t="e">
        <f>Final_Report[[#This Row],[Labels]]</f>
        <v>#VALUE!</v>
      </c>
      <c r="H920" s="103">
        <f>Final_Report[[#This Row],[ScreenShot Name]]</f>
        <v>0</v>
      </c>
      <c r="I920" s="104">
        <f>Final_Report[[#This Row],[Priority]]</f>
        <v>0</v>
      </c>
      <c r="J920" s="103">
        <f>Final_Report[[#This Row],[Uploading Status]]</f>
        <v>0</v>
      </c>
    </row>
    <row r="921" spans="1:10" ht="409.5" hidden="1">
      <c r="A921" s="58">
        <f>Final_Report[[#This Row],[Issue Name]]</f>
        <v>0</v>
      </c>
      <c r="B921" s="103" t="str">
        <f>Final_Report[[#This Row],[Summary]]</f>
        <v>N/A</v>
      </c>
      <c r="C921" s="103" t="str">
        <f>CONCATENATE("*Steps to Reproduce:*",CHAR(10),CHAR(10),'Final Report'!AD921,CHAR(10),CHAR(10),'Final Report'!AF921,CHAR(10),CHAR(10),"*Actual Result:*",CHAR(10),'Final Report'!V921,CHAR(10),CHAR(10),"*ScreenShot Name:*",CHAR(10),'Final Report'!AI921,CHAR(10),CHAR(10),IF('Final Report'!X921&lt;&gt;"",CONCATENATE("*Code Snippet*",CHAR(10),'Final Report'!X921,CHAR(10),CHAR(10)),""),"*Expected Result*",CHAR(10),'Final Report'!Z921,CHAR(10),CHAR(10),"*Rationale*",CHAR(10),'Final Report'!AA921,CHAR(10),CHAR(10),"*Recommendation*",CHAR(10),'Final Report'!AC921,CHAR(10),CHAR(10),"*WCAG 2.1 Conformance Level:*",CHAR(10),'Final Report'!AG921,CHAR(10),CHAR(10),"*WCAG 2.1 Success Criteria:*",CHAR(10),'Final Report'!AH921,CHAR(10),CHAR(10),"*Tested on:*",CHAR(10),'Final Report'!AK921,CHAR(10),CHAR(10),IF(OR('Final Report'!G921&lt;&gt;"",'Final Report'!H921&lt;&gt;"",'Final Report'!I921&lt;&gt;"",'Final Report'!J921&lt;&gt;"",'Final Report'!K921&lt;&gt;"",'Final Report'!L921&lt;&gt;"",'Final Report'!M921&lt;&gt;"",'Final Report'!N921&lt;&gt;"",'Final Report'!O921&lt;&gt;""),CONCATENATE("*Assistive Technology:*",CHAR(10),IF('Final Report'!G921&lt;&gt;"",CONCATENATE("JAWS 2022 - Chrome - Windows - ",'Final Report'!G921,CHAR(10)),""),IF('Final Report'!H921&lt;&gt;"",CONCATENATE("NVDA 2022 - Firefox - Windows - ",'Final Report'!H921,CHAR(10)),""),IF('Final Report'!I921&lt;&gt;"",CONCATENATE("NVDA 2022 - Chrome - Windows - ",'Final Report'!I921,CHAR(10)),""),IF('Final Report'!J921&lt;&gt;"",CONCATENATE("VoiceOver - Safari - MAC OS - ",'Final Report'!J921,CHAR(10)),""),IF('Final Report'!K921&lt;&gt;"",CONCATENATE("VoiceOver - Chrome - MAC OS  - ",'Final Report'!K921,CHAR(10)),""),IF('Final Report'!L921&lt;&gt;"",CONCATENATE("VoiceOver - iOS - ",'Final Report'!L921,CHAR(10)),""),IF('Final Report'!M921&lt;&gt;"",CONCATENATE("TalkBack - Android - ",'Final Report'!M921,CHAR(10)),""),IF('Final Report'!N921&lt;&gt;"",CONCATENATE("ZoomText - ",'Final Report'!N921,CHAR(10)),""),IF('Final Report'!O921&lt;&gt;"",CONCATENATE("Dragon - ",'Final Report'!O921,CHAR(10)),""),CHAR(10),"*Original Bug:*",CHAR(10),)))</f>
        <v>*Steps to Reproduce:*
N/A
*Actual Result:*
N/A
*ScreenShot Name:*
*Code Snippet*
0
*Expected Result*
N/A
*Rationale*
N/A
*Recommendation*
N/A
*WCAG 2.1 Conformance Level:*
N/A
*WCAG 2.1 Success Criteria:*
N/A
*Tested on:*
Windows: 11
MAC OS: 12
iOS: 15
Android OS: 10
FALSE</v>
      </c>
      <c r="D921" s="121" t="b">
        <f>Final_Report[[#This Row],[Severity]]</f>
        <v>0</v>
      </c>
      <c r="E921" s="103" t="str">
        <f>CONCATENATE('Final Report'!AD921,CHAR(10),CHAR(10),'Final Report'!AF921)</f>
        <v xml:space="preserve">
N/A</v>
      </c>
      <c r="F921" s="103" t="str">
        <f>Final_Report[[#This Row],[Components]]</f>
        <v>N/A (Level N/A), Accessibility, Audit, Marketing, MLM-XL, MLVISION, MyLab, US, VPAT</v>
      </c>
      <c r="G921" s="103" t="e">
        <f>Final_Report[[#This Row],[Labels]]</f>
        <v>#VALUE!</v>
      </c>
      <c r="H921" s="103">
        <f>Final_Report[[#This Row],[ScreenShot Name]]</f>
        <v>0</v>
      </c>
      <c r="I921" s="104">
        <f>Final_Report[[#This Row],[Priority]]</f>
        <v>0</v>
      </c>
      <c r="J921" s="103">
        <f>Final_Report[[#This Row],[Uploading Status]]</f>
        <v>0</v>
      </c>
    </row>
    <row r="922" spans="1:10" ht="409.5" hidden="1">
      <c r="A922" s="58">
        <f>Final_Report[[#This Row],[Issue Name]]</f>
        <v>0</v>
      </c>
      <c r="B922" s="103" t="str">
        <f>Final_Report[[#This Row],[Summary]]</f>
        <v>N/A</v>
      </c>
      <c r="C922" s="103" t="str">
        <f>CONCATENATE("*Steps to Reproduce:*",CHAR(10),CHAR(10),'Final Report'!AD922,CHAR(10),CHAR(10),'Final Report'!AF922,CHAR(10),CHAR(10),"*Actual Result:*",CHAR(10),'Final Report'!V922,CHAR(10),CHAR(10),"*ScreenShot Name:*",CHAR(10),'Final Report'!AI922,CHAR(10),CHAR(10),IF('Final Report'!X922&lt;&gt;"",CONCATENATE("*Code Snippet*",CHAR(10),'Final Report'!X922,CHAR(10),CHAR(10)),""),"*Expected Result*",CHAR(10),'Final Report'!Z922,CHAR(10),CHAR(10),"*Rationale*",CHAR(10),'Final Report'!AA922,CHAR(10),CHAR(10),"*Recommendation*",CHAR(10),'Final Report'!AC922,CHAR(10),CHAR(10),"*WCAG 2.1 Conformance Level:*",CHAR(10),'Final Report'!AG922,CHAR(10),CHAR(10),"*WCAG 2.1 Success Criteria:*",CHAR(10),'Final Report'!AH922,CHAR(10),CHAR(10),"*Tested on:*",CHAR(10),'Final Report'!AK922,CHAR(10),CHAR(10),IF(OR('Final Report'!G922&lt;&gt;"",'Final Report'!H922&lt;&gt;"",'Final Report'!I922&lt;&gt;"",'Final Report'!J922&lt;&gt;"",'Final Report'!K922&lt;&gt;"",'Final Report'!L922&lt;&gt;"",'Final Report'!M922&lt;&gt;"",'Final Report'!N922&lt;&gt;"",'Final Report'!O922&lt;&gt;""),CONCATENATE("*Assistive Technology:*",CHAR(10),IF('Final Report'!G922&lt;&gt;"",CONCATENATE("JAWS 2022 - Chrome - Windows - ",'Final Report'!G922,CHAR(10)),""),IF('Final Report'!H922&lt;&gt;"",CONCATENATE("NVDA 2022 - Firefox - Windows - ",'Final Report'!H922,CHAR(10)),""),IF('Final Report'!I922&lt;&gt;"",CONCATENATE("NVDA 2022 - Chrome - Windows - ",'Final Report'!I922,CHAR(10)),""),IF('Final Report'!J922&lt;&gt;"",CONCATENATE("VoiceOver - Safari - MAC OS - ",'Final Report'!J922,CHAR(10)),""),IF('Final Report'!K922&lt;&gt;"",CONCATENATE("VoiceOver - Chrome - MAC OS  - ",'Final Report'!K922,CHAR(10)),""),IF('Final Report'!L922&lt;&gt;"",CONCATENATE("VoiceOver - iOS - ",'Final Report'!L922,CHAR(10)),""),IF('Final Report'!M922&lt;&gt;"",CONCATENATE("TalkBack - Android - ",'Final Report'!M922,CHAR(10)),""),IF('Final Report'!N922&lt;&gt;"",CONCATENATE("ZoomText - ",'Final Report'!N922,CHAR(10)),""),IF('Final Report'!O922&lt;&gt;"",CONCATENATE("Dragon - ",'Final Report'!O922,CHAR(10)),""),CHAR(10),"*Original Bug:*",CHAR(10),)))</f>
        <v>*Steps to Reproduce:*
N/A
*Actual Result:*
N/A
*ScreenShot Name:*
*Code Snippet*
0
*Expected Result*
N/A
*Rationale*
N/A
*Recommendation*
N/A
*WCAG 2.1 Conformance Level:*
N/A
*WCAG 2.1 Success Criteria:*
N/A
*Tested on:*
Windows: 11
MAC OS: 12
iOS: 15
Android OS: 10
FALSE</v>
      </c>
      <c r="D922" s="121" t="b">
        <f>Final_Report[[#This Row],[Severity]]</f>
        <v>0</v>
      </c>
      <c r="E922" s="103" t="str">
        <f>CONCATENATE('Final Report'!AD922,CHAR(10),CHAR(10),'Final Report'!AF922)</f>
        <v xml:space="preserve">
N/A</v>
      </c>
      <c r="F922" s="103" t="str">
        <f>Final_Report[[#This Row],[Components]]</f>
        <v>N/A (Level N/A), Accessibility, Audit, Marketing, MLM-XL, MLVISION, MyLab, US, VPAT</v>
      </c>
      <c r="G922" s="103" t="e">
        <f>Final_Report[[#This Row],[Labels]]</f>
        <v>#VALUE!</v>
      </c>
      <c r="H922" s="103">
        <f>Final_Report[[#This Row],[ScreenShot Name]]</f>
        <v>0</v>
      </c>
      <c r="I922" s="104">
        <f>Final_Report[[#This Row],[Priority]]</f>
        <v>0</v>
      </c>
      <c r="J922" s="103">
        <f>Final_Report[[#This Row],[Uploading Status]]</f>
        <v>0</v>
      </c>
    </row>
    <row r="923" spans="1:10" ht="409.5" hidden="1">
      <c r="A923" s="58">
        <f>Final_Report[[#This Row],[Issue Name]]</f>
        <v>0</v>
      </c>
      <c r="B923" s="103" t="str">
        <f>Final_Report[[#This Row],[Summary]]</f>
        <v>N/A</v>
      </c>
      <c r="C923" s="103" t="str">
        <f>CONCATENATE("*Steps to Reproduce:*",CHAR(10),CHAR(10),'Final Report'!AD923,CHAR(10),CHAR(10),'Final Report'!AF923,CHAR(10),CHAR(10),"*Actual Result:*",CHAR(10),'Final Report'!V923,CHAR(10),CHAR(10),"*ScreenShot Name:*",CHAR(10),'Final Report'!AI923,CHAR(10),CHAR(10),IF('Final Report'!X923&lt;&gt;"",CONCATENATE("*Code Snippet*",CHAR(10),'Final Report'!X923,CHAR(10),CHAR(10)),""),"*Expected Result*",CHAR(10),'Final Report'!Z923,CHAR(10),CHAR(10),"*Rationale*",CHAR(10),'Final Report'!AA923,CHAR(10),CHAR(10),"*Recommendation*",CHAR(10),'Final Report'!AC923,CHAR(10),CHAR(10),"*WCAG 2.1 Conformance Level:*",CHAR(10),'Final Report'!AG923,CHAR(10),CHAR(10),"*WCAG 2.1 Success Criteria:*",CHAR(10),'Final Report'!AH923,CHAR(10),CHAR(10),"*Tested on:*",CHAR(10),'Final Report'!AK923,CHAR(10),CHAR(10),IF(OR('Final Report'!G923&lt;&gt;"",'Final Report'!H923&lt;&gt;"",'Final Report'!I923&lt;&gt;"",'Final Report'!J923&lt;&gt;"",'Final Report'!K923&lt;&gt;"",'Final Report'!L923&lt;&gt;"",'Final Report'!M923&lt;&gt;"",'Final Report'!N923&lt;&gt;"",'Final Report'!O923&lt;&gt;""),CONCATENATE("*Assistive Technology:*",CHAR(10),IF('Final Report'!G923&lt;&gt;"",CONCATENATE("JAWS 2022 - Chrome - Windows - ",'Final Report'!G923,CHAR(10)),""),IF('Final Report'!H923&lt;&gt;"",CONCATENATE("NVDA 2022 - Firefox - Windows - ",'Final Report'!H923,CHAR(10)),""),IF('Final Report'!I923&lt;&gt;"",CONCATENATE("NVDA 2022 - Chrome - Windows - ",'Final Report'!I923,CHAR(10)),""),IF('Final Report'!J923&lt;&gt;"",CONCATENATE("VoiceOver - Safari - MAC OS - ",'Final Report'!J923,CHAR(10)),""),IF('Final Report'!K923&lt;&gt;"",CONCATENATE("VoiceOver - Chrome - MAC OS  - ",'Final Report'!K923,CHAR(10)),""),IF('Final Report'!L923&lt;&gt;"",CONCATENATE("VoiceOver - iOS - ",'Final Report'!L923,CHAR(10)),""),IF('Final Report'!M923&lt;&gt;"",CONCATENATE("TalkBack - Android - ",'Final Report'!M923,CHAR(10)),""),IF('Final Report'!N923&lt;&gt;"",CONCATENATE("ZoomText - ",'Final Report'!N923,CHAR(10)),""),IF('Final Report'!O923&lt;&gt;"",CONCATENATE("Dragon - ",'Final Report'!O923,CHAR(10)),""),CHAR(10),"*Original Bug:*",CHAR(10),)))</f>
        <v>*Steps to Reproduce:*
N/A
*Actual Result:*
N/A
*ScreenShot Name:*
*Code Snippet*
0
*Expected Result*
N/A
*Rationale*
N/A
*Recommendation*
N/A
*WCAG 2.1 Conformance Level:*
N/A
*WCAG 2.1 Success Criteria:*
N/A
*Tested on:*
Windows: 11
MAC OS: 12
iOS: 15
Android OS: 10
FALSE</v>
      </c>
      <c r="D923" s="121" t="b">
        <f>Final_Report[[#This Row],[Severity]]</f>
        <v>0</v>
      </c>
      <c r="E923" s="103" t="str">
        <f>CONCATENATE('Final Report'!AD923,CHAR(10),CHAR(10),'Final Report'!AF923)</f>
        <v xml:space="preserve">
N/A</v>
      </c>
      <c r="F923" s="103" t="str">
        <f>Final_Report[[#This Row],[Components]]</f>
        <v>N/A (Level N/A), Accessibility, Audit, Marketing, MLM-XL, MLVISION, MyLab, US, VPAT</v>
      </c>
      <c r="G923" s="103" t="e">
        <f>Final_Report[[#This Row],[Labels]]</f>
        <v>#VALUE!</v>
      </c>
      <c r="H923" s="103">
        <f>Final_Report[[#This Row],[ScreenShot Name]]</f>
        <v>0</v>
      </c>
      <c r="I923" s="104">
        <f>Final_Report[[#This Row],[Priority]]</f>
        <v>0</v>
      </c>
      <c r="J923" s="103">
        <f>Final_Report[[#This Row],[Uploading Status]]</f>
        <v>0</v>
      </c>
    </row>
    <row r="924" spans="1:10" ht="409.5" hidden="1">
      <c r="A924" s="58">
        <f>Final_Report[[#This Row],[Issue Name]]</f>
        <v>0</v>
      </c>
      <c r="B924" s="103" t="str">
        <f>Final_Report[[#This Row],[Summary]]</f>
        <v>N/A</v>
      </c>
      <c r="C924" s="103" t="str">
        <f>CONCATENATE("*Steps to Reproduce:*",CHAR(10),CHAR(10),'Final Report'!AD924,CHAR(10),CHAR(10),'Final Report'!AF924,CHAR(10),CHAR(10),"*Actual Result:*",CHAR(10),'Final Report'!V924,CHAR(10),CHAR(10),"*ScreenShot Name:*",CHAR(10),'Final Report'!AI924,CHAR(10),CHAR(10),IF('Final Report'!X924&lt;&gt;"",CONCATENATE("*Code Snippet*",CHAR(10),'Final Report'!X924,CHAR(10),CHAR(10)),""),"*Expected Result*",CHAR(10),'Final Report'!Z924,CHAR(10),CHAR(10),"*Rationale*",CHAR(10),'Final Report'!AA924,CHAR(10),CHAR(10),"*Recommendation*",CHAR(10),'Final Report'!AC924,CHAR(10),CHAR(10),"*WCAG 2.1 Conformance Level:*",CHAR(10),'Final Report'!AG924,CHAR(10),CHAR(10),"*WCAG 2.1 Success Criteria:*",CHAR(10),'Final Report'!AH924,CHAR(10),CHAR(10),"*Tested on:*",CHAR(10),'Final Report'!AK924,CHAR(10),CHAR(10),IF(OR('Final Report'!G924&lt;&gt;"",'Final Report'!H924&lt;&gt;"",'Final Report'!I924&lt;&gt;"",'Final Report'!J924&lt;&gt;"",'Final Report'!K924&lt;&gt;"",'Final Report'!L924&lt;&gt;"",'Final Report'!M924&lt;&gt;"",'Final Report'!N924&lt;&gt;"",'Final Report'!O924&lt;&gt;""),CONCATENATE("*Assistive Technology:*",CHAR(10),IF('Final Report'!G924&lt;&gt;"",CONCATENATE("JAWS 2022 - Chrome - Windows - ",'Final Report'!G924,CHAR(10)),""),IF('Final Report'!H924&lt;&gt;"",CONCATENATE("NVDA 2022 - Firefox - Windows - ",'Final Report'!H924,CHAR(10)),""),IF('Final Report'!I924&lt;&gt;"",CONCATENATE("NVDA 2022 - Chrome - Windows - ",'Final Report'!I924,CHAR(10)),""),IF('Final Report'!J924&lt;&gt;"",CONCATENATE("VoiceOver - Safari - MAC OS - ",'Final Report'!J924,CHAR(10)),""),IF('Final Report'!K924&lt;&gt;"",CONCATENATE("VoiceOver - Chrome - MAC OS  - ",'Final Report'!K924,CHAR(10)),""),IF('Final Report'!L924&lt;&gt;"",CONCATENATE("VoiceOver - iOS - ",'Final Report'!L924,CHAR(10)),""),IF('Final Report'!M924&lt;&gt;"",CONCATENATE("TalkBack - Android - ",'Final Report'!M924,CHAR(10)),""),IF('Final Report'!N924&lt;&gt;"",CONCATENATE("ZoomText - ",'Final Report'!N924,CHAR(10)),""),IF('Final Report'!O924&lt;&gt;"",CONCATENATE("Dragon - ",'Final Report'!O924,CHAR(10)),""),CHAR(10),"*Original Bug:*",CHAR(10),)))</f>
        <v>*Steps to Reproduce:*
N/A
*Actual Result:*
N/A
*ScreenShot Name:*
*Code Snippet*
0
*Expected Result*
N/A
*Rationale*
N/A
*Recommendation*
N/A
*WCAG 2.1 Conformance Level:*
N/A
*WCAG 2.1 Success Criteria:*
N/A
*Tested on:*
Windows: 11
MAC OS: 12
iOS: 15
Android OS: 10
FALSE</v>
      </c>
      <c r="D924" s="121" t="b">
        <f>Final_Report[[#This Row],[Severity]]</f>
        <v>0</v>
      </c>
      <c r="E924" s="103" t="str">
        <f>CONCATENATE('Final Report'!AD924,CHAR(10),CHAR(10),'Final Report'!AF924)</f>
        <v xml:space="preserve">
N/A</v>
      </c>
      <c r="F924" s="103" t="str">
        <f>Final_Report[[#This Row],[Components]]</f>
        <v>N/A (Level N/A), Accessibility, Audit, Marketing, MLM-XL, MLVISION, MyLab, US, VPAT</v>
      </c>
      <c r="G924" s="103" t="e">
        <f>Final_Report[[#This Row],[Labels]]</f>
        <v>#VALUE!</v>
      </c>
      <c r="H924" s="103">
        <f>Final_Report[[#This Row],[ScreenShot Name]]</f>
        <v>0</v>
      </c>
      <c r="I924" s="104">
        <f>Final_Report[[#This Row],[Priority]]</f>
        <v>0</v>
      </c>
      <c r="J924" s="103">
        <f>Final_Report[[#This Row],[Uploading Status]]</f>
        <v>0</v>
      </c>
    </row>
    <row r="925" spans="1:10" ht="409.5" hidden="1">
      <c r="A925" s="58">
        <f>Final_Report[[#This Row],[Issue Name]]</f>
        <v>0</v>
      </c>
      <c r="B925" s="103" t="str">
        <f>Final_Report[[#This Row],[Summary]]</f>
        <v>N/A</v>
      </c>
      <c r="C925" s="103" t="str">
        <f>CONCATENATE("*Steps to Reproduce:*",CHAR(10),CHAR(10),'Final Report'!AD925,CHAR(10),CHAR(10),'Final Report'!AF925,CHAR(10),CHAR(10),"*Actual Result:*",CHAR(10),'Final Report'!V925,CHAR(10),CHAR(10),"*ScreenShot Name:*",CHAR(10),'Final Report'!AI925,CHAR(10),CHAR(10),IF('Final Report'!X925&lt;&gt;"",CONCATENATE("*Code Snippet*",CHAR(10),'Final Report'!X925,CHAR(10),CHAR(10)),""),"*Expected Result*",CHAR(10),'Final Report'!Z925,CHAR(10),CHAR(10),"*Rationale*",CHAR(10),'Final Report'!AA925,CHAR(10),CHAR(10),"*Recommendation*",CHAR(10),'Final Report'!AC925,CHAR(10),CHAR(10),"*WCAG 2.1 Conformance Level:*",CHAR(10),'Final Report'!AG925,CHAR(10),CHAR(10),"*WCAG 2.1 Success Criteria:*",CHAR(10),'Final Report'!AH925,CHAR(10),CHAR(10),"*Tested on:*",CHAR(10),'Final Report'!AK925,CHAR(10),CHAR(10),IF(OR('Final Report'!G925&lt;&gt;"",'Final Report'!H925&lt;&gt;"",'Final Report'!I925&lt;&gt;"",'Final Report'!J925&lt;&gt;"",'Final Report'!K925&lt;&gt;"",'Final Report'!L925&lt;&gt;"",'Final Report'!M925&lt;&gt;"",'Final Report'!N925&lt;&gt;"",'Final Report'!O925&lt;&gt;""),CONCATENATE("*Assistive Technology:*",CHAR(10),IF('Final Report'!G925&lt;&gt;"",CONCATENATE("JAWS 2022 - Chrome - Windows - ",'Final Report'!G925,CHAR(10)),""),IF('Final Report'!H925&lt;&gt;"",CONCATENATE("NVDA 2022 - Firefox - Windows - ",'Final Report'!H925,CHAR(10)),""),IF('Final Report'!I925&lt;&gt;"",CONCATENATE("NVDA 2022 - Chrome - Windows - ",'Final Report'!I925,CHAR(10)),""),IF('Final Report'!J925&lt;&gt;"",CONCATENATE("VoiceOver - Safari - MAC OS - ",'Final Report'!J925,CHAR(10)),""),IF('Final Report'!K925&lt;&gt;"",CONCATENATE("VoiceOver - Chrome - MAC OS  - ",'Final Report'!K925,CHAR(10)),""),IF('Final Report'!L925&lt;&gt;"",CONCATENATE("VoiceOver - iOS - ",'Final Report'!L925,CHAR(10)),""),IF('Final Report'!M925&lt;&gt;"",CONCATENATE("TalkBack - Android - ",'Final Report'!M925,CHAR(10)),""),IF('Final Report'!N925&lt;&gt;"",CONCATENATE("ZoomText - ",'Final Report'!N925,CHAR(10)),""),IF('Final Report'!O925&lt;&gt;"",CONCATENATE("Dragon - ",'Final Report'!O925,CHAR(10)),""),CHAR(10),"*Original Bug:*",CHAR(10),)))</f>
        <v>*Steps to Reproduce:*
N/A
*Actual Result:*
N/A
*ScreenShot Name:*
*Code Snippet*
0
*Expected Result*
N/A
*Rationale*
N/A
*Recommendation*
N/A
*WCAG 2.1 Conformance Level:*
N/A
*WCAG 2.1 Success Criteria:*
N/A
*Tested on:*
Windows: 11
MAC OS: 12
iOS: 15
Android OS: 10
FALSE</v>
      </c>
      <c r="D925" s="121" t="b">
        <f>Final_Report[[#This Row],[Severity]]</f>
        <v>0</v>
      </c>
      <c r="E925" s="103" t="str">
        <f>CONCATENATE('Final Report'!AD925,CHAR(10),CHAR(10),'Final Report'!AF925)</f>
        <v xml:space="preserve">
N/A</v>
      </c>
      <c r="F925" s="103" t="str">
        <f>Final_Report[[#This Row],[Components]]</f>
        <v>N/A (Level N/A), Accessibility, Audit, Marketing, MLM-XL, MLVISION, MyLab, US, VPAT</v>
      </c>
      <c r="G925" s="103" t="e">
        <f>Final_Report[[#This Row],[Labels]]</f>
        <v>#VALUE!</v>
      </c>
      <c r="H925" s="103">
        <f>Final_Report[[#This Row],[ScreenShot Name]]</f>
        <v>0</v>
      </c>
      <c r="I925" s="104">
        <f>Final_Report[[#This Row],[Priority]]</f>
        <v>0</v>
      </c>
      <c r="J925" s="103">
        <f>Final_Report[[#This Row],[Uploading Status]]</f>
        <v>0</v>
      </c>
    </row>
    <row r="926" spans="1:10" ht="409.5" hidden="1">
      <c r="A926" s="58">
        <f>Final_Report[[#This Row],[Issue Name]]</f>
        <v>0</v>
      </c>
      <c r="B926" s="103" t="str">
        <f>Final_Report[[#This Row],[Summary]]</f>
        <v>N/A</v>
      </c>
      <c r="C926" s="103" t="str">
        <f>CONCATENATE("*Steps to Reproduce:*",CHAR(10),CHAR(10),'Final Report'!AD926,CHAR(10),CHAR(10),'Final Report'!AF926,CHAR(10),CHAR(10),"*Actual Result:*",CHAR(10),'Final Report'!V926,CHAR(10),CHAR(10),"*ScreenShot Name:*",CHAR(10),'Final Report'!AI926,CHAR(10),CHAR(10),IF('Final Report'!X926&lt;&gt;"",CONCATENATE("*Code Snippet*",CHAR(10),'Final Report'!X926,CHAR(10),CHAR(10)),""),"*Expected Result*",CHAR(10),'Final Report'!Z926,CHAR(10),CHAR(10),"*Rationale*",CHAR(10),'Final Report'!AA926,CHAR(10),CHAR(10),"*Recommendation*",CHAR(10),'Final Report'!AC926,CHAR(10),CHAR(10),"*WCAG 2.1 Conformance Level:*",CHAR(10),'Final Report'!AG926,CHAR(10),CHAR(10),"*WCAG 2.1 Success Criteria:*",CHAR(10),'Final Report'!AH926,CHAR(10),CHAR(10),"*Tested on:*",CHAR(10),'Final Report'!AK926,CHAR(10),CHAR(10),IF(OR('Final Report'!G926&lt;&gt;"",'Final Report'!H926&lt;&gt;"",'Final Report'!I926&lt;&gt;"",'Final Report'!J926&lt;&gt;"",'Final Report'!K926&lt;&gt;"",'Final Report'!L926&lt;&gt;"",'Final Report'!M926&lt;&gt;"",'Final Report'!N926&lt;&gt;"",'Final Report'!O926&lt;&gt;""),CONCATENATE("*Assistive Technology:*",CHAR(10),IF('Final Report'!G926&lt;&gt;"",CONCATENATE("JAWS 2022 - Chrome - Windows - ",'Final Report'!G926,CHAR(10)),""),IF('Final Report'!H926&lt;&gt;"",CONCATENATE("NVDA 2022 - Firefox - Windows - ",'Final Report'!H926,CHAR(10)),""),IF('Final Report'!I926&lt;&gt;"",CONCATENATE("NVDA 2022 - Chrome - Windows - ",'Final Report'!I926,CHAR(10)),""),IF('Final Report'!J926&lt;&gt;"",CONCATENATE("VoiceOver - Safari - MAC OS - ",'Final Report'!J926,CHAR(10)),""),IF('Final Report'!K926&lt;&gt;"",CONCATENATE("VoiceOver - Chrome - MAC OS  - ",'Final Report'!K926,CHAR(10)),""),IF('Final Report'!L926&lt;&gt;"",CONCATENATE("VoiceOver - iOS - ",'Final Report'!L926,CHAR(10)),""),IF('Final Report'!M926&lt;&gt;"",CONCATENATE("TalkBack - Android - ",'Final Report'!M926,CHAR(10)),""),IF('Final Report'!N926&lt;&gt;"",CONCATENATE("ZoomText - ",'Final Report'!N926,CHAR(10)),""),IF('Final Report'!O926&lt;&gt;"",CONCATENATE("Dragon - ",'Final Report'!O926,CHAR(10)),""),CHAR(10),"*Original Bug:*",CHAR(10),)))</f>
        <v>*Steps to Reproduce:*
N/A
*Actual Result:*
N/A
*ScreenShot Name:*
*Code Snippet*
0
*Expected Result*
N/A
*Rationale*
N/A
*Recommendation*
N/A
*WCAG 2.1 Conformance Level:*
N/A
*WCAG 2.1 Success Criteria:*
N/A
*Tested on:*
Windows: 11
MAC OS: 12
iOS: 15
Android OS: 10
FALSE</v>
      </c>
      <c r="D926" s="121" t="b">
        <f>Final_Report[[#This Row],[Severity]]</f>
        <v>0</v>
      </c>
      <c r="E926" s="103" t="str">
        <f>CONCATENATE('Final Report'!AD926,CHAR(10),CHAR(10),'Final Report'!AF926)</f>
        <v xml:space="preserve">
N/A</v>
      </c>
      <c r="F926" s="103" t="str">
        <f>Final_Report[[#This Row],[Components]]</f>
        <v>N/A (Level N/A), Accessibility, Audit, Marketing, MLM-XL, MLVISION, MyLab, US, VPAT</v>
      </c>
      <c r="G926" s="103" t="e">
        <f>Final_Report[[#This Row],[Labels]]</f>
        <v>#VALUE!</v>
      </c>
      <c r="H926" s="103">
        <f>Final_Report[[#This Row],[ScreenShot Name]]</f>
        <v>0</v>
      </c>
      <c r="I926" s="104">
        <f>Final_Report[[#This Row],[Priority]]</f>
        <v>0</v>
      </c>
      <c r="J926" s="103">
        <f>Final_Report[[#This Row],[Uploading Status]]</f>
        <v>0</v>
      </c>
    </row>
    <row r="927" spans="1:10" ht="409.5" hidden="1">
      <c r="A927" s="58">
        <f>Final_Report[[#This Row],[Issue Name]]</f>
        <v>0</v>
      </c>
      <c r="B927" s="103" t="str">
        <f>Final_Report[[#This Row],[Summary]]</f>
        <v>N/A</v>
      </c>
      <c r="C927" s="103" t="str">
        <f>CONCATENATE("*Steps to Reproduce:*",CHAR(10),CHAR(10),'Final Report'!AD927,CHAR(10),CHAR(10),'Final Report'!AF927,CHAR(10),CHAR(10),"*Actual Result:*",CHAR(10),'Final Report'!V927,CHAR(10),CHAR(10),"*ScreenShot Name:*",CHAR(10),'Final Report'!AI927,CHAR(10),CHAR(10),IF('Final Report'!X927&lt;&gt;"",CONCATENATE("*Code Snippet*",CHAR(10),'Final Report'!X927,CHAR(10),CHAR(10)),""),"*Expected Result*",CHAR(10),'Final Report'!Z927,CHAR(10),CHAR(10),"*Rationale*",CHAR(10),'Final Report'!AA927,CHAR(10),CHAR(10),"*Recommendation*",CHAR(10),'Final Report'!AC927,CHAR(10),CHAR(10),"*WCAG 2.1 Conformance Level:*",CHAR(10),'Final Report'!AG927,CHAR(10),CHAR(10),"*WCAG 2.1 Success Criteria:*",CHAR(10),'Final Report'!AH927,CHAR(10),CHAR(10),"*Tested on:*",CHAR(10),'Final Report'!AK927,CHAR(10),CHAR(10),IF(OR('Final Report'!G927&lt;&gt;"",'Final Report'!H927&lt;&gt;"",'Final Report'!I927&lt;&gt;"",'Final Report'!J927&lt;&gt;"",'Final Report'!K927&lt;&gt;"",'Final Report'!L927&lt;&gt;"",'Final Report'!M927&lt;&gt;"",'Final Report'!N927&lt;&gt;"",'Final Report'!O927&lt;&gt;""),CONCATENATE("*Assistive Technology:*",CHAR(10),IF('Final Report'!G927&lt;&gt;"",CONCATENATE("JAWS 2022 - Chrome - Windows - ",'Final Report'!G927,CHAR(10)),""),IF('Final Report'!H927&lt;&gt;"",CONCATENATE("NVDA 2022 - Firefox - Windows - ",'Final Report'!H927,CHAR(10)),""),IF('Final Report'!I927&lt;&gt;"",CONCATENATE("NVDA 2022 - Chrome - Windows - ",'Final Report'!I927,CHAR(10)),""),IF('Final Report'!J927&lt;&gt;"",CONCATENATE("VoiceOver - Safari - MAC OS - ",'Final Report'!J927,CHAR(10)),""),IF('Final Report'!K927&lt;&gt;"",CONCATENATE("VoiceOver - Chrome - MAC OS  - ",'Final Report'!K927,CHAR(10)),""),IF('Final Report'!L927&lt;&gt;"",CONCATENATE("VoiceOver - iOS - ",'Final Report'!L927,CHAR(10)),""),IF('Final Report'!M927&lt;&gt;"",CONCATENATE("TalkBack - Android - ",'Final Report'!M927,CHAR(10)),""),IF('Final Report'!N927&lt;&gt;"",CONCATENATE("ZoomText - ",'Final Report'!N927,CHAR(10)),""),IF('Final Report'!O927&lt;&gt;"",CONCATENATE("Dragon - ",'Final Report'!O927,CHAR(10)),""),CHAR(10),"*Original Bug:*",CHAR(10),)))</f>
        <v>*Steps to Reproduce:*
N/A
*Actual Result:*
N/A
*ScreenShot Name:*
*Code Snippet*
0
*Expected Result*
N/A
*Rationale*
N/A
*Recommendation*
N/A
*WCAG 2.1 Conformance Level:*
N/A
*WCAG 2.1 Success Criteria:*
N/A
*Tested on:*
Windows: 11
MAC OS: 12
iOS: 15
Android OS: 10
FALSE</v>
      </c>
      <c r="D927" s="121" t="b">
        <f>Final_Report[[#This Row],[Severity]]</f>
        <v>0</v>
      </c>
      <c r="E927" s="103" t="str">
        <f>CONCATENATE('Final Report'!AD927,CHAR(10),CHAR(10),'Final Report'!AF927)</f>
        <v xml:space="preserve">
N/A</v>
      </c>
      <c r="F927" s="103" t="str">
        <f>Final_Report[[#This Row],[Components]]</f>
        <v>N/A (Level N/A), Accessibility, Audit, Marketing, MLM-XL, MLVISION, MyLab, US, VPAT</v>
      </c>
      <c r="G927" s="103" t="e">
        <f>Final_Report[[#This Row],[Labels]]</f>
        <v>#VALUE!</v>
      </c>
      <c r="H927" s="103">
        <f>Final_Report[[#This Row],[ScreenShot Name]]</f>
        <v>0</v>
      </c>
      <c r="I927" s="104">
        <f>Final_Report[[#This Row],[Priority]]</f>
        <v>0</v>
      </c>
      <c r="J927" s="103">
        <f>Final_Report[[#This Row],[Uploading Status]]</f>
        <v>0</v>
      </c>
    </row>
    <row r="928" spans="1:10" ht="409.5" hidden="1">
      <c r="A928" s="58">
        <f>Final_Report[[#This Row],[Issue Name]]</f>
        <v>0</v>
      </c>
      <c r="B928" s="103" t="str">
        <f>Final_Report[[#This Row],[Summary]]</f>
        <v>N/A</v>
      </c>
      <c r="C928" s="103" t="str">
        <f>CONCATENATE("*Steps to Reproduce:*",CHAR(10),CHAR(10),'Final Report'!AD928,CHAR(10),CHAR(10),'Final Report'!AF928,CHAR(10),CHAR(10),"*Actual Result:*",CHAR(10),'Final Report'!V928,CHAR(10),CHAR(10),"*ScreenShot Name:*",CHAR(10),'Final Report'!AI928,CHAR(10),CHAR(10),IF('Final Report'!X928&lt;&gt;"",CONCATENATE("*Code Snippet*",CHAR(10),'Final Report'!X928,CHAR(10),CHAR(10)),""),"*Expected Result*",CHAR(10),'Final Report'!Z928,CHAR(10),CHAR(10),"*Rationale*",CHAR(10),'Final Report'!AA928,CHAR(10),CHAR(10),"*Recommendation*",CHAR(10),'Final Report'!AC928,CHAR(10),CHAR(10),"*WCAG 2.1 Conformance Level:*",CHAR(10),'Final Report'!AG928,CHAR(10),CHAR(10),"*WCAG 2.1 Success Criteria:*",CHAR(10),'Final Report'!AH928,CHAR(10),CHAR(10),"*Tested on:*",CHAR(10),'Final Report'!AK928,CHAR(10),CHAR(10),IF(OR('Final Report'!G928&lt;&gt;"",'Final Report'!H928&lt;&gt;"",'Final Report'!I928&lt;&gt;"",'Final Report'!J928&lt;&gt;"",'Final Report'!K928&lt;&gt;"",'Final Report'!L928&lt;&gt;"",'Final Report'!M928&lt;&gt;"",'Final Report'!N928&lt;&gt;"",'Final Report'!O928&lt;&gt;""),CONCATENATE("*Assistive Technology:*",CHAR(10),IF('Final Report'!G928&lt;&gt;"",CONCATENATE("JAWS 2022 - Chrome - Windows - ",'Final Report'!G928,CHAR(10)),""),IF('Final Report'!H928&lt;&gt;"",CONCATENATE("NVDA 2022 - Firefox - Windows - ",'Final Report'!H928,CHAR(10)),""),IF('Final Report'!I928&lt;&gt;"",CONCATENATE("NVDA 2022 - Chrome - Windows - ",'Final Report'!I928,CHAR(10)),""),IF('Final Report'!J928&lt;&gt;"",CONCATENATE("VoiceOver - Safari - MAC OS - ",'Final Report'!J928,CHAR(10)),""),IF('Final Report'!K928&lt;&gt;"",CONCATENATE("VoiceOver - Chrome - MAC OS  - ",'Final Report'!K928,CHAR(10)),""),IF('Final Report'!L928&lt;&gt;"",CONCATENATE("VoiceOver - iOS - ",'Final Report'!L928,CHAR(10)),""),IF('Final Report'!M928&lt;&gt;"",CONCATENATE("TalkBack - Android - ",'Final Report'!M928,CHAR(10)),""),IF('Final Report'!N928&lt;&gt;"",CONCATENATE("ZoomText - ",'Final Report'!N928,CHAR(10)),""),IF('Final Report'!O928&lt;&gt;"",CONCATENATE("Dragon - ",'Final Report'!O928,CHAR(10)),""),CHAR(10),"*Original Bug:*",CHAR(10),)))</f>
        <v>*Steps to Reproduce:*
N/A
*Actual Result:*
N/A
*ScreenShot Name:*
*Code Snippet*
0
*Expected Result*
N/A
*Rationale*
N/A
*Recommendation*
N/A
*WCAG 2.1 Conformance Level:*
N/A
*WCAG 2.1 Success Criteria:*
N/A
*Tested on:*
Windows: 11
MAC OS: 12
iOS: 15
Android OS: 10
FALSE</v>
      </c>
      <c r="D928" s="121" t="b">
        <f>Final_Report[[#This Row],[Severity]]</f>
        <v>0</v>
      </c>
      <c r="E928" s="103" t="str">
        <f>CONCATENATE('Final Report'!AD928,CHAR(10),CHAR(10),'Final Report'!AF928)</f>
        <v xml:space="preserve">
N/A</v>
      </c>
      <c r="F928" s="103" t="str">
        <f>Final_Report[[#This Row],[Components]]</f>
        <v>N/A (Level N/A), Accessibility, Audit, Marketing, MLM-XL, MLVISION, MyLab, US, VPAT</v>
      </c>
      <c r="G928" s="103" t="e">
        <f>Final_Report[[#This Row],[Labels]]</f>
        <v>#VALUE!</v>
      </c>
      <c r="H928" s="103">
        <f>Final_Report[[#This Row],[ScreenShot Name]]</f>
        <v>0</v>
      </c>
      <c r="I928" s="104">
        <f>Final_Report[[#This Row],[Priority]]</f>
        <v>0</v>
      </c>
      <c r="J928" s="103">
        <f>Final_Report[[#This Row],[Uploading Status]]</f>
        <v>0</v>
      </c>
    </row>
    <row r="929" spans="1:10" ht="409.5" hidden="1">
      <c r="A929" s="58">
        <f>Final_Report[[#This Row],[Issue Name]]</f>
        <v>0</v>
      </c>
      <c r="B929" s="103" t="str">
        <f>Final_Report[[#This Row],[Summary]]</f>
        <v>N/A</v>
      </c>
      <c r="C929" s="103" t="str">
        <f>CONCATENATE("*Steps to Reproduce:*",CHAR(10),CHAR(10),'Final Report'!AD929,CHAR(10),CHAR(10),'Final Report'!AF929,CHAR(10),CHAR(10),"*Actual Result:*",CHAR(10),'Final Report'!V929,CHAR(10),CHAR(10),"*ScreenShot Name:*",CHAR(10),'Final Report'!AI929,CHAR(10),CHAR(10),IF('Final Report'!X929&lt;&gt;"",CONCATENATE("*Code Snippet*",CHAR(10),'Final Report'!X929,CHAR(10),CHAR(10)),""),"*Expected Result*",CHAR(10),'Final Report'!Z929,CHAR(10),CHAR(10),"*Rationale*",CHAR(10),'Final Report'!AA929,CHAR(10),CHAR(10),"*Recommendation*",CHAR(10),'Final Report'!AC929,CHAR(10),CHAR(10),"*WCAG 2.1 Conformance Level:*",CHAR(10),'Final Report'!AG929,CHAR(10),CHAR(10),"*WCAG 2.1 Success Criteria:*",CHAR(10),'Final Report'!AH929,CHAR(10),CHAR(10),"*Tested on:*",CHAR(10),'Final Report'!AK929,CHAR(10),CHAR(10),IF(OR('Final Report'!G929&lt;&gt;"",'Final Report'!H929&lt;&gt;"",'Final Report'!I929&lt;&gt;"",'Final Report'!J929&lt;&gt;"",'Final Report'!K929&lt;&gt;"",'Final Report'!L929&lt;&gt;"",'Final Report'!M929&lt;&gt;"",'Final Report'!N929&lt;&gt;"",'Final Report'!O929&lt;&gt;""),CONCATENATE("*Assistive Technology:*",CHAR(10),IF('Final Report'!G929&lt;&gt;"",CONCATENATE("JAWS 2022 - Chrome - Windows - ",'Final Report'!G929,CHAR(10)),""),IF('Final Report'!H929&lt;&gt;"",CONCATENATE("NVDA 2022 - Firefox - Windows - ",'Final Report'!H929,CHAR(10)),""),IF('Final Report'!I929&lt;&gt;"",CONCATENATE("NVDA 2022 - Chrome - Windows - ",'Final Report'!I929,CHAR(10)),""),IF('Final Report'!J929&lt;&gt;"",CONCATENATE("VoiceOver - Safari - MAC OS - ",'Final Report'!J929,CHAR(10)),""),IF('Final Report'!K929&lt;&gt;"",CONCATENATE("VoiceOver - Chrome - MAC OS  - ",'Final Report'!K929,CHAR(10)),""),IF('Final Report'!L929&lt;&gt;"",CONCATENATE("VoiceOver - iOS - ",'Final Report'!L929,CHAR(10)),""),IF('Final Report'!M929&lt;&gt;"",CONCATENATE("TalkBack - Android - ",'Final Report'!M929,CHAR(10)),""),IF('Final Report'!N929&lt;&gt;"",CONCATENATE("ZoomText - ",'Final Report'!N929,CHAR(10)),""),IF('Final Report'!O929&lt;&gt;"",CONCATENATE("Dragon - ",'Final Report'!O929,CHAR(10)),""),CHAR(10),"*Original Bug:*",CHAR(10),)))</f>
        <v>*Steps to Reproduce:*
N/A
*Actual Result:*
N/A
*ScreenShot Name:*
*Code Snippet*
0
*Expected Result*
N/A
*Rationale*
N/A
*Recommendation*
N/A
*WCAG 2.1 Conformance Level:*
N/A
*WCAG 2.1 Success Criteria:*
N/A
*Tested on:*
Windows: 11
MAC OS: 12
iOS: 15
Android OS: 10
FALSE</v>
      </c>
      <c r="D929" s="121" t="b">
        <f>Final_Report[[#This Row],[Severity]]</f>
        <v>0</v>
      </c>
      <c r="E929" s="103" t="str">
        <f>CONCATENATE('Final Report'!AD929,CHAR(10),CHAR(10),'Final Report'!AF929)</f>
        <v xml:space="preserve">
N/A</v>
      </c>
      <c r="F929" s="103" t="str">
        <f>Final_Report[[#This Row],[Components]]</f>
        <v>N/A (Level N/A), Accessibility, Audit, Marketing, MLM-XL, MLVISION, MyLab, US, VPAT</v>
      </c>
      <c r="G929" s="103" t="e">
        <f>Final_Report[[#This Row],[Labels]]</f>
        <v>#VALUE!</v>
      </c>
      <c r="H929" s="103">
        <f>Final_Report[[#This Row],[ScreenShot Name]]</f>
        <v>0</v>
      </c>
      <c r="I929" s="104">
        <f>Final_Report[[#This Row],[Priority]]</f>
        <v>0</v>
      </c>
      <c r="J929" s="103">
        <f>Final_Report[[#This Row],[Uploading Status]]</f>
        <v>0</v>
      </c>
    </row>
    <row r="930" spans="1:10" ht="409.5" hidden="1">
      <c r="A930" s="58">
        <f>Final_Report[[#This Row],[Issue Name]]</f>
        <v>0</v>
      </c>
      <c r="B930" s="103" t="str">
        <f>Final_Report[[#This Row],[Summary]]</f>
        <v>N/A</v>
      </c>
      <c r="C930" s="103" t="str">
        <f>CONCATENATE("*Steps to Reproduce:*",CHAR(10),CHAR(10),'Final Report'!AD930,CHAR(10),CHAR(10),'Final Report'!AF930,CHAR(10),CHAR(10),"*Actual Result:*",CHAR(10),'Final Report'!V930,CHAR(10),CHAR(10),"*ScreenShot Name:*",CHAR(10),'Final Report'!AI930,CHAR(10),CHAR(10),IF('Final Report'!X930&lt;&gt;"",CONCATENATE("*Code Snippet*",CHAR(10),'Final Report'!X930,CHAR(10),CHAR(10)),""),"*Expected Result*",CHAR(10),'Final Report'!Z930,CHAR(10),CHAR(10),"*Rationale*",CHAR(10),'Final Report'!AA930,CHAR(10),CHAR(10),"*Recommendation*",CHAR(10),'Final Report'!AC930,CHAR(10),CHAR(10),"*WCAG 2.1 Conformance Level:*",CHAR(10),'Final Report'!AG930,CHAR(10),CHAR(10),"*WCAG 2.1 Success Criteria:*",CHAR(10),'Final Report'!AH930,CHAR(10),CHAR(10),"*Tested on:*",CHAR(10),'Final Report'!AK930,CHAR(10),CHAR(10),IF(OR('Final Report'!G930&lt;&gt;"",'Final Report'!H930&lt;&gt;"",'Final Report'!I930&lt;&gt;"",'Final Report'!J930&lt;&gt;"",'Final Report'!K930&lt;&gt;"",'Final Report'!L930&lt;&gt;"",'Final Report'!M930&lt;&gt;"",'Final Report'!N930&lt;&gt;"",'Final Report'!O930&lt;&gt;""),CONCATENATE("*Assistive Technology:*",CHAR(10),IF('Final Report'!G930&lt;&gt;"",CONCATENATE("JAWS 2022 - Chrome - Windows - ",'Final Report'!G930,CHAR(10)),""),IF('Final Report'!H930&lt;&gt;"",CONCATENATE("NVDA 2022 - Firefox - Windows - ",'Final Report'!H930,CHAR(10)),""),IF('Final Report'!I930&lt;&gt;"",CONCATENATE("NVDA 2022 - Chrome - Windows - ",'Final Report'!I930,CHAR(10)),""),IF('Final Report'!J930&lt;&gt;"",CONCATENATE("VoiceOver - Safari - MAC OS - ",'Final Report'!J930,CHAR(10)),""),IF('Final Report'!K930&lt;&gt;"",CONCATENATE("VoiceOver - Chrome - MAC OS  - ",'Final Report'!K930,CHAR(10)),""),IF('Final Report'!L930&lt;&gt;"",CONCATENATE("VoiceOver - iOS - ",'Final Report'!L930,CHAR(10)),""),IF('Final Report'!M930&lt;&gt;"",CONCATENATE("TalkBack - Android - ",'Final Report'!M930,CHAR(10)),""),IF('Final Report'!N930&lt;&gt;"",CONCATENATE("ZoomText - ",'Final Report'!N930,CHAR(10)),""),IF('Final Report'!O930&lt;&gt;"",CONCATENATE("Dragon - ",'Final Report'!O930,CHAR(10)),""),CHAR(10),"*Original Bug:*",CHAR(10),)))</f>
        <v>*Steps to Reproduce:*
N/A
*Actual Result:*
N/A
*ScreenShot Name:*
*Code Snippet*
0
*Expected Result*
N/A
*Rationale*
N/A
*Recommendation*
N/A
*WCAG 2.1 Conformance Level:*
N/A
*WCAG 2.1 Success Criteria:*
N/A
*Tested on:*
Windows: 11
MAC OS: 12
iOS: 15
Android OS: 10
FALSE</v>
      </c>
      <c r="D930" s="121" t="b">
        <f>Final_Report[[#This Row],[Severity]]</f>
        <v>0</v>
      </c>
      <c r="E930" s="103" t="str">
        <f>CONCATENATE('Final Report'!AD930,CHAR(10),CHAR(10),'Final Report'!AF930)</f>
        <v xml:space="preserve">
N/A</v>
      </c>
      <c r="F930" s="103" t="str">
        <f>Final_Report[[#This Row],[Components]]</f>
        <v>N/A (Level N/A), Accessibility, Audit, Marketing, MLM-XL, MLVISION, MyLab, US, VPAT</v>
      </c>
      <c r="G930" s="103" t="e">
        <f>Final_Report[[#This Row],[Labels]]</f>
        <v>#VALUE!</v>
      </c>
      <c r="H930" s="103">
        <f>Final_Report[[#This Row],[ScreenShot Name]]</f>
        <v>0</v>
      </c>
      <c r="I930" s="104">
        <f>Final_Report[[#This Row],[Priority]]</f>
        <v>0</v>
      </c>
      <c r="J930" s="103">
        <f>Final_Report[[#This Row],[Uploading Status]]</f>
        <v>0</v>
      </c>
    </row>
    <row r="931" spans="1:10" ht="409.5" hidden="1">
      <c r="A931" s="58">
        <f>Final_Report[[#This Row],[Issue Name]]</f>
        <v>0</v>
      </c>
      <c r="B931" s="103" t="str">
        <f>Final_Report[[#This Row],[Summary]]</f>
        <v>N/A</v>
      </c>
      <c r="C931" s="103" t="str">
        <f>CONCATENATE("*Steps to Reproduce:*",CHAR(10),CHAR(10),'Final Report'!AD931,CHAR(10),CHAR(10),'Final Report'!AF931,CHAR(10),CHAR(10),"*Actual Result:*",CHAR(10),'Final Report'!V931,CHAR(10),CHAR(10),"*ScreenShot Name:*",CHAR(10),'Final Report'!AI931,CHAR(10),CHAR(10),IF('Final Report'!X931&lt;&gt;"",CONCATENATE("*Code Snippet*",CHAR(10),'Final Report'!X931,CHAR(10),CHAR(10)),""),"*Expected Result*",CHAR(10),'Final Report'!Z931,CHAR(10),CHAR(10),"*Rationale*",CHAR(10),'Final Report'!AA931,CHAR(10),CHAR(10),"*Recommendation*",CHAR(10),'Final Report'!AC931,CHAR(10),CHAR(10),"*WCAG 2.1 Conformance Level:*",CHAR(10),'Final Report'!AG931,CHAR(10),CHAR(10),"*WCAG 2.1 Success Criteria:*",CHAR(10),'Final Report'!AH931,CHAR(10),CHAR(10),"*Tested on:*",CHAR(10),'Final Report'!AK931,CHAR(10),CHAR(10),IF(OR('Final Report'!G931&lt;&gt;"",'Final Report'!H931&lt;&gt;"",'Final Report'!I931&lt;&gt;"",'Final Report'!J931&lt;&gt;"",'Final Report'!K931&lt;&gt;"",'Final Report'!L931&lt;&gt;"",'Final Report'!M931&lt;&gt;"",'Final Report'!N931&lt;&gt;"",'Final Report'!O931&lt;&gt;""),CONCATENATE("*Assistive Technology:*",CHAR(10),IF('Final Report'!G931&lt;&gt;"",CONCATENATE("JAWS 2022 - Chrome - Windows - ",'Final Report'!G931,CHAR(10)),""),IF('Final Report'!H931&lt;&gt;"",CONCATENATE("NVDA 2022 - Firefox - Windows - ",'Final Report'!H931,CHAR(10)),""),IF('Final Report'!I931&lt;&gt;"",CONCATENATE("NVDA 2022 - Chrome - Windows - ",'Final Report'!I931,CHAR(10)),""),IF('Final Report'!J931&lt;&gt;"",CONCATENATE("VoiceOver - Safari - MAC OS - ",'Final Report'!J931,CHAR(10)),""),IF('Final Report'!K931&lt;&gt;"",CONCATENATE("VoiceOver - Chrome - MAC OS  - ",'Final Report'!K931,CHAR(10)),""),IF('Final Report'!L931&lt;&gt;"",CONCATENATE("VoiceOver - iOS - ",'Final Report'!L931,CHAR(10)),""),IF('Final Report'!M931&lt;&gt;"",CONCATENATE("TalkBack - Android - ",'Final Report'!M931,CHAR(10)),""),IF('Final Report'!N931&lt;&gt;"",CONCATENATE("ZoomText - ",'Final Report'!N931,CHAR(10)),""),IF('Final Report'!O931&lt;&gt;"",CONCATENATE("Dragon - ",'Final Report'!O931,CHAR(10)),""),CHAR(10),"*Original Bug:*",CHAR(10),)))</f>
        <v>*Steps to Reproduce:*
N/A
*Actual Result:*
N/A
*ScreenShot Name:*
*Code Snippet*
0
*Expected Result*
N/A
*Rationale*
N/A
*Recommendation*
N/A
*WCAG 2.1 Conformance Level:*
N/A
*WCAG 2.1 Success Criteria:*
N/A
*Tested on:*
Windows: 11
MAC OS: 12
iOS: 15
Android OS: 10
FALSE</v>
      </c>
      <c r="D931" s="121" t="b">
        <f>Final_Report[[#This Row],[Severity]]</f>
        <v>0</v>
      </c>
      <c r="E931" s="103" t="str">
        <f>CONCATENATE('Final Report'!AD931,CHAR(10),CHAR(10),'Final Report'!AF931)</f>
        <v xml:space="preserve">
N/A</v>
      </c>
      <c r="F931" s="103" t="str">
        <f>Final_Report[[#This Row],[Components]]</f>
        <v>N/A (Level N/A), Accessibility, Audit, Marketing, MLM-XL, MLVISION, MyLab, US, VPAT</v>
      </c>
      <c r="G931" s="103" t="e">
        <f>Final_Report[[#This Row],[Labels]]</f>
        <v>#VALUE!</v>
      </c>
      <c r="H931" s="103">
        <f>Final_Report[[#This Row],[ScreenShot Name]]</f>
        <v>0</v>
      </c>
      <c r="I931" s="104">
        <f>Final_Report[[#This Row],[Priority]]</f>
        <v>0</v>
      </c>
      <c r="J931" s="103">
        <f>Final_Report[[#This Row],[Uploading Status]]</f>
        <v>0</v>
      </c>
    </row>
    <row r="932" spans="1:10" ht="409.5" hidden="1">
      <c r="A932" s="58">
        <f>Final_Report[[#This Row],[Issue Name]]</f>
        <v>0</v>
      </c>
      <c r="B932" s="103" t="str">
        <f>Final_Report[[#This Row],[Summary]]</f>
        <v>N/A</v>
      </c>
      <c r="C932" s="103" t="str">
        <f>CONCATENATE("*Steps to Reproduce:*",CHAR(10),CHAR(10),'Final Report'!AD932,CHAR(10),CHAR(10),'Final Report'!AF932,CHAR(10),CHAR(10),"*Actual Result:*",CHAR(10),'Final Report'!V932,CHAR(10),CHAR(10),"*ScreenShot Name:*",CHAR(10),'Final Report'!AI932,CHAR(10),CHAR(10),IF('Final Report'!X932&lt;&gt;"",CONCATENATE("*Code Snippet*",CHAR(10),'Final Report'!X932,CHAR(10),CHAR(10)),""),"*Expected Result*",CHAR(10),'Final Report'!Z932,CHAR(10),CHAR(10),"*Rationale*",CHAR(10),'Final Report'!AA932,CHAR(10),CHAR(10),"*Recommendation*",CHAR(10),'Final Report'!AC932,CHAR(10),CHAR(10),"*WCAG 2.1 Conformance Level:*",CHAR(10),'Final Report'!AG932,CHAR(10),CHAR(10),"*WCAG 2.1 Success Criteria:*",CHAR(10),'Final Report'!AH932,CHAR(10),CHAR(10),"*Tested on:*",CHAR(10),'Final Report'!AK932,CHAR(10),CHAR(10),IF(OR('Final Report'!G932&lt;&gt;"",'Final Report'!H932&lt;&gt;"",'Final Report'!I932&lt;&gt;"",'Final Report'!J932&lt;&gt;"",'Final Report'!K932&lt;&gt;"",'Final Report'!L932&lt;&gt;"",'Final Report'!M932&lt;&gt;"",'Final Report'!N932&lt;&gt;"",'Final Report'!O932&lt;&gt;""),CONCATENATE("*Assistive Technology:*",CHAR(10),IF('Final Report'!G932&lt;&gt;"",CONCATENATE("JAWS 2022 - Chrome - Windows - ",'Final Report'!G932,CHAR(10)),""),IF('Final Report'!H932&lt;&gt;"",CONCATENATE("NVDA 2022 - Firefox - Windows - ",'Final Report'!H932,CHAR(10)),""),IF('Final Report'!I932&lt;&gt;"",CONCATENATE("NVDA 2022 - Chrome - Windows - ",'Final Report'!I932,CHAR(10)),""),IF('Final Report'!J932&lt;&gt;"",CONCATENATE("VoiceOver - Safari - MAC OS - ",'Final Report'!J932,CHAR(10)),""),IF('Final Report'!K932&lt;&gt;"",CONCATENATE("VoiceOver - Chrome - MAC OS  - ",'Final Report'!K932,CHAR(10)),""),IF('Final Report'!L932&lt;&gt;"",CONCATENATE("VoiceOver - iOS - ",'Final Report'!L932,CHAR(10)),""),IF('Final Report'!M932&lt;&gt;"",CONCATENATE("TalkBack - Android - ",'Final Report'!M932,CHAR(10)),""),IF('Final Report'!N932&lt;&gt;"",CONCATENATE("ZoomText - ",'Final Report'!N932,CHAR(10)),""),IF('Final Report'!O932&lt;&gt;"",CONCATENATE("Dragon - ",'Final Report'!O932,CHAR(10)),""),CHAR(10),"*Original Bug:*",CHAR(10),)))</f>
        <v>*Steps to Reproduce:*
N/A
*Actual Result:*
N/A
*ScreenShot Name:*
*Code Snippet*
0
*Expected Result*
N/A
*Rationale*
N/A
*Recommendation*
N/A
*WCAG 2.1 Conformance Level:*
N/A
*WCAG 2.1 Success Criteria:*
N/A
*Tested on:*
Windows: 11
MAC OS: 12
iOS: 15
Android OS: 10
FALSE</v>
      </c>
      <c r="D932" s="121" t="b">
        <f>Final_Report[[#This Row],[Severity]]</f>
        <v>0</v>
      </c>
      <c r="E932" s="103" t="str">
        <f>CONCATENATE('Final Report'!AD932,CHAR(10),CHAR(10),'Final Report'!AF932)</f>
        <v xml:space="preserve">
N/A</v>
      </c>
      <c r="F932" s="103" t="str">
        <f>Final_Report[[#This Row],[Components]]</f>
        <v>N/A (Level N/A), Accessibility, Audit, Marketing, MLM-XL, MLVISION, MyLab, US, VPAT</v>
      </c>
      <c r="G932" s="103" t="e">
        <f>Final_Report[[#This Row],[Labels]]</f>
        <v>#VALUE!</v>
      </c>
      <c r="H932" s="103">
        <f>Final_Report[[#This Row],[ScreenShot Name]]</f>
        <v>0</v>
      </c>
      <c r="I932" s="104">
        <f>Final_Report[[#This Row],[Priority]]</f>
        <v>0</v>
      </c>
      <c r="J932" s="103">
        <f>Final_Report[[#This Row],[Uploading Status]]</f>
        <v>0</v>
      </c>
    </row>
    <row r="933" spans="1:10" ht="409.5" hidden="1">
      <c r="A933" s="58">
        <f>Final_Report[[#This Row],[Issue Name]]</f>
        <v>0</v>
      </c>
      <c r="B933" s="103" t="str">
        <f>Final_Report[[#This Row],[Summary]]</f>
        <v>N/A</v>
      </c>
      <c r="C933" s="103" t="str">
        <f>CONCATENATE("*Steps to Reproduce:*",CHAR(10),CHAR(10),'Final Report'!AD933,CHAR(10),CHAR(10),'Final Report'!AF933,CHAR(10),CHAR(10),"*Actual Result:*",CHAR(10),'Final Report'!V933,CHAR(10),CHAR(10),"*ScreenShot Name:*",CHAR(10),'Final Report'!AI933,CHAR(10),CHAR(10),IF('Final Report'!X933&lt;&gt;"",CONCATENATE("*Code Snippet*",CHAR(10),'Final Report'!X933,CHAR(10),CHAR(10)),""),"*Expected Result*",CHAR(10),'Final Report'!Z933,CHAR(10),CHAR(10),"*Rationale*",CHAR(10),'Final Report'!AA933,CHAR(10),CHAR(10),"*Recommendation*",CHAR(10),'Final Report'!AC933,CHAR(10),CHAR(10),"*WCAG 2.1 Conformance Level:*",CHAR(10),'Final Report'!AG933,CHAR(10),CHAR(10),"*WCAG 2.1 Success Criteria:*",CHAR(10),'Final Report'!AH933,CHAR(10),CHAR(10),"*Tested on:*",CHAR(10),'Final Report'!AK933,CHAR(10),CHAR(10),IF(OR('Final Report'!G933&lt;&gt;"",'Final Report'!H933&lt;&gt;"",'Final Report'!I933&lt;&gt;"",'Final Report'!J933&lt;&gt;"",'Final Report'!K933&lt;&gt;"",'Final Report'!L933&lt;&gt;"",'Final Report'!M933&lt;&gt;"",'Final Report'!N933&lt;&gt;"",'Final Report'!O933&lt;&gt;""),CONCATENATE("*Assistive Technology:*",CHAR(10),IF('Final Report'!G933&lt;&gt;"",CONCATENATE("JAWS 2022 - Chrome - Windows - ",'Final Report'!G933,CHAR(10)),""),IF('Final Report'!H933&lt;&gt;"",CONCATENATE("NVDA 2022 - Firefox - Windows - ",'Final Report'!H933,CHAR(10)),""),IF('Final Report'!I933&lt;&gt;"",CONCATENATE("NVDA 2022 - Chrome - Windows - ",'Final Report'!I933,CHAR(10)),""),IF('Final Report'!J933&lt;&gt;"",CONCATENATE("VoiceOver - Safari - MAC OS - ",'Final Report'!J933,CHAR(10)),""),IF('Final Report'!K933&lt;&gt;"",CONCATENATE("VoiceOver - Chrome - MAC OS  - ",'Final Report'!K933,CHAR(10)),""),IF('Final Report'!L933&lt;&gt;"",CONCATENATE("VoiceOver - iOS - ",'Final Report'!L933,CHAR(10)),""),IF('Final Report'!M933&lt;&gt;"",CONCATENATE("TalkBack - Android - ",'Final Report'!M933,CHAR(10)),""),IF('Final Report'!N933&lt;&gt;"",CONCATENATE("ZoomText - ",'Final Report'!N933,CHAR(10)),""),IF('Final Report'!O933&lt;&gt;"",CONCATENATE("Dragon - ",'Final Report'!O933,CHAR(10)),""),CHAR(10),"*Original Bug:*",CHAR(10),)))</f>
        <v>*Steps to Reproduce:*
N/A
*Actual Result:*
N/A
*ScreenShot Name:*
*Code Snippet*
0
*Expected Result*
N/A
*Rationale*
N/A
*Recommendation*
N/A
*WCAG 2.1 Conformance Level:*
N/A
*WCAG 2.1 Success Criteria:*
N/A
*Tested on:*
Windows: 11
MAC OS: 12
iOS: 15
Android OS: 10
FALSE</v>
      </c>
      <c r="D933" s="121" t="b">
        <f>Final_Report[[#This Row],[Severity]]</f>
        <v>0</v>
      </c>
      <c r="E933" s="103" t="str">
        <f>CONCATENATE('Final Report'!AD933,CHAR(10),CHAR(10),'Final Report'!AF933)</f>
        <v xml:space="preserve">
N/A</v>
      </c>
      <c r="F933" s="103" t="str">
        <f>Final_Report[[#This Row],[Components]]</f>
        <v>N/A (Level N/A), Accessibility, Audit, Marketing, MLM-XL, MLVISION, MyLab, US, VPAT</v>
      </c>
      <c r="G933" s="103" t="e">
        <f>Final_Report[[#This Row],[Labels]]</f>
        <v>#VALUE!</v>
      </c>
      <c r="H933" s="103">
        <f>Final_Report[[#This Row],[ScreenShot Name]]</f>
        <v>0</v>
      </c>
      <c r="I933" s="104">
        <f>Final_Report[[#This Row],[Priority]]</f>
        <v>0</v>
      </c>
      <c r="J933" s="103">
        <f>Final_Report[[#This Row],[Uploading Status]]</f>
        <v>0</v>
      </c>
    </row>
    <row r="934" spans="1:10" ht="409.5" hidden="1">
      <c r="A934" s="58">
        <f>Final_Report[[#This Row],[Issue Name]]</f>
        <v>0</v>
      </c>
      <c r="B934" s="103" t="str">
        <f>Final_Report[[#This Row],[Summary]]</f>
        <v>N/A</v>
      </c>
      <c r="C934" s="103" t="str">
        <f>CONCATENATE("*Steps to Reproduce:*",CHAR(10),CHAR(10),'Final Report'!AD934,CHAR(10),CHAR(10),'Final Report'!AF934,CHAR(10),CHAR(10),"*Actual Result:*",CHAR(10),'Final Report'!V934,CHAR(10),CHAR(10),"*ScreenShot Name:*",CHAR(10),'Final Report'!AI934,CHAR(10),CHAR(10),IF('Final Report'!X934&lt;&gt;"",CONCATENATE("*Code Snippet*",CHAR(10),'Final Report'!X934,CHAR(10),CHAR(10)),""),"*Expected Result*",CHAR(10),'Final Report'!Z934,CHAR(10),CHAR(10),"*Rationale*",CHAR(10),'Final Report'!AA934,CHAR(10),CHAR(10),"*Recommendation*",CHAR(10),'Final Report'!AC934,CHAR(10),CHAR(10),"*WCAG 2.1 Conformance Level:*",CHAR(10),'Final Report'!AG934,CHAR(10),CHAR(10),"*WCAG 2.1 Success Criteria:*",CHAR(10),'Final Report'!AH934,CHAR(10),CHAR(10),"*Tested on:*",CHAR(10),'Final Report'!AK934,CHAR(10),CHAR(10),IF(OR('Final Report'!G934&lt;&gt;"",'Final Report'!H934&lt;&gt;"",'Final Report'!I934&lt;&gt;"",'Final Report'!J934&lt;&gt;"",'Final Report'!K934&lt;&gt;"",'Final Report'!L934&lt;&gt;"",'Final Report'!M934&lt;&gt;"",'Final Report'!N934&lt;&gt;"",'Final Report'!O934&lt;&gt;""),CONCATENATE("*Assistive Technology:*",CHAR(10),IF('Final Report'!G934&lt;&gt;"",CONCATENATE("JAWS 2022 - Chrome - Windows - ",'Final Report'!G934,CHAR(10)),""),IF('Final Report'!H934&lt;&gt;"",CONCATENATE("NVDA 2022 - Firefox - Windows - ",'Final Report'!H934,CHAR(10)),""),IF('Final Report'!I934&lt;&gt;"",CONCATENATE("NVDA 2022 - Chrome - Windows - ",'Final Report'!I934,CHAR(10)),""),IF('Final Report'!J934&lt;&gt;"",CONCATENATE("VoiceOver - Safari - MAC OS - ",'Final Report'!J934,CHAR(10)),""),IF('Final Report'!K934&lt;&gt;"",CONCATENATE("VoiceOver - Chrome - MAC OS  - ",'Final Report'!K934,CHAR(10)),""),IF('Final Report'!L934&lt;&gt;"",CONCATENATE("VoiceOver - iOS - ",'Final Report'!L934,CHAR(10)),""),IF('Final Report'!M934&lt;&gt;"",CONCATENATE("TalkBack - Android - ",'Final Report'!M934,CHAR(10)),""),IF('Final Report'!N934&lt;&gt;"",CONCATENATE("ZoomText - ",'Final Report'!N934,CHAR(10)),""),IF('Final Report'!O934&lt;&gt;"",CONCATENATE("Dragon - ",'Final Report'!O934,CHAR(10)),""),CHAR(10),"*Original Bug:*",CHAR(10),)))</f>
        <v>*Steps to Reproduce:*
N/A
*Actual Result:*
N/A
*ScreenShot Name:*
*Code Snippet*
0
*Expected Result*
N/A
*Rationale*
N/A
*Recommendation*
N/A
*WCAG 2.1 Conformance Level:*
N/A
*WCAG 2.1 Success Criteria:*
N/A
*Tested on:*
Windows: 11
MAC OS: 12
iOS: 15
Android OS: 10
FALSE</v>
      </c>
      <c r="D934" s="121" t="b">
        <f>Final_Report[[#This Row],[Severity]]</f>
        <v>0</v>
      </c>
      <c r="E934" s="103" t="str">
        <f>CONCATENATE('Final Report'!AD934,CHAR(10),CHAR(10),'Final Report'!AF934)</f>
        <v xml:space="preserve">
N/A</v>
      </c>
      <c r="F934" s="103" t="str">
        <f>Final_Report[[#This Row],[Components]]</f>
        <v>N/A (Level N/A), Accessibility, Audit, Marketing, MLM-XL, MLVISION, MyLab, US, VPAT</v>
      </c>
      <c r="G934" s="103" t="e">
        <f>Final_Report[[#This Row],[Labels]]</f>
        <v>#VALUE!</v>
      </c>
      <c r="H934" s="103">
        <f>Final_Report[[#This Row],[ScreenShot Name]]</f>
        <v>0</v>
      </c>
      <c r="I934" s="104">
        <f>Final_Report[[#This Row],[Priority]]</f>
        <v>0</v>
      </c>
      <c r="J934" s="103">
        <f>Final_Report[[#This Row],[Uploading Status]]</f>
        <v>0</v>
      </c>
    </row>
    <row r="935" spans="1:10" ht="409.5" hidden="1">
      <c r="A935" s="58">
        <f>Final_Report[[#This Row],[Issue Name]]</f>
        <v>0</v>
      </c>
      <c r="B935" s="103" t="str">
        <f>Final_Report[[#This Row],[Summary]]</f>
        <v>N/A</v>
      </c>
      <c r="C935" s="103" t="str">
        <f>CONCATENATE("*Steps to Reproduce:*",CHAR(10),CHAR(10),'Final Report'!AD935,CHAR(10),CHAR(10),'Final Report'!AF935,CHAR(10),CHAR(10),"*Actual Result:*",CHAR(10),'Final Report'!V935,CHAR(10),CHAR(10),"*ScreenShot Name:*",CHAR(10),'Final Report'!AI935,CHAR(10),CHAR(10),IF('Final Report'!X935&lt;&gt;"",CONCATENATE("*Code Snippet*",CHAR(10),'Final Report'!X935,CHAR(10),CHAR(10)),""),"*Expected Result*",CHAR(10),'Final Report'!Z935,CHAR(10),CHAR(10),"*Rationale*",CHAR(10),'Final Report'!AA935,CHAR(10),CHAR(10),"*Recommendation*",CHAR(10),'Final Report'!AC935,CHAR(10),CHAR(10),"*WCAG 2.1 Conformance Level:*",CHAR(10),'Final Report'!AG935,CHAR(10),CHAR(10),"*WCAG 2.1 Success Criteria:*",CHAR(10),'Final Report'!AH935,CHAR(10),CHAR(10),"*Tested on:*",CHAR(10),'Final Report'!AK935,CHAR(10),CHAR(10),IF(OR('Final Report'!G935&lt;&gt;"",'Final Report'!H935&lt;&gt;"",'Final Report'!I935&lt;&gt;"",'Final Report'!J935&lt;&gt;"",'Final Report'!K935&lt;&gt;"",'Final Report'!L935&lt;&gt;"",'Final Report'!M935&lt;&gt;"",'Final Report'!N935&lt;&gt;"",'Final Report'!O935&lt;&gt;""),CONCATENATE("*Assistive Technology:*",CHAR(10),IF('Final Report'!G935&lt;&gt;"",CONCATENATE("JAWS 2022 - Chrome - Windows - ",'Final Report'!G935,CHAR(10)),""),IF('Final Report'!H935&lt;&gt;"",CONCATENATE("NVDA 2022 - Firefox - Windows - ",'Final Report'!H935,CHAR(10)),""),IF('Final Report'!I935&lt;&gt;"",CONCATENATE("NVDA 2022 - Chrome - Windows - ",'Final Report'!I935,CHAR(10)),""),IF('Final Report'!J935&lt;&gt;"",CONCATENATE("VoiceOver - Safari - MAC OS - ",'Final Report'!J935,CHAR(10)),""),IF('Final Report'!K935&lt;&gt;"",CONCATENATE("VoiceOver - Chrome - MAC OS  - ",'Final Report'!K935,CHAR(10)),""),IF('Final Report'!L935&lt;&gt;"",CONCATENATE("VoiceOver - iOS - ",'Final Report'!L935,CHAR(10)),""),IF('Final Report'!M935&lt;&gt;"",CONCATENATE("TalkBack - Android - ",'Final Report'!M935,CHAR(10)),""),IF('Final Report'!N935&lt;&gt;"",CONCATENATE("ZoomText - ",'Final Report'!N935,CHAR(10)),""),IF('Final Report'!O935&lt;&gt;"",CONCATENATE("Dragon - ",'Final Report'!O935,CHAR(10)),""),CHAR(10),"*Original Bug:*",CHAR(10),)))</f>
        <v>*Steps to Reproduce:*
N/A
*Actual Result:*
N/A
*ScreenShot Name:*
*Code Snippet*
0
*Expected Result*
N/A
*Rationale*
N/A
*Recommendation*
N/A
*WCAG 2.1 Conformance Level:*
N/A
*WCAG 2.1 Success Criteria:*
N/A
*Tested on:*
Windows: 11
MAC OS: 12
iOS: 15
Android OS: 10
FALSE</v>
      </c>
      <c r="D935" s="121" t="b">
        <f>Final_Report[[#This Row],[Severity]]</f>
        <v>0</v>
      </c>
      <c r="E935" s="103" t="str">
        <f>CONCATENATE('Final Report'!AD935,CHAR(10),CHAR(10),'Final Report'!AF935)</f>
        <v xml:space="preserve">
N/A</v>
      </c>
      <c r="F935" s="103" t="str">
        <f>Final_Report[[#This Row],[Components]]</f>
        <v>N/A (Level N/A), Accessibility, Audit, Marketing, MLM-XL, MLVISION, MyLab, US, VPAT</v>
      </c>
      <c r="G935" s="103" t="e">
        <f>Final_Report[[#This Row],[Labels]]</f>
        <v>#VALUE!</v>
      </c>
      <c r="H935" s="103">
        <f>Final_Report[[#This Row],[ScreenShot Name]]</f>
        <v>0</v>
      </c>
      <c r="I935" s="104">
        <f>Final_Report[[#This Row],[Priority]]</f>
        <v>0</v>
      </c>
      <c r="J935" s="103">
        <f>Final_Report[[#This Row],[Uploading Status]]</f>
        <v>0</v>
      </c>
    </row>
    <row r="936" spans="1:10" ht="409.5" hidden="1">
      <c r="A936" s="58">
        <f>Final_Report[[#This Row],[Issue Name]]</f>
        <v>0</v>
      </c>
      <c r="B936" s="103" t="str">
        <f>Final_Report[[#This Row],[Summary]]</f>
        <v>N/A</v>
      </c>
      <c r="C936" s="103" t="str">
        <f>CONCATENATE("*Steps to Reproduce:*",CHAR(10),CHAR(10),'Final Report'!AD936,CHAR(10),CHAR(10),'Final Report'!AF936,CHAR(10),CHAR(10),"*Actual Result:*",CHAR(10),'Final Report'!V936,CHAR(10),CHAR(10),"*ScreenShot Name:*",CHAR(10),'Final Report'!AI936,CHAR(10),CHAR(10),IF('Final Report'!X936&lt;&gt;"",CONCATENATE("*Code Snippet*",CHAR(10),'Final Report'!X936,CHAR(10),CHAR(10)),""),"*Expected Result*",CHAR(10),'Final Report'!Z936,CHAR(10),CHAR(10),"*Rationale*",CHAR(10),'Final Report'!AA936,CHAR(10),CHAR(10),"*Recommendation*",CHAR(10),'Final Report'!AC936,CHAR(10),CHAR(10),"*WCAG 2.1 Conformance Level:*",CHAR(10),'Final Report'!AG936,CHAR(10),CHAR(10),"*WCAG 2.1 Success Criteria:*",CHAR(10),'Final Report'!AH936,CHAR(10),CHAR(10),"*Tested on:*",CHAR(10),'Final Report'!AK936,CHAR(10),CHAR(10),IF(OR('Final Report'!G936&lt;&gt;"",'Final Report'!H936&lt;&gt;"",'Final Report'!I936&lt;&gt;"",'Final Report'!J936&lt;&gt;"",'Final Report'!K936&lt;&gt;"",'Final Report'!L936&lt;&gt;"",'Final Report'!M936&lt;&gt;"",'Final Report'!N936&lt;&gt;"",'Final Report'!O936&lt;&gt;""),CONCATENATE("*Assistive Technology:*",CHAR(10),IF('Final Report'!G936&lt;&gt;"",CONCATENATE("JAWS 2022 - Chrome - Windows - ",'Final Report'!G936,CHAR(10)),""),IF('Final Report'!H936&lt;&gt;"",CONCATENATE("NVDA 2022 - Firefox - Windows - ",'Final Report'!H936,CHAR(10)),""),IF('Final Report'!I936&lt;&gt;"",CONCATENATE("NVDA 2022 - Chrome - Windows - ",'Final Report'!I936,CHAR(10)),""),IF('Final Report'!J936&lt;&gt;"",CONCATENATE("VoiceOver - Safari - MAC OS - ",'Final Report'!J936,CHAR(10)),""),IF('Final Report'!K936&lt;&gt;"",CONCATENATE("VoiceOver - Chrome - MAC OS  - ",'Final Report'!K936,CHAR(10)),""),IF('Final Report'!L936&lt;&gt;"",CONCATENATE("VoiceOver - iOS - ",'Final Report'!L936,CHAR(10)),""),IF('Final Report'!M936&lt;&gt;"",CONCATENATE("TalkBack - Android - ",'Final Report'!M936,CHAR(10)),""),IF('Final Report'!N936&lt;&gt;"",CONCATENATE("ZoomText - ",'Final Report'!N936,CHAR(10)),""),IF('Final Report'!O936&lt;&gt;"",CONCATENATE("Dragon - ",'Final Report'!O936,CHAR(10)),""),CHAR(10),"*Original Bug:*",CHAR(10),)))</f>
        <v>*Steps to Reproduce:*
N/A
*Actual Result:*
N/A
*ScreenShot Name:*
*Code Snippet*
0
*Expected Result*
N/A
*Rationale*
N/A
*Recommendation*
N/A
*WCAG 2.1 Conformance Level:*
N/A
*WCAG 2.1 Success Criteria:*
N/A
*Tested on:*
Windows: 11
MAC OS: 12
iOS: 15
Android OS: 10
FALSE</v>
      </c>
      <c r="D936" s="121" t="b">
        <f>Final_Report[[#This Row],[Severity]]</f>
        <v>0</v>
      </c>
      <c r="E936" s="103" t="str">
        <f>CONCATENATE('Final Report'!AD936,CHAR(10),CHAR(10),'Final Report'!AF936)</f>
        <v xml:space="preserve">
N/A</v>
      </c>
      <c r="F936" s="103" t="str">
        <f>Final_Report[[#This Row],[Components]]</f>
        <v>N/A (Level N/A), Accessibility, Audit, Marketing, MLM-XL, MLVISION, MyLab, US, VPAT</v>
      </c>
      <c r="G936" s="103" t="e">
        <f>Final_Report[[#This Row],[Labels]]</f>
        <v>#VALUE!</v>
      </c>
      <c r="H936" s="103">
        <f>Final_Report[[#This Row],[ScreenShot Name]]</f>
        <v>0</v>
      </c>
      <c r="I936" s="104">
        <f>Final_Report[[#This Row],[Priority]]</f>
        <v>0</v>
      </c>
      <c r="J936" s="103">
        <f>Final_Report[[#This Row],[Uploading Status]]</f>
        <v>0</v>
      </c>
    </row>
    <row r="937" spans="1:10" ht="409.5" hidden="1">
      <c r="A937" s="58">
        <f>Final_Report[[#This Row],[Issue Name]]</f>
        <v>0</v>
      </c>
      <c r="B937" s="103" t="str">
        <f>Final_Report[[#This Row],[Summary]]</f>
        <v>N/A</v>
      </c>
      <c r="C937" s="103" t="str">
        <f>CONCATENATE("*Steps to Reproduce:*",CHAR(10),CHAR(10),'Final Report'!AD937,CHAR(10),CHAR(10),'Final Report'!AF937,CHAR(10),CHAR(10),"*Actual Result:*",CHAR(10),'Final Report'!V937,CHAR(10),CHAR(10),"*ScreenShot Name:*",CHAR(10),'Final Report'!AI937,CHAR(10),CHAR(10),IF('Final Report'!X937&lt;&gt;"",CONCATENATE("*Code Snippet*",CHAR(10),'Final Report'!X937,CHAR(10),CHAR(10)),""),"*Expected Result*",CHAR(10),'Final Report'!Z937,CHAR(10),CHAR(10),"*Rationale*",CHAR(10),'Final Report'!AA937,CHAR(10),CHAR(10),"*Recommendation*",CHAR(10),'Final Report'!AC937,CHAR(10),CHAR(10),"*WCAG 2.1 Conformance Level:*",CHAR(10),'Final Report'!AG937,CHAR(10),CHAR(10),"*WCAG 2.1 Success Criteria:*",CHAR(10),'Final Report'!AH937,CHAR(10),CHAR(10),"*Tested on:*",CHAR(10),'Final Report'!AK937,CHAR(10),CHAR(10),IF(OR('Final Report'!G937&lt;&gt;"",'Final Report'!H937&lt;&gt;"",'Final Report'!I937&lt;&gt;"",'Final Report'!J937&lt;&gt;"",'Final Report'!K937&lt;&gt;"",'Final Report'!L937&lt;&gt;"",'Final Report'!M937&lt;&gt;"",'Final Report'!N937&lt;&gt;"",'Final Report'!O937&lt;&gt;""),CONCATENATE("*Assistive Technology:*",CHAR(10),IF('Final Report'!G937&lt;&gt;"",CONCATENATE("JAWS 2022 - Chrome - Windows - ",'Final Report'!G937,CHAR(10)),""),IF('Final Report'!H937&lt;&gt;"",CONCATENATE("NVDA 2022 - Firefox - Windows - ",'Final Report'!H937,CHAR(10)),""),IF('Final Report'!I937&lt;&gt;"",CONCATENATE("NVDA 2022 - Chrome - Windows - ",'Final Report'!I937,CHAR(10)),""),IF('Final Report'!J937&lt;&gt;"",CONCATENATE("VoiceOver - Safari - MAC OS - ",'Final Report'!J937,CHAR(10)),""),IF('Final Report'!K937&lt;&gt;"",CONCATENATE("VoiceOver - Chrome - MAC OS  - ",'Final Report'!K937,CHAR(10)),""),IF('Final Report'!L937&lt;&gt;"",CONCATENATE("VoiceOver - iOS - ",'Final Report'!L937,CHAR(10)),""),IF('Final Report'!M937&lt;&gt;"",CONCATENATE("TalkBack - Android - ",'Final Report'!M937,CHAR(10)),""),IF('Final Report'!N937&lt;&gt;"",CONCATENATE("ZoomText - ",'Final Report'!N937,CHAR(10)),""),IF('Final Report'!O937&lt;&gt;"",CONCATENATE("Dragon - ",'Final Report'!O937,CHAR(10)),""),CHAR(10),"*Original Bug:*",CHAR(10),)))</f>
        <v>*Steps to Reproduce:*
N/A
*Actual Result:*
N/A
*ScreenShot Name:*
*Code Snippet*
0
*Expected Result*
N/A
*Rationale*
N/A
*Recommendation*
N/A
*WCAG 2.1 Conformance Level:*
N/A
*WCAG 2.1 Success Criteria:*
N/A
*Tested on:*
Windows: 11
MAC OS: 12
iOS: 15
Android OS: 10
FALSE</v>
      </c>
      <c r="D937" s="121" t="b">
        <f>Final_Report[[#This Row],[Severity]]</f>
        <v>0</v>
      </c>
      <c r="E937" s="103" t="str">
        <f>CONCATENATE('Final Report'!AD937,CHAR(10),CHAR(10),'Final Report'!AF937)</f>
        <v xml:space="preserve">
N/A</v>
      </c>
      <c r="F937" s="103" t="str">
        <f>Final_Report[[#This Row],[Components]]</f>
        <v>N/A (Level N/A), Accessibility, Audit, Marketing, MLM-XL, MLVISION, MyLab, US, VPAT</v>
      </c>
      <c r="G937" s="103" t="e">
        <f>Final_Report[[#This Row],[Labels]]</f>
        <v>#VALUE!</v>
      </c>
      <c r="H937" s="103">
        <f>Final_Report[[#This Row],[ScreenShot Name]]</f>
        <v>0</v>
      </c>
      <c r="I937" s="104">
        <f>Final_Report[[#This Row],[Priority]]</f>
        <v>0</v>
      </c>
      <c r="J937" s="103">
        <f>Final_Report[[#This Row],[Uploading Status]]</f>
        <v>0</v>
      </c>
    </row>
    <row r="938" spans="1:10" ht="409.5" hidden="1">
      <c r="A938" s="58">
        <f>Final_Report[[#This Row],[Issue Name]]</f>
        <v>0</v>
      </c>
      <c r="B938" s="103" t="str">
        <f>Final_Report[[#This Row],[Summary]]</f>
        <v>N/A</v>
      </c>
      <c r="C938" s="103" t="str">
        <f>CONCATENATE("*Steps to Reproduce:*",CHAR(10),CHAR(10),'Final Report'!AD938,CHAR(10),CHAR(10),'Final Report'!AF938,CHAR(10),CHAR(10),"*Actual Result:*",CHAR(10),'Final Report'!V938,CHAR(10),CHAR(10),"*ScreenShot Name:*",CHAR(10),'Final Report'!AI938,CHAR(10),CHAR(10),IF('Final Report'!X938&lt;&gt;"",CONCATENATE("*Code Snippet*",CHAR(10),'Final Report'!X938,CHAR(10),CHAR(10)),""),"*Expected Result*",CHAR(10),'Final Report'!Z938,CHAR(10),CHAR(10),"*Rationale*",CHAR(10),'Final Report'!AA938,CHAR(10),CHAR(10),"*Recommendation*",CHAR(10),'Final Report'!AC938,CHAR(10),CHAR(10),"*WCAG 2.1 Conformance Level:*",CHAR(10),'Final Report'!AG938,CHAR(10),CHAR(10),"*WCAG 2.1 Success Criteria:*",CHAR(10),'Final Report'!AH938,CHAR(10),CHAR(10),"*Tested on:*",CHAR(10),'Final Report'!AK938,CHAR(10),CHAR(10),IF(OR('Final Report'!G938&lt;&gt;"",'Final Report'!H938&lt;&gt;"",'Final Report'!I938&lt;&gt;"",'Final Report'!J938&lt;&gt;"",'Final Report'!K938&lt;&gt;"",'Final Report'!L938&lt;&gt;"",'Final Report'!M938&lt;&gt;"",'Final Report'!N938&lt;&gt;"",'Final Report'!O938&lt;&gt;""),CONCATENATE("*Assistive Technology:*",CHAR(10),IF('Final Report'!G938&lt;&gt;"",CONCATENATE("JAWS 2022 - Chrome - Windows - ",'Final Report'!G938,CHAR(10)),""),IF('Final Report'!H938&lt;&gt;"",CONCATENATE("NVDA 2022 - Firefox - Windows - ",'Final Report'!H938,CHAR(10)),""),IF('Final Report'!I938&lt;&gt;"",CONCATENATE("NVDA 2022 - Chrome - Windows - ",'Final Report'!I938,CHAR(10)),""),IF('Final Report'!J938&lt;&gt;"",CONCATENATE("VoiceOver - Safari - MAC OS - ",'Final Report'!J938,CHAR(10)),""),IF('Final Report'!K938&lt;&gt;"",CONCATENATE("VoiceOver - Chrome - MAC OS  - ",'Final Report'!K938,CHAR(10)),""),IF('Final Report'!L938&lt;&gt;"",CONCATENATE("VoiceOver - iOS - ",'Final Report'!L938,CHAR(10)),""),IF('Final Report'!M938&lt;&gt;"",CONCATENATE("TalkBack - Android - ",'Final Report'!M938,CHAR(10)),""),IF('Final Report'!N938&lt;&gt;"",CONCATENATE("ZoomText - ",'Final Report'!N938,CHAR(10)),""),IF('Final Report'!O938&lt;&gt;"",CONCATENATE("Dragon - ",'Final Report'!O938,CHAR(10)),""),CHAR(10),"*Original Bug:*",CHAR(10),)))</f>
        <v>*Steps to Reproduce:*
N/A
*Actual Result:*
N/A
*ScreenShot Name:*
*Code Snippet*
0
*Expected Result*
N/A
*Rationale*
N/A
*Recommendation*
N/A
*WCAG 2.1 Conformance Level:*
N/A
*WCAG 2.1 Success Criteria:*
N/A
*Tested on:*
Windows: 11
MAC OS: 12
iOS: 15
Android OS: 10
FALSE</v>
      </c>
      <c r="D938" s="121" t="b">
        <f>Final_Report[[#This Row],[Severity]]</f>
        <v>0</v>
      </c>
      <c r="E938" s="103" t="str">
        <f>CONCATENATE('Final Report'!AD938,CHAR(10),CHAR(10),'Final Report'!AF938)</f>
        <v xml:space="preserve">
N/A</v>
      </c>
      <c r="F938" s="103" t="str">
        <f>Final_Report[[#This Row],[Components]]</f>
        <v>N/A (Level N/A), Accessibility, Audit, Marketing, MLM-XL, MLVISION, MyLab, US, VPAT</v>
      </c>
      <c r="G938" s="103" t="e">
        <f>Final_Report[[#This Row],[Labels]]</f>
        <v>#VALUE!</v>
      </c>
      <c r="H938" s="103">
        <f>Final_Report[[#This Row],[ScreenShot Name]]</f>
        <v>0</v>
      </c>
      <c r="I938" s="104">
        <f>Final_Report[[#This Row],[Priority]]</f>
        <v>0</v>
      </c>
      <c r="J938" s="103">
        <f>Final_Report[[#This Row],[Uploading Status]]</f>
        <v>0</v>
      </c>
    </row>
    <row r="939" spans="1:10" ht="409.5" hidden="1">
      <c r="A939" s="58">
        <f>Final_Report[[#This Row],[Issue Name]]</f>
        <v>0</v>
      </c>
      <c r="B939" s="103" t="str">
        <f>Final_Report[[#This Row],[Summary]]</f>
        <v>N/A</v>
      </c>
      <c r="C939" s="103" t="str">
        <f>CONCATENATE("*Steps to Reproduce:*",CHAR(10),CHAR(10),'Final Report'!AD939,CHAR(10),CHAR(10),'Final Report'!AF939,CHAR(10),CHAR(10),"*Actual Result:*",CHAR(10),'Final Report'!V939,CHAR(10),CHAR(10),"*ScreenShot Name:*",CHAR(10),'Final Report'!AI939,CHAR(10),CHAR(10),IF('Final Report'!X939&lt;&gt;"",CONCATENATE("*Code Snippet*",CHAR(10),'Final Report'!X939,CHAR(10),CHAR(10)),""),"*Expected Result*",CHAR(10),'Final Report'!Z939,CHAR(10),CHAR(10),"*Rationale*",CHAR(10),'Final Report'!AA939,CHAR(10),CHAR(10),"*Recommendation*",CHAR(10),'Final Report'!AC939,CHAR(10),CHAR(10),"*WCAG 2.1 Conformance Level:*",CHAR(10),'Final Report'!AG939,CHAR(10),CHAR(10),"*WCAG 2.1 Success Criteria:*",CHAR(10),'Final Report'!AH939,CHAR(10),CHAR(10),"*Tested on:*",CHAR(10),'Final Report'!AK939,CHAR(10),CHAR(10),IF(OR('Final Report'!G939&lt;&gt;"",'Final Report'!H939&lt;&gt;"",'Final Report'!I939&lt;&gt;"",'Final Report'!J939&lt;&gt;"",'Final Report'!K939&lt;&gt;"",'Final Report'!L939&lt;&gt;"",'Final Report'!M939&lt;&gt;"",'Final Report'!N939&lt;&gt;"",'Final Report'!O939&lt;&gt;""),CONCATENATE("*Assistive Technology:*",CHAR(10),IF('Final Report'!G939&lt;&gt;"",CONCATENATE("JAWS 2022 - Chrome - Windows - ",'Final Report'!G939,CHAR(10)),""),IF('Final Report'!H939&lt;&gt;"",CONCATENATE("NVDA 2022 - Firefox - Windows - ",'Final Report'!H939,CHAR(10)),""),IF('Final Report'!I939&lt;&gt;"",CONCATENATE("NVDA 2022 - Chrome - Windows - ",'Final Report'!I939,CHAR(10)),""),IF('Final Report'!J939&lt;&gt;"",CONCATENATE("VoiceOver - Safari - MAC OS - ",'Final Report'!J939,CHAR(10)),""),IF('Final Report'!K939&lt;&gt;"",CONCATENATE("VoiceOver - Chrome - MAC OS  - ",'Final Report'!K939,CHAR(10)),""),IF('Final Report'!L939&lt;&gt;"",CONCATENATE("VoiceOver - iOS - ",'Final Report'!L939,CHAR(10)),""),IF('Final Report'!M939&lt;&gt;"",CONCATENATE("TalkBack - Android - ",'Final Report'!M939,CHAR(10)),""),IF('Final Report'!N939&lt;&gt;"",CONCATENATE("ZoomText - ",'Final Report'!N939,CHAR(10)),""),IF('Final Report'!O939&lt;&gt;"",CONCATENATE("Dragon - ",'Final Report'!O939,CHAR(10)),""),CHAR(10),"*Original Bug:*",CHAR(10),)))</f>
        <v>*Steps to Reproduce:*
N/A
*Actual Result:*
N/A
*ScreenShot Name:*
*Code Snippet*
0
*Expected Result*
N/A
*Rationale*
N/A
*Recommendation*
N/A
*WCAG 2.1 Conformance Level:*
N/A
*WCAG 2.1 Success Criteria:*
N/A
*Tested on:*
Windows: 11
MAC OS: 12
iOS: 15
Android OS: 10
FALSE</v>
      </c>
      <c r="D939" s="121" t="b">
        <f>Final_Report[[#This Row],[Severity]]</f>
        <v>0</v>
      </c>
      <c r="E939" s="103" t="str">
        <f>CONCATENATE('Final Report'!AD939,CHAR(10),CHAR(10),'Final Report'!AF939)</f>
        <v xml:space="preserve">
N/A</v>
      </c>
      <c r="F939" s="103" t="str">
        <f>Final_Report[[#This Row],[Components]]</f>
        <v>N/A (Level N/A), Accessibility, Audit, Marketing, MLM-XL, MLVISION, MyLab, US, VPAT</v>
      </c>
      <c r="G939" s="103" t="e">
        <f>Final_Report[[#This Row],[Labels]]</f>
        <v>#VALUE!</v>
      </c>
      <c r="H939" s="103">
        <f>Final_Report[[#This Row],[ScreenShot Name]]</f>
        <v>0</v>
      </c>
      <c r="I939" s="104">
        <f>Final_Report[[#This Row],[Priority]]</f>
        <v>0</v>
      </c>
      <c r="J939" s="103">
        <f>Final_Report[[#This Row],[Uploading Status]]</f>
        <v>0</v>
      </c>
    </row>
    <row r="940" spans="1:10" ht="409.5" hidden="1">
      <c r="A940" s="58">
        <f>Final_Report[[#This Row],[Issue Name]]</f>
        <v>0</v>
      </c>
      <c r="B940" s="103" t="str">
        <f>Final_Report[[#This Row],[Summary]]</f>
        <v>N/A</v>
      </c>
      <c r="C940" s="103" t="str">
        <f>CONCATENATE("*Steps to Reproduce:*",CHAR(10),CHAR(10),'Final Report'!AD940,CHAR(10),CHAR(10),'Final Report'!AF940,CHAR(10),CHAR(10),"*Actual Result:*",CHAR(10),'Final Report'!V940,CHAR(10),CHAR(10),"*ScreenShot Name:*",CHAR(10),'Final Report'!AI940,CHAR(10),CHAR(10),IF('Final Report'!X940&lt;&gt;"",CONCATENATE("*Code Snippet*",CHAR(10),'Final Report'!X940,CHAR(10),CHAR(10)),""),"*Expected Result*",CHAR(10),'Final Report'!Z940,CHAR(10),CHAR(10),"*Rationale*",CHAR(10),'Final Report'!AA940,CHAR(10),CHAR(10),"*Recommendation*",CHAR(10),'Final Report'!AC940,CHAR(10),CHAR(10),"*WCAG 2.1 Conformance Level:*",CHAR(10),'Final Report'!AG940,CHAR(10),CHAR(10),"*WCAG 2.1 Success Criteria:*",CHAR(10),'Final Report'!AH940,CHAR(10),CHAR(10),"*Tested on:*",CHAR(10),'Final Report'!AK940,CHAR(10),CHAR(10),IF(OR('Final Report'!G940&lt;&gt;"",'Final Report'!H940&lt;&gt;"",'Final Report'!I940&lt;&gt;"",'Final Report'!J940&lt;&gt;"",'Final Report'!K940&lt;&gt;"",'Final Report'!L940&lt;&gt;"",'Final Report'!M940&lt;&gt;"",'Final Report'!N940&lt;&gt;"",'Final Report'!O940&lt;&gt;""),CONCATENATE("*Assistive Technology:*",CHAR(10),IF('Final Report'!G940&lt;&gt;"",CONCATENATE("JAWS 2022 - Chrome - Windows - ",'Final Report'!G940,CHAR(10)),""),IF('Final Report'!H940&lt;&gt;"",CONCATENATE("NVDA 2022 - Firefox - Windows - ",'Final Report'!H940,CHAR(10)),""),IF('Final Report'!I940&lt;&gt;"",CONCATENATE("NVDA 2022 - Chrome - Windows - ",'Final Report'!I940,CHAR(10)),""),IF('Final Report'!J940&lt;&gt;"",CONCATENATE("VoiceOver - Safari - MAC OS - ",'Final Report'!J940,CHAR(10)),""),IF('Final Report'!K940&lt;&gt;"",CONCATENATE("VoiceOver - Chrome - MAC OS  - ",'Final Report'!K940,CHAR(10)),""),IF('Final Report'!L940&lt;&gt;"",CONCATENATE("VoiceOver - iOS - ",'Final Report'!L940,CHAR(10)),""),IF('Final Report'!M940&lt;&gt;"",CONCATENATE("TalkBack - Android - ",'Final Report'!M940,CHAR(10)),""),IF('Final Report'!N940&lt;&gt;"",CONCATENATE("ZoomText - ",'Final Report'!N940,CHAR(10)),""),IF('Final Report'!O940&lt;&gt;"",CONCATENATE("Dragon - ",'Final Report'!O940,CHAR(10)),""),CHAR(10),"*Original Bug:*",CHAR(10),)))</f>
        <v>*Steps to Reproduce:*
N/A
*Actual Result:*
N/A
*ScreenShot Name:*
*Code Snippet*
0
*Expected Result*
N/A
*Rationale*
N/A
*Recommendation*
N/A
*WCAG 2.1 Conformance Level:*
N/A
*WCAG 2.1 Success Criteria:*
N/A
*Tested on:*
Windows: 11
MAC OS: 12
iOS: 15
Android OS: 10
FALSE</v>
      </c>
      <c r="D940" s="121" t="b">
        <f>Final_Report[[#This Row],[Severity]]</f>
        <v>0</v>
      </c>
      <c r="E940" s="103" t="str">
        <f>CONCATENATE('Final Report'!AD940,CHAR(10),CHAR(10),'Final Report'!AF940)</f>
        <v xml:space="preserve">
N/A</v>
      </c>
      <c r="F940" s="103" t="str">
        <f>Final_Report[[#This Row],[Components]]</f>
        <v>N/A (Level N/A), Accessibility, Audit, Marketing, MLM-XL, MLVISION, MyLab, US, VPAT</v>
      </c>
      <c r="G940" s="103" t="e">
        <f>Final_Report[[#This Row],[Labels]]</f>
        <v>#VALUE!</v>
      </c>
      <c r="H940" s="103">
        <f>Final_Report[[#This Row],[ScreenShot Name]]</f>
        <v>0</v>
      </c>
      <c r="I940" s="104">
        <f>Final_Report[[#This Row],[Priority]]</f>
        <v>0</v>
      </c>
      <c r="J940" s="103">
        <f>Final_Report[[#This Row],[Uploading Status]]</f>
        <v>0</v>
      </c>
    </row>
    <row r="941" spans="1:10" ht="409.5" hidden="1">
      <c r="A941" s="58">
        <f>Final_Report[[#This Row],[Issue Name]]</f>
        <v>0</v>
      </c>
      <c r="B941" s="103" t="str">
        <f>Final_Report[[#This Row],[Summary]]</f>
        <v>N/A</v>
      </c>
      <c r="C941" s="103" t="str">
        <f>CONCATENATE("*Steps to Reproduce:*",CHAR(10),CHAR(10),'Final Report'!AD941,CHAR(10),CHAR(10),'Final Report'!AF941,CHAR(10),CHAR(10),"*Actual Result:*",CHAR(10),'Final Report'!V941,CHAR(10),CHAR(10),"*ScreenShot Name:*",CHAR(10),'Final Report'!AI941,CHAR(10),CHAR(10),IF('Final Report'!X941&lt;&gt;"",CONCATENATE("*Code Snippet*",CHAR(10),'Final Report'!X941,CHAR(10),CHAR(10)),""),"*Expected Result*",CHAR(10),'Final Report'!Z941,CHAR(10),CHAR(10),"*Rationale*",CHAR(10),'Final Report'!AA941,CHAR(10),CHAR(10),"*Recommendation*",CHAR(10),'Final Report'!AC941,CHAR(10),CHAR(10),"*WCAG 2.1 Conformance Level:*",CHAR(10),'Final Report'!AG941,CHAR(10),CHAR(10),"*WCAG 2.1 Success Criteria:*",CHAR(10),'Final Report'!AH941,CHAR(10),CHAR(10),"*Tested on:*",CHAR(10),'Final Report'!AK941,CHAR(10),CHAR(10),IF(OR('Final Report'!G941&lt;&gt;"",'Final Report'!H941&lt;&gt;"",'Final Report'!I941&lt;&gt;"",'Final Report'!J941&lt;&gt;"",'Final Report'!K941&lt;&gt;"",'Final Report'!L941&lt;&gt;"",'Final Report'!M941&lt;&gt;"",'Final Report'!N941&lt;&gt;"",'Final Report'!O941&lt;&gt;""),CONCATENATE("*Assistive Technology:*",CHAR(10),IF('Final Report'!G941&lt;&gt;"",CONCATENATE("JAWS 2022 - Chrome - Windows - ",'Final Report'!G941,CHAR(10)),""),IF('Final Report'!H941&lt;&gt;"",CONCATENATE("NVDA 2022 - Firefox - Windows - ",'Final Report'!H941,CHAR(10)),""),IF('Final Report'!I941&lt;&gt;"",CONCATENATE("NVDA 2022 - Chrome - Windows - ",'Final Report'!I941,CHAR(10)),""),IF('Final Report'!J941&lt;&gt;"",CONCATENATE("VoiceOver - Safari - MAC OS - ",'Final Report'!J941,CHAR(10)),""),IF('Final Report'!K941&lt;&gt;"",CONCATENATE("VoiceOver - Chrome - MAC OS  - ",'Final Report'!K941,CHAR(10)),""),IF('Final Report'!L941&lt;&gt;"",CONCATENATE("VoiceOver - iOS - ",'Final Report'!L941,CHAR(10)),""),IF('Final Report'!M941&lt;&gt;"",CONCATENATE("TalkBack - Android - ",'Final Report'!M941,CHAR(10)),""),IF('Final Report'!N941&lt;&gt;"",CONCATENATE("ZoomText - ",'Final Report'!N941,CHAR(10)),""),IF('Final Report'!O941&lt;&gt;"",CONCATENATE("Dragon - ",'Final Report'!O941,CHAR(10)),""),CHAR(10),"*Original Bug:*",CHAR(10),)))</f>
        <v>*Steps to Reproduce:*
N/A
*Actual Result:*
N/A
*ScreenShot Name:*
*Code Snippet*
0
*Expected Result*
N/A
*Rationale*
N/A
*Recommendation*
N/A
*WCAG 2.1 Conformance Level:*
N/A
*WCAG 2.1 Success Criteria:*
N/A
*Tested on:*
Windows: 11
MAC OS: 12
iOS: 15
Android OS: 10
FALSE</v>
      </c>
      <c r="D941" s="121" t="b">
        <f>Final_Report[[#This Row],[Severity]]</f>
        <v>0</v>
      </c>
      <c r="E941" s="103" t="str">
        <f>CONCATENATE('Final Report'!AD941,CHAR(10),CHAR(10),'Final Report'!AF941)</f>
        <v xml:space="preserve">
N/A</v>
      </c>
      <c r="F941" s="103" t="str">
        <f>Final_Report[[#This Row],[Components]]</f>
        <v>N/A (Level N/A), Accessibility, Audit, Marketing, MLM-XL, MLVISION, MyLab, US, VPAT</v>
      </c>
      <c r="G941" s="103" t="e">
        <f>Final_Report[[#This Row],[Labels]]</f>
        <v>#VALUE!</v>
      </c>
      <c r="H941" s="103">
        <f>Final_Report[[#This Row],[ScreenShot Name]]</f>
        <v>0</v>
      </c>
      <c r="I941" s="104">
        <f>Final_Report[[#This Row],[Priority]]</f>
        <v>0</v>
      </c>
      <c r="J941" s="103">
        <f>Final_Report[[#This Row],[Uploading Status]]</f>
        <v>0</v>
      </c>
    </row>
    <row r="942" spans="1:10" ht="409.5" hidden="1">
      <c r="A942" s="58">
        <f>Final_Report[[#This Row],[Issue Name]]</f>
        <v>0</v>
      </c>
      <c r="B942" s="103" t="str">
        <f>Final_Report[[#This Row],[Summary]]</f>
        <v>N/A</v>
      </c>
      <c r="C942" s="103" t="str">
        <f>CONCATENATE("*Steps to Reproduce:*",CHAR(10),CHAR(10),'Final Report'!AD942,CHAR(10),CHAR(10),'Final Report'!AF942,CHAR(10),CHAR(10),"*Actual Result:*",CHAR(10),'Final Report'!V942,CHAR(10),CHAR(10),"*ScreenShot Name:*",CHAR(10),'Final Report'!AI942,CHAR(10),CHAR(10),IF('Final Report'!X942&lt;&gt;"",CONCATENATE("*Code Snippet*",CHAR(10),'Final Report'!X942,CHAR(10),CHAR(10)),""),"*Expected Result*",CHAR(10),'Final Report'!Z942,CHAR(10),CHAR(10),"*Rationale*",CHAR(10),'Final Report'!AA942,CHAR(10),CHAR(10),"*Recommendation*",CHAR(10),'Final Report'!AC942,CHAR(10),CHAR(10),"*WCAG 2.1 Conformance Level:*",CHAR(10),'Final Report'!AG942,CHAR(10),CHAR(10),"*WCAG 2.1 Success Criteria:*",CHAR(10),'Final Report'!AH942,CHAR(10),CHAR(10),"*Tested on:*",CHAR(10),'Final Report'!AK942,CHAR(10),CHAR(10),IF(OR('Final Report'!G942&lt;&gt;"",'Final Report'!H942&lt;&gt;"",'Final Report'!I942&lt;&gt;"",'Final Report'!J942&lt;&gt;"",'Final Report'!K942&lt;&gt;"",'Final Report'!L942&lt;&gt;"",'Final Report'!M942&lt;&gt;"",'Final Report'!N942&lt;&gt;"",'Final Report'!O942&lt;&gt;""),CONCATENATE("*Assistive Technology:*",CHAR(10),IF('Final Report'!G942&lt;&gt;"",CONCATENATE("JAWS 2022 - Chrome - Windows - ",'Final Report'!G942,CHAR(10)),""),IF('Final Report'!H942&lt;&gt;"",CONCATENATE("NVDA 2022 - Firefox - Windows - ",'Final Report'!H942,CHAR(10)),""),IF('Final Report'!I942&lt;&gt;"",CONCATENATE("NVDA 2022 - Chrome - Windows - ",'Final Report'!I942,CHAR(10)),""),IF('Final Report'!J942&lt;&gt;"",CONCATENATE("VoiceOver - Safari - MAC OS - ",'Final Report'!J942,CHAR(10)),""),IF('Final Report'!K942&lt;&gt;"",CONCATENATE("VoiceOver - Chrome - MAC OS  - ",'Final Report'!K942,CHAR(10)),""),IF('Final Report'!L942&lt;&gt;"",CONCATENATE("VoiceOver - iOS - ",'Final Report'!L942,CHAR(10)),""),IF('Final Report'!M942&lt;&gt;"",CONCATENATE("TalkBack - Android - ",'Final Report'!M942,CHAR(10)),""),IF('Final Report'!N942&lt;&gt;"",CONCATENATE("ZoomText - ",'Final Report'!N942,CHAR(10)),""),IF('Final Report'!O942&lt;&gt;"",CONCATENATE("Dragon - ",'Final Report'!O942,CHAR(10)),""),CHAR(10),"*Original Bug:*",CHAR(10),)))</f>
        <v>*Steps to Reproduce:*
N/A
*Actual Result:*
N/A
*ScreenShot Name:*
*Code Snippet*
0
*Expected Result*
N/A
*Rationale*
N/A
*Recommendation*
N/A
*WCAG 2.1 Conformance Level:*
N/A
*WCAG 2.1 Success Criteria:*
N/A
*Tested on:*
Windows: 11
MAC OS: 12
iOS: 15
Android OS: 10
FALSE</v>
      </c>
      <c r="D942" s="121" t="b">
        <f>Final_Report[[#This Row],[Severity]]</f>
        <v>0</v>
      </c>
      <c r="E942" s="103" t="str">
        <f>CONCATENATE('Final Report'!AD942,CHAR(10),CHAR(10),'Final Report'!AF942)</f>
        <v xml:space="preserve">
N/A</v>
      </c>
      <c r="F942" s="103" t="str">
        <f>Final_Report[[#This Row],[Components]]</f>
        <v>N/A (Level N/A), Accessibility, Audit, Marketing, MLM-XL, MLVISION, MyLab, US, VPAT</v>
      </c>
      <c r="G942" s="103" t="e">
        <f>Final_Report[[#This Row],[Labels]]</f>
        <v>#VALUE!</v>
      </c>
      <c r="H942" s="103">
        <f>Final_Report[[#This Row],[ScreenShot Name]]</f>
        <v>0</v>
      </c>
      <c r="I942" s="104">
        <f>Final_Report[[#This Row],[Priority]]</f>
        <v>0</v>
      </c>
      <c r="J942" s="103">
        <f>Final_Report[[#This Row],[Uploading Status]]</f>
        <v>0</v>
      </c>
    </row>
    <row r="943" spans="1:10" ht="409.5" hidden="1">
      <c r="A943" s="58">
        <f>Final_Report[[#This Row],[Issue Name]]</f>
        <v>0</v>
      </c>
      <c r="B943" s="103" t="str">
        <f>Final_Report[[#This Row],[Summary]]</f>
        <v>N/A</v>
      </c>
      <c r="C943" s="103" t="str">
        <f>CONCATENATE("*Steps to Reproduce:*",CHAR(10),CHAR(10),'Final Report'!AD943,CHAR(10),CHAR(10),'Final Report'!AF943,CHAR(10),CHAR(10),"*Actual Result:*",CHAR(10),'Final Report'!V943,CHAR(10),CHAR(10),"*ScreenShot Name:*",CHAR(10),'Final Report'!AI943,CHAR(10),CHAR(10),IF('Final Report'!X943&lt;&gt;"",CONCATENATE("*Code Snippet*",CHAR(10),'Final Report'!X943,CHAR(10),CHAR(10)),""),"*Expected Result*",CHAR(10),'Final Report'!Z943,CHAR(10),CHAR(10),"*Rationale*",CHAR(10),'Final Report'!AA943,CHAR(10),CHAR(10),"*Recommendation*",CHAR(10),'Final Report'!AC943,CHAR(10),CHAR(10),"*WCAG 2.1 Conformance Level:*",CHAR(10),'Final Report'!AG943,CHAR(10),CHAR(10),"*WCAG 2.1 Success Criteria:*",CHAR(10),'Final Report'!AH943,CHAR(10),CHAR(10),"*Tested on:*",CHAR(10),'Final Report'!AK943,CHAR(10),CHAR(10),IF(OR('Final Report'!G943&lt;&gt;"",'Final Report'!H943&lt;&gt;"",'Final Report'!I943&lt;&gt;"",'Final Report'!J943&lt;&gt;"",'Final Report'!K943&lt;&gt;"",'Final Report'!L943&lt;&gt;"",'Final Report'!M943&lt;&gt;"",'Final Report'!N943&lt;&gt;"",'Final Report'!O943&lt;&gt;""),CONCATENATE("*Assistive Technology:*",CHAR(10),IF('Final Report'!G943&lt;&gt;"",CONCATENATE("JAWS 2022 - Chrome - Windows - ",'Final Report'!G943,CHAR(10)),""),IF('Final Report'!H943&lt;&gt;"",CONCATENATE("NVDA 2022 - Firefox - Windows - ",'Final Report'!H943,CHAR(10)),""),IF('Final Report'!I943&lt;&gt;"",CONCATENATE("NVDA 2022 - Chrome - Windows - ",'Final Report'!I943,CHAR(10)),""),IF('Final Report'!J943&lt;&gt;"",CONCATENATE("VoiceOver - Safari - MAC OS - ",'Final Report'!J943,CHAR(10)),""),IF('Final Report'!K943&lt;&gt;"",CONCATENATE("VoiceOver - Chrome - MAC OS  - ",'Final Report'!K943,CHAR(10)),""),IF('Final Report'!L943&lt;&gt;"",CONCATENATE("VoiceOver - iOS - ",'Final Report'!L943,CHAR(10)),""),IF('Final Report'!M943&lt;&gt;"",CONCATENATE("TalkBack - Android - ",'Final Report'!M943,CHAR(10)),""),IF('Final Report'!N943&lt;&gt;"",CONCATENATE("ZoomText - ",'Final Report'!N943,CHAR(10)),""),IF('Final Report'!O943&lt;&gt;"",CONCATENATE("Dragon - ",'Final Report'!O943,CHAR(10)),""),CHAR(10),"*Original Bug:*",CHAR(10),)))</f>
        <v>*Steps to Reproduce:*
N/A
*Actual Result:*
N/A
*ScreenShot Name:*
*Code Snippet*
0
*Expected Result*
N/A
*Rationale*
N/A
*Recommendation*
N/A
*WCAG 2.1 Conformance Level:*
N/A
*WCAG 2.1 Success Criteria:*
N/A
*Tested on:*
Windows: 11
MAC OS: 12
iOS: 15
Android OS: 10
FALSE</v>
      </c>
      <c r="D943" s="121" t="b">
        <f>Final_Report[[#This Row],[Severity]]</f>
        <v>0</v>
      </c>
      <c r="E943" s="103" t="str">
        <f>CONCATENATE('Final Report'!AD943,CHAR(10),CHAR(10),'Final Report'!AF943)</f>
        <v xml:space="preserve">
N/A</v>
      </c>
      <c r="F943" s="103" t="str">
        <f>Final_Report[[#This Row],[Components]]</f>
        <v>N/A (Level N/A), Accessibility, Audit, Marketing, MLM-XL, MLVISION, MyLab, US, VPAT</v>
      </c>
      <c r="G943" s="103" t="e">
        <f>Final_Report[[#This Row],[Labels]]</f>
        <v>#VALUE!</v>
      </c>
      <c r="H943" s="103">
        <f>Final_Report[[#This Row],[ScreenShot Name]]</f>
        <v>0</v>
      </c>
      <c r="I943" s="104">
        <f>Final_Report[[#This Row],[Priority]]</f>
        <v>0</v>
      </c>
      <c r="J943" s="103">
        <f>Final_Report[[#This Row],[Uploading Status]]</f>
        <v>0</v>
      </c>
    </row>
    <row r="944" spans="1:10" ht="409.5" hidden="1">
      <c r="A944" s="58">
        <f>Final_Report[[#This Row],[Issue Name]]</f>
        <v>0</v>
      </c>
      <c r="B944" s="103" t="str">
        <f>Final_Report[[#This Row],[Summary]]</f>
        <v>N/A</v>
      </c>
      <c r="C944" s="103" t="str">
        <f>CONCATENATE("*Steps to Reproduce:*",CHAR(10),CHAR(10),'Final Report'!AD944,CHAR(10),CHAR(10),'Final Report'!AF944,CHAR(10),CHAR(10),"*Actual Result:*",CHAR(10),'Final Report'!V944,CHAR(10),CHAR(10),"*ScreenShot Name:*",CHAR(10),'Final Report'!AI944,CHAR(10),CHAR(10),IF('Final Report'!X944&lt;&gt;"",CONCATENATE("*Code Snippet*",CHAR(10),'Final Report'!X944,CHAR(10),CHAR(10)),""),"*Expected Result*",CHAR(10),'Final Report'!Z944,CHAR(10),CHAR(10),"*Rationale*",CHAR(10),'Final Report'!AA944,CHAR(10),CHAR(10),"*Recommendation*",CHAR(10),'Final Report'!AC944,CHAR(10),CHAR(10),"*WCAG 2.1 Conformance Level:*",CHAR(10),'Final Report'!AG944,CHAR(10),CHAR(10),"*WCAG 2.1 Success Criteria:*",CHAR(10),'Final Report'!AH944,CHAR(10),CHAR(10),"*Tested on:*",CHAR(10),'Final Report'!AK944,CHAR(10),CHAR(10),IF(OR('Final Report'!G944&lt;&gt;"",'Final Report'!H944&lt;&gt;"",'Final Report'!I944&lt;&gt;"",'Final Report'!J944&lt;&gt;"",'Final Report'!K944&lt;&gt;"",'Final Report'!L944&lt;&gt;"",'Final Report'!M944&lt;&gt;"",'Final Report'!N944&lt;&gt;"",'Final Report'!O944&lt;&gt;""),CONCATENATE("*Assistive Technology:*",CHAR(10),IF('Final Report'!G944&lt;&gt;"",CONCATENATE("JAWS 2022 - Chrome - Windows - ",'Final Report'!G944,CHAR(10)),""),IF('Final Report'!H944&lt;&gt;"",CONCATENATE("NVDA 2022 - Firefox - Windows - ",'Final Report'!H944,CHAR(10)),""),IF('Final Report'!I944&lt;&gt;"",CONCATENATE("NVDA 2022 - Chrome - Windows - ",'Final Report'!I944,CHAR(10)),""),IF('Final Report'!J944&lt;&gt;"",CONCATENATE("VoiceOver - Safari - MAC OS - ",'Final Report'!J944,CHAR(10)),""),IF('Final Report'!K944&lt;&gt;"",CONCATENATE("VoiceOver - Chrome - MAC OS  - ",'Final Report'!K944,CHAR(10)),""),IF('Final Report'!L944&lt;&gt;"",CONCATENATE("VoiceOver - iOS - ",'Final Report'!L944,CHAR(10)),""),IF('Final Report'!M944&lt;&gt;"",CONCATENATE("TalkBack - Android - ",'Final Report'!M944,CHAR(10)),""),IF('Final Report'!N944&lt;&gt;"",CONCATENATE("ZoomText - ",'Final Report'!N944,CHAR(10)),""),IF('Final Report'!O944&lt;&gt;"",CONCATENATE("Dragon - ",'Final Report'!O944,CHAR(10)),""),CHAR(10),"*Original Bug:*",CHAR(10),)))</f>
        <v>*Steps to Reproduce:*
N/A
*Actual Result:*
N/A
*ScreenShot Name:*
*Code Snippet*
0
*Expected Result*
N/A
*Rationale*
N/A
*Recommendation*
N/A
*WCAG 2.1 Conformance Level:*
N/A
*WCAG 2.1 Success Criteria:*
N/A
*Tested on:*
Windows: 11
MAC OS: 12
iOS: 15
Android OS: 10
FALSE</v>
      </c>
      <c r="D944" s="121" t="b">
        <f>Final_Report[[#This Row],[Severity]]</f>
        <v>0</v>
      </c>
      <c r="E944" s="103" t="str">
        <f>CONCATENATE('Final Report'!AD944,CHAR(10),CHAR(10),'Final Report'!AF944)</f>
        <v xml:space="preserve">
N/A</v>
      </c>
      <c r="F944" s="103" t="str">
        <f>Final_Report[[#This Row],[Components]]</f>
        <v>N/A (Level N/A), Accessibility, Audit, Marketing, MLM-XL, MLVISION, MyLab, US, VPAT</v>
      </c>
      <c r="G944" s="103" t="e">
        <f>Final_Report[[#This Row],[Labels]]</f>
        <v>#VALUE!</v>
      </c>
      <c r="H944" s="103">
        <f>Final_Report[[#This Row],[ScreenShot Name]]</f>
        <v>0</v>
      </c>
      <c r="I944" s="104">
        <f>Final_Report[[#This Row],[Priority]]</f>
        <v>0</v>
      </c>
      <c r="J944" s="103">
        <f>Final_Report[[#This Row],[Uploading Status]]</f>
        <v>0</v>
      </c>
    </row>
    <row r="945" spans="1:10" ht="409.5" hidden="1">
      <c r="A945" s="58">
        <f>Final_Report[[#This Row],[Issue Name]]</f>
        <v>0</v>
      </c>
      <c r="B945" s="103" t="str">
        <f>Final_Report[[#This Row],[Summary]]</f>
        <v>N/A</v>
      </c>
      <c r="C945" s="103" t="str">
        <f>CONCATENATE("*Steps to Reproduce:*",CHAR(10),CHAR(10),'Final Report'!AD945,CHAR(10),CHAR(10),'Final Report'!AF945,CHAR(10),CHAR(10),"*Actual Result:*",CHAR(10),'Final Report'!V945,CHAR(10),CHAR(10),"*ScreenShot Name:*",CHAR(10),'Final Report'!AI945,CHAR(10),CHAR(10),IF('Final Report'!X945&lt;&gt;"",CONCATENATE("*Code Snippet*",CHAR(10),'Final Report'!X945,CHAR(10),CHAR(10)),""),"*Expected Result*",CHAR(10),'Final Report'!Z945,CHAR(10),CHAR(10),"*Rationale*",CHAR(10),'Final Report'!AA945,CHAR(10),CHAR(10),"*Recommendation*",CHAR(10),'Final Report'!AC945,CHAR(10),CHAR(10),"*WCAG 2.1 Conformance Level:*",CHAR(10),'Final Report'!AG945,CHAR(10),CHAR(10),"*WCAG 2.1 Success Criteria:*",CHAR(10),'Final Report'!AH945,CHAR(10),CHAR(10),"*Tested on:*",CHAR(10),'Final Report'!AK945,CHAR(10),CHAR(10),IF(OR('Final Report'!G945&lt;&gt;"",'Final Report'!H945&lt;&gt;"",'Final Report'!I945&lt;&gt;"",'Final Report'!J945&lt;&gt;"",'Final Report'!K945&lt;&gt;"",'Final Report'!L945&lt;&gt;"",'Final Report'!M945&lt;&gt;"",'Final Report'!N945&lt;&gt;"",'Final Report'!O945&lt;&gt;""),CONCATENATE("*Assistive Technology:*",CHAR(10),IF('Final Report'!G945&lt;&gt;"",CONCATENATE("JAWS 2022 - Chrome - Windows - ",'Final Report'!G945,CHAR(10)),""),IF('Final Report'!H945&lt;&gt;"",CONCATENATE("NVDA 2022 - Firefox - Windows - ",'Final Report'!H945,CHAR(10)),""),IF('Final Report'!I945&lt;&gt;"",CONCATENATE("NVDA 2022 - Chrome - Windows - ",'Final Report'!I945,CHAR(10)),""),IF('Final Report'!J945&lt;&gt;"",CONCATENATE("VoiceOver - Safari - MAC OS - ",'Final Report'!J945,CHAR(10)),""),IF('Final Report'!K945&lt;&gt;"",CONCATENATE("VoiceOver - Chrome - MAC OS  - ",'Final Report'!K945,CHAR(10)),""),IF('Final Report'!L945&lt;&gt;"",CONCATENATE("VoiceOver - iOS - ",'Final Report'!L945,CHAR(10)),""),IF('Final Report'!M945&lt;&gt;"",CONCATENATE("TalkBack - Android - ",'Final Report'!M945,CHAR(10)),""),IF('Final Report'!N945&lt;&gt;"",CONCATENATE("ZoomText - ",'Final Report'!N945,CHAR(10)),""),IF('Final Report'!O945&lt;&gt;"",CONCATENATE("Dragon - ",'Final Report'!O945,CHAR(10)),""),CHAR(10),"*Original Bug:*",CHAR(10),)))</f>
        <v>*Steps to Reproduce:*
N/A
*Actual Result:*
N/A
*ScreenShot Name:*
*Code Snippet*
0
*Expected Result*
N/A
*Rationale*
N/A
*Recommendation*
N/A
*WCAG 2.1 Conformance Level:*
N/A
*WCAG 2.1 Success Criteria:*
N/A
*Tested on:*
Windows: 11
MAC OS: 12
iOS: 15
Android OS: 10
FALSE</v>
      </c>
      <c r="D945" s="121" t="b">
        <f>Final_Report[[#This Row],[Severity]]</f>
        <v>0</v>
      </c>
      <c r="E945" s="103" t="str">
        <f>CONCATENATE('Final Report'!AD945,CHAR(10),CHAR(10),'Final Report'!AF945)</f>
        <v xml:space="preserve">
N/A</v>
      </c>
      <c r="F945" s="103" t="str">
        <f>Final_Report[[#This Row],[Components]]</f>
        <v>N/A (Level N/A), Accessibility, Audit, Marketing, MLM-XL, MLVISION, MyLab, US, VPAT</v>
      </c>
      <c r="G945" s="103" t="e">
        <f>Final_Report[[#This Row],[Labels]]</f>
        <v>#VALUE!</v>
      </c>
      <c r="H945" s="103">
        <f>Final_Report[[#This Row],[ScreenShot Name]]</f>
        <v>0</v>
      </c>
      <c r="I945" s="104">
        <f>Final_Report[[#This Row],[Priority]]</f>
        <v>0</v>
      </c>
      <c r="J945" s="103">
        <f>Final_Report[[#This Row],[Uploading Status]]</f>
        <v>0</v>
      </c>
    </row>
    <row r="946" spans="1:10" ht="409.5" hidden="1">
      <c r="A946" s="58">
        <f>Final_Report[[#This Row],[Issue Name]]</f>
        <v>0</v>
      </c>
      <c r="B946" s="103" t="str">
        <f>Final_Report[[#This Row],[Summary]]</f>
        <v>N/A</v>
      </c>
      <c r="C946" s="103" t="str">
        <f>CONCATENATE("*Steps to Reproduce:*",CHAR(10),CHAR(10),'Final Report'!AD946,CHAR(10),CHAR(10),'Final Report'!AF946,CHAR(10),CHAR(10),"*Actual Result:*",CHAR(10),'Final Report'!V946,CHAR(10),CHAR(10),"*ScreenShot Name:*",CHAR(10),'Final Report'!AI946,CHAR(10),CHAR(10),IF('Final Report'!X946&lt;&gt;"",CONCATENATE("*Code Snippet*",CHAR(10),'Final Report'!X946,CHAR(10),CHAR(10)),""),"*Expected Result*",CHAR(10),'Final Report'!Z946,CHAR(10),CHAR(10),"*Rationale*",CHAR(10),'Final Report'!AA946,CHAR(10),CHAR(10),"*Recommendation*",CHAR(10),'Final Report'!AC946,CHAR(10),CHAR(10),"*WCAG 2.1 Conformance Level:*",CHAR(10),'Final Report'!AG946,CHAR(10),CHAR(10),"*WCAG 2.1 Success Criteria:*",CHAR(10),'Final Report'!AH946,CHAR(10),CHAR(10),"*Tested on:*",CHAR(10),'Final Report'!AK946,CHAR(10),CHAR(10),IF(OR('Final Report'!G946&lt;&gt;"",'Final Report'!H946&lt;&gt;"",'Final Report'!I946&lt;&gt;"",'Final Report'!J946&lt;&gt;"",'Final Report'!K946&lt;&gt;"",'Final Report'!L946&lt;&gt;"",'Final Report'!M946&lt;&gt;"",'Final Report'!N946&lt;&gt;"",'Final Report'!O946&lt;&gt;""),CONCATENATE("*Assistive Technology:*",CHAR(10),IF('Final Report'!G946&lt;&gt;"",CONCATENATE("JAWS 2022 - Chrome - Windows - ",'Final Report'!G946,CHAR(10)),""),IF('Final Report'!H946&lt;&gt;"",CONCATENATE("NVDA 2022 - Firefox - Windows - ",'Final Report'!H946,CHAR(10)),""),IF('Final Report'!I946&lt;&gt;"",CONCATENATE("NVDA 2022 - Chrome - Windows - ",'Final Report'!I946,CHAR(10)),""),IF('Final Report'!J946&lt;&gt;"",CONCATENATE("VoiceOver - Safari - MAC OS - ",'Final Report'!J946,CHAR(10)),""),IF('Final Report'!K946&lt;&gt;"",CONCATENATE("VoiceOver - Chrome - MAC OS  - ",'Final Report'!K946,CHAR(10)),""),IF('Final Report'!L946&lt;&gt;"",CONCATENATE("VoiceOver - iOS - ",'Final Report'!L946,CHAR(10)),""),IF('Final Report'!M946&lt;&gt;"",CONCATENATE("TalkBack - Android - ",'Final Report'!M946,CHAR(10)),""),IF('Final Report'!N946&lt;&gt;"",CONCATENATE("ZoomText - ",'Final Report'!N946,CHAR(10)),""),IF('Final Report'!O946&lt;&gt;"",CONCATENATE("Dragon - ",'Final Report'!O946,CHAR(10)),""),CHAR(10),"*Original Bug:*",CHAR(10),)))</f>
        <v>*Steps to Reproduce:*
N/A
*Actual Result:*
N/A
*ScreenShot Name:*
*Code Snippet*
0
*Expected Result*
N/A
*Rationale*
N/A
*Recommendation*
N/A
*WCAG 2.1 Conformance Level:*
N/A
*WCAG 2.1 Success Criteria:*
N/A
*Tested on:*
Windows: 11
MAC OS: 12
iOS: 15
Android OS: 10
FALSE</v>
      </c>
      <c r="D946" s="121" t="b">
        <f>Final_Report[[#This Row],[Severity]]</f>
        <v>0</v>
      </c>
      <c r="E946" s="103" t="str">
        <f>CONCATENATE('Final Report'!AD946,CHAR(10),CHAR(10),'Final Report'!AF946)</f>
        <v xml:space="preserve">
N/A</v>
      </c>
      <c r="F946" s="103" t="str">
        <f>Final_Report[[#This Row],[Components]]</f>
        <v>N/A (Level N/A), Accessibility, Audit, Marketing, MLM-XL, MLVISION, MyLab, US, VPAT</v>
      </c>
      <c r="G946" s="103" t="e">
        <f>Final_Report[[#This Row],[Labels]]</f>
        <v>#VALUE!</v>
      </c>
      <c r="H946" s="103">
        <f>Final_Report[[#This Row],[ScreenShot Name]]</f>
        <v>0</v>
      </c>
      <c r="I946" s="104">
        <f>Final_Report[[#This Row],[Priority]]</f>
        <v>0</v>
      </c>
      <c r="J946" s="103">
        <f>Final_Report[[#This Row],[Uploading Status]]</f>
        <v>0</v>
      </c>
    </row>
    <row r="947" spans="1:10" ht="409.5" hidden="1">
      <c r="A947" s="58">
        <f>Final_Report[[#This Row],[Issue Name]]</f>
        <v>0</v>
      </c>
      <c r="B947" s="103" t="str">
        <f>Final_Report[[#This Row],[Summary]]</f>
        <v>N/A</v>
      </c>
      <c r="C947" s="103" t="str">
        <f>CONCATENATE("*Steps to Reproduce:*",CHAR(10),CHAR(10),'Final Report'!AD947,CHAR(10),CHAR(10),'Final Report'!AF947,CHAR(10),CHAR(10),"*Actual Result:*",CHAR(10),'Final Report'!V947,CHAR(10),CHAR(10),"*ScreenShot Name:*",CHAR(10),'Final Report'!AI947,CHAR(10),CHAR(10),IF('Final Report'!X947&lt;&gt;"",CONCATENATE("*Code Snippet*",CHAR(10),'Final Report'!X947,CHAR(10),CHAR(10)),""),"*Expected Result*",CHAR(10),'Final Report'!Z947,CHAR(10),CHAR(10),"*Rationale*",CHAR(10),'Final Report'!AA947,CHAR(10),CHAR(10),"*Recommendation*",CHAR(10),'Final Report'!AC947,CHAR(10),CHAR(10),"*WCAG 2.1 Conformance Level:*",CHAR(10),'Final Report'!AG947,CHAR(10),CHAR(10),"*WCAG 2.1 Success Criteria:*",CHAR(10),'Final Report'!AH947,CHAR(10),CHAR(10),"*Tested on:*",CHAR(10),'Final Report'!AK947,CHAR(10),CHAR(10),IF(OR('Final Report'!G947&lt;&gt;"",'Final Report'!H947&lt;&gt;"",'Final Report'!I947&lt;&gt;"",'Final Report'!J947&lt;&gt;"",'Final Report'!K947&lt;&gt;"",'Final Report'!L947&lt;&gt;"",'Final Report'!M947&lt;&gt;"",'Final Report'!N947&lt;&gt;"",'Final Report'!O947&lt;&gt;""),CONCATENATE("*Assistive Technology:*",CHAR(10),IF('Final Report'!G947&lt;&gt;"",CONCATENATE("JAWS 2022 - Chrome - Windows - ",'Final Report'!G947,CHAR(10)),""),IF('Final Report'!H947&lt;&gt;"",CONCATENATE("NVDA 2022 - Firefox - Windows - ",'Final Report'!H947,CHAR(10)),""),IF('Final Report'!I947&lt;&gt;"",CONCATENATE("NVDA 2022 - Chrome - Windows - ",'Final Report'!I947,CHAR(10)),""),IF('Final Report'!J947&lt;&gt;"",CONCATENATE("VoiceOver - Safari - MAC OS - ",'Final Report'!J947,CHAR(10)),""),IF('Final Report'!K947&lt;&gt;"",CONCATENATE("VoiceOver - Chrome - MAC OS  - ",'Final Report'!K947,CHAR(10)),""),IF('Final Report'!L947&lt;&gt;"",CONCATENATE("VoiceOver - iOS - ",'Final Report'!L947,CHAR(10)),""),IF('Final Report'!M947&lt;&gt;"",CONCATENATE("TalkBack - Android - ",'Final Report'!M947,CHAR(10)),""),IF('Final Report'!N947&lt;&gt;"",CONCATENATE("ZoomText - ",'Final Report'!N947,CHAR(10)),""),IF('Final Report'!O947&lt;&gt;"",CONCATENATE("Dragon - ",'Final Report'!O947,CHAR(10)),""),CHAR(10),"*Original Bug:*",CHAR(10),)))</f>
        <v>*Steps to Reproduce:*
N/A
*Actual Result:*
N/A
*ScreenShot Name:*
*Code Snippet*
0
*Expected Result*
N/A
*Rationale*
N/A
*Recommendation*
N/A
*WCAG 2.1 Conformance Level:*
N/A
*WCAG 2.1 Success Criteria:*
N/A
*Tested on:*
Windows: 11
MAC OS: 12
iOS: 15
Android OS: 10
FALSE</v>
      </c>
      <c r="D947" s="121" t="b">
        <f>Final_Report[[#This Row],[Severity]]</f>
        <v>0</v>
      </c>
      <c r="E947" s="103" t="str">
        <f>CONCATENATE('Final Report'!AD947,CHAR(10),CHAR(10),'Final Report'!AF947)</f>
        <v xml:space="preserve">
N/A</v>
      </c>
      <c r="F947" s="103" t="str">
        <f>Final_Report[[#This Row],[Components]]</f>
        <v>N/A (Level N/A), Accessibility, Audit, Marketing, MLM-XL, MLVISION, MyLab, US, VPAT</v>
      </c>
      <c r="G947" s="103" t="e">
        <f>Final_Report[[#This Row],[Labels]]</f>
        <v>#VALUE!</v>
      </c>
      <c r="H947" s="103">
        <f>Final_Report[[#This Row],[ScreenShot Name]]</f>
        <v>0</v>
      </c>
      <c r="I947" s="104">
        <f>Final_Report[[#This Row],[Priority]]</f>
        <v>0</v>
      </c>
      <c r="J947" s="103">
        <f>Final_Report[[#This Row],[Uploading Status]]</f>
        <v>0</v>
      </c>
    </row>
    <row r="948" spans="1:10" ht="409.5" hidden="1">
      <c r="A948" s="58">
        <f>Final_Report[[#This Row],[Issue Name]]</f>
        <v>0</v>
      </c>
      <c r="B948" s="103" t="str">
        <f>Final_Report[[#This Row],[Summary]]</f>
        <v>N/A</v>
      </c>
      <c r="C948" s="103" t="str">
        <f>CONCATENATE("*Steps to Reproduce:*",CHAR(10),CHAR(10),'Final Report'!AD948,CHAR(10),CHAR(10),'Final Report'!AF948,CHAR(10),CHAR(10),"*Actual Result:*",CHAR(10),'Final Report'!V948,CHAR(10),CHAR(10),"*ScreenShot Name:*",CHAR(10),'Final Report'!AI948,CHAR(10),CHAR(10),IF('Final Report'!X948&lt;&gt;"",CONCATENATE("*Code Snippet*",CHAR(10),'Final Report'!X948,CHAR(10),CHAR(10)),""),"*Expected Result*",CHAR(10),'Final Report'!Z948,CHAR(10),CHAR(10),"*Rationale*",CHAR(10),'Final Report'!AA948,CHAR(10),CHAR(10),"*Recommendation*",CHAR(10),'Final Report'!AC948,CHAR(10),CHAR(10),"*WCAG 2.1 Conformance Level:*",CHAR(10),'Final Report'!AG948,CHAR(10),CHAR(10),"*WCAG 2.1 Success Criteria:*",CHAR(10),'Final Report'!AH948,CHAR(10),CHAR(10),"*Tested on:*",CHAR(10),'Final Report'!AK948,CHAR(10),CHAR(10),IF(OR('Final Report'!G948&lt;&gt;"",'Final Report'!H948&lt;&gt;"",'Final Report'!I948&lt;&gt;"",'Final Report'!J948&lt;&gt;"",'Final Report'!K948&lt;&gt;"",'Final Report'!L948&lt;&gt;"",'Final Report'!M948&lt;&gt;"",'Final Report'!N948&lt;&gt;"",'Final Report'!O948&lt;&gt;""),CONCATENATE("*Assistive Technology:*",CHAR(10),IF('Final Report'!G948&lt;&gt;"",CONCATENATE("JAWS 2022 - Chrome - Windows - ",'Final Report'!G948,CHAR(10)),""),IF('Final Report'!H948&lt;&gt;"",CONCATENATE("NVDA 2022 - Firefox - Windows - ",'Final Report'!H948,CHAR(10)),""),IF('Final Report'!I948&lt;&gt;"",CONCATENATE("NVDA 2022 - Chrome - Windows - ",'Final Report'!I948,CHAR(10)),""),IF('Final Report'!J948&lt;&gt;"",CONCATENATE("VoiceOver - Safari - MAC OS - ",'Final Report'!J948,CHAR(10)),""),IF('Final Report'!K948&lt;&gt;"",CONCATENATE("VoiceOver - Chrome - MAC OS  - ",'Final Report'!K948,CHAR(10)),""),IF('Final Report'!L948&lt;&gt;"",CONCATENATE("VoiceOver - iOS - ",'Final Report'!L948,CHAR(10)),""),IF('Final Report'!M948&lt;&gt;"",CONCATENATE("TalkBack - Android - ",'Final Report'!M948,CHAR(10)),""),IF('Final Report'!N948&lt;&gt;"",CONCATENATE("ZoomText - ",'Final Report'!N948,CHAR(10)),""),IF('Final Report'!O948&lt;&gt;"",CONCATENATE("Dragon - ",'Final Report'!O948,CHAR(10)),""),CHAR(10),"*Original Bug:*",CHAR(10),)))</f>
        <v>*Steps to Reproduce:*
N/A
*Actual Result:*
N/A
*ScreenShot Name:*
*Code Snippet*
0
*Expected Result*
N/A
*Rationale*
N/A
*Recommendation*
N/A
*WCAG 2.1 Conformance Level:*
N/A
*WCAG 2.1 Success Criteria:*
N/A
*Tested on:*
Windows: 11
MAC OS: 12
iOS: 15
Android OS: 10
FALSE</v>
      </c>
      <c r="D948" s="121" t="b">
        <f>Final_Report[[#This Row],[Severity]]</f>
        <v>0</v>
      </c>
      <c r="E948" s="103" t="str">
        <f>CONCATENATE('Final Report'!AD948,CHAR(10),CHAR(10),'Final Report'!AF948)</f>
        <v xml:space="preserve">
N/A</v>
      </c>
      <c r="F948" s="103" t="str">
        <f>Final_Report[[#This Row],[Components]]</f>
        <v>N/A (Level N/A), Accessibility, Audit, Marketing, MLM-XL, MLVISION, MyLab, US, VPAT</v>
      </c>
      <c r="G948" s="103" t="e">
        <f>Final_Report[[#This Row],[Labels]]</f>
        <v>#VALUE!</v>
      </c>
      <c r="H948" s="103">
        <f>Final_Report[[#This Row],[ScreenShot Name]]</f>
        <v>0</v>
      </c>
      <c r="I948" s="104">
        <f>Final_Report[[#This Row],[Priority]]</f>
        <v>0</v>
      </c>
      <c r="J948" s="103">
        <f>Final_Report[[#This Row],[Uploading Status]]</f>
        <v>0</v>
      </c>
    </row>
    <row r="949" spans="1:10" ht="409.5" hidden="1">
      <c r="A949" s="58">
        <f>Final_Report[[#This Row],[Issue Name]]</f>
        <v>0</v>
      </c>
      <c r="B949" s="103" t="str">
        <f>Final_Report[[#This Row],[Summary]]</f>
        <v>N/A</v>
      </c>
      <c r="C949" s="103" t="str">
        <f>CONCATENATE("*Steps to Reproduce:*",CHAR(10),CHAR(10),'Final Report'!AD949,CHAR(10),CHAR(10),'Final Report'!AF949,CHAR(10),CHAR(10),"*Actual Result:*",CHAR(10),'Final Report'!V949,CHAR(10),CHAR(10),"*ScreenShot Name:*",CHAR(10),'Final Report'!AI949,CHAR(10),CHAR(10),IF('Final Report'!X949&lt;&gt;"",CONCATENATE("*Code Snippet*",CHAR(10),'Final Report'!X949,CHAR(10),CHAR(10)),""),"*Expected Result*",CHAR(10),'Final Report'!Z949,CHAR(10),CHAR(10),"*Rationale*",CHAR(10),'Final Report'!AA949,CHAR(10),CHAR(10),"*Recommendation*",CHAR(10),'Final Report'!AC949,CHAR(10),CHAR(10),"*WCAG 2.1 Conformance Level:*",CHAR(10),'Final Report'!AG949,CHAR(10),CHAR(10),"*WCAG 2.1 Success Criteria:*",CHAR(10),'Final Report'!AH949,CHAR(10),CHAR(10),"*Tested on:*",CHAR(10),'Final Report'!AK949,CHAR(10),CHAR(10),IF(OR('Final Report'!G949&lt;&gt;"",'Final Report'!H949&lt;&gt;"",'Final Report'!I949&lt;&gt;"",'Final Report'!J949&lt;&gt;"",'Final Report'!K949&lt;&gt;"",'Final Report'!L949&lt;&gt;"",'Final Report'!M949&lt;&gt;"",'Final Report'!N949&lt;&gt;"",'Final Report'!O949&lt;&gt;""),CONCATENATE("*Assistive Technology:*",CHAR(10),IF('Final Report'!G949&lt;&gt;"",CONCATENATE("JAWS 2022 - Chrome - Windows - ",'Final Report'!G949,CHAR(10)),""),IF('Final Report'!H949&lt;&gt;"",CONCATENATE("NVDA 2022 - Firefox - Windows - ",'Final Report'!H949,CHAR(10)),""),IF('Final Report'!I949&lt;&gt;"",CONCATENATE("NVDA 2022 - Chrome - Windows - ",'Final Report'!I949,CHAR(10)),""),IF('Final Report'!J949&lt;&gt;"",CONCATENATE("VoiceOver - Safari - MAC OS - ",'Final Report'!J949,CHAR(10)),""),IF('Final Report'!K949&lt;&gt;"",CONCATENATE("VoiceOver - Chrome - MAC OS  - ",'Final Report'!K949,CHAR(10)),""),IF('Final Report'!L949&lt;&gt;"",CONCATENATE("VoiceOver - iOS - ",'Final Report'!L949,CHAR(10)),""),IF('Final Report'!M949&lt;&gt;"",CONCATENATE("TalkBack - Android - ",'Final Report'!M949,CHAR(10)),""),IF('Final Report'!N949&lt;&gt;"",CONCATENATE("ZoomText - ",'Final Report'!N949,CHAR(10)),""),IF('Final Report'!O949&lt;&gt;"",CONCATENATE("Dragon - ",'Final Report'!O949,CHAR(10)),""),CHAR(10),"*Original Bug:*",CHAR(10),)))</f>
        <v>*Steps to Reproduce:*
N/A
*Actual Result:*
N/A
*ScreenShot Name:*
*Code Snippet*
0
*Expected Result*
N/A
*Rationale*
N/A
*Recommendation*
N/A
*WCAG 2.1 Conformance Level:*
N/A
*WCAG 2.1 Success Criteria:*
N/A
*Tested on:*
Windows: 11
MAC OS: 12
iOS: 15
Android OS: 10
FALSE</v>
      </c>
      <c r="D949" s="121" t="b">
        <f>Final_Report[[#This Row],[Severity]]</f>
        <v>0</v>
      </c>
      <c r="E949" s="103" t="str">
        <f>CONCATENATE('Final Report'!AD949,CHAR(10),CHAR(10),'Final Report'!AF949)</f>
        <v xml:space="preserve">
N/A</v>
      </c>
      <c r="F949" s="103" t="str">
        <f>Final_Report[[#This Row],[Components]]</f>
        <v>N/A (Level N/A), Accessibility, Audit, Marketing, MLM-XL, MLVISION, MyLab, US, VPAT</v>
      </c>
      <c r="G949" s="103" t="e">
        <f>Final_Report[[#This Row],[Labels]]</f>
        <v>#VALUE!</v>
      </c>
      <c r="H949" s="103">
        <f>Final_Report[[#This Row],[ScreenShot Name]]</f>
        <v>0</v>
      </c>
      <c r="I949" s="104">
        <f>Final_Report[[#This Row],[Priority]]</f>
        <v>0</v>
      </c>
      <c r="J949" s="103">
        <f>Final_Report[[#This Row],[Uploading Status]]</f>
        <v>0</v>
      </c>
    </row>
    <row r="950" spans="1:10" ht="409.5" hidden="1">
      <c r="A950" s="58">
        <f>Final_Report[[#This Row],[Issue Name]]</f>
        <v>0</v>
      </c>
      <c r="B950" s="103" t="str">
        <f>Final_Report[[#This Row],[Summary]]</f>
        <v>N/A</v>
      </c>
      <c r="C950" s="103" t="str">
        <f>CONCATENATE("*Steps to Reproduce:*",CHAR(10),CHAR(10),'Final Report'!AD950,CHAR(10),CHAR(10),'Final Report'!AF950,CHAR(10),CHAR(10),"*Actual Result:*",CHAR(10),'Final Report'!V950,CHAR(10),CHAR(10),"*ScreenShot Name:*",CHAR(10),'Final Report'!AI950,CHAR(10),CHAR(10),IF('Final Report'!X950&lt;&gt;"",CONCATENATE("*Code Snippet*",CHAR(10),'Final Report'!X950,CHAR(10),CHAR(10)),""),"*Expected Result*",CHAR(10),'Final Report'!Z950,CHAR(10),CHAR(10),"*Rationale*",CHAR(10),'Final Report'!AA950,CHAR(10),CHAR(10),"*Recommendation*",CHAR(10),'Final Report'!AC950,CHAR(10),CHAR(10),"*WCAG 2.1 Conformance Level:*",CHAR(10),'Final Report'!AG950,CHAR(10),CHAR(10),"*WCAG 2.1 Success Criteria:*",CHAR(10),'Final Report'!AH950,CHAR(10),CHAR(10),"*Tested on:*",CHAR(10),'Final Report'!AK950,CHAR(10),CHAR(10),IF(OR('Final Report'!G950&lt;&gt;"",'Final Report'!H950&lt;&gt;"",'Final Report'!I950&lt;&gt;"",'Final Report'!J950&lt;&gt;"",'Final Report'!K950&lt;&gt;"",'Final Report'!L950&lt;&gt;"",'Final Report'!M950&lt;&gt;"",'Final Report'!N950&lt;&gt;"",'Final Report'!O950&lt;&gt;""),CONCATENATE("*Assistive Technology:*",CHAR(10),IF('Final Report'!G950&lt;&gt;"",CONCATENATE("JAWS 2022 - Chrome - Windows - ",'Final Report'!G950,CHAR(10)),""),IF('Final Report'!H950&lt;&gt;"",CONCATENATE("NVDA 2022 - Firefox - Windows - ",'Final Report'!H950,CHAR(10)),""),IF('Final Report'!I950&lt;&gt;"",CONCATENATE("NVDA 2022 - Chrome - Windows - ",'Final Report'!I950,CHAR(10)),""),IF('Final Report'!J950&lt;&gt;"",CONCATENATE("VoiceOver - Safari - MAC OS - ",'Final Report'!J950,CHAR(10)),""),IF('Final Report'!K950&lt;&gt;"",CONCATENATE("VoiceOver - Chrome - MAC OS  - ",'Final Report'!K950,CHAR(10)),""),IF('Final Report'!L950&lt;&gt;"",CONCATENATE("VoiceOver - iOS - ",'Final Report'!L950,CHAR(10)),""),IF('Final Report'!M950&lt;&gt;"",CONCATENATE("TalkBack - Android - ",'Final Report'!M950,CHAR(10)),""),IF('Final Report'!N950&lt;&gt;"",CONCATENATE("ZoomText - ",'Final Report'!N950,CHAR(10)),""),IF('Final Report'!O950&lt;&gt;"",CONCATENATE("Dragon - ",'Final Report'!O950,CHAR(10)),""),CHAR(10),"*Original Bug:*",CHAR(10),)))</f>
        <v>*Steps to Reproduce:*
N/A
*Actual Result:*
N/A
*ScreenShot Name:*
*Code Snippet*
0
*Expected Result*
N/A
*Rationale*
N/A
*Recommendation*
N/A
*WCAG 2.1 Conformance Level:*
N/A
*WCAG 2.1 Success Criteria:*
N/A
*Tested on:*
Windows: 11
MAC OS: 12
iOS: 15
Android OS: 10
FALSE</v>
      </c>
      <c r="D950" s="121" t="b">
        <f>Final_Report[[#This Row],[Severity]]</f>
        <v>0</v>
      </c>
      <c r="E950" s="103" t="str">
        <f>CONCATENATE('Final Report'!AD950,CHAR(10),CHAR(10),'Final Report'!AF950)</f>
        <v xml:space="preserve">
N/A</v>
      </c>
      <c r="F950" s="103" t="str">
        <f>Final_Report[[#This Row],[Components]]</f>
        <v>N/A (Level N/A), Accessibility, Audit, Marketing, MLM-XL, MLVISION, MyLab, US, VPAT</v>
      </c>
      <c r="G950" s="103" t="e">
        <f>Final_Report[[#This Row],[Labels]]</f>
        <v>#VALUE!</v>
      </c>
      <c r="H950" s="103">
        <f>Final_Report[[#This Row],[ScreenShot Name]]</f>
        <v>0</v>
      </c>
      <c r="I950" s="104">
        <f>Final_Report[[#This Row],[Priority]]</f>
        <v>0</v>
      </c>
      <c r="J950" s="103">
        <f>Final_Report[[#This Row],[Uploading Status]]</f>
        <v>0</v>
      </c>
    </row>
    <row r="951" spans="1:10" ht="409.5" hidden="1">
      <c r="A951" s="58">
        <f>Final_Report[[#This Row],[Issue Name]]</f>
        <v>0</v>
      </c>
      <c r="B951" s="103" t="str">
        <f>Final_Report[[#This Row],[Summary]]</f>
        <v>N/A</v>
      </c>
      <c r="C951" s="103" t="str">
        <f>CONCATENATE("*Steps to Reproduce:*",CHAR(10),CHAR(10),'Final Report'!AD951,CHAR(10),CHAR(10),'Final Report'!AF951,CHAR(10),CHAR(10),"*Actual Result:*",CHAR(10),'Final Report'!V951,CHAR(10),CHAR(10),"*ScreenShot Name:*",CHAR(10),'Final Report'!AI951,CHAR(10),CHAR(10),IF('Final Report'!X951&lt;&gt;"",CONCATENATE("*Code Snippet*",CHAR(10),'Final Report'!X951,CHAR(10),CHAR(10)),""),"*Expected Result*",CHAR(10),'Final Report'!Z951,CHAR(10),CHAR(10),"*Rationale*",CHAR(10),'Final Report'!AA951,CHAR(10),CHAR(10),"*Recommendation*",CHAR(10),'Final Report'!AC951,CHAR(10),CHAR(10),"*WCAG 2.1 Conformance Level:*",CHAR(10),'Final Report'!AG951,CHAR(10),CHAR(10),"*WCAG 2.1 Success Criteria:*",CHAR(10),'Final Report'!AH951,CHAR(10),CHAR(10),"*Tested on:*",CHAR(10),'Final Report'!AK951,CHAR(10),CHAR(10),IF(OR('Final Report'!G951&lt;&gt;"",'Final Report'!H951&lt;&gt;"",'Final Report'!I951&lt;&gt;"",'Final Report'!J951&lt;&gt;"",'Final Report'!K951&lt;&gt;"",'Final Report'!L951&lt;&gt;"",'Final Report'!M951&lt;&gt;"",'Final Report'!N951&lt;&gt;"",'Final Report'!O951&lt;&gt;""),CONCATENATE("*Assistive Technology:*",CHAR(10),IF('Final Report'!G951&lt;&gt;"",CONCATENATE("JAWS 2022 - Chrome - Windows - ",'Final Report'!G951,CHAR(10)),""),IF('Final Report'!H951&lt;&gt;"",CONCATENATE("NVDA 2022 - Firefox - Windows - ",'Final Report'!H951,CHAR(10)),""),IF('Final Report'!I951&lt;&gt;"",CONCATENATE("NVDA 2022 - Chrome - Windows - ",'Final Report'!I951,CHAR(10)),""),IF('Final Report'!J951&lt;&gt;"",CONCATENATE("VoiceOver - Safari - MAC OS - ",'Final Report'!J951,CHAR(10)),""),IF('Final Report'!K951&lt;&gt;"",CONCATENATE("VoiceOver - Chrome - MAC OS  - ",'Final Report'!K951,CHAR(10)),""),IF('Final Report'!L951&lt;&gt;"",CONCATENATE("VoiceOver - iOS - ",'Final Report'!L951,CHAR(10)),""),IF('Final Report'!M951&lt;&gt;"",CONCATENATE("TalkBack - Android - ",'Final Report'!M951,CHAR(10)),""),IF('Final Report'!N951&lt;&gt;"",CONCATENATE("ZoomText - ",'Final Report'!N951,CHAR(10)),""),IF('Final Report'!O951&lt;&gt;"",CONCATENATE("Dragon - ",'Final Report'!O951,CHAR(10)),""),CHAR(10),"*Original Bug:*",CHAR(10),)))</f>
        <v>*Steps to Reproduce:*
N/A
*Actual Result:*
N/A
*ScreenShot Name:*
*Code Snippet*
0
*Expected Result*
N/A
*Rationale*
N/A
*Recommendation*
N/A
*WCAG 2.1 Conformance Level:*
N/A
*WCAG 2.1 Success Criteria:*
N/A
*Tested on:*
Windows: 11
MAC OS: 12
iOS: 15
Android OS: 10
FALSE</v>
      </c>
      <c r="D951" s="121" t="b">
        <f>Final_Report[[#This Row],[Severity]]</f>
        <v>0</v>
      </c>
      <c r="E951" s="103" t="str">
        <f>CONCATENATE('Final Report'!AD951,CHAR(10),CHAR(10),'Final Report'!AF951)</f>
        <v xml:space="preserve">
N/A</v>
      </c>
      <c r="F951" s="103" t="str">
        <f>Final_Report[[#This Row],[Components]]</f>
        <v>N/A (Level N/A), Accessibility, Audit, Marketing, MLM-XL, MLVISION, MyLab, US, VPAT</v>
      </c>
      <c r="G951" s="103" t="e">
        <f>Final_Report[[#This Row],[Labels]]</f>
        <v>#VALUE!</v>
      </c>
      <c r="H951" s="103">
        <f>Final_Report[[#This Row],[ScreenShot Name]]</f>
        <v>0</v>
      </c>
      <c r="I951" s="104">
        <f>Final_Report[[#This Row],[Priority]]</f>
        <v>0</v>
      </c>
      <c r="J951" s="103">
        <f>Final_Report[[#This Row],[Uploading Status]]</f>
        <v>0</v>
      </c>
    </row>
    <row r="952" spans="1:10" ht="409.5" hidden="1">
      <c r="A952" s="58">
        <f>Final_Report[[#This Row],[Issue Name]]</f>
        <v>0</v>
      </c>
      <c r="B952" s="103" t="str">
        <f>Final_Report[[#This Row],[Summary]]</f>
        <v>N/A</v>
      </c>
      <c r="C952" s="103" t="str">
        <f>CONCATENATE("*Steps to Reproduce:*",CHAR(10),CHAR(10),'Final Report'!AD952,CHAR(10),CHAR(10),'Final Report'!AF952,CHAR(10),CHAR(10),"*Actual Result:*",CHAR(10),'Final Report'!V952,CHAR(10),CHAR(10),"*ScreenShot Name:*",CHAR(10),'Final Report'!AI952,CHAR(10),CHAR(10),IF('Final Report'!X952&lt;&gt;"",CONCATENATE("*Code Snippet*",CHAR(10),'Final Report'!X952,CHAR(10),CHAR(10)),""),"*Expected Result*",CHAR(10),'Final Report'!Z952,CHAR(10),CHAR(10),"*Rationale*",CHAR(10),'Final Report'!AA952,CHAR(10),CHAR(10),"*Recommendation*",CHAR(10),'Final Report'!AC952,CHAR(10),CHAR(10),"*WCAG 2.1 Conformance Level:*",CHAR(10),'Final Report'!AG952,CHAR(10),CHAR(10),"*WCAG 2.1 Success Criteria:*",CHAR(10),'Final Report'!AH952,CHAR(10),CHAR(10),"*Tested on:*",CHAR(10),'Final Report'!AK952,CHAR(10),CHAR(10),IF(OR('Final Report'!G952&lt;&gt;"",'Final Report'!H952&lt;&gt;"",'Final Report'!I952&lt;&gt;"",'Final Report'!J952&lt;&gt;"",'Final Report'!K952&lt;&gt;"",'Final Report'!L952&lt;&gt;"",'Final Report'!M952&lt;&gt;"",'Final Report'!N952&lt;&gt;"",'Final Report'!O952&lt;&gt;""),CONCATENATE("*Assistive Technology:*",CHAR(10),IF('Final Report'!G952&lt;&gt;"",CONCATENATE("JAWS 2022 - Chrome - Windows - ",'Final Report'!G952,CHAR(10)),""),IF('Final Report'!H952&lt;&gt;"",CONCATENATE("NVDA 2022 - Firefox - Windows - ",'Final Report'!H952,CHAR(10)),""),IF('Final Report'!I952&lt;&gt;"",CONCATENATE("NVDA 2022 - Chrome - Windows - ",'Final Report'!I952,CHAR(10)),""),IF('Final Report'!J952&lt;&gt;"",CONCATENATE("VoiceOver - Safari - MAC OS - ",'Final Report'!J952,CHAR(10)),""),IF('Final Report'!K952&lt;&gt;"",CONCATENATE("VoiceOver - Chrome - MAC OS  - ",'Final Report'!K952,CHAR(10)),""),IF('Final Report'!L952&lt;&gt;"",CONCATENATE("VoiceOver - iOS - ",'Final Report'!L952,CHAR(10)),""),IF('Final Report'!M952&lt;&gt;"",CONCATENATE("TalkBack - Android - ",'Final Report'!M952,CHAR(10)),""),IF('Final Report'!N952&lt;&gt;"",CONCATENATE("ZoomText - ",'Final Report'!N952,CHAR(10)),""),IF('Final Report'!O952&lt;&gt;"",CONCATENATE("Dragon - ",'Final Report'!O952,CHAR(10)),""),CHAR(10),"*Original Bug:*",CHAR(10),)))</f>
        <v>*Steps to Reproduce:*
N/A
*Actual Result:*
N/A
*ScreenShot Name:*
*Code Snippet*
0
*Expected Result*
N/A
*Rationale*
N/A
*Recommendation*
N/A
*WCAG 2.1 Conformance Level:*
N/A
*WCAG 2.1 Success Criteria:*
N/A
*Tested on:*
Windows: 11
MAC OS: 12
iOS: 15
Android OS: 10
FALSE</v>
      </c>
      <c r="D952" s="121" t="b">
        <f>Final_Report[[#This Row],[Severity]]</f>
        <v>0</v>
      </c>
      <c r="E952" s="103" t="str">
        <f>CONCATENATE('Final Report'!AD952,CHAR(10),CHAR(10),'Final Report'!AF952)</f>
        <v xml:space="preserve">
N/A</v>
      </c>
      <c r="F952" s="103" t="str">
        <f>Final_Report[[#This Row],[Components]]</f>
        <v>N/A (Level N/A), Accessibility, Audit, Marketing, MLM-XL, MLVISION, MyLab, US, VPAT</v>
      </c>
      <c r="G952" s="103" t="e">
        <f>Final_Report[[#This Row],[Labels]]</f>
        <v>#VALUE!</v>
      </c>
      <c r="H952" s="103">
        <f>Final_Report[[#This Row],[ScreenShot Name]]</f>
        <v>0</v>
      </c>
      <c r="I952" s="104">
        <f>Final_Report[[#This Row],[Priority]]</f>
        <v>0</v>
      </c>
      <c r="J952" s="103">
        <f>Final_Report[[#This Row],[Uploading Status]]</f>
        <v>0</v>
      </c>
    </row>
    <row r="953" spans="1:10" ht="409.5" hidden="1">
      <c r="A953" s="58">
        <f>Final_Report[[#This Row],[Issue Name]]</f>
        <v>0</v>
      </c>
      <c r="B953" s="103" t="str">
        <f>Final_Report[[#This Row],[Summary]]</f>
        <v>N/A</v>
      </c>
      <c r="C953" s="103" t="str">
        <f>CONCATENATE("*Steps to Reproduce:*",CHAR(10),CHAR(10),'Final Report'!AD953,CHAR(10),CHAR(10),'Final Report'!AF953,CHAR(10),CHAR(10),"*Actual Result:*",CHAR(10),'Final Report'!V953,CHAR(10),CHAR(10),"*ScreenShot Name:*",CHAR(10),'Final Report'!AI953,CHAR(10),CHAR(10),IF('Final Report'!X953&lt;&gt;"",CONCATENATE("*Code Snippet*",CHAR(10),'Final Report'!X953,CHAR(10),CHAR(10)),""),"*Expected Result*",CHAR(10),'Final Report'!Z953,CHAR(10),CHAR(10),"*Rationale*",CHAR(10),'Final Report'!AA953,CHAR(10),CHAR(10),"*Recommendation*",CHAR(10),'Final Report'!AC953,CHAR(10),CHAR(10),"*WCAG 2.1 Conformance Level:*",CHAR(10),'Final Report'!AG953,CHAR(10),CHAR(10),"*WCAG 2.1 Success Criteria:*",CHAR(10),'Final Report'!AH953,CHAR(10),CHAR(10),"*Tested on:*",CHAR(10),'Final Report'!AK953,CHAR(10),CHAR(10),IF(OR('Final Report'!G953&lt;&gt;"",'Final Report'!H953&lt;&gt;"",'Final Report'!I953&lt;&gt;"",'Final Report'!J953&lt;&gt;"",'Final Report'!K953&lt;&gt;"",'Final Report'!L953&lt;&gt;"",'Final Report'!M953&lt;&gt;"",'Final Report'!N953&lt;&gt;"",'Final Report'!O953&lt;&gt;""),CONCATENATE("*Assistive Technology:*",CHAR(10),IF('Final Report'!G953&lt;&gt;"",CONCATENATE("JAWS 2022 - Chrome - Windows - ",'Final Report'!G953,CHAR(10)),""),IF('Final Report'!H953&lt;&gt;"",CONCATENATE("NVDA 2022 - Firefox - Windows - ",'Final Report'!H953,CHAR(10)),""),IF('Final Report'!I953&lt;&gt;"",CONCATENATE("NVDA 2022 - Chrome - Windows - ",'Final Report'!I953,CHAR(10)),""),IF('Final Report'!J953&lt;&gt;"",CONCATENATE("VoiceOver - Safari - MAC OS - ",'Final Report'!J953,CHAR(10)),""),IF('Final Report'!K953&lt;&gt;"",CONCATENATE("VoiceOver - Chrome - MAC OS  - ",'Final Report'!K953,CHAR(10)),""),IF('Final Report'!L953&lt;&gt;"",CONCATENATE("VoiceOver - iOS - ",'Final Report'!L953,CHAR(10)),""),IF('Final Report'!M953&lt;&gt;"",CONCATENATE("TalkBack - Android - ",'Final Report'!M953,CHAR(10)),""),IF('Final Report'!N953&lt;&gt;"",CONCATENATE("ZoomText - ",'Final Report'!N953,CHAR(10)),""),IF('Final Report'!O953&lt;&gt;"",CONCATENATE("Dragon - ",'Final Report'!O953,CHAR(10)),""),CHAR(10),"*Original Bug:*",CHAR(10),)))</f>
        <v>*Steps to Reproduce:*
N/A
*Actual Result:*
N/A
*ScreenShot Name:*
*Code Snippet*
0
*Expected Result*
N/A
*Rationale*
N/A
*Recommendation*
N/A
*WCAG 2.1 Conformance Level:*
N/A
*WCAG 2.1 Success Criteria:*
N/A
*Tested on:*
Windows: 11
MAC OS: 12
iOS: 15
Android OS: 10
FALSE</v>
      </c>
      <c r="D953" s="121" t="b">
        <f>Final_Report[[#This Row],[Severity]]</f>
        <v>0</v>
      </c>
      <c r="E953" s="103" t="str">
        <f>CONCATENATE('Final Report'!AD953,CHAR(10),CHAR(10),'Final Report'!AF953)</f>
        <v xml:space="preserve">
N/A</v>
      </c>
      <c r="F953" s="103" t="str">
        <f>Final_Report[[#This Row],[Components]]</f>
        <v>N/A (Level N/A), Accessibility, Audit, Marketing, MLM-XL, MLVISION, MyLab, US, VPAT</v>
      </c>
      <c r="G953" s="103" t="e">
        <f>Final_Report[[#This Row],[Labels]]</f>
        <v>#VALUE!</v>
      </c>
      <c r="H953" s="103">
        <f>Final_Report[[#This Row],[ScreenShot Name]]</f>
        <v>0</v>
      </c>
      <c r="I953" s="104">
        <f>Final_Report[[#This Row],[Priority]]</f>
        <v>0</v>
      </c>
      <c r="J953" s="103">
        <f>Final_Report[[#This Row],[Uploading Status]]</f>
        <v>0</v>
      </c>
    </row>
    <row r="954" spans="1:10" ht="409.5" hidden="1">
      <c r="A954" s="58">
        <f>Final_Report[[#This Row],[Issue Name]]</f>
        <v>0</v>
      </c>
      <c r="B954" s="103" t="str">
        <f>Final_Report[[#This Row],[Summary]]</f>
        <v>N/A</v>
      </c>
      <c r="C954" s="103" t="str">
        <f>CONCATENATE("*Steps to Reproduce:*",CHAR(10),CHAR(10),'Final Report'!AD954,CHAR(10),CHAR(10),'Final Report'!AF954,CHAR(10),CHAR(10),"*Actual Result:*",CHAR(10),'Final Report'!V954,CHAR(10),CHAR(10),"*ScreenShot Name:*",CHAR(10),'Final Report'!AI954,CHAR(10),CHAR(10),IF('Final Report'!X954&lt;&gt;"",CONCATENATE("*Code Snippet*",CHAR(10),'Final Report'!X954,CHAR(10),CHAR(10)),""),"*Expected Result*",CHAR(10),'Final Report'!Z954,CHAR(10),CHAR(10),"*Rationale*",CHAR(10),'Final Report'!AA954,CHAR(10),CHAR(10),"*Recommendation*",CHAR(10),'Final Report'!AC954,CHAR(10),CHAR(10),"*WCAG 2.1 Conformance Level:*",CHAR(10),'Final Report'!AG954,CHAR(10),CHAR(10),"*WCAG 2.1 Success Criteria:*",CHAR(10),'Final Report'!AH954,CHAR(10),CHAR(10),"*Tested on:*",CHAR(10),'Final Report'!AK954,CHAR(10),CHAR(10),IF(OR('Final Report'!G954&lt;&gt;"",'Final Report'!H954&lt;&gt;"",'Final Report'!I954&lt;&gt;"",'Final Report'!J954&lt;&gt;"",'Final Report'!K954&lt;&gt;"",'Final Report'!L954&lt;&gt;"",'Final Report'!M954&lt;&gt;"",'Final Report'!N954&lt;&gt;"",'Final Report'!O954&lt;&gt;""),CONCATENATE("*Assistive Technology:*",CHAR(10),IF('Final Report'!G954&lt;&gt;"",CONCATENATE("JAWS 2022 - Chrome - Windows - ",'Final Report'!G954,CHAR(10)),""),IF('Final Report'!H954&lt;&gt;"",CONCATENATE("NVDA 2022 - Firefox - Windows - ",'Final Report'!H954,CHAR(10)),""),IF('Final Report'!I954&lt;&gt;"",CONCATENATE("NVDA 2022 - Chrome - Windows - ",'Final Report'!I954,CHAR(10)),""),IF('Final Report'!J954&lt;&gt;"",CONCATENATE("VoiceOver - Safari - MAC OS - ",'Final Report'!J954,CHAR(10)),""),IF('Final Report'!K954&lt;&gt;"",CONCATENATE("VoiceOver - Chrome - MAC OS  - ",'Final Report'!K954,CHAR(10)),""),IF('Final Report'!L954&lt;&gt;"",CONCATENATE("VoiceOver - iOS - ",'Final Report'!L954,CHAR(10)),""),IF('Final Report'!M954&lt;&gt;"",CONCATENATE("TalkBack - Android - ",'Final Report'!M954,CHAR(10)),""),IF('Final Report'!N954&lt;&gt;"",CONCATENATE("ZoomText - ",'Final Report'!N954,CHAR(10)),""),IF('Final Report'!O954&lt;&gt;"",CONCATENATE("Dragon - ",'Final Report'!O954,CHAR(10)),""),CHAR(10),"*Original Bug:*",CHAR(10),)))</f>
        <v>*Steps to Reproduce:*
N/A
*Actual Result:*
N/A
*ScreenShot Name:*
*Code Snippet*
0
*Expected Result*
N/A
*Rationale*
N/A
*Recommendation*
N/A
*WCAG 2.1 Conformance Level:*
N/A
*WCAG 2.1 Success Criteria:*
N/A
*Tested on:*
Windows: 11
MAC OS: 12
iOS: 15
Android OS: 10
FALSE</v>
      </c>
      <c r="D954" s="121" t="b">
        <f>Final_Report[[#This Row],[Severity]]</f>
        <v>0</v>
      </c>
      <c r="E954" s="103" t="str">
        <f>CONCATENATE('Final Report'!AD954,CHAR(10),CHAR(10),'Final Report'!AF954)</f>
        <v xml:space="preserve">
N/A</v>
      </c>
      <c r="F954" s="103" t="str">
        <f>Final_Report[[#This Row],[Components]]</f>
        <v>N/A (Level N/A), Accessibility, Audit, Marketing, MLM-XL, MLVISION, MyLab, US, VPAT</v>
      </c>
      <c r="G954" s="103" t="e">
        <f>Final_Report[[#This Row],[Labels]]</f>
        <v>#VALUE!</v>
      </c>
      <c r="H954" s="103">
        <f>Final_Report[[#This Row],[ScreenShot Name]]</f>
        <v>0</v>
      </c>
      <c r="I954" s="104">
        <f>Final_Report[[#This Row],[Priority]]</f>
        <v>0</v>
      </c>
      <c r="J954" s="103">
        <f>Final_Report[[#This Row],[Uploading Status]]</f>
        <v>0</v>
      </c>
    </row>
    <row r="955" spans="1:10" ht="409.5" hidden="1">
      <c r="A955" s="58">
        <f>Final_Report[[#This Row],[Issue Name]]</f>
        <v>0</v>
      </c>
      <c r="B955" s="103" t="str">
        <f>Final_Report[[#This Row],[Summary]]</f>
        <v>N/A</v>
      </c>
      <c r="C955" s="103" t="str">
        <f>CONCATENATE("*Steps to Reproduce:*",CHAR(10),CHAR(10),'Final Report'!AD955,CHAR(10),CHAR(10),'Final Report'!AF955,CHAR(10),CHAR(10),"*Actual Result:*",CHAR(10),'Final Report'!V955,CHAR(10),CHAR(10),"*ScreenShot Name:*",CHAR(10),'Final Report'!AI955,CHAR(10),CHAR(10),IF('Final Report'!X955&lt;&gt;"",CONCATENATE("*Code Snippet*",CHAR(10),'Final Report'!X955,CHAR(10),CHAR(10)),""),"*Expected Result*",CHAR(10),'Final Report'!Z955,CHAR(10),CHAR(10),"*Rationale*",CHAR(10),'Final Report'!AA955,CHAR(10),CHAR(10),"*Recommendation*",CHAR(10),'Final Report'!AC955,CHAR(10),CHAR(10),"*WCAG 2.1 Conformance Level:*",CHAR(10),'Final Report'!AG955,CHAR(10),CHAR(10),"*WCAG 2.1 Success Criteria:*",CHAR(10),'Final Report'!AH955,CHAR(10),CHAR(10),"*Tested on:*",CHAR(10),'Final Report'!AK955,CHAR(10),CHAR(10),IF(OR('Final Report'!G955&lt;&gt;"",'Final Report'!H955&lt;&gt;"",'Final Report'!I955&lt;&gt;"",'Final Report'!J955&lt;&gt;"",'Final Report'!K955&lt;&gt;"",'Final Report'!L955&lt;&gt;"",'Final Report'!M955&lt;&gt;"",'Final Report'!N955&lt;&gt;"",'Final Report'!O955&lt;&gt;""),CONCATENATE("*Assistive Technology:*",CHAR(10),IF('Final Report'!G955&lt;&gt;"",CONCATENATE("JAWS 2022 - Chrome - Windows - ",'Final Report'!G955,CHAR(10)),""),IF('Final Report'!H955&lt;&gt;"",CONCATENATE("NVDA 2022 - Firefox - Windows - ",'Final Report'!H955,CHAR(10)),""),IF('Final Report'!I955&lt;&gt;"",CONCATENATE("NVDA 2022 - Chrome - Windows - ",'Final Report'!I955,CHAR(10)),""),IF('Final Report'!J955&lt;&gt;"",CONCATENATE("VoiceOver - Safari - MAC OS - ",'Final Report'!J955,CHAR(10)),""),IF('Final Report'!K955&lt;&gt;"",CONCATENATE("VoiceOver - Chrome - MAC OS  - ",'Final Report'!K955,CHAR(10)),""),IF('Final Report'!L955&lt;&gt;"",CONCATENATE("VoiceOver - iOS - ",'Final Report'!L955,CHAR(10)),""),IF('Final Report'!M955&lt;&gt;"",CONCATENATE("TalkBack - Android - ",'Final Report'!M955,CHAR(10)),""),IF('Final Report'!N955&lt;&gt;"",CONCATENATE("ZoomText - ",'Final Report'!N955,CHAR(10)),""),IF('Final Report'!O955&lt;&gt;"",CONCATENATE("Dragon - ",'Final Report'!O955,CHAR(10)),""),CHAR(10),"*Original Bug:*",CHAR(10),)))</f>
        <v>*Steps to Reproduce:*
N/A
*Actual Result:*
N/A
*ScreenShot Name:*
*Code Snippet*
0
*Expected Result*
N/A
*Rationale*
N/A
*Recommendation*
N/A
*WCAG 2.1 Conformance Level:*
N/A
*WCAG 2.1 Success Criteria:*
N/A
*Tested on:*
Windows: 11
MAC OS: 12
iOS: 15
Android OS: 10
FALSE</v>
      </c>
      <c r="D955" s="121" t="b">
        <f>Final_Report[[#This Row],[Severity]]</f>
        <v>0</v>
      </c>
      <c r="E955" s="103" t="str">
        <f>CONCATENATE('Final Report'!AD955,CHAR(10),CHAR(10),'Final Report'!AF955)</f>
        <v xml:space="preserve">
N/A</v>
      </c>
      <c r="F955" s="103" t="str">
        <f>Final_Report[[#This Row],[Components]]</f>
        <v>N/A (Level N/A), Accessibility, Audit, Marketing, MLM-XL, MLVISION, MyLab, US, VPAT</v>
      </c>
      <c r="G955" s="103" t="e">
        <f>Final_Report[[#This Row],[Labels]]</f>
        <v>#VALUE!</v>
      </c>
      <c r="H955" s="103">
        <f>Final_Report[[#This Row],[ScreenShot Name]]</f>
        <v>0</v>
      </c>
      <c r="I955" s="104">
        <f>Final_Report[[#This Row],[Priority]]</f>
        <v>0</v>
      </c>
      <c r="J955" s="103">
        <f>Final_Report[[#This Row],[Uploading Status]]</f>
        <v>0</v>
      </c>
    </row>
    <row r="956" spans="1:10" ht="409.5" hidden="1">
      <c r="A956" s="58">
        <f>Final_Report[[#This Row],[Issue Name]]</f>
        <v>0</v>
      </c>
      <c r="B956" s="103" t="str">
        <f>Final_Report[[#This Row],[Summary]]</f>
        <v>N/A</v>
      </c>
      <c r="C956" s="103" t="str">
        <f>CONCATENATE("*Steps to Reproduce:*",CHAR(10),CHAR(10),'Final Report'!AD956,CHAR(10),CHAR(10),'Final Report'!AF956,CHAR(10),CHAR(10),"*Actual Result:*",CHAR(10),'Final Report'!V956,CHAR(10),CHAR(10),"*ScreenShot Name:*",CHAR(10),'Final Report'!AI956,CHAR(10),CHAR(10),IF('Final Report'!X956&lt;&gt;"",CONCATENATE("*Code Snippet*",CHAR(10),'Final Report'!X956,CHAR(10),CHAR(10)),""),"*Expected Result*",CHAR(10),'Final Report'!Z956,CHAR(10),CHAR(10),"*Rationale*",CHAR(10),'Final Report'!AA956,CHAR(10),CHAR(10),"*Recommendation*",CHAR(10),'Final Report'!AC956,CHAR(10),CHAR(10),"*WCAG 2.1 Conformance Level:*",CHAR(10),'Final Report'!AG956,CHAR(10),CHAR(10),"*WCAG 2.1 Success Criteria:*",CHAR(10),'Final Report'!AH956,CHAR(10),CHAR(10),"*Tested on:*",CHAR(10),'Final Report'!AK956,CHAR(10),CHAR(10),IF(OR('Final Report'!G956&lt;&gt;"",'Final Report'!H956&lt;&gt;"",'Final Report'!I956&lt;&gt;"",'Final Report'!J956&lt;&gt;"",'Final Report'!K956&lt;&gt;"",'Final Report'!L956&lt;&gt;"",'Final Report'!M956&lt;&gt;"",'Final Report'!N956&lt;&gt;"",'Final Report'!O956&lt;&gt;""),CONCATENATE("*Assistive Technology:*",CHAR(10),IF('Final Report'!G956&lt;&gt;"",CONCATENATE("JAWS 2022 - Chrome - Windows - ",'Final Report'!G956,CHAR(10)),""),IF('Final Report'!H956&lt;&gt;"",CONCATENATE("NVDA 2022 - Firefox - Windows - ",'Final Report'!H956,CHAR(10)),""),IF('Final Report'!I956&lt;&gt;"",CONCATENATE("NVDA 2022 - Chrome - Windows - ",'Final Report'!I956,CHAR(10)),""),IF('Final Report'!J956&lt;&gt;"",CONCATENATE("VoiceOver - Safari - MAC OS - ",'Final Report'!J956,CHAR(10)),""),IF('Final Report'!K956&lt;&gt;"",CONCATENATE("VoiceOver - Chrome - MAC OS  - ",'Final Report'!K956,CHAR(10)),""),IF('Final Report'!L956&lt;&gt;"",CONCATENATE("VoiceOver - iOS - ",'Final Report'!L956,CHAR(10)),""),IF('Final Report'!M956&lt;&gt;"",CONCATENATE("TalkBack - Android - ",'Final Report'!M956,CHAR(10)),""),IF('Final Report'!N956&lt;&gt;"",CONCATENATE("ZoomText - ",'Final Report'!N956,CHAR(10)),""),IF('Final Report'!O956&lt;&gt;"",CONCATENATE("Dragon - ",'Final Report'!O956,CHAR(10)),""),CHAR(10),"*Original Bug:*",CHAR(10),)))</f>
        <v>*Steps to Reproduce:*
N/A
*Actual Result:*
N/A
*ScreenShot Name:*
*Code Snippet*
0
*Expected Result*
N/A
*Rationale*
N/A
*Recommendation*
N/A
*WCAG 2.1 Conformance Level:*
N/A
*WCAG 2.1 Success Criteria:*
N/A
*Tested on:*
Windows: 11
MAC OS: 12
iOS: 15
Android OS: 10
FALSE</v>
      </c>
      <c r="D956" s="121" t="b">
        <f>Final_Report[[#This Row],[Severity]]</f>
        <v>0</v>
      </c>
      <c r="E956" s="103" t="str">
        <f>CONCATENATE('Final Report'!AD956,CHAR(10),CHAR(10),'Final Report'!AF956)</f>
        <v xml:space="preserve">
N/A</v>
      </c>
      <c r="F956" s="103" t="str">
        <f>Final_Report[[#This Row],[Components]]</f>
        <v>N/A (Level N/A), Accessibility, Audit, Marketing, MLM-XL, MLVISION, MyLab, US, VPAT</v>
      </c>
      <c r="G956" s="103" t="e">
        <f>Final_Report[[#This Row],[Labels]]</f>
        <v>#VALUE!</v>
      </c>
      <c r="H956" s="103">
        <f>Final_Report[[#This Row],[ScreenShot Name]]</f>
        <v>0</v>
      </c>
      <c r="I956" s="104">
        <f>Final_Report[[#This Row],[Priority]]</f>
        <v>0</v>
      </c>
      <c r="J956" s="103">
        <f>Final_Report[[#This Row],[Uploading Status]]</f>
        <v>0</v>
      </c>
    </row>
    <row r="957" spans="1:10" ht="409.5" hidden="1">
      <c r="A957" s="58">
        <f>Final_Report[[#This Row],[Issue Name]]</f>
        <v>0</v>
      </c>
      <c r="B957" s="103" t="str">
        <f>Final_Report[[#This Row],[Summary]]</f>
        <v>N/A</v>
      </c>
      <c r="C957" s="103" t="str">
        <f>CONCATENATE("*Steps to Reproduce:*",CHAR(10),CHAR(10),'Final Report'!AD957,CHAR(10),CHAR(10),'Final Report'!AF957,CHAR(10),CHAR(10),"*Actual Result:*",CHAR(10),'Final Report'!V957,CHAR(10),CHAR(10),"*ScreenShot Name:*",CHAR(10),'Final Report'!AI957,CHAR(10),CHAR(10),IF('Final Report'!X957&lt;&gt;"",CONCATENATE("*Code Snippet*",CHAR(10),'Final Report'!X957,CHAR(10),CHAR(10)),""),"*Expected Result*",CHAR(10),'Final Report'!Z957,CHAR(10),CHAR(10),"*Rationale*",CHAR(10),'Final Report'!AA957,CHAR(10),CHAR(10),"*Recommendation*",CHAR(10),'Final Report'!AC957,CHAR(10),CHAR(10),"*WCAG 2.1 Conformance Level:*",CHAR(10),'Final Report'!AG957,CHAR(10),CHAR(10),"*WCAG 2.1 Success Criteria:*",CHAR(10),'Final Report'!AH957,CHAR(10),CHAR(10),"*Tested on:*",CHAR(10),'Final Report'!AK957,CHAR(10),CHAR(10),IF(OR('Final Report'!G957&lt;&gt;"",'Final Report'!H957&lt;&gt;"",'Final Report'!I957&lt;&gt;"",'Final Report'!J957&lt;&gt;"",'Final Report'!K957&lt;&gt;"",'Final Report'!L957&lt;&gt;"",'Final Report'!M957&lt;&gt;"",'Final Report'!N957&lt;&gt;"",'Final Report'!O957&lt;&gt;""),CONCATENATE("*Assistive Technology:*",CHAR(10),IF('Final Report'!G957&lt;&gt;"",CONCATENATE("JAWS 2022 - Chrome - Windows - ",'Final Report'!G957,CHAR(10)),""),IF('Final Report'!H957&lt;&gt;"",CONCATENATE("NVDA 2022 - Firefox - Windows - ",'Final Report'!H957,CHAR(10)),""),IF('Final Report'!I957&lt;&gt;"",CONCATENATE("NVDA 2022 - Chrome - Windows - ",'Final Report'!I957,CHAR(10)),""),IF('Final Report'!J957&lt;&gt;"",CONCATENATE("VoiceOver - Safari - MAC OS - ",'Final Report'!J957,CHAR(10)),""),IF('Final Report'!K957&lt;&gt;"",CONCATENATE("VoiceOver - Chrome - MAC OS  - ",'Final Report'!K957,CHAR(10)),""),IF('Final Report'!L957&lt;&gt;"",CONCATENATE("VoiceOver - iOS - ",'Final Report'!L957,CHAR(10)),""),IF('Final Report'!M957&lt;&gt;"",CONCATENATE("TalkBack - Android - ",'Final Report'!M957,CHAR(10)),""),IF('Final Report'!N957&lt;&gt;"",CONCATENATE("ZoomText - ",'Final Report'!N957,CHAR(10)),""),IF('Final Report'!O957&lt;&gt;"",CONCATENATE("Dragon - ",'Final Report'!O957,CHAR(10)),""),CHAR(10),"*Original Bug:*",CHAR(10),)))</f>
        <v>*Steps to Reproduce:*
N/A
*Actual Result:*
N/A
*ScreenShot Name:*
*Code Snippet*
0
*Expected Result*
N/A
*Rationale*
N/A
*Recommendation*
N/A
*WCAG 2.1 Conformance Level:*
N/A
*WCAG 2.1 Success Criteria:*
N/A
*Tested on:*
Windows: 11
MAC OS: 12
iOS: 15
Android OS: 10
FALSE</v>
      </c>
      <c r="D957" s="121" t="b">
        <f>Final_Report[[#This Row],[Severity]]</f>
        <v>0</v>
      </c>
      <c r="E957" s="103" t="str">
        <f>CONCATENATE('Final Report'!AD957,CHAR(10),CHAR(10),'Final Report'!AF957)</f>
        <v xml:space="preserve">
N/A</v>
      </c>
      <c r="F957" s="103" t="str">
        <f>Final_Report[[#This Row],[Components]]</f>
        <v>N/A (Level N/A), Accessibility, Audit, Marketing, MLM-XL, MLVISION, MyLab, US, VPAT</v>
      </c>
      <c r="G957" s="103" t="e">
        <f>Final_Report[[#This Row],[Labels]]</f>
        <v>#VALUE!</v>
      </c>
      <c r="H957" s="103">
        <f>Final_Report[[#This Row],[ScreenShot Name]]</f>
        <v>0</v>
      </c>
      <c r="I957" s="104">
        <f>Final_Report[[#This Row],[Priority]]</f>
        <v>0</v>
      </c>
      <c r="J957" s="103">
        <f>Final_Report[[#This Row],[Uploading Status]]</f>
        <v>0</v>
      </c>
    </row>
    <row r="958" spans="1:10" ht="409.5" hidden="1">
      <c r="A958" s="58">
        <f>Final_Report[[#This Row],[Issue Name]]</f>
        <v>0</v>
      </c>
      <c r="B958" s="103" t="str">
        <f>Final_Report[[#This Row],[Summary]]</f>
        <v>N/A</v>
      </c>
      <c r="C958" s="103" t="str">
        <f>CONCATENATE("*Steps to Reproduce:*",CHAR(10),CHAR(10),'Final Report'!AD958,CHAR(10),CHAR(10),'Final Report'!AF958,CHAR(10),CHAR(10),"*Actual Result:*",CHAR(10),'Final Report'!V958,CHAR(10),CHAR(10),"*ScreenShot Name:*",CHAR(10),'Final Report'!AI958,CHAR(10),CHAR(10),IF('Final Report'!X958&lt;&gt;"",CONCATENATE("*Code Snippet*",CHAR(10),'Final Report'!X958,CHAR(10),CHAR(10)),""),"*Expected Result*",CHAR(10),'Final Report'!Z958,CHAR(10),CHAR(10),"*Rationale*",CHAR(10),'Final Report'!AA958,CHAR(10),CHAR(10),"*Recommendation*",CHAR(10),'Final Report'!AC958,CHAR(10),CHAR(10),"*WCAG 2.1 Conformance Level:*",CHAR(10),'Final Report'!AG958,CHAR(10),CHAR(10),"*WCAG 2.1 Success Criteria:*",CHAR(10),'Final Report'!AH958,CHAR(10),CHAR(10),"*Tested on:*",CHAR(10),'Final Report'!AK958,CHAR(10),CHAR(10),IF(OR('Final Report'!G958&lt;&gt;"",'Final Report'!H958&lt;&gt;"",'Final Report'!I958&lt;&gt;"",'Final Report'!J958&lt;&gt;"",'Final Report'!K958&lt;&gt;"",'Final Report'!L958&lt;&gt;"",'Final Report'!M958&lt;&gt;"",'Final Report'!N958&lt;&gt;"",'Final Report'!O958&lt;&gt;""),CONCATENATE("*Assistive Technology:*",CHAR(10),IF('Final Report'!G958&lt;&gt;"",CONCATENATE("JAWS 2022 - Chrome - Windows - ",'Final Report'!G958,CHAR(10)),""),IF('Final Report'!H958&lt;&gt;"",CONCATENATE("NVDA 2022 - Firefox - Windows - ",'Final Report'!H958,CHAR(10)),""),IF('Final Report'!I958&lt;&gt;"",CONCATENATE("NVDA 2022 - Chrome - Windows - ",'Final Report'!I958,CHAR(10)),""),IF('Final Report'!J958&lt;&gt;"",CONCATENATE("VoiceOver - Safari - MAC OS - ",'Final Report'!J958,CHAR(10)),""),IF('Final Report'!K958&lt;&gt;"",CONCATENATE("VoiceOver - Chrome - MAC OS  - ",'Final Report'!K958,CHAR(10)),""),IF('Final Report'!L958&lt;&gt;"",CONCATENATE("VoiceOver - iOS - ",'Final Report'!L958,CHAR(10)),""),IF('Final Report'!M958&lt;&gt;"",CONCATENATE("TalkBack - Android - ",'Final Report'!M958,CHAR(10)),""),IF('Final Report'!N958&lt;&gt;"",CONCATENATE("ZoomText - ",'Final Report'!N958,CHAR(10)),""),IF('Final Report'!O958&lt;&gt;"",CONCATENATE("Dragon - ",'Final Report'!O958,CHAR(10)),""),CHAR(10),"*Original Bug:*",CHAR(10),)))</f>
        <v>*Steps to Reproduce:*
N/A
*Actual Result:*
N/A
*ScreenShot Name:*
*Code Snippet*
0
*Expected Result*
N/A
*Rationale*
N/A
*Recommendation*
N/A
*WCAG 2.1 Conformance Level:*
N/A
*WCAG 2.1 Success Criteria:*
N/A
*Tested on:*
Windows: 11
MAC OS: 12
iOS: 15
Android OS: 10
FALSE</v>
      </c>
      <c r="D958" s="121" t="b">
        <f>Final_Report[[#This Row],[Severity]]</f>
        <v>0</v>
      </c>
      <c r="E958" s="103" t="str">
        <f>CONCATENATE('Final Report'!AD958,CHAR(10),CHAR(10),'Final Report'!AF958)</f>
        <v xml:space="preserve">
N/A</v>
      </c>
      <c r="F958" s="103" t="str">
        <f>Final_Report[[#This Row],[Components]]</f>
        <v>N/A (Level N/A), Accessibility, Audit, Marketing, MLM-XL, MLVISION, MyLab, US, VPAT</v>
      </c>
      <c r="G958" s="103" t="e">
        <f>Final_Report[[#This Row],[Labels]]</f>
        <v>#VALUE!</v>
      </c>
      <c r="H958" s="103">
        <f>Final_Report[[#This Row],[ScreenShot Name]]</f>
        <v>0</v>
      </c>
      <c r="I958" s="104">
        <f>Final_Report[[#This Row],[Priority]]</f>
        <v>0</v>
      </c>
      <c r="J958" s="103">
        <f>Final_Report[[#This Row],[Uploading Status]]</f>
        <v>0</v>
      </c>
    </row>
    <row r="959" spans="1:10" ht="409.5" hidden="1">
      <c r="A959" s="58">
        <f>Final_Report[[#This Row],[Issue Name]]</f>
        <v>0</v>
      </c>
      <c r="B959" s="103" t="str">
        <f>Final_Report[[#This Row],[Summary]]</f>
        <v>N/A</v>
      </c>
      <c r="C959" s="103" t="str">
        <f>CONCATENATE("*Steps to Reproduce:*",CHAR(10),CHAR(10),'Final Report'!AD959,CHAR(10),CHAR(10),'Final Report'!AF959,CHAR(10),CHAR(10),"*Actual Result:*",CHAR(10),'Final Report'!V959,CHAR(10),CHAR(10),"*ScreenShot Name:*",CHAR(10),'Final Report'!AI959,CHAR(10),CHAR(10),IF('Final Report'!X959&lt;&gt;"",CONCATENATE("*Code Snippet*",CHAR(10),'Final Report'!X959,CHAR(10),CHAR(10)),""),"*Expected Result*",CHAR(10),'Final Report'!Z959,CHAR(10),CHAR(10),"*Rationale*",CHAR(10),'Final Report'!AA959,CHAR(10),CHAR(10),"*Recommendation*",CHAR(10),'Final Report'!AC959,CHAR(10),CHAR(10),"*WCAG 2.1 Conformance Level:*",CHAR(10),'Final Report'!AG959,CHAR(10),CHAR(10),"*WCAG 2.1 Success Criteria:*",CHAR(10),'Final Report'!AH959,CHAR(10),CHAR(10),"*Tested on:*",CHAR(10),'Final Report'!AK959,CHAR(10),CHAR(10),IF(OR('Final Report'!G959&lt;&gt;"",'Final Report'!H959&lt;&gt;"",'Final Report'!I959&lt;&gt;"",'Final Report'!J959&lt;&gt;"",'Final Report'!K959&lt;&gt;"",'Final Report'!L959&lt;&gt;"",'Final Report'!M959&lt;&gt;"",'Final Report'!N959&lt;&gt;"",'Final Report'!O959&lt;&gt;""),CONCATENATE("*Assistive Technology:*",CHAR(10),IF('Final Report'!G959&lt;&gt;"",CONCATENATE("JAWS 2022 - Chrome - Windows - ",'Final Report'!G959,CHAR(10)),""),IF('Final Report'!H959&lt;&gt;"",CONCATENATE("NVDA 2022 - Firefox - Windows - ",'Final Report'!H959,CHAR(10)),""),IF('Final Report'!I959&lt;&gt;"",CONCATENATE("NVDA 2022 - Chrome - Windows - ",'Final Report'!I959,CHAR(10)),""),IF('Final Report'!J959&lt;&gt;"",CONCATENATE("VoiceOver - Safari - MAC OS - ",'Final Report'!J959,CHAR(10)),""),IF('Final Report'!K959&lt;&gt;"",CONCATENATE("VoiceOver - Chrome - MAC OS  - ",'Final Report'!K959,CHAR(10)),""),IF('Final Report'!L959&lt;&gt;"",CONCATENATE("VoiceOver - iOS - ",'Final Report'!L959,CHAR(10)),""),IF('Final Report'!M959&lt;&gt;"",CONCATENATE("TalkBack - Android - ",'Final Report'!M959,CHAR(10)),""),IF('Final Report'!N959&lt;&gt;"",CONCATENATE("ZoomText - ",'Final Report'!N959,CHAR(10)),""),IF('Final Report'!O959&lt;&gt;"",CONCATENATE("Dragon - ",'Final Report'!O959,CHAR(10)),""),CHAR(10),"*Original Bug:*",CHAR(10),)))</f>
        <v>*Steps to Reproduce:*
N/A
*Actual Result:*
N/A
*ScreenShot Name:*
*Code Snippet*
0
*Expected Result*
N/A
*Rationale*
N/A
*Recommendation*
N/A
*WCAG 2.1 Conformance Level:*
N/A
*WCAG 2.1 Success Criteria:*
N/A
*Tested on:*
Windows: 11
MAC OS: 12
iOS: 15
Android OS: 10
FALSE</v>
      </c>
      <c r="D959" s="121" t="b">
        <f>Final_Report[[#This Row],[Severity]]</f>
        <v>0</v>
      </c>
      <c r="E959" s="103" t="str">
        <f>CONCATENATE('Final Report'!AD959,CHAR(10),CHAR(10),'Final Report'!AF959)</f>
        <v xml:space="preserve">
N/A</v>
      </c>
      <c r="F959" s="103" t="str">
        <f>Final_Report[[#This Row],[Components]]</f>
        <v>N/A (Level N/A), Accessibility, Audit, Marketing, MLM-XL, MLVISION, MyLab, US, VPAT</v>
      </c>
      <c r="G959" s="103" t="e">
        <f>Final_Report[[#This Row],[Labels]]</f>
        <v>#VALUE!</v>
      </c>
      <c r="H959" s="103">
        <f>Final_Report[[#This Row],[ScreenShot Name]]</f>
        <v>0</v>
      </c>
      <c r="I959" s="104">
        <f>Final_Report[[#This Row],[Priority]]</f>
        <v>0</v>
      </c>
      <c r="J959" s="103">
        <f>Final_Report[[#This Row],[Uploading Status]]</f>
        <v>0</v>
      </c>
    </row>
    <row r="960" spans="1:10" ht="409.5" hidden="1">
      <c r="A960" s="58">
        <f>Final_Report[[#This Row],[Issue Name]]</f>
        <v>0</v>
      </c>
      <c r="B960" s="103" t="str">
        <f>Final_Report[[#This Row],[Summary]]</f>
        <v>N/A</v>
      </c>
      <c r="C960" s="103" t="str">
        <f>CONCATENATE("*Steps to Reproduce:*",CHAR(10),CHAR(10),'Final Report'!AD960,CHAR(10),CHAR(10),'Final Report'!AF960,CHAR(10),CHAR(10),"*Actual Result:*",CHAR(10),'Final Report'!V960,CHAR(10),CHAR(10),"*ScreenShot Name:*",CHAR(10),'Final Report'!AI960,CHAR(10),CHAR(10),IF('Final Report'!X960&lt;&gt;"",CONCATENATE("*Code Snippet*",CHAR(10),'Final Report'!X960,CHAR(10),CHAR(10)),""),"*Expected Result*",CHAR(10),'Final Report'!Z960,CHAR(10),CHAR(10),"*Rationale*",CHAR(10),'Final Report'!AA960,CHAR(10),CHAR(10),"*Recommendation*",CHAR(10),'Final Report'!AC960,CHAR(10),CHAR(10),"*WCAG 2.1 Conformance Level:*",CHAR(10),'Final Report'!AG960,CHAR(10),CHAR(10),"*WCAG 2.1 Success Criteria:*",CHAR(10),'Final Report'!AH960,CHAR(10),CHAR(10),"*Tested on:*",CHAR(10),'Final Report'!AK960,CHAR(10),CHAR(10),IF(OR('Final Report'!G960&lt;&gt;"",'Final Report'!H960&lt;&gt;"",'Final Report'!I960&lt;&gt;"",'Final Report'!J960&lt;&gt;"",'Final Report'!K960&lt;&gt;"",'Final Report'!L960&lt;&gt;"",'Final Report'!M960&lt;&gt;"",'Final Report'!N960&lt;&gt;"",'Final Report'!O960&lt;&gt;""),CONCATENATE("*Assistive Technology:*",CHAR(10),IF('Final Report'!G960&lt;&gt;"",CONCATENATE("JAWS 2022 - Chrome - Windows - ",'Final Report'!G960,CHAR(10)),""),IF('Final Report'!H960&lt;&gt;"",CONCATENATE("NVDA 2022 - Firefox - Windows - ",'Final Report'!H960,CHAR(10)),""),IF('Final Report'!I960&lt;&gt;"",CONCATENATE("NVDA 2022 - Chrome - Windows - ",'Final Report'!I960,CHAR(10)),""),IF('Final Report'!J960&lt;&gt;"",CONCATENATE("VoiceOver - Safari - MAC OS - ",'Final Report'!J960,CHAR(10)),""),IF('Final Report'!K960&lt;&gt;"",CONCATENATE("VoiceOver - Chrome - MAC OS  - ",'Final Report'!K960,CHAR(10)),""),IF('Final Report'!L960&lt;&gt;"",CONCATENATE("VoiceOver - iOS - ",'Final Report'!L960,CHAR(10)),""),IF('Final Report'!M960&lt;&gt;"",CONCATENATE("TalkBack - Android - ",'Final Report'!M960,CHAR(10)),""),IF('Final Report'!N960&lt;&gt;"",CONCATENATE("ZoomText - ",'Final Report'!N960,CHAR(10)),""),IF('Final Report'!O960&lt;&gt;"",CONCATENATE("Dragon - ",'Final Report'!O960,CHAR(10)),""),CHAR(10),"*Original Bug:*",CHAR(10),)))</f>
        <v>*Steps to Reproduce:*
N/A
*Actual Result:*
N/A
*ScreenShot Name:*
*Code Snippet*
0
*Expected Result*
N/A
*Rationale*
N/A
*Recommendation*
N/A
*WCAG 2.1 Conformance Level:*
N/A
*WCAG 2.1 Success Criteria:*
N/A
*Tested on:*
Windows: 11
MAC OS: 12
iOS: 15
Android OS: 10
FALSE</v>
      </c>
      <c r="D960" s="121" t="b">
        <f>Final_Report[[#This Row],[Severity]]</f>
        <v>0</v>
      </c>
      <c r="E960" s="103" t="str">
        <f>CONCATENATE('Final Report'!AD960,CHAR(10),CHAR(10),'Final Report'!AF960)</f>
        <v xml:space="preserve">
N/A</v>
      </c>
      <c r="F960" s="103" t="str">
        <f>Final_Report[[#This Row],[Components]]</f>
        <v>N/A (Level N/A), Accessibility, Audit, Marketing, MLM-XL, MLVISION, MyLab, US, VPAT</v>
      </c>
      <c r="G960" s="103" t="e">
        <f>Final_Report[[#This Row],[Labels]]</f>
        <v>#VALUE!</v>
      </c>
      <c r="H960" s="103">
        <f>Final_Report[[#This Row],[ScreenShot Name]]</f>
        <v>0</v>
      </c>
      <c r="I960" s="104">
        <f>Final_Report[[#This Row],[Priority]]</f>
        <v>0</v>
      </c>
      <c r="J960" s="103">
        <f>Final_Report[[#This Row],[Uploading Status]]</f>
        <v>0</v>
      </c>
    </row>
    <row r="961" spans="1:10" ht="409.5" hidden="1">
      <c r="A961" s="58">
        <f>Final_Report[[#This Row],[Issue Name]]</f>
        <v>0</v>
      </c>
      <c r="B961" s="103" t="str">
        <f>Final_Report[[#This Row],[Summary]]</f>
        <v>N/A</v>
      </c>
      <c r="C961" s="103" t="str">
        <f>CONCATENATE("*Steps to Reproduce:*",CHAR(10),CHAR(10),'Final Report'!AD961,CHAR(10),CHAR(10),'Final Report'!AF961,CHAR(10),CHAR(10),"*Actual Result:*",CHAR(10),'Final Report'!V961,CHAR(10),CHAR(10),"*ScreenShot Name:*",CHAR(10),'Final Report'!AI961,CHAR(10),CHAR(10),IF('Final Report'!X961&lt;&gt;"",CONCATENATE("*Code Snippet*",CHAR(10),'Final Report'!X961,CHAR(10),CHAR(10)),""),"*Expected Result*",CHAR(10),'Final Report'!Z961,CHAR(10),CHAR(10),"*Rationale*",CHAR(10),'Final Report'!AA961,CHAR(10),CHAR(10),"*Recommendation*",CHAR(10),'Final Report'!AC961,CHAR(10),CHAR(10),"*WCAG 2.1 Conformance Level:*",CHAR(10),'Final Report'!AG961,CHAR(10),CHAR(10),"*WCAG 2.1 Success Criteria:*",CHAR(10),'Final Report'!AH961,CHAR(10),CHAR(10),"*Tested on:*",CHAR(10),'Final Report'!AK961,CHAR(10),CHAR(10),IF(OR('Final Report'!G961&lt;&gt;"",'Final Report'!H961&lt;&gt;"",'Final Report'!I961&lt;&gt;"",'Final Report'!J961&lt;&gt;"",'Final Report'!K961&lt;&gt;"",'Final Report'!L961&lt;&gt;"",'Final Report'!M961&lt;&gt;"",'Final Report'!N961&lt;&gt;"",'Final Report'!O961&lt;&gt;""),CONCATENATE("*Assistive Technology:*",CHAR(10),IF('Final Report'!G961&lt;&gt;"",CONCATENATE("JAWS 2022 - Chrome - Windows - ",'Final Report'!G961,CHAR(10)),""),IF('Final Report'!H961&lt;&gt;"",CONCATENATE("NVDA 2022 - Firefox - Windows - ",'Final Report'!H961,CHAR(10)),""),IF('Final Report'!I961&lt;&gt;"",CONCATENATE("NVDA 2022 - Chrome - Windows - ",'Final Report'!I961,CHAR(10)),""),IF('Final Report'!J961&lt;&gt;"",CONCATENATE("VoiceOver - Safari - MAC OS - ",'Final Report'!J961,CHAR(10)),""),IF('Final Report'!K961&lt;&gt;"",CONCATENATE("VoiceOver - Chrome - MAC OS  - ",'Final Report'!K961,CHAR(10)),""),IF('Final Report'!L961&lt;&gt;"",CONCATENATE("VoiceOver - iOS - ",'Final Report'!L961,CHAR(10)),""),IF('Final Report'!M961&lt;&gt;"",CONCATENATE("TalkBack - Android - ",'Final Report'!M961,CHAR(10)),""),IF('Final Report'!N961&lt;&gt;"",CONCATENATE("ZoomText - ",'Final Report'!N961,CHAR(10)),""),IF('Final Report'!O961&lt;&gt;"",CONCATENATE("Dragon - ",'Final Report'!O961,CHAR(10)),""),CHAR(10),"*Original Bug:*",CHAR(10),)))</f>
        <v>*Steps to Reproduce:*
N/A
*Actual Result:*
N/A
*ScreenShot Name:*
*Code Snippet*
0
*Expected Result*
N/A
*Rationale*
N/A
*Recommendation*
N/A
*WCAG 2.1 Conformance Level:*
N/A
*WCAG 2.1 Success Criteria:*
N/A
*Tested on:*
Windows: 11
MAC OS: 12
iOS: 15
Android OS: 10
FALSE</v>
      </c>
      <c r="D961" s="121" t="b">
        <f>Final_Report[[#This Row],[Severity]]</f>
        <v>0</v>
      </c>
      <c r="E961" s="103" t="str">
        <f>CONCATENATE('Final Report'!AD961,CHAR(10),CHAR(10),'Final Report'!AF961)</f>
        <v xml:space="preserve">
N/A</v>
      </c>
      <c r="F961" s="103" t="str">
        <f>Final_Report[[#This Row],[Components]]</f>
        <v>N/A (Level N/A), Accessibility, Audit, Marketing, MLM-XL, MLVISION, MyLab, US, VPAT</v>
      </c>
      <c r="G961" s="103" t="e">
        <f>Final_Report[[#This Row],[Labels]]</f>
        <v>#VALUE!</v>
      </c>
      <c r="H961" s="103">
        <f>Final_Report[[#This Row],[ScreenShot Name]]</f>
        <v>0</v>
      </c>
      <c r="I961" s="104">
        <f>Final_Report[[#This Row],[Priority]]</f>
        <v>0</v>
      </c>
      <c r="J961" s="103">
        <f>Final_Report[[#This Row],[Uploading Status]]</f>
        <v>0</v>
      </c>
    </row>
    <row r="962" spans="1:10" ht="409.5" hidden="1">
      <c r="A962" s="58">
        <f>Final_Report[[#This Row],[Issue Name]]</f>
        <v>0</v>
      </c>
      <c r="B962" s="103" t="str">
        <f>Final_Report[[#This Row],[Summary]]</f>
        <v>N/A</v>
      </c>
      <c r="C962" s="103" t="str">
        <f>CONCATENATE("*Steps to Reproduce:*",CHAR(10),CHAR(10),'Final Report'!AD962,CHAR(10),CHAR(10),'Final Report'!AF962,CHAR(10),CHAR(10),"*Actual Result:*",CHAR(10),'Final Report'!V962,CHAR(10),CHAR(10),"*ScreenShot Name:*",CHAR(10),'Final Report'!AI962,CHAR(10),CHAR(10),IF('Final Report'!X962&lt;&gt;"",CONCATENATE("*Code Snippet*",CHAR(10),'Final Report'!X962,CHAR(10),CHAR(10)),""),"*Expected Result*",CHAR(10),'Final Report'!Z962,CHAR(10),CHAR(10),"*Rationale*",CHAR(10),'Final Report'!AA962,CHAR(10),CHAR(10),"*Recommendation*",CHAR(10),'Final Report'!AC962,CHAR(10),CHAR(10),"*WCAG 2.1 Conformance Level:*",CHAR(10),'Final Report'!AG962,CHAR(10),CHAR(10),"*WCAG 2.1 Success Criteria:*",CHAR(10),'Final Report'!AH962,CHAR(10),CHAR(10),"*Tested on:*",CHAR(10),'Final Report'!AK962,CHAR(10),CHAR(10),IF(OR('Final Report'!G962&lt;&gt;"",'Final Report'!H962&lt;&gt;"",'Final Report'!I962&lt;&gt;"",'Final Report'!J962&lt;&gt;"",'Final Report'!K962&lt;&gt;"",'Final Report'!L962&lt;&gt;"",'Final Report'!M962&lt;&gt;"",'Final Report'!N962&lt;&gt;"",'Final Report'!O962&lt;&gt;""),CONCATENATE("*Assistive Technology:*",CHAR(10),IF('Final Report'!G962&lt;&gt;"",CONCATENATE("JAWS 2022 - Chrome - Windows - ",'Final Report'!G962,CHAR(10)),""),IF('Final Report'!H962&lt;&gt;"",CONCATENATE("NVDA 2022 - Firefox - Windows - ",'Final Report'!H962,CHAR(10)),""),IF('Final Report'!I962&lt;&gt;"",CONCATENATE("NVDA 2022 - Chrome - Windows - ",'Final Report'!I962,CHAR(10)),""),IF('Final Report'!J962&lt;&gt;"",CONCATENATE("VoiceOver - Safari - MAC OS - ",'Final Report'!J962,CHAR(10)),""),IF('Final Report'!K962&lt;&gt;"",CONCATENATE("VoiceOver - Chrome - MAC OS  - ",'Final Report'!K962,CHAR(10)),""),IF('Final Report'!L962&lt;&gt;"",CONCATENATE("VoiceOver - iOS - ",'Final Report'!L962,CHAR(10)),""),IF('Final Report'!M962&lt;&gt;"",CONCATENATE("TalkBack - Android - ",'Final Report'!M962,CHAR(10)),""),IF('Final Report'!N962&lt;&gt;"",CONCATENATE("ZoomText - ",'Final Report'!N962,CHAR(10)),""),IF('Final Report'!O962&lt;&gt;"",CONCATENATE("Dragon - ",'Final Report'!O962,CHAR(10)),""),CHAR(10),"*Original Bug:*",CHAR(10),)))</f>
        <v>*Steps to Reproduce:*
N/A
*Actual Result:*
N/A
*ScreenShot Name:*
*Code Snippet*
0
*Expected Result*
N/A
*Rationale*
N/A
*Recommendation*
N/A
*WCAG 2.1 Conformance Level:*
N/A
*WCAG 2.1 Success Criteria:*
N/A
*Tested on:*
Windows: 11
MAC OS: 12
iOS: 15
Android OS: 10
FALSE</v>
      </c>
      <c r="D962" s="121" t="b">
        <f>Final_Report[[#This Row],[Severity]]</f>
        <v>0</v>
      </c>
      <c r="E962" s="103" t="str">
        <f>CONCATENATE('Final Report'!AD962,CHAR(10),CHAR(10),'Final Report'!AF962)</f>
        <v xml:space="preserve">
N/A</v>
      </c>
      <c r="F962" s="103" t="str">
        <f>Final_Report[[#This Row],[Components]]</f>
        <v>N/A (Level N/A), Accessibility, Audit, Marketing, MLM-XL, MLVISION, MyLab, US, VPAT</v>
      </c>
      <c r="G962" s="103" t="e">
        <f>Final_Report[[#This Row],[Labels]]</f>
        <v>#VALUE!</v>
      </c>
      <c r="H962" s="103">
        <f>Final_Report[[#This Row],[ScreenShot Name]]</f>
        <v>0</v>
      </c>
      <c r="I962" s="104">
        <f>Final_Report[[#This Row],[Priority]]</f>
        <v>0</v>
      </c>
      <c r="J962" s="103">
        <f>Final_Report[[#This Row],[Uploading Status]]</f>
        <v>0</v>
      </c>
    </row>
    <row r="963" spans="1:10" ht="409.5" hidden="1">
      <c r="A963" s="58">
        <f>Final_Report[[#This Row],[Issue Name]]</f>
        <v>0</v>
      </c>
      <c r="B963" s="103" t="str">
        <f>Final_Report[[#This Row],[Summary]]</f>
        <v>N/A</v>
      </c>
      <c r="C963" s="103" t="str">
        <f>CONCATENATE("*Steps to Reproduce:*",CHAR(10),CHAR(10),'Final Report'!AD963,CHAR(10),CHAR(10),'Final Report'!AF963,CHAR(10),CHAR(10),"*Actual Result:*",CHAR(10),'Final Report'!V963,CHAR(10),CHAR(10),"*ScreenShot Name:*",CHAR(10),'Final Report'!AI963,CHAR(10),CHAR(10),IF('Final Report'!X963&lt;&gt;"",CONCATENATE("*Code Snippet*",CHAR(10),'Final Report'!X963,CHAR(10),CHAR(10)),""),"*Expected Result*",CHAR(10),'Final Report'!Z963,CHAR(10),CHAR(10),"*Rationale*",CHAR(10),'Final Report'!AA963,CHAR(10),CHAR(10),"*Recommendation*",CHAR(10),'Final Report'!AC963,CHAR(10),CHAR(10),"*WCAG 2.1 Conformance Level:*",CHAR(10),'Final Report'!AG963,CHAR(10),CHAR(10),"*WCAG 2.1 Success Criteria:*",CHAR(10),'Final Report'!AH963,CHAR(10),CHAR(10),"*Tested on:*",CHAR(10),'Final Report'!AK963,CHAR(10),CHAR(10),IF(OR('Final Report'!G963&lt;&gt;"",'Final Report'!H963&lt;&gt;"",'Final Report'!I963&lt;&gt;"",'Final Report'!J963&lt;&gt;"",'Final Report'!K963&lt;&gt;"",'Final Report'!L963&lt;&gt;"",'Final Report'!M963&lt;&gt;"",'Final Report'!N963&lt;&gt;"",'Final Report'!O963&lt;&gt;""),CONCATENATE("*Assistive Technology:*",CHAR(10),IF('Final Report'!G963&lt;&gt;"",CONCATENATE("JAWS 2022 - Chrome - Windows - ",'Final Report'!G963,CHAR(10)),""),IF('Final Report'!H963&lt;&gt;"",CONCATENATE("NVDA 2022 - Firefox - Windows - ",'Final Report'!H963,CHAR(10)),""),IF('Final Report'!I963&lt;&gt;"",CONCATENATE("NVDA 2022 - Chrome - Windows - ",'Final Report'!I963,CHAR(10)),""),IF('Final Report'!J963&lt;&gt;"",CONCATENATE("VoiceOver - Safari - MAC OS - ",'Final Report'!J963,CHAR(10)),""),IF('Final Report'!K963&lt;&gt;"",CONCATENATE("VoiceOver - Chrome - MAC OS  - ",'Final Report'!K963,CHAR(10)),""),IF('Final Report'!L963&lt;&gt;"",CONCATENATE("VoiceOver - iOS - ",'Final Report'!L963,CHAR(10)),""),IF('Final Report'!M963&lt;&gt;"",CONCATENATE("TalkBack - Android - ",'Final Report'!M963,CHAR(10)),""),IF('Final Report'!N963&lt;&gt;"",CONCATENATE("ZoomText - ",'Final Report'!N963,CHAR(10)),""),IF('Final Report'!O963&lt;&gt;"",CONCATENATE("Dragon - ",'Final Report'!O963,CHAR(10)),""),CHAR(10),"*Original Bug:*",CHAR(10),)))</f>
        <v>*Steps to Reproduce:*
N/A
*Actual Result:*
N/A
*ScreenShot Name:*
*Code Snippet*
0
*Expected Result*
N/A
*Rationale*
N/A
*Recommendation*
N/A
*WCAG 2.1 Conformance Level:*
N/A
*WCAG 2.1 Success Criteria:*
N/A
*Tested on:*
Windows: 11
MAC OS: 12
iOS: 15
Android OS: 10
FALSE</v>
      </c>
      <c r="D963" s="121" t="b">
        <f>Final_Report[[#This Row],[Severity]]</f>
        <v>0</v>
      </c>
      <c r="E963" s="103" t="str">
        <f>CONCATENATE('Final Report'!AD963,CHAR(10),CHAR(10),'Final Report'!AF963)</f>
        <v xml:space="preserve">
N/A</v>
      </c>
      <c r="F963" s="103" t="str">
        <f>Final_Report[[#This Row],[Components]]</f>
        <v>N/A (Level N/A), Accessibility, Audit, Marketing, MLM-XL, MLVISION, MyLab, US, VPAT</v>
      </c>
      <c r="G963" s="103" t="e">
        <f>Final_Report[[#This Row],[Labels]]</f>
        <v>#VALUE!</v>
      </c>
      <c r="H963" s="103">
        <f>Final_Report[[#This Row],[ScreenShot Name]]</f>
        <v>0</v>
      </c>
      <c r="I963" s="104">
        <f>Final_Report[[#This Row],[Priority]]</f>
        <v>0</v>
      </c>
      <c r="J963" s="103">
        <f>Final_Report[[#This Row],[Uploading Status]]</f>
        <v>0</v>
      </c>
    </row>
    <row r="964" spans="1:10" ht="409.5" hidden="1">
      <c r="A964" s="58">
        <f>Final_Report[[#This Row],[Issue Name]]</f>
        <v>0</v>
      </c>
      <c r="B964" s="103" t="str">
        <f>Final_Report[[#This Row],[Summary]]</f>
        <v>N/A</v>
      </c>
      <c r="C964" s="103" t="str">
        <f>CONCATENATE("*Steps to Reproduce:*",CHAR(10),CHAR(10),'Final Report'!AD964,CHAR(10),CHAR(10),'Final Report'!AF964,CHAR(10),CHAR(10),"*Actual Result:*",CHAR(10),'Final Report'!V964,CHAR(10),CHAR(10),"*ScreenShot Name:*",CHAR(10),'Final Report'!AI964,CHAR(10),CHAR(10),IF('Final Report'!X964&lt;&gt;"",CONCATENATE("*Code Snippet*",CHAR(10),'Final Report'!X964,CHAR(10),CHAR(10)),""),"*Expected Result*",CHAR(10),'Final Report'!Z964,CHAR(10),CHAR(10),"*Rationale*",CHAR(10),'Final Report'!AA964,CHAR(10),CHAR(10),"*Recommendation*",CHAR(10),'Final Report'!AC964,CHAR(10),CHAR(10),"*WCAG 2.1 Conformance Level:*",CHAR(10),'Final Report'!AG964,CHAR(10),CHAR(10),"*WCAG 2.1 Success Criteria:*",CHAR(10),'Final Report'!AH964,CHAR(10),CHAR(10),"*Tested on:*",CHAR(10),'Final Report'!AK964,CHAR(10),CHAR(10),IF(OR('Final Report'!G964&lt;&gt;"",'Final Report'!H964&lt;&gt;"",'Final Report'!I964&lt;&gt;"",'Final Report'!J964&lt;&gt;"",'Final Report'!K964&lt;&gt;"",'Final Report'!L964&lt;&gt;"",'Final Report'!M964&lt;&gt;"",'Final Report'!N964&lt;&gt;"",'Final Report'!O964&lt;&gt;""),CONCATENATE("*Assistive Technology:*",CHAR(10),IF('Final Report'!G964&lt;&gt;"",CONCATENATE("JAWS 2022 - Chrome - Windows - ",'Final Report'!G964,CHAR(10)),""),IF('Final Report'!H964&lt;&gt;"",CONCATENATE("NVDA 2022 - Firefox - Windows - ",'Final Report'!H964,CHAR(10)),""),IF('Final Report'!I964&lt;&gt;"",CONCATENATE("NVDA 2022 - Chrome - Windows - ",'Final Report'!I964,CHAR(10)),""),IF('Final Report'!J964&lt;&gt;"",CONCATENATE("VoiceOver - Safari - MAC OS - ",'Final Report'!J964,CHAR(10)),""),IF('Final Report'!K964&lt;&gt;"",CONCATENATE("VoiceOver - Chrome - MAC OS  - ",'Final Report'!K964,CHAR(10)),""),IF('Final Report'!L964&lt;&gt;"",CONCATENATE("VoiceOver - iOS - ",'Final Report'!L964,CHAR(10)),""),IF('Final Report'!M964&lt;&gt;"",CONCATENATE("TalkBack - Android - ",'Final Report'!M964,CHAR(10)),""),IF('Final Report'!N964&lt;&gt;"",CONCATENATE("ZoomText - ",'Final Report'!N964,CHAR(10)),""),IF('Final Report'!O964&lt;&gt;"",CONCATENATE("Dragon - ",'Final Report'!O964,CHAR(10)),""),CHAR(10),"*Original Bug:*",CHAR(10),)))</f>
        <v>*Steps to Reproduce:*
N/A
*Actual Result:*
N/A
*ScreenShot Name:*
*Code Snippet*
0
*Expected Result*
N/A
*Rationale*
N/A
*Recommendation*
N/A
*WCAG 2.1 Conformance Level:*
N/A
*WCAG 2.1 Success Criteria:*
N/A
*Tested on:*
Windows: 11
MAC OS: 12
iOS: 15
Android OS: 10
FALSE</v>
      </c>
      <c r="D964" s="121" t="b">
        <f>Final_Report[[#This Row],[Severity]]</f>
        <v>0</v>
      </c>
      <c r="E964" s="103" t="str">
        <f>CONCATENATE('Final Report'!AD964,CHAR(10),CHAR(10),'Final Report'!AF964)</f>
        <v xml:space="preserve">
N/A</v>
      </c>
      <c r="F964" s="103" t="str">
        <f>Final_Report[[#This Row],[Components]]</f>
        <v>N/A (Level N/A), Accessibility, Audit, Marketing, MLM-XL, MLVISION, MyLab, US, VPAT</v>
      </c>
      <c r="G964" s="103" t="e">
        <f>Final_Report[[#This Row],[Labels]]</f>
        <v>#VALUE!</v>
      </c>
      <c r="H964" s="103">
        <f>Final_Report[[#This Row],[ScreenShot Name]]</f>
        <v>0</v>
      </c>
      <c r="I964" s="104">
        <f>Final_Report[[#This Row],[Priority]]</f>
        <v>0</v>
      </c>
      <c r="J964" s="103">
        <f>Final_Report[[#This Row],[Uploading Status]]</f>
        <v>0</v>
      </c>
    </row>
    <row r="965" spans="1:10" ht="409.5" hidden="1">
      <c r="A965" s="58">
        <f>Final_Report[[#This Row],[Issue Name]]</f>
        <v>0</v>
      </c>
      <c r="B965" s="103" t="str">
        <f>Final_Report[[#This Row],[Summary]]</f>
        <v>N/A</v>
      </c>
      <c r="C965" s="103" t="str">
        <f>CONCATENATE("*Steps to Reproduce:*",CHAR(10),CHAR(10),'Final Report'!AD965,CHAR(10),CHAR(10),'Final Report'!AF965,CHAR(10),CHAR(10),"*Actual Result:*",CHAR(10),'Final Report'!V965,CHAR(10),CHAR(10),"*ScreenShot Name:*",CHAR(10),'Final Report'!AI965,CHAR(10),CHAR(10),IF('Final Report'!X965&lt;&gt;"",CONCATENATE("*Code Snippet*",CHAR(10),'Final Report'!X965,CHAR(10),CHAR(10)),""),"*Expected Result*",CHAR(10),'Final Report'!Z965,CHAR(10),CHAR(10),"*Rationale*",CHAR(10),'Final Report'!AA965,CHAR(10),CHAR(10),"*Recommendation*",CHAR(10),'Final Report'!AC965,CHAR(10),CHAR(10),"*WCAG 2.1 Conformance Level:*",CHAR(10),'Final Report'!AG965,CHAR(10),CHAR(10),"*WCAG 2.1 Success Criteria:*",CHAR(10),'Final Report'!AH965,CHAR(10),CHAR(10),"*Tested on:*",CHAR(10),'Final Report'!AK965,CHAR(10),CHAR(10),IF(OR('Final Report'!G965&lt;&gt;"",'Final Report'!H965&lt;&gt;"",'Final Report'!I965&lt;&gt;"",'Final Report'!J965&lt;&gt;"",'Final Report'!K965&lt;&gt;"",'Final Report'!L965&lt;&gt;"",'Final Report'!M965&lt;&gt;"",'Final Report'!N965&lt;&gt;"",'Final Report'!O965&lt;&gt;""),CONCATENATE("*Assistive Technology:*",CHAR(10),IF('Final Report'!G965&lt;&gt;"",CONCATENATE("JAWS 2022 - Chrome - Windows - ",'Final Report'!G965,CHAR(10)),""),IF('Final Report'!H965&lt;&gt;"",CONCATENATE("NVDA 2022 - Firefox - Windows - ",'Final Report'!H965,CHAR(10)),""),IF('Final Report'!I965&lt;&gt;"",CONCATENATE("NVDA 2022 - Chrome - Windows - ",'Final Report'!I965,CHAR(10)),""),IF('Final Report'!J965&lt;&gt;"",CONCATENATE("VoiceOver - Safari - MAC OS - ",'Final Report'!J965,CHAR(10)),""),IF('Final Report'!K965&lt;&gt;"",CONCATENATE("VoiceOver - Chrome - MAC OS  - ",'Final Report'!K965,CHAR(10)),""),IF('Final Report'!L965&lt;&gt;"",CONCATENATE("VoiceOver - iOS - ",'Final Report'!L965,CHAR(10)),""),IF('Final Report'!M965&lt;&gt;"",CONCATENATE("TalkBack - Android - ",'Final Report'!M965,CHAR(10)),""),IF('Final Report'!N965&lt;&gt;"",CONCATENATE("ZoomText - ",'Final Report'!N965,CHAR(10)),""),IF('Final Report'!O965&lt;&gt;"",CONCATENATE("Dragon - ",'Final Report'!O965,CHAR(10)),""),CHAR(10),"*Original Bug:*",CHAR(10),)))</f>
        <v>*Steps to Reproduce:*
N/A
*Actual Result:*
N/A
*ScreenShot Name:*
*Code Snippet*
0
*Expected Result*
N/A
*Rationale*
N/A
*Recommendation*
N/A
*WCAG 2.1 Conformance Level:*
N/A
*WCAG 2.1 Success Criteria:*
N/A
*Tested on:*
Windows: 11
MAC OS: 12
iOS: 15
Android OS: 10
FALSE</v>
      </c>
      <c r="D965" s="121" t="b">
        <f>Final_Report[[#This Row],[Severity]]</f>
        <v>0</v>
      </c>
      <c r="E965" s="103" t="str">
        <f>CONCATENATE('Final Report'!AD965,CHAR(10),CHAR(10),'Final Report'!AF965)</f>
        <v xml:space="preserve">
N/A</v>
      </c>
      <c r="F965" s="103" t="str">
        <f>Final_Report[[#This Row],[Components]]</f>
        <v>N/A (Level N/A), Accessibility, Audit, Marketing, MLM-XL, MLVISION, MyLab, US, VPAT</v>
      </c>
      <c r="G965" s="103" t="e">
        <f>Final_Report[[#This Row],[Labels]]</f>
        <v>#VALUE!</v>
      </c>
      <c r="H965" s="103">
        <f>Final_Report[[#This Row],[ScreenShot Name]]</f>
        <v>0</v>
      </c>
      <c r="I965" s="104">
        <f>Final_Report[[#This Row],[Priority]]</f>
        <v>0</v>
      </c>
      <c r="J965" s="103">
        <f>Final_Report[[#This Row],[Uploading Status]]</f>
        <v>0</v>
      </c>
    </row>
    <row r="966" spans="1:10" ht="409.5" hidden="1">
      <c r="A966" s="58">
        <f>Final_Report[[#This Row],[Issue Name]]</f>
        <v>0</v>
      </c>
      <c r="B966" s="103" t="str">
        <f>Final_Report[[#This Row],[Summary]]</f>
        <v>N/A</v>
      </c>
      <c r="C966" s="103" t="str">
        <f>CONCATENATE("*Steps to Reproduce:*",CHAR(10),CHAR(10),'Final Report'!AD966,CHAR(10),CHAR(10),'Final Report'!AF966,CHAR(10),CHAR(10),"*Actual Result:*",CHAR(10),'Final Report'!V966,CHAR(10),CHAR(10),"*ScreenShot Name:*",CHAR(10),'Final Report'!AI966,CHAR(10),CHAR(10),IF('Final Report'!X966&lt;&gt;"",CONCATENATE("*Code Snippet*",CHAR(10),'Final Report'!X966,CHAR(10),CHAR(10)),""),"*Expected Result*",CHAR(10),'Final Report'!Z966,CHAR(10),CHAR(10),"*Rationale*",CHAR(10),'Final Report'!AA966,CHAR(10),CHAR(10),"*Recommendation*",CHAR(10),'Final Report'!AC966,CHAR(10),CHAR(10),"*WCAG 2.1 Conformance Level:*",CHAR(10),'Final Report'!AG966,CHAR(10),CHAR(10),"*WCAG 2.1 Success Criteria:*",CHAR(10),'Final Report'!AH966,CHAR(10),CHAR(10),"*Tested on:*",CHAR(10),'Final Report'!AK966,CHAR(10),CHAR(10),IF(OR('Final Report'!G966&lt;&gt;"",'Final Report'!H966&lt;&gt;"",'Final Report'!I966&lt;&gt;"",'Final Report'!J966&lt;&gt;"",'Final Report'!K966&lt;&gt;"",'Final Report'!L966&lt;&gt;"",'Final Report'!M966&lt;&gt;"",'Final Report'!N966&lt;&gt;"",'Final Report'!O966&lt;&gt;""),CONCATENATE("*Assistive Technology:*",CHAR(10),IF('Final Report'!G966&lt;&gt;"",CONCATENATE("JAWS 2022 - Chrome - Windows - ",'Final Report'!G966,CHAR(10)),""),IF('Final Report'!H966&lt;&gt;"",CONCATENATE("NVDA 2022 - Firefox - Windows - ",'Final Report'!H966,CHAR(10)),""),IF('Final Report'!I966&lt;&gt;"",CONCATENATE("NVDA 2022 - Chrome - Windows - ",'Final Report'!I966,CHAR(10)),""),IF('Final Report'!J966&lt;&gt;"",CONCATENATE("VoiceOver - Safari - MAC OS - ",'Final Report'!J966,CHAR(10)),""),IF('Final Report'!K966&lt;&gt;"",CONCATENATE("VoiceOver - Chrome - MAC OS  - ",'Final Report'!K966,CHAR(10)),""),IF('Final Report'!L966&lt;&gt;"",CONCATENATE("VoiceOver - iOS - ",'Final Report'!L966,CHAR(10)),""),IF('Final Report'!M966&lt;&gt;"",CONCATENATE("TalkBack - Android - ",'Final Report'!M966,CHAR(10)),""),IF('Final Report'!N966&lt;&gt;"",CONCATENATE("ZoomText - ",'Final Report'!N966,CHAR(10)),""),IF('Final Report'!O966&lt;&gt;"",CONCATENATE("Dragon - ",'Final Report'!O966,CHAR(10)),""),CHAR(10),"*Original Bug:*",CHAR(10),)))</f>
        <v>*Steps to Reproduce:*
N/A
*Actual Result:*
N/A
*ScreenShot Name:*
*Code Snippet*
0
*Expected Result*
N/A
*Rationale*
N/A
*Recommendation*
N/A
*WCAG 2.1 Conformance Level:*
N/A
*WCAG 2.1 Success Criteria:*
N/A
*Tested on:*
Windows: 11
MAC OS: 12
iOS: 15
Android OS: 10
FALSE</v>
      </c>
      <c r="D966" s="121" t="b">
        <f>Final_Report[[#This Row],[Severity]]</f>
        <v>0</v>
      </c>
      <c r="E966" s="103" t="str">
        <f>CONCATENATE('Final Report'!AD966,CHAR(10),CHAR(10),'Final Report'!AF966)</f>
        <v xml:space="preserve">
N/A</v>
      </c>
      <c r="F966" s="103" t="str">
        <f>Final_Report[[#This Row],[Components]]</f>
        <v>N/A (Level N/A), Accessibility, Audit, Marketing, MLM-XL, MLVISION, MyLab, US, VPAT</v>
      </c>
      <c r="G966" s="103" t="e">
        <f>Final_Report[[#This Row],[Labels]]</f>
        <v>#VALUE!</v>
      </c>
      <c r="H966" s="103">
        <f>Final_Report[[#This Row],[ScreenShot Name]]</f>
        <v>0</v>
      </c>
      <c r="I966" s="104">
        <f>Final_Report[[#This Row],[Priority]]</f>
        <v>0</v>
      </c>
      <c r="J966" s="103">
        <f>Final_Report[[#This Row],[Uploading Status]]</f>
        <v>0</v>
      </c>
    </row>
    <row r="967" spans="1:10" ht="409.5" hidden="1">
      <c r="A967" s="58">
        <f>Final_Report[[#This Row],[Issue Name]]</f>
        <v>0</v>
      </c>
      <c r="B967" s="103" t="str">
        <f>Final_Report[[#This Row],[Summary]]</f>
        <v>N/A</v>
      </c>
      <c r="C967" s="103" t="str">
        <f>CONCATENATE("*Steps to Reproduce:*",CHAR(10),CHAR(10),'Final Report'!AD967,CHAR(10),CHAR(10),'Final Report'!AF967,CHAR(10),CHAR(10),"*Actual Result:*",CHAR(10),'Final Report'!V967,CHAR(10),CHAR(10),"*ScreenShot Name:*",CHAR(10),'Final Report'!AI967,CHAR(10),CHAR(10),IF('Final Report'!X967&lt;&gt;"",CONCATENATE("*Code Snippet*",CHAR(10),'Final Report'!X967,CHAR(10),CHAR(10)),""),"*Expected Result*",CHAR(10),'Final Report'!Z967,CHAR(10),CHAR(10),"*Rationale*",CHAR(10),'Final Report'!AA967,CHAR(10),CHAR(10),"*Recommendation*",CHAR(10),'Final Report'!AC967,CHAR(10),CHAR(10),"*WCAG 2.1 Conformance Level:*",CHAR(10),'Final Report'!AG967,CHAR(10),CHAR(10),"*WCAG 2.1 Success Criteria:*",CHAR(10),'Final Report'!AH967,CHAR(10),CHAR(10),"*Tested on:*",CHAR(10),'Final Report'!AK967,CHAR(10),CHAR(10),IF(OR('Final Report'!G967&lt;&gt;"",'Final Report'!H967&lt;&gt;"",'Final Report'!I967&lt;&gt;"",'Final Report'!J967&lt;&gt;"",'Final Report'!K967&lt;&gt;"",'Final Report'!L967&lt;&gt;"",'Final Report'!M967&lt;&gt;"",'Final Report'!N967&lt;&gt;"",'Final Report'!O967&lt;&gt;""),CONCATENATE("*Assistive Technology:*",CHAR(10),IF('Final Report'!G967&lt;&gt;"",CONCATENATE("JAWS 2022 - Chrome - Windows - ",'Final Report'!G967,CHAR(10)),""),IF('Final Report'!H967&lt;&gt;"",CONCATENATE("NVDA 2022 - Firefox - Windows - ",'Final Report'!H967,CHAR(10)),""),IF('Final Report'!I967&lt;&gt;"",CONCATENATE("NVDA 2022 - Chrome - Windows - ",'Final Report'!I967,CHAR(10)),""),IF('Final Report'!J967&lt;&gt;"",CONCATENATE("VoiceOver - Safari - MAC OS - ",'Final Report'!J967,CHAR(10)),""),IF('Final Report'!K967&lt;&gt;"",CONCATENATE("VoiceOver - Chrome - MAC OS  - ",'Final Report'!K967,CHAR(10)),""),IF('Final Report'!L967&lt;&gt;"",CONCATENATE("VoiceOver - iOS - ",'Final Report'!L967,CHAR(10)),""),IF('Final Report'!M967&lt;&gt;"",CONCATENATE("TalkBack - Android - ",'Final Report'!M967,CHAR(10)),""),IF('Final Report'!N967&lt;&gt;"",CONCATENATE("ZoomText - ",'Final Report'!N967,CHAR(10)),""),IF('Final Report'!O967&lt;&gt;"",CONCATENATE("Dragon - ",'Final Report'!O967,CHAR(10)),""),CHAR(10),"*Original Bug:*",CHAR(10),)))</f>
        <v>*Steps to Reproduce:*
N/A
*Actual Result:*
N/A
*ScreenShot Name:*
*Code Snippet*
0
*Expected Result*
N/A
*Rationale*
N/A
*Recommendation*
N/A
*WCAG 2.1 Conformance Level:*
N/A
*WCAG 2.1 Success Criteria:*
N/A
*Tested on:*
Windows: 11
MAC OS: 12
iOS: 15
Android OS: 10
FALSE</v>
      </c>
      <c r="D967" s="121" t="b">
        <f>Final_Report[[#This Row],[Severity]]</f>
        <v>0</v>
      </c>
      <c r="E967" s="103" t="str">
        <f>CONCATENATE('Final Report'!AD967,CHAR(10),CHAR(10),'Final Report'!AF967)</f>
        <v xml:space="preserve">
N/A</v>
      </c>
      <c r="F967" s="103" t="str">
        <f>Final_Report[[#This Row],[Components]]</f>
        <v>N/A (Level N/A), Accessibility, Audit, Marketing, MLM-XL, MLVISION, MyLab, US, VPAT</v>
      </c>
      <c r="G967" s="103" t="e">
        <f>Final_Report[[#This Row],[Labels]]</f>
        <v>#VALUE!</v>
      </c>
      <c r="H967" s="103">
        <f>Final_Report[[#This Row],[ScreenShot Name]]</f>
        <v>0</v>
      </c>
      <c r="I967" s="104">
        <f>Final_Report[[#This Row],[Priority]]</f>
        <v>0</v>
      </c>
      <c r="J967" s="103">
        <f>Final_Report[[#This Row],[Uploading Status]]</f>
        <v>0</v>
      </c>
    </row>
    <row r="968" spans="1:10" ht="409.5" hidden="1">
      <c r="A968" s="58">
        <f>Final_Report[[#This Row],[Issue Name]]</f>
        <v>0</v>
      </c>
      <c r="B968" s="103" t="str">
        <f>Final_Report[[#This Row],[Summary]]</f>
        <v>N/A</v>
      </c>
      <c r="C968" s="103" t="str">
        <f>CONCATENATE("*Steps to Reproduce:*",CHAR(10),CHAR(10),'Final Report'!AD968,CHAR(10),CHAR(10),'Final Report'!AF968,CHAR(10),CHAR(10),"*Actual Result:*",CHAR(10),'Final Report'!V968,CHAR(10),CHAR(10),"*ScreenShot Name:*",CHAR(10),'Final Report'!AI968,CHAR(10),CHAR(10),IF('Final Report'!X968&lt;&gt;"",CONCATENATE("*Code Snippet*",CHAR(10),'Final Report'!X968,CHAR(10),CHAR(10)),""),"*Expected Result*",CHAR(10),'Final Report'!Z968,CHAR(10),CHAR(10),"*Rationale*",CHAR(10),'Final Report'!AA968,CHAR(10),CHAR(10),"*Recommendation*",CHAR(10),'Final Report'!AC968,CHAR(10),CHAR(10),"*WCAG 2.1 Conformance Level:*",CHAR(10),'Final Report'!AG968,CHAR(10),CHAR(10),"*WCAG 2.1 Success Criteria:*",CHAR(10),'Final Report'!AH968,CHAR(10),CHAR(10),"*Tested on:*",CHAR(10),'Final Report'!AK968,CHAR(10),CHAR(10),IF(OR('Final Report'!G968&lt;&gt;"",'Final Report'!H968&lt;&gt;"",'Final Report'!I968&lt;&gt;"",'Final Report'!J968&lt;&gt;"",'Final Report'!K968&lt;&gt;"",'Final Report'!L968&lt;&gt;"",'Final Report'!M968&lt;&gt;"",'Final Report'!N968&lt;&gt;"",'Final Report'!O968&lt;&gt;""),CONCATENATE("*Assistive Technology:*",CHAR(10),IF('Final Report'!G968&lt;&gt;"",CONCATENATE("JAWS 2022 - Chrome - Windows - ",'Final Report'!G968,CHAR(10)),""),IF('Final Report'!H968&lt;&gt;"",CONCATENATE("NVDA 2022 - Firefox - Windows - ",'Final Report'!H968,CHAR(10)),""),IF('Final Report'!I968&lt;&gt;"",CONCATENATE("NVDA 2022 - Chrome - Windows - ",'Final Report'!I968,CHAR(10)),""),IF('Final Report'!J968&lt;&gt;"",CONCATENATE("VoiceOver - Safari - MAC OS - ",'Final Report'!J968,CHAR(10)),""),IF('Final Report'!K968&lt;&gt;"",CONCATENATE("VoiceOver - Chrome - MAC OS  - ",'Final Report'!K968,CHAR(10)),""),IF('Final Report'!L968&lt;&gt;"",CONCATENATE("VoiceOver - iOS - ",'Final Report'!L968,CHAR(10)),""),IF('Final Report'!M968&lt;&gt;"",CONCATENATE("TalkBack - Android - ",'Final Report'!M968,CHAR(10)),""),IF('Final Report'!N968&lt;&gt;"",CONCATENATE("ZoomText - ",'Final Report'!N968,CHAR(10)),""),IF('Final Report'!O968&lt;&gt;"",CONCATENATE("Dragon - ",'Final Report'!O968,CHAR(10)),""),CHAR(10),"*Original Bug:*",CHAR(10),)))</f>
        <v>*Steps to Reproduce:*
N/A
*Actual Result:*
N/A
*ScreenShot Name:*
*Code Snippet*
0
*Expected Result*
N/A
*Rationale*
N/A
*Recommendation*
N/A
*WCAG 2.1 Conformance Level:*
N/A
*WCAG 2.1 Success Criteria:*
N/A
*Tested on:*
Windows: 11
MAC OS: 12
iOS: 15
Android OS: 10
FALSE</v>
      </c>
      <c r="D968" s="121" t="b">
        <f>Final_Report[[#This Row],[Severity]]</f>
        <v>0</v>
      </c>
      <c r="E968" s="103" t="str">
        <f>CONCATENATE('Final Report'!AD968,CHAR(10),CHAR(10),'Final Report'!AF968)</f>
        <v xml:space="preserve">
N/A</v>
      </c>
      <c r="F968" s="103" t="str">
        <f>Final_Report[[#This Row],[Components]]</f>
        <v>N/A (Level N/A), Accessibility, Audit, Marketing, MLM-XL, MLVISION, MyLab, US, VPAT</v>
      </c>
      <c r="G968" s="103" t="e">
        <f>Final_Report[[#This Row],[Labels]]</f>
        <v>#VALUE!</v>
      </c>
      <c r="H968" s="103">
        <f>Final_Report[[#This Row],[ScreenShot Name]]</f>
        <v>0</v>
      </c>
      <c r="I968" s="104">
        <f>Final_Report[[#This Row],[Priority]]</f>
        <v>0</v>
      </c>
      <c r="J968" s="103">
        <f>Final_Report[[#This Row],[Uploading Status]]</f>
        <v>0</v>
      </c>
    </row>
    <row r="969" spans="1:10" ht="409.5" hidden="1">
      <c r="A969" s="58">
        <f>Final_Report[[#This Row],[Issue Name]]</f>
        <v>0</v>
      </c>
      <c r="B969" s="103" t="str">
        <f>Final_Report[[#This Row],[Summary]]</f>
        <v>N/A</v>
      </c>
      <c r="C969" s="103" t="str">
        <f>CONCATENATE("*Steps to Reproduce:*",CHAR(10),CHAR(10),'Final Report'!AD969,CHAR(10),CHAR(10),'Final Report'!AF969,CHAR(10),CHAR(10),"*Actual Result:*",CHAR(10),'Final Report'!V969,CHAR(10),CHAR(10),"*ScreenShot Name:*",CHAR(10),'Final Report'!AI969,CHAR(10),CHAR(10),IF('Final Report'!X969&lt;&gt;"",CONCATENATE("*Code Snippet*",CHAR(10),'Final Report'!X969,CHAR(10),CHAR(10)),""),"*Expected Result*",CHAR(10),'Final Report'!Z969,CHAR(10),CHAR(10),"*Rationale*",CHAR(10),'Final Report'!AA969,CHAR(10),CHAR(10),"*Recommendation*",CHAR(10),'Final Report'!AC969,CHAR(10),CHAR(10),"*WCAG 2.1 Conformance Level:*",CHAR(10),'Final Report'!AG969,CHAR(10),CHAR(10),"*WCAG 2.1 Success Criteria:*",CHAR(10),'Final Report'!AH969,CHAR(10),CHAR(10),"*Tested on:*",CHAR(10),'Final Report'!AK969,CHAR(10),CHAR(10),IF(OR('Final Report'!G969&lt;&gt;"",'Final Report'!H969&lt;&gt;"",'Final Report'!I969&lt;&gt;"",'Final Report'!J969&lt;&gt;"",'Final Report'!K969&lt;&gt;"",'Final Report'!L969&lt;&gt;"",'Final Report'!M969&lt;&gt;"",'Final Report'!N969&lt;&gt;"",'Final Report'!O969&lt;&gt;""),CONCATENATE("*Assistive Technology:*",CHAR(10),IF('Final Report'!G969&lt;&gt;"",CONCATENATE("JAWS 2022 - Chrome - Windows - ",'Final Report'!G969,CHAR(10)),""),IF('Final Report'!H969&lt;&gt;"",CONCATENATE("NVDA 2022 - Firefox - Windows - ",'Final Report'!H969,CHAR(10)),""),IF('Final Report'!I969&lt;&gt;"",CONCATENATE("NVDA 2022 - Chrome - Windows - ",'Final Report'!I969,CHAR(10)),""),IF('Final Report'!J969&lt;&gt;"",CONCATENATE("VoiceOver - Safari - MAC OS - ",'Final Report'!J969,CHAR(10)),""),IF('Final Report'!K969&lt;&gt;"",CONCATENATE("VoiceOver - Chrome - MAC OS  - ",'Final Report'!K969,CHAR(10)),""),IF('Final Report'!L969&lt;&gt;"",CONCATENATE("VoiceOver - iOS - ",'Final Report'!L969,CHAR(10)),""),IF('Final Report'!M969&lt;&gt;"",CONCATENATE("TalkBack - Android - ",'Final Report'!M969,CHAR(10)),""),IF('Final Report'!N969&lt;&gt;"",CONCATENATE("ZoomText - ",'Final Report'!N969,CHAR(10)),""),IF('Final Report'!O969&lt;&gt;"",CONCATENATE("Dragon - ",'Final Report'!O969,CHAR(10)),""),CHAR(10),"*Original Bug:*",CHAR(10),)))</f>
        <v>*Steps to Reproduce:*
N/A
*Actual Result:*
N/A
*ScreenShot Name:*
*Code Snippet*
0
*Expected Result*
N/A
*Rationale*
N/A
*Recommendation*
N/A
*WCAG 2.1 Conformance Level:*
N/A
*WCAG 2.1 Success Criteria:*
N/A
*Tested on:*
Windows: 11
MAC OS: 12
iOS: 15
Android OS: 10
FALSE</v>
      </c>
      <c r="D969" s="121" t="b">
        <f>Final_Report[[#This Row],[Severity]]</f>
        <v>0</v>
      </c>
      <c r="E969" s="103" t="str">
        <f>CONCATENATE('Final Report'!AD969,CHAR(10),CHAR(10),'Final Report'!AF969)</f>
        <v xml:space="preserve">
N/A</v>
      </c>
      <c r="F969" s="103" t="str">
        <f>Final_Report[[#This Row],[Components]]</f>
        <v>N/A (Level N/A), Accessibility, Audit, Marketing, MLM-XL, MLVISION, MyLab, US, VPAT</v>
      </c>
      <c r="G969" s="103" t="e">
        <f>Final_Report[[#This Row],[Labels]]</f>
        <v>#VALUE!</v>
      </c>
      <c r="H969" s="103">
        <f>Final_Report[[#This Row],[ScreenShot Name]]</f>
        <v>0</v>
      </c>
      <c r="I969" s="104">
        <f>Final_Report[[#This Row],[Priority]]</f>
        <v>0</v>
      </c>
      <c r="J969" s="103">
        <f>Final_Report[[#This Row],[Uploading Status]]</f>
        <v>0</v>
      </c>
    </row>
    <row r="970" spans="1:10" ht="409.5" hidden="1">
      <c r="A970" s="58">
        <f>Final_Report[[#This Row],[Issue Name]]</f>
        <v>0</v>
      </c>
      <c r="B970" s="103" t="str">
        <f>Final_Report[[#This Row],[Summary]]</f>
        <v>N/A</v>
      </c>
      <c r="C970" s="103" t="str">
        <f>CONCATENATE("*Steps to Reproduce:*",CHAR(10),CHAR(10),'Final Report'!AD970,CHAR(10),CHAR(10),'Final Report'!AF970,CHAR(10),CHAR(10),"*Actual Result:*",CHAR(10),'Final Report'!V970,CHAR(10),CHAR(10),"*ScreenShot Name:*",CHAR(10),'Final Report'!AI970,CHAR(10),CHAR(10),IF('Final Report'!X970&lt;&gt;"",CONCATENATE("*Code Snippet*",CHAR(10),'Final Report'!X970,CHAR(10),CHAR(10)),""),"*Expected Result*",CHAR(10),'Final Report'!Z970,CHAR(10),CHAR(10),"*Rationale*",CHAR(10),'Final Report'!AA970,CHAR(10),CHAR(10),"*Recommendation*",CHAR(10),'Final Report'!AC970,CHAR(10),CHAR(10),"*WCAG 2.1 Conformance Level:*",CHAR(10),'Final Report'!AG970,CHAR(10),CHAR(10),"*WCAG 2.1 Success Criteria:*",CHAR(10),'Final Report'!AH970,CHAR(10),CHAR(10),"*Tested on:*",CHAR(10),'Final Report'!AK970,CHAR(10),CHAR(10),IF(OR('Final Report'!G970&lt;&gt;"",'Final Report'!H970&lt;&gt;"",'Final Report'!I970&lt;&gt;"",'Final Report'!J970&lt;&gt;"",'Final Report'!K970&lt;&gt;"",'Final Report'!L970&lt;&gt;"",'Final Report'!M970&lt;&gt;"",'Final Report'!N970&lt;&gt;"",'Final Report'!O970&lt;&gt;""),CONCATENATE("*Assistive Technology:*",CHAR(10),IF('Final Report'!G970&lt;&gt;"",CONCATENATE("JAWS 2022 - Chrome - Windows - ",'Final Report'!G970,CHAR(10)),""),IF('Final Report'!H970&lt;&gt;"",CONCATENATE("NVDA 2022 - Firefox - Windows - ",'Final Report'!H970,CHAR(10)),""),IF('Final Report'!I970&lt;&gt;"",CONCATENATE("NVDA 2022 - Chrome - Windows - ",'Final Report'!I970,CHAR(10)),""),IF('Final Report'!J970&lt;&gt;"",CONCATENATE("VoiceOver - Safari - MAC OS - ",'Final Report'!J970,CHAR(10)),""),IF('Final Report'!K970&lt;&gt;"",CONCATENATE("VoiceOver - Chrome - MAC OS  - ",'Final Report'!K970,CHAR(10)),""),IF('Final Report'!L970&lt;&gt;"",CONCATENATE("VoiceOver - iOS - ",'Final Report'!L970,CHAR(10)),""),IF('Final Report'!M970&lt;&gt;"",CONCATENATE("TalkBack - Android - ",'Final Report'!M970,CHAR(10)),""),IF('Final Report'!N970&lt;&gt;"",CONCATENATE("ZoomText - ",'Final Report'!N970,CHAR(10)),""),IF('Final Report'!O970&lt;&gt;"",CONCATENATE("Dragon - ",'Final Report'!O970,CHAR(10)),""),CHAR(10),"*Original Bug:*",CHAR(10),)))</f>
        <v>*Steps to Reproduce:*
N/A
*Actual Result:*
N/A
*ScreenShot Name:*
*Code Snippet*
0
*Expected Result*
N/A
*Rationale*
N/A
*Recommendation*
N/A
*WCAG 2.1 Conformance Level:*
N/A
*WCAG 2.1 Success Criteria:*
N/A
*Tested on:*
Windows: 11
MAC OS: 12
iOS: 15
Android OS: 10
FALSE</v>
      </c>
      <c r="D970" s="121" t="b">
        <f>Final_Report[[#This Row],[Severity]]</f>
        <v>0</v>
      </c>
      <c r="E970" s="103" t="str">
        <f>CONCATENATE('Final Report'!AD970,CHAR(10),CHAR(10),'Final Report'!AF970)</f>
        <v xml:space="preserve">
N/A</v>
      </c>
      <c r="F970" s="103" t="str">
        <f>Final_Report[[#This Row],[Components]]</f>
        <v>N/A (Level N/A), Accessibility, Audit, Marketing, MLM-XL, MLVISION, MyLab, US, VPAT</v>
      </c>
      <c r="G970" s="103" t="e">
        <f>Final_Report[[#This Row],[Labels]]</f>
        <v>#VALUE!</v>
      </c>
      <c r="H970" s="103">
        <f>Final_Report[[#This Row],[ScreenShot Name]]</f>
        <v>0</v>
      </c>
      <c r="I970" s="104">
        <f>Final_Report[[#This Row],[Priority]]</f>
        <v>0</v>
      </c>
      <c r="J970" s="103">
        <f>Final_Report[[#This Row],[Uploading Status]]</f>
        <v>0</v>
      </c>
    </row>
    <row r="971" spans="1:10" ht="409.5" hidden="1">
      <c r="A971" s="58">
        <f>Final_Report[[#This Row],[Issue Name]]</f>
        <v>0</v>
      </c>
      <c r="B971" s="103" t="str">
        <f>Final_Report[[#This Row],[Summary]]</f>
        <v>N/A</v>
      </c>
      <c r="C971" s="103" t="str">
        <f>CONCATENATE("*Steps to Reproduce:*",CHAR(10),CHAR(10),'Final Report'!AD971,CHAR(10),CHAR(10),'Final Report'!AF971,CHAR(10),CHAR(10),"*Actual Result:*",CHAR(10),'Final Report'!V971,CHAR(10),CHAR(10),"*ScreenShot Name:*",CHAR(10),'Final Report'!AI971,CHAR(10),CHAR(10),IF('Final Report'!X971&lt;&gt;"",CONCATENATE("*Code Snippet*",CHAR(10),'Final Report'!X971,CHAR(10),CHAR(10)),""),"*Expected Result*",CHAR(10),'Final Report'!Z971,CHAR(10),CHAR(10),"*Rationale*",CHAR(10),'Final Report'!AA971,CHAR(10),CHAR(10),"*Recommendation*",CHAR(10),'Final Report'!AC971,CHAR(10),CHAR(10),"*WCAG 2.1 Conformance Level:*",CHAR(10),'Final Report'!AG971,CHAR(10),CHAR(10),"*WCAG 2.1 Success Criteria:*",CHAR(10),'Final Report'!AH971,CHAR(10),CHAR(10),"*Tested on:*",CHAR(10),'Final Report'!AK971,CHAR(10),CHAR(10),IF(OR('Final Report'!G971&lt;&gt;"",'Final Report'!H971&lt;&gt;"",'Final Report'!I971&lt;&gt;"",'Final Report'!J971&lt;&gt;"",'Final Report'!K971&lt;&gt;"",'Final Report'!L971&lt;&gt;"",'Final Report'!M971&lt;&gt;"",'Final Report'!N971&lt;&gt;"",'Final Report'!O971&lt;&gt;""),CONCATENATE("*Assistive Technology:*",CHAR(10),IF('Final Report'!G971&lt;&gt;"",CONCATENATE("JAWS 2022 - Chrome - Windows - ",'Final Report'!G971,CHAR(10)),""),IF('Final Report'!H971&lt;&gt;"",CONCATENATE("NVDA 2022 - Firefox - Windows - ",'Final Report'!H971,CHAR(10)),""),IF('Final Report'!I971&lt;&gt;"",CONCATENATE("NVDA 2022 - Chrome - Windows - ",'Final Report'!I971,CHAR(10)),""),IF('Final Report'!J971&lt;&gt;"",CONCATENATE("VoiceOver - Safari - MAC OS - ",'Final Report'!J971,CHAR(10)),""),IF('Final Report'!K971&lt;&gt;"",CONCATENATE("VoiceOver - Chrome - MAC OS  - ",'Final Report'!K971,CHAR(10)),""),IF('Final Report'!L971&lt;&gt;"",CONCATENATE("VoiceOver - iOS - ",'Final Report'!L971,CHAR(10)),""),IF('Final Report'!M971&lt;&gt;"",CONCATENATE("TalkBack - Android - ",'Final Report'!M971,CHAR(10)),""),IF('Final Report'!N971&lt;&gt;"",CONCATENATE("ZoomText - ",'Final Report'!N971,CHAR(10)),""),IF('Final Report'!O971&lt;&gt;"",CONCATENATE("Dragon - ",'Final Report'!O971,CHAR(10)),""),CHAR(10),"*Original Bug:*",CHAR(10),)))</f>
        <v>*Steps to Reproduce:*
N/A
*Actual Result:*
N/A
*ScreenShot Name:*
*Code Snippet*
0
*Expected Result*
N/A
*Rationale*
N/A
*Recommendation*
N/A
*WCAG 2.1 Conformance Level:*
N/A
*WCAG 2.1 Success Criteria:*
N/A
*Tested on:*
Windows: 11
MAC OS: 12
iOS: 15
Android OS: 10
FALSE</v>
      </c>
      <c r="D971" s="121" t="b">
        <f>Final_Report[[#This Row],[Severity]]</f>
        <v>0</v>
      </c>
      <c r="E971" s="103" t="str">
        <f>CONCATENATE('Final Report'!AD971,CHAR(10),CHAR(10),'Final Report'!AF971)</f>
        <v xml:space="preserve">
N/A</v>
      </c>
      <c r="F971" s="103" t="str">
        <f>Final_Report[[#This Row],[Components]]</f>
        <v>N/A (Level N/A), Accessibility, Audit, Marketing, MLM-XL, MLVISION, MyLab, US, VPAT</v>
      </c>
      <c r="G971" s="103" t="e">
        <f>Final_Report[[#This Row],[Labels]]</f>
        <v>#VALUE!</v>
      </c>
      <c r="H971" s="103">
        <f>Final_Report[[#This Row],[ScreenShot Name]]</f>
        <v>0</v>
      </c>
      <c r="I971" s="104">
        <f>Final_Report[[#This Row],[Priority]]</f>
        <v>0</v>
      </c>
      <c r="J971" s="103">
        <f>Final_Report[[#This Row],[Uploading Status]]</f>
        <v>0</v>
      </c>
    </row>
    <row r="972" spans="1:10" ht="409.5" hidden="1">
      <c r="A972" s="58">
        <f>Final_Report[[#This Row],[Issue Name]]</f>
        <v>0</v>
      </c>
      <c r="B972" s="103" t="str">
        <f>Final_Report[[#This Row],[Summary]]</f>
        <v>N/A</v>
      </c>
      <c r="C972" s="103" t="str">
        <f>CONCATENATE("*Steps to Reproduce:*",CHAR(10),CHAR(10),'Final Report'!AD972,CHAR(10),CHAR(10),'Final Report'!AF972,CHAR(10),CHAR(10),"*Actual Result:*",CHAR(10),'Final Report'!V972,CHAR(10),CHAR(10),"*ScreenShot Name:*",CHAR(10),'Final Report'!AI972,CHAR(10),CHAR(10),IF('Final Report'!X972&lt;&gt;"",CONCATENATE("*Code Snippet*",CHAR(10),'Final Report'!X972,CHAR(10),CHAR(10)),""),"*Expected Result*",CHAR(10),'Final Report'!Z972,CHAR(10),CHAR(10),"*Rationale*",CHAR(10),'Final Report'!AA972,CHAR(10),CHAR(10),"*Recommendation*",CHAR(10),'Final Report'!AC972,CHAR(10),CHAR(10),"*WCAG 2.1 Conformance Level:*",CHAR(10),'Final Report'!AG972,CHAR(10),CHAR(10),"*WCAG 2.1 Success Criteria:*",CHAR(10),'Final Report'!AH972,CHAR(10),CHAR(10),"*Tested on:*",CHAR(10),'Final Report'!AK972,CHAR(10),CHAR(10),IF(OR('Final Report'!G972&lt;&gt;"",'Final Report'!H972&lt;&gt;"",'Final Report'!I972&lt;&gt;"",'Final Report'!J972&lt;&gt;"",'Final Report'!K972&lt;&gt;"",'Final Report'!L972&lt;&gt;"",'Final Report'!M972&lt;&gt;"",'Final Report'!N972&lt;&gt;"",'Final Report'!O972&lt;&gt;""),CONCATENATE("*Assistive Technology:*",CHAR(10),IF('Final Report'!G972&lt;&gt;"",CONCATENATE("JAWS 2022 - Chrome - Windows - ",'Final Report'!G972,CHAR(10)),""),IF('Final Report'!H972&lt;&gt;"",CONCATENATE("NVDA 2022 - Firefox - Windows - ",'Final Report'!H972,CHAR(10)),""),IF('Final Report'!I972&lt;&gt;"",CONCATENATE("NVDA 2022 - Chrome - Windows - ",'Final Report'!I972,CHAR(10)),""),IF('Final Report'!J972&lt;&gt;"",CONCATENATE("VoiceOver - Safari - MAC OS - ",'Final Report'!J972,CHAR(10)),""),IF('Final Report'!K972&lt;&gt;"",CONCATENATE("VoiceOver - Chrome - MAC OS  - ",'Final Report'!K972,CHAR(10)),""),IF('Final Report'!L972&lt;&gt;"",CONCATENATE("VoiceOver - iOS - ",'Final Report'!L972,CHAR(10)),""),IF('Final Report'!M972&lt;&gt;"",CONCATENATE("TalkBack - Android - ",'Final Report'!M972,CHAR(10)),""),IF('Final Report'!N972&lt;&gt;"",CONCATENATE("ZoomText - ",'Final Report'!N972,CHAR(10)),""),IF('Final Report'!O972&lt;&gt;"",CONCATENATE("Dragon - ",'Final Report'!O972,CHAR(10)),""),CHAR(10),"*Original Bug:*",CHAR(10),)))</f>
        <v>*Steps to Reproduce:*
N/A
*Actual Result:*
N/A
*ScreenShot Name:*
*Code Snippet*
0
*Expected Result*
N/A
*Rationale*
N/A
*Recommendation*
N/A
*WCAG 2.1 Conformance Level:*
N/A
*WCAG 2.1 Success Criteria:*
N/A
*Tested on:*
Windows: 11
MAC OS: 12
iOS: 15
Android OS: 10
FALSE</v>
      </c>
      <c r="D972" s="121" t="b">
        <f>Final_Report[[#This Row],[Severity]]</f>
        <v>0</v>
      </c>
      <c r="E972" s="103" t="str">
        <f>CONCATENATE('Final Report'!AD972,CHAR(10),CHAR(10),'Final Report'!AF972)</f>
        <v xml:space="preserve">
N/A</v>
      </c>
      <c r="F972" s="103" t="str">
        <f>Final_Report[[#This Row],[Components]]</f>
        <v>N/A (Level N/A), Accessibility, Audit, Marketing, MLM-XL, MLVISION, MyLab, US, VPAT</v>
      </c>
      <c r="G972" s="103" t="e">
        <f>Final_Report[[#This Row],[Labels]]</f>
        <v>#VALUE!</v>
      </c>
      <c r="H972" s="103">
        <f>Final_Report[[#This Row],[ScreenShot Name]]</f>
        <v>0</v>
      </c>
      <c r="I972" s="104">
        <f>Final_Report[[#This Row],[Priority]]</f>
        <v>0</v>
      </c>
      <c r="J972" s="103">
        <f>Final_Report[[#This Row],[Uploading Status]]</f>
        <v>0</v>
      </c>
    </row>
    <row r="973" spans="1:10" ht="409.5" hidden="1">
      <c r="A973" s="58">
        <f>Final_Report[[#This Row],[Issue Name]]</f>
        <v>0</v>
      </c>
      <c r="B973" s="103" t="str">
        <f>Final_Report[[#This Row],[Summary]]</f>
        <v>N/A</v>
      </c>
      <c r="C973" s="103" t="str">
        <f>CONCATENATE("*Steps to Reproduce:*",CHAR(10),CHAR(10),'Final Report'!AD973,CHAR(10),CHAR(10),'Final Report'!AF973,CHAR(10),CHAR(10),"*Actual Result:*",CHAR(10),'Final Report'!V973,CHAR(10),CHAR(10),"*ScreenShot Name:*",CHAR(10),'Final Report'!AI973,CHAR(10),CHAR(10),IF('Final Report'!X973&lt;&gt;"",CONCATENATE("*Code Snippet*",CHAR(10),'Final Report'!X973,CHAR(10),CHAR(10)),""),"*Expected Result*",CHAR(10),'Final Report'!Z973,CHAR(10),CHAR(10),"*Rationale*",CHAR(10),'Final Report'!AA973,CHAR(10),CHAR(10),"*Recommendation*",CHAR(10),'Final Report'!AC973,CHAR(10),CHAR(10),"*WCAG 2.1 Conformance Level:*",CHAR(10),'Final Report'!AG973,CHAR(10),CHAR(10),"*WCAG 2.1 Success Criteria:*",CHAR(10),'Final Report'!AH973,CHAR(10),CHAR(10),"*Tested on:*",CHAR(10),'Final Report'!AK973,CHAR(10),CHAR(10),IF(OR('Final Report'!G973&lt;&gt;"",'Final Report'!H973&lt;&gt;"",'Final Report'!I973&lt;&gt;"",'Final Report'!J973&lt;&gt;"",'Final Report'!K973&lt;&gt;"",'Final Report'!L973&lt;&gt;"",'Final Report'!M973&lt;&gt;"",'Final Report'!N973&lt;&gt;"",'Final Report'!O973&lt;&gt;""),CONCATENATE("*Assistive Technology:*",CHAR(10),IF('Final Report'!G973&lt;&gt;"",CONCATENATE("JAWS 2022 - Chrome - Windows - ",'Final Report'!G973,CHAR(10)),""),IF('Final Report'!H973&lt;&gt;"",CONCATENATE("NVDA 2022 - Firefox - Windows - ",'Final Report'!H973,CHAR(10)),""),IF('Final Report'!I973&lt;&gt;"",CONCATENATE("NVDA 2022 - Chrome - Windows - ",'Final Report'!I973,CHAR(10)),""),IF('Final Report'!J973&lt;&gt;"",CONCATENATE("VoiceOver - Safari - MAC OS - ",'Final Report'!J973,CHAR(10)),""),IF('Final Report'!K973&lt;&gt;"",CONCATENATE("VoiceOver - Chrome - MAC OS  - ",'Final Report'!K973,CHAR(10)),""),IF('Final Report'!L973&lt;&gt;"",CONCATENATE("VoiceOver - iOS - ",'Final Report'!L973,CHAR(10)),""),IF('Final Report'!M973&lt;&gt;"",CONCATENATE("TalkBack - Android - ",'Final Report'!M973,CHAR(10)),""),IF('Final Report'!N973&lt;&gt;"",CONCATENATE("ZoomText - ",'Final Report'!N973,CHAR(10)),""),IF('Final Report'!O973&lt;&gt;"",CONCATENATE("Dragon - ",'Final Report'!O973,CHAR(10)),""),CHAR(10),"*Original Bug:*",CHAR(10),)))</f>
        <v>*Steps to Reproduce:*
N/A
*Actual Result:*
N/A
*ScreenShot Name:*
*Code Snippet*
0
*Expected Result*
N/A
*Rationale*
N/A
*Recommendation*
N/A
*WCAG 2.1 Conformance Level:*
N/A
*WCAG 2.1 Success Criteria:*
N/A
*Tested on:*
Windows: 11
MAC OS: 12
iOS: 15
Android OS: 10
FALSE</v>
      </c>
      <c r="D973" s="121" t="b">
        <f>Final_Report[[#This Row],[Severity]]</f>
        <v>0</v>
      </c>
      <c r="E973" s="103" t="str">
        <f>CONCATENATE('Final Report'!AD973,CHAR(10),CHAR(10),'Final Report'!AF973)</f>
        <v xml:space="preserve">
N/A</v>
      </c>
      <c r="F973" s="103" t="str">
        <f>Final_Report[[#This Row],[Components]]</f>
        <v>N/A (Level N/A), Accessibility, Audit, Marketing, MLM-XL, MLVISION, MyLab, US, VPAT</v>
      </c>
      <c r="G973" s="103" t="e">
        <f>Final_Report[[#This Row],[Labels]]</f>
        <v>#VALUE!</v>
      </c>
      <c r="H973" s="103">
        <f>Final_Report[[#This Row],[ScreenShot Name]]</f>
        <v>0</v>
      </c>
      <c r="I973" s="104">
        <f>Final_Report[[#This Row],[Priority]]</f>
        <v>0</v>
      </c>
      <c r="J973" s="103">
        <f>Final_Report[[#This Row],[Uploading Status]]</f>
        <v>0</v>
      </c>
    </row>
    <row r="974" spans="1:10" ht="409.5" hidden="1">
      <c r="A974" s="58">
        <f>Final_Report[[#This Row],[Issue Name]]</f>
        <v>0</v>
      </c>
      <c r="B974" s="103" t="str">
        <f>Final_Report[[#This Row],[Summary]]</f>
        <v>N/A</v>
      </c>
      <c r="C974" s="103" t="str">
        <f>CONCATENATE("*Steps to Reproduce:*",CHAR(10),CHAR(10),'Final Report'!AD974,CHAR(10),CHAR(10),'Final Report'!AF974,CHAR(10),CHAR(10),"*Actual Result:*",CHAR(10),'Final Report'!V974,CHAR(10),CHAR(10),"*ScreenShot Name:*",CHAR(10),'Final Report'!AI974,CHAR(10),CHAR(10),IF('Final Report'!X974&lt;&gt;"",CONCATENATE("*Code Snippet*",CHAR(10),'Final Report'!X974,CHAR(10),CHAR(10)),""),"*Expected Result*",CHAR(10),'Final Report'!Z974,CHAR(10),CHAR(10),"*Rationale*",CHAR(10),'Final Report'!AA974,CHAR(10),CHAR(10),"*Recommendation*",CHAR(10),'Final Report'!AC974,CHAR(10),CHAR(10),"*WCAG 2.1 Conformance Level:*",CHAR(10),'Final Report'!AG974,CHAR(10),CHAR(10),"*WCAG 2.1 Success Criteria:*",CHAR(10),'Final Report'!AH974,CHAR(10),CHAR(10),"*Tested on:*",CHAR(10),'Final Report'!AK974,CHAR(10),CHAR(10),IF(OR('Final Report'!G974&lt;&gt;"",'Final Report'!H974&lt;&gt;"",'Final Report'!I974&lt;&gt;"",'Final Report'!J974&lt;&gt;"",'Final Report'!K974&lt;&gt;"",'Final Report'!L974&lt;&gt;"",'Final Report'!M974&lt;&gt;"",'Final Report'!N974&lt;&gt;"",'Final Report'!O974&lt;&gt;""),CONCATENATE("*Assistive Technology:*",CHAR(10),IF('Final Report'!G974&lt;&gt;"",CONCATENATE("JAWS 2022 - Chrome - Windows - ",'Final Report'!G974,CHAR(10)),""),IF('Final Report'!H974&lt;&gt;"",CONCATENATE("NVDA 2022 - Firefox - Windows - ",'Final Report'!H974,CHAR(10)),""),IF('Final Report'!I974&lt;&gt;"",CONCATENATE("NVDA 2022 - Chrome - Windows - ",'Final Report'!I974,CHAR(10)),""),IF('Final Report'!J974&lt;&gt;"",CONCATENATE("VoiceOver - Safari - MAC OS - ",'Final Report'!J974,CHAR(10)),""),IF('Final Report'!K974&lt;&gt;"",CONCATENATE("VoiceOver - Chrome - MAC OS  - ",'Final Report'!K974,CHAR(10)),""),IF('Final Report'!L974&lt;&gt;"",CONCATENATE("VoiceOver - iOS - ",'Final Report'!L974,CHAR(10)),""),IF('Final Report'!M974&lt;&gt;"",CONCATENATE("TalkBack - Android - ",'Final Report'!M974,CHAR(10)),""),IF('Final Report'!N974&lt;&gt;"",CONCATENATE("ZoomText - ",'Final Report'!N974,CHAR(10)),""),IF('Final Report'!O974&lt;&gt;"",CONCATENATE("Dragon - ",'Final Report'!O974,CHAR(10)),""),CHAR(10),"*Original Bug:*",CHAR(10),)))</f>
        <v>*Steps to Reproduce:*
N/A
*Actual Result:*
N/A
*ScreenShot Name:*
*Code Snippet*
0
*Expected Result*
N/A
*Rationale*
N/A
*Recommendation*
N/A
*WCAG 2.1 Conformance Level:*
N/A
*WCAG 2.1 Success Criteria:*
N/A
*Tested on:*
Windows: 11
MAC OS: 12
iOS: 15
Android OS: 10
FALSE</v>
      </c>
      <c r="D974" s="121" t="b">
        <f>Final_Report[[#This Row],[Severity]]</f>
        <v>0</v>
      </c>
      <c r="E974" s="103" t="str">
        <f>CONCATENATE('Final Report'!AD974,CHAR(10),CHAR(10),'Final Report'!AF974)</f>
        <v xml:space="preserve">
N/A</v>
      </c>
      <c r="F974" s="103" t="str">
        <f>Final_Report[[#This Row],[Components]]</f>
        <v>N/A (Level N/A), Accessibility, Audit, Marketing, MLM-XL, MLVISION, MyLab, US, VPAT</v>
      </c>
      <c r="G974" s="103" t="e">
        <f>Final_Report[[#This Row],[Labels]]</f>
        <v>#VALUE!</v>
      </c>
      <c r="H974" s="103">
        <f>Final_Report[[#This Row],[ScreenShot Name]]</f>
        <v>0</v>
      </c>
      <c r="I974" s="104">
        <f>Final_Report[[#This Row],[Priority]]</f>
        <v>0</v>
      </c>
      <c r="J974" s="103">
        <f>Final_Report[[#This Row],[Uploading Status]]</f>
        <v>0</v>
      </c>
    </row>
    <row r="975" spans="1:10" ht="409.5" hidden="1">
      <c r="A975" s="58">
        <f>Final_Report[[#This Row],[Issue Name]]</f>
        <v>0</v>
      </c>
      <c r="B975" s="103" t="str">
        <f>Final_Report[[#This Row],[Summary]]</f>
        <v>N/A</v>
      </c>
      <c r="C975" s="103" t="str">
        <f>CONCATENATE("*Steps to Reproduce:*",CHAR(10),CHAR(10),'Final Report'!AD975,CHAR(10),CHAR(10),'Final Report'!AF975,CHAR(10),CHAR(10),"*Actual Result:*",CHAR(10),'Final Report'!V975,CHAR(10),CHAR(10),"*ScreenShot Name:*",CHAR(10),'Final Report'!AI975,CHAR(10),CHAR(10),IF('Final Report'!X975&lt;&gt;"",CONCATENATE("*Code Snippet*",CHAR(10),'Final Report'!X975,CHAR(10),CHAR(10)),""),"*Expected Result*",CHAR(10),'Final Report'!Z975,CHAR(10),CHAR(10),"*Rationale*",CHAR(10),'Final Report'!AA975,CHAR(10),CHAR(10),"*Recommendation*",CHAR(10),'Final Report'!AC975,CHAR(10),CHAR(10),"*WCAG 2.1 Conformance Level:*",CHAR(10),'Final Report'!AG975,CHAR(10),CHAR(10),"*WCAG 2.1 Success Criteria:*",CHAR(10),'Final Report'!AH975,CHAR(10),CHAR(10),"*Tested on:*",CHAR(10),'Final Report'!AK975,CHAR(10),CHAR(10),IF(OR('Final Report'!G975&lt;&gt;"",'Final Report'!H975&lt;&gt;"",'Final Report'!I975&lt;&gt;"",'Final Report'!J975&lt;&gt;"",'Final Report'!K975&lt;&gt;"",'Final Report'!L975&lt;&gt;"",'Final Report'!M975&lt;&gt;"",'Final Report'!N975&lt;&gt;"",'Final Report'!O975&lt;&gt;""),CONCATENATE("*Assistive Technology:*",CHAR(10),IF('Final Report'!G975&lt;&gt;"",CONCATENATE("JAWS 2022 - Chrome - Windows - ",'Final Report'!G975,CHAR(10)),""),IF('Final Report'!H975&lt;&gt;"",CONCATENATE("NVDA 2022 - Firefox - Windows - ",'Final Report'!H975,CHAR(10)),""),IF('Final Report'!I975&lt;&gt;"",CONCATENATE("NVDA 2022 - Chrome - Windows - ",'Final Report'!I975,CHAR(10)),""),IF('Final Report'!J975&lt;&gt;"",CONCATENATE("VoiceOver - Safari - MAC OS - ",'Final Report'!J975,CHAR(10)),""),IF('Final Report'!K975&lt;&gt;"",CONCATENATE("VoiceOver - Chrome - MAC OS  - ",'Final Report'!K975,CHAR(10)),""),IF('Final Report'!L975&lt;&gt;"",CONCATENATE("VoiceOver - iOS - ",'Final Report'!L975,CHAR(10)),""),IF('Final Report'!M975&lt;&gt;"",CONCATENATE("TalkBack - Android - ",'Final Report'!M975,CHAR(10)),""),IF('Final Report'!N975&lt;&gt;"",CONCATENATE("ZoomText - ",'Final Report'!N975,CHAR(10)),""),IF('Final Report'!O975&lt;&gt;"",CONCATENATE("Dragon - ",'Final Report'!O975,CHAR(10)),""),CHAR(10),"*Original Bug:*",CHAR(10),)))</f>
        <v>*Steps to Reproduce:*
N/A
*Actual Result:*
N/A
*ScreenShot Name:*
*Code Snippet*
0
*Expected Result*
N/A
*Rationale*
N/A
*Recommendation*
N/A
*WCAG 2.1 Conformance Level:*
N/A
*WCAG 2.1 Success Criteria:*
N/A
*Tested on:*
Windows: 11
MAC OS: 12
iOS: 15
Android OS: 10
FALSE</v>
      </c>
      <c r="D975" s="121" t="b">
        <f>Final_Report[[#This Row],[Severity]]</f>
        <v>0</v>
      </c>
      <c r="E975" s="103" t="str">
        <f>CONCATENATE('Final Report'!AD975,CHAR(10),CHAR(10),'Final Report'!AF975)</f>
        <v xml:space="preserve">
N/A</v>
      </c>
      <c r="F975" s="103" t="str">
        <f>Final_Report[[#This Row],[Components]]</f>
        <v>N/A (Level N/A), Accessibility, Audit, Marketing, MLM-XL, MLVISION, MyLab, US, VPAT</v>
      </c>
      <c r="G975" s="103" t="e">
        <f>Final_Report[[#This Row],[Labels]]</f>
        <v>#VALUE!</v>
      </c>
      <c r="H975" s="103">
        <f>Final_Report[[#This Row],[ScreenShot Name]]</f>
        <v>0</v>
      </c>
      <c r="I975" s="104">
        <f>Final_Report[[#This Row],[Priority]]</f>
        <v>0</v>
      </c>
      <c r="J975" s="103">
        <f>Final_Report[[#This Row],[Uploading Status]]</f>
        <v>0</v>
      </c>
    </row>
    <row r="976" spans="1:10" ht="409.5" hidden="1">
      <c r="A976" s="58">
        <f>Final_Report[[#This Row],[Issue Name]]</f>
        <v>0</v>
      </c>
      <c r="B976" s="103" t="str">
        <f>Final_Report[[#This Row],[Summary]]</f>
        <v>N/A</v>
      </c>
      <c r="C976" s="103" t="str">
        <f>CONCATENATE("*Steps to Reproduce:*",CHAR(10),CHAR(10),'Final Report'!AD976,CHAR(10),CHAR(10),'Final Report'!AF976,CHAR(10),CHAR(10),"*Actual Result:*",CHAR(10),'Final Report'!V976,CHAR(10),CHAR(10),"*ScreenShot Name:*",CHAR(10),'Final Report'!AI976,CHAR(10),CHAR(10),IF('Final Report'!X976&lt;&gt;"",CONCATENATE("*Code Snippet*",CHAR(10),'Final Report'!X976,CHAR(10),CHAR(10)),""),"*Expected Result*",CHAR(10),'Final Report'!Z976,CHAR(10),CHAR(10),"*Rationale*",CHAR(10),'Final Report'!AA976,CHAR(10),CHAR(10),"*Recommendation*",CHAR(10),'Final Report'!AC976,CHAR(10),CHAR(10),"*WCAG 2.1 Conformance Level:*",CHAR(10),'Final Report'!AG976,CHAR(10),CHAR(10),"*WCAG 2.1 Success Criteria:*",CHAR(10),'Final Report'!AH976,CHAR(10),CHAR(10),"*Tested on:*",CHAR(10),'Final Report'!AK976,CHAR(10),CHAR(10),IF(OR('Final Report'!G976&lt;&gt;"",'Final Report'!H976&lt;&gt;"",'Final Report'!I976&lt;&gt;"",'Final Report'!J976&lt;&gt;"",'Final Report'!K976&lt;&gt;"",'Final Report'!L976&lt;&gt;"",'Final Report'!M976&lt;&gt;"",'Final Report'!N976&lt;&gt;"",'Final Report'!O976&lt;&gt;""),CONCATENATE("*Assistive Technology:*",CHAR(10),IF('Final Report'!G976&lt;&gt;"",CONCATENATE("JAWS 2022 - Chrome - Windows - ",'Final Report'!G976,CHAR(10)),""),IF('Final Report'!H976&lt;&gt;"",CONCATENATE("NVDA 2022 - Firefox - Windows - ",'Final Report'!H976,CHAR(10)),""),IF('Final Report'!I976&lt;&gt;"",CONCATENATE("NVDA 2022 - Chrome - Windows - ",'Final Report'!I976,CHAR(10)),""),IF('Final Report'!J976&lt;&gt;"",CONCATENATE("VoiceOver - Safari - MAC OS - ",'Final Report'!J976,CHAR(10)),""),IF('Final Report'!K976&lt;&gt;"",CONCATENATE("VoiceOver - Chrome - MAC OS  - ",'Final Report'!K976,CHAR(10)),""),IF('Final Report'!L976&lt;&gt;"",CONCATENATE("VoiceOver - iOS - ",'Final Report'!L976,CHAR(10)),""),IF('Final Report'!M976&lt;&gt;"",CONCATENATE("TalkBack - Android - ",'Final Report'!M976,CHAR(10)),""),IF('Final Report'!N976&lt;&gt;"",CONCATENATE("ZoomText - ",'Final Report'!N976,CHAR(10)),""),IF('Final Report'!O976&lt;&gt;"",CONCATENATE("Dragon - ",'Final Report'!O976,CHAR(10)),""),CHAR(10),"*Original Bug:*",CHAR(10),)))</f>
        <v>*Steps to Reproduce:*
N/A
*Actual Result:*
N/A
*ScreenShot Name:*
*Code Snippet*
0
*Expected Result*
N/A
*Rationale*
N/A
*Recommendation*
N/A
*WCAG 2.1 Conformance Level:*
N/A
*WCAG 2.1 Success Criteria:*
N/A
*Tested on:*
Windows: 11
MAC OS: 12
iOS: 15
Android OS: 10
FALSE</v>
      </c>
      <c r="D976" s="121" t="b">
        <f>Final_Report[[#This Row],[Severity]]</f>
        <v>0</v>
      </c>
      <c r="E976" s="103" t="str">
        <f>CONCATENATE('Final Report'!AD976,CHAR(10),CHAR(10),'Final Report'!AF976)</f>
        <v xml:space="preserve">
N/A</v>
      </c>
      <c r="F976" s="103" t="str">
        <f>Final_Report[[#This Row],[Components]]</f>
        <v>N/A (Level N/A), Accessibility, Audit, Marketing, MLM-XL, MLVISION, MyLab, US, VPAT</v>
      </c>
      <c r="G976" s="103" t="e">
        <f>Final_Report[[#This Row],[Labels]]</f>
        <v>#VALUE!</v>
      </c>
      <c r="H976" s="103">
        <f>Final_Report[[#This Row],[ScreenShot Name]]</f>
        <v>0</v>
      </c>
      <c r="I976" s="104">
        <f>Final_Report[[#This Row],[Priority]]</f>
        <v>0</v>
      </c>
      <c r="J976" s="103">
        <f>Final_Report[[#This Row],[Uploading Status]]</f>
        <v>0</v>
      </c>
    </row>
    <row r="977" spans="1:10" ht="409.5" hidden="1">
      <c r="A977" s="58">
        <f>Final_Report[[#This Row],[Issue Name]]</f>
        <v>0</v>
      </c>
      <c r="B977" s="103" t="str">
        <f>Final_Report[[#This Row],[Summary]]</f>
        <v>N/A</v>
      </c>
      <c r="C977" s="103" t="str">
        <f>CONCATENATE("*Steps to Reproduce:*",CHAR(10),CHAR(10),'Final Report'!AD977,CHAR(10),CHAR(10),'Final Report'!AF977,CHAR(10),CHAR(10),"*Actual Result:*",CHAR(10),'Final Report'!V977,CHAR(10),CHAR(10),"*ScreenShot Name:*",CHAR(10),'Final Report'!AI977,CHAR(10),CHAR(10),IF('Final Report'!X977&lt;&gt;"",CONCATENATE("*Code Snippet*",CHAR(10),'Final Report'!X977,CHAR(10),CHAR(10)),""),"*Expected Result*",CHAR(10),'Final Report'!Z977,CHAR(10),CHAR(10),"*Rationale*",CHAR(10),'Final Report'!AA977,CHAR(10),CHAR(10),"*Recommendation*",CHAR(10),'Final Report'!AC977,CHAR(10),CHAR(10),"*WCAG 2.1 Conformance Level:*",CHAR(10),'Final Report'!AG977,CHAR(10),CHAR(10),"*WCAG 2.1 Success Criteria:*",CHAR(10),'Final Report'!AH977,CHAR(10),CHAR(10),"*Tested on:*",CHAR(10),'Final Report'!AK977,CHAR(10),CHAR(10),IF(OR('Final Report'!G977&lt;&gt;"",'Final Report'!H977&lt;&gt;"",'Final Report'!I977&lt;&gt;"",'Final Report'!J977&lt;&gt;"",'Final Report'!K977&lt;&gt;"",'Final Report'!L977&lt;&gt;"",'Final Report'!M977&lt;&gt;"",'Final Report'!N977&lt;&gt;"",'Final Report'!O977&lt;&gt;""),CONCATENATE("*Assistive Technology:*",CHAR(10),IF('Final Report'!G977&lt;&gt;"",CONCATENATE("JAWS 2022 - Chrome - Windows - ",'Final Report'!G977,CHAR(10)),""),IF('Final Report'!H977&lt;&gt;"",CONCATENATE("NVDA 2022 - Firefox - Windows - ",'Final Report'!H977,CHAR(10)),""),IF('Final Report'!I977&lt;&gt;"",CONCATENATE("NVDA 2022 - Chrome - Windows - ",'Final Report'!I977,CHAR(10)),""),IF('Final Report'!J977&lt;&gt;"",CONCATENATE("VoiceOver - Safari - MAC OS - ",'Final Report'!J977,CHAR(10)),""),IF('Final Report'!K977&lt;&gt;"",CONCATENATE("VoiceOver - Chrome - MAC OS  - ",'Final Report'!K977,CHAR(10)),""),IF('Final Report'!L977&lt;&gt;"",CONCATENATE("VoiceOver - iOS - ",'Final Report'!L977,CHAR(10)),""),IF('Final Report'!M977&lt;&gt;"",CONCATENATE("TalkBack - Android - ",'Final Report'!M977,CHAR(10)),""),IF('Final Report'!N977&lt;&gt;"",CONCATENATE("ZoomText - ",'Final Report'!N977,CHAR(10)),""),IF('Final Report'!O977&lt;&gt;"",CONCATENATE("Dragon - ",'Final Report'!O977,CHAR(10)),""),CHAR(10),"*Original Bug:*",CHAR(10),)))</f>
        <v>*Steps to Reproduce:*
N/A
*Actual Result:*
N/A
*ScreenShot Name:*
*Code Snippet*
0
*Expected Result*
N/A
*Rationale*
N/A
*Recommendation*
N/A
*WCAG 2.1 Conformance Level:*
N/A
*WCAG 2.1 Success Criteria:*
N/A
*Tested on:*
Windows: 11
MAC OS: 12
iOS: 15
Android OS: 10
FALSE</v>
      </c>
      <c r="D977" s="121" t="b">
        <f>Final_Report[[#This Row],[Severity]]</f>
        <v>0</v>
      </c>
      <c r="E977" s="103" t="str">
        <f>CONCATENATE('Final Report'!AD977,CHAR(10),CHAR(10),'Final Report'!AF977)</f>
        <v xml:space="preserve">
N/A</v>
      </c>
      <c r="F977" s="103" t="str">
        <f>Final_Report[[#This Row],[Components]]</f>
        <v>N/A (Level N/A), Accessibility, Audit, Marketing, MLM-XL, MLVISION, MyLab, US, VPAT</v>
      </c>
      <c r="G977" s="103" t="e">
        <f>Final_Report[[#This Row],[Labels]]</f>
        <v>#VALUE!</v>
      </c>
      <c r="H977" s="103">
        <f>Final_Report[[#This Row],[ScreenShot Name]]</f>
        <v>0</v>
      </c>
      <c r="I977" s="104">
        <f>Final_Report[[#This Row],[Priority]]</f>
        <v>0</v>
      </c>
      <c r="J977" s="103">
        <f>Final_Report[[#This Row],[Uploading Status]]</f>
        <v>0</v>
      </c>
    </row>
    <row r="978" spans="1:10" ht="409.5" hidden="1">
      <c r="A978" s="58">
        <f>Final_Report[[#This Row],[Issue Name]]</f>
        <v>0</v>
      </c>
      <c r="B978" s="103" t="str">
        <f>Final_Report[[#This Row],[Summary]]</f>
        <v>N/A</v>
      </c>
      <c r="C978" s="103" t="str">
        <f>CONCATENATE("*Steps to Reproduce:*",CHAR(10),CHAR(10),'Final Report'!AD978,CHAR(10),CHAR(10),'Final Report'!AF978,CHAR(10),CHAR(10),"*Actual Result:*",CHAR(10),'Final Report'!V978,CHAR(10),CHAR(10),"*ScreenShot Name:*",CHAR(10),'Final Report'!AI978,CHAR(10),CHAR(10),IF('Final Report'!X978&lt;&gt;"",CONCATENATE("*Code Snippet*",CHAR(10),'Final Report'!X978,CHAR(10),CHAR(10)),""),"*Expected Result*",CHAR(10),'Final Report'!Z978,CHAR(10),CHAR(10),"*Rationale*",CHAR(10),'Final Report'!AA978,CHAR(10),CHAR(10),"*Recommendation*",CHAR(10),'Final Report'!AC978,CHAR(10),CHAR(10),"*WCAG 2.1 Conformance Level:*",CHAR(10),'Final Report'!AG978,CHAR(10),CHAR(10),"*WCAG 2.1 Success Criteria:*",CHAR(10),'Final Report'!AH978,CHAR(10),CHAR(10),"*Tested on:*",CHAR(10),'Final Report'!AK978,CHAR(10),CHAR(10),IF(OR('Final Report'!G978&lt;&gt;"",'Final Report'!H978&lt;&gt;"",'Final Report'!I978&lt;&gt;"",'Final Report'!J978&lt;&gt;"",'Final Report'!K978&lt;&gt;"",'Final Report'!L978&lt;&gt;"",'Final Report'!M978&lt;&gt;"",'Final Report'!N978&lt;&gt;"",'Final Report'!O978&lt;&gt;""),CONCATENATE("*Assistive Technology:*",CHAR(10),IF('Final Report'!G978&lt;&gt;"",CONCATENATE("JAWS 2022 - Chrome - Windows - ",'Final Report'!G978,CHAR(10)),""),IF('Final Report'!H978&lt;&gt;"",CONCATENATE("NVDA 2022 - Firefox - Windows - ",'Final Report'!H978,CHAR(10)),""),IF('Final Report'!I978&lt;&gt;"",CONCATENATE("NVDA 2022 - Chrome - Windows - ",'Final Report'!I978,CHAR(10)),""),IF('Final Report'!J978&lt;&gt;"",CONCATENATE("VoiceOver - Safari - MAC OS - ",'Final Report'!J978,CHAR(10)),""),IF('Final Report'!K978&lt;&gt;"",CONCATENATE("VoiceOver - Chrome - MAC OS  - ",'Final Report'!K978,CHAR(10)),""),IF('Final Report'!L978&lt;&gt;"",CONCATENATE("VoiceOver - iOS - ",'Final Report'!L978,CHAR(10)),""),IF('Final Report'!M978&lt;&gt;"",CONCATENATE("TalkBack - Android - ",'Final Report'!M978,CHAR(10)),""),IF('Final Report'!N978&lt;&gt;"",CONCATENATE("ZoomText - ",'Final Report'!N978,CHAR(10)),""),IF('Final Report'!O978&lt;&gt;"",CONCATENATE("Dragon - ",'Final Report'!O978,CHAR(10)),""),CHAR(10),"*Original Bug:*",CHAR(10),)))</f>
        <v>*Steps to Reproduce:*
N/A
*Actual Result:*
N/A
*ScreenShot Name:*
*Code Snippet*
0
*Expected Result*
N/A
*Rationale*
N/A
*Recommendation*
N/A
*WCAG 2.1 Conformance Level:*
N/A
*WCAG 2.1 Success Criteria:*
N/A
*Tested on:*
Windows: 11
MAC OS: 12
iOS: 15
Android OS: 10
FALSE</v>
      </c>
      <c r="D978" s="121" t="b">
        <f>Final_Report[[#This Row],[Severity]]</f>
        <v>0</v>
      </c>
      <c r="E978" s="103" t="str">
        <f>CONCATENATE('Final Report'!AD978,CHAR(10),CHAR(10),'Final Report'!AF978)</f>
        <v xml:space="preserve">
N/A</v>
      </c>
      <c r="F978" s="103" t="str">
        <f>Final_Report[[#This Row],[Components]]</f>
        <v>N/A (Level N/A), Accessibility, Audit, Marketing, MLM-XL, MLVISION, MyLab, US, VPAT</v>
      </c>
      <c r="G978" s="103" t="e">
        <f>Final_Report[[#This Row],[Labels]]</f>
        <v>#VALUE!</v>
      </c>
      <c r="H978" s="103">
        <f>Final_Report[[#This Row],[ScreenShot Name]]</f>
        <v>0</v>
      </c>
      <c r="I978" s="104">
        <f>Final_Report[[#This Row],[Priority]]</f>
        <v>0</v>
      </c>
      <c r="J978" s="103">
        <f>Final_Report[[#This Row],[Uploading Status]]</f>
        <v>0</v>
      </c>
    </row>
    <row r="979" spans="1:10" ht="409.5" hidden="1">
      <c r="A979" s="58">
        <f>Final_Report[[#This Row],[Issue Name]]</f>
        <v>0</v>
      </c>
      <c r="B979" s="103" t="str">
        <f>Final_Report[[#This Row],[Summary]]</f>
        <v>N/A</v>
      </c>
      <c r="C979" s="103" t="str">
        <f>CONCATENATE("*Steps to Reproduce:*",CHAR(10),CHAR(10),'Final Report'!AD979,CHAR(10),CHAR(10),'Final Report'!AF979,CHAR(10),CHAR(10),"*Actual Result:*",CHAR(10),'Final Report'!V979,CHAR(10),CHAR(10),"*ScreenShot Name:*",CHAR(10),'Final Report'!AI979,CHAR(10),CHAR(10),IF('Final Report'!X979&lt;&gt;"",CONCATENATE("*Code Snippet*",CHAR(10),'Final Report'!X979,CHAR(10),CHAR(10)),""),"*Expected Result*",CHAR(10),'Final Report'!Z979,CHAR(10),CHAR(10),"*Rationale*",CHAR(10),'Final Report'!AA979,CHAR(10),CHAR(10),"*Recommendation*",CHAR(10),'Final Report'!AC979,CHAR(10),CHAR(10),"*WCAG 2.1 Conformance Level:*",CHAR(10),'Final Report'!AG979,CHAR(10),CHAR(10),"*WCAG 2.1 Success Criteria:*",CHAR(10),'Final Report'!AH979,CHAR(10),CHAR(10),"*Tested on:*",CHAR(10),'Final Report'!AK979,CHAR(10),CHAR(10),IF(OR('Final Report'!G979&lt;&gt;"",'Final Report'!H979&lt;&gt;"",'Final Report'!I979&lt;&gt;"",'Final Report'!J979&lt;&gt;"",'Final Report'!K979&lt;&gt;"",'Final Report'!L979&lt;&gt;"",'Final Report'!M979&lt;&gt;"",'Final Report'!N979&lt;&gt;"",'Final Report'!O979&lt;&gt;""),CONCATENATE("*Assistive Technology:*",CHAR(10),IF('Final Report'!G979&lt;&gt;"",CONCATENATE("JAWS 2022 - Chrome - Windows - ",'Final Report'!G979,CHAR(10)),""),IF('Final Report'!H979&lt;&gt;"",CONCATENATE("NVDA 2022 - Firefox - Windows - ",'Final Report'!H979,CHAR(10)),""),IF('Final Report'!I979&lt;&gt;"",CONCATENATE("NVDA 2022 - Chrome - Windows - ",'Final Report'!I979,CHAR(10)),""),IF('Final Report'!J979&lt;&gt;"",CONCATENATE("VoiceOver - Safari - MAC OS - ",'Final Report'!J979,CHAR(10)),""),IF('Final Report'!K979&lt;&gt;"",CONCATENATE("VoiceOver - Chrome - MAC OS  - ",'Final Report'!K979,CHAR(10)),""),IF('Final Report'!L979&lt;&gt;"",CONCATENATE("VoiceOver - iOS - ",'Final Report'!L979,CHAR(10)),""),IF('Final Report'!M979&lt;&gt;"",CONCATENATE("TalkBack - Android - ",'Final Report'!M979,CHAR(10)),""),IF('Final Report'!N979&lt;&gt;"",CONCATENATE("ZoomText - ",'Final Report'!N979,CHAR(10)),""),IF('Final Report'!O979&lt;&gt;"",CONCATENATE("Dragon - ",'Final Report'!O979,CHAR(10)),""),CHAR(10),"*Original Bug:*",CHAR(10),)))</f>
        <v>*Steps to Reproduce:*
N/A
*Actual Result:*
N/A
*ScreenShot Name:*
*Code Snippet*
0
*Expected Result*
N/A
*Rationale*
N/A
*Recommendation*
N/A
*WCAG 2.1 Conformance Level:*
N/A
*WCAG 2.1 Success Criteria:*
N/A
*Tested on:*
Windows: 11
MAC OS: 12
iOS: 15
Android OS: 10
FALSE</v>
      </c>
      <c r="D979" s="121" t="b">
        <f>Final_Report[[#This Row],[Severity]]</f>
        <v>0</v>
      </c>
      <c r="E979" s="103" t="str">
        <f>CONCATENATE('Final Report'!AD979,CHAR(10),CHAR(10),'Final Report'!AF979)</f>
        <v xml:space="preserve">
N/A</v>
      </c>
      <c r="F979" s="103" t="str">
        <f>Final_Report[[#This Row],[Components]]</f>
        <v>N/A (Level N/A), Accessibility, Audit, Marketing, MLM-XL, MLVISION, MyLab, US, VPAT</v>
      </c>
      <c r="G979" s="103" t="e">
        <f>Final_Report[[#This Row],[Labels]]</f>
        <v>#VALUE!</v>
      </c>
      <c r="H979" s="103">
        <f>Final_Report[[#This Row],[ScreenShot Name]]</f>
        <v>0</v>
      </c>
      <c r="I979" s="104">
        <f>Final_Report[[#This Row],[Priority]]</f>
        <v>0</v>
      </c>
      <c r="J979" s="103">
        <f>Final_Report[[#This Row],[Uploading Status]]</f>
        <v>0</v>
      </c>
    </row>
    <row r="980" spans="1:10" ht="409.5" hidden="1">
      <c r="A980" s="58">
        <f>Final_Report[[#This Row],[Issue Name]]</f>
        <v>0</v>
      </c>
      <c r="B980" s="103" t="str">
        <f>Final_Report[[#This Row],[Summary]]</f>
        <v>N/A</v>
      </c>
      <c r="C980" s="103" t="str">
        <f>CONCATENATE("*Steps to Reproduce:*",CHAR(10),CHAR(10),'Final Report'!AD980,CHAR(10),CHAR(10),'Final Report'!AF980,CHAR(10),CHAR(10),"*Actual Result:*",CHAR(10),'Final Report'!V980,CHAR(10),CHAR(10),"*ScreenShot Name:*",CHAR(10),'Final Report'!AI980,CHAR(10),CHAR(10),IF('Final Report'!X980&lt;&gt;"",CONCATENATE("*Code Snippet*",CHAR(10),'Final Report'!X980,CHAR(10),CHAR(10)),""),"*Expected Result*",CHAR(10),'Final Report'!Z980,CHAR(10),CHAR(10),"*Rationale*",CHAR(10),'Final Report'!AA980,CHAR(10),CHAR(10),"*Recommendation*",CHAR(10),'Final Report'!AC980,CHAR(10),CHAR(10),"*WCAG 2.1 Conformance Level:*",CHAR(10),'Final Report'!AG980,CHAR(10),CHAR(10),"*WCAG 2.1 Success Criteria:*",CHAR(10),'Final Report'!AH980,CHAR(10),CHAR(10),"*Tested on:*",CHAR(10),'Final Report'!AK980,CHAR(10),CHAR(10),IF(OR('Final Report'!G980&lt;&gt;"",'Final Report'!H980&lt;&gt;"",'Final Report'!I980&lt;&gt;"",'Final Report'!J980&lt;&gt;"",'Final Report'!K980&lt;&gt;"",'Final Report'!L980&lt;&gt;"",'Final Report'!M980&lt;&gt;"",'Final Report'!N980&lt;&gt;"",'Final Report'!O980&lt;&gt;""),CONCATENATE("*Assistive Technology:*",CHAR(10),IF('Final Report'!G980&lt;&gt;"",CONCATENATE("JAWS 2022 - Chrome - Windows - ",'Final Report'!G980,CHAR(10)),""),IF('Final Report'!H980&lt;&gt;"",CONCATENATE("NVDA 2022 - Firefox - Windows - ",'Final Report'!H980,CHAR(10)),""),IF('Final Report'!I980&lt;&gt;"",CONCATENATE("NVDA 2022 - Chrome - Windows - ",'Final Report'!I980,CHAR(10)),""),IF('Final Report'!J980&lt;&gt;"",CONCATENATE("VoiceOver - Safari - MAC OS - ",'Final Report'!J980,CHAR(10)),""),IF('Final Report'!K980&lt;&gt;"",CONCATENATE("VoiceOver - Chrome - MAC OS  - ",'Final Report'!K980,CHAR(10)),""),IF('Final Report'!L980&lt;&gt;"",CONCATENATE("VoiceOver - iOS - ",'Final Report'!L980,CHAR(10)),""),IF('Final Report'!M980&lt;&gt;"",CONCATENATE("TalkBack - Android - ",'Final Report'!M980,CHAR(10)),""),IF('Final Report'!N980&lt;&gt;"",CONCATENATE("ZoomText - ",'Final Report'!N980,CHAR(10)),""),IF('Final Report'!O980&lt;&gt;"",CONCATENATE("Dragon - ",'Final Report'!O980,CHAR(10)),""),CHAR(10),"*Original Bug:*",CHAR(10),)))</f>
        <v>*Steps to Reproduce:*
N/A
*Actual Result:*
N/A
*ScreenShot Name:*
*Code Snippet*
0
*Expected Result*
N/A
*Rationale*
N/A
*Recommendation*
N/A
*WCAG 2.1 Conformance Level:*
N/A
*WCAG 2.1 Success Criteria:*
N/A
*Tested on:*
Windows: 11
MAC OS: 12
iOS: 15
Android OS: 10
FALSE</v>
      </c>
      <c r="D980" s="121" t="b">
        <f>Final_Report[[#This Row],[Severity]]</f>
        <v>0</v>
      </c>
      <c r="E980" s="103" t="str">
        <f>CONCATENATE('Final Report'!AD980,CHAR(10),CHAR(10),'Final Report'!AF980)</f>
        <v xml:space="preserve">
N/A</v>
      </c>
      <c r="F980" s="103" t="str">
        <f>Final_Report[[#This Row],[Components]]</f>
        <v>N/A (Level N/A), Accessibility, Audit, Marketing, MLM-XL, MLVISION, MyLab, US, VPAT</v>
      </c>
      <c r="G980" s="103" t="e">
        <f>Final_Report[[#This Row],[Labels]]</f>
        <v>#VALUE!</v>
      </c>
      <c r="H980" s="103">
        <f>Final_Report[[#This Row],[ScreenShot Name]]</f>
        <v>0</v>
      </c>
      <c r="I980" s="104">
        <f>Final_Report[[#This Row],[Priority]]</f>
        <v>0</v>
      </c>
      <c r="J980" s="103">
        <f>Final_Report[[#This Row],[Uploading Status]]</f>
        <v>0</v>
      </c>
    </row>
    <row r="981" spans="1:10" ht="409.5" hidden="1">
      <c r="A981" s="58">
        <f>Final_Report[[#This Row],[Issue Name]]</f>
        <v>0</v>
      </c>
      <c r="B981" s="103" t="str">
        <f>Final_Report[[#This Row],[Summary]]</f>
        <v>N/A</v>
      </c>
      <c r="C981" s="103" t="str">
        <f>CONCATENATE("*Steps to Reproduce:*",CHAR(10),CHAR(10),'Final Report'!AD981,CHAR(10),CHAR(10),'Final Report'!AF981,CHAR(10),CHAR(10),"*Actual Result:*",CHAR(10),'Final Report'!V981,CHAR(10),CHAR(10),"*ScreenShot Name:*",CHAR(10),'Final Report'!AI981,CHAR(10),CHAR(10),IF('Final Report'!X981&lt;&gt;"",CONCATENATE("*Code Snippet*",CHAR(10),'Final Report'!X981,CHAR(10),CHAR(10)),""),"*Expected Result*",CHAR(10),'Final Report'!Z981,CHAR(10),CHAR(10),"*Rationale*",CHAR(10),'Final Report'!AA981,CHAR(10),CHAR(10),"*Recommendation*",CHAR(10),'Final Report'!AC981,CHAR(10),CHAR(10),"*WCAG 2.1 Conformance Level:*",CHAR(10),'Final Report'!AG981,CHAR(10),CHAR(10),"*WCAG 2.1 Success Criteria:*",CHAR(10),'Final Report'!AH981,CHAR(10),CHAR(10),"*Tested on:*",CHAR(10),'Final Report'!AK981,CHAR(10),CHAR(10),IF(OR('Final Report'!G981&lt;&gt;"",'Final Report'!H981&lt;&gt;"",'Final Report'!I981&lt;&gt;"",'Final Report'!J981&lt;&gt;"",'Final Report'!K981&lt;&gt;"",'Final Report'!L981&lt;&gt;"",'Final Report'!M981&lt;&gt;"",'Final Report'!N981&lt;&gt;"",'Final Report'!O981&lt;&gt;""),CONCATENATE("*Assistive Technology:*",CHAR(10),IF('Final Report'!G981&lt;&gt;"",CONCATENATE("JAWS 2022 - Chrome - Windows - ",'Final Report'!G981,CHAR(10)),""),IF('Final Report'!H981&lt;&gt;"",CONCATENATE("NVDA 2022 - Firefox - Windows - ",'Final Report'!H981,CHAR(10)),""),IF('Final Report'!I981&lt;&gt;"",CONCATENATE("NVDA 2022 - Chrome - Windows - ",'Final Report'!I981,CHAR(10)),""),IF('Final Report'!J981&lt;&gt;"",CONCATENATE("VoiceOver - Safari - MAC OS - ",'Final Report'!J981,CHAR(10)),""),IF('Final Report'!K981&lt;&gt;"",CONCATENATE("VoiceOver - Chrome - MAC OS  - ",'Final Report'!K981,CHAR(10)),""),IF('Final Report'!L981&lt;&gt;"",CONCATENATE("VoiceOver - iOS - ",'Final Report'!L981,CHAR(10)),""),IF('Final Report'!M981&lt;&gt;"",CONCATENATE("TalkBack - Android - ",'Final Report'!M981,CHAR(10)),""),IF('Final Report'!N981&lt;&gt;"",CONCATENATE("ZoomText - ",'Final Report'!N981,CHAR(10)),""),IF('Final Report'!O981&lt;&gt;"",CONCATENATE("Dragon - ",'Final Report'!O981,CHAR(10)),""),CHAR(10),"*Original Bug:*",CHAR(10),)))</f>
        <v>*Steps to Reproduce:*
N/A
*Actual Result:*
N/A
*ScreenShot Name:*
*Code Snippet*
0
*Expected Result*
N/A
*Rationale*
N/A
*Recommendation*
N/A
*WCAG 2.1 Conformance Level:*
N/A
*WCAG 2.1 Success Criteria:*
N/A
*Tested on:*
Windows: 11
MAC OS: 12
iOS: 15
Android OS: 10
FALSE</v>
      </c>
      <c r="D981" s="121" t="b">
        <f>Final_Report[[#This Row],[Severity]]</f>
        <v>0</v>
      </c>
      <c r="E981" s="103" t="str">
        <f>CONCATENATE('Final Report'!AD981,CHAR(10),CHAR(10),'Final Report'!AF981)</f>
        <v xml:space="preserve">
N/A</v>
      </c>
      <c r="F981" s="103" t="str">
        <f>Final_Report[[#This Row],[Components]]</f>
        <v>N/A (Level N/A), Accessibility, Audit, Marketing, MLM-XL, MLVISION, MyLab, US, VPAT</v>
      </c>
      <c r="G981" s="103" t="e">
        <f>Final_Report[[#This Row],[Labels]]</f>
        <v>#VALUE!</v>
      </c>
      <c r="H981" s="103">
        <f>Final_Report[[#This Row],[ScreenShot Name]]</f>
        <v>0</v>
      </c>
      <c r="I981" s="104">
        <f>Final_Report[[#This Row],[Priority]]</f>
        <v>0</v>
      </c>
      <c r="J981" s="103">
        <f>Final_Report[[#This Row],[Uploading Status]]</f>
        <v>0</v>
      </c>
    </row>
    <row r="982" spans="1:10" ht="409.5" hidden="1">
      <c r="A982" s="58">
        <f>Final_Report[[#This Row],[Issue Name]]</f>
        <v>0</v>
      </c>
      <c r="B982" s="103" t="str">
        <f>Final_Report[[#This Row],[Summary]]</f>
        <v>N/A</v>
      </c>
      <c r="C982" s="103" t="str">
        <f>CONCATENATE("*Steps to Reproduce:*",CHAR(10),CHAR(10),'Final Report'!AD982,CHAR(10),CHAR(10),'Final Report'!AF982,CHAR(10),CHAR(10),"*Actual Result:*",CHAR(10),'Final Report'!V982,CHAR(10),CHAR(10),"*ScreenShot Name:*",CHAR(10),'Final Report'!AI982,CHAR(10),CHAR(10),IF('Final Report'!X982&lt;&gt;"",CONCATENATE("*Code Snippet*",CHAR(10),'Final Report'!X982,CHAR(10),CHAR(10)),""),"*Expected Result*",CHAR(10),'Final Report'!Z982,CHAR(10),CHAR(10),"*Rationale*",CHAR(10),'Final Report'!AA982,CHAR(10),CHAR(10),"*Recommendation*",CHAR(10),'Final Report'!AC982,CHAR(10),CHAR(10),"*WCAG 2.1 Conformance Level:*",CHAR(10),'Final Report'!AG982,CHAR(10),CHAR(10),"*WCAG 2.1 Success Criteria:*",CHAR(10),'Final Report'!AH982,CHAR(10),CHAR(10),"*Tested on:*",CHAR(10),'Final Report'!AK982,CHAR(10),CHAR(10),IF(OR('Final Report'!G982&lt;&gt;"",'Final Report'!H982&lt;&gt;"",'Final Report'!I982&lt;&gt;"",'Final Report'!J982&lt;&gt;"",'Final Report'!K982&lt;&gt;"",'Final Report'!L982&lt;&gt;"",'Final Report'!M982&lt;&gt;"",'Final Report'!N982&lt;&gt;"",'Final Report'!O982&lt;&gt;""),CONCATENATE("*Assistive Technology:*",CHAR(10),IF('Final Report'!G982&lt;&gt;"",CONCATENATE("JAWS 2022 - Chrome - Windows - ",'Final Report'!G982,CHAR(10)),""),IF('Final Report'!H982&lt;&gt;"",CONCATENATE("NVDA 2022 - Firefox - Windows - ",'Final Report'!H982,CHAR(10)),""),IF('Final Report'!I982&lt;&gt;"",CONCATENATE("NVDA 2022 - Chrome - Windows - ",'Final Report'!I982,CHAR(10)),""),IF('Final Report'!J982&lt;&gt;"",CONCATENATE("VoiceOver - Safari - MAC OS - ",'Final Report'!J982,CHAR(10)),""),IF('Final Report'!K982&lt;&gt;"",CONCATENATE("VoiceOver - Chrome - MAC OS  - ",'Final Report'!K982,CHAR(10)),""),IF('Final Report'!L982&lt;&gt;"",CONCATENATE("VoiceOver - iOS - ",'Final Report'!L982,CHAR(10)),""),IF('Final Report'!M982&lt;&gt;"",CONCATENATE("TalkBack - Android - ",'Final Report'!M982,CHAR(10)),""),IF('Final Report'!N982&lt;&gt;"",CONCATENATE("ZoomText - ",'Final Report'!N982,CHAR(10)),""),IF('Final Report'!O982&lt;&gt;"",CONCATENATE("Dragon - ",'Final Report'!O982,CHAR(10)),""),CHAR(10),"*Original Bug:*",CHAR(10),)))</f>
        <v>*Steps to Reproduce:*
N/A
*Actual Result:*
N/A
*ScreenShot Name:*
*Code Snippet*
0
*Expected Result*
N/A
*Rationale*
N/A
*Recommendation*
N/A
*WCAG 2.1 Conformance Level:*
N/A
*WCAG 2.1 Success Criteria:*
N/A
*Tested on:*
Windows: 11
MAC OS: 12
iOS: 15
Android OS: 10
FALSE</v>
      </c>
      <c r="D982" s="121" t="b">
        <f>Final_Report[[#This Row],[Severity]]</f>
        <v>0</v>
      </c>
      <c r="E982" s="103" t="str">
        <f>CONCATENATE('Final Report'!AD982,CHAR(10),CHAR(10),'Final Report'!AF982)</f>
        <v xml:space="preserve">
N/A</v>
      </c>
      <c r="F982" s="103" t="str">
        <f>Final_Report[[#This Row],[Components]]</f>
        <v>N/A (Level N/A), Accessibility, Audit, Marketing, MLM-XL, MLVISION, MyLab, US, VPAT</v>
      </c>
      <c r="G982" s="103" t="e">
        <f>Final_Report[[#This Row],[Labels]]</f>
        <v>#VALUE!</v>
      </c>
      <c r="H982" s="103">
        <f>Final_Report[[#This Row],[ScreenShot Name]]</f>
        <v>0</v>
      </c>
      <c r="I982" s="104">
        <f>Final_Report[[#This Row],[Priority]]</f>
        <v>0</v>
      </c>
      <c r="J982" s="103">
        <f>Final_Report[[#This Row],[Uploading Status]]</f>
        <v>0</v>
      </c>
    </row>
    <row r="983" spans="1:10" ht="409.5" hidden="1">
      <c r="A983" s="58">
        <f>Final_Report[[#This Row],[Issue Name]]</f>
        <v>0</v>
      </c>
      <c r="B983" s="103" t="str">
        <f>Final_Report[[#This Row],[Summary]]</f>
        <v>N/A</v>
      </c>
      <c r="C983" s="103" t="str">
        <f>CONCATENATE("*Steps to Reproduce:*",CHAR(10),CHAR(10),'Final Report'!AD983,CHAR(10),CHAR(10),'Final Report'!AF983,CHAR(10),CHAR(10),"*Actual Result:*",CHAR(10),'Final Report'!V983,CHAR(10),CHAR(10),"*ScreenShot Name:*",CHAR(10),'Final Report'!AI983,CHAR(10),CHAR(10),IF('Final Report'!X983&lt;&gt;"",CONCATENATE("*Code Snippet*",CHAR(10),'Final Report'!X983,CHAR(10),CHAR(10)),""),"*Expected Result*",CHAR(10),'Final Report'!Z983,CHAR(10),CHAR(10),"*Rationale*",CHAR(10),'Final Report'!AA983,CHAR(10),CHAR(10),"*Recommendation*",CHAR(10),'Final Report'!AC983,CHAR(10),CHAR(10),"*WCAG 2.1 Conformance Level:*",CHAR(10),'Final Report'!AG983,CHAR(10),CHAR(10),"*WCAG 2.1 Success Criteria:*",CHAR(10),'Final Report'!AH983,CHAR(10),CHAR(10),"*Tested on:*",CHAR(10),'Final Report'!AK983,CHAR(10),CHAR(10),IF(OR('Final Report'!G983&lt;&gt;"",'Final Report'!H983&lt;&gt;"",'Final Report'!I983&lt;&gt;"",'Final Report'!J983&lt;&gt;"",'Final Report'!K983&lt;&gt;"",'Final Report'!L983&lt;&gt;"",'Final Report'!M983&lt;&gt;"",'Final Report'!N983&lt;&gt;"",'Final Report'!O983&lt;&gt;""),CONCATENATE("*Assistive Technology:*",CHAR(10),IF('Final Report'!G983&lt;&gt;"",CONCATENATE("JAWS 2022 - Chrome - Windows - ",'Final Report'!G983,CHAR(10)),""),IF('Final Report'!H983&lt;&gt;"",CONCATENATE("NVDA 2022 - Firefox - Windows - ",'Final Report'!H983,CHAR(10)),""),IF('Final Report'!I983&lt;&gt;"",CONCATENATE("NVDA 2022 - Chrome - Windows - ",'Final Report'!I983,CHAR(10)),""),IF('Final Report'!J983&lt;&gt;"",CONCATENATE("VoiceOver - Safari - MAC OS - ",'Final Report'!J983,CHAR(10)),""),IF('Final Report'!K983&lt;&gt;"",CONCATENATE("VoiceOver - Chrome - MAC OS  - ",'Final Report'!K983,CHAR(10)),""),IF('Final Report'!L983&lt;&gt;"",CONCATENATE("VoiceOver - iOS - ",'Final Report'!L983,CHAR(10)),""),IF('Final Report'!M983&lt;&gt;"",CONCATENATE("TalkBack - Android - ",'Final Report'!M983,CHAR(10)),""),IF('Final Report'!N983&lt;&gt;"",CONCATENATE("ZoomText - ",'Final Report'!N983,CHAR(10)),""),IF('Final Report'!O983&lt;&gt;"",CONCATENATE("Dragon - ",'Final Report'!O983,CHAR(10)),""),CHAR(10),"*Original Bug:*",CHAR(10),)))</f>
        <v>*Steps to Reproduce:*
N/A
*Actual Result:*
N/A
*ScreenShot Name:*
*Code Snippet*
0
*Expected Result*
N/A
*Rationale*
N/A
*Recommendation*
N/A
*WCAG 2.1 Conformance Level:*
N/A
*WCAG 2.1 Success Criteria:*
N/A
*Tested on:*
Windows: 11
MAC OS: 12
iOS: 15
Android OS: 10
FALSE</v>
      </c>
      <c r="D983" s="121" t="b">
        <f>Final_Report[[#This Row],[Severity]]</f>
        <v>0</v>
      </c>
      <c r="E983" s="103" t="str">
        <f>CONCATENATE('Final Report'!AD983,CHAR(10),CHAR(10),'Final Report'!AF983)</f>
        <v xml:space="preserve">
N/A</v>
      </c>
      <c r="F983" s="103" t="str">
        <f>Final_Report[[#This Row],[Components]]</f>
        <v>N/A (Level N/A), Accessibility, Audit, Marketing, MLM-XL, MLVISION, MyLab, US, VPAT</v>
      </c>
      <c r="G983" s="103" t="e">
        <f>Final_Report[[#This Row],[Labels]]</f>
        <v>#VALUE!</v>
      </c>
      <c r="H983" s="103">
        <f>Final_Report[[#This Row],[ScreenShot Name]]</f>
        <v>0</v>
      </c>
      <c r="I983" s="104">
        <f>Final_Report[[#This Row],[Priority]]</f>
        <v>0</v>
      </c>
      <c r="J983" s="103">
        <f>Final_Report[[#This Row],[Uploading Status]]</f>
        <v>0</v>
      </c>
    </row>
    <row r="984" spans="1:10" ht="409.5" hidden="1">
      <c r="A984" s="58">
        <f>Final_Report[[#This Row],[Issue Name]]</f>
        <v>0</v>
      </c>
      <c r="B984" s="103" t="str">
        <f>Final_Report[[#This Row],[Summary]]</f>
        <v>N/A</v>
      </c>
      <c r="C984" s="103" t="str">
        <f>CONCATENATE("*Steps to Reproduce:*",CHAR(10),CHAR(10),'Final Report'!AD984,CHAR(10),CHAR(10),'Final Report'!AF984,CHAR(10),CHAR(10),"*Actual Result:*",CHAR(10),'Final Report'!V984,CHAR(10),CHAR(10),"*ScreenShot Name:*",CHAR(10),'Final Report'!AI984,CHAR(10),CHAR(10),IF('Final Report'!X984&lt;&gt;"",CONCATENATE("*Code Snippet*",CHAR(10),'Final Report'!X984,CHAR(10),CHAR(10)),""),"*Expected Result*",CHAR(10),'Final Report'!Z984,CHAR(10),CHAR(10),"*Rationale*",CHAR(10),'Final Report'!AA984,CHAR(10),CHAR(10),"*Recommendation*",CHAR(10),'Final Report'!AC984,CHAR(10),CHAR(10),"*WCAG 2.1 Conformance Level:*",CHAR(10),'Final Report'!AG984,CHAR(10),CHAR(10),"*WCAG 2.1 Success Criteria:*",CHAR(10),'Final Report'!AH984,CHAR(10),CHAR(10),"*Tested on:*",CHAR(10),'Final Report'!AK984,CHAR(10),CHAR(10),IF(OR('Final Report'!G984&lt;&gt;"",'Final Report'!H984&lt;&gt;"",'Final Report'!I984&lt;&gt;"",'Final Report'!J984&lt;&gt;"",'Final Report'!K984&lt;&gt;"",'Final Report'!L984&lt;&gt;"",'Final Report'!M984&lt;&gt;"",'Final Report'!N984&lt;&gt;"",'Final Report'!O984&lt;&gt;""),CONCATENATE("*Assistive Technology:*",CHAR(10),IF('Final Report'!G984&lt;&gt;"",CONCATENATE("JAWS 2022 - Chrome - Windows - ",'Final Report'!G984,CHAR(10)),""),IF('Final Report'!H984&lt;&gt;"",CONCATENATE("NVDA 2022 - Firefox - Windows - ",'Final Report'!H984,CHAR(10)),""),IF('Final Report'!I984&lt;&gt;"",CONCATENATE("NVDA 2022 - Chrome - Windows - ",'Final Report'!I984,CHAR(10)),""),IF('Final Report'!J984&lt;&gt;"",CONCATENATE("VoiceOver - Safari - MAC OS - ",'Final Report'!J984,CHAR(10)),""),IF('Final Report'!K984&lt;&gt;"",CONCATENATE("VoiceOver - Chrome - MAC OS  - ",'Final Report'!K984,CHAR(10)),""),IF('Final Report'!L984&lt;&gt;"",CONCATENATE("VoiceOver - iOS - ",'Final Report'!L984,CHAR(10)),""),IF('Final Report'!M984&lt;&gt;"",CONCATENATE("TalkBack - Android - ",'Final Report'!M984,CHAR(10)),""),IF('Final Report'!N984&lt;&gt;"",CONCATENATE("ZoomText - ",'Final Report'!N984,CHAR(10)),""),IF('Final Report'!O984&lt;&gt;"",CONCATENATE("Dragon - ",'Final Report'!O984,CHAR(10)),""),CHAR(10),"*Original Bug:*",CHAR(10),)))</f>
        <v>*Steps to Reproduce:*
N/A
*Actual Result:*
N/A
*ScreenShot Name:*
*Code Snippet*
0
*Expected Result*
N/A
*Rationale*
N/A
*Recommendation*
N/A
*WCAG 2.1 Conformance Level:*
N/A
*WCAG 2.1 Success Criteria:*
N/A
*Tested on:*
Windows: 11
MAC OS: 12
iOS: 15
Android OS: 10
FALSE</v>
      </c>
      <c r="D984" s="121" t="b">
        <f>Final_Report[[#This Row],[Severity]]</f>
        <v>0</v>
      </c>
      <c r="E984" s="103" t="str">
        <f>CONCATENATE('Final Report'!AD984,CHAR(10),CHAR(10),'Final Report'!AF984)</f>
        <v xml:space="preserve">
N/A</v>
      </c>
      <c r="F984" s="103" t="str">
        <f>Final_Report[[#This Row],[Components]]</f>
        <v>N/A (Level N/A), Accessibility, Audit, Marketing, MLM-XL, MLVISION, MyLab, US, VPAT</v>
      </c>
      <c r="G984" s="103" t="e">
        <f>Final_Report[[#This Row],[Labels]]</f>
        <v>#VALUE!</v>
      </c>
      <c r="H984" s="103">
        <f>Final_Report[[#This Row],[ScreenShot Name]]</f>
        <v>0</v>
      </c>
      <c r="I984" s="104">
        <f>Final_Report[[#This Row],[Priority]]</f>
        <v>0</v>
      </c>
      <c r="J984" s="103">
        <f>Final_Report[[#This Row],[Uploading Status]]</f>
        <v>0</v>
      </c>
    </row>
    <row r="985" spans="1:10" ht="409.5" hidden="1">
      <c r="A985" s="58">
        <f>Final_Report[[#This Row],[Issue Name]]</f>
        <v>0</v>
      </c>
      <c r="B985" s="103" t="str">
        <f>Final_Report[[#This Row],[Summary]]</f>
        <v>N/A</v>
      </c>
      <c r="C985" s="103" t="str">
        <f>CONCATENATE("*Steps to Reproduce:*",CHAR(10),CHAR(10),'Final Report'!AD985,CHAR(10),CHAR(10),'Final Report'!AF985,CHAR(10),CHAR(10),"*Actual Result:*",CHAR(10),'Final Report'!V985,CHAR(10),CHAR(10),"*ScreenShot Name:*",CHAR(10),'Final Report'!AI985,CHAR(10),CHAR(10),IF('Final Report'!X985&lt;&gt;"",CONCATENATE("*Code Snippet*",CHAR(10),'Final Report'!X985,CHAR(10),CHAR(10)),""),"*Expected Result*",CHAR(10),'Final Report'!Z985,CHAR(10),CHAR(10),"*Rationale*",CHAR(10),'Final Report'!AA985,CHAR(10),CHAR(10),"*Recommendation*",CHAR(10),'Final Report'!AC985,CHAR(10),CHAR(10),"*WCAG 2.1 Conformance Level:*",CHAR(10),'Final Report'!AG985,CHAR(10),CHAR(10),"*WCAG 2.1 Success Criteria:*",CHAR(10),'Final Report'!AH985,CHAR(10),CHAR(10),"*Tested on:*",CHAR(10),'Final Report'!AK985,CHAR(10),CHAR(10),IF(OR('Final Report'!G985&lt;&gt;"",'Final Report'!H985&lt;&gt;"",'Final Report'!I985&lt;&gt;"",'Final Report'!J985&lt;&gt;"",'Final Report'!K985&lt;&gt;"",'Final Report'!L985&lt;&gt;"",'Final Report'!M985&lt;&gt;"",'Final Report'!N985&lt;&gt;"",'Final Report'!O985&lt;&gt;""),CONCATENATE("*Assistive Technology:*",CHAR(10),IF('Final Report'!G985&lt;&gt;"",CONCATENATE("JAWS 2022 - Chrome - Windows - ",'Final Report'!G985,CHAR(10)),""),IF('Final Report'!H985&lt;&gt;"",CONCATENATE("NVDA 2022 - Firefox - Windows - ",'Final Report'!H985,CHAR(10)),""),IF('Final Report'!I985&lt;&gt;"",CONCATENATE("NVDA 2022 - Chrome - Windows - ",'Final Report'!I985,CHAR(10)),""),IF('Final Report'!J985&lt;&gt;"",CONCATENATE("VoiceOver - Safari - MAC OS - ",'Final Report'!J985,CHAR(10)),""),IF('Final Report'!K985&lt;&gt;"",CONCATENATE("VoiceOver - Chrome - MAC OS  - ",'Final Report'!K985,CHAR(10)),""),IF('Final Report'!L985&lt;&gt;"",CONCATENATE("VoiceOver - iOS - ",'Final Report'!L985,CHAR(10)),""),IF('Final Report'!M985&lt;&gt;"",CONCATENATE("TalkBack - Android - ",'Final Report'!M985,CHAR(10)),""),IF('Final Report'!N985&lt;&gt;"",CONCATENATE("ZoomText - ",'Final Report'!N985,CHAR(10)),""),IF('Final Report'!O985&lt;&gt;"",CONCATENATE("Dragon - ",'Final Report'!O985,CHAR(10)),""),CHAR(10),"*Original Bug:*",CHAR(10),)))</f>
        <v>*Steps to Reproduce:*
N/A
*Actual Result:*
N/A
*ScreenShot Name:*
*Code Snippet*
0
*Expected Result*
N/A
*Rationale*
N/A
*Recommendation*
N/A
*WCAG 2.1 Conformance Level:*
N/A
*WCAG 2.1 Success Criteria:*
N/A
*Tested on:*
Windows: 11
MAC OS: 12
iOS: 15
Android OS: 10
FALSE</v>
      </c>
      <c r="D985" s="121" t="b">
        <f>Final_Report[[#This Row],[Severity]]</f>
        <v>0</v>
      </c>
      <c r="E985" s="103" t="str">
        <f>CONCATENATE('Final Report'!AD985,CHAR(10),CHAR(10),'Final Report'!AF985)</f>
        <v xml:space="preserve">
N/A</v>
      </c>
      <c r="F985" s="103" t="str">
        <f>Final_Report[[#This Row],[Components]]</f>
        <v>N/A (Level N/A), Accessibility, Audit, Marketing, MLM-XL, MLVISION, MyLab, US, VPAT</v>
      </c>
      <c r="G985" s="103" t="e">
        <f>Final_Report[[#This Row],[Labels]]</f>
        <v>#VALUE!</v>
      </c>
      <c r="H985" s="103">
        <f>Final_Report[[#This Row],[ScreenShot Name]]</f>
        <v>0</v>
      </c>
      <c r="I985" s="104">
        <f>Final_Report[[#This Row],[Priority]]</f>
        <v>0</v>
      </c>
      <c r="J985" s="103">
        <f>Final_Report[[#This Row],[Uploading Status]]</f>
        <v>0</v>
      </c>
    </row>
    <row r="986" spans="1:10" ht="409.5" hidden="1">
      <c r="A986" s="58">
        <f>Final_Report[[#This Row],[Issue Name]]</f>
        <v>0</v>
      </c>
      <c r="B986" s="103" t="str">
        <f>Final_Report[[#This Row],[Summary]]</f>
        <v>N/A</v>
      </c>
      <c r="C986" s="103" t="str">
        <f>CONCATENATE("*Steps to Reproduce:*",CHAR(10),CHAR(10),'Final Report'!AD986,CHAR(10),CHAR(10),'Final Report'!AF986,CHAR(10),CHAR(10),"*Actual Result:*",CHAR(10),'Final Report'!V986,CHAR(10),CHAR(10),"*ScreenShot Name:*",CHAR(10),'Final Report'!AI986,CHAR(10),CHAR(10),IF('Final Report'!X986&lt;&gt;"",CONCATENATE("*Code Snippet*",CHAR(10),'Final Report'!X986,CHAR(10),CHAR(10)),""),"*Expected Result*",CHAR(10),'Final Report'!Z986,CHAR(10),CHAR(10),"*Rationale*",CHAR(10),'Final Report'!AA986,CHAR(10),CHAR(10),"*Recommendation*",CHAR(10),'Final Report'!AC986,CHAR(10),CHAR(10),"*WCAG 2.1 Conformance Level:*",CHAR(10),'Final Report'!AG986,CHAR(10),CHAR(10),"*WCAG 2.1 Success Criteria:*",CHAR(10),'Final Report'!AH986,CHAR(10),CHAR(10),"*Tested on:*",CHAR(10),'Final Report'!AK986,CHAR(10),CHAR(10),IF(OR('Final Report'!G986&lt;&gt;"",'Final Report'!H986&lt;&gt;"",'Final Report'!I986&lt;&gt;"",'Final Report'!J986&lt;&gt;"",'Final Report'!K986&lt;&gt;"",'Final Report'!L986&lt;&gt;"",'Final Report'!M986&lt;&gt;"",'Final Report'!N986&lt;&gt;"",'Final Report'!O986&lt;&gt;""),CONCATENATE("*Assistive Technology:*",CHAR(10),IF('Final Report'!G986&lt;&gt;"",CONCATENATE("JAWS 2022 - Chrome - Windows - ",'Final Report'!G986,CHAR(10)),""),IF('Final Report'!H986&lt;&gt;"",CONCATENATE("NVDA 2022 - Firefox - Windows - ",'Final Report'!H986,CHAR(10)),""),IF('Final Report'!I986&lt;&gt;"",CONCATENATE("NVDA 2022 - Chrome - Windows - ",'Final Report'!I986,CHAR(10)),""),IF('Final Report'!J986&lt;&gt;"",CONCATENATE("VoiceOver - Safari - MAC OS - ",'Final Report'!J986,CHAR(10)),""),IF('Final Report'!K986&lt;&gt;"",CONCATENATE("VoiceOver - Chrome - MAC OS  - ",'Final Report'!K986,CHAR(10)),""),IF('Final Report'!L986&lt;&gt;"",CONCATENATE("VoiceOver - iOS - ",'Final Report'!L986,CHAR(10)),""),IF('Final Report'!M986&lt;&gt;"",CONCATENATE("TalkBack - Android - ",'Final Report'!M986,CHAR(10)),""),IF('Final Report'!N986&lt;&gt;"",CONCATENATE("ZoomText - ",'Final Report'!N986,CHAR(10)),""),IF('Final Report'!O986&lt;&gt;"",CONCATENATE("Dragon - ",'Final Report'!O986,CHAR(10)),""),CHAR(10),"*Original Bug:*",CHAR(10),)))</f>
        <v>*Steps to Reproduce:*
N/A
*Actual Result:*
N/A
*ScreenShot Name:*
*Code Snippet*
0
*Expected Result*
N/A
*Rationale*
N/A
*Recommendation*
N/A
*WCAG 2.1 Conformance Level:*
N/A
*WCAG 2.1 Success Criteria:*
N/A
*Tested on:*
Windows: 11
MAC OS: 12
iOS: 15
Android OS: 10
FALSE</v>
      </c>
      <c r="D986" s="121" t="b">
        <f>Final_Report[[#This Row],[Severity]]</f>
        <v>0</v>
      </c>
      <c r="E986" s="103" t="str">
        <f>CONCATENATE('Final Report'!AD986,CHAR(10),CHAR(10),'Final Report'!AF986)</f>
        <v xml:space="preserve">
N/A</v>
      </c>
      <c r="F986" s="103" t="str">
        <f>Final_Report[[#This Row],[Components]]</f>
        <v>N/A (Level N/A), Accessibility, Audit, Marketing, MLM-XL, MLVISION, MyLab, US, VPAT</v>
      </c>
      <c r="G986" s="103" t="e">
        <f>Final_Report[[#This Row],[Labels]]</f>
        <v>#VALUE!</v>
      </c>
      <c r="H986" s="103">
        <f>Final_Report[[#This Row],[ScreenShot Name]]</f>
        <v>0</v>
      </c>
      <c r="I986" s="104">
        <f>Final_Report[[#This Row],[Priority]]</f>
        <v>0</v>
      </c>
      <c r="J986" s="103">
        <f>Final_Report[[#This Row],[Uploading Status]]</f>
        <v>0</v>
      </c>
    </row>
    <row r="987" spans="1:10" ht="409.5" hidden="1">
      <c r="A987" s="58">
        <f>Final_Report[[#This Row],[Issue Name]]</f>
        <v>0</v>
      </c>
      <c r="B987" s="103" t="str">
        <f>Final_Report[[#This Row],[Summary]]</f>
        <v>N/A</v>
      </c>
      <c r="C987" s="103" t="str">
        <f>CONCATENATE("*Steps to Reproduce:*",CHAR(10),CHAR(10),'Final Report'!AD987,CHAR(10),CHAR(10),'Final Report'!AF987,CHAR(10),CHAR(10),"*Actual Result:*",CHAR(10),'Final Report'!V987,CHAR(10),CHAR(10),"*ScreenShot Name:*",CHAR(10),'Final Report'!AI987,CHAR(10),CHAR(10),IF('Final Report'!X987&lt;&gt;"",CONCATENATE("*Code Snippet*",CHAR(10),'Final Report'!X987,CHAR(10),CHAR(10)),""),"*Expected Result*",CHAR(10),'Final Report'!Z987,CHAR(10),CHAR(10),"*Rationale*",CHAR(10),'Final Report'!AA987,CHAR(10),CHAR(10),"*Recommendation*",CHAR(10),'Final Report'!AC987,CHAR(10),CHAR(10),"*WCAG 2.1 Conformance Level:*",CHAR(10),'Final Report'!AG987,CHAR(10),CHAR(10),"*WCAG 2.1 Success Criteria:*",CHAR(10),'Final Report'!AH987,CHAR(10),CHAR(10),"*Tested on:*",CHAR(10),'Final Report'!AK987,CHAR(10),CHAR(10),IF(OR('Final Report'!G987&lt;&gt;"",'Final Report'!H987&lt;&gt;"",'Final Report'!I987&lt;&gt;"",'Final Report'!J987&lt;&gt;"",'Final Report'!K987&lt;&gt;"",'Final Report'!L987&lt;&gt;"",'Final Report'!M987&lt;&gt;"",'Final Report'!N987&lt;&gt;"",'Final Report'!O987&lt;&gt;""),CONCATENATE("*Assistive Technology:*",CHAR(10),IF('Final Report'!G987&lt;&gt;"",CONCATENATE("JAWS 2022 - Chrome - Windows - ",'Final Report'!G987,CHAR(10)),""),IF('Final Report'!H987&lt;&gt;"",CONCATENATE("NVDA 2022 - Firefox - Windows - ",'Final Report'!H987,CHAR(10)),""),IF('Final Report'!I987&lt;&gt;"",CONCATENATE("NVDA 2022 - Chrome - Windows - ",'Final Report'!I987,CHAR(10)),""),IF('Final Report'!J987&lt;&gt;"",CONCATENATE("VoiceOver - Safari - MAC OS - ",'Final Report'!J987,CHAR(10)),""),IF('Final Report'!K987&lt;&gt;"",CONCATENATE("VoiceOver - Chrome - MAC OS  - ",'Final Report'!K987,CHAR(10)),""),IF('Final Report'!L987&lt;&gt;"",CONCATENATE("VoiceOver - iOS - ",'Final Report'!L987,CHAR(10)),""),IF('Final Report'!M987&lt;&gt;"",CONCATENATE("TalkBack - Android - ",'Final Report'!M987,CHAR(10)),""),IF('Final Report'!N987&lt;&gt;"",CONCATENATE("ZoomText - ",'Final Report'!N987,CHAR(10)),""),IF('Final Report'!O987&lt;&gt;"",CONCATENATE("Dragon - ",'Final Report'!O987,CHAR(10)),""),CHAR(10),"*Original Bug:*",CHAR(10),)))</f>
        <v>*Steps to Reproduce:*
N/A
*Actual Result:*
N/A
*ScreenShot Name:*
*Code Snippet*
0
*Expected Result*
N/A
*Rationale*
N/A
*Recommendation*
N/A
*WCAG 2.1 Conformance Level:*
N/A
*WCAG 2.1 Success Criteria:*
N/A
*Tested on:*
Windows: 11
MAC OS: 12
iOS: 15
Android OS: 10
FALSE</v>
      </c>
      <c r="D987" s="121" t="b">
        <f>Final_Report[[#This Row],[Severity]]</f>
        <v>0</v>
      </c>
      <c r="E987" s="103" t="str">
        <f>CONCATENATE('Final Report'!AD987,CHAR(10),CHAR(10),'Final Report'!AF987)</f>
        <v xml:space="preserve">
N/A</v>
      </c>
      <c r="F987" s="103" t="str">
        <f>Final_Report[[#This Row],[Components]]</f>
        <v>N/A (Level N/A), Accessibility, Audit, Marketing, MLM-XL, MLVISION, MyLab, US, VPAT</v>
      </c>
      <c r="G987" s="103" t="e">
        <f>Final_Report[[#This Row],[Labels]]</f>
        <v>#VALUE!</v>
      </c>
      <c r="H987" s="103">
        <f>Final_Report[[#This Row],[ScreenShot Name]]</f>
        <v>0</v>
      </c>
      <c r="I987" s="104">
        <f>Final_Report[[#This Row],[Priority]]</f>
        <v>0</v>
      </c>
      <c r="J987" s="103">
        <f>Final_Report[[#This Row],[Uploading Status]]</f>
        <v>0</v>
      </c>
    </row>
    <row r="988" spans="1:10" ht="409.5" hidden="1">
      <c r="A988" s="58">
        <f>Final_Report[[#This Row],[Issue Name]]</f>
        <v>0</v>
      </c>
      <c r="B988" s="103" t="str">
        <f>Final_Report[[#This Row],[Summary]]</f>
        <v>N/A</v>
      </c>
      <c r="C988" s="103" t="str">
        <f>CONCATENATE("*Steps to Reproduce:*",CHAR(10),CHAR(10),'Final Report'!AD988,CHAR(10),CHAR(10),'Final Report'!AF988,CHAR(10),CHAR(10),"*Actual Result:*",CHAR(10),'Final Report'!V988,CHAR(10),CHAR(10),"*ScreenShot Name:*",CHAR(10),'Final Report'!AI988,CHAR(10),CHAR(10),IF('Final Report'!X988&lt;&gt;"",CONCATENATE("*Code Snippet*",CHAR(10),'Final Report'!X988,CHAR(10),CHAR(10)),""),"*Expected Result*",CHAR(10),'Final Report'!Z988,CHAR(10),CHAR(10),"*Rationale*",CHAR(10),'Final Report'!AA988,CHAR(10),CHAR(10),"*Recommendation*",CHAR(10),'Final Report'!AC988,CHAR(10),CHAR(10),"*WCAG 2.1 Conformance Level:*",CHAR(10),'Final Report'!AG988,CHAR(10),CHAR(10),"*WCAG 2.1 Success Criteria:*",CHAR(10),'Final Report'!AH988,CHAR(10),CHAR(10),"*Tested on:*",CHAR(10),'Final Report'!AK988,CHAR(10),CHAR(10),IF(OR('Final Report'!G988&lt;&gt;"",'Final Report'!H988&lt;&gt;"",'Final Report'!I988&lt;&gt;"",'Final Report'!J988&lt;&gt;"",'Final Report'!K988&lt;&gt;"",'Final Report'!L988&lt;&gt;"",'Final Report'!M988&lt;&gt;"",'Final Report'!N988&lt;&gt;"",'Final Report'!O988&lt;&gt;""),CONCATENATE("*Assistive Technology:*",CHAR(10),IF('Final Report'!G988&lt;&gt;"",CONCATENATE("JAWS 2022 - Chrome - Windows - ",'Final Report'!G988,CHAR(10)),""),IF('Final Report'!H988&lt;&gt;"",CONCATENATE("NVDA 2022 - Firefox - Windows - ",'Final Report'!H988,CHAR(10)),""),IF('Final Report'!I988&lt;&gt;"",CONCATENATE("NVDA 2022 - Chrome - Windows - ",'Final Report'!I988,CHAR(10)),""),IF('Final Report'!J988&lt;&gt;"",CONCATENATE("VoiceOver - Safari - MAC OS - ",'Final Report'!J988,CHAR(10)),""),IF('Final Report'!K988&lt;&gt;"",CONCATENATE("VoiceOver - Chrome - MAC OS  - ",'Final Report'!K988,CHAR(10)),""),IF('Final Report'!L988&lt;&gt;"",CONCATENATE("VoiceOver - iOS - ",'Final Report'!L988,CHAR(10)),""),IF('Final Report'!M988&lt;&gt;"",CONCATENATE("TalkBack - Android - ",'Final Report'!M988,CHAR(10)),""),IF('Final Report'!N988&lt;&gt;"",CONCATENATE("ZoomText - ",'Final Report'!N988,CHAR(10)),""),IF('Final Report'!O988&lt;&gt;"",CONCATENATE("Dragon - ",'Final Report'!O988,CHAR(10)),""),CHAR(10),"*Original Bug:*",CHAR(10),)))</f>
        <v>*Steps to Reproduce:*
N/A
*Actual Result:*
N/A
*ScreenShot Name:*
*Code Snippet*
0
*Expected Result*
N/A
*Rationale*
N/A
*Recommendation*
N/A
*WCAG 2.1 Conformance Level:*
N/A
*WCAG 2.1 Success Criteria:*
N/A
*Tested on:*
Windows: 11
MAC OS: 12
iOS: 15
Android OS: 10
FALSE</v>
      </c>
      <c r="D988" s="121" t="b">
        <f>Final_Report[[#This Row],[Severity]]</f>
        <v>0</v>
      </c>
      <c r="E988" s="103" t="str">
        <f>CONCATENATE('Final Report'!AD988,CHAR(10),CHAR(10),'Final Report'!AF988)</f>
        <v xml:space="preserve">
N/A</v>
      </c>
      <c r="F988" s="103" t="str">
        <f>Final_Report[[#This Row],[Components]]</f>
        <v>N/A (Level N/A), Accessibility, Audit, Marketing, MLM-XL, MLVISION, MyLab, US, VPAT</v>
      </c>
      <c r="G988" s="103" t="e">
        <f>Final_Report[[#This Row],[Labels]]</f>
        <v>#VALUE!</v>
      </c>
      <c r="H988" s="103">
        <f>Final_Report[[#This Row],[ScreenShot Name]]</f>
        <v>0</v>
      </c>
      <c r="I988" s="104">
        <f>Final_Report[[#This Row],[Priority]]</f>
        <v>0</v>
      </c>
      <c r="J988" s="103">
        <f>Final_Report[[#This Row],[Uploading Status]]</f>
        <v>0</v>
      </c>
    </row>
    <row r="989" spans="1:10" ht="409.5" hidden="1">
      <c r="A989" s="58">
        <f>Final_Report[[#This Row],[Issue Name]]</f>
        <v>0</v>
      </c>
      <c r="B989" s="103" t="str">
        <f>Final_Report[[#This Row],[Summary]]</f>
        <v>N/A</v>
      </c>
      <c r="C989" s="103" t="str">
        <f>CONCATENATE("*Steps to Reproduce:*",CHAR(10),CHAR(10),'Final Report'!AD989,CHAR(10),CHAR(10),'Final Report'!AF989,CHAR(10),CHAR(10),"*Actual Result:*",CHAR(10),'Final Report'!V989,CHAR(10),CHAR(10),"*ScreenShot Name:*",CHAR(10),'Final Report'!AI989,CHAR(10),CHAR(10),IF('Final Report'!X989&lt;&gt;"",CONCATENATE("*Code Snippet*",CHAR(10),'Final Report'!X989,CHAR(10),CHAR(10)),""),"*Expected Result*",CHAR(10),'Final Report'!Z989,CHAR(10),CHAR(10),"*Rationale*",CHAR(10),'Final Report'!AA989,CHAR(10),CHAR(10),"*Recommendation*",CHAR(10),'Final Report'!AC989,CHAR(10),CHAR(10),"*WCAG 2.1 Conformance Level:*",CHAR(10),'Final Report'!AG989,CHAR(10),CHAR(10),"*WCAG 2.1 Success Criteria:*",CHAR(10),'Final Report'!AH989,CHAR(10),CHAR(10),"*Tested on:*",CHAR(10),'Final Report'!AK989,CHAR(10),CHAR(10),IF(OR('Final Report'!G989&lt;&gt;"",'Final Report'!H989&lt;&gt;"",'Final Report'!I989&lt;&gt;"",'Final Report'!J989&lt;&gt;"",'Final Report'!K989&lt;&gt;"",'Final Report'!L989&lt;&gt;"",'Final Report'!M989&lt;&gt;"",'Final Report'!N989&lt;&gt;"",'Final Report'!O989&lt;&gt;""),CONCATENATE("*Assistive Technology:*",CHAR(10),IF('Final Report'!G989&lt;&gt;"",CONCATENATE("JAWS 2022 - Chrome - Windows - ",'Final Report'!G989,CHAR(10)),""),IF('Final Report'!H989&lt;&gt;"",CONCATENATE("NVDA 2022 - Firefox - Windows - ",'Final Report'!H989,CHAR(10)),""),IF('Final Report'!I989&lt;&gt;"",CONCATENATE("NVDA 2022 - Chrome - Windows - ",'Final Report'!I989,CHAR(10)),""),IF('Final Report'!J989&lt;&gt;"",CONCATENATE("VoiceOver - Safari - MAC OS - ",'Final Report'!J989,CHAR(10)),""),IF('Final Report'!K989&lt;&gt;"",CONCATENATE("VoiceOver - Chrome - MAC OS  - ",'Final Report'!K989,CHAR(10)),""),IF('Final Report'!L989&lt;&gt;"",CONCATENATE("VoiceOver - iOS - ",'Final Report'!L989,CHAR(10)),""),IF('Final Report'!M989&lt;&gt;"",CONCATENATE("TalkBack - Android - ",'Final Report'!M989,CHAR(10)),""),IF('Final Report'!N989&lt;&gt;"",CONCATENATE("ZoomText - ",'Final Report'!N989,CHAR(10)),""),IF('Final Report'!O989&lt;&gt;"",CONCATENATE("Dragon - ",'Final Report'!O989,CHAR(10)),""),CHAR(10),"*Original Bug:*",CHAR(10),)))</f>
        <v>*Steps to Reproduce:*
N/A
*Actual Result:*
N/A
*ScreenShot Name:*
*Code Snippet*
0
*Expected Result*
N/A
*Rationale*
N/A
*Recommendation*
N/A
*WCAG 2.1 Conformance Level:*
N/A
*WCAG 2.1 Success Criteria:*
N/A
*Tested on:*
Windows: 11
MAC OS: 12
iOS: 15
Android OS: 10
FALSE</v>
      </c>
      <c r="D989" s="121" t="b">
        <f>Final_Report[[#This Row],[Severity]]</f>
        <v>0</v>
      </c>
      <c r="E989" s="103" t="str">
        <f>CONCATENATE('Final Report'!AD989,CHAR(10),CHAR(10),'Final Report'!AF989)</f>
        <v xml:space="preserve">
N/A</v>
      </c>
      <c r="F989" s="103" t="str">
        <f>Final_Report[[#This Row],[Components]]</f>
        <v>N/A (Level N/A), Accessibility, Audit, Marketing, MLM-XL, MLVISION, MyLab, US, VPAT</v>
      </c>
      <c r="G989" s="103" t="e">
        <f>Final_Report[[#This Row],[Labels]]</f>
        <v>#VALUE!</v>
      </c>
      <c r="H989" s="103">
        <f>Final_Report[[#This Row],[ScreenShot Name]]</f>
        <v>0</v>
      </c>
      <c r="I989" s="104">
        <f>Final_Report[[#This Row],[Priority]]</f>
        <v>0</v>
      </c>
      <c r="J989" s="103">
        <f>Final_Report[[#This Row],[Uploading Status]]</f>
        <v>0</v>
      </c>
    </row>
    <row r="990" spans="1:10" ht="409.5" hidden="1">
      <c r="A990" s="58">
        <f>Final_Report[[#This Row],[Issue Name]]</f>
        <v>0</v>
      </c>
      <c r="B990" s="103" t="str">
        <f>Final_Report[[#This Row],[Summary]]</f>
        <v>N/A</v>
      </c>
      <c r="C990" s="103" t="str">
        <f>CONCATENATE("*Steps to Reproduce:*",CHAR(10),CHAR(10),'Final Report'!AD990,CHAR(10),CHAR(10),'Final Report'!AF990,CHAR(10),CHAR(10),"*Actual Result:*",CHAR(10),'Final Report'!V990,CHAR(10),CHAR(10),"*ScreenShot Name:*",CHAR(10),'Final Report'!AI990,CHAR(10),CHAR(10),IF('Final Report'!X990&lt;&gt;"",CONCATENATE("*Code Snippet*",CHAR(10),'Final Report'!X990,CHAR(10),CHAR(10)),""),"*Expected Result*",CHAR(10),'Final Report'!Z990,CHAR(10),CHAR(10),"*Rationale*",CHAR(10),'Final Report'!AA990,CHAR(10),CHAR(10),"*Recommendation*",CHAR(10),'Final Report'!AC990,CHAR(10),CHAR(10),"*WCAG 2.1 Conformance Level:*",CHAR(10),'Final Report'!AG990,CHAR(10),CHAR(10),"*WCAG 2.1 Success Criteria:*",CHAR(10),'Final Report'!AH990,CHAR(10),CHAR(10),"*Tested on:*",CHAR(10),'Final Report'!AK990,CHAR(10),CHAR(10),IF(OR('Final Report'!G990&lt;&gt;"",'Final Report'!H990&lt;&gt;"",'Final Report'!I990&lt;&gt;"",'Final Report'!J990&lt;&gt;"",'Final Report'!K990&lt;&gt;"",'Final Report'!L990&lt;&gt;"",'Final Report'!M990&lt;&gt;"",'Final Report'!N990&lt;&gt;"",'Final Report'!O990&lt;&gt;""),CONCATENATE("*Assistive Technology:*",CHAR(10),IF('Final Report'!G990&lt;&gt;"",CONCATENATE("JAWS 2022 - Chrome - Windows - ",'Final Report'!G990,CHAR(10)),""),IF('Final Report'!H990&lt;&gt;"",CONCATENATE("NVDA 2022 - Firefox - Windows - ",'Final Report'!H990,CHAR(10)),""),IF('Final Report'!I990&lt;&gt;"",CONCATENATE("NVDA 2022 - Chrome - Windows - ",'Final Report'!I990,CHAR(10)),""),IF('Final Report'!J990&lt;&gt;"",CONCATENATE("VoiceOver - Safari - MAC OS - ",'Final Report'!J990,CHAR(10)),""),IF('Final Report'!K990&lt;&gt;"",CONCATENATE("VoiceOver - Chrome - MAC OS  - ",'Final Report'!K990,CHAR(10)),""),IF('Final Report'!L990&lt;&gt;"",CONCATENATE("VoiceOver - iOS - ",'Final Report'!L990,CHAR(10)),""),IF('Final Report'!M990&lt;&gt;"",CONCATENATE("TalkBack - Android - ",'Final Report'!M990,CHAR(10)),""),IF('Final Report'!N990&lt;&gt;"",CONCATENATE("ZoomText - ",'Final Report'!N990,CHAR(10)),""),IF('Final Report'!O990&lt;&gt;"",CONCATENATE("Dragon - ",'Final Report'!O990,CHAR(10)),""),CHAR(10),"*Original Bug:*",CHAR(10),)))</f>
        <v>*Steps to Reproduce:*
N/A
*Actual Result:*
N/A
*ScreenShot Name:*
*Code Snippet*
0
*Expected Result*
N/A
*Rationale*
N/A
*Recommendation*
N/A
*WCAG 2.1 Conformance Level:*
N/A
*WCAG 2.1 Success Criteria:*
N/A
*Tested on:*
Windows: 11
MAC OS: 12
iOS: 15
Android OS: 10
FALSE</v>
      </c>
      <c r="D990" s="121" t="b">
        <f>Final_Report[[#This Row],[Severity]]</f>
        <v>0</v>
      </c>
      <c r="E990" s="103" t="str">
        <f>CONCATENATE('Final Report'!AD990,CHAR(10),CHAR(10),'Final Report'!AF990)</f>
        <v xml:space="preserve">
N/A</v>
      </c>
      <c r="F990" s="103" t="str">
        <f>Final_Report[[#This Row],[Components]]</f>
        <v>N/A (Level N/A), Accessibility, Audit, Marketing, MLM-XL, MLVISION, MyLab, US, VPAT</v>
      </c>
      <c r="G990" s="103" t="e">
        <f>Final_Report[[#This Row],[Labels]]</f>
        <v>#VALUE!</v>
      </c>
      <c r="H990" s="103">
        <f>Final_Report[[#This Row],[ScreenShot Name]]</f>
        <v>0</v>
      </c>
      <c r="I990" s="104">
        <f>Final_Report[[#This Row],[Priority]]</f>
        <v>0</v>
      </c>
      <c r="J990" s="103">
        <f>Final_Report[[#This Row],[Uploading Status]]</f>
        <v>0</v>
      </c>
    </row>
    <row r="991" spans="1:10" ht="409.5" hidden="1">
      <c r="A991" s="58">
        <f>Final_Report[[#This Row],[Issue Name]]</f>
        <v>0</v>
      </c>
      <c r="B991" s="103" t="str">
        <f>Final_Report[[#This Row],[Summary]]</f>
        <v>N/A</v>
      </c>
      <c r="C991" s="103" t="str">
        <f>CONCATENATE("*Steps to Reproduce:*",CHAR(10),CHAR(10),'Final Report'!AD991,CHAR(10),CHAR(10),'Final Report'!AF991,CHAR(10),CHAR(10),"*Actual Result:*",CHAR(10),'Final Report'!V991,CHAR(10),CHAR(10),"*ScreenShot Name:*",CHAR(10),'Final Report'!AI991,CHAR(10),CHAR(10),IF('Final Report'!X991&lt;&gt;"",CONCATENATE("*Code Snippet*",CHAR(10),'Final Report'!X991,CHAR(10),CHAR(10)),""),"*Expected Result*",CHAR(10),'Final Report'!Z991,CHAR(10),CHAR(10),"*Rationale*",CHAR(10),'Final Report'!AA991,CHAR(10),CHAR(10),"*Recommendation*",CHAR(10),'Final Report'!AC991,CHAR(10),CHAR(10),"*WCAG 2.1 Conformance Level:*",CHAR(10),'Final Report'!AG991,CHAR(10),CHAR(10),"*WCAG 2.1 Success Criteria:*",CHAR(10),'Final Report'!AH991,CHAR(10),CHAR(10),"*Tested on:*",CHAR(10),'Final Report'!AK991,CHAR(10),CHAR(10),IF(OR('Final Report'!G991&lt;&gt;"",'Final Report'!H991&lt;&gt;"",'Final Report'!I991&lt;&gt;"",'Final Report'!J991&lt;&gt;"",'Final Report'!K991&lt;&gt;"",'Final Report'!L991&lt;&gt;"",'Final Report'!M991&lt;&gt;"",'Final Report'!N991&lt;&gt;"",'Final Report'!O991&lt;&gt;""),CONCATENATE("*Assistive Technology:*",CHAR(10),IF('Final Report'!G991&lt;&gt;"",CONCATENATE("JAWS 2022 - Chrome - Windows - ",'Final Report'!G991,CHAR(10)),""),IF('Final Report'!H991&lt;&gt;"",CONCATENATE("NVDA 2022 - Firefox - Windows - ",'Final Report'!H991,CHAR(10)),""),IF('Final Report'!I991&lt;&gt;"",CONCATENATE("NVDA 2022 - Chrome - Windows - ",'Final Report'!I991,CHAR(10)),""),IF('Final Report'!J991&lt;&gt;"",CONCATENATE("VoiceOver - Safari - MAC OS - ",'Final Report'!J991,CHAR(10)),""),IF('Final Report'!K991&lt;&gt;"",CONCATENATE("VoiceOver - Chrome - MAC OS  - ",'Final Report'!K991,CHAR(10)),""),IF('Final Report'!L991&lt;&gt;"",CONCATENATE("VoiceOver - iOS - ",'Final Report'!L991,CHAR(10)),""),IF('Final Report'!M991&lt;&gt;"",CONCATENATE("TalkBack - Android - ",'Final Report'!M991,CHAR(10)),""),IF('Final Report'!N991&lt;&gt;"",CONCATENATE("ZoomText - ",'Final Report'!N991,CHAR(10)),""),IF('Final Report'!O991&lt;&gt;"",CONCATENATE("Dragon - ",'Final Report'!O991,CHAR(10)),""),CHAR(10),"*Original Bug:*",CHAR(10),)))</f>
        <v>*Steps to Reproduce:*
N/A
*Actual Result:*
N/A
*ScreenShot Name:*
*Code Snippet*
0
*Expected Result*
N/A
*Rationale*
N/A
*Recommendation*
N/A
*WCAG 2.1 Conformance Level:*
N/A
*WCAG 2.1 Success Criteria:*
N/A
*Tested on:*
Windows: 11
MAC OS: 12
iOS: 15
Android OS: 10
FALSE</v>
      </c>
      <c r="D991" s="121" t="b">
        <f>Final_Report[[#This Row],[Severity]]</f>
        <v>0</v>
      </c>
      <c r="E991" s="103" t="str">
        <f>CONCATENATE('Final Report'!AD991,CHAR(10),CHAR(10),'Final Report'!AF991)</f>
        <v xml:space="preserve">
N/A</v>
      </c>
      <c r="F991" s="103" t="str">
        <f>Final_Report[[#This Row],[Components]]</f>
        <v>N/A (Level N/A), Accessibility, Audit, Marketing, MLM-XL, MLVISION, MyLab, US, VPAT</v>
      </c>
      <c r="G991" s="103" t="e">
        <f>Final_Report[[#This Row],[Labels]]</f>
        <v>#VALUE!</v>
      </c>
      <c r="H991" s="103">
        <f>Final_Report[[#This Row],[ScreenShot Name]]</f>
        <v>0</v>
      </c>
      <c r="I991" s="104">
        <f>Final_Report[[#This Row],[Priority]]</f>
        <v>0</v>
      </c>
      <c r="J991" s="103">
        <f>Final_Report[[#This Row],[Uploading Status]]</f>
        <v>0</v>
      </c>
    </row>
    <row r="992" spans="1:10" ht="409.5" hidden="1">
      <c r="A992" s="58">
        <f>Final_Report[[#This Row],[Issue Name]]</f>
        <v>0</v>
      </c>
      <c r="B992" s="103" t="str">
        <f>Final_Report[[#This Row],[Summary]]</f>
        <v>N/A</v>
      </c>
      <c r="C992" s="103" t="str">
        <f>CONCATENATE("*Steps to Reproduce:*",CHAR(10),CHAR(10),'Final Report'!AD992,CHAR(10),CHAR(10),'Final Report'!AF992,CHAR(10),CHAR(10),"*Actual Result:*",CHAR(10),'Final Report'!V992,CHAR(10),CHAR(10),"*ScreenShot Name:*",CHAR(10),'Final Report'!AI992,CHAR(10),CHAR(10),IF('Final Report'!X992&lt;&gt;"",CONCATENATE("*Code Snippet*",CHAR(10),'Final Report'!X992,CHAR(10),CHAR(10)),""),"*Expected Result*",CHAR(10),'Final Report'!Z992,CHAR(10),CHAR(10),"*Rationale*",CHAR(10),'Final Report'!AA992,CHAR(10),CHAR(10),"*Recommendation*",CHAR(10),'Final Report'!AC992,CHAR(10),CHAR(10),"*WCAG 2.1 Conformance Level:*",CHAR(10),'Final Report'!AG992,CHAR(10),CHAR(10),"*WCAG 2.1 Success Criteria:*",CHAR(10),'Final Report'!AH992,CHAR(10),CHAR(10),"*Tested on:*",CHAR(10),'Final Report'!AK992,CHAR(10),CHAR(10),IF(OR('Final Report'!G992&lt;&gt;"",'Final Report'!H992&lt;&gt;"",'Final Report'!I992&lt;&gt;"",'Final Report'!J992&lt;&gt;"",'Final Report'!K992&lt;&gt;"",'Final Report'!L992&lt;&gt;"",'Final Report'!M992&lt;&gt;"",'Final Report'!N992&lt;&gt;"",'Final Report'!O992&lt;&gt;""),CONCATENATE("*Assistive Technology:*",CHAR(10),IF('Final Report'!G992&lt;&gt;"",CONCATENATE("JAWS 2022 - Chrome - Windows - ",'Final Report'!G992,CHAR(10)),""),IF('Final Report'!H992&lt;&gt;"",CONCATENATE("NVDA 2022 - Firefox - Windows - ",'Final Report'!H992,CHAR(10)),""),IF('Final Report'!I992&lt;&gt;"",CONCATENATE("NVDA 2022 - Chrome - Windows - ",'Final Report'!I992,CHAR(10)),""),IF('Final Report'!J992&lt;&gt;"",CONCATENATE("VoiceOver - Safari - MAC OS - ",'Final Report'!J992,CHAR(10)),""),IF('Final Report'!K992&lt;&gt;"",CONCATENATE("VoiceOver - Chrome - MAC OS  - ",'Final Report'!K992,CHAR(10)),""),IF('Final Report'!L992&lt;&gt;"",CONCATENATE("VoiceOver - iOS - ",'Final Report'!L992,CHAR(10)),""),IF('Final Report'!M992&lt;&gt;"",CONCATENATE("TalkBack - Android - ",'Final Report'!M992,CHAR(10)),""),IF('Final Report'!N992&lt;&gt;"",CONCATENATE("ZoomText - ",'Final Report'!N992,CHAR(10)),""),IF('Final Report'!O992&lt;&gt;"",CONCATENATE("Dragon - ",'Final Report'!O992,CHAR(10)),""),CHAR(10),"*Original Bug:*",CHAR(10),)))</f>
        <v>*Steps to Reproduce:*
N/A
*Actual Result:*
N/A
*ScreenShot Name:*
*Code Snippet*
0
*Expected Result*
N/A
*Rationale*
N/A
*Recommendation*
N/A
*WCAG 2.1 Conformance Level:*
N/A
*WCAG 2.1 Success Criteria:*
N/A
*Tested on:*
Windows: 11
MAC OS: 12
iOS: 15
Android OS: 10
FALSE</v>
      </c>
      <c r="D992" s="121" t="b">
        <f>Final_Report[[#This Row],[Severity]]</f>
        <v>0</v>
      </c>
      <c r="E992" s="103" t="str">
        <f>CONCATENATE('Final Report'!AD992,CHAR(10),CHAR(10),'Final Report'!AF992)</f>
        <v xml:space="preserve">
N/A</v>
      </c>
      <c r="F992" s="103" t="str">
        <f>Final_Report[[#This Row],[Components]]</f>
        <v>N/A (Level N/A), Accessibility, Audit, Marketing, MLM-XL, MLVISION, MyLab, US, VPAT</v>
      </c>
      <c r="G992" s="103" t="e">
        <f>Final_Report[[#This Row],[Labels]]</f>
        <v>#VALUE!</v>
      </c>
      <c r="H992" s="103">
        <f>Final_Report[[#This Row],[ScreenShot Name]]</f>
        <v>0</v>
      </c>
      <c r="I992" s="104">
        <f>Final_Report[[#This Row],[Priority]]</f>
        <v>0</v>
      </c>
      <c r="J992" s="103">
        <f>Final_Report[[#This Row],[Uploading Status]]</f>
        <v>0</v>
      </c>
    </row>
    <row r="993" spans="1:10" ht="409.5" hidden="1">
      <c r="A993" s="58">
        <f>Final_Report[[#This Row],[Issue Name]]</f>
        <v>0</v>
      </c>
      <c r="B993" s="103" t="str">
        <f>Final_Report[[#This Row],[Summary]]</f>
        <v>N/A</v>
      </c>
      <c r="C993" s="103" t="str">
        <f>CONCATENATE("*Steps to Reproduce:*",CHAR(10),CHAR(10),'Final Report'!AD993,CHAR(10),CHAR(10),'Final Report'!AF993,CHAR(10),CHAR(10),"*Actual Result:*",CHAR(10),'Final Report'!V993,CHAR(10),CHAR(10),"*ScreenShot Name:*",CHAR(10),'Final Report'!AI993,CHAR(10),CHAR(10),IF('Final Report'!X993&lt;&gt;"",CONCATENATE("*Code Snippet*",CHAR(10),'Final Report'!X993,CHAR(10),CHAR(10)),""),"*Expected Result*",CHAR(10),'Final Report'!Z993,CHAR(10),CHAR(10),"*Rationale*",CHAR(10),'Final Report'!AA993,CHAR(10),CHAR(10),"*Recommendation*",CHAR(10),'Final Report'!AC993,CHAR(10),CHAR(10),"*WCAG 2.1 Conformance Level:*",CHAR(10),'Final Report'!AG993,CHAR(10),CHAR(10),"*WCAG 2.1 Success Criteria:*",CHAR(10),'Final Report'!AH993,CHAR(10),CHAR(10),"*Tested on:*",CHAR(10),'Final Report'!AK993,CHAR(10),CHAR(10),IF(OR('Final Report'!G993&lt;&gt;"",'Final Report'!H993&lt;&gt;"",'Final Report'!I993&lt;&gt;"",'Final Report'!J993&lt;&gt;"",'Final Report'!K993&lt;&gt;"",'Final Report'!L993&lt;&gt;"",'Final Report'!M993&lt;&gt;"",'Final Report'!N993&lt;&gt;"",'Final Report'!O993&lt;&gt;""),CONCATENATE("*Assistive Technology:*",CHAR(10),IF('Final Report'!G993&lt;&gt;"",CONCATENATE("JAWS 2022 - Chrome - Windows - ",'Final Report'!G993,CHAR(10)),""),IF('Final Report'!H993&lt;&gt;"",CONCATENATE("NVDA 2022 - Firefox - Windows - ",'Final Report'!H993,CHAR(10)),""),IF('Final Report'!I993&lt;&gt;"",CONCATENATE("NVDA 2022 - Chrome - Windows - ",'Final Report'!I993,CHAR(10)),""),IF('Final Report'!J993&lt;&gt;"",CONCATENATE("VoiceOver - Safari - MAC OS - ",'Final Report'!J993,CHAR(10)),""),IF('Final Report'!K993&lt;&gt;"",CONCATENATE("VoiceOver - Chrome - MAC OS  - ",'Final Report'!K993,CHAR(10)),""),IF('Final Report'!L993&lt;&gt;"",CONCATENATE("VoiceOver - iOS - ",'Final Report'!L993,CHAR(10)),""),IF('Final Report'!M993&lt;&gt;"",CONCATENATE("TalkBack - Android - ",'Final Report'!M993,CHAR(10)),""),IF('Final Report'!N993&lt;&gt;"",CONCATENATE("ZoomText - ",'Final Report'!N993,CHAR(10)),""),IF('Final Report'!O993&lt;&gt;"",CONCATENATE("Dragon - ",'Final Report'!O993,CHAR(10)),""),CHAR(10),"*Original Bug:*",CHAR(10),)))</f>
        <v>*Steps to Reproduce:*
N/A
*Actual Result:*
N/A
*ScreenShot Name:*
*Code Snippet*
0
*Expected Result*
N/A
*Rationale*
N/A
*Recommendation*
N/A
*WCAG 2.1 Conformance Level:*
N/A
*WCAG 2.1 Success Criteria:*
N/A
*Tested on:*
Windows: 11
MAC OS: 12
iOS: 15
Android OS: 10
FALSE</v>
      </c>
      <c r="D993" s="121" t="b">
        <f>Final_Report[[#This Row],[Severity]]</f>
        <v>0</v>
      </c>
      <c r="E993" s="103" t="str">
        <f>CONCATENATE('Final Report'!AD993,CHAR(10),CHAR(10),'Final Report'!AF993)</f>
        <v xml:space="preserve">
N/A</v>
      </c>
      <c r="F993" s="103" t="str">
        <f>Final_Report[[#This Row],[Components]]</f>
        <v>N/A (Level N/A), Accessibility, Audit, Marketing, MLM-XL, MLVISION, MyLab, US, VPAT</v>
      </c>
      <c r="G993" s="103" t="e">
        <f>Final_Report[[#This Row],[Labels]]</f>
        <v>#VALUE!</v>
      </c>
      <c r="H993" s="103">
        <f>Final_Report[[#This Row],[ScreenShot Name]]</f>
        <v>0</v>
      </c>
      <c r="I993" s="104">
        <f>Final_Report[[#This Row],[Priority]]</f>
        <v>0</v>
      </c>
      <c r="J993" s="103">
        <f>Final_Report[[#This Row],[Uploading Status]]</f>
        <v>0</v>
      </c>
    </row>
    <row r="994" spans="1:10" ht="409.5" hidden="1">
      <c r="A994" s="58">
        <f>Final_Report[[#This Row],[Issue Name]]</f>
        <v>0</v>
      </c>
      <c r="B994" s="103" t="str">
        <f>Final_Report[[#This Row],[Summary]]</f>
        <v>N/A</v>
      </c>
      <c r="C994" s="103" t="str">
        <f>CONCATENATE("*Steps to Reproduce:*",CHAR(10),CHAR(10),'Final Report'!AD994,CHAR(10),CHAR(10),'Final Report'!AF994,CHAR(10),CHAR(10),"*Actual Result:*",CHAR(10),'Final Report'!V994,CHAR(10),CHAR(10),"*ScreenShot Name:*",CHAR(10),'Final Report'!AI994,CHAR(10),CHAR(10),IF('Final Report'!X994&lt;&gt;"",CONCATENATE("*Code Snippet*",CHAR(10),'Final Report'!X994,CHAR(10),CHAR(10)),""),"*Expected Result*",CHAR(10),'Final Report'!Z994,CHAR(10),CHAR(10),"*Rationale*",CHAR(10),'Final Report'!AA994,CHAR(10),CHAR(10),"*Recommendation*",CHAR(10),'Final Report'!AC994,CHAR(10),CHAR(10),"*WCAG 2.1 Conformance Level:*",CHAR(10),'Final Report'!AG994,CHAR(10),CHAR(10),"*WCAG 2.1 Success Criteria:*",CHAR(10),'Final Report'!AH994,CHAR(10),CHAR(10),"*Tested on:*",CHAR(10),'Final Report'!AK994,CHAR(10),CHAR(10),IF(OR('Final Report'!G994&lt;&gt;"",'Final Report'!H994&lt;&gt;"",'Final Report'!I994&lt;&gt;"",'Final Report'!J994&lt;&gt;"",'Final Report'!K994&lt;&gt;"",'Final Report'!L994&lt;&gt;"",'Final Report'!M994&lt;&gt;"",'Final Report'!N994&lt;&gt;"",'Final Report'!O994&lt;&gt;""),CONCATENATE("*Assistive Technology:*",CHAR(10),IF('Final Report'!G994&lt;&gt;"",CONCATENATE("JAWS 2022 - Chrome - Windows - ",'Final Report'!G994,CHAR(10)),""),IF('Final Report'!H994&lt;&gt;"",CONCATENATE("NVDA 2022 - Firefox - Windows - ",'Final Report'!H994,CHAR(10)),""),IF('Final Report'!I994&lt;&gt;"",CONCATENATE("NVDA 2022 - Chrome - Windows - ",'Final Report'!I994,CHAR(10)),""),IF('Final Report'!J994&lt;&gt;"",CONCATENATE("VoiceOver - Safari - MAC OS - ",'Final Report'!J994,CHAR(10)),""),IF('Final Report'!K994&lt;&gt;"",CONCATENATE("VoiceOver - Chrome - MAC OS  - ",'Final Report'!K994,CHAR(10)),""),IF('Final Report'!L994&lt;&gt;"",CONCATENATE("VoiceOver - iOS - ",'Final Report'!L994,CHAR(10)),""),IF('Final Report'!M994&lt;&gt;"",CONCATENATE("TalkBack - Android - ",'Final Report'!M994,CHAR(10)),""),IF('Final Report'!N994&lt;&gt;"",CONCATENATE("ZoomText - ",'Final Report'!N994,CHAR(10)),""),IF('Final Report'!O994&lt;&gt;"",CONCATENATE("Dragon - ",'Final Report'!O994,CHAR(10)),""),CHAR(10),"*Original Bug:*",CHAR(10),)))</f>
        <v>*Steps to Reproduce:*
N/A
*Actual Result:*
N/A
*ScreenShot Name:*
*Code Snippet*
0
*Expected Result*
N/A
*Rationale*
N/A
*Recommendation*
N/A
*WCAG 2.1 Conformance Level:*
N/A
*WCAG 2.1 Success Criteria:*
N/A
*Tested on:*
Windows: 11
MAC OS: 12
iOS: 15
Android OS: 10
FALSE</v>
      </c>
      <c r="D994" s="121" t="b">
        <f>Final_Report[[#This Row],[Severity]]</f>
        <v>0</v>
      </c>
      <c r="E994" s="103" t="str">
        <f>CONCATENATE('Final Report'!AD994,CHAR(10),CHAR(10),'Final Report'!AF994)</f>
        <v xml:space="preserve">
N/A</v>
      </c>
      <c r="F994" s="103" t="str">
        <f>Final_Report[[#This Row],[Components]]</f>
        <v>N/A (Level N/A), Accessibility, Audit, Marketing, MLM-XL, MLVISION, MyLab, US, VPAT</v>
      </c>
      <c r="G994" s="103" t="e">
        <f>Final_Report[[#This Row],[Labels]]</f>
        <v>#VALUE!</v>
      </c>
      <c r="H994" s="103">
        <f>Final_Report[[#This Row],[ScreenShot Name]]</f>
        <v>0</v>
      </c>
      <c r="I994" s="104">
        <f>Final_Report[[#This Row],[Priority]]</f>
        <v>0</v>
      </c>
      <c r="J994" s="103">
        <f>Final_Report[[#This Row],[Uploading Status]]</f>
        <v>0</v>
      </c>
    </row>
    <row r="995" spans="1:10" ht="409.5" hidden="1">
      <c r="A995" s="58">
        <f>Final_Report[[#This Row],[Issue Name]]</f>
        <v>0</v>
      </c>
      <c r="B995" s="103" t="str">
        <f>Final_Report[[#This Row],[Summary]]</f>
        <v>N/A</v>
      </c>
      <c r="C995" s="103" t="str">
        <f>CONCATENATE("*Steps to Reproduce:*",CHAR(10),CHAR(10),'Final Report'!AD995,CHAR(10),CHAR(10),'Final Report'!AF995,CHAR(10),CHAR(10),"*Actual Result:*",CHAR(10),'Final Report'!V995,CHAR(10),CHAR(10),"*ScreenShot Name:*",CHAR(10),'Final Report'!AI995,CHAR(10),CHAR(10),IF('Final Report'!X995&lt;&gt;"",CONCATENATE("*Code Snippet*",CHAR(10),'Final Report'!X995,CHAR(10),CHAR(10)),""),"*Expected Result*",CHAR(10),'Final Report'!Z995,CHAR(10),CHAR(10),"*Rationale*",CHAR(10),'Final Report'!AA995,CHAR(10),CHAR(10),"*Recommendation*",CHAR(10),'Final Report'!AC995,CHAR(10),CHAR(10),"*WCAG 2.1 Conformance Level:*",CHAR(10),'Final Report'!AG995,CHAR(10),CHAR(10),"*WCAG 2.1 Success Criteria:*",CHAR(10),'Final Report'!AH995,CHAR(10),CHAR(10),"*Tested on:*",CHAR(10),'Final Report'!AK995,CHAR(10),CHAR(10),IF(OR('Final Report'!G995&lt;&gt;"",'Final Report'!H995&lt;&gt;"",'Final Report'!I995&lt;&gt;"",'Final Report'!J995&lt;&gt;"",'Final Report'!K995&lt;&gt;"",'Final Report'!L995&lt;&gt;"",'Final Report'!M995&lt;&gt;"",'Final Report'!N995&lt;&gt;"",'Final Report'!O995&lt;&gt;""),CONCATENATE("*Assistive Technology:*",CHAR(10),IF('Final Report'!G995&lt;&gt;"",CONCATENATE("JAWS 2022 - Chrome - Windows - ",'Final Report'!G995,CHAR(10)),""),IF('Final Report'!H995&lt;&gt;"",CONCATENATE("NVDA 2022 - Firefox - Windows - ",'Final Report'!H995,CHAR(10)),""),IF('Final Report'!I995&lt;&gt;"",CONCATENATE("NVDA 2022 - Chrome - Windows - ",'Final Report'!I995,CHAR(10)),""),IF('Final Report'!J995&lt;&gt;"",CONCATENATE("VoiceOver - Safari - MAC OS - ",'Final Report'!J995,CHAR(10)),""),IF('Final Report'!K995&lt;&gt;"",CONCATENATE("VoiceOver - Chrome - MAC OS  - ",'Final Report'!K995,CHAR(10)),""),IF('Final Report'!L995&lt;&gt;"",CONCATENATE("VoiceOver - iOS - ",'Final Report'!L995,CHAR(10)),""),IF('Final Report'!M995&lt;&gt;"",CONCATENATE("TalkBack - Android - ",'Final Report'!M995,CHAR(10)),""),IF('Final Report'!N995&lt;&gt;"",CONCATENATE("ZoomText - ",'Final Report'!N995,CHAR(10)),""),IF('Final Report'!O995&lt;&gt;"",CONCATENATE("Dragon - ",'Final Report'!O995,CHAR(10)),""),CHAR(10),"*Original Bug:*",CHAR(10),)))</f>
        <v>*Steps to Reproduce:*
N/A
*Actual Result:*
N/A
*ScreenShot Name:*
*Code Snippet*
0
*Expected Result*
N/A
*Rationale*
N/A
*Recommendation*
N/A
*WCAG 2.1 Conformance Level:*
N/A
*WCAG 2.1 Success Criteria:*
N/A
*Tested on:*
Windows: 11
MAC OS: 12
iOS: 15
Android OS: 10
FALSE</v>
      </c>
      <c r="D995" s="121" t="b">
        <f>Final_Report[[#This Row],[Severity]]</f>
        <v>0</v>
      </c>
      <c r="E995" s="103" t="str">
        <f>CONCATENATE('Final Report'!AD995,CHAR(10),CHAR(10),'Final Report'!AF995)</f>
        <v xml:space="preserve">
N/A</v>
      </c>
      <c r="F995" s="103" t="str">
        <f>Final_Report[[#This Row],[Components]]</f>
        <v>N/A (Level N/A), Accessibility, Audit, Marketing, MLM-XL, MLVISION, MyLab, US, VPAT</v>
      </c>
      <c r="G995" s="103" t="e">
        <f>Final_Report[[#This Row],[Labels]]</f>
        <v>#VALUE!</v>
      </c>
      <c r="H995" s="103">
        <f>Final_Report[[#This Row],[ScreenShot Name]]</f>
        <v>0</v>
      </c>
      <c r="I995" s="104">
        <f>Final_Report[[#This Row],[Priority]]</f>
        <v>0</v>
      </c>
      <c r="J995" s="103">
        <f>Final_Report[[#This Row],[Uploading Status]]</f>
        <v>0</v>
      </c>
    </row>
    <row r="996" spans="1:10" ht="409.5" hidden="1">
      <c r="A996" s="58">
        <f>Final_Report[[#This Row],[Issue Name]]</f>
        <v>0</v>
      </c>
      <c r="B996" s="103" t="str">
        <f>Final_Report[[#This Row],[Summary]]</f>
        <v>N/A</v>
      </c>
      <c r="C996" s="103" t="str">
        <f>CONCATENATE("*Steps to Reproduce:*",CHAR(10),CHAR(10),'Final Report'!AD996,CHAR(10),CHAR(10),'Final Report'!AF996,CHAR(10),CHAR(10),"*Actual Result:*",CHAR(10),'Final Report'!V996,CHAR(10),CHAR(10),"*ScreenShot Name:*",CHAR(10),'Final Report'!AI996,CHAR(10),CHAR(10),IF('Final Report'!X996&lt;&gt;"",CONCATENATE("*Code Snippet*",CHAR(10),'Final Report'!X996,CHAR(10),CHAR(10)),""),"*Expected Result*",CHAR(10),'Final Report'!Z996,CHAR(10),CHAR(10),"*Rationale*",CHAR(10),'Final Report'!AA996,CHAR(10),CHAR(10),"*Recommendation*",CHAR(10),'Final Report'!AC996,CHAR(10),CHAR(10),"*WCAG 2.1 Conformance Level:*",CHAR(10),'Final Report'!AG996,CHAR(10),CHAR(10),"*WCAG 2.1 Success Criteria:*",CHAR(10),'Final Report'!AH996,CHAR(10),CHAR(10),"*Tested on:*",CHAR(10),'Final Report'!AK996,CHAR(10),CHAR(10),IF(OR('Final Report'!G996&lt;&gt;"",'Final Report'!H996&lt;&gt;"",'Final Report'!I996&lt;&gt;"",'Final Report'!J996&lt;&gt;"",'Final Report'!K996&lt;&gt;"",'Final Report'!L996&lt;&gt;"",'Final Report'!M996&lt;&gt;"",'Final Report'!N996&lt;&gt;"",'Final Report'!O996&lt;&gt;""),CONCATENATE("*Assistive Technology:*",CHAR(10),IF('Final Report'!G996&lt;&gt;"",CONCATENATE("JAWS 2022 - Chrome - Windows - ",'Final Report'!G996,CHAR(10)),""),IF('Final Report'!H996&lt;&gt;"",CONCATENATE("NVDA 2022 - Firefox - Windows - ",'Final Report'!H996,CHAR(10)),""),IF('Final Report'!I996&lt;&gt;"",CONCATENATE("NVDA 2022 - Chrome - Windows - ",'Final Report'!I996,CHAR(10)),""),IF('Final Report'!J996&lt;&gt;"",CONCATENATE("VoiceOver - Safari - MAC OS - ",'Final Report'!J996,CHAR(10)),""),IF('Final Report'!K996&lt;&gt;"",CONCATENATE("VoiceOver - Chrome - MAC OS  - ",'Final Report'!K996,CHAR(10)),""),IF('Final Report'!L996&lt;&gt;"",CONCATENATE("VoiceOver - iOS - ",'Final Report'!L996,CHAR(10)),""),IF('Final Report'!M996&lt;&gt;"",CONCATENATE("TalkBack - Android - ",'Final Report'!M996,CHAR(10)),""),IF('Final Report'!N996&lt;&gt;"",CONCATENATE("ZoomText - ",'Final Report'!N996,CHAR(10)),""),IF('Final Report'!O996&lt;&gt;"",CONCATENATE("Dragon - ",'Final Report'!O996,CHAR(10)),""),CHAR(10),"*Original Bug:*",CHAR(10),)))</f>
        <v>*Steps to Reproduce:*
N/A
*Actual Result:*
N/A
*ScreenShot Name:*
*Code Snippet*
0
*Expected Result*
N/A
*Rationale*
N/A
*Recommendation*
N/A
*WCAG 2.1 Conformance Level:*
N/A
*WCAG 2.1 Success Criteria:*
N/A
*Tested on:*
Windows: 11
MAC OS: 12
iOS: 15
Android OS: 10
FALSE</v>
      </c>
      <c r="D996" s="121" t="b">
        <f>Final_Report[[#This Row],[Severity]]</f>
        <v>0</v>
      </c>
      <c r="E996" s="103" t="str">
        <f>CONCATENATE('Final Report'!AD996,CHAR(10),CHAR(10),'Final Report'!AF996)</f>
        <v xml:space="preserve">
N/A</v>
      </c>
      <c r="F996" s="103" t="str">
        <f>Final_Report[[#This Row],[Components]]</f>
        <v>N/A (Level N/A), Accessibility, Audit, Marketing, MLM-XL, MLVISION, MyLab, US, VPAT</v>
      </c>
      <c r="G996" s="103" t="e">
        <f>Final_Report[[#This Row],[Labels]]</f>
        <v>#VALUE!</v>
      </c>
      <c r="H996" s="103">
        <f>Final_Report[[#This Row],[ScreenShot Name]]</f>
        <v>0</v>
      </c>
      <c r="I996" s="104">
        <f>Final_Report[[#This Row],[Priority]]</f>
        <v>0</v>
      </c>
      <c r="J996" s="103">
        <f>Final_Report[[#This Row],[Uploading Status]]</f>
        <v>0</v>
      </c>
    </row>
    <row r="997" spans="1:10" ht="409.5" hidden="1">
      <c r="A997" s="58">
        <f>Final_Report[[#This Row],[Issue Name]]</f>
        <v>0</v>
      </c>
      <c r="B997" s="103" t="str">
        <f>Final_Report[[#This Row],[Summary]]</f>
        <v>N/A</v>
      </c>
      <c r="C997" s="103" t="str">
        <f>CONCATENATE("*Steps to Reproduce:*",CHAR(10),CHAR(10),'Final Report'!AD997,CHAR(10),CHAR(10),'Final Report'!AF997,CHAR(10),CHAR(10),"*Actual Result:*",CHAR(10),'Final Report'!V997,CHAR(10),CHAR(10),"*ScreenShot Name:*",CHAR(10),'Final Report'!AI997,CHAR(10),CHAR(10),IF('Final Report'!X997&lt;&gt;"",CONCATENATE("*Code Snippet*",CHAR(10),'Final Report'!X997,CHAR(10),CHAR(10)),""),"*Expected Result*",CHAR(10),'Final Report'!Z997,CHAR(10),CHAR(10),"*Rationale*",CHAR(10),'Final Report'!AA997,CHAR(10),CHAR(10),"*Recommendation*",CHAR(10),'Final Report'!AC997,CHAR(10),CHAR(10),"*WCAG 2.1 Conformance Level:*",CHAR(10),'Final Report'!AG997,CHAR(10),CHAR(10),"*WCAG 2.1 Success Criteria:*",CHAR(10),'Final Report'!AH997,CHAR(10),CHAR(10),"*Tested on:*",CHAR(10),'Final Report'!AK997,CHAR(10),CHAR(10),IF(OR('Final Report'!G997&lt;&gt;"",'Final Report'!H997&lt;&gt;"",'Final Report'!I997&lt;&gt;"",'Final Report'!J997&lt;&gt;"",'Final Report'!K997&lt;&gt;"",'Final Report'!L997&lt;&gt;"",'Final Report'!M997&lt;&gt;"",'Final Report'!N997&lt;&gt;"",'Final Report'!O997&lt;&gt;""),CONCATENATE("*Assistive Technology:*",CHAR(10),IF('Final Report'!G997&lt;&gt;"",CONCATENATE("JAWS 2022 - Chrome - Windows - ",'Final Report'!G997,CHAR(10)),""),IF('Final Report'!H997&lt;&gt;"",CONCATENATE("NVDA 2022 - Firefox - Windows - ",'Final Report'!H997,CHAR(10)),""),IF('Final Report'!I997&lt;&gt;"",CONCATENATE("NVDA 2022 - Chrome - Windows - ",'Final Report'!I997,CHAR(10)),""),IF('Final Report'!J997&lt;&gt;"",CONCATENATE("VoiceOver - Safari - MAC OS - ",'Final Report'!J997,CHAR(10)),""),IF('Final Report'!K997&lt;&gt;"",CONCATENATE("VoiceOver - Chrome - MAC OS  - ",'Final Report'!K997,CHAR(10)),""),IF('Final Report'!L997&lt;&gt;"",CONCATENATE("VoiceOver - iOS - ",'Final Report'!L997,CHAR(10)),""),IF('Final Report'!M997&lt;&gt;"",CONCATENATE("TalkBack - Android - ",'Final Report'!M997,CHAR(10)),""),IF('Final Report'!N997&lt;&gt;"",CONCATENATE("ZoomText - ",'Final Report'!N997,CHAR(10)),""),IF('Final Report'!O997&lt;&gt;"",CONCATENATE("Dragon - ",'Final Report'!O997,CHAR(10)),""),CHAR(10),"*Original Bug:*",CHAR(10),)))</f>
        <v>*Steps to Reproduce:*
N/A
*Actual Result:*
N/A
*ScreenShot Name:*
*Code Snippet*
0
*Expected Result*
N/A
*Rationale*
N/A
*Recommendation*
N/A
*WCAG 2.1 Conformance Level:*
N/A
*WCAG 2.1 Success Criteria:*
N/A
*Tested on:*
Windows: 11
MAC OS: 12
iOS: 15
Android OS: 10
FALSE</v>
      </c>
      <c r="D997" s="121" t="b">
        <f>Final_Report[[#This Row],[Severity]]</f>
        <v>0</v>
      </c>
      <c r="E997" s="103" t="str">
        <f>CONCATENATE('Final Report'!AD997,CHAR(10),CHAR(10),'Final Report'!AF997)</f>
        <v xml:space="preserve">
N/A</v>
      </c>
      <c r="F997" s="103" t="str">
        <f>Final_Report[[#This Row],[Components]]</f>
        <v>N/A (Level N/A), Accessibility, Audit, Marketing, MLM-XL, MLVISION, MyLab, US, VPAT</v>
      </c>
      <c r="G997" s="103" t="e">
        <f>Final_Report[[#This Row],[Labels]]</f>
        <v>#VALUE!</v>
      </c>
      <c r="H997" s="103">
        <f>Final_Report[[#This Row],[ScreenShot Name]]</f>
        <v>0</v>
      </c>
      <c r="I997" s="104">
        <f>Final_Report[[#This Row],[Priority]]</f>
        <v>0</v>
      </c>
      <c r="J997" s="103">
        <f>Final_Report[[#This Row],[Uploading Status]]</f>
        <v>0</v>
      </c>
    </row>
    <row r="998" spans="1:10" ht="409.5" hidden="1">
      <c r="A998" s="58">
        <f>Final_Report[[#This Row],[Issue Name]]</f>
        <v>0</v>
      </c>
      <c r="B998" s="103" t="str">
        <f>Final_Report[[#This Row],[Summary]]</f>
        <v>N/A</v>
      </c>
      <c r="C998" s="103" t="str">
        <f>CONCATENATE("*Steps to Reproduce:*",CHAR(10),CHAR(10),'Final Report'!AD998,CHAR(10),CHAR(10),'Final Report'!AF998,CHAR(10),CHAR(10),"*Actual Result:*",CHAR(10),'Final Report'!V998,CHAR(10),CHAR(10),"*ScreenShot Name:*",CHAR(10),'Final Report'!AI998,CHAR(10),CHAR(10),IF('Final Report'!X998&lt;&gt;"",CONCATENATE("*Code Snippet*",CHAR(10),'Final Report'!X998,CHAR(10),CHAR(10)),""),"*Expected Result*",CHAR(10),'Final Report'!Z998,CHAR(10),CHAR(10),"*Rationale*",CHAR(10),'Final Report'!AA998,CHAR(10),CHAR(10),"*Recommendation*",CHAR(10),'Final Report'!AC998,CHAR(10),CHAR(10),"*WCAG 2.1 Conformance Level:*",CHAR(10),'Final Report'!AG998,CHAR(10),CHAR(10),"*WCAG 2.1 Success Criteria:*",CHAR(10),'Final Report'!AH998,CHAR(10),CHAR(10),"*Tested on:*",CHAR(10),'Final Report'!AK998,CHAR(10),CHAR(10),IF(OR('Final Report'!G998&lt;&gt;"",'Final Report'!H998&lt;&gt;"",'Final Report'!I998&lt;&gt;"",'Final Report'!J998&lt;&gt;"",'Final Report'!K998&lt;&gt;"",'Final Report'!L998&lt;&gt;"",'Final Report'!M998&lt;&gt;"",'Final Report'!N998&lt;&gt;"",'Final Report'!O998&lt;&gt;""),CONCATENATE("*Assistive Technology:*",CHAR(10),IF('Final Report'!G998&lt;&gt;"",CONCATENATE("JAWS 2022 - Chrome - Windows - ",'Final Report'!G998,CHAR(10)),""),IF('Final Report'!H998&lt;&gt;"",CONCATENATE("NVDA 2022 - Firefox - Windows - ",'Final Report'!H998,CHAR(10)),""),IF('Final Report'!I998&lt;&gt;"",CONCATENATE("NVDA 2022 - Chrome - Windows - ",'Final Report'!I998,CHAR(10)),""),IF('Final Report'!J998&lt;&gt;"",CONCATENATE("VoiceOver - Safari - MAC OS - ",'Final Report'!J998,CHAR(10)),""),IF('Final Report'!K998&lt;&gt;"",CONCATENATE("VoiceOver - Chrome - MAC OS  - ",'Final Report'!K998,CHAR(10)),""),IF('Final Report'!L998&lt;&gt;"",CONCATENATE("VoiceOver - iOS - ",'Final Report'!L998,CHAR(10)),""),IF('Final Report'!M998&lt;&gt;"",CONCATENATE("TalkBack - Android - ",'Final Report'!M998,CHAR(10)),""),IF('Final Report'!N998&lt;&gt;"",CONCATENATE("ZoomText - ",'Final Report'!N998,CHAR(10)),""),IF('Final Report'!O998&lt;&gt;"",CONCATENATE("Dragon - ",'Final Report'!O998,CHAR(10)),""),CHAR(10),"*Original Bug:*",CHAR(10),)))</f>
        <v>*Steps to Reproduce:*
N/A
*Actual Result:*
N/A
*ScreenShot Name:*
*Code Snippet*
0
*Expected Result*
N/A
*Rationale*
N/A
*Recommendation*
N/A
*WCAG 2.1 Conformance Level:*
N/A
*WCAG 2.1 Success Criteria:*
N/A
*Tested on:*
Windows: 11
MAC OS: 12
iOS: 15
Android OS: 10
FALSE</v>
      </c>
      <c r="D998" s="121" t="b">
        <f>Final_Report[[#This Row],[Severity]]</f>
        <v>0</v>
      </c>
      <c r="E998" s="103" t="str">
        <f>CONCATENATE('Final Report'!AD998,CHAR(10),CHAR(10),'Final Report'!AF998)</f>
        <v xml:space="preserve">
N/A</v>
      </c>
      <c r="F998" s="103" t="str">
        <f>Final_Report[[#This Row],[Components]]</f>
        <v>N/A (Level N/A), Accessibility, Audit, Marketing, MLM-XL, MLVISION, MyLab, US, VPAT</v>
      </c>
      <c r="G998" s="103" t="e">
        <f>Final_Report[[#This Row],[Labels]]</f>
        <v>#VALUE!</v>
      </c>
      <c r="H998" s="103">
        <f>Final_Report[[#This Row],[ScreenShot Name]]</f>
        <v>0</v>
      </c>
      <c r="I998" s="104">
        <f>Final_Report[[#This Row],[Priority]]</f>
        <v>0</v>
      </c>
      <c r="J998" s="103">
        <f>Final_Report[[#This Row],[Uploading Status]]</f>
        <v>0</v>
      </c>
    </row>
    <row r="999" spans="1:10" ht="409.5" hidden="1">
      <c r="A999" s="58">
        <f>Final_Report[[#This Row],[Issue Name]]</f>
        <v>0</v>
      </c>
      <c r="B999" s="103" t="str">
        <f>Final_Report[[#This Row],[Summary]]</f>
        <v>N/A</v>
      </c>
      <c r="C999" s="103" t="str">
        <f>CONCATENATE("*Steps to Reproduce:*",CHAR(10),CHAR(10),'Final Report'!AD999,CHAR(10),CHAR(10),'Final Report'!AF999,CHAR(10),CHAR(10),"*Actual Result:*",CHAR(10),'Final Report'!V999,CHAR(10),CHAR(10),"*ScreenShot Name:*",CHAR(10),'Final Report'!AI999,CHAR(10),CHAR(10),IF('Final Report'!X999&lt;&gt;"",CONCATENATE("*Code Snippet*",CHAR(10),'Final Report'!X999,CHAR(10),CHAR(10)),""),"*Expected Result*",CHAR(10),'Final Report'!Z999,CHAR(10),CHAR(10),"*Rationale*",CHAR(10),'Final Report'!AA999,CHAR(10),CHAR(10),"*Recommendation*",CHAR(10),'Final Report'!AC999,CHAR(10),CHAR(10),"*WCAG 2.1 Conformance Level:*",CHAR(10),'Final Report'!AG999,CHAR(10),CHAR(10),"*WCAG 2.1 Success Criteria:*",CHAR(10),'Final Report'!AH999,CHAR(10),CHAR(10),"*Tested on:*",CHAR(10),'Final Report'!AK999,CHAR(10),CHAR(10),IF(OR('Final Report'!G999&lt;&gt;"",'Final Report'!H999&lt;&gt;"",'Final Report'!I999&lt;&gt;"",'Final Report'!J999&lt;&gt;"",'Final Report'!K999&lt;&gt;"",'Final Report'!L999&lt;&gt;"",'Final Report'!M999&lt;&gt;"",'Final Report'!N999&lt;&gt;"",'Final Report'!O999&lt;&gt;""),CONCATENATE("*Assistive Technology:*",CHAR(10),IF('Final Report'!G999&lt;&gt;"",CONCATENATE("JAWS 2022 - Chrome - Windows - ",'Final Report'!G999,CHAR(10)),""),IF('Final Report'!H999&lt;&gt;"",CONCATENATE("NVDA 2022 - Firefox - Windows - ",'Final Report'!H999,CHAR(10)),""),IF('Final Report'!I999&lt;&gt;"",CONCATENATE("NVDA 2022 - Chrome - Windows - ",'Final Report'!I999,CHAR(10)),""),IF('Final Report'!J999&lt;&gt;"",CONCATENATE("VoiceOver - Safari - MAC OS - ",'Final Report'!J999,CHAR(10)),""),IF('Final Report'!K999&lt;&gt;"",CONCATENATE("VoiceOver - Chrome - MAC OS  - ",'Final Report'!K999,CHAR(10)),""),IF('Final Report'!L999&lt;&gt;"",CONCATENATE("VoiceOver - iOS - ",'Final Report'!L999,CHAR(10)),""),IF('Final Report'!M999&lt;&gt;"",CONCATENATE("TalkBack - Android - ",'Final Report'!M999,CHAR(10)),""),IF('Final Report'!N999&lt;&gt;"",CONCATENATE("ZoomText - ",'Final Report'!N999,CHAR(10)),""),IF('Final Report'!O999&lt;&gt;"",CONCATENATE("Dragon - ",'Final Report'!O999,CHAR(10)),""),CHAR(10),"*Original Bug:*",CHAR(10),)))</f>
        <v>*Steps to Reproduce:*
N/A
*Actual Result:*
N/A
*ScreenShot Name:*
*Code Snippet*
0
*Expected Result*
N/A
*Rationale*
N/A
*Recommendation*
N/A
*WCAG 2.1 Conformance Level:*
N/A
*WCAG 2.1 Success Criteria:*
N/A
*Tested on:*
Windows: 11
MAC OS: 12
iOS: 15
Android OS: 10
FALSE</v>
      </c>
      <c r="D999" s="121" t="b">
        <f>Final_Report[[#This Row],[Severity]]</f>
        <v>0</v>
      </c>
      <c r="E999" s="103" t="str">
        <f>CONCATENATE('Final Report'!AD999,CHAR(10),CHAR(10),'Final Report'!AF999)</f>
        <v xml:space="preserve">
N/A</v>
      </c>
      <c r="F999" s="103" t="str">
        <f>Final_Report[[#This Row],[Components]]</f>
        <v>N/A (Level N/A), Accessibility, Audit, Marketing, MLM-XL, MLVISION, MyLab, US, VPAT</v>
      </c>
      <c r="G999" s="103" t="e">
        <f>Final_Report[[#This Row],[Labels]]</f>
        <v>#VALUE!</v>
      </c>
      <c r="H999" s="103">
        <f>Final_Report[[#This Row],[ScreenShot Name]]</f>
        <v>0</v>
      </c>
      <c r="I999" s="104">
        <f>Final_Report[[#This Row],[Priority]]</f>
        <v>0</v>
      </c>
      <c r="J999" s="103">
        <f>Final_Report[[#This Row],[Uploading Status]]</f>
        <v>0</v>
      </c>
    </row>
    <row r="1000" spans="1:10" ht="409.5" hidden="1">
      <c r="A1000" s="58">
        <f>Final_Report[[#This Row],[Issue Name]]</f>
        <v>0</v>
      </c>
      <c r="B1000" s="103" t="str">
        <f>Final_Report[[#This Row],[Summary]]</f>
        <v>N/A</v>
      </c>
      <c r="C1000" s="103" t="str">
        <f>CONCATENATE("*Steps to Reproduce:*",CHAR(10),CHAR(10),'Final Report'!AD1000,CHAR(10),CHAR(10),'Final Report'!AF1000,CHAR(10),CHAR(10),"*Actual Result:*",CHAR(10),'Final Report'!V1000,CHAR(10),CHAR(10),"*ScreenShot Name:*",CHAR(10),'Final Report'!AI1000,CHAR(10),CHAR(10),IF('Final Report'!X1000&lt;&gt;"",CONCATENATE("*Code Snippet*",CHAR(10),'Final Report'!X1000,CHAR(10),CHAR(10)),""),"*Expected Result*",CHAR(10),'Final Report'!Z1000,CHAR(10),CHAR(10),"*Rationale*",CHAR(10),'Final Report'!AA1000,CHAR(10),CHAR(10),"*Recommendation*",CHAR(10),'Final Report'!AC1000,CHAR(10),CHAR(10),"*WCAG 2.1 Conformance Level:*",CHAR(10),'Final Report'!AG1000,CHAR(10),CHAR(10),"*WCAG 2.1 Success Criteria:*",CHAR(10),'Final Report'!AH1000,CHAR(10),CHAR(10),"*Tested on:*",CHAR(10),'Final Report'!AK1000,CHAR(10),CHAR(10),IF(OR('Final Report'!G1000&lt;&gt;"",'Final Report'!H1000&lt;&gt;"",'Final Report'!I1000&lt;&gt;"",'Final Report'!J1000&lt;&gt;"",'Final Report'!K1000&lt;&gt;"",'Final Report'!L1000&lt;&gt;"",'Final Report'!M1000&lt;&gt;"",'Final Report'!N1000&lt;&gt;"",'Final Report'!O1000&lt;&gt;""),CONCATENATE("*Assistive Technology:*",CHAR(10),IF('Final Report'!G1000&lt;&gt;"",CONCATENATE("JAWS 2022 - Chrome - Windows - ",'Final Report'!G1000,CHAR(10)),""),IF('Final Report'!H1000&lt;&gt;"",CONCATENATE("NVDA 2022 - Firefox - Windows - ",'Final Report'!H1000,CHAR(10)),""),IF('Final Report'!I1000&lt;&gt;"",CONCATENATE("NVDA 2022 - Chrome - Windows - ",'Final Report'!I1000,CHAR(10)),""),IF('Final Report'!J1000&lt;&gt;"",CONCATENATE("VoiceOver - Safari - MAC OS - ",'Final Report'!J1000,CHAR(10)),""),IF('Final Report'!K1000&lt;&gt;"",CONCATENATE("VoiceOver - Chrome - MAC OS  - ",'Final Report'!K1000,CHAR(10)),""),IF('Final Report'!L1000&lt;&gt;"",CONCATENATE("VoiceOver - iOS - ",'Final Report'!L1000,CHAR(10)),""),IF('Final Report'!M1000&lt;&gt;"",CONCATENATE("TalkBack - Android - ",'Final Report'!M1000,CHAR(10)),""),IF('Final Report'!N1000&lt;&gt;"",CONCATENATE("ZoomText - ",'Final Report'!N1000,CHAR(10)),""),IF('Final Report'!O1000&lt;&gt;"",CONCATENATE("Dragon - ",'Final Report'!O1000,CHAR(10)),""),CHAR(10),"*Original Bug:*",CHAR(10),)))</f>
        <v>*Steps to Reproduce:*
N/A
*Actual Result:*
N/A
*ScreenShot Name:*
*Code Snippet*
0
*Expected Result*
N/A
*Rationale*
N/A
*Recommendation*
N/A
*WCAG 2.1 Conformance Level:*
N/A
*WCAG 2.1 Success Criteria:*
N/A
*Tested on:*
Windows: 11
MAC OS: 12
iOS: 15
Android OS: 10
FALSE</v>
      </c>
      <c r="D1000" s="121" t="b">
        <f>Final_Report[[#This Row],[Severity]]</f>
        <v>0</v>
      </c>
      <c r="E1000" s="103" t="str">
        <f>CONCATENATE('Final Report'!AD1000,CHAR(10),CHAR(10),'Final Report'!AF1000)</f>
        <v xml:space="preserve">
N/A</v>
      </c>
      <c r="F1000" s="103" t="str">
        <f>Final_Report[[#This Row],[Components]]</f>
        <v>N/A (Level N/A), Accessibility, Audit, Marketing, MLM-XL, MLVISION, MyLab, US, VPAT</v>
      </c>
      <c r="G1000" s="103" t="e">
        <f>Final_Report[[#This Row],[Labels]]</f>
        <v>#VALUE!</v>
      </c>
      <c r="H1000" s="103">
        <f>Final_Report[[#This Row],[ScreenShot Name]]</f>
        <v>0</v>
      </c>
      <c r="I1000" s="104">
        <f>Final_Report[[#This Row],[Priority]]</f>
        <v>0</v>
      </c>
      <c r="J1000" s="103">
        <f>Final_Report[[#This Row],[Uploading Status]]</f>
        <v>0</v>
      </c>
    </row>
  </sheetData>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
  <dimension ref="A1:P1048250"/>
  <sheetViews>
    <sheetView topLeftCell="H1" zoomScaleNormal="100" workbookViewId="0">
      <pane ySplit="1" topLeftCell="A249" activePane="bottomLeft" state="frozen"/>
      <selection activeCell="E1" sqref="E1"/>
      <selection pane="bottomLeft" activeCell="J249" sqref="J249"/>
    </sheetView>
  </sheetViews>
  <sheetFormatPr defaultColWidth="8.42578125" defaultRowHeight="14.65" customHeight="1"/>
  <cols>
    <col min="1" max="1" width="43.7109375" style="46" customWidth="1"/>
    <col min="2" max="2" width="17.28515625" style="46" bestFit="1" customWidth="1"/>
    <col min="3" max="3" width="24.42578125" style="46" customWidth="1"/>
    <col min="4" max="4" width="48.42578125" style="46" customWidth="1"/>
    <col min="5" max="5" width="44.42578125" style="46" customWidth="1"/>
    <col min="6" max="6" width="44.28515625" style="46" customWidth="1"/>
    <col min="7" max="7" width="87.28515625" style="46" customWidth="1"/>
    <col min="8" max="8" width="60" style="46" customWidth="1"/>
    <col min="9" max="9" width="15.7109375" style="49" customWidth="1"/>
    <col min="10" max="10" width="57.28515625" style="49" customWidth="1"/>
    <col min="11" max="12" width="22.7109375" style="49" customWidth="1"/>
    <col min="13" max="13" width="13.42578125" style="47" customWidth="1"/>
    <col min="14" max="14" width="12.42578125" style="48" customWidth="1"/>
    <col min="15" max="15" width="9.7109375" style="42" bestFit="1" customWidth="1"/>
    <col min="16" max="16384" width="8.42578125" style="42"/>
  </cols>
  <sheetData>
    <row r="1" spans="1:16" ht="32.25" customHeight="1">
      <c r="A1" s="131" t="s">
        <v>979</v>
      </c>
      <c r="B1" s="132" t="s">
        <v>235</v>
      </c>
      <c r="C1" s="132" t="s">
        <v>247</v>
      </c>
      <c r="D1" s="132" t="s">
        <v>980</v>
      </c>
      <c r="E1" s="132" t="s">
        <v>252</v>
      </c>
      <c r="F1" s="132" t="s">
        <v>254</v>
      </c>
      <c r="G1" s="132" t="s">
        <v>981</v>
      </c>
      <c r="H1" s="132" t="s">
        <v>258</v>
      </c>
      <c r="I1" s="132" t="s">
        <v>260</v>
      </c>
      <c r="J1" s="132" t="s">
        <v>261</v>
      </c>
      <c r="K1" s="132" t="s">
        <v>129</v>
      </c>
      <c r="L1" s="132" t="s">
        <v>982</v>
      </c>
      <c r="M1" s="132" t="s">
        <v>983</v>
      </c>
      <c r="N1" s="132" t="s">
        <v>984</v>
      </c>
      <c r="O1" s="157" t="s">
        <v>985</v>
      </c>
      <c r="P1" s="157" t="s">
        <v>986</v>
      </c>
    </row>
    <row r="2" spans="1:16" ht="409.5" hidden="1">
      <c r="A2" s="133" t="s">
        <v>409</v>
      </c>
      <c r="B2" s="134" t="s">
        <v>987</v>
      </c>
      <c r="C2" s="134" t="s">
        <v>988</v>
      </c>
      <c r="D2" s="134" t="s">
        <v>989</v>
      </c>
      <c r="E2" s="134" t="s">
        <v>990</v>
      </c>
      <c r="F2" s="134" t="s">
        <v>991</v>
      </c>
      <c r="G2" s="135" t="s">
        <v>992</v>
      </c>
      <c r="H2" s="134" t="s">
        <v>993</v>
      </c>
      <c r="I2" s="134" t="s">
        <v>477</v>
      </c>
      <c r="J2" s="134" t="s">
        <v>994</v>
      </c>
      <c r="K2" s="134" t="s">
        <v>995</v>
      </c>
      <c r="L2" s="136" t="s">
        <v>996</v>
      </c>
      <c r="M2" s="137">
        <v>44138</v>
      </c>
      <c r="N2" s="138" t="s">
        <v>997</v>
      </c>
      <c r="O2" s="137">
        <v>44596</v>
      </c>
      <c r="P2" s="156" t="s">
        <v>998</v>
      </c>
    </row>
    <row r="3" spans="1:16" ht="210" hidden="1">
      <c r="A3" s="139" t="s">
        <v>677</v>
      </c>
      <c r="B3" s="120" t="s">
        <v>357</v>
      </c>
      <c r="C3" s="120" t="s">
        <v>999</v>
      </c>
      <c r="D3" s="120" t="s">
        <v>1000</v>
      </c>
      <c r="E3" s="120" t="s">
        <v>1001</v>
      </c>
      <c r="F3" s="120" t="s">
        <v>1002</v>
      </c>
      <c r="G3" s="120" t="s">
        <v>1003</v>
      </c>
      <c r="H3" s="120" t="s">
        <v>1004</v>
      </c>
      <c r="I3" s="120" t="s">
        <v>477</v>
      </c>
      <c r="J3" s="120" t="s">
        <v>1005</v>
      </c>
      <c r="K3" s="120" t="s">
        <v>995</v>
      </c>
      <c r="L3" s="54" t="s">
        <v>1006</v>
      </c>
      <c r="M3" s="125">
        <v>44127</v>
      </c>
      <c r="N3" s="140" t="s">
        <v>997</v>
      </c>
      <c r="O3" s="137">
        <v>44596</v>
      </c>
      <c r="P3" s="156" t="s">
        <v>998</v>
      </c>
    </row>
    <row r="4" spans="1:16" ht="120" hidden="1">
      <c r="A4" s="139" t="s">
        <v>678</v>
      </c>
      <c r="B4" s="120" t="s">
        <v>139</v>
      </c>
      <c r="C4" s="120" t="s">
        <v>1007</v>
      </c>
      <c r="D4" s="120" t="s">
        <v>1008</v>
      </c>
      <c r="E4" s="120" t="s">
        <v>1009</v>
      </c>
      <c r="F4" s="120" t="s">
        <v>1010</v>
      </c>
      <c r="G4" s="120" t="s">
        <v>1011</v>
      </c>
      <c r="H4" s="120" t="s">
        <v>1012</v>
      </c>
      <c r="I4" s="120" t="s">
        <v>494</v>
      </c>
      <c r="J4" s="120" t="s">
        <v>1013</v>
      </c>
      <c r="K4" s="120" t="s">
        <v>1014</v>
      </c>
      <c r="L4" s="54" t="s">
        <v>1015</v>
      </c>
      <c r="M4" s="125">
        <v>44127</v>
      </c>
      <c r="N4" s="140" t="s">
        <v>997</v>
      </c>
      <c r="O4" s="156"/>
      <c r="P4" s="156"/>
    </row>
    <row r="5" spans="1:16" ht="135" hidden="1">
      <c r="A5" s="141" t="s">
        <v>679</v>
      </c>
      <c r="B5" s="120" t="s">
        <v>1016</v>
      </c>
      <c r="C5" s="53" t="s">
        <v>1017</v>
      </c>
      <c r="D5" s="120" t="s">
        <v>1018</v>
      </c>
      <c r="E5" s="120" t="s">
        <v>1019</v>
      </c>
      <c r="F5" s="120" t="s">
        <v>1020</v>
      </c>
      <c r="G5" s="120" t="s">
        <v>1021</v>
      </c>
      <c r="H5" s="120" t="s">
        <v>1022</v>
      </c>
      <c r="I5" s="120" t="s">
        <v>477</v>
      </c>
      <c r="J5" s="120" t="s">
        <v>511</v>
      </c>
      <c r="K5" s="120" t="s">
        <v>1023</v>
      </c>
      <c r="L5" s="54" t="s">
        <v>1015</v>
      </c>
      <c r="M5" s="125">
        <v>44127</v>
      </c>
      <c r="N5" s="140" t="s">
        <v>997</v>
      </c>
      <c r="O5" s="156"/>
      <c r="P5" s="156"/>
    </row>
    <row r="6" spans="1:16" ht="195" hidden="1">
      <c r="A6" s="139" t="s">
        <v>695</v>
      </c>
      <c r="B6" s="120" t="s">
        <v>357</v>
      </c>
      <c r="C6" s="120" t="s">
        <v>1024</v>
      </c>
      <c r="D6" s="120" t="s">
        <v>1025</v>
      </c>
      <c r="E6" s="120" t="s">
        <v>1026</v>
      </c>
      <c r="F6" s="120" t="s">
        <v>1027</v>
      </c>
      <c r="G6" s="120" t="s">
        <v>1028</v>
      </c>
      <c r="H6" s="120" t="s">
        <v>1029</v>
      </c>
      <c r="I6" s="120" t="s">
        <v>477</v>
      </c>
      <c r="J6" s="120" t="s">
        <v>1030</v>
      </c>
      <c r="K6" s="120" t="s">
        <v>1014</v>
      </c>
      <c r="L6" s="54" t="s">
        <v>1006</v>
      </c>
      <c r="M6" s="125">
        <v>44127</v>
      </c>
      <c r="N6" s="140" t="s">
        <v>997</v>
      </c>
      <c r="O6" s="156"/>
      <c r="P6" s="156"/>
    </row>
    <row r="7" spans="1:16" ht="270" hidden="1">
      <c r="A7" s="139" t="s">
        <v>419</v>
      </c>
      <c r="B7" s="120" t="s">
        <v>357</v>
      </c>
      <c r="C7" s="120" t="s">
        <v>1031</v>
      </c>
      <c r="D7" s="120" t="s">
        <v>1032</v>
      </c>
      <c r="E7" s="120" t="s">
        <v>1033</v>
      </c>
      <c r="F7" s="120" t="s">
        <v>1034</v>
      </c>
      <c r="G7" s="120" t="s">
        <v>1035</v>
      </c>
      <c r="H7" s="120" t="s">
        <v>1036</v>
      </c>
      <c r="I7" s="120" t="s">
        <v>477</v>
      </c>
      <c r="J7" s="120" t="s">
        <v>1005</v>
      </c>
      <c r="K7" s="120" t="s">
        <v>995</v>
      </c>
      <c r="L7" s="54" t="s">
        <v>1006</v>
      </c>
      <c r="M7" s="125">
        <v>44127</v>
      </c>
      <c r="N7" s="140" t="s">
        <v>997</v>
      </c>
      <c r="O7" s="156"/>
      <c r="P7" s="156"/>
    </row>
    <row r="8" spans="1:16" ht="150" hidden="1">
      <c r="A8" s="139" t="s">
        <v>680</v>
      </c>
      <c r="B8" s="120" t="s">
        <v>1037</v>
      </c>
      <c r="C8" s="120" t="s">
        <v>1038</v>
      </c>
      <c r="D8" s="120" t="s">
        <v>1039</v>
      </c>
      <c r="E8" s="120" t="s">
        <v>1040</v>
      </c>
      <c r="F8" s="120" t="s">
        <v>1041</v>
      </c>
      <c r="G8" s="120" t="s">
        <v>1042</v>
      </c>
      <c r="H8" s="120" t="s">
        <v>1043</v>
      </c>
      <c r="I8" s="120" t="s">
        <v>477</v>
      </c>
      <c r="J8" s="120" t="s">
        <v>1044</v>
      </c>
      <c r="K8" s="120" t="s">
        <v>1014</v>
      </c>
      <c r="L8" s="54" t="s">
        <v>1006</v>
      </c>
      <c r="M8" s="125">
        <v>44127</v>
      </c>
      <c r="N8" s="140" t="s">
        <v>997</v>
      </c>
      <c r="O8" s="156"/>
      <c r="P8" s="156"/>
    </row>
    <row r="9" spans="1:16" ht="135" hidden="1">
      <c r="A9" s="139" t="s">
        <v>681</v>
      </c>
      <c r="B9" s="120" t="s">
        <v>754</v>
      </c>
      <c r="C9" s="120" t="s">
        <v>1045</v>
      </c>
      <c r="D9" s="120" t="s">
        <v>1046</v>
      </c>
      <c r="E9" s="120" t="s">
        <v>1047</v>
      </c>
      <c r="F9" s="120" t="s">
        <v>1048</v>
      </c>
      <c r="G9" s="120" t="s">
        <v>1049</v>
      </c>
      <c r="H9" s="120" t="s">
        <v>1050</v>
      </c>
      <c r="I9" s="120" t="s">
        <v>477</v>
      </c>
      <c r="J9" s="120" t="s">
        <v>1051</v>
      </c>
      <c r="K9" s="120" t="s">
        <v>1014</v>
      </c>
      <c r="L9" s="54" t="s">
        <v>1015</v>
      </c>
      <c r="M9" s="125">
        <v>44127</v>
      </c>
      <c r="N9" s="140" t="s">
        <v>997</v>
      </c>
      <c r="O9" s="156"/>
      <c r="P9" s="156"/>
    </row>
    <row r="10" spans="1:16" ht="90" hidden="1">
      <c r="A10" s="139" t="s">
        <v>682</v>
      </c>
      <c r="B10" s="120" t="s">
        <v>298</v>
      </c>
      <c r="C10" s="54" t="s">
        <v>1052</v>
      </c>
      <c r="D10" s="120" t="s">
        <v>1053</v>
      </c>
      <c r="E10" s="120" t="s">
        <v>1054</v>
      </c>
      <c r="F10" s="120"/>
      <c r="G10" s="120" t="s">
        <v>1055</v>
      </c>
      <c r="H10" s="120" t="s">
        <v>1056</v>
      </c>
      <c r="I10" s="120"/>
      <c r="J10" s="120"/>
      <c r="K10" s="120" t="s">
        <v>1014</v>
      </c>
      <c r="L10" s="54" t="s">
        <v>1006</v>
      </c>
      <c r="M10" s="125">
        <v>44127</v>
      </c>
      <c r="N10" s="140" t="s">
        <v>997</v>
      </c>
      <c r="O10" s="156"/>
      <c r="P10" s="156"/>
    </row>
    <row r="11" spans="1:16" ht="150" hidden="1">
      <c r="A11" s="139" t="s">
        <v>683</v>
      </c>
      <c r="B11" s="120" t="s">
        <v>291</v>
      </c>
      <c r="C11" s="120" t="s">
        <v>1057</v>
      </c>
      <c r="D11" s="120" t="s">
        <v>1058</v>
      </c>
      <c r="E11" s="120" t="s">
        <v>1059</v>
      </c>
      <c r="F11" s="120" t="s">
        <v>1060</v>
      </c>
      <c r="G11" s="120" t="s">
        <v>1061</v>
      </c>
      <c r="H11" s="55" t="s">
        <v>1062</v>
      </c>
      <c r="I11" s="120" t="s">
        <v>477</v>
      </c>
      <c r="J11" s="120" t="s">
        <v>1063</v>
      </c>
      <c r="K11" s="120" t="s">
        <v>995</v>
      </c>
      <c r="L11" s="54" t="s">
        <v>996</v>
      </c>
      <c r="M11" s="125">
        <v>44127</v>
      </c>
      <c r="N11" s="140" t="s">
        <v>997</v>
      </c>
      <c r="O11" s="156"/>
      <c r="P11" s="156"/>
    </row>
    <row r="12" spans="1:16" ht="150" hidden="1">
      <c r="A12" s="139" t="s">
        <v>734</v>
      </c>
      <c r="B12" s="120" t="s">
        <v>357</v>
      </c>
      <c r="C12" s="120" t="s">
        <v>1064</v>
      </c>
      <c r="D12" s="120" t="s">
        <v>1065</v>
      </c>
      <c r="E12" s="120" t="s">
        <v>1066</v>
      </c>
      <c r="F12" s="120" t="s">
        <v>1067</v>
      </c>
      <c r="G12" s="120" t="s">
        <v>1068</v>
      </c>
      <c r="H12" s="120" t="s">
        <v>1069</v>
      </c>
      <c r="I12" s="120" t="s">
        <v>494</v>
      </c>
      <c r="J12" s="120" t="s">
        <v>1070</v>
      </c>
      <c r="K12" s="120" t="s">
        <v>1014</v>
      </c>
      <c r="L12" s="54" t="s">
        <v>1006</v>
      </c>
      <c r="M12" s="125">
        <v>44127</v>
      </c>
      <c r="N12" s="140" t="s">
        <v>997</v>
      </c>
      <c r="O12" s="156"/>
      <c r="P12" s="156"/>
    </row>
    <row r="13" spans="1:16" ht="150" hidden="1">
      <c r="A13" s="139" t="s">
        <v>700</v>
      </c>
      <c r="B13" s="120" t="s">
        <v>291</v>
      </c>
      <c r="C13" s="53" t="s">
        <v>1071</v>
      </c>
      <c r="D13" s="120" t="s">
        <v>1072</v>
      </c>
      <c r="E13" s="120" t="s">
        <v>1073</v>
      </c>
      <c r="F13" s="120" t="s">
        <v>1060</v>
      </c>
      <c r="G13" s="120" t="s">
        <v>1074</v>
      </c>
      <c r="H13" s="120" t="s">
        <v>1075</v>
      </c>
      <c r="I13" s="120" t="s">
        <v>477</v>
      </c>
      <c r="J13" s="120" t="s">
        <v>1063</v>
      </c>
      <c r="K13" s="120" t="s">
        <v>995</v>
      </c>
      <c r="L13" s="54" t="s">
        <v>1015</v>
      </c>
      <c r="M13" s="125">
        <v>44127</v>
      </c>
      <c r="N13" s="140" t="s">
        <v>997</v>
      </c>
      <c r="O13" s="156"/>
      <c r="P13" s="156"/>
    </row>
    <row r="14" spans="1:16" ht="240" hidden="1">
      <c r="A14" s="139" t="s">
        <v>746</v>
      </c>
      <c r="B14" s="120" t="s">
        <v>357</v>
      </c>
      <c r="C14" s="120" t="s">
        <v>1076</v>
      </c>
      <c r="D14" s="120" t="s">
        <v>1077</v>
      </c>
      <c r="E14" s="120" t="s">
        <v>1078</v>
      </c>
      <c r="F14" s="120" t="s">
        <v>1079</v>
      </c>
      <c r="G14" s="120" t="s">
        <v>1080</v>
      </c>
      <c r="H14" s="120" t="s">
        <v>1081</v>
      </c>
      <c r="I14" s="120" t="s">
        <v>477</v>
      </c>
      <c r="J14" s="120" t="s">
        <v>544</v>
      </c>
      <c r="K14" s="120" t="s">
        <v>1014</v>
      </c>
      <c r="L14" s="54" t="s">
        <v>1015</v>
      </c>
      <c r="M14" s="125">
        <v>44127</v>
      </c>
      <c r="N14" s="140" t="s">
        <v>997</v>
      </c>
      <c r="O14" s="156"/>
      <c r="P14" s="156"/>
    </row>
    <row r="15" spans="1:16" ht="150" hidden="1">
      <c r="A15" s="139" t="s">
        <v>756</v>
      </c>
      <c r="B15" s="120" t="s">
        <v>357</v>
      </c>
      <c r="C15" s="120" t="s">
        <v>1082</v>
      </c>
      <c r="D15" s="120" t="s">
        <v>1083</v>
      </c>
      <c r="E15" s="120" t="s">
        <v>1084</v>
      </c>
      <c r="F15" s="120" t="s">
        <v>1060</v>
      </c>
      <c r="G15" s="120" t="s">
        <v>1085</v>
      </c>
      <c r="H15" s="120" t="s">
        <v>1086</v>
      </c>
      <c r="I15" s="120" t="s">
        <v>477</v>
      </c>
      <c r="J15" s="120" t="s">
        <v>1005</v>
      </c>
      <c r="K15" s="120" t="s">
        <v>995</v>
      </c>
      <c r="L15" s="54" t="s">
        <v>1006</v>
      </c>
      <c r="M15" s="125">
        <v>44127</v>
      </c>
      <c r="N15" s="140" t="s">
        <v>997</v>
      </c>
      <c r="O15" s="156"/>
      <c r="P15" s="156"/>
    </row>
    <row r="16" spans="1:16" ht="195" hidden="1">
      <c r="A16" s="139" t="s">
        <v>289</v>
      </c>
      <c r="B16" s="120" t="s">
        <v>288</v>
      </c>
      <c r="C16" s="120" t="s">
        <v>1087</v>
      </c>
      <c r="D16" s="120" t="s">
        <v>1088</v>
      </c>
      <c r="E16" s="120" t="s">
        <v>1089</v>
      </c>
      <c r="F16" s="120" t="s">
        <v>1090</v>
      </c>
      <c r="G16" s="120" t="s">
        <v>1091</v>
      </c>
      <c r="H16" s="120" t="s">
        <v>1092</v>
      </c>
      <c r="I16" s="120" t="s">
        <v>477</v>
      </c>
      <c r="J16" s="120" t="s">
        <v>1093</v>
      </c>
      <c r="K16" s="120" t="s">
        <v>1023</v>
      </c>
      <c r="L16" s="54" t="s">
        <v>1015</v>
      </c>
      <c r="M16" s="125">
        <v>44127</v>
      </c>
      <c r="N16" s="140" t="s">
        <v>997</v>
      </c>
      <c r="O16" s="156"/>
      <c r="P16" s="156"/>
    </row>
    <row r="17" spans="1:16" ht="180" hidden="1">
      <c r="A17" s="139" t="s">
        <v>699</v>
      </c>
      <c r="B17" s="120" t="s">
        <v>298</v>
      </c>
      <c r="C17" s="120" t="s">
        <v>1094</v>
      </c>
      <c r="D17" s="120" t="s">
        <v>1095</v>
      </c>
      <c r="E17" s="120" t="s">
        <v>1096</v>
      </c>
      <c r="F17" s="120" t="s">
        <v>1097</v>
      </c>
      <c r="G17" s="120" t="s">
        <v>1098</v>
      </c>
      <c r="H17" s="120" t="s">
        <v>1099</v>
      </c>
      <c r="I17" s="120" t="s">
        <v>477</v>
      </c>
      <c r="J17" s="120" t="s">
        <v>544</v>
      </c>
      <c r="K17" s="120" t="s">
        <v>1014</v>
      </c>
      <c r="L17" s="54" t="s">
        <v>1015</v>
      </c>
      <c r="M17" s="125">
        <v>44127</v>
      </c>
      <c r="N17" s="140" t="s">
        <v>997</v>
      </c>
      <c r="O17" s="156"/>
      <c r="P17" s="156"/>
    </row>
    <row r="18" spans="1:16" ht="75" hidden="1">
      <c r="A18" s="139" t="s">
        <v>646</v>
      </c>
      <c r="B18" s="120" t="s">
        <v>298</v>
      </c>
      <c r="C18" s="120" t="s">
        <v>1100</v>
      </c>
      <c r="D18" s="120" t="s">
        <v>1101</v>
      </c>
      <c r="E18" s="120" t="s">
        <v>1102</v>
      </c>
      <c r="F18" s="120" t="s">
        <v>1103</v>
      </c>
      <c r="G18" s="120" t="s">
        <v>1104</v>
      </c>
      <c r="H18" s="120" t="s">
        <v>1105</v>
      </c>
      <c r="I18" s="120" t="s">
        <v>477</v>
      </c>
      <c r="J18" s="120" t="s">
        <v>1005</v>
      </c>
      <c r="K18" s="120" t="s">
        <v>1023</v>
      </c>
      <c r="L18" s="54" t="s">
        <v>1006</v>
      </c>
      <c r="M18" s="125">
        <v>44127</v>
      </c>
      <c r="N18" s="140" t="s">
        <v>997</v>
      </c>
      <c r="O18" s="156"/>
      <c r="P18" s="156"/>
    </row>
    <row r="19" spans="1:16" ht="75" hidden="1">
      <c r="A19" s="139" t="s">
        <v>735</v>
      </c>
      <c r="B19" s="120" t="s">
        <v>298</v>
      </c>
      <c r="C19" s="120" t="s">
        <v>1106</v>
      </c>
      <c r="D19" s="120" t="s">
        <v>1107</v>
      </c>
      <c r="E19" s="120" t="s">
        <v>1108</v>
      </c>
      <c r="F19" s="120" t="s">
        <v>1109</v>
      </c>
      <c r="G19" s="120" t="s">
        <v>1110</v>
      </c>
      <c r="H19" s="120" t="s">
        <v>1111</v>
      </c>
      <c r="I19" s="120" t="s">
        <v>477</v>
      </c>
      <c r="J19" s="120" t="s">
        <v>1005</v>
      </c>
      <c r="K19" s="120" t="s">
        <v>1023</v>
      </c>
      <c r="L19" s="54" t="s">
        <v>1015</v>
      </c>
      <c r="M19" s="125">
        <v>44127</v>
      </c>
      <c r="N19" s="140" t="s">
        <v>997</v>
      </c>
      <c r="O19" s="156"/>
      <c r="P19" s="156"/>
    </row>
    <row r="20" spans="1:16" ht="90" hidden="1">
      <c r="A20" s="141" t="s">
        <v>701</v>
      </c>
      <c r="B20" s="120" t="s">
        <v>288</v>
      </c>
      <c r="C20" s="120" t="s">
        <v>1112</v>
      </c>
      <c r="D20" s="120" t="s">
        <v>1113</v>
      </c>
      <c r="E20" s="120" t="s">
        <v>1114</v>
      </c>
      <c r="F20" s="120" t="s">
        <v>1115</v>
      </c>
      <c r="G20" s="120" t="s">
        <v>1116</v>
      </c>
      <c r="H20" s="120" t="s">
        <v>1117</v>
      </c>
      <c r="I20" s="120"/>
      <c r="J20" s="120"/>
      <c r="K20" s="120" t="s">
        <v>1014</v>
      </c>
      <c r="L20" s="54" t="s">
        <v>1006</v>
      </c>
      <c r="M20" s="125">
        <v>44130</v>
      </c>
      <c r="N20" s="140" t="s">
        <v>997</v>
      </c>
      <c r="O20" s="156"/>
      <c r="P20" s="156"/>
    </row>
    <row r="21" spans="1:16" ht="90" hidden="1">
      <c r="A21" s="139" t="s">
        <v>561</v>
      </c>
      <c r="B21" s="120" t="s">
        <v>987</v>
      </c>
      <c r="C21" s="120" t="s">
        <v>1118</v>
      </c>
      <c r="D21" s="120" t="s">
        <v>1119</v>
      </c>
      <c r="E21" s="120" t="s">
        <v>1120</v>
      </c>
      <c r="F21" s="120" t="s">
        <v>567</v>
      </c>
      <c r="G21" s="120" t="s">
        <v>1121</v>
      </c>
      <c r="H21" s="120" t="s">
        <v>1122</v>
      </c>
      <c r="I21" s="120" t="s">
        <v>477</v>
      </c>
      <c r="J21" s="120" t="s">
        <v>1005</v>
      </c>
      <c r="K21" s="120" t="s">
        <v>995</v>
      </c>
      <c r="L21" s="54" t="s">
        <v>1006</v>
      </c>
      <c r="M21" s="125">
        <v>44130</v>
      </c>
      <c r="N21" s="140" t="s">
        <v>997</v>
      </c>
      <c r="O21" s="156"/>
      <c r="P21" s="156"/>
    </row>
    <row r="22" spans="1:16" ht="150" hidden="1">
      <c r="A22" s="139" t="s">
        <v>328</v>
      </c>
      <c r="B22" s="120" t="s">
        <v>327</v>
      </c>
      <c r="C22" s="120" t="s">
        <v>1123</v>
      </c>
      <c r="D22" s="55" t="s">
        <v>1124</v>
      </c>
      <c r="E22" s="55" t="s">
        <v>1125</v>
      </c>
      <c r="F22" s="55" t="s">
        <v>1126</v>
      </c>
      <c r="G22" s="55" t="s">
        <v>1127</v>
      </c>
      <c r="H22" s="55" t="s">
        <v>1128</v>
      </c>
      <c r="I22" s="120" t="s">
        <v>477</v>
      </c>
      <c r="J22" s="120" t="s">
        <v>1005</v>
      </c>
      <c r="K22" s="120" t="s">
        <v>1014</v>
      </c>
      <c r="L22" s="54" t="s">
        <v>1015</v>
      </c>
      <c r="M22" s="125">
        <v>44130</v>
      </c>
      <c r="N22" s="140" t="s">
        <v>997</v>
      </c>
      <c r="O22" s="156"/>
      <c r="P22" s="156"/>
    </row>
    <row r="23" spans="1:16" ht="135" hidden="1">
      <c r="A23" s="139" t="s">
        <v>717</v>
      </c>
      <c r="B23" s="120" t="s">
        <v>288</v>
      </c>
      <c r="C23" s="120" t="s">
        <v>1129</v>
      </c>
      <c r="D23" s="120" t="s">
        <v>1130</v>
      </c>
      <c r="E23" s="120" t="s">
        <v>1131</v>
      </c>
      <c r="F23" s="120" t="s">
        <v>1132</v>
      </c>
      <c r="G23" s="120" t="s">
        <v>1133</v>
      </c>
      <c r="H23" s="120" t="s">
        <v>1134</v>
      </c>
      <c r="I23" s="120" t="s">
        <v>477</v>
      </c>
      <c r="J23" s="120" t="s">
        <v>1093</v>
      </c>
      <c r="K23" s="120" t="s">
        <v>1014</v>
      </c>
      <c r="L23" s="54" t="s">
        <v>1015</v>
      </c>
      <c r="M23" s="125">
        <v>44130</v>
      </c>
      <c r="N23" s="140" t="s">
        <v>997</v>
      </c>
      <c r="O23" s="156"/>
      <c r="P23" s="156"/>
    </row>
    <row r="24" spans="1:16" ht="195" hidden="1">
      <c r="A24" s="139" t="s">
        <v>684</v>
      </c>
      <c r="B24" s="120" t="s">
        <v>283</v>
      </c>
      <c r="C24" s="120" t="s">
        <v>1135</v>
      </c>
      <c r="D24" s="120" t="s">
        <v>1136</v>
      </c>
      <c r="E24" s="120"/>
      <c r="F24" s="120" t="s">
        <v>1137</v>
      </c>
      <c r="G24" s="120" t="s">
        <v>1138</v>
      </c>
      <c r="H24" s="120" t="s">
        <v>1139</v>
      </c>
      <c r="I24" s="120" t="s">
        <v>477</v>
      </c>
      <c r="J24" s="120" t="s">
        <v>1005</v>
      </c>
      <c r="K24" s="120" t="s">
        <v>995</v>
      </c>
      <c r="L24" s="54" t="s">
        <v>1006</v>
      </c>
      <c r="M24" s="125">
        <v>44130</v>
      </c>
      <c r="N24" s="140" t="s">
        <v>997</v>
      </c>
      <c r="O24" s="156"/>
      <c r="P24" s="156"/>
    </row>
    <row r="25" spans="1:16" ht="120" hidden="1">
      <c r="A25" s="139" t="s">
        <v>685</v>
      </c>
      <c r="B25" s="120" t="s">
        <v>68</v>
      </c>
      <c r="C25" s="120" t="s">
        <v>1140</v>
      </c>
      <c r="D25" s="120" t="s">
        <v>1141</v>
      </c>
      <c r="E25" s="120" t="s">
        <v>1142</v>
      </c>
      <c r="F25" s="120" t="s">
        <v>1143</v>
      </c>
      <c r="G25" s="120" t="s">
        <v>1144</v>
      </c>
      <c r="H25" s="120" t="s">
        <v>1145</v>
      </c>
      <c r="I25" s="120"/>
      <c r="J25" s="120"/>
      <c r="K25" s="120" t="s">
        <v>1014</v>
      </c>
      <c r="L25" s="54" t="s">
        <v>1006</v>
      </c>
      <c r="M25" s="125">
        <v>44130</v>
      </c>
      <c r="N25" s="140" t="s">
        <v>997</v>
      </c>
      <c r="O25" s="156"/>
      <c r="P25" s="156"/>
    </row>
    <row r="26" spans="1:16" ht="210" hidden="1">
      <c r="A26" s="139" t="s">
        <v>714</v>
      </c>
      <c r="B26" s="120" t="s">
        <v>987</v>
      </c>
      <c r="C26" s="120" t="s">
        <v>1146</v>
      </c>
      <c r="D26" s="120" t="s">
        <v>1147</v>
      </c>
      <c r="E26" s="120" t="s">
        <v>1148</v>
      </c>
      <c r="F26" s="120" t="s">
        <v>1149</v>
      </c>
      <c r="G26" s="120" t="s">
        <v>1150</v>
      </c>
      <c r="H26" s="120" t="s">
        <v>1151</v>
      </c>
      <c r="I26" s="120" t="s">
        <v>477</v>
      </c>
      <c r="J26" s="120" t="s">
        <v>1005</v>
      </c>
      <c r="K26" s="120" t="s">
        <v>995</v>
      </c>
      <c r="L26" s="54" t="s">
        <v>1006</v>
      </c>
      <c r="M26" s="125">
        <v>44130</v>
      </c>
      <c r="N26" s="140" t="s">
        <v>997</v>
      </c>
      <c r="O26" s="156"/>
      <c r="P26" s="156"/>
    </row>
    <row r="27" spans="1:16" ht="210" hidden="1">
      <c r="A27" s="139" t="s">
        <v>733</v>
      </c>
      <c r="B27" s="120" t="s">
        <v>987</v>
      </c>
      <c r="C27" s="120" t="s">
        <v>1152</v>
      </c>
      <c r="D27" s="120" t="s">
        <v>1153</v>
      </c>
      <c r="E27" s="120" t="s">
        <v>1154</v>
      </c>
      <c r="F27" s="120" t="s">
        <v>1155</v>
      </c>
      <c r="G27" s="120" t="s">
        <v>1156</v>
      </c>
      <c r="H27" s="120" t="s">
        <v>1157</v>
      </c>
      <c r="I27" s="120" t="s">
        <v>477</v>
      </c>
      <c r="J27" s="120" t="s">
        <v>1005</v>
      </c>
      <c r="K27" s="120" t="s">
        <v>995</v>
      </c>
      <c r="L27" s="54" t="s">
        <v>1006</v>
      </c>
      <c r="M27" s="125">
        <v>44130</v>
      </c>
      <c r="N27" s="140" t="s">
        <v>997</v>
      </c>
      <c r="O27" s="156"/>
      <c r="P27" s="156"/>
    </row>
    <row r="28" spans="1:16" ht="225" hidden="1">
      <c r="A28" s="139" t="s">
        <v>686</v>
      </c>
      <c r="B28" s="120" t="s">
        <v>818</v>
      </c>
      <c r="C28" s="120" t="s">
        <v>1158</v>
      </c>
      <c r="D28" s="120" t="s">
        <v>1159</v>
      </c>
      <c r="E28" s="120" t="s">
        <v>1160</v>
      </c>
      <c r="F28" s="120" t="s">
        <v>1161</v>
      </c>
      <c r="G28" s="120" t="s">
        <v>1162</v>
      </c>
      <c r="H28" s="120" t="s">
        <v>1163</v>
      </c>
      <c r="I28" s="120" t="s">
        <v>477</v>
      </c>
      <c r="J28" s="120" t="s">
        <v>1164</v>
      </c>
      <c r="K28" s="120" t="s">
        <v>1014</v>
      </c>
      <c r="L28" s="54" t="s">
        <v>1006</v>
      </c>
      <c r="M28" s="125">
        <v>44130</v>
      </c>
      <c r="N28" s="140" t="s">
        <v>997</v>
      </c>
      <c r="O28" s="156"/>
      <c r="P28" s="156"/>
    </row>
    <row r="29" spans="1:16" ht="225" hidden="1">
      <c r="A29" s="139" t="s">
        <v>703</v>
      </c>
      <c r="B29" s="120" t="s">
        <v>818</v>
      </c>
      <c r="C29" s="120" t="s">
        <v>1165</v>
      </c>
      <c r="D29" s="120" t="s">
        <v>1166</v>
      </c>
      <c r="E29" s="120" t="s">
        <v>1160</v>
      </c>
      <c r="F29" s="120" t="s">
        <v>1161</v>
      </c>
      <c r="G29" s="120" t="s">
        <v>1167</v>
      </c>
      <c r="H29" s="120" t="s">
        <v>1168</v>
      </c>
      <c r="I29" s="120" t="s">
        <v>477</v>
      </c>
      <c r="J29" s="120" t="s">
        <v>1164</v>
      </c>
      <c r="K29" s="120" t="s">
        <v>1014</v>
      </c>
      <c r="L29" s="54" t="s">
        <v>1006</v>
      </c>
      <c r="M29" s="125">
        <v>44130</v>
      </c>
      <c r="N29" s="140" t="s">
        <v>997</v>
      </c>
      <c r="O29" s="156"/>
      <c r="P29" s="156"/>
    </row>
    <row r="30" spans="1:16" ht="135" hidden="1">
      <c r="A30" s="141" t="s">
        <v>702</v>
      </c>
      <c r="B30" s="120" t="s">
        <v>68</v>
      </c>
      <c r="C30" s="120" t="s">
        <v>1169</v>
      </c>
      <c r="D30" s="120" t="s">
        <v>1170</v>
      </c>
      <c r="E30" s="120" t="s">
        <v>1171</v>
      </c>
      <c r="F30" s="120" t="s">
        <v>1172</v>
      </c>
      <c r="G30" s="120" t="s">
        <v>1173</v>
      </c>
      <c r="H30" s="120" t="s">
        <v>1174</v>
      </c>
      <c r="I30" s="120"/>
      <c r="J30" s="120"/>
      <c r="K30" s="120" t="s">
        <v>1014</v>
      </c>
      <c r="L30" s="54" t="s">
        <v>1006</v>
      </c>
      <c r="M30" s="125">
        <v>44130</v>
      </c>
      <c r="N30" s="140" t="s">
        <v>997</v>
      </c>
      <c r="O30" s="156"/>
      <c r="P30" s="156"/>
    </row>
    <row r="31" spans="1:16" ht="165" hidden="1">
      <c r="A31" s="142" t="s">
        <v>719</v>
      </c>
      <c r="B31" s="120" t="s">
        <v>68</v>
      </c>
      <c r="C31" s="120" t="s">
        <v>1175</v>
      </c>
      <c r="D31" s="120" t="s">
        <v>1176</v>
      </c>
      <c r="E31" s="120" t="s">
        <v>1177</v>
      </c>
      <c r="F31" s="120" t="s">
        <v>1178</v>
      </c>
      <c r="G31" s="120" t="s">
        <v>1179</v>
      </c>
      <c r="H31" s="120" t="s">
        <v>1180</v>
      </c>
      <c r="I31" s="120"/>
      <c r="J31" s="120"/>
      <c r="K31" s="120" t="s">
        <v>1014</v>
      </c>
      <c r="L31" s="54" t="s">
        <v>1006</v>
      </c>
      <c r="M31" s="125">
        <v>44130</v>
      </c>
      <c r="N31" s="140" t="s">
        <v>997</v>
      </c>
      <c r="O31" s="156"/>
      <c r="P31" s="156"/>
    </row>
    <row r="32" spans="1:16" ht="169.5" hidden="1" customHeight="1">
      <c r="A32" s="139" t="s">
        <v>376</v>
      </c>
      <c r="B32" s="120" t="s">
        <v>345</v>
      </c>
      <c r="C32" s="120" t="s">
        <v>1181</v>
      </c>
      <c r="D32" s="120" t="s">
        <v>1182</v>
      </c>
      <c r="E32" s="120" t="s">
        <v>1183</v>
      </c>
      <c r="F32" s="120" t="s">
        <v>1184</v>
      </c>
      <c r="G32" s="120" t="s">
        <v>1185</v>
      </c>
      <c r="H32" s="120" t="s">
        <v>1186</v>
      </c>
      <c r="I32" s="120" t="s">
        <v>477</v>
      </c>
      <c r="J32" s="120" t="s">
        <v>1063</v>
      </c>
      <c r="K32" s="120" t="s">
        <v>1023</v>
      </c>
      <c r="L32" s="54" t="s">
        <v>1015</v>
      </c>
      <c r="M32" s="125">
        <v>44130</v>
      </c>
      <c r="N32" s="140" t="s">
        <v>997</v>
      </c>
      <c r="O32" s="156"/>
      <c r="P32" s="156"/>
    </row>
    <row r="33" spans="1:16" ht="210" hidden="1">
      <c r="A33" s="139" t="s">
        <v>766</v>
      </c>
      <c r="B33" s="120" t="s">
        <v>357</v>
      </c>
      <c r="C33" s="120" t="s">
        <v>1187</v>
      </c>
      <c r="D33" s="120" t="s">
        <v>1188</v>
      </c>
      <c r="E33" s="120" t="s">
        <v>1189</v>
      </c>
      <c r="F33" s="120" t="s">
        <v>1190</v>
      </c>
      <c r="G33" s="120" t="s">
        <v>1191</v>
      </c>
      <c r="H33" s="120" t="s">
        <v>1192</v>
      </c>
      <c r="I33" s="120" t="s">
        <v>477</v>
      </c>
      <c r="J33" s="120" t="s">
        <v>1005</v>
      </c>
      <c r="K33" s="120" t="s">
        <v>995</v>
      </c>
      <c r="L33" s="54" t="s">
        <v>1006</v>
      </c>
      <c r="M33" s="125">
        <v>44130</v>
      </c>
      <c r="N33" s="140" t="s">
        <v>997</v>
      </c>
      <c r="O33" s="156"/>
      <c r="P33" s="156"/>
    </row>
    <row r="34" spans="1:16" ht="105" hidden="1">
      <c r="A34" s="139" t="s">
        <v>748</v>
      </c>
      <c r="B34" s="120" t="s">
        <v>298</v>
      </c>
      <c r="C34" s="120" t="s">
        <v>1193</v>
      </c>
      <c r="D34" s="120" t="s">
        <v>1194</v>
      </c>
      <c r="E34" s="120" t="s">
        <v>1195</v>
      </c>
      <c r="F34" s="120" t="s">
        <v>1196</v>
      </c>
      <c r="G34" s="120" t="s">
        <v>1197</v>
      </c>
      <c r="H34" s="120" t="s">
        <v>1198</v>
      </c>
      <c r="I34" s="120" t="s">
        <v>477</v>
      </c>
      <c r="J34" s="120" t="s">
        <v>1005</v>
      </c>
      <c r="K34" s="120" t="s">
        <v>995</v>
      </c>
      <c r="L34" s="54" t="s">
        <v>1006</v>
      </c>
      <c r="M34" s="125">
        <v>44130</v>
      </c>
      <c r="N34" s="140" t="s">
        <v>997</v>
      </c>
      <c r="O34" s="156"/>
      <c r="P34" s="156"/>
    </row>
    <row r="35" spans="1:16" ht="180" hidden="1">
      <c r="A35" s="139" t="s">
        <v>452</v>
      </c>
      <c r="B35" s="120" t="s">
        <v>451</v>
      </c>
      <c r="C35" s="120" t="s">
        <v>1199</v>
      </c>
      <c r="D35" s="120" t="s">
        <v>1200</v>
      </c>
      <c r="E35" s="120" t="s">
        <v>457</v>
      </c>
      <c r="F35" s="120" t="s">
        <v>458</v>
      </c>
      <c r="G35" s="120" t="s">
        <v>1201</v>
      </c>
      <c r="H35" s="120" t="s">
        <v>1202</v>
      </c>
      <c r="I35" s="120" t="s">
        <v>477</v>
      </c>
      <c r="J35" s="120" t="s">
        <v>544</v>
      </c>
      <c r="K35" s="120" t="s">
        <v>1014</v>
      </c>
      <c r="L35" s="54" t="s">
        <v>1006</v>
      </c>
      <c r="M35" s="125">
        <v>44130</v>
      </c>
      <c r="N35" s="140" t="s">
        <v>997</v>
      </c>
      <c r="O35" s="156"/>
      <c r="P35" s="156"/>
    </row>
    <row r="36" spans="1:16" ht="300" hidden="1">
      <c r="A36" s="139" t="s">
        <v>352</v>
      </c>
      <c r="B36" s="120" t="s">
        <v>341</v>
      </c>
      <c r="C36" s="120" t="s">
        <v>1203</v>
      </c>
      <c r="D36" s="55" t="s">
        <v>1204</v>
      </c>
      <c r="E36" s="55" t="s">
        <v>1205</v>
      </c>
      <c r="F36" s="55" t="s">
        <v>1206</v>
      </c>
      <c r="G36" s="55" t="s">
        <v>1207</v>
      </c>
      <c r="H36" s="55" t="s">
        <v>1208</v>
      </c>
      <c r="I36" s="120" t="s">
        <v>477</v>
      </c>
      <c r="J36" s="120" t="s">
        <v>544</v>
      </c>
      <c r="K36" s="120" t="s">
        <v>1014</v>
      </c>
      <c r="L36" s="54" t="s">
        <v>1015</v>
      </c>
      <c r="M36" s="125">
        <v>44130</v>
      </c>
      <c r="N36" s="140" t="s">
        <v>997</v>
      </c>
      <c r="O36" s="156"/>
      <c r="P36" s="156"/>
    </row>
    <row r="37" spans="1:16" ht="240" hidden="1">
      <c r="A37" s="139" t="s">
        <v>319</v>
      </c>
      <c r="B37" s="120" t="s">
        <v>294</v>
      </c>
      <c r="C37" s="120" t="s">
        <v>1209</v>
      </c>
      <c r="D37" s="120" t="s">
        <v>1210</v>
      </c>
      <c r="E37" s="120" t="s">
        <v>1211</v>
      </c>
      <c r="F37" s="120" t="s">
        <v>1212</v>
      </c>
      <c r="G37" s="120" t="s">
        <v>1213</v>
      </c>
      <c r="H37" s="55" t="s">
        <v>1214</v>
      </c>
      <c r="I37" s="120" t="s">
        <v>494</v>
      </c>
      <c r="J37" s="120" t="s">
        <v>1215</v>
      </c>
      <c r="K37" s="120" t="s">
        <v>1014</v>
      </c>
      <c r="L37" s="54" t="s">
        <v>1015</v>
      </c>
      <c r="M37" s="125">
        <v>44130</v>
      </c>
      <c r="N37" s="140" t="s">
        <v>997</v>
      </c>
      <c r="O37" s="156"/>
      <c r="P37" s="156"/>
    </row>
    <row r="38" spans="1:16" ht="195" hidden="1">
      <c r="A38" s="139" t="s">
        <v>440</v>
      </c>
      <c r="B38" s="120" t="s">
        <v>291</v>
      </c>
      <c r="C38" s="120" t="s">
        <v>1216</v>
      </c>
      <c r="D38" s="55" t="s">
        <v>1217</v>
      </c>
      <c r="E38" s="55" t="s">
        <v>1218</v>
      </c>
      <c r="F38" s="55" t="s">
        <v>1219</v>
      </c>
      <c r="G38" s="55" t="s">
        <v>1220</v>
      </c>
      <c r="H38" s="55" t="s">
        <v>1221</v>
      </c>
      <c r="I38" s="120" t="s">
        <v>477</v>
      </c>
      <c r="J38" s="120" t="s">
        <v>511</v>
      </c>
      <c r="K38" s="120" t="s">
        <v>1014</v>
      </c>
      <c r="L38" s="54" t="s">
        <v>1015</v>
      </c>
      <c r="M38" s="125">
        <v>44130</v>
      </c>
      <c r="N38" s="140" t="s">
        <v>997</v>
      </c>
      <c r="O38" s="156"/>
      <c r="P38" s="156"/>
    </row>
    <row r="39" spans="1:16" ht="165" hidden="1">
      <c r="A39" s="139" t="s">
        <v>773</v>
      </c>
      <c r="B39" s="120" t="s">
        <v>357</v>
      </c>
      <c r="C39" s="120" t="s">
        <v>1222</v>
      </c>
      <c r="D39" s="55" t="s">
        <v>1223</v>
      </c>
      <c r="E39" s="55" t="s">
        <v>1224</v>
      </c>
      <c r="F39" s="55" t="s">
        <v>1225</v>
      </c>
      <c r="G39" s="55" t="s">
        <v>1226</v>
      </c>
      <c r="H39" s="55" t="s">
        <v>1227</v>
      </c>
      <c r="I39" s="120" t="s">
        <v>494</v>
      </c>
      <c r="J39" s="120" t="s">
        <v>1070</v>
      </c>
      <c r="K39" s="120" t="s">
        <v>1014</v>
      </c>
      <c r="L39" s="54" t="s">
        <v>1006</v>
      </c>
      <c r="M39" s="125">
        <v>44130</v>
      </c>
      <c r="N39" s="140" t="s">
        <v>997</v>
      </c>
      <c r="O39" s="156"/>
      <c r="P39" s="156"/>
    </row>
    <row r="40" spans="1:16" ht="255" hidden="1">
      <c r="A40" s="139" t="s">
        <v>292</v>
      </c>
      <c r="B40" s="120" t="s">
        <v>291</v>
      </c>
      <c r="C40" s="120" t="s">
        <v>1228</v>
      </c>
      <c r="D40" s="55" t="s">
        <v>1229</v>
      </c>
      <c r="E40" s="55" t="s">
        <v>1073</v>
      </c>
      <c r="F40" s="55" t="s">
        <v>1230</v>
      </c>
      <c r="G40" s="55" t="s">
        <v>1231</v>
      </c>
      <c r="H40" s="55" t="s">
        <v>1232</v>
      </c>
      <c r="I40" s="120" t="s">
        <v>477</v>
      </c>
      <c r="J40" s="120" t="s">
        <v>1063</v>
      </c>
      <c r="K40" s="120" t="s">
        <v>995</v>
      </c>
      <c r="L40" s="54" t="s">
        <v>1015</v>
      </c>
      <c r="M40" s="125">
        <v>44130</v>
      </c>
      <c r="N40" s="140" t="s">
        <v>997</v>
      </c>
      <c r="O40" s="156"/>
      <c r="P40" s="156"/>
    </row>
    <row r="41" spans="1:16" ht="225" hidden="1">
      <c r="A41" s="139" t="s">
        <v>295</v>
      </c>
      <c r="B41" s="120" t="s">
        <v>294</v>
      </c>
      <c r="C41" s="120" t="s">
        <v>1233</v>
      </c>
      <c r="D41" s="55" t="s">
        <v>1234</v>
      </c>
      <c r="E41" s="55" t="s">
        <v>1235</v>
      </c>
      <c r="F41" s="55" t="s">
        <v>1236</v>
      </c>
      <c r="G41" s="55" t="s">
        <v>1237</v>
      </c>
      <c r="H41" s="55" t="s">
        <v>1238</v>
      </c>
      <c r="I41" s="120" t="s">
        <v>477</v>
      </c>
      <c r="J41" s="120" t="s">
        <v>1239</v>
      </c>
      <c r="K41" s="120" t="s">
        <v>1014</v>
      </c>
      <c r="L41" s="54" t="s">
        <v>1015</v>
      </c>
      <c r="M41" s="125">
        <v>44130</v>
      </c>
      <c r="N41" s="140" t="s">
        <v>997</v>
      </c>
      <c r="O41" s="156"/>
      <c r="P41" s="156"/>
    </row>
    <row r="42" spans="1:16" ht="135" hidden="1">
      <c r="A42" s="139" t="s">
        <v>736</v>
      </c>
      <c r="B42" s="120" t="s">
        <v>288</v>
      </c>
      <c r="C42" s="120" t="s">
        <v>1240</v>
      </c>
      <c r="D42" s="120" t="s">
        <v>1241</v>
      </c>
      <c r="E42" s="120" t="s">
        <v>1242</v>
      </c>
      <c r="F42" s="120" t="s">
        <v>1132</v>
      </c>
      <c r="G42" s="120" t="s">
        <v>1243</v>
      </c>
      <c r="H42" s="120" t="s">
        <v>1244</v>
      </c>
      <c r="I42" s="120" t="s">
        <v>477</v>
      </c>
      <c r="J42" s="120" t="s">
        <v>1093</v>
      </c>
      <c r="K42" s="120" t="s">
        <v>1014</v>
      </c>
      <c r="L42" s="54" t="s">
        <v>1015</v>
      </c>
      <c r="M42" s="125">
        <v>44130</v>
      </c>
      <c r="N42" s="140" t="s">
        <v>997</v>
      </c>
      <c r="O42" s="156"/>
      <c r="P42" s="156"/>
    </row>
    <row r="43" spans="1:16" ht="90" hidden="1">
      <c r="A43" s="139" t="s">
        <v>758</v>
      </c>
      <c r="B43" s="120" t="s">
        <v>298</v>
      </c>
      <c r="C43" s="120" t="s">
        <v>1245</v>
      </c>
      <c r="D43" s="120" t="s">
        <v>1246</v>
      </c>
      <c r="E43" s="120" t="s">
        <v>1247</v>
      </c>
      <c r="F43" s="120"/>
      <c r="G43" s="120"/>
      <c r="H43" s="120" t="s">
        <v>1248</v>
      </c>
      <c r="I43" s="120"/>
      <c r="J43" s="120"/>
      <c r="K43" s="120" t="s">
        <v>1014</v>
      </c>
      <c r="L43" s="54" t="s">
        <v>1015</v>
      </c>
      <c r="M43" s="125">
        <v>44130</v>
      </c>
      <c r="N43" s="140" t="s">
        <v>997</v>
      </c>
      <c r="O43" s="156"/>
      <c r="P43" s="156"/>
    </row>
    <row r="44" spans="1:16" ht="150" hidden="1">
      <c r="A44" s="139" t="s">
        <v>783</v>
      </c>
      <c r="B44" s="120" t="s">
        <v>357</v>
      </c>
      <c r="C44" s="120" t="s">
        <v>1249</v>
      </c>
      <c r="D44" s="120" t="s">
        <v>1250</v>
      </c>
      <c r="E44" s="120" t="s">
        <v>1251</v>
      </c>
      <c r="F44" s="120" t="s">
        <v>1252</v>
      </c>
      <c r="G44" s="120" t="s">
        <v>1253</v>
      </c>
      <c r="H44" s="120" t="s">
        <v>1254</v>
      </c>
      <c r="I44" s="120" t="s">
        <v>477</v>
      </c>
      <c r="J44" s="120" t="s">
        <v>1093</v>
      </c>
      <c r="K44" s="120" t="s">
        <v>1014</v>
      </c>
      <c r="L44" s="54" t="s">
        <v>1006</v>
      </c>
      <c r="M44" s="125">
        <v>44130</v>
      </c>
      <c r="N44" s="140" t="s">
        <v>997</v>
      </c>
      <c r="O44" s="156"/>
      <c r="P44" s="156"/>
    </row>
    <row r="45" spans="1:16" ht="165" hidden="1">
      <c r="A45" s="139" t="s">
        <v>299</v>
      </c>
      <c r="B45" s="120" t="s">
        <v>298</v>
      </c>
      <c r="C45" s="120" t="s">
        <v>1255</v>
      </c>
      <c r="D45" s="120" t="s">
        <v>1256</v>
      </c>
      <c r="E45" s="120" t="s">
        <v>1257</v>
      </c>
      <c r="F45" s="120" t="s">
        <v>1258</v>
      </c>
      <c r="G45" s="120" t="s">
        <v>1259</v>
      </c>
      <c r="H45" s="120" t="s">
        <v>1260</v>
      </c>
      <c r="I45" s="120" t="s">
        <v>477</v>
      </c>
      <c r="J45" s="120" t="s">
        <v>1005</v>
      </c>
      <c r="K45" s="120" t="s">
        <v>995</v>
      </c>
      <c r="L45" s="54" t="s">
        <v>1006</v>
      </c>
      <c r="M45" s="125">
        <v>44131</v>
      </c>
      <c r="N45" s="140" t="s">
        <v>997</v>
      </c>
      <c r="O45" s="156"/>
      <c r="P45" s="156"/>
    </row>
    <row r="46" spans="1:16" ht="90" hidden="1">
      <c r="A46" s="139" t="s">
        <v>794</v>
      </c>
      <c r="B46" s="120" t="s">
        <v>357</v>
      </c>
      <c r="C46" s="120" t="s">
        <v>1261</v>
      </c>
      <c r="D46" s="120" t="s">
        <v>1262</v>
      </c>
      <c r="E46" s="120" t="s">
        <v>1263</v>
      </c>
      <c r="F46" s="120" t="s">
        <v>1264</v>
      </c>
      <c r="G46" s="120" t="s">
        <v>1265</v>
      </c>
      <c r="H46" s="120" t="s">
        <v>1266</v>
      </c>
      <c r="I46" s="120" t="s">
        <v>494</v>
      </c>
      <c r="J46" s="120" t="s">
        <v>1070</v>
      </c>
      <c r="K46" s="120" t="s">
        <v>1014</v>
      </c>
      <c r="L46" s="54" t="s">
        <v>1006</v>
      </c>
      <c r="M46" s="125">
        <v>44131</v>
      </c>
      <c r="N46" s="140" t="s">
        <v>997</v>
      </c>
      <c r="O46" s="156"/>
      <c r="P46" s="156"/>
    </row>
    <row r="47" spans="1:16" ht="135" hidden="1">
      <c r="A47" s="139" t="s">
        <v>316</v>
      </c>
      <c r="B47" s="120" t="s">
        <v>302</v>
      </c>
      <c r="C47" s="120" t="s">
        <v>1267</v>
      </c>
      <c r="D47" s="120" t="s">
        <v>1268</v>
      </c>
      <c r="E47" s="120" t="s">
        <v>1269</v>
      </c>
      <c r="F47" s="120" t="s">
        <v>1270</v>
      </c>
      <c r="G47" s="120" t="s">
        <v>1271</v>
      </c>
      <c r="H47" s="120" t="s">
        <v>1272</v>
      </c>
      <c r="I47" s="120" t="s">
        <v>477</v>
      </c>
      <c r="J47" s="120" t="s">
        <v>511</v>
      </c>
      <c r="K47" s="120" t="s">
        <v>995</v>
      </c>
      <c r="L47" s="54" t="s">
        <v>996</v>
      </c>
      <c r="M47" s="125">
        <v>44131</v>
      </c>
      <c r="N47" s="140" t="s">
        <v>997</v>
      </c>
      <c r="O47" s="156"/>
      <c r="P47" s="156"/>
    </row>
    <row r="48" spans="1:16" ht="150" hidden="1">
      <c r="A48" s="139" t="s">
        <v>735</v>
      </c>
      <c r="B48" s="120" t="s">
        <v>298</v>
      </c>
      <c r="C48" s="120" t="s">
        <v>1273</v>
      </c>
      <c r="D48" s="120" t="s">
        <v>1274</v>
      </c>
      <c r="E48" s="120" t="s">
        <v>1275</v>
      </c>
      <c r="F48" s="120" t="s">
        <v>1276</v>
      </c>
      <c r="G48" s="120" t="s">
        <v>1277</v>
      </c>
      <c r="H48" s="120" t="s">
        <v>1278</v>
      </c>
      <c r="I48" s="120" t="s">
        <v>477</v>
      </c>
      <c r="J48" s="120" t="s">
        <v>1005</v>
      </c>
      <c r="K48" s="120" t="s">
        <v>995</v>
      </c>
      <c r="L48" s="54" t="s">
        <v>1015</v>
      </c>
      <c r="M48" s="125">
        <v>44131</v>
      </c>
      <c r="N48" s="140" t="s">
        <v>997</v>
      </c>
      <c r="O48" s="156"/>
      <c r="P48" s="156"/>
    </row>
    <row r="49" spans="1:16" ht="120" hidden="1">
      <c r="A49" s="139" t="s">
        <v>704</v>
      </c>
      <c r="B49" s="120" t="s">
        <v>345</v>
      </c>
      <c r="C49" s="53" t="s">
        <v>1279</v>
      </c>
      <c r="D49" s="120" t="s">
        <v>1280</v>
      </c>
      <c r="E49" s="120" t="s">
        <v>1281</v>
      </c>
      <c r="F49" s="120" t="s">
        <v>1282</v>
      </c>
      <c r="G49" s="120" t="s">
        <v>1283</v>
      </c>
      <c r="H49" s="120" t="s">
        <v>1284</v>
      </c>
      <c r="I49" s="120" t="s">
        <v>477</v>
      </c>
      <c r="J49" s="120" t="s">
        <v>1285</v>
      </c>
      <c r="K49" s="120" t="s">
        <v>1014</v>
      </c>
      <c r="L49" s="54" t="s">
        <v>1006</v>
      </c>
      <c r="M49" s="125">
        <v>44131</v>
      </c>
      <c r="N49" s="140" t="s">
        <v>997</v>
      </c>
      <c r="O49" s="156"/>
      <c r="P49" s="156"/>
    </row>
    <row r="50" spans="1:16" ht="180" hidden="1">
      <c r="A50" s="139" t="s">
        <v>785</v>
      </c>
      <c r="B50" s="120" t="s">
        <v>298</v>
      </c>
      <c r="C50" s="120" t="s">
        <v>1286</v>
      </c>
      <c r="D50" s="120" t="s">
        <v>1287</v>
      </c>
      <c r="E50" s="120" t="s">
        <v>1288</v>
      </c>
      <c r="F50" s="120" t="s">
        <v>1289</v>
      </c>
      <c r="G50" s="120" t="s">
        <v>1290</v>
      </c>
      <c r="H50" s="120" t="s">
        <v>1291</v>
      </c>
      <c r="I50" s="120" t="s">
        <v>477</v>
      </c>
      <c r="J50" s="120" t="s">
        <v>511</v>
      </c>
      <c r="K50" s="120" t="s">
        <v>1023</v>
      </c>
      <c r="L50" s="54" t="s">
        <v>1015</v>
      </c>
      <c r="M50" s="125">
        <v>44131</v>
      </c>
      <c r="N50" s="140" t="s">
        <v>997</v>
      </c>
      <c r="O50" s="156"/>
      <c r="P50" s="156"/>
    </row>
    <row r="51" spans="1:16" ht="225" hidden="1">
      <c r="A51" s="139" t="s">
        <v>705</v>
      </c>
      <c r="B51" s="120" t="s">
        <v>451</v>
      </c>
      <c r="C51" s="120" t="s">
        <v>1292</v>
      </c>
      <c r="D51" s="120" t="s">
        <v>1293</v>
      </c>
      <c r="E51" s="120" t="s">
        <v>1294</v>
      </c>
      <c r="F51" s="120" t="s">
        <v>1295</v>
      </c>
      <c r="G51" s="120" t="s">
        <v>1296</v>
      </c>
      <c r="H51" s="120" t="s">
        <v>1297</v>
      </c>
      <c r="I51" s="120" t="s">
        <v>477</v>
      </c>
      <c r="J51" s="120" t="s">
        <v>544</v>
      </c>
      <c r="K51" s="120" t="s">
        <v>1014</v>
      </c>
      <c r="L51" s="54" t="s">
        <v>1006</v>
      </c>
      <c r="M51" s="125">
        <v>44131</v>
      </c>
      <c r="N51" s="140" t="s">
        <v>997</v>
      </c>
      <c r="O51" s="156"/>
      <c r="P51" s="156"/>
    </row>
    <row r="52" spans="1:16" ht="210" hidden="1">
      <c r="A52" s="139" t="s">
        <v>745</v>
      </c>
      <c r="B52" s="120" t="s">
        <v>987</v>
      </c>
      <c r="C52" s="120" t="s">
        <v>1298</v>
      </c>
      <c r="D52" s="120" t="s">
        <v>1299</v>
      </c>
      <c r="E52" s="53" t="s">
        <v>1300</v>
      </c>
      <c r="F52" s="120" t="s">
        <v>1002</v>
      </c>
      <c r="G52" s="120" t="s">
        <v>1301</v>
      </c>
      <c r="H52" s="120" t="s">
        <v>1302</v>
      </c>
      <c r="I52" s="120" t="s">
        <v>477</v>
      </c>
      <c r="J52" s="120" t="s">
        <v>1005</v>
      </c>
      <c r="K52" s="120" t="s">
        <v>995</v>
      </c>
      <c r="L52" s="54" t="s">
        <v>1006</v>
      </c>
      <c r="M52" s="125">
        <v>44131</v>
      </c>
      <c r="N52" s="140" t="s">
        <v>997</v>
      </c>
      <c r="O52" s="156"/>
      <c r="P52" s="156"/>
    </row>
    <row r="53" spans="1:16" ht="90" hidden="1">
      <c r="A53" s="139" t="s">
        <v>796</v>
      </c>
      <c r="B53" s="120" t="s">
        <v>298</v>
      </c>
      <c r="C53" s="120" t="s">
        <v>1303</v>
      </c>
      <c r="D53" s="120" t="s">
        <v>1304</v>
      </c>
      <c r="E53" s="120" t="s">
        <v>1305</v>
      </c>
      <c r="F53" s="120" t="s">
        <v>1306</v>
      </c>
      <c r="G53" s="120" t="s">
        <v>1307</v>
      </c>
      <c r="H53" s="120" t="s">
        <v>1308</v>
      </c>
      <c r="I53" s="120" t="s">
        <v>477</v>
      </c>
      <c r="J53" s="120" t="s">
        <v>1005</v>
      </c>
      <c r="K53" s="120" t="s">
        <v>1023</v>
      </c>
      <c r="L53" s="54" t="s">
        <v>1006</v>
      </c>
      <c r="M53" s="125">
        <v>44131</v>
      </c>
      <c r="N53" s="140" t="s">
        <v>997</v>
      </c>
      <c r="O53" s="156"/>
      <c r="P53" s="156"/>
    </row>
    <row r="54" spans="1:16" ht="300" hidden="1">
      <c r="A54" s="139" t="s">
        <v>805</v>
      </c>
      <c r="B54" s="120" t="s">
        <v>357</v>
      </c>
      <c r="C54" s="120" t="s">
        <v>1309</v>
      </c>
      <c r="D54" s="120" t="s">
        <v>1310</v>
      </c>
      <c r="E54" s="120" t="s">
        <v>1311</v>
      </c>
      <c r="F54" s="120" t="s">
        <v>1312</v>
      </c>
      <c r="G54" s="120" t="s">
        <v>1313</v>
      </c>
      <c r="H54" s="120" t="s">
        <v>1314</v>
      </c>
      <c r="I54" s="120" t="s">
        <v>477</v>
      </c>
      <c r="J54" s="120" t="s">
        <v>544</v>
      </c>
      <c r="K54" s="120" t="s">
        <v>1014</v>
      </c>
      <c r="L54" s="54" t="s">
        <v>1006</v>
      </c>
      <c r="M54" s="125">
        <v>44131</v>
      </c>
      <c r="N54" s="140" t="s">
        <v>997</v>
      </c>
      <c r="O54" s="156"/>
      <c r="P54" s="156"/>
    </row>
    <row r="55" spans="1:16" ht="105" hidden="1">
      <c r="A55" s="139" t="s">
        <v>303</v>
      </c>
      <c r="B55" s="120" t="s">
        <v>302</v>
      </c>
      <c r="C55" s="120" t="s">
        <v>1315</v>
      </c>
      <c r="D55" s="120" t="s">
        <v>1316</v>
      </c>
      <c r="E55" s="120" t="s">
        <v>1317</v>
      </c>
      <c r="F55" s="120" t="s">
        <v>1318</v>
      </c>
      <c r="G55" s="120" t="s">
        <v>1319</v>
      </c>
      <c r="H55" s="120" t="s">
        <v>1320</v>
      </c>
      <c r="I55" s="120" t="s">
        <v>494</v>
      </c>
      <c r="J55" s="120" t="s">
        <v>1321</v>
      </c>
      <c r="K55" s="120" t="s">
        <v>1014</v>
      </c>
      <c r="L55" s="54" t="s">
        <v>1015</v>
      </c>
      <c r="M55" s="125">
        <v>44131</v>
      </c>
      <c r="N55" s="140" t="s">
        <v>997</v>
      </c>
      <c r="O55" s="156"/>
      <c r="P55" s="156"/>
    </row>
    <row r="56" spans="1:16" ht="165" hidden="1">
      <c r="A56" s="139" t="s">
        <v>706</v>
      </c>
      <c r="B56" s="120" t="s">
        <v>341</v>
      </c>
      <c r="C56" s="53" t="s">
        <v>1322</v>
      </c>
      <c r="D56" s="56" t="s">
        <v>1323</v>
      </c>
      <c r="E56" s="55" t="s">
        <v>1324</v>
      </c>
      <c r="F56" s="55" t="s">
        <v>1325</v>
      </c>
      <c r="G56" s="55" t="s">
        <v>1326</v>
      </c>
      <c r="H56" s="120" t="s">
        <v>1327</v>
      </c>
      <c r="I56" s="120" t="s">
        <v>477</v>
      </c>
      <c r="J56" s="120" t="s">
        <v>544</v>
      </c>
      <c r="K56" s="120" t="s">
        <v>1014</v>
      </c>
      <c r="L56" s="54" t="s">
        <v>1015</v>
      </c>
      <c r="M56" s="125">
        <v>44131</v>
      </c>
      <c r="N56" s="140" t="s">
        <v>997</v>
      </c>
      <c r="O56" s="156"/>
      <c r="P56" s="156"/>
    </row>
    <row r="57" spans="1:16" ht="165" hidden="1">
      <c r="A57" s="139" t="s">
        <v>355</v>
      </c>
      <c r="B57" s="120" t="s">
        <v>288</v>
      </c>
      <c r="C57" s="120" t="s">
        <v>1328</v>
      </c>
      <c r="D57" s="120" t="s">
        <v>1329</v>
      </c>
      <c r="E57" s="120" t="s">
        <v>1330</v>
      </c>
      <c r="F57" s="120" t="s">
        <v>1331</v>
      </c>
      <c r="G57" s="120" t="s">
        <v>1332</v>
      </c>
      <c r="H57" s="120" t="s">
        <v>1333</v>
      </c>
      <c r="I57" s="120" t="s">
        <v>477</v>
      </c>
      <c r="J57" s="120" t="s">
        <v>1093</v>
      </c>
      <c r="K57" s="120" t="s">
        <v>1014</v>
      </c>
      <c r="L57" s="54" t="s">
        <v>1015</v>
      </c>
      <c r="M57" s="125">
        <v>44131</v>
      </c>
      <c r="N57" s="140" t="s">
        <v>997</v>
      </c>
      <c r="O57" s="156"/>
      <c r="P57" s="156"/>
    </row>
    <row r="58" spans="1:16" ht="135" hidden="1">
      <c r="A58" s="139" t="s">
        <v>759</v>
      </c>
      <c r="B58" s="120" t="s">
        <v>288</v>
      </c>
      <c r="C58" s="120" t="s">
        <v>1334</v>
      </c>
      <c r="D58" s="120" t="s">
        <v>1335</v>
      </c>
      <c r="E58" s="120" t="s">
        <v>1336</v>
      </c>
      <c r="F58" s="120" t="s">
        <v>1337</v>
      </c>
      <c r="G58" s="120" t="s">
        <v>1338</v>
      </c>
      <c r="H58" s="120" t="s">
        <v>1339</v>
      </c>
      <c r="I58" s="120" t="s">
        <v>494</v>
      </c>
      <c r="J58" s="120" t="s">
        <v>1340</v>
      </c>
      <c r="K58" s="120" t="s">
        <v>1014</v>
      </c>
      <c r="L58" s="54" t="s">
        <v>1015</v>
      </c>
      <c r="M58" s="125">
        <v>44131</v>
      </c>
      <c r="N58" s="140" t="s">
        <v>997</v>
      </c>
      <c r="O58" s="156"/>
      <c r="P58" s="156"/>
    </row>
    <row r="59" spans="1:16" ht="150" hidden="1">
      <c r="A59" s="139" t="s">
        <v>697</v>
      </c>
      <c r="B59" s="120" t="s">
        <v>1037</v>
      </c>
      <c r="C59" s="120" t="s">
        <v>1341</v>
      </c>
      <c r="D59" s="120" t="s">
        <v>1342</v>
      </c>
      <c r="E59" s="120" t="s">
        <v>1343</v>
      </c>
      <c r="F59" s="120" t="s">
        <v>1060</v>
      </c>
      <c r="G59" s="120" t="s">
        <v>1344</v>
      </c>
      <c r="H59" s="120" t="s">
        <v>1345</v>
      </c>
      <c r="I59" s="120" t="s">
        <v>477</v>
      </c>
      <c r="J59" s="120" t="s">
        <v>1063</v>
      </c>
      <c r="K59" s="120" t="s">
        <v>995</v>
      </c>
      <c r="L59" s="54" t="s">
        <v>1006</v>
      </c>
      <c r="M59" s="125">
        <v>44131</v>
      </c>
      <c r="N59" s="140" t="s">
        <v>997</v>
      </c>
      <c r="O59" s="156"/>
      <c r="P59" s="156"/>
    </row>
    <row r="60" spans="1:16" ht="135" hidden="1">
      <c r="A60" s="141" t="s">
        <v>679</v>
      </c>
      <c r="B60" s="120" t="s">
        <v>1016</v>
      </c>
      <c r="C60" s="53" t="s">
        <v>1017</v>
      </c>
      <c r="D60" s="120" t="s">
        <v>1346</v>
      </c>
      <c r="E60" s="120" t="s">
        <v>1019</v>
      </c>
      <c r="F60" s="120" t="s">
        <v>1020</v>
      </c>
      <c r="G60" s="120" t="s">
        <v>1021</v>
      </c>
      <c r="H60" s="120" t="s">
        <v>1347</v>
      </c>
      <c r="I60" s="120" t="s">
        <v>477</v>
      </c>
      <c r="J60" s="120" t="s">
        <v>511</v>
      </c>
      <c r="K60" s="120" t="s">
        <v>1023</v>
      </c>
      <c r="L60" s="54" t="s">
        <v>1015</v>
      </c>
      <c r="M60" s="125">
        <v>44131</v>
      </c>
      <c r="N60" s="140" t="s">
        <v>997</v>
      </c>
      <c r="O60" s="156"/>
      <c r="P60" s="156"/>
    </row>
    <row r="61" spans="1:16" ht="150" hidden="1">
      <c r="A61" s="139" t="s">
        <v>683</v>
      </c>
      <c r="B61" s="120" t="s">
        <v>291</v>
      </c>
      <c r="C61" s="120" t="s">
        <v>1057</v>
      </c>
      <c r="D61" s="120" t="s">
        <v>1058</v>
      </c>
      <c r="E61" s="120" t="s">
        <v>1059</v>
      </c>
      <c r="F61" s="120" t="s">
        <v>1060</v>
      </c>
      <c r="G61" s="120" t="s">
        <v>1061</v>
      </c>
      <c r="H61" s="55" t="s">
        <v>1348</v>
      </c>
      <c r="I61" s="120" t="s">
        <v>477</v>
      </c>
      <c r="J61" s="120" t="s">
        <v>1063</v>
      </c>
      <c r="K61" s="120" t="s">
        <v>995</v>
      </c>
      <c r="L61" s="54" t="s">
        <v>996</v>
      </c>
      <c r="M61" s="125">
        <v>44131</v>
      </c>
      <c r="N61" s="140" t="s">
        <v>997</v>
      </c>
      <c r="O61" s="156"/>
      <c r="P61" s="156"/>
    </row>
    <row r="62" spans="1:16" ht="345" hidden="1">
      <c r="A62" s="139" t="s">
        <v>342</v>
      </c>
      <c r="B62" s="120" t="s">
        <v>341</v>
      </c>
      <c r="C62" s="120" t="s">
        <v>1349</v>
      </c>
      <c r="D62" s="120" t="s">
        <v>1350</v>
      </c>
      <c r="E62" s="120" t="s">
        <v>516</v>
      </c>
      <c r="F62" s="120" t="s">
        <v>620</v>
      </c>
      <c r="G62" s="120" t="s">
        <v>394</v>
      </c>
      <c r="H62" s="120" t="s">
        <v>1351</v>
      </c>
      <c r="I62" s="120" t="s">
        <v>1352</v>
      </c>
      <c r="J62" s="120" t="s">
        <v>1353</v>
      </c>
      <c r="K62" s="120" t="s">
        <v>1014</v>
      </c>
      <c r="L62" s="54" t="s">
        <v>1006</v>
      </c>
      <c r="M62" s="125">
        <v>44131</v>
      </c>
      <c r="N62" s="140" t="s">
        <v>997</v>
      </c>
      <c r="O62" s="156"/>
      <c r="P62" s="156"/>
    </row>
    <row r="63" spans="1:16" ht="300" hidden="1">
      <c r="A63" s="139" t="s">
        <v>342</v>
      </c>
      <c r="B63" s="120" t="s">
        <v>341</v>
      </c>
      <c r="C63" s="54" t="s">
        <v>1349</v>
      </c>
      <c r="D63" s="120" t="s">
        <v>1354</v>
      </c>
      <c r="E63" s="120" t="s">
        <v>1205</v>
      </c>
      <c r="F63" s="120" t="s">
        <v>1355</v>
      </c>
      <c r="G63" s="120" t="s">
        <v>1356</v>
      </c>
      <c r="H63" s="120" t="s">
        <v>1357</v>
      </c>
      <c r="I63" s="120" t="s">
        <v>1352</v>
      </c>
      <c r="J63" s="120" t="s">
        <v>1353</v>
      </c>
      <c r="K63" s="120" t="s">
        <v>1014</v>
      </c>
      <c r="L63" s="54" t="s">
        <v>1006</v>
      </c>
      <c r="M63" s="125">
        <v>44131</v>
      </c>
      <c r="N63" s="140" t="s">
        <v>997</v>
      </c>
      <c r="O63" s="156"/>
      <c r="P63" s="156"/>
    </row>
    <row r="64" spans="1:16" ht="150" hidden="1">
      <c r="A64" s="139" t="s">
        <v>768</v>
      </c>
      <c r="B64" s="120" t="s">
        <v>288</v>
      </c>
      <c r="C64" s="120" t="s">
        <v>1358</v>
      </c>
      <c r="D64" s="120" t="s">
        <v>1359</v>
      </c>
      <c r="E64" s="120" t="s">
        <v>1360</v>
      </c>
      <c r="F64" s="120" t="s">
        <v>1361</v>
      </c>
      <c r="G64" s="120" t="s">
        <v>1362</v>
      </c>
      <c r="H64" s="120" t="s">
        <v>1363</v>
      </c>
      <c r="I64" s="120" t="s">
        <v>477</v>
      </c>
      <c r="J64" s="120" t="s">
        <v>1093</v>
      </c>
      <c r="K64" s="120" t="s">
        <v>1014</v>
      </c>
      <c r="L64" s="54" t="s">
        <v>1006</v>
      </c>
      <c r="M64" s="125">
        <v>44131</v>
      </c>
      <c r="N64" s="140" t="s">
        <v>997</v>
      </c>
      <c r="O64" s="156"/>
      <c r="P64" s="156"/>
    </row>
    <row r="65" spans="1:16" ht="150" hidden="1">
      <c r="A65" s="139" t="s">
        <v>776</v>
      </c>
      <c r="B65" s="120" t="s">
        <v>288</v>
      </c>
      <c r="C65" s="120" t="s">
        <v>1364</v>
      </c>
      <c r="D65" s="120" t="s">
        <v>1365</v>
      </c>
      <c r="E65" s="120" t="s">
        <v>1360</v>
      </c>
      <c r="F65" s="120" t="s">
        <v>1366</v>
      </c>
      <c r="G65" s="120" t="s">
        <v>1367</v>
      </c>
      <c r="H65" s="120" t="s">
        <v>1368</v>
      </c>
      <c r="I65" s="120" t="s">
        <v>477</v>
      </c>
      <c r="J65" s="120" t="s">
        <v>1093</v>
      </c>
      <c r="K65" s="120" t="s">
        <v>1014</v>
      </c>
      <c r="L65" s="54" t="s">
        <v>1015</v>
      </c>
      <c r="M65" s="125">
        <v>44131</v>
      </c>
      <c r="N65" s="140" t="s">
        <v>997</v>
      </c>
      <c r="O65" s="156"/>
      <c r="P65" s="156"/>
    </row>
    <row r="66" spans="1:16" ht="210" hidden="1">
      <c r="A66" s="139" t="s">
        <v>745</v>
      </c>
      <c r="B66" s="120" t="s">
        <v>298</v>
      </c>
      <c r="C66" s="120" t="s">
        <v>1298</v>
      </c>
      <c r="D66" s="53" t="s">
        <v>1369</v>
      </c>
      <c r="E66" s="53" t="s">
        <v>1370</v>
      </c>
      <c r="F66" s="53" t="s">
        <v>1371</v>
      </c>
      <c r="G66" s="53" t="s">
        <v>1372</v>
      </c>
      <c r="H66" s="120" t="s">
        <v>1373</v>
      </c>
      <c r="I66" s="120" t="s">
        <v>477</v>
      </c>
      <c r="J66" s="120" t="s">
        <v>1005</v>
      </c>
      <c r="K66" s="120" t="s">
        <v>995</v>
      </c>
      <c r="L66" s="54" t="s">
        <v>1006</v>
      </c>
      <c r="M66" s="125">
        <v>44131</v>
      </c>
      <c r="N66" s="140" t="s">
        <v>997</v>
      </c>
      <c r="O66" s="156"/>
      <c r="P66" s="156"/>
    </row>
    <row r="67" spans="1:16" ht="210" hidden="1">
      <c r="A67" s="139" t="s">
        <v>561</v>
      </c>
      <c r="B67" s="120" t="s">
        <v>283</v>
      </c>
      <c r="C67" s="120" t="s">
        <v>1118</v>
      </c>
      <c r="D67" s="120" t="s">
        <v>1374</v>
      </c>
      <c r="E67" s="120" t="s">
        <v>1148</v>
      </c>
      <c r="F67" s="120" t="s">
        <v>1149</v>
      </c>
      <c r="G67" s="120" t="s">
        <v>1150</v>
      </c>
      <c r="H67" s="120" t="s">
        <v>1375</v>
      </c>
      <c r="I67" s="120" t="s">
        <v>477</v>
      </c>
      <c r="J67" s="120" t="s">
        <v>1005</v>
      </c>
      <c r="K67" s="120" t="s">
        <v>995</v>
      </c>
      <c r="L67" s="54" t="s">
        <v>1006</v>
      </c>
      <c r="M67" s="125">
        <v>44131</v>
      </c>
      <c r="N67" s="140" t="s">
        <v>997</v>
      </c>
      <c r="O67" s="156"/>
      <c r="P67" s="156"/>
    </row>
    <row r="68" spans="1:16" ht="120" hidden="1">
      <c r="A68" s="139" t="s">
        <v>685</v>
      </c>
      <c r="B68" s="120" t="s">
        <v>68</v>
      </c>
      <c r="C68" s="120" t="s">
        <v>1140</v>
      </c>
      <c r="D68" s="120" t="s">
        <v>1376</v>
      </c>
      <c r="E68" s="120" t="s">
        <v>1142</v>
      </c>
      <c r="F68" s="120" t="s">
        <v>1377</v>
      </c>
      <c r="G68" s="120" t="s">
        <v>1144</v>
      </c>
      <c r="H68" s="120" t="s">
        <v>1378</v>
      </c>
      <c r="I68" s="120"/>
      <c r="J68" s="120"/>
      <c r="K68" s="120" t="s">
        <v>1014</v>
      </c>
      <c r="L68" s="54" t="s">
        <v>1006</v>
      </c>
      <c r="M68" s="125">
        <v>44131</v>
      </c>
      <c r="N68" s="140" t="s">
        <v>997</v>
      </c>
      <c r="O68" s="156"/>
      <c r="P68" s="156"/>
    </row>
    <row r="69" spans="1:16" ht="135" hidden="1">
      <c r="A69" s="139" t="s">
        <v>721</v>
      </c>
      <c r="B69" s="120" t="s">
        <v>345</v>
      </c>
      <c r="C69" s="120" t="s">
        <v>1379</v>
      </c>
      <c r="D69" s="55" t="s">
        <v>1380</v>
      </c>
      <c r="E69" s="55" t="s">
        <v>1381</v>
      </c>
      <c r="F69" s="55" t="s">
        <v>1382</v>
      </c>
      <c r="G69" s="55" t="s">
        <v>1383</v>
      </c>
      <c r="H69" s="120" t="s">
        <v>1384</v>
      </c>
      <c r="I69" s="120" t="s">
        <v>477</v>
      </c>
      <c r="J69" s="120" t="s">
        <v>1285</v>
      </c>
      <c r="K69" s="120" t="s">
        <v>1014</v>
      </c>
      <c r="L69" s="54" t="s">
        <v>1006</v>
      </c>
      <c r="M69" s="125">
        <v>44131</v>
      </c>
      <c r="N69" s="140" t="s">
        <v>997</v>
      </c>
      <c r="O69" s="156"/>
      <c r="P69" s="156"/>
    </row>
    <row r="70" spans="1:16" ht="195" hidden="1">
      <c r="A70" s="139" t="s">
        <v>289</v>
      </c>
      <c r="B70" s="120" t="s">
        <v>288</v>
      </c>
      <c r="C70" s="120" t="s">
        <v>1087</v>
      </c>
      <c r="D70" s="120" t="s">
        <v>1385</v>
      </c>
      <c r="E70" s="120" t="s">
        <v>1089</v>
      </c>
      <c r="F70" s="120" t="s">
        <v>1090</v>
      </c>
      <c r="G70" s="120" t="s">
        <v>1091</v>
      </c>
      <c r="H70" s="120" t="s">
        <v>1386</v>
      </c>
      <c r="I70" s="120" t="s">
        <v>477</v>
      </c>
      <c r="J70" s="120" t="s">
        <v>1093</v>
      </c>
      <c r="K70" s="120" t="s">
        <v>1014</v>
      </c>
      <c r="L70" s="54" t="s">
        <v>1015</v>
      </c>
      <c r="M70" s="125">
        <v>44131</v>
      </c>
      <c r="N70" s="140" t="s">
        <v>997</v>
      </c>
      <c r="O70" s="156"/>
      <c r="P70" s="156"/>
    </row>
    <row r="71" spans="1:16" ht="120" hidden="1">
      <c r="A71" s="139" t="s">
        <v>722</v>
      </c>
      <c r="B71" s="120" t="s">
        <v>294</v>
      </c>
      <c r="C71" s="120" t="s">
        <v>1387</v>
      </c>
      <c r="D71" s="120" t="s">
        <v>1388</v>
      </c>
      <c r="E71" s="120" t="s">
        <v>1389</v>
      </c>
      <c r="F71" s="120" t="s">
        <v>1390</v>
      </c>
      <c r="G71" s="120" t="s">
        <v>1391</v>
      </c>
      <c r="H71" s="120" t="s">
        <v>1392</v>
      </c>
      <c r="I71" s="120" t="s">
        <v>477</v>
      </c>
      <c r="J71" s="120" t="s">
        <v>1239</v>
      </c>
      <c r="K71" s="120" t="s">
        <v>1014</v>
      </c>
      <c r="L71" s="54" t="s">
        <v>1015</v>
      </c>
      <c r="M71" s="125">
        <v>44131</v>
      </c>
      <c r="N71" s="140" t="s">
        <v>997</v>
      </c>
      <c r="O71" s="156"/>
      <c r="P71" s="156"/>
    </row>
    <row r="72" spans="1:16" ht="315" hidden="1">
      <c r="A72" s="139" t="s">
        <v>575</v>
      </c>
      <c r="B72" s="120" t="s">
        <v>357</v>
      </c>
      <c r="C72" s="120" t="s">
        <v>1393</v>
      </c>
      <c r="D72" s="120" t="s">
        <v>1394</v>
      </c>
      <c r="E72" s="120" t="s">
        <v>1395</v>
      </c>
      <c r="F72" s="120" t="s">
        <v>1396</v>
      </c>
      <c r="G72" s="120" t="s">
        <v>1397</v>
      </c>
      <c r="H72" s="120" t="s">
        <v>1398</v>
      </c>
      <c r="I72" s="120" t="s">
        <v>477</v>
      </c>
      <c r="J72" s="120" t="s">
        <v>544</v>
      </c>
      <c r="K72" s="120" t="s">
        <v>1014</v>
      </c>
      <c r="L72" s="54" t="s">
        <v>1015</v>
      </c>
      <c r="M72" s="125">
        <v>44132</v>
      </c>
      <c r="N72" s="140" t="s">
        <v>997</v>
      </c>
      <c r="O72" s="156"/>
      <c r="P72" s="156"/>
    </row>
    <row r="73" spans="1:16" ht="210" hidden="1">
      <c r="A73" s="139" t="s">
        <v>798</v>
      </c>
      <c r="B73" s="120" t="s">
        <v>288</v>
      </c>
      <c r="C73" s="120" t="s">
        <v>1399</v>
      </c>
      <c r="D73" s="120" t="s">
        <v>1400</v>
      </c>
      <c r="E73" s="120" t="s">
        <v>1401</v>
      </c>
      <c r="F73" s="120" t="s">
        <v>1402</v>
      </c>
      <c r="G73" s="120" t="s">
        <v>1403</v>
      </c>
      <c r="H73" s="120" t="s">
        <v>1404</v>
      </c>
      <c r="I73" s="120"/>
      <c r="J73" s="120"/>
      <c r="K73" s="120" t="s">
        <v>1023</v>
      </c>
      <c r="L73" s="54" t="s">
        <v>1015</v>
      </c>
      <c r="M73" s="125">
        <v>44132</v>
      </c>
      <c r="N73" s="140" t="s">
        <v>997</v>
      </c>
      <c r="O73" s="156"/>
      <c r="P73" s="156"/>
    </row>
    <row r="74" spans="1:16" ht="225" hidden="1">
      <c r="A74" s="139" t="s">
        <v>687</v>
      </c>
      <c r="B74" s="120" t="s">
        <v>853</v>
      </c>
      <c r="C74" s="120" t="s">
        <v>1405</v>
      </c>
      <c r="D74" s="120" t="s">
        <v>1406</v>
      </c>
      <c r="E74" s="120" t="s">
        <v>1407</v>
      </c>
      <c r="F74" s="120" t="s">
        <v>1408</v>
      </c>
      <c r="G74" s="120" t="s">
        <v>1409</v>
      </c>
      <c r="H74" s="120" t="s">
        <v>1410</v>
      </c>
      <c r="I74" s="120"/>
      <c r="J74" s="120"/>
      <c r="K74" s="120" t="s">
        <v>1023</v>
      </c>
      <c r="L74" s="54" t="s">
        <v>1015</v>
      </c>
      <c r="M74" s="125">
        <v>44132</v>
      </c>
      <c r="N74" s="140" t="s">
        <v>997</v>
      </c>
      <c r="O74" s="156"/>
      <c r="P74" s="156"/>
    </row>
    <row r="75" spans="1:16" ht="120" hidden="1">
      <c r="A75" s="139" t="s">
        <v>738</v>
      </c>
      <c r="B75" s="120" t="s">
        <v>345</v>
      </c>
      <c r="C75" s="120" t="s">
        <v>1411</v>
      </c>
      <c r="D75" s="120" t="s">
        <v>1412</v>
      </c>
      <c r="E75" s="120" t="s">
        <v>1413</v>
      </c>
      <c r="F75" s="120" t="s">
        <v>1414</v>
      </c>
      <c r="G75" s="120" t="s">
        <v>1415</v>
      </c>
      <c r="H75" s="120" t="s">
        <v>1416</v>
      </c>
      <c r="I75" s="120" t="s">
        <v>477</v>
      </c>
      <c r="J75" s="120" t="s">
        <v>1005</v>
      </c>
      <c r="K75" s="120" t="s">
        <v>1014</v>
      </c>
      <c r="L75" s="54" t="s">
        <v>1015</v>
      </c>
      <c r="M75" s="125">
        <v>44132</v>
      </c>
      <c r="N75" s="140" t="s">
        <v>997</v>
      </c>
      <c r="O75" s="156"/>
      <c r="P75" s="156"/>
    </row>
    <row r="76" spans="1:16" ht="180" hidden="1">
      <c r="A76" s="139" t="s">
        <v>785</v>
      </c>
      <c r="B76" s="120" t="s">
        <v>298</v>
      </c>
      <c r="C76" s="120" t="s">
        <v>1286</v>
      </c>
      <c r="D76" s="120" t="s">
        <v>1417</v>
      </c>
      <c r="E76" s="120" t="s">
        <v>1288</v>
      </c>
      <c r="F76" s="120" t="s">
        <v>1289</v>
      </c>
      <c r="G76" s="120" t="s">
        <v>1290</v>
      </c>
      <c r="H76" s="120" t="s">
        <v>1418</v>
      </c>
      <c r="I76" s="120" t="s">
        <v>477</v>
      </c>
      <c r="J76" s="120" t="s">
        <v>511</v>
      </c>
      <c r="K76" s="120" t="s">
        <v>1023</v>
      </c>
      <c r="L76" s="54" t="s">
        <v>1015</v>
      </c>
      <c r="M76" s="125">
        <v>44132</v>
      </c>
      <c r="N76" s="140" t="s">
        <v>997</v>
      </c>
      <c r="O76" s="156"/>
      <c r="P76" s="156"/>
    </row>
    <row r="77" spans="1:16" ht="105" hidden="1">
      <c r="A77" s="139" t="s">
        <v>821</v>
      </c>
      <c r="B77" s="120" t="s">
        <v>298</v>
      </c>
      <c r="C77" s="120" t="s">
        <v>1419</v>
      </c>
      <c r="D77" s="120" t="s">
        <v>1420</v>
      </c>
      <c r="E77" s="120" t="s">
        <v>1421</v>
      </c>
      <c r="F77" s="120" t="s">
        <v>1103</v>
      </c>
      <c r="G77" s="120" t="s">
        <v>1422</v>
      </c>
      <c r="H77" s="120" t="s">
        <v>1423</v>
      </c>
      <c r="I77" s="120" t="s">
        <v>477</v>
      </c>
      <c r="J77" s="120" t="s">
        <v>1005</v>
      </c>
      <c r="K77" s="120" t="s">
        <v>1014</v>
      </c>
      <c r="L77" s="54" t="s">
        <v>1006</v>
      </c>
      <c r="M77" s="125">
        <v>44132</v>
      </c>
      <c r="N77" s="140" t="s">
        <v>997</v>
      </c>
      <c r="O77" s="156"/>
      <c r="P77" s="156"/>
    </row>
    <row r="78" spans="1:16" ht="150" hidden="1">
      <c r="A78" s="139" t="s">
        <v>820</v>
      </c>
      <c r="B78" s="120" t="s">
        <v>357</v>
      </c>
      <c r="C78" s="120" t="s">
        <v>1424</v>
      </c>
      <c r="D78" s="120" t="s">
        <v>1425</v>
      </c>
      <c r="E78" s="120" t="s">
        <v>1426</v>
      </c>
      <c r="F78" s="120" t="s">
        <v>1427</v>
      </c>
      <c r="G78" s="120" t="s">
        <v>1428</v>
      </c>
      <c r="H78" s="120" t="s">
        <v>1429</v>
      </c>
      <c r="I78" s="120" t="s">
        <v>494</v>
      </c>
      <c r="J78" s="120" t="s">
        <v>1070</v>
      </c>
      <c r="K78" s="120" t="s">
        <v>1014</v>
      </c>
      <c r="L78" s="54" t="s">
        <v>1006</v>
      </c>
      <c r="M78" s="125">
        <v>44132</v>
      </c>
      <c r="N78" s="140" t="s">
        <v>997</v>
      </c>
      <c r="O78" s="156"/>
      <c r="P78" s="156"/>
    </row>
    <row r="79" spans="1:16" ht="195" hidden="1">
      <c r="A79" s="139" t="s">
        <v>289</v>
      </c>
      <c r="B79" s="120" t="s">
        <v>288</v>
      </c>
      <c r="C79" s="120" t="s">
        <v>1087</v>
      </c>
      <c r="D79" s="120" t="s">
        <v>1430</v>
      </c>
      <c r="E79" s="120" t="s">
        <v>1089</v>
      </c>
      <c r="F79" s="120" t="s">
        <v>1090</v>
      </c>
      <c r="G79" s="120" t="s">
        <v>1091</v>
      </c>
      <c r="H79" s="120" t="s">
        <v>1431</v>
      </c>
      <c r="I79" s="120" t="s">
        <v>477</v>
      </c>
      <c r="J79" s="120" t="s">
        <v>1093</v>
      </c>
      <c r="K79" s="120" t="s">
        <v>1023</v>
      </c>
      <c r="L79" s="54" t="s">
        <v>1015</v>
      </c>
      <c r="M79" s="125">
        <v>44132</v>
      </c>
      <c r="N79" s="140" t="s">
        <v>997</v>
      </c>
      <c r="O79" s="156"/>
      <c r="P79" s="156"/>
    </row>
    <row r="80" spans="1:16" ht="270" hidden="1">
      <c r="A80" s="139" t="s">
        <v>826</v>
      </c>
      <c r="B80" s="120" t="s">
        <v>357</v>
      </c>
      <c r="C80" s="120" t="s">
        <v>1432</v>
      </c>
      <c r="D80" s="55" t="s">
        <v>1433</v>
      </c>
      <c r="E80" s="55" t="s">
        <v>1434</v>
      </c>
      <c r="F80" s="55" t="s">
        <v>1435</v>
      </c>
      <c r="G80" s="55" t="s">
        <v>1436</v>
      </c>
      <c r="H80" s="55" t="s">
        <v>1437</v>
      </c>
      <c r="I80" s="120" t="s">
        <v>477</v>
      </c>
      <c r="J80" s="120" t="s">
        <v>544</v>
      </c>
      <c r="K80" s="120" t="s">
        <v>1014</v>
      </c>
      <c r="L80" s="54" t="s">
        <v>1015</v>
      </c>
      <c r="M80" s="125">
        <v>44132</v>
      </c>
      <c r="N80" s="140" t="s">
        <v>997</v>
      </c>
      <c r="O80" s="156"/>
      <c r="P80" s="156"/>
    </row>
    <row r="81" spans="1:16" ht="210" hidden="1">
      <c r="A81" s="139" t="s">
        <v>638</v>
      </c>
      <c r="B81" s="120" t="s">
        <v>345</v>
      </c>
      <c r="C81" s="120" t="s">
        <v>1438</v>
      </c>
      <c r="D81" s="120" t="s">
        <v>1439</v>
      </c>
      <c r="E81" s="120" t="s">
        <v>1440</v>
      </c>
      <c r="F81" s="120" t="s">
        <v>1441</v>
      </c>
      <c r="G81" s="120" t="s">
        <v>1150</v>
      </c>
      <c r="H81" s="120" t="s">
        <v>1442</v>
      </c>
      <c r="I81" s="120" t="s">
        <v>477</v>
      </c>
      <c r="J81" s="120" t="s">
        <v>1005</v>
      </c>
      <c r="K81" s="120" t="s">
        <v>995</v>
      </c>
      <c r="L81" s="54" t="s">
        <v>1006</v>
      </c>
      <c r="M81" s="125">
        <v>44132</v>
      </c>
      <c r="N81" s="140" t="s">
        <v>997</v>
      </c>
      <c r="O81" s="156"/>
      <c r="P81" s="156"/>
    </row>
    <row r="82" spans="1:16" ht="165" hidden="1">
      <c r="A82" s="139" t="s">
        <v>813</v>
      </c>
      <c r="B82" s="120" t="s">
        <v>288</v>
      </c>
      <c r="C82" s="120" t="s">
        <v>1328</v>
      </c>
      <c r="D82" s="120" t="s">
        <v>1443</v>
      </c>
      <c r="E82" s="120" t="s">
        <v>1444</v>
      </c>
      <c r="F82" s="120" t="s">
        <v>1331</v>
      </c>
      <c r="G82" s="120" t="s">
        <v>1445</v>
      </c>
      <c r="H82" s="120" t="s">
        <v>1446</v>
      </c>
      <c r="I82" s="120" t="s">
        <v>477</v>
      </c>
      <c r="J82" s="120" t="s">
        <v>1093</v>
      </c>
      <c r="K82" s="120" t="s">
        <v>1014</v>
      </c>
      <c r="L82" s="54" t="s">
        <v>1006</v>
      </c>
      <c r="M82" s="125">
        <v>44132</v>
      </c>
      <c r="N82" s="140" t="s">
        <v>997</v>
      </c>
      <c r="O82" s="156"/>
      <c r="P82" s="156"/>
    </row>
    <row r="83" spans="1:16" ht="165" hidden="1">
      <c r="A83" s="139" t="s">
        <v>688</v>
      </c>
      <c r="B83" s="120" t="s">
        <v>857</v>
      </c>
      <c r="C83" s="120" t="s">
        <v>1447</v>
      </c>
      <c r="D83" s="120" t="s">
        <v>1448</v>
      </c>
      <c r="E83" s="120" t="s">
        <v>1449</v>
      </c>
      <c r="F83" s="120" t="s">
        <v>1450</v>
      </c>
      <c r="G83" s="120" t="s">
        <v>1451</v>
      </c>
      <c r="H83" s="55" t="s">
        <v>1452</v>
      </c>
      <c r="I83" s="120" t="s">
        <v>477</v>
      </c>
      <c r="J83" s="120" t="s">
        <v>1453</v>
      </c>
      <c r="K83" s="120" t="s">
        <v>1014</v>
      </c>
      <c r="L83" s="54" t="s">
        <v>1015</v>
      </c>
      <c r="M83" s="125">
        <v>44132</v>
      </c>
      <c r="N83" s="140" t="s">
        <v>997</v>
      </c>
      <c r="O83" s="156"/>
      <c r="P83" s="156"/>
    </row>
    <row r="84" spans="1:16" ht="255" hidden="1">
      <c r="A84" s="139" t="s">
        <v>755</v>
      </c>
      <c r="B84" s="120" t="s">
        <v>1454</v>
      </c>
      <c r="C84" s="120" t="s">
        <v>1455</v>
      </c>
      <c r="D84" s="120" t="s">
        <v>1456</v>
      </c>
      <c r="E84" s="120" t="s">
        <v>1457</v>
      </c>
      <c r="F84" s="120" t="s">
        <v>1458</v>
      </c>
      <c r="G84" s="120" t="s">
        <v>1459</v>
      </c>
      <c r="H84" s="120" t="s">
        <v>1460</v>
      </c>
      <c r="I84" s="120" t="s">
        <v>477</v>
      </c>
      <c r="J84" s="120" t="s">
        <v>1005</v>
      </c>
      <c r="K84" s="120" t="s">
        <v>995</v>
      </c>
      <c r="L84" s="54" t="s">
        <v>1006</v>
      </c>
      <c r="M84" s="125">
        <v>44132</v>
      </c>
      <c r="N84" s="140" t="s">
        <v>997</v>
      </c>
      <c r="O84" s="156"/>
      <c r="P84" s="156"/>
    </row>
    <row r="85" spans="1:16" ht="150" hidden="1">
      <c r="A85" s="139" t="s">
        <v>823</v>
      </c>
      <c r="B85" s="120" t="s">
        <v>288</v>
      </c>
      <c r="C85" s="120" t="s">
        <v>1461</v>
      </c>
      <c r="D85" s="120" t="s">
        <v>1462</v>
      </c>
      <c r="E85" s="120" t="s">
        <v>1463</v>
      </c>
      <c r="F85" s="120" t="s">
        <v>1464</v>
      </c>
      <c r="G85" s="120" t="s">
        <v>1465</v>
      </c>
      <c r="H85" s="120" t="s">
        <v>1466</v>
      </c>
      <c r="I85" s="120" t="s">
        <v>477</v>
      </c>
      <c r="J85" s="120" t="s">
        <v>1093</v>
      </c>
      <c r="K85" s="120" t="s">
        <v>1014</v>
      </c>
      <c r="L85" s="54" t="s">
        <v>1006</v>
      </c>
      <c r="M85" s="125">
        <v>44132</v>
      </c>
      <c r="N85" s="140" t="s">
        <v>997</v>
      </c>
      <c r="O85" s="156"/>
      <c r="P85" s="156"/>
    </row>
    <row r="86" spans="1:16" ht="240" hidden="1">
      <c r="A86" s="139" t="s">
        <v>765</v>
      </c>
      <c r="B86" s="120" t="s">
        <v>1454</v>
      </c>
      <c r="C86" s="120" t="s">
        <v>1467</v>
      </c>
      <c r="D86" s="120" t="s">
        <v>1468</v>
      </c>
      <c r="E86" s="120" t="s">
        <v>1469</v>
      </c>
      <c r="F86" s="120" t="s">
        <v>1470</v>
      </c>
      <c r="G86" s="120" t="s">
        <v>1471</v>
      </c>
      <c r="H86" s="120" t="s">
        <v>1466</v>
      </c>
      <c r="I86" s="120" t="s">
        <v>477</v>
      </c>
      <c r="J86" s="120" t="s">
        <v>994</v>
      </c>
      <c r="K86" s="120" t="s">
        <v>995</v>
      </c>
      <c r="L86" s="54" t="s">
        <v>996</v>
      </c>
      <c r="M86" s="125">
        <v>44132</v>
      </c>
      <c r="N86" s="140" t="s">
        <v>997</v>
      </c>
      <c r="O86" s="156"/>
      <c r="P86" s="156"/>
    </row>
    <row r="87" spans="1:16" ht="255" hidden="1">
      <c r="A87" s="139" t="s">
        <v>827</v>
      </c>
      <c r="B87" s="120" t="s">
        <v>298</v>
      </c>
      <c r="C87" s="120" t="s">
        <v>1472</v>
      </c>
      <c r="D87" s="120" t="s">
        <v>1473</v>
      </c>
      <c r="E87" s="120" t="s">
        <v>1474</v>
      </c>
      <c r="F87" s="120" t="s">
        <v>1475</v>
      </c>
      <c r="G87" s="120" t="s">
        <v>1476</v>
      </c>
      <c r="H87" s="120" t="s">
        <v>1477</v>
      </c>
      <c r="I87" s="120" t="s">
        <v>477</v>
      </c>
      <c r="J87" s="120" t="s">
        <v>544</v>
      </c>
      <c r="K87" s="120" t="s">
        <v>1014</v>
      </c>
      <c r="L87" s="54" t="s">
        <v>1015</v>
      </c>
      <c r="M87" s="125">
        <v>44132</v>
      </c>
      <c r="N87" s="140" t="s">
        <v>997</v>
      </c>
      <c r="O87" s="156"/>
      <c r="P87" s="156"/>
    </row>
    <row r="88" spans="1:16" ht="120" hidden="1">
      <c r="A88" s="139" t="s">
        <v>833</v>
      </c>
      <c r="B88" s="120" t="s">
        <v>298</v>
      </c>
      <c r="C88" s="120" t="s">
        <v>1478</v>
      </c>
      <c r="D88" s="120" t="s">
        <v>1479</v>
      </c>
      <c r="E88" s="120" t="s">
        <v>1480</v>
      </c>
      <c r="F88" s="120" t="s">
        <v>1481</v>
      </c>
      <c r="G88" s="120" t="s">
        <v>1482</v>
      </c>
      <c r="H88" s="120" t="s">
        <v>1483</v>
      </c>
      <c r="I88" s="120" t="s">
        <v>477</v>
      </c>
      <c r="J88" s="120" t="s">
        <v>1005</v>
      </c>
      <c r="K88" s="120" t="s">
        <v>995</v>
      </c>
      <c r="L88" s="54" t="s">
        <v>1006</v>
      </c>
      <c r="M88" s="125">
        <v>44132</v>
      </c>
      <c r="N88" s="140" t="s">
        <v>997</v>
      </c>
      <c r="O88" s="156"/>
      <c r="P88" s="156"/>
    </row>
    <row r="89" spans="1:16" ht="165" hidden="1">
      <c r="A89" s="139" t="s">
        <v>832</v>
      </c>
      <c r="B89" s="120" t="s">
        <v>357</v>
      </c>
      <c r="C89" s="120" t="s">
        <v>1484</v>
      </c>
      <c r="D89" s="120" t="s">
        <v>1485</v>
      </c>
      <c r="E89" s="120" t="s">
        <v>1486</v>
      </c>
      <c r="F89" s="120" t="s">
        <v>1487</v>
      </c>
      <c r="G89" s="120" t="s">
        <v>1488</v>
      </c>
      <c r="H89" s="120" t="s">
        <v>1489</v>
      </c>
      <c r="I89" s="120" t="s">
        <v>477</v>
      </c>
      <c r="J89" s="120" t="s">
        <v>1093</v>
      </c>
      <c r="K89" s="120" t="s">
        <v>1023</v>
      </c>
      <c r="L89" s="54" t="s">
        <v>1006</v>
      </c>
      <c r="M89" s="125">
        <v>44133</v>
      </c>
      <c r="N89" s="140" t="s">
        <v>997</v>
      </c>
      <c r="O89" s="156"/>
      <c r="P89" s="156"/>
    </row>
    <row r="90" spans="1:16" ht="240" hidden="1">
      <c r="A90" s="139" t="s">
        <v>705</v>
      </c>
      <c r="B90" s="120" t="s">
        <v>451</v>
      </c>
      <c r="C90" s="120" t="s">
        <v>1490</v>
      </c>
      <c r="D90" s="120" t="s">
        <v>1491</v>
      </c>
      <c r="E90" s="120" t="s">
        <v>1492</v>
      </c>
      <c r="F90" s="120" t="s">
        <v>1493</v>
      </c>
      <c r="G90" s="120" t="s">
        <v>1494</v>
      </c>
      <c r="H90" s="120" t="s">
        <v>1495</v>
      </c>
      <c r="I90" s="120" t="s">
        <v>477</v>
      </c>
      <c r="J90" s="120" t="s">
        <v>544</v>
      </c>
      <c r="K90" s="120" t="s">
        <v>1014</v>
      </c>
      <c r="L90" s="54" t="s">
        <v>1006</v>
      </c>
      <c r="M90" s="125">
        <v>44133</v>
      </c>
      <c r="N90" s="140" t="s">
        <v>997</v>
      </c>
      <c r="O90" s="156"/>
      <c r="P90" s="156"/>
    </row>
    <row r="91" spans="1:16" ht="90" hidden="1">
      <c r="A91" s="139" t="s">
        <v>689</v>
      </c>
      <c r="B91" s="120" t="s">
        <v>859</v>
      </c>
      <c r="C91" s="120" t="s">
        <v>1496</v>
      </c>
      <c r="D91" s="120" t="s">
        <v>1497</v>
      </c>
      <c r="E91" s="120" t="s">
        <v>1498</v>
      </c>
      <c r="F91" s="120"/>
      <c r="G91" s="120" t="s">
        <v>1499</v>
      </c>
      <c r="H91" s="120" t="s">
        <v>1500</v>
      </c>
      <c r="I91" s="120"/>
      <c r="J91" s="120"/>
      <c r="K91" s="120" t="s">
        <v>1014</v>
      </c>
      <c r="L91" s="54" t="s">
        <v>1006</v>
      </c>
      <c r="M91" s="125">
        <v>44133</v>
      </c>
      <c r="N91" s="140" t="s">
        <v>997</v>
      </c>
      <c r="O91" s="156"/>
      <c r="P91" s="156"/>
    </row>
    <row r="92" spans="1:16" ht="135" hidden="1">
      <c r="A92" s="139" t="s">
        <v>762</v>
      </c>
      <c r="B92" s="120" t="s">
        <v>345</v>
      </c>
      <c r="C92" s="120" t="s">
        <v>1501</v>
      </c>
      <c r="D92" s="120" t="s">
        <v>1502</v>
      </c>
      <c r="E92" s="120" t="s">
        <v>1503</v>
      </c>
      <c r="F92" s="120" t="s">
        <v>1504</v>
      </c>
      <c r="G92" s="120" t="s">
        <v>1505</v>
      </c>
      <c r="H92" s="120" t="s">
        <v>1506</v>
      </c>
      <c r="I92" s="120" t="s">
        <v>477</v>
      </c>
      <c r="J92" s="120" t="s">
        <v>1285</v>
      </c>
      <c r="K92" s="120" t="s">
        <v>1014</v>
      </c>
      <c r="L92" s="54" t="s">
        <v>1006</v>
      </c>
      <c r="M92" s="125">
        <v>44133</v>
      </c>
      <c r="N92" s="140" t="s">
        <v>997</v>
      </c>
      <c r="O92" s="156"/>
      <c r="P92" s="156"/>
    </row>
    <row r="93" spans="1:16" ht="165" hidden="1">
      <c r="A93" s="139" t="s">
        <v>718</v>
      </c>
      <c r="B93" s="120" t="s">
        <v>283</v>
      </c>
      <c r="C93" s="120" t="s">
        <v>1507</v>
      </c>
      <c r="D93" s="120" t="s">
        <v>1508</v>
      </c>
      <c r="E93" s="120" t="s">
        <v>1073</v>
      </c>
      <c r="F93" s="120" t="s">
        <v>1509</v>
      </c>
      <c r="G93" s="120" t="s">
        <v>1510</v>
      </c>
      <c r="H93" s="120" t="s">
        <v>1511</v>
      </c>
      <c r="I93" s="120" t="s">
        <v>477</v>
      </c>
      <c r="J93" s="120" t="s">
        <v>1063</v>
      </c>
      <c r="K93" s="120" t="s">
        <v>995</v>
      </c>
      <c r="L93" s="54" t="s">
        <v>1015</v>
      </c>
      <c r="M93" s="125">
        <v>44133</v>
      </c>
      <c r="N93" s="140" t="s">
        <v>997</v>
      </c>
      <c r="O93" s="156"/>
      <c r="P93" s="156"/>
    </row>
    <row r="94" spans="1:16" ht="165" hidden="1">
      <c r="A94" s="139" t="s">
        <v>829</v>
      </c>
      <c r="B94" s="120" t="s">
        <v>288</v>
      </c>
      <c r="C94" s="120" t="s">
        <v>1512</v>
      </c>
      <c r="D94" s="120" t="s">
        <v>1513</v>
      </c>
      <c r="E94" s="120" t="s">
        <v>1514</v>
      </c>
      <c r="F94" s="120" t="s">
        <v>1515</v>
      </c>
      <c r="G94" s="120" t="s">
        <v>1516</v>
      </c>
      <c r="H94" s="120" t="s">
        <v>1517</v>
      </c>
      <c r="I94" s="120" t="s">
        <v>477</v>
      </c>
      <c r="J94" s="120" t="s">
        <v>1093</v>
      </c>
      <c r="K94" s="120" t="s">
        <v>1014</v>
      </c>
      <c r="L94" s="54" t="s">
        <v>1015</v>
      </c>
      <c r="M94" s="125">
        <v>44133</v>
      </c>
      <c r="N94" s="140" t="s">
        <v>997</v>
      </c>
      <c r="O94" s="156"/>
      <c r="P94" s="156"/>
    </row>
    <row r="95" spans="1:16" ht="150" hidden="1">
      <c r="A95" s="139" t="s">
        <v>718</v>
      </c>
      <c r="B95" s="120" t="s">
        <v>291</v>
      </c>
      <c r="C95" s="120" t="s">
        <v>1518</v>
      </c>
      <c r="D95" s="120" t="s">
        <v>1519</v>
      </c>
      <c r="E95" s="120" t="s">
        <v>1073</v>
      </c>
      <c r="F95" s="120" t="s">
        <v>1520</v>
      </c>
      <c r="G95" s="120" t="s">
        <v>1521</v>
      </c>
      <c r="H95" s="120" t="s">
        <v>1522</v>
      </c>
      <c r="I95" s="120" t="s">
        <v>477</v>
      </c>
      <c r="J95" s="120" t="s">
        <v>1063</v>
      </c>
      <c r="K95" s="120" t="s">
        <v>995</v>
      </c>
      <c r="L95" s="54" t="s">
        <v>1015</v>
      </c>
      <c r="M95" s="125">
        <v>44133</v>
      </c>
      <c r="N95" s="140" t="s">
        <v>997</v>
      </c>
      <c r="O95" s="156"/>
      <c r="P95" s="156"/>
    </row>
    <row r="96" spans="1:16" ht="150" hidden="1">
      <c r="A96" s="139" t="s">
        <v>723</v>
      </c>
      <c r="B96" s="120" t="s">
        <v>302</v>
      </c>
      <c r="C96" s="120" t="s">
        <v>1523</v>
      </c>
      <c r="D96" s="120" t="s">
        <v>1524</v>
      </c>
      <c r="E96" s="120" t="s">
        <v>1525</v>
      </c>
      <c r="F96" s="120" t="s">
        <v>1526</v>
      </c>
      <c r="G96" s="120" t="s">
        <v>1527</v>
      </c>
      <c r="H96" s="120" t="s">
        <v>1528</v>
      </c>
      <c r="I96" s="120" t="s">
        <v>477</v>
      </c>
      <c r="J96" s="120" t="s">
        <v>511</v>
      </c>
      <c r="K96" s="120" t="s">
        <v>1023</v>
      </c>
      <c r="L96" s="54" t="s">
        <v>996</v>
      </c>
      <c r="M96" s="125">
        <v>44133</v>
      </c>
      <c r="N96" s="140" t="s">
        <v>997</v>
      </c>
      <c r="O96" s="156"/>
      <c r="P96" s="156"/>
    </row>
    <row r="97" spans="1:16" ht="120" hidden="1">
      <c r="A97" s="139" t="s">
        <v>708</v>
      </c>
      <c r="B97" s="120" t="s">
        <v>859</v>
      </c>
      <c r="C97" s="53" t="s">
        <v>1529</v>
      </c>
      <c r="D97" s="120" t="s">
        <v>1530</v>
      </c>
      <c r="E97" s="120" t="s">
        <v>1531</v>
      </c>
      <c r="F97" s="120" t="s">
        <v>1532</v>
      </c>
      <c r="G97" s="120" t="s">
        <v>1533</v>
      </c>
      <c r="H97" s="120" t="s">
        <v>1534</v>
      </c>
      <c r="I97" s="120" t="s">
        <v>477</v>
      </c>
      <c r="J97" s="120" t="s">
        <v>1005</v>
      </c>
      <c r="K97" s="120" t="s">
        <v>1014</v>
      </c>
      <c r="L97" s="54" t="s">
        <v>1015</v>
      </c>
      <c r="M97" s="125">
        <v>44133</v>
      </c>
      <c r="N97" s="140" t="s">
        <v>997</v>
      </c>
      <c r="O97" s="156"/>
      <c r="P97" s="156"/>
    </row>
    <row r="98" spans="1:16" ht="105" hidden="1">
      <c r="A98" s="139" t="s">
        <v>561</v>
      </c>
      <c r="B98" s="120" t="s">
        <v>1454</v>
      </c>
      <c r="C98" s="53" t="s">
        <v>1535</v>
      </c>
      <c r="D98" s="120" t="s">
        <v>1536</v>
      </c>
      <c r="E98" s="120" t="s">
        <v>1537</v>
      </c>
      <c r="F98" s="120" t="s">
        <v>1538</v>
      </c>
      <c r="G98" s="120" t="s">
        <v>1539</v>
      </c>
      <c r="H98" s="120" t="s">
        <v>1540</v>
      </c>
      <c r="I98" s="120" t="s">
        <v>477</v>
      </c>
      <c r="J98" s="120" t="s">
        <v>1005</v>
      </c>
      <c r="K98" s="120" t="s">
        <v>995</v>
      </c>
      <c r="L98" s="54" t="s">
        <v>1006</v>
      </c>
      <c r="M98" s="125">
        <v>44144</v>
      </c>
      <c r="N98" s="140" t="s">
        <v>1541</v>
      </c>
      <c r="O98" s="156"/>
      <c r="P98" s="156"/>
    </row>
    <row r="99" spans="1:16" ht="150" hidden="1">
      <c r="A99" s="139" t="s">
        <v>715</v>
      </c>
      <c r="B99" s="120" t="s">
        <v>1037</v>
      </c>
      <c r="C99" s="120" t="s">
        <v>1542</v>
      </c>
      <c r="D99" s="120" t="s">
        <v>1543</v>
      </c>
      <c r="E99" s="120" t="s">
        <v>1544</v>
      </c>
      <c r="F99" s="120" t="s">
        <v>1545</v>
      </c>
      <c r="G99" s="120" t="s">
        <v>1546</v>
      </c>
      <c r="H99" s="120" t="s">
        <v>1547</v>
      </c>
      <c r="I99" s="120" t="s">
        <v>477</v>
      </c>
      <c r="J99" s="120" t="s">
        <v>1005</v>
      </c>
      <c r="K99" s="120" t="s">
        <v>1014</v>
      </c>
      <c r="L99" s="54" t="s">
        <v>1006</v>
      </c>
      <c r="M99" s="125">
        <v>44133</v>
      </c>
      <c r="N99" s="140" t="s">
        <v>997</v>
      </c>
      <c r="O99" s="156"/>
      <c r="P99" s="156"/>
    </row>
    <row r="100" spans="1:16" ht="225" hidden="1">
      <c r="A100" s="139" t="s">
        <v>840</v>
      </c>
      <c r="B100" s="120" t="s">
        <v>298</v>
      </c>
      <c r="C100" s="120" t="s">
        <v>1548</v>
      </c>
      <c r="D100" s="120" t="s">
        <v>1549</v>
      </c>
      <c r="E100" s="120" t="s">
        <v>1550</v>
      </c>
      <c r="F100" s="120" t="s">
        <v>1551</v>
      </c>
      <c r="G100" s="120" t="s">
        <v>1552</v>
      </c>
      <c r="H100" s="120" t="s">
        <v>1553</v>
      </c>
      <c r="I100" s="120" t="s">
        <v>477</v>
      </c>
      <c r="J100" s="120" t="s">
        <v>1005</v>
      </c>
      <c r="K100" s="120" t="s">
        <v>995</v>
      </c>
      <c r="L100" s="54" t="s">
        <v>1006</v>
      </c>
      <c r="M100" s="125">
        <v>44133</v>
      </c>
      <c r="N100" s="140" t="s">
        <v>997</v>
      </c>
      <c r="O100" s="156"/>
      <c r="P100" s="156"/>
    </row>
    <row r="101" spans="1:16" ht="315" hidden="1">
      <c r="A101" s="139" t="s">
        <v>364</v>
      </c>
      <c r="B101" s="120" t="s">
        <v>283</v>
      </c>
      <c r="C101" s="120" t="s">
        <v>1554</v>
      </c>
      <c r="D101" s="120" t="s">
        <v>368</v>
      </c>
      <c r="E101" s="120" t="s">
        <v>1555</v>
      </c>
      <c r="F101" s="120" t="s">
        <v>1556</v>
      </c>
      <c r="G101" s="120" t="s">
        <v>1557</v>
      </c>
      <c r="H101" s="120" t="s">
        <v>1558</v>
      </c>
      <c r="I101" s="120" t="s">
        <v>477</v>
      </c>
      <c r="J101" s="120" t="s">
        <v>1005</v>
      </c>
      <c r="K101" s="120" t="s">
        <v>995</v>
      </c>
      <c r="L101" s="54" t="s">
        <v>1006</v>
      </c>
      <c r="M101" s="125">
        <v>44133</v>
      </c>
      <c r="N101" s="140" t="s">
        <v>997</v>
      </c>
      <c r="O101" s="156"/>
      <c r="P101" s="156"/>
    </row>
    <row r="102" spans="1:16" ht="180" hidden="1">
      <c r="A102" s="139" t="s">
        <v>846</v>
      </c>
      <c r="B102" s="120" t="s">
        <v>298</v>
      </c>
      <c r="C102" s="120" t="s">
        <v>1559</v>
      </c>
      <c r="D102" s="120" t="s">
        <v>1560</v>
      </c>
      <c r="E102" s="120" t="s">
        <v>1561</v>
      </c>
      <c r="F102" s="120"/>
      <c r="G102" s="120"/>
      <c r="H102" s="120" t="s">
        <v>1562</v>
      </c>
      <c r="I102" s="120"/>
      <c r="J102" s="120"/>
      <c r="K102" s="120" t="s">
        <v>1014</v>
      </c>
      <c r="L102" s="54" t="s">
        <v>1006</v>
      </c>
      <c r="M102" s="125">
        <v>44148</v>
      </c>
      <c r="N102" s="140" t="s">
        <v>1563</v>
      </c>
      <c r="O102" s="156"/>
      <c r="P102" s="156"/>
    </row>
    <row r="103" spans="1:16" ht="75" hidden="1">
      <c r="A103" s="139" t="s">
        <v>850</v>
      </c>
      <c r="B103" s="120" t="s">
        <v>298</v>
      </c>
      <c r="C103" s="120" t="s">
        <v>1564</v>
      </c>
      <c r="D103" s="120" t="s">
        <v>1565</v>
      </c>
      <c r="E103" s="120" t="s">
        <v>1566</v>
      </c>
      <c r="F103" s="120"/>
      <c r="G103" s="120"/>
      <c r="H103" s="120" t="s">
        <v>1567</v>
      </c>
      <c r="I103" s="120"/>
      <c r="J103" s="120"/>
      <c r="K103" s="120" t="s">
        <v>1014</v>
      </c>
      <c r="L103" s="54" t="s">
        <v>1015</v>
      </c>
      <c r="M103" s="125">
        <v>44133</v>
      </c>
      <c r="N103" s="140" t="s">
        <v>997</v>
      </c>
      <c r="O103" s="156"/>
      <c r="P103" s="156"/>
    </row>
    <row r="104" spans="1:16" ht="150" hidden="1">
      <c r="A104" s="139" t="s">
        <v>751</v>
      </c>
      <c r="B104" s="120" t="s">
        <v>341</v>
      </c>
      <c r="C104" s="120" t="s">
        <v>1568</v>
      </c>
      <c r="D104" s="120" t="s">
        <v>1569</v>
      </c>
      <c r="E104" s="120" t="s">
        <v>1570</v>
      </c>
      <c r="F104" s="120" t="s">
        <v>1571</v>
      </c>
      <c r="G104" s="120" t="s">
        <v>1572</v>
      </c>
      <c r="H104" s="120" t="s">
        <v>1573</v>
      </c>
      <c r="I104" s="120" t="s">
        <v>1352</v>
      </c>
      <c r="J104" s="120" t="s">
        <v>1353</v>
      </c>
      <c r="K104" s="120" t="s">
        <v>1014</v>
      </c>
      <c r="L104" s="54" t="s">
        <v>1006</v>
      </c>
      <c r="M104" s="125">
        <v>44133</v>
      </c>
      <c r="N104" s="140" t="s">
        <v>997</v>
      </c>
      <c r="O104" s="156"/>
      <c r="P104" s="156"/>
    </row>
    <row r="105" spans="1:16" ht="210" hidden="1">
      <c r="A105" s="139" t="s">
        <v>332</v>
      </c>
      <c r="B105" s="120" t="s">
        <v>331</v>
      </c>
      <c r="C105" s="120" t="s">
        <v>1574</v>
      </c>
      <c r="D105" s="120" t="s">
        <v>1575</v>
      </c>
      <c r="E105" s="120" t="s">
        <v>1576</v>
      </c>
      <c r="F105" s="120" t="s">
        <v>1577</v>
      </c>
      <c r="G105" s="120" t="s">
        <v>1578</v>
      </c>
      <c r="H105" s="54" t="s">
        <v>1579</v>
      </c>
      <c r="I105" s="120" t="s">
        <v>477</v>
      </c>
      <c r="J105" s="120" t="s">
        <v>544</v>
      </c>
      <c r="K105" s="120" t="s">
        <v>995</v>
      </c>
      <c r="L105" s="54" t="s">
        <v>1006</v>
      </c>
      <c r="M105" s="125">
        <v>44133</v>
      </c>
      <c r="N105" s="140" t="s">
        <v>997</v>
      </c>
      <c r="O105" s="156"/>
      <c r="P105" s="156"/>
    </row>
    <row r="106" spans="1:16" ht="210" hidden="1">
      <c r="A106" s="139" t="s">
        <v>332</v>
      </c>
      <c r="B106" s="120" t="s">
        <v>331</v>
      </c>
      <c r="C106" s="120" t="s">
        <v>1574</v>
      </c>
      <c r="D106" s="120" t="s">
        <v>1580</v>
      </c>
      <c r="E106" s="120" t="s">
        <v>1576</v>
      </c>
      <c r="F106" s="120" t="s">
        <v>1577</v>
      </c>
      <c r="G106" s="120" t="s">
        <v>1581</v>
      </c>
      <c r="H106" s="54" t="s">
        <v>1582</v>
      </c>
      <c r="I106" s="120" t="s">
        <v>477</v>
      </c>
      <c r="J106" s="120" t="s">
        <v>544</v>
      </c>
      <c r="K106" s="120" t="s">
        <v>995</v>
      </c>
      <c r="L106" s="54" t="s">
        <v>1006</v>
      </c>
      <c r="M106" s="125">
        <v>44133</v>
      </c>
      <c r="N106" s="140" t="s">
        <v>997</v>
      </c>
      <c r="O106" s="156"/>
      <c r="P106" s="156"/>
    </row>
    <row r="107" spans="1:16" ht="135" hidden="1">
      <c r="A107" s="139" t="s">
        <v>690</v>
      </c>
      <c r="B107" s="120" t="s">
        <v>1583</v>
      </c>
      <c r="C107" s="120" t="s">
        <v>1584</v>
      </c>
      <c r="D107" s="120" t="s">
        <v>1585</v>
      </c>
      <c r="E107" s="120" t="s">
        <v>1586</v>
      </c>
      <c r="F107" s="120" t="s">
        <v>1587</v>
      </c>
      <c r="G107" s="120" t="s">
        <v>1588</v>
      </c>
      <c r="H107" s="120" t="s">
        <v>1589</v>
      </c>
      <c r="I107" s="120" t="s">
        <v>477</v>
      </c>
      <c r="J107" s="120" t="s">
        <v>1590</v>
      </c>
      <c r="K107" s="120" t="s">
        <v>1014</v>
      </c>
      <c r="L107" s="54" t="s">
        <v>1006</v>
      </c>
      <c r="M107" s="125">
        <v>44133</v>
      </c>
      <c r="N107" s="140" t="s">
        <v>997</v>
      </c>
      <c r="O107" s="156"/>
      <c r="P107" s="156"/>
    </row>
    <row r="108" spans="1:16" ht="165" hidden="1">
      <c r="A108" s="139" t="s">
        <v>720</v>
      </c>
      <c r="B108" s="120" t="s">
        <v>818</v>
      </c>
      <c r="C108" s="120" t="s">
        <v>1591</v>
      </c>
      <c r="D108" s="120" t="s">
        <v>1592</v>
      </c>
      <c r="E108" s="120" t="s">
        <v>1593</v>
      </c>
      <c r="F108" s="120" t="s">
        <v>1594</v>
      </c>
      <c r="G108" s="120" t="s">
        <v>1595</v>
      </c>
      <c r="H108" s="120" t="s">
        <v>1596</v>
      </c>
      <c r="I108" s="120" t="s">
        <v>477</v>
      </c>
      <c r="J108" s="120" t="s">
        <v>1005</v>
      </c>
      <c r="K108" s="120" t="s">
        <v>1014</v>
      </c>
      <c r="L108" s="54" t="s">
        <v>1006</v>
      </c>
      <c r="M108" s="125">
        <v>44134</v>
      </c>
      <c r="N108" s="140" t="s">
        <v>997</v>
      </c>
      <c r="O108" s="156"/>
      <c r="P108" s="156"/>
    </row>
    <row r="109" spans="1:16" ht="210" hidden="1">
      <c r="A109" s="139" t="s">
        <v>835</v>
      </c>
      <c r="B109" s="120" t="s">
        <v>288</v>
      </c>
      <c r="C109" s="120" t="s">
        <v>1597</v>
      </c>
      <c r="D109" s="126" t="s">
        <v>1598</v>
      </c>
      <c r="E109" s="126" t="s">
        <v>1599</v>
      </c>
      <c r="F109" s="126" t="s">
        <v>1600</v>
      </c>
      <c r="G109" s="126" t="s">
        <v>1601</v>
      </c>
      <c r="H109" s="54" t="s">
        <v>1602</v>
      </c>
      <c r="I109" s="120" t="s">
        <v>477</v>
      </c>
      <c r="J109" s="120" t="s">
        <v>1093</v>
      </c>
      <c r="K109" s="120" t="s">
        <v>1014</v>
      </c>
      <c r="L109" s="54" t="s">
        <v>1015</v>
      </c>
      <c r="M109" s="125">
        <v>44134</v>
      </c>
      <c r="N109" s="140" t="s">
        <v>997</v>
      </c>
      <c r="O109" s="156"/>
      <c r="P109" s="156"/>
    </row>
    <row r="110" spans="1:16" ht="120" hidden="1">
      <c r="A110" s="139" t="s">
        <v>856</v>
      </c>
      <c r="B110" s="120" t="s">
        <v>298</v>
      </c>
      <c r="C110" s="120" t="s">
        <v>1603</v>
      </c>
      <c r="D110" s="120" t="s">
        <v>1604</v>
      </c>
      <c r="E110" s="120" t="s">
        <v>1605</v>
      </c>
      <c r="F110" s="120" t="s">
        <v>1606</v>
      </c>
      <c r="G110" s="120" t="s">
        <v>1607</v>
      </c>
      <c r="H110" s="120" t="s">
        <v>1608</v>
      </c>
      <c r="I110" s="120" t="s">
        <v>477</v>
      </c>
      <c r="J110" s="120" t="s">
        <v>544</v>
      </c>
      <c r="K110" s="120" t="s">
        <v>1014</v>
      </c>
      <c r="L110" s="54" t="s">
        <v>1015</v>
      </c>
      <c r="M110" s="125">
        <v>44134</v>
      </c>
      <c r="N110" s="140" t="s">
        <v>997</v>
      </c>
      <c r="O110" s="156"/>
      <c r="P110" s="156"/>
    </row>
    <row r="111" spans="1:16" ht="165" hidden="1">
      <c r="A111" s="139" t="s">
        <v>782</v>
      </c>
      <c r="B111" s="120" t="s">
        <v>1454</v>
      </c>
      <c r="C111" s="120" t="s">
        <v>1609</v>
      </c>
      <c r="D111" s="120" t="s">
        <v>1610</v>
      </c>
      <c r="E111" s="120" t="s">
        <v>1611</v>
      </c>
      <c r="F111" s="120" t="s">
        <v>1612</v>
      </c>
      <c r="G111" s="120" t="s">
        <v>1613</v>
      </c>
      <c r="H111" s="120" t="s">
        <v>1614</v>
      </c>
      <c r="I111" s="120" t="s">
        <v>477</v>
      </c>
      <c r="J111" s="120" t="s">
        <v>1063</v>
      </c>
      <c r="K111" s="120" t="s">
        <v>995</v>
      </c>
      <c r="L111" s="54" t="s">
        <v>1006</v>
      </c>
      <c r="M111" s="125">
        <v>44144</v>
      </c>
      <c r="N111" s="140" t="s">
        <v>1541</v>
      </c>
      <c r="O111" s="156"/>
      <c r="P111" s="156"/>
    </row>
    <row r="112" spans="1:16" ht="255" hidden="1">
      <c r="A112" s="139" t="s">
        <v>839</v>
      </c>
      <c r="B112" s="120" t="s">
        <v>357</v>
      </c>
      <c r="C112" s="120" t="s">
        <v>1615</v>
      </c>
      <c r="D112" s="120" t="s">
        <v>1616</v>
      </c>
      <c r="E112" s="120" t="s">
        <v>1617</v>
      </c>
      <c r="F112" s="120" t="s">
        <v>1618</v>
      </c>
      <c r="G112" s="120" t="s">
        <v>1619</v>
      </c>
      <c r="H112" s="120" t="s">
        <v>1620</v>
      </c>
      <c r="I112" s="120" t="s">
        <v>477</v>
      </c>
      <c r="J112" s="120" t="s">
        <v>544</v>
      </c>
      <c r="K112" s="120" t="s">
        <v>1014</v>
      </c>
      <c r="L112" s="54" t="s">
        <v>1006</v>
      </c>
      <c r="M112" s="125">
        <v>44134</v>
      </c>
      <c r="N112" s="140" t="s">
        <v>997</v>
      </c>
      <c r="O112" s="156"/>
      <c r="P112" s="156"/>
    </row>
    <row r="113" spans="1:16" ht="225" hidden="1">
      <c r="A113" s="139" t="s">
        <v>683</v>
      </c>
      <c r="B113" s="120" t="s">
        <v>1037</v>
      </c>
      <c r="C113" s="120" t="s">
        <v>1621</v>
      </c>
      <c r="D113" s="120" t="s">
        <v>1622</v>
      </c>
      <c r="E113" s="120" t="s">
        <v>1623</v>
      </c>
      <c r="F113" s="120" t="s">
        <v>1624</v>
      </c>
      <c r="G113" s="120" t="s">
        <v>1625</v>
      </c>
      <c r="H113" s="120" t="s">
        <v>1626</v>
      </c>
      <c r="I113" s="120" t="s">
        <v>477</v>
      </c>
      <c r="J113" s="120" t="s">
        <v>1063</v>
      </c>
      <c r="K113" s="120" t="s">
        <v>1014</v>
      </c>
      <c r="L113" s="54" t="s">
        <v>996</v>
      </c>
      <c r="M113" s="125">
        <v>44134</v>
      </c>
      <c r="N113" s="140" t="s">
        <v>997</v>
      </c>
      <c r="O113" s="156"/>
      <c r="P113" s="156"/>
    </row>
    <row r="114" spans="1:16" ht="90" hidden="1">
      <c r="A114" s="139" t="s">
        <v>747</v>
      </c>
      <c r="B114" s="120" t="s">
        <v>1037</v>
      </c>
      <c r="C114" s="120" t="s">
        <v>1627</v>
      </c>
      <c r="D114" s="120" t="s">
        <v>1628</v>
      </c>
      <c r="E114" s="120" t="s">
        <v>1629</v>
      </c>
      <c r="F114" s="120" t="s">
        <v>1630</v>
      </c>
      <c r="G114" s="120" t="s">
        <v>1631</v>
      </c>
      <c r="H114" s="120" t="s">
        <v>1632</v>
      </c>
      <c r="I114" s="120" t="s">
        <v>494</v>
      </c>
      <c r="J114" s="120" t="s">
        <v>1633</v>
      </c>
      <c r="K114" s="120" t="s">
        <v>1014</v>
      </c>
      <c r="L114" s="54" t="s">
        <v>1015</v>
      </c>
      <c r="M114" s="125">
        <v>44134</v>
      </c>
      <c r="N114" s="140" t="s">
        <v>997</v>
      </c>
      <c r="O114" s="156"/>
      <c r="P114" s="156"/>
    </row>
    <row r="115" spans="1:16" ht="165" hidden="1">
      <c r="A115" s="139" t="s">
        <v>346</v>
      </c>
      <c r="B115" s="120" t="s">
        <v>345</v>
      </c>
      <c r="C115" s="120" t="s">
        <v>1634</v>
      </c>
      <c r="D115" s="120" t="s">
        <v>1635</v>
      </c>
      <c r="E115" s="120" t="s">
        <v>1636</v>
      </c>
      <c r="F115" s="120" t="s">
        <v>1637</v>
      </c>
      <c r="G115" s="120" t="s">
        <v>1638</v>
      </c>
      <c r="H115" s="120" t="s">
        <v>1639</v>
      </c>
      <c r="I115" s="120" t="s">
        <v>477</v>
      </c>
      <c r="J115" s="120" t="s">
        <v>1285</v>
      </c>
      <c r="K115" s="120" t="s">
        <v>1023</v>
      </c>
      <c r="L115" s="54" t="s">
        <v>1006</v>
      </c>
      <c r="M115" s="125">
        <v>44134</v>
      </c>
      <c r="N115" s="140" t="s">
        <v>997</v>
      </c>
      <c r="O115" s="156"/>
      <c r="P115" s="156"/>
    </row>
    <row r="116" spans="1:16" ht="195" hidden="1">
      <c r="A116" s="139" t="s">
        <v>727</v>
      </c>
      <c r="B116" s="120" t="s">
        <v>331</v>
      </c>
      <c r="C116" s="120" t="s">
        <v>1640</v>
      </c>
      <c r="D116" s="120" t="s">
        <v>1641</v>
      </c>
      <c r="E116" s="120" t="s">
        <v>1642</v>
      </c>
      <c r="F116" s="120" t="s">
        <v>1643</v>
      </c>
      <c r="G116" s="120" t="s">
        <v>1644</v>
      </c>
      <c r="H116" s="120" t="s">
        <v>1645</v>
      </c>
      <c r="I116" s="120" t="s">
        <v>477</v>
      </c>
      <c r="J116" s="120" t="s">
        <v>544</v>
      </c>
      <c r="K116" s="120" t="s">
        <v>995</v>
      </c>
      <c r="L116" s="54" t="s">
        <v>1006</v>
      </c>
      <c r="M116" s="125">
        <v>44134</v>
      </c>
      <c r="N116" s="140" t="s">
        <v>997</v>
      </c>
      <c r="O116" s="156"/>
      <c r="P116" s="156"/>
    </row>
    <row r="117" spans="1:16" ht="75" hidden="1">
      <c r="A117" s="139" t="s">
        <v>590</v>
      </c>
      <c r="B117" s="120" t="s">
        <v>298</v>
      </c>
      <c r="C117" s="120" t="s">
        <v>1646</v>
      </c>
      <c r="D117" s="120" t="s">
        <v>1647</v>
      </c>
      <c r="E117" s="120" t="s">
        <v>1108</v>
      </c>
      <c r="F117" s="120" t="s">
        <v>1648</v>
      </c>
      <c r="G117" s="120" t="s">
        <v>1649</v>
      </c>
      <c r="H117" s="120" t="s">
        <v>1650</v>
      </c>
      <c r="I117" s="120" t="s">
        <v>477</v>
      </c>
      <c r="J117" s="120" t="s">
        <v>1005</v>
      </c>
      <c r="K117" s="120" t="s">
        <v>1014</v>
      </c>
      <c r="L117" s="54" t="s">
        <v>1006</v>
      </c>
      <c r="M117" s="125">
        <v>44134</v>
      </c>
      <c r="N117" s="140" t="s">
        <v>997</v>
      </c>
      <c r="O117" s="156"/>
      <c r="P117" s="156"/>
    </row>
    <row r="118" spans="1:16" ht="120" hidden="1">
      <c r="A118" s="139" t="s">
        <v>691</v>
      </c>
      <c r="B118" s="120" t="s">
        <v>1651</v>
      </c>
      <c r="C118" s="120" t="s">
        <v>1652</v>
      </c>
      <c r="D118" s="120" t="s">
        <v>1653</v>
      </c>
      <c r="E118" s="120" t="s">
        <v>1654</v>
      </c>
      <c r="F118" s="108" t="s">
        <v>1655</v>
      </c>
      <c r="G118" s="120" t="s">
        <v>1656</v>
      </c>
      <c r="H118" s="120" t="s">
        <v>1657</v>
      </c>
      <c r="I118" s="120" t="s">
        <v>477</v>
      </c>
      <c r="J118" s="120" t="s">
        <v>1658</v>
      </c>
      <c r="K118" s="120" t="s">
        <v>1023</v>
      </c>
      <c r="L118" s="54" t="s">
        <v>1006</v>
      </c>
      <c r="M118" s="125">
        <v>44134</v>
      </c>
      <c r="N118" s="140" t="s">
        <v>997</v>
      </c>
      <c r="O118" s="156"/>
      <c r="P118" s="156"/>
    </row>
    <row r="119" spans="1:16" ht="150" hidden="1">
      <c r="A119" s="139" t="s">
        <v>842</v>
      </c>
      <c r="B119" s="120" t="s">
        <v>288</v>
      </c>
      <c r="C119" s="120" t="s">
        <v>1659</v>
      </c>
      <c r="D119" s="120" t="s">
        <v>1660</v>
      </c>
      <c r="E119" s="120" t="s">
        <v>1661</v>
      </c>
      <c r="F119" s="120" t="s">
        <v>1662</v>
      </c>
      <c r="G119" s="120" t="s">
        <v>1663</v>
      </c>
      <c r="H119" s="120" t="s">
        <v>1664</v>
      </c>
      <c r="I119" s="120" t="s">
        <v>477</v>
      </c>
      <c r="J119" s="120" t="s">
        <v>1093</v>
      </c>
      <c r="K119" s="120" t="s">
        <v>1014</v>
      </c>
      <c r="L119" s="54" t="s">
        <v>1006</v>
      </c>
      <c r="M119" s="125">
        <v>44134</v>
      </c>
      <c r="N119" s="140" t="s">
        <v>997</v>
      </c>
      <c r="O119" s="156"/>
      <c r="P119" s="156"/>
    </row>
    <row r="120" spans="1:16" ht="75" hidden="1">
      <c r="A120" s="139" t="s">
        <v>860</v>
      </c>
      <c r="B120" s="120" t="s">
        <v>298</v>
      </c>
      <c r="C120" s="120" t="s">
        <v>1665</v>
      </c>
      <c r="D120" s="120" t="s">
        <v>1666</v>
      </c>
      <c r="E120" s="120" t="s">
        <v>1667</v>
      </c>
      <c r="F120" s="120"/>
      <c r="G120" s="120"/>
      <c r="H120" s="120" t="s">
        <v>1668</v>
      </c>
      <c r="I120" s="120"/>
      <c r="J120" s="120"/>
      <c r="K120" s="120" t="s">
        <v>1014</v>
      </c>
      <c r="L120" s="54" t="s">
        <v>1006</v>
      </c>
      <c r="M120" s="125">
        <v>44134</v>
      </c>
      <c r="N120" s="140" t="s">
        <v>997</v>
      </c>
      <c r="O120" s="156"/>
      <c r="P120" s="156"/>
    </row>
    <row r="121" spans="1:16" ht="210" hidden="1">
      <c r="A121" s="143" t="s">
        <v>845</v>
      </c>
      <c r="B121" s="120" t="s">
        <v>357</v>
      </c>
      <c r="C121" s="120" t="s">
        <v>1669</v>
      </c>
      <c r="D121" s="120" t="s">
        <v>1670</v>
      </c>
      <c r="E121" s="120" t="s">
        <v>1671</v>
      </c>
      <c r="F121" s="120" t="s">
        <v>1672</v>
      </c>
      <c r="G121" s="120" t="s">
        <v>1673</v>
      </c>
      <c r="H121" s="120" t="s">
        <v>1674</v>
      </c>
      <c r="I121" s="120" t="s">
        <v>477</v>
      </c>
      <c r="J121" s="120" t="s">
        <v>544</v>
      </c>
      <c r="K121" s="120" t="s">
        <v>1014</v>
      </c>
      <c r="L121" s="54" t="s">
        <v>1006</v>
      </c>
      <c r="M121" s="125">
        <v>44134</v>
      </c>
      <c r="N121" s="140" t="s">
        <v>997</v>
      </c>
      <c r="O121" s="156"/>
      <c r="P121" s="156"/>
    </row>
    <row r="122" spans="1:16" ht="210" hidden="1">
      <c r="A122" s="139" t="s">
        <v>793</v>
      </c>
      <c r="B122" s="120" t="s">
        <v>1454</v>
      </c>
      <c r="C122" s="120" t="s">
        <v>1675</v>
      </c>
      <c r="D122" s="120" t="s">
        <v>1676</v>
      </c>
      <c r="E122" s="120" t="s">
        <v>1677</v>
      </c>
      <c r="F122" s="120" t="s">
        <v>1678</v>
      </c>
      <c r="G122" s="120" t="s">
        <v>1679</v>
      </c>
      <c r="H122" s="120" t="s">
        <v>1680</v>
      </c>
      <c r="I122" s="120" t="s">
        <v>477</v>
      </c>
      <c r="J122" s="120" t="s">
        <v>544</v>
      </c>
      <c r="K122" s="120" t="s">
        <v>1023</v>
      </c>
      <c r="L122" s="54" t="s">
        <v>1006</v>
      </c>
      <c r="M122" s="125">
        <v>44137</v>
      </c>
      <c r="N122" s="140" t="s">
        <v>997</v>
      </c>
      <c r="O122" s="156"/>
      <c r="P122" s="156"/>
    </row>
    <row r="123" spans="1:16" ht="150" hidden="1">
      <c r="A123" s="168" t="s">
        <v>849</v>
      </c>
      <c r="B123" s="120" t="s">
        <v>357</v>
      </c>
      <c r="C123" s="120" t="s">
        <v>1681</v>
      </c>
      <c r="D123" s="4" t="s">
        <v>1682</v>
      </c>
      <c r="E123" s="120" t="s">
        <v>1683</v>
      </c>
      <c r="F123" s="120" t="s">
        <v>1684</v>
      </c>
      <c r="G123" s="120" t="s">
        <v>1685</v>
      </c>
      <c r="H123" s="120" t="s">
        <v>1686</v>
      </c>
      <c r="I123" s="120" t="s">
        <v>494</v>
      </c>
      <c r="J123" s="120" t="s">
        <v>1070</v>
      </c>
      <c r="K123" s="120" t="s">
        <v>1014</v>
      </c>
      <c r="L123" s="54" t="s">
        <v>1006</v>
      </c>
      <c r="M123" s="125">
        <v>44137</v>
      </c>
      <c r="N123" s="140" t="s">
        <v>997</v>
      </c>
      <c r="O123" s="156"/>
      <c r="P123" s="156"/>
    </row>
    <row r="124" spans="1:16" ht="210" hidden="1">
      <c r="A124" s="139" t="s">
        <v>741</v>
      </c>
      <c r="B124" s="120" t="s">
        <v>331</v>
      </c>
      <c r="C124" s="120" t="s">
        <v>1687</v>
      </c>
      <c r="D124" s="120" t="s">
        <v>1688</v>
      </c>
      <c r="E124" s="120" t="s">
        <v>1689</v>
      </c>
      <c r="F124" s="120" t="s">
        <v>1690</v>
      </c>
      <c r="G124" s="120" t="s">
        <v>1691</v>
      </c>
      <c r="H124" s="120" t="s">
        <v>1692</v>
      </c>
      <c r="I124" s="120" t="s">
        <v>477</v>
      </c>
      <c r="J124" s="120" t="s">
        <v>544</v>
      </c>
      <c r="K124" s="120" t="s">
        <v>1023</v>
      </c>
      <c r="L124" s="54" t="s">
        <v>1006</v>
      </c>
      <c r="M124" s="125">
        <v>44137</v>
      </c>
      <c r="N124" s="140" t="s">
        <v>997</v>
      </c>
      <c r="O124" s="156"/>
      <c r="P124" s="156"/>
    </row>
    <row r="125" spans="1:16" ht="165" hidden="1">
      <c r="A125" s="139" t="s">
        <v>855</v>
      </c>
      <c r="B125" s="120" t="s">
        <v>357</v>
      </c>
      <c r="C125" s="120" t="s">
        <v>1693</v>
      </c>
      <c r="D125" s="120" t="s">
        <v>1694</v>
      </c>
      <c r="E125" s="120" t="s">
        <v>1695</v>
      </c>
      <c r="F125" s="120" t="s">
        <v>1696</v>
      </c>
      <c r="G125" s="120" t="s">
        <v>1697</v>
      </c>
      <c r="H125" s="120" t="s">
        <v>1698</v>
      </c>
      <c r="I125" s="120" t="s">
        <v>477</v>
      </c>
      <c r="J125" s="120" t="s">
        <v>1093</v>
      </c>
      <c r="K125" s="120" t="s">
        <v>1014</v>
      </c>
      <c r="L125" s="54" t="s">
        <v>1006</v>
      </c>
      <c r="M125" s="125">
        <v>44137</v>
      </c>
      <c r="N125" s="140" t="s">
        <v>997</v>
      </c>
      <c r="O125" s="156"/>
      <c r="P125" s="156"/>
    </row>
    <row r="126" spans="1:16" ht="210" hidden="1">
      <c r="A126" s="139" t="s">
        <v>804</v>
      </c>
      <c r="B126" s="120" t="s">
        <v>1454</v>
      </c>
      <c r="C126" s="120" t="s">
        <v>1699</v>
      </c>
      <c r="D126" s="120" t="s">
        <v>1700</v>
      </c>
      <c r="E126" s="120" t="s">
        <v>1701</v>
      </c>
      <c r="F126" s="120" t="s">
        <v>1155</v>
      </c>
      <c r="G126" s="120" t="s">
        <v>1702</v>
      </c>
      <c r="H126" s="120" t="s">
        <v>1703</v>
      </c>
      <c r="I126" s="120" t="s">
        <v>477</v>
      </c>
      <c r="J126" s="120" t="s">
        <v>544</v>
      </c>
      <c r="K126" s="120" t="s">
        <v>995</v>
      </c>
      <c r="L126" s="54" t="s">
        <v>1006</v>
      </c>
      <c r="M126" s="125">
        <v>44137</v>
      </c>
      <c r="N126" s="140" t="s">
        <v>997</v>
      </c>
      <c r="O126" s="156"/>
      <c r="P126" s="156"/>
    </row>
    <row r="127" spans="1:16" ht="180" hidden="1">
      <c r="A127" s="139" t="s">
        <v>435</v>
      </c>
      <c r="B127" s="120" t="s">
        <v>327</v>
      </c>
      <c r="C127" s="120" t="s">
        <v>1704</v>
      </c>
      <c r="D127" s="120" t="s">
        <v>1705</v>
      </c>
      <c r="E127" s="120" t="s">
        <v>1706</v>
      </c>
      <c r="F127" s="120" t="s">
        <v>1707</v>
      </c>
      <c r="G127" s="120" t="s">
        <v>1708</v>
      </c>
      <c r="H127" s="120" t="s">
        <v>1709</v>
      </c>
      <c r="I127" s="120" t="s">
        <v>477</v>
      </c>
      <c r="J127" s="120" t="s">
        <v>1005</v>
      </c>
      <c r="K127" s="120" t="s">
        <v>1014</v>
      </c>
      <c r="L127" s="54" t="s">
        <v>1015</v>
      </c>
      <c r="M127" s="125">
        <v>44137</v>
      </c>
      <c r="N127" s="140" t="s">
        <v>997</v>
      </c>
      <c r="O127" s="156"/>
      <c r="P127" s="156"/>
    </row>
    <row r="128" spans="1:16" ht="180" hidden="1">
      <c r="A128" s="139" t="s">
        <v>688</v>
      </c>
      <c r="B128" s="120" t="s">
        <v>857</v>
      </c>
      <c r="C128" s="120" t="s">
        <v>1447</v>
      </c>
      <c r="D128" s="120" t="s">
        <v>1710</v>
      </c>
      <c r="E128" s="120" t="s">
        <v>1711</v>
      </c>
      <c r="F128" s="120" t="s">
        <v>1712</v>
      </c>
      <c r="G128" s="120" t="s">
        <v>1713</v>
      </c>
      <c r="H128" s="120" t="s">
        <v>1714</v>
      </c>
      <c r="I128" s="120" t="s">
        <v>477</v>
      </c>
      <c r="J128" s="120" t="s">
        <v>1453</v>
      </c>
      <c r="K128" s="120" t="s">
        <v>1014</v>
      </c>
      <c r="L128" s="54" t="s">
        <v>1015</v>
      </c>
      <c r="M128" s="125">
        <v>44137</v>
      </c>
      <c r="N128" s="140" t="s">
        <v>997</v>
      </c>
      <c r="O128" s="156"/>
      <c r="P128" s="156"/>
    </row>
    <row r="129" spans="1:16" ht="315" hidden="1">
      <c r="A129" s="139" t="s">
        <v>757</v>
      </c>
      <c r="B129" s="120" t="s">
        <v>1037</v>
      </c>
      <c r="C129" s="120" t="s">
        <v>1715</v>
      </c>
      <c r="D129" s="120" t="s">
        <v>1716</v>
      </c>
      <c r="E129" s="120" t="s">
        <v>1717</v>
      </c>
      <c r="F129" s="120" t="s">
        <v>1718</v>
      </c>
      <c r="G129" s="120" t="s">
        <v>1719</v>
      </c>
      <c r="H129" s="120" t="s">
        <v>1720</v>
      </c>
      <c r="I129" s="120" t="s">
        <v>477</v>
      </c>
      <c r="J129" s="120" t="s">
        <v>544</v>
      </c>
      <c r="K129" s="120" t="s">
        <v>1014</v>
      </c>
      <c r="L129" s="54" t="s">
        <v>1006</v>
      </c>
      <c r="M129" s="125">
        <v>44137</v>
      </c>
      <c r="N129" s="140" t="s">
        <v>997</v>
      </c>
      <c r="O129" s="156"/>
      <c r="P129" s="156"/>
    </row>
    <row r="130" spans="1:16" ht="180" hidden="1">
      <c r="A130" s="139" t="s">
        <v>767</v>
      </c>
      <c r="B130" s="120" t="s">
        <v>1037</v>
      </c>
      <c r="C130" s="120" t="s">
        <v>1721</v>
      </c>
      <c r="D130" s="120" t="s">
        <v>1722</v>
      </c>
      <c r="E130" s="120" t="s">
        <v>1723</v>
      </c>
      <c r="F130" s="120" t="s">
        <v>1724</v>
      </c>
      <c r="G130" s="120" t="s">
        <v>1725</v>
      </c>
      <c r="H130" s="120" t="s">
        <v>1726</v>
      </c>
      <c r="I130" s="120" t="s">
        <v>477</v>
      </c>
      <c r="J130" s="120" t="s">
        <v>1005</v>
      </c>
      <c r="K130" s="120" t="s">
        <v>995</v>
      </c>
      <c r="L130" s="54" t="s">
        <v>1006</v>
      </c>
      <c r="M130" s="125">
        <v>44137</v>
      </c>
      <c r="N130" s="140" t="s">
        <v>997</v>
      </c>
      <c r="O130" s="156"/>
      <c r="P130" s="156"/>
    </row>
    <row r="131" spans="1:16" ht="225" hidden="1">
      <c r="A131" s="139" t="s">
        <v>548</v>
      </c>
      <c r="B131" s="120" t="s">
        <v>288</v>
      </c>
      <c r="C131" s="120" t="s">
        <v>1727</v>
      </c>
      <c r="D131" s="120" t="s">
        <v>1728</v>
      </c>
      <c r="E131" s="120" t="s">
        <v>1729</v>
      </c>
      <c r="F131" s="120" t="s">
        <v>554</v>
      </c>
      <c r="G131" s="120" t="s">
        <v>1730</v>
      </c>
      <c r="H131" s="120" t="s">
        <v>1731</v>
      </c>
      <c r="I131" s="120" t="s">
        <v>477</v>
      </c>
      <c r="J131" s="120" t="s">
        <v>1093</v>
      </c>
      <c r="K131" s="120" t="s">
        <v>1014</v>
      </c>
      <c r="L131" s="54" t="s">
        <v>1006</v>
      </c>
      <c r="M131" s="125">
        <v>44137</v>
      </c>
      <c r="N131" s="140" t="s">
        <v>997</v>
      </c>
      <c r="O131" s="156"/>
      <c r="P131" s="156"/>
    </row>
    <row r="132" spans="1:16" ht="225" hidden="1">
      <c r="A132" s="139" t="s">
        <v>852</v>
      </c>
      <c r="B132" s="120" t="s">
        <v>288</v>
      </c>
      <c r="C132" s="120" t="s">
        <v>1732</v>
      </c>
      <c r="D132" s="120" t="s">
        <v>1733</v>
      </c>
      <c r="E132" s="120" t="s">
        <v>1734</v>
      </c>
      <c r="F132" s="120" t="s">
        <v>1735</v>
      </c>
      <c r="G132" s="120" t="s">
        <v>1736</v>
      </c>
      <c r="H132" s="120" t="s">
        <v>1737</v>
      </c>
      <c r="I132" s="120" t="s">
        <v>477</v>
      </c>
      <c r="J132" s="120" t="s">
        <v>1093</v>
      </c>
      <c r="K132" s="120" t="s">
        <v>1014</v>
      </c>
      <c r="L132" s="54" t="s">
        <v>1006</v>
      </c>
      <c r="M132" s="125">
        <v>44137</v>
      </c>
      <c r="N132" s="140" t="s">
        <v>997</v>
      </c>
      <c r="O132" s="156"/>
      <c r="P132" s="156"/>
    </row>
    <row r="133" spans="1:16" ht="225" hidden="1">
      <c r="A133" s="139" t="s">
        <v>717</v>
      </c>
      <c r="B133" s="120" t="s">
        <v>288</v>
      </c>
      <c r="C133" s="120" t="s">
        <v>1738</v>
      </c>
      <c r="D133" s="120" t="s">
        <v>1739</v>
      </c>
      <c r="E133" s="120" t="s">
        <v>1729</v>
      </c>
      <c r="F133" s="120" t="s">
        <v>554</v>
      </c>
      <c r="G133" s="120" t="s">
        <v>1740</v>
      </c>
      <c r="H133" s="120" t="s">
        <v>1731</v>
      </c>
      <c r="I133" s="120" t="s">
        <v>477</v>
      </c>
      <c r="J133" s="120" t="s">
        <v>1093</v>
      </c>
      <c r="K133" s="120" t="s">
        <v>1014</v>
      </c>
      <c r="L133" s="54" t="s">
        <v>1006</v>
      </c>
      <c r="M133" s="125">
        <v>44417</v>
      </c>
      <c r="N133" s="140" t="s">
        <v>997</v>
      </c>
      <c r="O133" s="156"/>
      <c r="P133" s="156"/>
    </row>
    <row r="134" spans="1:16" ht="225" hidden="1">
      <c r="A134" s="139" t="s">
        <v>707</v>
      </c>
      <c r="B134" s="120" t="s">
        <v>853</v>
      </c>
      <c r="C134" s="120" t="s">
        <v>1741</v>
      </c>
      <c r="D134" s="120" t="s">
        <v>1742</v>
      </c>
      <c r="E134" s="120" t="s">
        <v>1743</v>
      </c>
      <c r="F134" s="120" t="s">
        <v>1744</v>
      </c>
      <c r="G134" s="120" t="s">
        <v>1745</v>
      </c>
      <c r="H134" s="120" t="s">
        <v>1746</v>
      </c>
      <c r="I134" s="120"/>
      <c r="J134" s="120"/>
      <c r="K134" s="120" t="s">
        <v>1023</v>
      </c>
      <c r="L134" s="54" t="s">
        <v>1015</v>
      </c>
      <c r="M134" s="125">
        <v>44137</v>
      </c>
      <c r="N134" s="140" t="s">
        <v>997</v>
      </c>
      <c r="O134" s="156"/>
      <c r="P134" s="156"/>
    </row>
    <row r="135" spans="1:16" ht="180" hidden="1">
      <c r="A135" s="139" t="s">
        <v>858</v>
      </c>
      <c r="B135" s="120" t="s">
        <v>288</v>
      </c>
      <c r="C135" s="120" t="s">
        <v>1747</v>
      </c>
      <c r="D135" s="120" t="s">
        <v>1748</v>
      </c>
      <c r="E135" s="120" t="s">
        <v>1749</v>
      </c>
      <c r="F135" s="120" t="s">
        <v>1750</v>
      </c>
      <c r="G135" s="120" t="s">
        <v>1751</v>
      </c>
      <c r="H135" s="120" t="s">
        <v>1752</v>
      </c>
      <c r="I135" s="120" t="s">
        <v>477</v>
      </c>
      <c r="J135" s="120" t="s">
        <v>1093</v>
      </c>
      <c r="K135" s="120" t="s">
        <v>1014</v>
      </c>
      <c r="L135" s="54" t="s">
        <v>1015</v>
      </c>
      <c r="M135" s="125">
        <v>44137</v>
      </c>
      <c r="N135" s="140" t="s">
        <v>997</v>
      </c>
      <c r="O135" s="156"/>
      <c r="P135" s="156"/>
    </row>
    <row r="136" spans="1:16" ht="180" hidden="1">
      <c r="A136" s="139" t="s">
        <v>786</v>
      </c>
      <c r="B136" s="120" t="s">
        <v>288</v>
      </c>
      <c r="C136" s="120" t="s">
        <v>1753</v>
      </c>
      <c r="D136" s="120" t="s">
        <v>1754</v>
      </c>
      <c r="E136" s="120" t="s">
        <v>1755</v>
      </c>
      <c r="F136" s="120" t="s">
        <v>1756</v>
      </c>
      <c r="G136" s="120" t="s">
        <v>1757</v>
      </c>
      <c r="H136" s="120" t="s">
        <v>1758</v>
      </c>
      <c r="I136" s="120"/>
      <c r="J136" s="120" t="s">
        <v>1030</v>
      </c>
      <c r="K136" s="120" t="s">
        <v>1014</v>
      </c>
      <c r="L136" s="54" t="s">
        <v>1015</v>
      </c>
      <c r="M136" s="125">
        <v>44137</v>
      </c>
      <c r="N136" s="140" t="s">
        <v>997</v>
      </c>
      <c r="O136" s="156"/>
      <c r="P136" s="156"/>
    </row>
    <row r="137" spans="1:16" ht="225" hidden="1">
      <c r="A137" s="139" t="s">
        <v>863</v>
      </c>
      <c r="B137" s="120" t="s">
        <v>288</v>
      </c>
      <c r="C137" s="120" t="s">
        <v>1759</v>
      </c>
      <c r="D137" s="120" t="s">
        <v>1760</v>
      </c>
      <c r="E137" s="120" t="s">
        <v>1761</v>
      </c>
      <c r="F137" s="120" t="s">
        <v>1762</v>
      </c>
      <c r="G137" s="120" t="s">
        <v>1763</v>
      </c>
      <c r="H137" s="120" t="s">
        <v>1764</v>
      </c>
      <c r="I137" s="120" t="s">
        <v>477</v>
      </c>
      <c r="J137" s="120" t="s">
        <v>1093</v>
      </c>
      <c r="K137" s="120" t="s">
        <v>995</v>
      </c>
      <c r="L137" s="54" t="s">
        <v>1015</v>
      </c>
      <c r="M137" s="125">
        <v>44137</v>
      </c>
      <c r="N137" s="140" t="s">
        <v>997</v>
      </c>
      <c r="O137" s="156"/>
      <c r="P137" s="156"/>
    </row>
    <row r="138" spans="1:16" ht="165" hidden="1">
      <c r="A138" s="139" t="s">
        <v>811</v>
      </c>
      <c r="B138" s="120" t="s">
        <v>1454</v>
      </c>
      <c r="C138" s="120" t="s">
        <v>1765</v>
      </c>
      <c r="D138" s="120" t="s">
        <v>1766</v>
      </c>
      <c r="E138" s="120" t="s">
        <v>1767</v>
      </c>
      <c r="F138" s="120" t="s">
        <v>1509</v>
      </c>
      <c r="G138" s="120" t="s">
        <v>1768</v>
      </c>
      <c r="H138" s="120" t="s">
        <v>1769</v>
      </c>
      <c r="I138" s="120" t="s">
        <v>477</v>
      </c>
      <c r="J138" s="120" t="s">
        <v>1063</v>
      </c>
      <c r="K138" s="120" t="s">
        <v>995</v>
      </c>
      <c r="L138" s="54" t="s">
        <v>1015</v>
      </c>
      <c r="M138" s="125">
        <v>44137</v>
      </c>
      <c r="N138" s="140" t="s">
        <v>997</v>
      </c>
      <c r="O138" s="156"/>
      <c r="P138" s="156"/>
    </row>
    <row r="139" spans="1:16" ht="180" hidden="1">
      <c r="A139" s="139" t="s">
        <v>862</v>
      </c>
      <c r="B139" s="120" t="s">
        <v>298</v>
      </c>
      <c r="C139" s="120" t="s">
        <v>1770</v>
      </c>
      <c r="D139" s="120" t="s">
        <v>1771</v>
      </c>
      <c r="E139" s="120" t="s">
        <v>1772</v>
      </c>
      <c r="F139" s="120" t="s">
        <v>1724</v>
      </c>
      <c r="G139" s="120" t="s">
        <v>1773</v>
      </c>
      <c r="H139" s="120" t="s">
        <v>1774</v>
      </c>
      <c r="I139" s="120" t="s">
        <v>477</v>
      </c>
      <c r="J139" s="120" t="s">
        <v>1063</v>
      </c>
      <c r="K139" s="120" t="s">
        <v>995</v>
      </c>
      <c r="L139" s="54" t="s">
        <v>1015</v>
      </c>
      <c r="M139" s="125">
        <v>44137</v>
      </c>
      <c r="N139" s="140" t="s">
        <v>997</v>
      </c>
      <c r="O139" s="156"/>
      <c r="P139" s="156"/>
    </row>
    <row r="140" spans="1:16" ht="180" hidden="1">
      <c r="A140" s="142" t="s">
        <v>719</v>
      </c>
      <c r="B140" s="120" t="s">
        <v>68</v>
      </c>
      <c r="C140" s="120" t="s">
        <v>1175</v>
      </c>
      <c r="D140" s="120" t="s">
        <v>1775</v>
      </c>
      <c r="E140" s="120" t="s">
        <v>1776</v>
      </c>
      <c r="F140" s="120" t="s">
        <v>1777</v>
      </c>
      <c r="G140" s="120" t="s">
        <v>1778</v>
      </c>
      <c r="H140" s="120" t="s">
        <v>1779</v>
      </c>
      <c r="I140" s="120"/>
      <c r="J140" s="120"/>
      <c r="K140" s="120" t="s">
        <v>1014</v>
      </c>
      <c r="L140" s="54" t="s">
        <v>1006</v>
      </c>
      <c r="M140" s="125">
        <v>44137</v>
      </c>
      <c r="N140" s="140" t="s">
        <v>997</v>
      </c>
      <c r="O140" s="156"/>
      <c r="P140" s="156"/>
    </row>
    <row r="141" spans="1:16" ht="180" hidden="1">
      <c r="A141" s="139" t="s">
        <v>778</v>
      </c>
      <c r="B141" s="120" t="s">
        <v>345</v>
      </c>
      <c r="C141" s="120" t="s">
        <v>1780</v>
      </c>
      <c r="D141" s="120" t="s">
        <v>1781</v>
      </c>
      <c r="E141" s="120" t="s">
        <v>1782</v>
      </c>
      <c r="F141" s="120" t="s">
        <v>1783</v>
      </c>
      <c r="G141" s="120" t="s">
        <v>1784</v>
      </c>
      <c r="H141" s="120" t="s">
        <v>1785</v>
      </c>
      <c r="I141" s="120" t="s">
        <v>477</v>
      </c>
      <c r="J141" s="120" t="s">
        <v>1285</v>
      </c>
      <c r="K141" s="120" t="s">
        <v>1014</v>
      </c>
      <c r="L141" s="54" t="s">
        <v>1006</v>
      </c>
      <c r="M141" s="125">
        <v>44137</v>
      </c>
      <c r="N141" s="140" t="s">
        <v>997</v>
      </c>
      <c r="O141" s="156"/>
      <c r="P141" s="156"/>
    </row>
    <row r="142" spans="1:16" ht="195" hidden="1">
      <c r="A142" s="139" t="s">
        <v>819</v>
      </c>
      <c r="B142" s="120" t="s">
        <v>1454</v>
      </c>
      <c r="C142" s="120" t="s">
        <v>1786</v>
      </c>
      <c r="D142" s="120" t="s">
        <v>1787</v>
      </c>
      <c r="E142" s="120" t="s">
        <v>1788</v>
      </c>
      <c r="F142" s="120" t="s">
        <v>1789</v>
      </c>
      <c r="G142" s="120" t="s">
        <v>1790</v>
      </c>
      <c r="H142" s="120" t="s">
        <v>1791</v>
      </c>
      <c r="I142" s="120" t="s">
        <v>477</v>
      </c>
      <c r="J142" s="120" t="s">
        <v>994</v>
      </c>
      <c r="K142" s="120" t="s">
        <v>995</v>
      </c>
      <c r="L142" s="54" t="s">
        <v>996</v>
      </c>
      <c r="M142" s="125">
        <v>44139</v>
      </c>
      <c r="N142" s="140" t="s">
        <v>997</v>
      </c>
      <c r="O142" s="156"/>
      <c r="P142" s="156"/>
    </row>
    <row r="143" spans="1:16" ht="300" hidden="1">
      <c r="A143" s="139" t="s">
        <v>718</v>
      </c>
      <c r="B143" s="120" t="s">
        <v>1454</v>
      </c>
      <c r="C143" s="120" t="s">
        <v>1507</v>
      </c>
      <c r="D143" s="120" t="s">
        <v>1792</v>
      </c>
      <c r="E143" s="120" t="s">
        <v>1073</v>
      </c>
      <c r="F143" s="120" t="s">
        <v>1509</v>
      </c>
      <c r="G143" s="120" t="s">
        <v>1793</v>
      </c>
      <c r="H143" s="120" t="s">
        <v>1794</v>
      </c>
      <c r="I143" s="120" t="s">
        <v>477</v>
      </c>
      <c r="J143" s="120" t="s">
        <v>1063</v>
      </c>
      <c r="K143" s="120" t="s">
        <v>995</v>
      </c>
      <c r="L143" s="54" t="s">
        <v>1015</v>
      </c>
      <c r="M143" s="125">
        <v>44139</v>
      </c>
      <c r="N143" s="140" t="s">
        <v>997</v>
      </c>
      <c r="O143" s="156"/>
      <c r="P143" s="156"/>
    </row>
    <row r="144" spans="1:16" ht="300" hidden="1">
      <c r="A144" s="139" t="s">
        <v>746</v>
      </c>
      <c r="B144" s="120" t="s">
        <v>357</v>
      </c>
      <c r="C144" s="120" t="s">
        <v>1076</v>
      </c>
      <c r="D144" s="120" t="s">
        <v>1795</v>
      </c>
      <c r="E144" s="120" t="s">
        <v>1796</v>
      </c>
      <c r="F144" s="120" t="s">
        <v>1797</v>
      </c>
      <c r="G144" s="120" t="s">
        <v>1798</v>
      </c>
      <c r="H144" s="120" t="s">
        <v>1799</v>
      </c>
      <c r="I144" s="120" t="s">
        <v>477</v>
      </c>
      <c r="J144" s="120" t="s">
        <v>544</v>
      </c>
      <c r="K144" s="120" t="s">
        <v>1014</v>
      </c>
      <c r="L144" s="54" t="s">
        <v>1015</v>
      </c>
      <c r="M144" s="125">
        <v>44139</v>
      </c>
      <c r="N144" s="140" t="s">
        <v>997</v>
      </c>
      <c r="O144" s="156"/>
      <c r="P144" s="156"/>
    </row>
    <row r="145" spans="1:16" ht="225" hidden="1">
      <c r="A145" s="141" t="s">
        <v>867</v>
      </c>
      <c r="B145" s="120" t="s">
        <v>298</v>
      </c>
      <c r="C145" s="53" t="s">
        <v>1800</v>
      </c>
      <c r="D145" s="120" t="s">
        <v>1801</v>
      </c>
      <c r="E145" s="120" t="s">
        <v>1802</v>
      </c>
      <c r="F145" s="120" t="s">
        <v>1803</v>
      </c>
      <c r="G145" s="120" t="s">
        <v>1804</v>
      </c>
      <c r="H145" s="120" t="s">
        <v>1805</v>
      </c>
      <c r="I145" s="120" t="s">
        <v>477</v>
      </c>
      <c r="J145" s="120" t="s">
        <v>1063</v>
      </c>
      <c r="K145" s="120" t="s">
        <v>1023</v>
      </c>
      <c r="L145" s="54" t="s">
        <v>996</v>
      </c>
      <c r="M145" s="125">
        <v>44139</v>
      </c>
      <c r="N145" s="140" t="s">
        <v>997</v>
      </c>
      <c r="O145" s="156"/>
      <c r="P145" s="156"/>
    </row>
    <row r="146" spans="1:16" ht="315" hidden="1">
      <c r="A146" s="139" t="s">
        <v>831</v>
      </c>
      <c r="B146" s="120" t="s">
        <v>1454</v>
      </c>
      <c r="C146" s="120" t="s">
        <v>1806</v>
      </c>
      <c r="D146" s="120" t="s">
        <v>1807</v>
      </c>
      <c r="E146" s="120" t="s">
        <v>1808</v>
      </c>
      <c r="F146" s="120" t="s">
        <v>1809</v>
      </c>
      <c r="G146" s="120" t="s">
        <v>1810</v>
      </c>
      <c r="H146" s="120" t="s">
        <v>1811</v>
      </c>
      <c r="I146" s="120" t="s">
        <v>477</v>
      </c>
      <c r="J146" s="120" t="s">
        <v>1005</v>
      </c>
      <c r="K146" s="120" t="s">
        <v>995</v>
      </c>
      <c r="L146" s="54" t="s">
        <v>1006</v>
      </c>
      <c r="M146" s="125">
        <v>44139</v>
      </c>
      <c r="N146" s="140" t="s">
        <v>997</v>
      </c>
      <c r="O146" s="156"/>
      <c r="P146" s="156"/>
    </row>
    <row r="147" spans="1:16" ht="240" hidden="1">
      <c r="A147" s="144" t="s">
        <v>789</v>
      </c>
      <c r="B147" s="120" t="s">
        <v>345</v>
      </c>
      <c r="C147" s="57" t="s">
        <v>1812</v>
      </c>
      <c r="D147" s="57" t="s">
        <v>1813</v>
      </c>
      <c r="E147" s="57" t="s">
        <v>1814</v>
      </c>
      <c r="F147" s="57" t="s">
        <v>1815</v>
      </c>
      <c r="G147" s="57" t="s">
        <v>1816</v>
      </c>
      <c r="H147" s="120" t="s">
        <v>1817</v>
      </c>
      <c r="I147" s="120" t="s">
        <v>477</v>
      </c>
      <c r="J147" s="120" t="s">
        <v>1005</v>
      </c>
      <c r="K147" s="120" t="s">
        <v>1014</v>
      </c>
      <c r="L147" s="54" t="s">
        <v>1006</v>
      </c>
      <c r="M147" s="125">
        <v>44139</v>
      </c>
      <c r="N147" s="140" t="s">
        <v>997</v>
      </c>
      <c r="O147" s="156"/>
      <c r="P147" s="156"/>
    </row>
    <row r="148" spans="1:16" ht="225" hidden="1">
      <c r="A148" s="142" t="s">
        <v>838</v>
      </c>
      <c r="B148" s="120" t="s">
        <v>1454</v>
      </c>
      <c r="C148" s="53" t="s">
        <v>1818</v>
      </c>
      <c r="D148" s="120" t="s">
        <v>1819</v>
      </c>
      <c r="E148" s="120" t="s">
        <v>1820</v>
      </c>
      <c r="F148" s="120" t="s">
        <v>1821</v>
      </c>
      <c r="G148" s="120" t="s">
        <v>1822</v>
      </c>
      <c r="H148" s="120" t="s">
        <v>1823</v>
      </c>
      <c r="I148" s="120" t="s">
        <v>477</v>
      </c>
      <c r="J148" s="120" t="s">
        <v>1063</v>
      </c>
      <c r="K148" s="120" t="s">
        <v>995</v>
      </c>
      <c r="L148" s="54" t="s">
        <v>1006</v>
      </c>
      <c r="M148" s="125">
        <v>44139</v>
      </c>
      <c r="N148" s="140" t="s">
        <v>997</v>
      </c>
      <c r="O148" s="156"/>
      <c r="P148" s="156"/>
    </row>
    <row r="149" spans="1:16" ht="90" hidden="1">
      <c r="A149" s="144" t="s">
        <v>761</v>
      </c>
      <c r="B149" s="120" t="s">
        <v>68</v>
      </c>
      <c r="C149" s="57" t="s">
        <v>1824</v>
      </c>
      <c r="D149" s="57" t="s">
        <v>1825</v>
      </c>
      <c r="E149" s="57" t="s">
        <v>1826</v>
      </c>
      <c r="F149" s="57" t="s">
        <v>1827</v>
      </c>
      <c r="G149" s="57" t="s">
        <v>1828</v>
      </c>
      <c r="H149" s="57" t="s">
        <v>1829</v>
      </c>
      <c r="I149" s="120"/>
      <c r="J149" s="120"/>
      <c r="K149" s="120" t="s">
        <v>1014</v>
      </c>
      <c r="L149" s="54" t="s">
        <v>1006</v>
      </c>
      <c r="M149" s="125">
        <v>44139</v>
      </c>
      <c r="N149" s="140" t="s">
        <v>997</v>
      </c>
      <c r="O149" s="156"/>
      <c r="P149" s="156"/>
    </row>
    <row r="150" spans="1:16" ht="165" hidden="1">
      <c r="A150" s="139" t="s">
        <v>871</v>
      </c>
      <c r="B150" s="120" t="s">
        <v>298</v>
      </c>
      <c r="C150" s="120" t="s">
        <v>1830</v>
      </c>
      <c r="D150" s="120" t="s">
        <v>1831</v>
      </c>
      <c r="E150" s="120" t="s">
        <v>1832</v>
      </c>
      <c r="F150" s="120" t="s">
        <v>1612</v>
      </c>
      <c r="G150" s="120" t="s">
        <v>1833</v>
      </c>
      <c r="H150" s="120" t="s">
        <v>1834</v>
      </c>
      <c r="I150" s="120" t="s">
        <v>477</v>
      </c>
      <c r="J150" s="120" t="s">
        <v>1005</v>
      </c>
      <c r="K150" s="120" t="s">
        <v>1023</v>
      </c>
      <c r="L150" s="54" t="s">
        <v>1006</v>
      </c>
      <c r="M150" s="125">
        <v>44139</v>
      </c>
      <c r="N150" s="140" t="s">
        <v>997</v>
      </c>
      <c r="O150" s="156"/>
      <c r="P150" s="156"/>
    </row>
    <row r="151" spans="1:16" ht="150" hidden="1">
      <c r="A151" s="139" t="s">
        <v>774</v>
      </c>
      <c r="B151" s="120" t="s">
        <v>1037</v>
      </c>
      <c r="C151" s="120" t="s">
        <v>1835</v>
      </c>
      <c r="D151" s="120" t="s">
        <v>1836</v>
      </c>
      <c r="E151" s="120" t="s">
        <v>1837</v>
      </c>
      <c r="F151" s="120" t="s">
        <v>1838</v>
      </c>
      <c r="G151" s="120" t="s">
        <v>1839</v>
      </c>
      <c r="H151" s="120" t="s">
        <v>1840</v>
      </c>
      <c r="I151" s="120" t="s">
        <v>477</v>
      </c>
      <c r="J151" s="120" t="s">
        <v>1841</v>
      </c>
      <c r="K151" s="120" t="s">
        <v>1014</v>
      </c>
      <c r="L151" s="54" t="s">
        <v>1015</v>
      </c>
      <c r="M151" s="125">
        <v>44139</v>
      </c>
      <c r="N151" s="140" t="s">
        <v>997</v>
      </c>
      <c r="O151" s="156"/>
      <c r="P151" s="156"/>
    </row>
    <row r="152" spans="1:16" ht="90" hidden="1">
      <c r="A152" s="139" t="s">
        <v>784</v>
      </c>
      <c r="B152" s="120" t="s">
        <v>1037</v>
      </c>
      <c r="C152" s="120" t="s">
        <v>1842</v>
      </c>
      <c r="D152" s="120" t="s">
        <v>1843</v>
      </c>
      <c r="E152" s="120" t="s">
        <v>1844</v>
      </c>
      <c r="F152" s="120" t="s">
        <v>1845</v>
      </c>
      <c r="G152" s="120" t="s">
        <v>1846</v>
      </c>
      <c r="H152" s="120" t="s">
        <v>1847</v>
      </c>
      <c r="I152" s="120" t="s">
        <v>477</v>
      </c>
      <c r="J152" s="120" t="s">
        <v>1848</v>
      </c>
      <c r="K152" s="120" t="s">
        <v>1014</v>
      </c>
      <c r="L152" s="54" t="s">
        <v>1015</v>
      </c>
      <c r="M152" s="125">
        <v>44139</v>
      </c>
      <c r="N152" s="140" t="s">
        <v>997</v>
      </c>
      <c r="O152" s="156"/>
      <c r="P152" s="156"/>
    </row>
    <row r="153" spans="1:16" ht="105" hidden="1">
      <c r="A153" s="139" t="s">
        <v>800</v>
      </c>
      <c r="B153" s="120" t="s">
        <v>345</v>
      </c>
      <c r="C153" s="120" t="s">
        <v>1849</v>
      </c>
      <c r="D153" s="120" t="s">
        <v>1850</v>
      </c>
      <c r="E153" s="120" t="s">
        <v>1851</v>
      </c>
      <c r="F153" s="120" t="s">
        <v>1852</v>
      </c>
      <c r="G153" s="120" t="s">
        <v>1853</v>
      </c>
      <c r="H153" s="120" t="s">
        <v>1854</v>
      </c>
      <c r="I153" s="120" t="s">
        <v>494</v>
      </c>
      <c r="J153" s="120" t="s">
        <v>1070</v>
      </c>
      <c r="K153" s="120" t="s">
        <v>1014</v>
      </c>
      <c r="L153" s="54" t="s">
        <v>1006</v>
      </c>
      <c r="M153" s="125">
        <v>44140</v>
      </c>
      <c r="N153" s="140" t="s">
        <v>997</v>
      </c>
      <c r="O153" s="156"/>
      <c r="P153" s="156"/>
    </row>
    <row r="154" spans="1:16" ht="120" hidden="1">
      <c r="A154" s="139" t="s">
        <v>422</v>
      </c>
      <c r="B154" s="120" t="s">
        <v>294</v>
      </c>
      <c r="C154" s="120" t="s">
        <v>1855</v>
      </c>
      <c r="D154" s="120" t="s">
        <v>1856</v>
      </c>
      <c r="E154" s="120" t="s">
        <v>483</v>
      </c>
      <c r="F154" s="120" t="s">
        <v>427</v>
      </c>
      <c r="G154" s="120" t="s">
        <v>428</v>
      </c>
      <c r="H154" s="120" t="s">
        <v>1857</v>
      </c>
      <c r="I154" s="120" t="s">
        <v>494</v>
      </c>
      <c r="J154" s="120" t="s">
        <v>1858</v>
      </c>
      <c r="K154" s="120" t="s">
        <v>1014</v>
      </c>
      <c r="L154" s="54" t="s">
        <v>1015</v>
      </c>
      <c r="M154" s="125">
        <v>44140</v>
      </c>
      <c r="N154" s="140" t="s">
        <v>997</v>
      </c>
      <c r="O154" s="156"/>
      <c r="P154" s="156"/>
    </row>
    <row r="155" spans="1:16" ht="300" hidden="1">
      <c r="A155" s="139" t="s">
        <v>844</v>
      </c>
      <c r="B155" s="120" t="s">
        <v>1454</v>
      </c>
      <c r="C155" s="120" t="s">
        <v>1859</v>
      </c>
      <c r="D155" s="120" t="s">
        <v>1860</v>
      </c>
      <c r="E155" s="120" t="s">
        <v>1861</v>
      </c>
      <c r="F155" s="120" t="s">
        <v>1862</v>
      </c>
      <c r="G155" s="120" t="s">
        <v>1863</v>
      </c>
      <c r="H155" s="120" t="s">
        <v>1864</v>
      </c>
      <c r="I155" s="120" t="s">
        <v>477</v>
      </c>
      <c r="J155" s="120" t="s">
        <v>1005</v>
      </c>
      <c r="K155" s="120" t="s">
        <v>995</v>
      </c>
      <c r="L155" s="54" t="s">
        <v>1006</v>
      </c>
      <c r="M155" s="125">
        <v>44140</v>
      </c>
      <c r="N155" s="140" t="s">
        <v>997</v>
      </c>
      <c r="O155" s="156"/>
      <c r="P155" s="156"/>
    </row>
    <row r="156" spans="1:16" ht="165" hidden="1">
      <c r="A156" s="139" t="s">
        <v>874</v>
      </c>
      <c r="B156" s="120" t="s">
        <v>298</v>
      </c>
      <c r="C156" s="120" t="s">
        <v>1865</v>
      </c>
      <c r="D156" s="120" t="s">
        <v>1866</v>
      </c>
      <c r="E156" s="120" t="s">
        <v>1867</v>
      </c>
      <c r="F156" s="120"/>
      <c r="G156" s="120"/>
      <c r="H156" s="120" t="s">
        <v>1868</v>
      </c>
      <c r="I156" s="120" t="s">
        <v>477</v>
      </c>
      <c r="J156" s="120" t="s">
        <v>1005</v>
      </c>
      <c r="K156" s="120" t="s">
        <v>1014</v>
      </c>
      <c r="L156" s="54" t="s">
        <v>1006</v>
      </c>
      <c r="M156" s="125">
        <v>44140</v>
      </c>
      <c r="N156" s="140" t="s">
        <v>997</v>
      </c>
      <c r="O156" s="156"/>
      <c r="P156" s="156"/>
    </row>
    <row r="157" spans="1:16" ht="195" hidden="1">
      <c r="A157" s="139" t="s">
        <v>349</v>
      </c>
      <c r="B157" s="120" t="s">
        <v>341</v>
      </c>
      <c r="C157" s="55" t="s">
        <v>1869</v>
      </c>
      <c r="D157" s="120" t="s">
        <v>1870</v>
      </c>
      <c r="E157" s="120" t="s">
        <v>1871</v>
      </c>
      <c r="F157" s="120" t="s">
        <v>1872</v>
      </c>
      <c r="G157" s="120" t="s">
        <v>1873</v>
      </c>
      <c r="H157" s="120" t="s">
        <v>1874</v>
      </c>
      <c r="I157" s="120" t="s">
        <v>494</v>
      </c>
      <c r="J157" s="120" t="s">
        <v>1070</v>
      </c>
      <c r="K157" s="120" t="s">
        <v>1014</v>
      </c>
      <c r="L157" s="54" t="s">
        <v>1006</v>
      </c>
      <c r="M157" s="125">
        <v>44140</v>
      </c>
      <c r="N157" s="140" t="s">
        <v>997</v>
      </c>
      <c r="O157" s="156"/>
      <c r="P157" s="156"/>
    </row>
    <row r="158" spans="1:16" ht="195" hidden="1">
      <c r="A158" s="139" t="s">
        <v>519</v>
      </c>
      <c r="B158" s="120" t="s">
        <v>451</v>
      </c>
      <c r="C158" s="120" t="s">
        <v>1875</v>
      </c>
      <c r="D158" s="120" t="s">
        <v>1876</v>
      </c>
      <c r="E158" s="120" t="s">
        <v>524</v>
      </c>
      <c r="F158" s="120" t="s">
        <v>539</v>
      </c>
      <c r="G158" s="120" t="s">
        <v>1877</v>
      </c>
      <c r="H158" s="120" t="s">
        <v>1878</v>
      </c>
      <c r="I158" s="120" t="s">
        <v>477</v>
      </c>
      <c r="J158" s="120" t="s">
        <v>544</v>
      </c>
      <c r="K158" s="120" t="s">
        <v>1014</v>
      </c>
      <c r="L158" s="54" t="s">
        <v>1006</v>
      </c>
      <c r="M158" s="125">
        <v>44140</v>
      </c>
      <c r="N158" s="140" t="s">
        <v>997</v>
      </c>
      <c r="O158" s="156"/>
      <c r="P158" s="156"/>
    </row>
    <row r="159" spans="1:16" ht="105" hidden="1">
      <c r="A159" s="139" t="s">
        <v>531</v>
      </c>
      <c r="B159" s="120" t="s">
        <v>291</v>
      </c>
      <c r="C159" s="120" t="s">
        <v>1879</v>
      </c>
      <c r="D159" s="120" t="s">
        <v>1880</v>
      </c>
      <c r="E159" s="120" t="s">
        <v>1881</v>
      </c>
      <c r="F159" s="120" t="s">
        <v>1318</v>
      </c>
      <c r="G159" s="120" t="s">
        <v>1882</v>
      </c>
      <c r="H159" s="120" t="s">
        <v>1883</v>
      </c>
      <c r="I159" s="120" t="s">
        <v>494</v>
      </c>
      <c r="J159" s="120" t="s">
        <v>1321</v>
      </c>
      <c r="K159" s="120" t="s">
        <v>1014</v>
      </c>
      <c r="L159" s="54" t="s">
        <v>1015</v>
      </c>
      <c r="M159" s="125">
        <v>44140</v>
      </c>
      <c r="N159" s="140" t="s">
        <v>997</v>
      </c>
      <c r="O159" s="156"/>
      <c r="P159" s="156"/>
    </row>
    <row r="160" spans="1:16" ht="225" hidden="1">
      <c r="A160" s="139" t="s">
        <v>714</v>
      </c>
      <c r="B160" s="120" t="s">
        <v>1454</v>
      </c>
      <c r="C160" s="120" t="s">
        <v>1146</v>
      </c>
      <c r="D160" s="120" t="s">
        <v>1147</v>
      </c>
      <c r="E160" s="120" t="s">
        <v>1884</v>
      </c>
      <c r="F160" s="120" t="s">
        <v>1885</v>
      </c>
      <c r="G160" s="120" t="s">
        <v>1886</v>
      </c>
      <c r="H160" s="120" t="s">
        <v>1887</v>
      </c>
      <c r="I160" s="120" t="s">
        <v>477</v>
      </c>
      <c r="J160" s="120" t="s">
        <v>1005</v>
      </c>
      <c r="K160" s="120" t="s">
        <v>995</v>
      </c>
      <c r="L160" s="54" t="s">
        <v>1006</v>
      </c>
      <c r="M160" s="125">
        <v>44140</v>
      </c>
      <c r="N160" s="140" t="s">
        <v>997</v>
      </c>
      <c r="O160" s="156"/>
      <c r="P160" s="156"/>
    </row>
    <row r="161" spans="1:16" ht="120" hidden="1">
      <c r="A161" s="139" t="s">
        <v>748</v>
      </c>
      <c r="B161" s="120" t="s">
        <v>298</v>
      </c>
      <c r="C161" s="120" t="s">
        <v>1193</v>
      </c>
      <c r="D161" s="120" t="s">
        <v>1888</v>
      </c>
      <c r="E161" s="120" t="s">
        <v>1889</v>
      </c>
      <c r="F161" s="120" t="s">
        <v>1890</v>
      </c>
      <c r="G161" s="120" t="s">
        <v>1197</v>
      </c>
      <c r="H161" s="120" t="s">
        <v>1891</v>
      </c>
      <c r="I161" s="120" t="s">
        <v>477</v>
      </c>
      <c r="J161" s="120" t="s">
        <v>1005</v>
      </c>
      <c r="K161" s="120" t="s">
        <v>995</v>
      </c>
      <c r="L161" s="54" t="s">
        <v>1006</v>
      </c>
      <c r="M161" s="125">
        <v>44140</v>
      </c>
      <c r="N161" s="140" t="s">
        <v>997</v>
      </c>
      <c r="O161" s="156"/>
      <c r="P161" s="156"/>
    </row>
    <row r="162" spans="1:16" ht="315" hidden="1">
      <c r="A162" s="139" t="s">
        <v>352</v>
      </c>
      <c r="B162" s="120" t="s">
        <v>341</v>
      </c>
      <c r="C162" s="120" t="s">
        <v>1203</v>
      </c>
      <c r="D162" s="55" t="s">
        <v>1892</v>
      </c>
      <c r="E162" s="55" t="s">
        <v>1893</v>
      </c>
      <c r="F162" s="55" t="s">
        <v>1894</v>
      </c>
      <c r="G162" s="55" t="s">
        <v>1895</v>
      </c>
      <c r="H162" s="55" t="s">
        <v>1896</v>
      </c>
      <c r="I162" s="120" t="s">
        <v>477</v>
      </c>
      <c r="J162" s="120" t="s">
        <v>544</v>
      </c>
      <c r="K162" s="120" t="s">
        <v>1014</v>
      </c>
      <c r="L162" s="54" t="s">
        <v>1015</v>
      </c>
      <c r="M162" s="125">
        <v>44140</v>
      </c>
      <c r="N162" s="140" t="s">
        <v>997</v>
      </c>
      <c r="O162" s="156"/>
      <c r="P162" s="156"/>
    </row>
    <row r="163" spans="1:16" ht="180" hidden="1">
      <c r="A163" s="139" t="s">
        <v>355</v>
      </c>
      <c r="B163" s="120" t="s">
        <v>288</v>
      </c>
      <c r="C163" s="120" t="s">
        <v>1897</v>
      </c>
      <c r="D163" s="120" t="s">
        <v>1898</v>
      </c>
      <c r="E163" s="120" t="s">
        <v>1899</v>
      </c>
      <c r="F163" s="120" t="s">
        <v>1900</v>
      </c>
      <c r="G163" s="120" t="s">
        <v>1901</v>
      </c>
      <c r="H163" s="4" t="s">
        <v>1902</v>
      </c>
      <c r="I163" s="120" t="s">
        <v>477</v>
      </c>
      <c r="J163" s="120" t="s">
        <v>1093</v>
      </c>
      <c r="K163" s="120" t="s">
        <v>1014</v>
      </c>
      <c r="L163" s="54" t="s">
        <v>1015</v>
      </c>
      <c r="M163" s="125">
        <v>44140</v>
      </c>
      <c r="N163" s="140" t="s">
        <v>997</v>
      </c>
      <c r="O163" s="156"/>
      <c r="P163" s="156"/>
    </row>
    <row r="164" spans="1:16" ht="75" hidden="1">
      <c r="A164" s="139" t="s">
        <v>735</v>
      </c>
      <c r="B164" s="120" t="s">
        <v>298</v>
      </c>
      <c r="C164" s="120" t="s">
        <v>1106</v>
      </c>
      <c r="D164" s="120" t="s">
        <v>1903</v>
      </c>
      <c r="E164" s="120" t="s">
        <v>1904</v>
      </c>
      <c r="F164" s="120" t="s">
        <v>1905</v>
      </c>
      <c r="G164" s="120" t="s">
        <v>1906</v>
      </c>
      <c r="H164" s="120" t="s">
        <v>1907</v>
      </c>
      <c r="I164" s="120" t="s">
        <v>477</v>
      </c>
      <c r="J164" s="120" t="s">
        <v>1005</v>
      </c>
      <c r="K164" s="120" t="s">
        <v>1023</v>
      </c>
      <c r="L164" s="54" t="s">
        <v>1015</v>
      </c>
      <c r="M164" s="125">
        <v>44140</v>
      </c>
      <c r="N164" s="140" t="s">
        <v>997</v>
      </c>
      <c r="O164" s="156"/>
      <c r="P164" s="156"/>
    </row>
    <row r="165" spans="1:16" ht="225" hidden="1">
      <c r="A165" s="139" t="s">
        <v>885</v>
      </c>
      <c r="B165" s="120" t="s">
        <v>298</v>
      </c>
      <c r="C165" s="120" t="s">
        <v>1908</v>
      </c>
      <c r="D165" s="120" t="s">
        <v>1909</v>
      </c>
      <c r="E165" s="120" t="s">
        <v>1910</v>
      </c>
      <c r="F165" s="120" t="s">
        <v>1911</v>
      </c>
      <c r="G165" s="120" t="s">
        <v>1912</v>
      </c>
      <c r="H165" s="120" t="s">
        <v>1913</v>
      </c>
      <c r="I165" s="120" t="s">
        <v>494</v>
      </c>
      <c r="J165" s="120" t="s">
        <v>1013</v>
      </c>
      <c r="K165" s="120" t="s">
        <v>1014</v>
      </c>
      <c r="L165" s="54" t="s">
        <v>1015</v>
      </c>
      <c r="M165" s="125">
        <v>44140</v>
      </c>
      <c r="N165" s="140" t="s">
        <v>997</v>
      </c>
      <c r="O165" s="156"/>
      <c r="P165" s="156"/>
    </row>
    <row r="166" spans="1:16" ht="225" hidden="1">
      <c r="A166" s="139" t="s">
        <v>364</v>
      </c>
      <c r="B166" s="120" t="s">
        <v>283</v>
      </c>
      <c r="C166" s="120" t="s">
        <v>1554</v>
      </c>
      <c r="D166" s="120" t="s">
        <v>1914</v>
      </c>
      <c r="E166" s="120" t="s">
        <v>1915</v>
      </c>
      <c r="F166" s="120" t="s">
        <v>1916</v>
      </c>
      <c r="G166" s="120" t="s">
        <v>1917</v>
      </c>
      <c r="H166" s="120" t="s">
        <v>1918</v>
      </c>
      <c r="I166" s="120" t="s">
        <v>477</v>
      </c>
      <c r="J166" s="120" t="s">
        <v>1005</v>
      </c>
      <c r="K166" s="120" t="s">
        <v>995</v>
      </c>
      <c r="L166" s="54" t="s">
        <v>1006</v>
      </c>
      <c r="M166" s="125">
        <v>44140</v>
      </c>
      <c r="N166" s="140" t="s">
        <v>997</v>
      </c>
      <c r="O166" s="156"/>
      <c r="P166" s="156"/>
    </row>
    <row r="167" spans="1:16" ht="315" hidden="1">
      <c r="A167" s="139" t="s">
        <v>760</v>
      </c>
      <c r="B167" s="120" t="s">
        <v>283</v>
      </c>
      <c r="C167" s="120" t="s">
        <v>1919</v>
      </c>
      <c r="D167" s="120" t="s">
        <v>1920</v>
      </c>
      <c r="E167" s="120" t="s">
        <v>1921</v>
      </c>
      <c r="F167" s="120" t="s">
        <v>1922</v>
      </c>
      <c r="G167" s="120" t="s">
        <v>1923</v>
      </c>
      <c r="H167" s="120" t="s">
        <v>1924</v>
      </c>
      <c r="I167" s="120" t="s">
        <v>477</v>
      </c>
      <c r="J167" s="120" t="s">
        <v>1005</v>
      </c>
      <c r="K167" s="120" t="s">
        <v>995</v>
      </c>
      <c r="L167" s="54" t="s">
        <v>1006</v>
      </c>
      <c r="M167" s="125">
        <v>44140</v>
      </c>
      <c r="N167" s="140" t="s">
        <v>997</v>
      </c>
      <c r="O167" s="156"/>
      <c r="P167" s="156"/>
    </row>
    <row r="168" spans="1:16" ht="90" hidden="1">
      <c r="A168" s="139" t="s">
        <v>890</v>
      </c>
      <c r="B168" s="120" t="s">
        <v>298</v>
      </c>
      <c r="C168" s="120" t="s">
        <v>1925</v>
      </c>
      <c r="D168" s="120" t="s">
        <v>1926</v>
      </c>
      <c r="E168" s="120" t="s">
        <v>1927</v>
      </c>
      <c r="F168" s="120"/>
      <c r="G168" s="120"/>
      <c r="H168" s="120" t="s">
        <v>1928</v>
      </c>
      <c r="I168" s="120"/>
      <c r="J168" s="120"/>
      <c r="K168" s="120" t="s">
        <v>1014</v>
      </c>
      <c r="L168" s="54" t="s">
        <v>1015</v>
      </c>
      <c r="M168" s="125">
        <v>44140</v>
      </c>
      <c r="N168" s="140" t="s">
        <v>997</v>
      </c>
      <c r="O168" s="156"/>
      <c r="P168" s="156"/>
    </row>
    <row r="169" spans="1:16" ht="120" hidden="1">
      <c r="A169" s="120" t="s">
        <v>1929</v>
      </c>
      <c r="B169" s="120" t="s">
        <v>1930</v>
      </c>
      <c r="C169" s="120" t="s">
        <v>1931</v>
      </c>
      <c r="D169" s="120" t="s">
        <v>1932</v>
      </c>
      <c r="E169" s="120" t="s">
        <v>1933</v>
      </c>
      <c r="F169" s="120" t="s">
        <v>1934</v>
      </c>
      <c r="G169" s="120" t="s">
        <v>1935</v>
      </c>
      <c r="H169" s="120" t="s">
        <v>1936</v>
      </c>
      <c r="I169" s="120" t="s">
        <v>477</v>
      </c>
      <c r="J169" s="120" t="s">
        <v>1937</v>
      </c>
      <c r="K169" s="120" t="s">
        <v>1014</v>
      </c>
      <c r="L169" s="54" t="s">
        <v>1015</v>
      </c>
      <c r="M169" s="125">
        <v>44140</v>
      </c>
      <c r="N169" s="140" t="s">
        <v>997</v>
      </c>
      <c r="O169" s="156"/>
      <c r="P169" s="156"/>
    </row>
    <row r="170" spans="1:16" ht="300" hidden="1">
      <c r="A170" s="139" t="s">
        <v>854</v>
      </c>
      <c r="B170" s="120" t="s">
        <v>1454</v>
      </c>
      <c r="C170" s="120" t="s">
        <v>1938</v>
      </c>
      <c r="D170" s="120" t="s">
        <v>1939</v>
      </c>
      <c r="E170" s="120" t="s">
        <v>1940</v>
      </c>
      <c r="F170" s="120" t="s">
        <v>1941</v>
      </c>
      <c r="G170" s="120" t="s">
        <v>1942</v>
      </c>
      <c r="H170" s="120" t="s">
        <v>1943</v>
      </c>
      <c r="I170" s="120" t="s">
        <v>477</v>
      </c>
      <c r="J170" s="120" t="s">
        <v>1005</v>
      </c>
      <c r="K170" s="120" t="s">
        <v>995</v>
      </c>
      <c r="L170" s="54" t="s">
        <v>1006</v>
      </c>
      <c r="M170" s="125">
        <v>44140</v>
      </c>
      <c r="N170" s="140" t="s">
        <v>997</v>
      </c>
      <c r="O170" s="156"/>
      <c r="P170" s="156"/>
    </row>
    <row r="171" spans="1:16" ht="135">
      <c r="A171" s="139" t="s">
        <v>604</v>
      </c>
      <c r="B171" s="3" t="s">
        <v>987</v>
      </c>
      <c r="C171" s="120" t="s">
        <v>1944</v>
      </c>
      <c r="D171" s="120" t="s">
        <v>1945</v>
      </c>
      <c r="E171" s="120" t="s">
        <v>1946</v>
      </c>
      <c r="F171" s="120" t="s">
        <v>1947</v>
      </c>
      <c r="G171" s="120" t="s">
        <v>1948</v>
      </c>
      <c r="H171" s="120" t="s">
        <v>1949</v>
      </c>
      <c r="I171" s="120" t="s">
        <v>477</v>
      </c>
      <c r="J171" s="120" t="s">
        <v>994</v>
      </c>
      <c r="K171" s="120" t="s">
        <v>1014</v>
      </c>
      <c r="L171" s="54" t="s">
        <v>996</v>
      </c>
      <c r="M171" s="125">
        <v>44144</v>
      </c>
      <c r="N171" s="140" t="s">
        <v>1541</v>
      </c>
      <c r="O171" s="156"/>
      <c r="P171" s="156"/>
    </row>
    <row r="172" spans="1:16" ht="300" hidden="1">
      <c r="A172" s="139" t="s">
        <v>692</v>
      </c>
      <c r="B172" s="120" t="s">
        <v>1950</v>
      </c>
      <c r="C172" s="120" t="s">
        <v>1951</v>
      </c>
      <c r="D172" s="120" t="s">
        <v>1952</v>
      </c>
      <c r="E172" s="120" t="s">
        <v>1953</v>
      </c>
      <c r="F172" s="120" t="s">
        <v>1954</v>
      </c>
      <c r="G172" s="120" t="s">
        <v>1955</v>
      </c>
      <c r="H172" s="120" t="s">
        <v>1956</v>
      </c>
      <c r="I172" s="120" t="s">
        <v>494</v>
      </c>
      <c r="J172" s="120" t="s">
        <v>1957</v>
      </c>
      <c r="K172" s="120" t="s">
        <v>1014</v>
      </c>
      <c r="L172" s="54" t="s">
        <v>1015</v>
      </c>
      <c r="M172" s="125">
        <v>44140</v>
      </c>
      <c r="N172" s="140" t="s">
        <v>997</v>
      </c>
      <c r="O172" s="156"/>
      <c r="P172" s="156"/>
    </row>
    <row r="173" spans="1:16" ht="225" hidden="1">
      <c r="A173" s="139" t="s">
        <v>766</v>
      </c>
      <c r="B173" s="120" t="s">
        <v>1454</v>
      </c>
      <c r="C173" s="120" t="s">
        <v>1958</v>
      </c>
      <c r="D173" s="120" t="s">
        <v>1959</v>
      </c>
      <c r="E173" s="120" t="s">
        <v>1960</v>
      </c>
      <c r="F173" s="120" t="s">
        <v>1961</v>
      </c>
      <c r="G173" s="120" t="s">
        <v>1962</v>
      </c>
      <c r="H173" s="120" t="s">
        <v>1963</v>
      </c>
      <c r="I173" s="120" t="s">
        <v>477</v>
      </c>
      <c r="J173" s="120" t="s">
        <v>1005</v>
      </c>
      <c r="K173" s="120" t="s">
        <v>995</v>
      </c>
      <c r="L173" s="54" t="s">
        <v>1006</v>
      </c>
      <c r="M173" s="125">
        <v>44140</v>
      </c>
      <c r="N173" s="140" t="s">
        <v>997</v>
      </c>
      <c r="O173" s="156"/>
      <c r="P173" s="156"/>
    </row>
    <row r="174" spans="1:16" ht="255" hidden="1">
      <c r="A174" s="139" t="s">
        <v>693</v>
      </c>
      <c r="B174" s="120" t="s">
        <v>1964</v>
      </c>
      <c r="C174" s="120" t="s">
        <v>1965</v>
      </c>
      <c r="D174" s="120" t="s">
        <v>1966</v>
      </c>
      <c r="E174" s="120" t="s">
        <v>1967</v>
      </c>
      <c r="F174" s="120" t="s">
        <v>1968</v>
      </c>
      <c r="G174" s="120" t="s">
        <v>1969</v>
      </c>
      <c r="H174" s="120" t="s">
        <v>1970</v>
      </c>
      <c r="I174" s="120" t="s">
        <v>477</v>
      </c>
      <c r="J174" s="120" t="s">
        <v>1971</v>
      </c>
      <c r="K174" s="120" t="s">
        <v>1014</v>
      </c>
      <c r="L174" s="54" t="s">
        <v>1015</v>
      </c>
      <c r="M174" s="125">
        <v>44140</v>
      </c>
      <c r="N174" s="140" t="s">
        <v>997</v>
      </c>
      <c r="O174" s="156"/>
      <c r="P174" s="156"/>
    </row>
    <row r="175" spans="1:16" ht="225" hidden="1">
      <c r="A175" s="139" t="s">
        <v>733</v>
      </c>
      <c r="B175" s="120" t="s">
        <v>1454</v>
      </c>
      <c r="C175" s="120" t="s">
        <v>1152</v>
      </c>
      <c r="D175" s="120" t="s">
        <v>1972</v>
      </c>
      <c r="E175" s="120" t="s">
        <v>1973</v>
      </c>
      <c r="F175" s="120" t="s">
        <v>1974</v>
      </c>
      <c r="G175" s="120" t="s">
        <v>1975</v>
      </c>
      <c r="H175" s="120" t="s">
        <v>1976</v>
      </c>
      <c r="I175" s="120" t="s">
        <v>477</v>
      </c>
      <c r="J175" s="120" t="s">
        <v>1005</v>
      </c>
      <c r="K175" s="120" t="s">
        <v>995</v>
      </c>
      <c r="L175" s="54" t="s">
        <v>1006</v>
      </c>
      <c r="M175" s="125">
        <v>44140</v>
      </c>
      <c r="N175" s="140" t="s">
        <v>997</v>
      </c>
      <c r="O175" s="156"/>
      <c r="P175" s="156"/>
    </row>
    <row r="176" spans="1:16" ht="240" hidden="1">
      <c r="A176" s="139" t="s">
        <v>575</v>
      </c>
      <c r="B176" s="120" t="s">
        <v>357</v>
      </c>
      <c r="C176" s="120" t="s">
        <v>1393</v>
      </c>
      <c r="D176" s="120" t="s">
        <v>1977</v>
      </c>
      <c r="E176" s="120" t="s">
        <v>1978</v>
      </c>
      <c r="F176" s="120" t="s">
        <v>1979</v>
      </c>
      <c r="G176" s="120" t="s">
        <v>1980</v>
      </c>
      <c r="H176" s="120" t="s">
        <v>1981</v>
      </c>
      <c r="I176" s="120" t="s">
        <v>477</v>
      </c>
      <c r="J176" s="120" t="s">
        <v>544</v>
      </c>
      <c r="K176" s="120" t="s">
        <v>1014</v>
      </c>
      <c r="L176" s="54" t="s">
        <v>1015</v>
      </c>
      <c r="M176" s="125">
        <v>44140</v>
      </c>
      <c r="N176" s="140" t="s">
        <v>997</v>
      </c>
      <c r="O176" s="156"/>
      <c r="P176" s="156"/>
    </row>
    <row r="177" spans="1:16" ht="165" hidden="1">
      <c r="A177" s="139" t="s">
        <v>752</v>
      </c>
      <c r="B177" s="120" t="s">
        <v>294</v>
      </c>
      <c r="C177" s="120" t="s">
        <v>1982</v>
      </c>
      <c r="D177" s="120" t="s">
        <v>1983</v>
      </c>
      <c r="E177" s="120" t="s">
        <v>1984</v>
      </c>
      <c r="F177" s="120" t="s">
        <v>1212</v>
      </c>
      <c r="G177" s="120" t="s">
        <v>1985</v>
      </c>
      <c r="H177" s="120" t="s">
        <v>1986</v>
      </c>
      <c r="I177" s="120" t="s">
        <v>494</v>
      </c>
      <c r="J177" s="120" t="s">
        <v>1215</v>
      </c>
      <c r="K177" s="120" t="s">
        <v>1014</v>
      </c>
      <c r="L177" s="54" t="s">
        <v>1015</v>
      </c>
      <c r="M177" s="125">
        <v>44140</v>
      </c>
      <c r="N177" s="140" t="s">
        <v>997</v>
      </c>
      <c r="O177" s="156"/>
      <c r="P177" s="156"/>
    </row>
    <row r="178" spans="1:16" ht="255" hidden="1">
      <c r="A178" s="139" t="s">
        <v>383</v>
      </c>
      <c r="B178" s="120" t="s">
        <v>298</v>
      </c>
      <c r="C178" s="120" t="s">
        <v>1987</v>
      </c>
      <c r="D178" s="120" t="s">
        <v>1988</v>
      </c>
      <c r="E178" s="120" t="s">
        <v>1989</v>
      </c>
      <c r="F178" s="120" t="s">
        <v>1990</v>
      </c>
      <c r="G178" s="120" t="s">
        <v>1991</v>
      </c>
      <c r="H178" s="120" t="s">
        <v>1992</v>
      </c>
      <c r="I178" s="120" t="s">
        <v>494</v>
      </c>
      <c r="J178" s="120" t="s">
        <v>495</v>
      </c>
      <c r="K178" s="120" t="s">
        <v>1023</v>
      </c>
      <c r="L178" s="54" t="s">
        <v>1015</v>
      </c>
      <c r="M178" s="125">
        <v>44382</v>
      </c>
      <c r="N178" s="140" t="s">
        <v>997</v>
      </c>
      <c r="O178" s="156"/>
      <c r="P178" s="156"/>
    </row>
    <row r="179" spans="1:16" ht="105" hidden="1">
      <c r="A179" s="139" t="s">
        <v>861</v>
      </c>
      <c r="B179" s="120" t="s">
        <v>357</v>
      </c>
      <c r="C179" s="120" t="s">
        <v>1993</v>
      </c>
      <c r="D179" s="120" t="s">
        <v>1994</v>
      </c>
      <c r="E179" s="120" t="s">
        <v>1995</v>
      </c>
      <c r="F179" s="120" t="s">
        <v>1996</v>
      </c>
      <c r="G179" s="120" t="s">
        <v>1997</v>
      </c>
      <c r="H179" s="120" t="s">
        <v>1998</v>
      </c>
      <c r="I179" s="120" t="s">
        <v>477</v>
      </c>
      <c r="J179" s="120" t="s">
        <v>544</v>
      </c>
      <c r="K179" s="120" t="s">
        <v>1014</v>
      </c>
      <c r="L179" s="54" t="s">
        <v>1006</v>
      </c>
      <c r="M179" s="125">
        <v>44140</v>
      </c>
      <c r="N179" s="140" t="s">
        <v>997</v>
      </c>
      <c r="O179" s="156"/>
      <c r="P179" s="156"/>
    </row>
    <row r="180" spans="1:16" ht="165" hidden="1">
      <c r="A180" s="139" t="s">
        <v>769</v>
      </c>
      <c r="B180" s="120" t="s">
        <v>283</v>
      </c>
      <c r="C180" s="120" t="s">
        <v>1999</v>
      </c>
      <c r="D180" s="120" t="s">
        <v>2000</v>
      </c>
      <c r="E180" s="120" t="s">
        <v>2001</v>
      </c>
      <c r="F180" s="120" t="s">
        <v>2002</v>
      </c>
      <c r="G180" s="120" t="s">
        <v>2003</v>
      </c>
      <c r="H180" s="120" t="s">
        <v>2004</v>
      </c>
      <c r="I180" s="120" t="s">
        <v>477</v>
      </c>
      <c r="J180" s="120" t="s">
        <v>1005</v>
      </c>
      <c r="K180" s="120" t="s">
        <v>995</v>
      </c>
      <c r="L180" s="54" t="s">
        <v>1006</v>
      </c>
      <c r="M180" s="125">
        <v>44140</v>
      </c>
      <c r="N180" s="140" t="s">
        <v>997</v>
      </c>
      <c r="O180" s="156"/>
      <c r="P180" s="156"/>
    </row>
    <row r="181" spans="1:16" ht="165" hidden="1">
      <c r="A181" s="139" t="s">
        <v>866</v>
      </c>
      <c r="B181" s="120" t="s">
        <v>357</v>
      </c>
      <c r="C181" s="120" t="s">
        <v>2005</v>
      </c>
      <c r="D181" s="120" t="s">
        <v>2006</v>
      </c>
      <c r="E181" s="120" t="s">
        <v>2007</v>
      </c>
      <c r="F181" s="120" t="s">
        <v>2008</v>
      </c>
      <c r="G181" s="120" t="s">
        <v>2009</v>
      </c>
      <c r="H181" s="120" t="s">
        <v>2010</v>
      </c>
      <c r="I181" s="120" t="s">
        <v>477</v>
      </c>
      <c r="J181" s="120" t="s">
        <v>1093</v>
      </c>
      <c r="K181" s="120" t="s">
        <v>1014</v>
      </c>
      <c r="L181" s="54" t="s">
        <v>1006</v>
      </c>
      <c r="M181" s="125">
        <v>44140</v>
      </c>
      <c r="N181" s="140" t="s">
        <v>997</v>
      </c>
      <c r="O181" s="156"/>
      <c r="P181" s="156"/>
    </row>
    <row r="182" spans="1:16" ht="240" hidden="1">
      <c r="A182" s="139" t="s">
        <v>870</v>
      </c>
      <c r="B182" s="120" t="s">
        <v>357</v>
      </c>
      <c r="C182" s="120" t="s">
        <v>2011</v>
      </c>
      <c r="D182" s="120" t="s">
        <v>2012</v>
      </c>
      <c r="E182" s="120" t="s">
        <v>2013</v>
      </c>
      <c r="F182" s="120" t="s">
        <v>2014</v>
      </c>
      <c r="G182" s="120" t="s">
        <v>2015</v>
      </c>
      <c r="H182" s="120" t="s">
        <v>2016</v>
      </c>
      <c r="I182" s="120" t="s">
        <v>477</v>
      </c>
      <c r="J182" s="120" t="s">
        <v>2017</v>
      </c>
      <c r="K182" s="120" t="s">
        <v>1023</v>
      </c>
      <c r="L182" s="54" t="s">
        <v>1006</v>
      </c>
      <c r="M182" s="125">
        <v>44141</v>
      </c>
      <c r="N182" s="140" t="s">
        <v>997</v>
      </c>
      <c r="O182" s="156"/>
      <c r="P182" s="156"/>
    </row>
    <row r="183" spans="1:16" ht="90" hidden="1">
      <c r="A183" s="139" t="s">
        <v>896</v>
      </c>
      <c r="B183" s="120" t="s">
        <v>298</v>
      </c>
      <c r="C183" s="120" t="s">
        <v>2018</v>
      </c>
      <c r="D183" s="120" t="s">
        <v>2019</v>
      </c>
      <c r="E183" s="120" t="s">
        <v>2020</v>
      </c>
      <c r="F183" s="120" t="s">
        <v>2021</v>
      </c>
      <c r="G183" s="120" t="s">
        <v>2022</v>
      </c>
      <c r="H183" s="120" t="s">
        <v>2023</v>
      </c>
      <c r="I183" s="120" t="s">
        <v>477</v>
      </c>
      <c r="J183" s="120" t="s">
        <v>1005</v>
      </c>
      <c r="K183" s="120" t="s">
        <v>1023</v>
      </c>
      <c r="L183" s="54" t="s">
        <v>1006</v>
      </c>
      <c r="M183" s="125">
        <v>44141</v>
      </c>
      <c r="N183" s="140" t="s">
        <v>997</v>
      </c>
      <c r="O183" s="156"/>
      <c r="P183" s="156"/>
    </row>
    <row r="184" spans="1:16" ht="150" hidden="1">
      <c r="A184" s="139" t="s">
        <v>873</v>
      </c>
      <c r="B184" s="120" t="s">
        <v>357</v>
      </c>
      <c r="C184" s="120" t="s">
        <v>2024</v>
      </c>
      <c r="D184" s="120" t="s">
        <v>2025</v>
      </c>
      <c r="E184" s="120" t="s">
        <v>2026</v>
      </c>
      <c r="F184" s="120" t="s">
        <v>2027</v>
      </c>
      <c r="G184" s="120" t="s">
        <v>2028</v>
      </c>
      <c r="H184" s="120" t="s">
        <v>2029</v>
      </c>
      <c r="I184" s="120" t="s">
        <v>494</v>
      </c>
      <c r="J184" s="120" t="s">
        <v>1070</v>
      </c>
      <c r="K184" s="120" t="s">
        <v>1014</v>
      </c>
      <c r="L184" s="54" t="s">
        <v>1006</v>
      </c>
      <c r="M184" s="125">
        <v>44141</v>
      </c>
      <c r="N184" s="140" t="s">
        <v>997</v>
      </c>
      <c r="O184" s="156"/>
      <c r="P184" s="156"/>
    </row>
    <row r="185" spans="1:16" ht="315" hidden="1">
      <c r="A185" s="139" t="s">
        <v>284</v>
      </c>
      <c r="B185" s="120" t="s">
        <v>283</v>
      </c>
      <c r="C185" s="120" t="s">
        <v>2030</v>
      </c>
      <c r="D185" s="120" t="s">
        <v>2031</v>
      </c>
      <c r="E185" s="120" t="s">
        <v>2032</v>
      </c>
      <c r="F185" s="120" t="s">
        <v>1556</v>
      </c>
      <c r="G185" s="120" t="s">
        <v>2033</v>
      </c>
      <c r="H185" s="120" t="s">
        <v>2034</v>
      </c>
      <c r="I185" s="120" t="s">
        <v>477</v>
      </c>
      <c r="J185" s="120" t="s">
        <v>1005</v>
      </c>
      <c r="K185" s="120" t="s">
        <v>995</v>
      </c>
      <c r="L185" s="54" t="s">
        <v>1015</v>
      </c>
      <c r="M185" s="125">
        <v>44141</v>
      </c>
      <c r="N185" s="140" t="s">
        <v>997</v>
      </c>
      <c r="O185" s="156"/>
      <c r="P185" s="156"/>
    </row>
    <row r="186" spans="1:16" ht="285" hidden="1">
      <c r="A186" s="139" t="s">
        <v>711</v>
      </c>
      <c r="B186" s="120" t="s">
        <v>1950</v>
      </c>
      <c r="C186" s="120" t="s">
        <v>2035</v>
      </c>
      <c r="D186" s="120" t="s">
        <v>2036</v>
      </c>
      <c r="E186" s="120" t="s">
        <v>1953</v>
      </c>
      <c r="F186" s="120" t="s">
        <v>2037</v>
      </c>
      <c r="G186" s="120" t="s">
        <v>2038</v>
      </c>
      <c r="H186" s="120" t="s">
        <v>2039</v>
      </c>
      <c r="I186" s="120" t="s">
        <v>494</v>
      </c>
      <c r="J186" s="120" t="s">
        <v>1957</v>
      </c>
      <c r="K186" s="120" t="s">
        <v>1014</v>
      </c>
      <c r="L186" s="54" t="s">
        <v>1015</v>
      </c>
      <c r="M186" s="125">
        <v>44141</v>
      </c>
      <c r="N186" s="140" t="s">
        <v>997</v>
      </c>
      <c r="O186" s="156"/>
      <c r="P186" s="156"/>
    </row>
    <row r="187" spans="1:16" ht="135">
      <c r="A187" s="139" t="s">
        <v>865</v>
      </c>
      <c r="B187" s="3" t="s">
        <v>987</v>
      </c>
      <c r="C187" s="120" t="s">
        <v>2040</v>
      </c>
      <c r="D187" s="120" t="s">
        <v>2041</v>
      </c>
      <c r="E187" s="120" t="s">
        <v>2042</v>
      </c>
      <c r="F187" s="120" t="s">
        <v>1947</v>
      </c>
      <c r="G187" s="120" t="s">
        <v>2043</v>
      </c>
      <c r="H187" s="120" t="s">
        <v>2044</v>
      </c>
      <c r="I187" s="120" t="s">
        <v>477</v>
      </c>
      <c r="J187" s="120" t="s">
        <v>994</v>
      </c>
      <c r="K187" s="120" t="s">
        <v>1014</v>
      </c>
      <c r="L187" s="54" t="s">
        <v>1015</v>
      </c>
      <c r="M187" s="125">
        <v>44141</v>
      </c>
      <c r="N187" s="140" t="s">
        <v>997</v>
      </c>
      <c r="O187" s="156"/>
      <c r="P187" s="156"/>
    </row>
    <row r="188" spans="1:16" ht="240">
      <c r="A188" s="139" t="s">
        <v>869</v>
      </c>
      <c r="B188" s="3" t="s">
        <v>987</v>
      </c>
      <c r="C188" s="120" t="s">
        <v>2045</v>
      </c>
      <c r="D188" s="120" t="s">
        <v>2046</v>
      </c>
      <c r="E188" s="120" t="s">
        <v>2047</v>
      </c>
      <c r="F188" s="103" t="s">
        <v>2048</v>
      </c>
      <c r="G188" s="120" t="s">
        <v>2049</v>
      </c>
      <c r="H188" s="120" t="s">
        <v>2050</v>
      </c>
      <c r="I188" s="120" t="s">
        <v>477</v>
      </c>
      <c r="J188" s="120" t="s">
        <v>1063</v>
      </c>
      <c r="K188" s="120" t="s">
        <v>1023</v>
      </c>
      <c r="L188" s="54" t="s">
        <v>1006</v>
      </c>
      <c r="M188" s="125">
        <v>44141</v>
      </c>
      <c r="N188" s="140" t="s">
        <v>997</v>
      </c>
      <c r="O188" s="156"/>
      <c r="P188" s="156"/>
    </row>
    <row r="189" spans="1:16" ht="165" hidden="1">
      <c r="A189" s="139" t="s">
        <v>319</v>
      </c>
      <c r="B189" s="120" t="s">
        <v>294</v>
      </c>
      <c r="C189" s="120" t="s">
        <v>2051</v>
      </c>
      <c r="D189" s="120" t="s">
        <v>2052</v>
      </c>
      <c r="E189" s="120" t="s">
        <v>1984</v>
      </c>
      <c r="F189" s="120" t="s">
        <v>1212</v>
      </c>
      <c r="G189" s="120" t="s">
        <v>1985</v>
      </c>
      <c r="H189" s="120" t="s">
        <v>2053</v>
      </c>
      <c r="I189" s="120" t="s">
        <v>494</v>
      </c>
      <c r="J189" s="120" t="s">
        <v>1215</v>
      </c>
      <c r="K189" s="120" t="s">
        <v>1014</v>
      </c>
      <c r="L189" s="54" t="s">
        <v>1015</v>
      </c>
      <c r="M189" s="125">
        <v>44141</v>
      </c>
      <c r="N189" s="140" t="s">
        <v>997</v>
      </c>
      <c r="O189" s="156"/>
      <c r="P189" s="156"/>
    </row>
    <row r="190" spans="1:16" ht="135" hidden="1">
      <c r="A190" s="139" t="s">
        <v>379</v>
      </c>
      <c r="B190" s="120" t="s">
        <v>298</v>
      </c>
      <c r="C190" s="120" t="s">
        <v>2054</v>
      </c>
      <c r="D190" s="120" t="s">
        <v>2055</v>
      </c>
      <c r="E190" s="120" t="s">
        <v>2056</v>
      </c>
      <c r="F190" s="120" t="s">
        <v>501</v>
      </c>
      <c r="G190" s="120" t="s">
        <v>2057</v>
      </c>
      <c r="H190" s="120" t="s">
        <v>2058</v>
      </c>
      <c r="I190" s="120" t="s">
        <v>494</v>
      </c>
      <c r="J190" s="120" t="s">
        <v>1013</v>
      </c>
      <c r="K190" s="120" t="s">
        <v>1023</v>
      </c>
      <c r="L190" s="54" t="s">
        <v>1015</v>
      </c>
      <c r="M190" s="125">
        <v>44141</v>
      </c>
      <c r="N190" s="140" t="s">
        <v>997</v>
      </c>
      <c r="O190" s="156"/>
      <c r="P190" s="156"/>
    </row>
    <row r="191" spans="1:16" ht="75" hidden="1">
      <c r="A191" s="139" t="s">
        <v>821</v>
      </c>
      <c r="B191" s="120" t="s">
        <v>298</v>
      </c>
      <c r="C191" s="120" t="s">
        <v>2059</v>
      </c>
      <c r="D191" s="120" t="s">
        <v>2060</v>
      </c>
      <c r="E191" s="120" t="s">
        <v>2061</v>
      </c>
      <c r="F191" s="120" t="s">
        <v>1103</v>
      </c>
      <c r="G191" s="120" t="s">
        <v>2062</v>
      </c>
      <c r="H191" s="120" t="s">
        <v>2063</v>
      </c>
      <c r="I191" s="120" t="s">
        <v>477</v>
      </c>
      <c r="J191" s="120" t="s">
        <v>1005</v>
      </c>
      <c r="K191" s="120" t="s">
        <v>1023</v>
      </c>
      <c r="L191" s="54" t="s">
        <v>1006</v>
      </c>
      <c r="M191" s="125">
        <v>44141</v>
      </c>
      <c r="N191" s="140" t="s">
        <v>997</v>
      </c>
      <c r="O191" s="156"/>
      <c r="P191" s="156"/>
    </row>
    <row r="192" spans="1:16" ht="225" hidden="1">
      <c r="A192" s="139" t="s">
        <v>770</v>
      </c>
      <c r="B192" s="120" t="s">
        <v>68</v>
      </c>
      <c r="C192" s="120" t="s">
        <v>2064</v>
      </c>
      <c r="D192" s="120" t="s">
        <v>2065</v>
      </c>
      <c r="E192" s="120" t="s">
        <v>2066</v>
      </c>
      <c r="F192" s="120" t="s">
        <v>2067</v>
      </c>
      <c r="G192" s="120" t="s">
        <v>2068</v>
      </c>
      <c r="H192" s="120" t="s">
        <v>2069</v>
      </c>
      <c r="I192" s="120" t="s">
        <v>494</v>
      </c>
      <c r="J192" s="120" t="s">
        <v>2070</v>
      </c>
      <c r="K192" s="120" t="s">
        <v>1014</v>
      </c>
      <c r="L192" s="54" t="s">
        <v>1015</v>
      </c>
      <c r="M192" s="125">
        <v>44141</v>
      </c>
      <c r="N192" s="140" t="s">
        <v>997</v>
      </c>
      <c r="O192" s="156"/>
      <c r="P192" s="156"/>
    </row>
    <row r="193" spans="1:16" ht="165" hidden="1">
      <c r="A193" s="139" t="s">
        <v>752</v>
      </c>
      <c r="B193" s="120" t="s">
        <v>294</v>
      </c>
      <c r="C193" s="120" t="s">
        <v>1982</v>
      </c>
      <c r="D193" s="120" t="s">
        <v>2071</v>
      </c>
      <c r="E193" s="120" t="s">
        <v>1984</v>
      </c>
      <c r="F193" s="120" t="s">
        <v>2072</v>
      </c>
      <c r="G193" s="120" t="s">
        <v>1985</v>
      </c>
      <c r="H193" s="120" t="s">
        <v>2073</v>
      </c>
      <c r="I193" s="120" t="s">
        <v>494</v>
      </c>
      <c r="J193" s="120" t="s">
        <v>1215</v>
      </c>
      <c r="K193" s="120" t="s">
        <v>1014</v>
      </c>
      <c r="L193" s="54" t="s">
        <v>1015</v>
      </c>
      <c r="M193" s="125">
        <v>44141</v>
      </c>
      <c r="N193" s="140" t="s">
        <v>997</v>
      </c>
      <c r="O193" s="156"/>
      <c r="P193" s="156"/>
    </row>
    <row r="194" spans="1:16" ht="225" hidden="1">
      <c r="A194" s="139" t="s">
        <v>597</v>
      </c>
      <c r="B194" s="53" t="s">
        <v>987</v>
      </c>
      <c r="C194" s="120" t="s">
        <v>2074</v>
      </c>
      <c r="D194" s="120" t="s">
        <v>2075</v>
      </c>
      <c r="E194" s="120" t="s">
        <v>2076</v>
      </c>
      <c r="F194" s="120" t="s">
        <v>2077</v>
      </c>
      <c r="G194" s="120" t="s">
        <v>2078</v>
      </c>
      <c r="H194" s="120" t="s">
        <v>2079</v>
      </c>
      <c r="I194" s="120" t="s">
        <v>477</v>
      </c>
      <c r="J194" s="120" t="s">
        <v>1005</v>
      </c>
      <c r="K194" s="120" t="s">
        <v>995</v>
      </c>
      <c r="L194" s="54" t="s">
        <v>1006</v>
      </c>
      <c r="M194" s="125">
        <v>44141</v>
      </c>
      <c r="N194" s="140" t="s">
        <v>997</v>
      </c>
      <c r="O194" s="156"/>
      <c r="P194" s="156"/>
    </row>
    <row r="195" spans="1:16" ht="225" hidden="1">
      <c r="A195" s="139" t="s">
        <v>877</v>
      </c>
      <c r="B195" s="120" t="s">
        <v>987</v>
      </c>
      <c r="C195" s="120" t="s">
        <v>2080</v>
      </c>
      <c r="D195" s="120" t="s">
        <v>2081</v>
      </c>
      <c r="E195" s="120" t="s">
        <v>2082</v>
      </c>
      <c r="F195" s="120" t="s">
        <v>2083</v>
      </c>
      <c r="G195" s="120" t="s">
        <v>2084</v>
      </c>
      <c r="H195" s="120" t="s">
        <v>2085</v>
      </c>
      <c r="I195" s="120" t="s">
        <v>477</v>
      </c>
      <c r="J195" s="120" t="s">
        <v>1005</v>
      </c>
      <c r="K195" s="120" t="s">
        <v>995</v>
      </c>
      <c r="L195" s="54" t="s">
        <v>1006</v>
      </c>
      <c r="M195" s="125">
        <v>44144</v>
      </c>
      <c r="N195" s="140" t="s">
        <v>1541</v>
      </c>
      <c r="O195" s="156"/>
      <c r="P195" s="156"/>
    </row>
    <row r="196" spans="1:16" ht="225" hidden="1">
      <c r="A196" s="139" t="s">
        <v>879</v>
      </c>
      <c r="B196" s="120" t="s">
        <v>987</v>
      </c>
      <c r="C196" s="120" t="s">
        <v>2086</v>
      </c>
      <c r="D196" s="120" t="s">
        <v>2087</v>
      </c>
      <c r="E196" s="120" t="s">
        <v>2088</v>
      </c>
      <c r="F196" s="120" t="s">
        <v>2089</v>
      </c>
      <c r="G196" s="120" t="s">
        <v>2090</v>
      </c>
      <c r="H196" s="120" t="s">
        <v>2091</v>
      </c>
      <c r="I196" s="120" t="s">
        <v>494</v>
      </c>
      <c r="J196" s="120" t="s">
        <v>2092</v>
      </c>
      <c r="K196" s="120" t="s">
        <v>1023</v>
      </c>
      <c r="L196" s="54" t="s">
        <v>1015</v>
      </c>
      <c r="M196" s="125">
        <v>44141</v>
      </c>
      <c r="N196" s="140" t="s">
        <v>997</v>
      </c>
      <c r="O196" s="156"/>
      <c r="P196" s="156"/>
    </row>
    <row r="197" spans="1:16" ht="195" hidden="1">
      <c r="A197" s="139" t="s">
        <v>775</v>
      </c>
      <c r="B197" s="120" t="s">
        <v>291</v>
      </c>
      <c r="C197" s="120" t="s">
        <v>2093</v>
      </c>
      <c r="D197" s="120" t="s">
        <v>2094</v>
      </c>
      <c r="E197" s="120" t="s">
        <v>2095</v>
      </c>
      <c r="F197" s="120" t="s">
        <v>2096</v>
      </c>
      <c r="G197" s="120" t="s">
        <v>2097</v>
      </c>
      <c r="H197" s="120" t="s">
        <v>2098</v>
      </c>
      <c r="I197" s="120" t="s">
        <v>477</v>
      </c>
      <c r="J197" s="120" t="s">
        <v>2099</v>
      </c>
      <c r="K197" s="120" t="s">
        <v>1023</v>
      </c>
      <c r="L197" s="54" t="s">
        <v>1015</v>
      </c>
      <c r="M197" s="125">
        <v>44148</v>
      </c>
      <c r="N197" s="140" t="s">
        <v>1563</v>
      </c>
      <c r="O197" s="156"/>
      <c r="P197" s="156"/>
    </row>
    <row r="198" spans="1:16" ht="240" hidden="1">
      <c r="A198" s="139" t="s">
        <v>559</v>
      </c>
      <c r="B198" s="120" t="s">
        <v>357</v>
      </c>
      <c r="C198" s="120" t="s">
        <v>2100</v>
      </c>
      <c r="D198" s="120" t="s">
        <v>2101</v>
      </c>
      <c r="E198" s="120" t="s">
        <v>2102</v>
      </c>
      <c r="F198" s="120" t="s">
        <v>2103</v>
      </c>
      <c r="G198" s="120" t="s">
        <v>2104</v>
      </c>
      <c r="H198" s="120" t="s">
        <v>2105</v>
      </c>
      <c r="I198" s="120" t="s">
        <v>477</v>
      </c>
      <c r="J198" s="120" t="s">
        <v>544</v>
      </c>
      <c r="K198" s="120" t="s">
        <v>1014</v>
      </c>
      <c r="L198" s="54" t="s">
        <v>1006</v>
      </c>
      <c r="M198" s="125">
        <v>44144</v>
      </c>
      <c r="N198" s="140" t="s">
        <v>1541</v>
      </c>
      <c r="O198" s="156"/>
      <c r="P198" s="156"/>
    </row>
    <row r="199" spans="1:16" ht="300" hidden="1">
      <c r="A199" s="141" t="s">
        <v>880</v>
      </c>
      <c r="B199" s="120" t="s">
        <v>357</v>
      </c>
      <c r="C199" s="120" t="s">
        <v>2106</v>
      </c>
      <c r="D199" s="120" t="s">
        <v>2107</v>
      </c>
      <c r="E199" s="120" t="s">
        <v>2108</v>
      </c>
      <c r="F199" s="120" t="s">
        <v>2109</v>
      </c>
      <c r="G199" s="120" t="s">
        <v>2110</v>
      </c>
      <c r="H199" s="120" t="s">
        <v>2111</v>
      </c>
      <c r="I199" s="120" t="s">
        <v>494</v>
      </c>
      <c r="J199" s="120" t="s">
        <v>2112</v>
      </c>
      <c r="K199" s="120" t="s">
        <v>1023</v>
      </c>
      <c r="L199" s="54" t="s">
        <v>1015</v>
      </c>
      <c r="M199" s="125">
        <v>44144</v>
      </c>
      <c r="N199" s="140" t="s">
        <v>1541</v>
      </c>
      <c r="O199" s="156"/>
      <c r="P199" s="156"/>
    </row>
    <row r="200" spans="1:16" ht="210" hidden="1">
      <c r="A200" s="139" t="s">
        <v>872</v>
      </c>
      <c r="B200" s="120" t="s">
        <v>288</v>
      </c>
      <c r="C200" s="120" t="s">
        <v>2113</v>
      </c>
      <c r="D200" s="120" t="s">
        <v>2114</v>
      </c>
      <c r="E200" s="120" t="s">
        <v>2115</v>
      </c>
      <c r="F200" s="120" t="s">
        <v>2116</v>
      </c>
      <c r="G200" s="120" t="s">
        <v>2117</v>
      </c>
      <c r="H200" s="120" t="s">
        <v>2118</v>
      </c>
      <c r="I200" s="120" t="s">
        <v>477</v>
      </c>
      <c r="J200" s="120" t="s">
        <v>1093</v>
      </c>
      <c r="K200" s="120" t="s">
        <v>1014</v>
      </c>
      <c r="L200" s="54" t="s">
        <v>1006</v>
      </c>
      <c r="M200" s="125">
        <v>44144</v>
      </c>
      <c r="N200" s="140" t="s">
        <v>1541</v>
      </c>
      <c r="O200" s="156"/>
      <c r="P200" s="156"/>
    </row>
    <row r="201" spans="1:16" ht="180" hidden="1">
      <c r="A201" s="139" t="s">
        <v>875</v>
      </c>
      <c r="B201" s="120" t="s">
        <v>288</v>
      </c>
      <c r="C201" s="120" t="s">
        <v>2119</v>
      </c>
      <c r="D201" s="120" t="s">
        <v>2120</v>
      </c>
      <c r="E201" s="120" t="s">
        <v>2121</v>
      </c>
      <c r="F201" s="120" t="s">
        <v>2122</v>
      </c>
      <c r="G201" s="120" t="s">
        <v>2123</v>
      </c>
      <c r="H201" s="120" t="s">
        <v>2124</v>
      </c>
      <c r="I201" s="120" t="s">
        <v>477</v>
      </c>
      <c r="J201" s="120" t="s">
        <v>1093</v>
      </c>
      <c r="K201" s="120" t="s">
        <v>1014</v>
      </c>
      <c r="L201" s="54" t="s">
        <v>1006</v>
      </c>
      <c r="M201" s="125">
        <v>44144</v>
      </c>
      <c r="N201" s="140" t="s">
        <v>1541</v>
      </c>
      <c r="O201" s="156"/>
      <c r="P201" s="156"/>
    </row>
    <row r="202" spans="1:16" ht="135" hidden="1">
      <c r="A202" s="139" t="s">
        <v>883</v>
      </c>
      <c r="B202" s="120" t="s">
        <v>1454</v>
      </c>
      <c r="C202" s="120" t="s">
        <v>2125</v>
      </c>
      <c r="D202" s="120" t="s">
        <v>2126</v>
      </c>
      <c r="E202" s="120" t="s">
        <v>2127</v>
      </c>
      <c r="F202" s="120" t="s">
        <v>2128</v>
      </c>
      <c r="G202" s="120" t="s">
        <v>2129</v>
      </c>
      <c r="H202" s="120" t="s">
        <v>2130</v>
      </c>
      <c r="I202" s="120" t="s">
        <v>477</v>
      </c>
      <c r="J202" s="120" t="s">
        <v>2131</v>
      </c>
      <c r="K202" s="120" t="s">
        <v>1014</v>
      </c>
      <c r="L202" s="54" t="s">
        <v>996</v>
      </c>
      <c r="M202" s="125">
        <v>44144</v>
      </c>
      <c r="N202" s="140" t="s">
        <v>1541</v>
      </c>
      <c r="O202" s="156"/>
      <c r="P202" s="156"/>
    </row>
    <row r="203" spans="1:16" ht="150" hidden="1">
      <c r="A203" s="139" t="s">
        <v>786</v>
      </c>
      <c r="B203" s="120" t="s">
        <v>291</v>
      </c>
      <c r="C203" s="120" t="s">
        <v>1753</v>
      </c>
      <c r="D203" s="120" t="s">
        <v>2132</v>
      </c>
      <c r="E203" s="120" t="s">
        <v>2133</v>
      </c>
      <c r="F203" s="120" t="s">
        <v>1756</v>
      </c>
      <c r="G203" s="120" t="s">
        <v>2134</v>
      </c>
      <c r="H203" s="120" t="s">
        <v>2135</v>
      </c>
      <c r="I203" s="120" t="s">
        <v>477</v>
      </c>
      <c r="J203" s="120" t="s">
        <v>1063</v>
      </c>
      <c r="K203" s="120" t="s">
        <v>1014</v>
      </c>
      <c r="L203" s="54" t="s">
        <v>1015</v>
      </c>
      <c r="M203" s="125">
        <v>44144</v>
      </c>
      <c r="N203" s="140" t="s">
        <v>1541</v>
      </c>
      <c r="O203" s="156"/>
      <c r="P203" s="156"/>
    </row>
    <row r="204" spans="1:16" ht="210" hidden="1">
      <c r="A204" s="139" t="s">
        <v>884</v>
      </c>
      <c r="B204" s="120" t="s">
        <v>357</v>
      </c>
      <c r="C204" s="120" t="s">
        <v>2136</v>
      </c>
      <c r="D204" s="120" t="s">
        <v>2137</v>
      </c>
      <c r="E204" s="120" t="s">
        <v>2138</v>
      </c>
      <c r="F204" s="120" t="s">
        <v>2139</v>
      </c>
      <c r="G204" s="120" t="s">
        <v>2140</v>
      </c>
      <c r="H204" s="120" t="s">
        <v>2141</v>
      </c>
      <c r="I204" s="120" t="s">
        <v>477</v>
      </c>
      <c r="J204" s="120" t="s">
        <v>1030</v>
      </c>
      <c r="K204" s="120" t="s">
        <v>1014</v>
      </c>
      <c r="L204" s="54" t="s">
        <v>1006</v>
      </c>
      <c r="M204" s="125">
        <v>44144</v>
      </c>
      <c r="N204" s="140" t="s">
        <v>1541</v>
      </c>
      <c r="O204" s="156"/>
      <c r="P204" s="156"/>
    </row>
    <row r="205" spans="1:16" ht="120" hidden="1">
      <c r="A205" s="139" t="s">
        <v>889</v>
      </c>
      <c r="B205" s="120" t="s">
        <v>357</v>
      </c>
      <c r="C205" s="120" t="s">
        <v>2142</v>
      </c>
      <c r="D205" s="120" t="s">
        <v>2143</v>
      </c>
      <c r="E205" s="120" t="s">
        <v>2144</v>
      </c>
      <c r="F205" s="120" t="s">
        <v>2145</v>
      </c>
      <c r="G205" s="120" t="s">
        <v>2146</v>
      </c>
      <c r="H205" s="120" t="s">
        <v>2147</v>
      </c>
      <c r="I205" s="120" t="s">
        <v>477</v>
      </c>
      <c r="J205" s="120" t="s">
        <v>1030</v>
      </c>
      <c r="K205" s="120" t="s">
        <v>1014</v>
      </c>
      <c r="L205" s="54" t="s">
        <v>1006</v>
      </c>
      <c r="M205" s="125">
        <v>44144</v>
      </c>
      <c r="N205" s="140" t="s">
        <v>1541</v>
      </c>
      <c r="O205" s="156"/>
      <c r="P205" s="156"/>
    </row>
    <row r="206" spans="1:16" ht="240" hidden="1">
      <c r="A206" s="139" t="s">
        <v>827</v>
      </c>
      <c r="B206" s="120" t="s">
        <v>298</v>
      </c>
      <c r="C206" s="120" t="s">
        <v>1472</v>
      </c>
      <c r="D206" s="120" t="s">
        <v>2148</v>
      </c>
      <c r="E206" s="120" t="s">
        <v>2149</v>
      </c>
      <c r="F206" s="120" t="s">
        <v>2150</v>
      </c>
      <c r="G206" s="120" t="s">
        <v>2151</v>
      </c>
      <c r="H206" s="120" t="s">
        <v>2152</v>
      </c>
      <c r="I206" s="120" t="s">
        <v>477</v>
      </c>
      <c r="J206" s="120" t="s">
        <v>544</v>
      </c>
      <c r="K206" s="120" t="s">
        <v>1014</v>
      </c>
      <c r="L206" s="54" t="s">
        <v>1015</v>
      </c>
      <c r="M206" s="125">
        <v>44144</v>
      </c>
      <c r="N206" s="140" t="s">
        <v>1541</v>
      </c>
      <c r="O206" s="156"/>
      <c r="P206" s="156"/>
    </row>
    <row r="207" spans="1:16" ht="225" hidden="1">
      <c r="A207" s="139" t="s">
        <v>888</v>
      </c>
      <c r="B207" s="120" t="s">
        <v>1454</v>
      </c>
      <c r="C207" s="120" t="s">
        <v>2153</v>
      </c>
      <c r="D207" s="120" t="s">
        <v>2154</v>
      </c>
      <c r="E207" s="120" t="s">
        <v>2155</v>
      </c>
      <c r="F207" s="120" t="s">
        <v>2156</v>
      </c>
      <c r="G207" s="120" t="s">
        <v>2157</v>
      </c>
      <c r="H207" s="120" t="s">
        <v>2158</v>
      </c>
      <c r="I207" s="120" t="s">
        <v>477</v>
      </c>
      <c r="J207" s="120" t="s">
        <v>1005</v>
      </c>
      <c r="K207" s="120" t="s">
        <v>995</v>
      </c>
      <c r="L207" s="54" t="s">
        <v>1006</v>
      </c>
      <c r="M207" s="125">
        <v>44144</v>
      </c>
      <c r="N207" s="140" t="s">
        <v>1541</v>
      </c>
      <c r="O207" s="156"/>
      <c r="P207" s="156"/>
    </row>
    <row r="208" spans="1:16" ht="180" hidden="1">
      <c r="A208" s="139" t="s">
        <v>892</v>
      </c>
      <c r="B208" s="120" t="s">
        <v>1454</v>
      </c>
      <c r="C208" s="120" t="s">
        <v>2159</v>
      </c>
      <c r="D208" s="120" t="s">
        <v>2160</v>
      </c>
      <c r="E208" s="120" t="s">
        <v>2161</v>
      </c>
      <c r="F208" s="120" t="s">
        <v>1724</v>
      </c>
      <c r="G208" s="120" t="s">
        <v>2162</v>
      </c>
      <c r="H208" s="120" t="s">
        <v>2163</v>
      </c>
      <c r="I208" s="120" t="s">
        <v>477</v>
      </c>
      <c r="J208" s="120" t="s">
        <v>1005</v>
      </c>
      <c r="K208" s="120" t="s">
        <v>995</v>
      </c>
      <c r="L208" s="54" t="s">
        <v>1006</v>
      </c>
      <c r="M208" s="125">
        <v>44144</v>
      </c>
      <c r="N208" s="140" t="s">
        <v>1541</v>
      </c>
      <c r="O208" s="156"/>
      <c r="P208" s="156"/>
    </row>
    <row r="209" spans="1:16" ht="210" hidden="1">
      <c r="A209" s="139" t="s">
        <v>611</v>
      </c>
      <c r="B209" s="120" t="s">
        <v>331</v>
      </c>
      <c r="C209" s="120" t="s">
        <v>2164</v>
      </c>
      <c r="D209" s="120" t="s">
        <v>2165</v>
      </c>
      <c r="E209" s="120" t="s">
        <v>2166</v>
      </c>
      <c r="F209" s="120" t="s">
        <v>1690</v>
      </c>
      <c r="G209" s="120" t="s">
        <v>2167</v>
      </c>
      <c r="H209" s="120" t="s">
        <v>2168</v>
      </c>
      <c r="I209" s="120" t="s">
        <v>477</v>
      </c>
      <c r="J209" s="120" t="s">
        <v>544</v>
      </c>
      <c r="K209" s="120" t="s">
        <v>1023</v>
      </c>
      <c r="L209" s="54" t="s">
        <v>1015</v>
      </c>
      <c r="M209" s="125">
        <v>44144</v>
      </c>
      <c r="N209" s="140" t="s">
        <v>1541</v>
      </c>
      <c r="O209" s="156"/>
      <c r="P209" s="156"/>
    </row>
    <row r="210" spans="1:16" ht="150" hidden="1">
      <c r="A210" s="139" t="s">
        <v>906</v>
      </c>
      <c r="B210" s="120" t="s">
        <v>298</v>
      </c>
      <c r="C210" s="120" t="s">
        <v>2169</v>
      </c>
      <c r="D210" s="120" t="s">
        <v>2170</v>
      </c>
      <c r="E210" s="120" t="s">
        <v>2171</v>
      </c>
      <c r="F210" s="120" t="s">
        <v>2172</v>
      </c>
      <c r="G210" s="120" t="s">
        <v>2173</v>
      </c>
      <c r="H210" s="120" t="s">
        <v>2174</v>
      </c>
      <c r="I210" s="120" t="s">
        <v>477</v>
      </c>
      <c r="J210" s="120" t="s">
        <v>1005</v>
      </c>
      <c r="K210" s="120" t="s">
        <v>1014</v>
      </c>
      <c r="L210" s="54" t="s">
        <v>1015</v>
      </c>
      <c r="M210" s="125">
        <v>44144</v>
      </c>
      <c r="N210" s="140" t="s">
        <v>1541</v>
      </c>
      <c r="O210" s="156"/>
      <c r="P210" s="156"/>
    </row>
    <row r="211" spans="1:16" ht="315">
      <c r="A211" s="139" t="s">
        <v>895</v>
      </c>
      <c r="B211" s="3" t="s">
        <v>987</v>
      </c>
      <c r="C211" s="120" t="s">
        <v>2175</v>
      </c>
      <c r="D211" s="120" t="s">
        <v>2176</v>
      </c>
      <c r="E211" s="120" t="s">
        <v>2177</v>
      </c>
      <c r="F211" s="108" t="s">
        <v>2178</v>
      </c>
      <c r="G211" s="120" t="s">
        <v>2179</v>
      </c>
      <c r="H211" s="120" t="s">
        <v>2180</v>
      </c>
      <c r="I211" s="120" t="s">
        <v>477</v>
      </c>
      <c r="J211" s="120" t="s">
        <v>994</v>
      </c>
      <c r="K211" s="120" t="s">
        <v>1023</v>
      </c>
      <c r="L211" s="54" t="s">
        <v>996</v>
      </c>
      <c r="M211" s="125">
        <v>44144</v>
      </c>
      <c r="N211" s="140" t="s">
        <v>1541</v>
      </c>
      <c r="O211" s="156"/>
      <c r="P211" s="156"/>
    </row>
    <row r="212" spans="1:16" ht="240">
      <c r="A212" s="139" t="s">
        <v>898</v>
      </c>
      <c r="B212" s="120" t="s">
        <v>1454</v>
      </c>
      <c r="C212" s="120" t="s">
        <v>2181</v>
      </c>
      <c r="D212" s="120" t="s">
        <v>2182</v>
      </c>
      <c r="E212" s="120" t="s">
        <v>2177</v>
      </c>
      <c r="F212" s="53" t="s">
        <v>2183</v>
      </c>
      <c r="G212" s="120" t="s">
        <v>2184</v>
      </c>
      <c r="H212" s="120"/>
      <c r="I212" s="120" t="s">
        <v>477</v>
      </c>
      <c r="J212" s="120" t="s">
        <v>994</v>
      </c>
      <c r="K212" s="120" t="s">
        <v>1023</v>
      </c>
      <c r="L212" s="54" t="s">
        <v>996</v>
      </c>
      <c r="M212" s="125">
        <v>44575</v>
      </c>
      <c r="N212" s="140" t="s">
        <v>997</v>
      </c>
      <c r="O212" s="156"/>
      <c r="P212" s="156"/>
    </row>
    <row r="213" spans="1:16" ht="255" hidden="1">
      <c r="A213" s="139" t="s">
        <v>910</v>
      </c>
      <c r="B213" s="120" t="s">
        <v>298</v>
      </c>
      <c r="C213" s="120" t="s">
        <v>2185</v>
      </c>
      <c r="D213" s="120" t="s">
        <v>2186</v>
      </c>
      <c r="E213" s="120" t="s">
        <v>2187</v>
      </c>
      <c r="F213" s="120" t="s">
        <v>2188</v>
      </c>
      <c r="G213" s="120" t="s">
        <v>2189</v>
      </c>
      <c r="H213" s="120" t="s">
        <v>2190</v>
      </c>
      <c r="I213" s="120" t="s">
        <v>477</v>
      </c>
      <c r="J213" s="120" t="s">
        <v>2191</v>
      </c>
      <c r="K213" s="120" t="s">
        <v>1023</v>
      </c>
      <c r="L213" s="54" t="s">
        <v>1015</v>
      </c>
      <c r="M213" s="125">
        <v>44144</v>
      </c>
      <c r="N213" s="140" t="s">
        <v>1541</v>
      </c>
      <c r="O213" s="156"/>
      <c r="P213" s="156"/>
    </row>
    <row r="214" spans="1:16" ht="165" hidden="1">
      <c r="A214" s="139" t="s">
        <v>900</v>
      </c>
      <c r="B214" s="120" t="s">
        <v>1454</v>
      </c>
      <c r="C214" s="120" t="s">
        <v>2192</v>
      </c>
      <c r="D214" s="120" t="s">
        <v>2193</v>
      </c>
      <c r="E214" s="120" t="s">
        <v>2194</v>
      </c>
      <c r="F214" s="120" t="s">
        <v>1509</v>
      </c>
      <c r="G214" s="120" t="s">
        <v>2195</v>
      </c>
      <c r="H214" s="120" t="s">
        <v>2196</v>
      </c>
      <c r="I214" s="120" t="s">
        <v>477</v>
      </c>
      <c r="J214" s="120" t="s">
        <v>1063</v>
      </c>
      <c r="K214" s="120" t="s">
        <v>995</v>
      </c>
      <c r="L214" s="54" t="s">
        <v>996</v>
      </c>
      <c r="M214" s="125">
        <v>44144</v>
      </c>
      <c r="N214" s="140" t="s">
        <v>1541</v>
      </c>
      <c r="O214" s="156"/>
      <c r="P214" s="156"/>
    </row>
    <row r="215" spans="1:16" ht="180" hidden="1">
      <c r="A215" s="139" t="s">
        <v>893</v>
      </c>
      <c r="B215" s="120" t="s">
        <v>357</v>
      </c>
      <c r="C215" s="120" t="s">
        <v>2197</v>
      </c>
      <c r="D215" s="120" t="s">
        <v>2198</v>
      </c>
      <c r="E215" s="120" t="s">
        <v>2199</v>
      </c>
      <c r="F215" s="120" t="s">
        <v>2200</v>
      </c>
      <c r="G215" s="120" t="s">
        <v>2201</v>
      </c>
      <c r="H215" s="120" t="s">
        <v>2202</v>
      </c>
      <c r="I215" s="120" t="s">
        <v>477</v>
      </c>
      <c r="J215" s="120" t="s">
        <v>1005</v>
      </c>
      <c r="K215" s="120" t="s">
        <v>995</v>
      </c>
      <c r="L215" s="54" t="s">
        <v>1006</v>
      </c>
      <c r="M215" s="125">
        <v>44144</v>
      </c>
      <c r="N215" s="140" t="s">
        <v>1541</v>
      </c>
      <c r="O215" s="156"/>
      <c r="P215" s="156"/>
    </row>
    <row r="216" spans="1:16" ht="210" hidden="1">
      <c r="A216" s="139" t="s">
        <v>764</v>
      </c>
      <c r="B216" s="120" t="s">
        <v>331</v>
      </c>
      <c r="C216" s="120" t="s">
        <v>2203</v>
      </c>
      <c r="D216" s="120" t="s">
        <v>2204</v>
      </c>
      <c r="E216" s="120" t="s">
        <v>2205</v>
      </c>
      <c r="F216" s="120" t="s">
        <v>2206</v>
      </c>
      <c r="G216" s="120" t="s">
        <v>2207</v>
      </c>
      <c r="H216" s="120" t="s">
        <v>2208</v>
      </c>
      <c r="I216" s="120" t="s">
        <v>477</v>
      </c>
      <c r="J216" s="120" t="s">
        <v>544</v>
      </c>
      <c r="K216" s="120" t="s">
        <v>1014</v>
      </c>
      <c r="L216" s="54" t="s">
        <v>1006</v>
      </c>
      <c r="M216" s="125">
        <v>44144</v>
      </c>
      <c r="N216" s="140" t="s">
        <v>1541</v>
      </c>
      <c r="O216" s="156"/>
      <c r="P216" s="156"/>
    </row>
    <row r="217" spans="1:16" ht="180" hidden="1">
      <c r="A217" s="139" t="s">
        <v>903</v>
      </c>
      <c r="B217" s="120" t="s">
        <v>1454</v>
      </c>
      <c r="C217" s="120" t="s">
        <v>2209</v>
      </c>
      <c r="D217" s="120" t="s">
        <v>2210</v>
      </c>
      <c r="E217" s="120" t="s">
        <v>2211</v>
      </c>
      <c r="F217" s="120" t="s">
        <v>2212</v>
      </c>
      <c r="G217" s="120" t="s">
        <v>2213</v>
      </c>
      <c r="H217" s="120" t="s">
        <v>2214</v>
      </c>
      <c r="I217" s="120" t="s">
        <v>477</v>
      </c>
      <c r="J217" s="120" t="s">
        <v>1063</v>
      </c>
      <c r="K217" s="120" t="s">
        <v>995</v>
      </c>
      <c r="L217" s="54" t="s">
        <v>1015</v>
      </c>
      <c r="M217" s="125">
        <v>44144</v>
      </c>
      <c r="N217" s="140" t="s">
        <v>1541</v>
      </c>
      <c r="O217" s="156"/>
      <c r="P217" s="156"/>
    </row>
    <row r="218" spans="1:16" ht="165" hidden="1">
      <c r="A218" s="139" t="s">
        <v>737</v>
      </c>
      <c r="B218" s="120" t="s">
        <v>818</v>
      </c>
      <c r="C218" s="120" t="s">
        <v>2215</v>
      </c>
      <c r="D218" s="120" t="s">
        <v>2216</v>
      </c>
      <c r="E218" s="120" t="s">
        <v>2217</v>
      </c>
      <c r="F218" s="120" t="s">
        <v>2218</v>
      </c>
      <c r="G218" s="120" t="s">
        <v>2219</v>
      </c>
      <c r="H218" s="120" t="s">
        <v>2220</v>
      </c>
      <c r="I218" s="120" t="s">
        <v>477</v>
      </c>
      <c r="J218" s="120" t="s">
        <v>1164</v>
      </c>
      <c r="K218" s="120" t="s">
        <v>1014</v>
      </c>
      <c r="L218" s="54" t="s">
        <v>1006</v>
      </c>
      <c r="M218" s="125">
        <v>44144</v>
      </c>
      <c r="N218" s="140" t="s">
        <v>1541</v>
      </c>
      <c r="O218" s="156"/>
      <c r="P218" s="156"/>
    </row>
    <row r="219" spans="1:16" ht="285" hidden="1">
      <c r="A219" s="139" t="s">
        <v>379</v>
      </c>
      <c r="B219" s="120" t="s">
        <v>298</v>
      </c>
      <c r="C219" s="120" t="s">
        <v>2054</v>
      </c>
      <c r="D219" s="120" t="s">
        <v>2221</v>
      </c>
      <c r="E219" s="120" t="s">
        <v>2222</v>
      </c>
      <c r="F219" s="120" t="s">
        <v>2223</v>
      </c>
      <c r="G219" s="120" t="s">
        <v>2224</v>
      </c>
      <c r="H219" s="120" t="s">
        <v>2225</v>
      </c>
      <c r="I219" s="120" t="s">
        <v>494</v>
      </c>
      <c r="J219" s="120" t="s">
        <v>1013</v>
      </c>
      <c r="K219" s="120" t="s">
        <v>1023</v>
      </c>
      <c r="L219" s="54" t="s">
        <v>1015</v>
      </c>
      <c r="M219" s="125">
        <v>44382</v>
      </c>
      <c r="N219" s="140" t="s">
        <v>997</v>
      </c>
      <c r="O219" s="156"/>
      <c r="P219" s="156"/>
    </row>
    <row r="220" spans="1:16" ht="255" hidden="1">
      <c r="A220" s="139" t="s">
        <v>916</v>
      </c>
      <c r="B220" s="120" t="s">
        <v>298</v>
      </c>
      <c r="C220" s="120" t="s">
        <v>2226</v>
      </c>
      <c r="D220" s="120" t="s">
        <v>2227</v>
      </c>
      <c r="E220" s="120" t="s">
        <v>2228</v>
      </c>
      <c r="F220" s="120" t="s">
        <v>2229</v>
      </c>
      <c r="G220" s="120" t="s">
        <v>2230</v>
      </c>
      <c r="H220" s="120" t="s">
        <v>2231</v>
      </c>
      <c r="I220" s="120" t="s">
        <v>477</v>
      </c>
      <c r="J220" s="120" t="s">
        <v>1164</v>
      </c>
      <c r="K220" s="120" t="s">
        <v>1014</v>
      </c>
      <c r="L220" s="54" t="s">
        <v>1006</v>
      </c>
      <c r="M220" s="125">
        <v>44144</v>
      </c>
      <c r="N220" s="140" t="s">
        <v>1541</v>
      </c>
      <c r="O220" s="156"/>
      <c r="P220" s="156"/>
    </row>
    <row r="221" spans="1:16" ht="150" hidden="1">
      <c r="A221" s="139" t="s">
        <v>905</v>
      </c>
      <c r="B221" s="120" t="s">
        <v>1454</v>
      </c>
      <c r="C221" s="120" t="s">
        <v>2232</v>
      </c>
      <c r="D221" s="120" t="s">
        <v>2233</v>
      </c>
      <c r="E221" s="120" t="s">
        <v>2234</v>
      </c>
      <c r="F221" s="120" t="s">
        <v>1545</v>
      </c>
      <c r="G221" s="120" t="s">
        <v>2235</v>
      </c>
      <c r="H221" s="120" t="s">
        <v>2236</v>
      </c>
      <c r="I221" s="120" t="s">
        <v>477</v>
      </c>
      <c r="J221" s="120" t="s">
        <v>994</v>
      </c>
      <c r="K221" s="120" t="s">
        <v>995</v>
      </c>
      <c r="L221" s="54" t="s">
        <v>996</v>
      </c>
      <c r="M221" s="125">
        <v>44144</v>
      </c>
      <c r="N221" s="140" t="s">
        <v>1541</v>
      </c>
      <c r="O221" s="156"/>
      <c r="P221" s="156"/>
    </row>
    <row r="222" spans="1:16" ht="210" hidden="1">
      <c r="A222" s="139" t="s">
        <v>808</v>
      </c>
      <c r="B222" s="120" t="s">
        <v>345</v>
      </c>
      <c r="C222" s="120" t="s">
        <v>2237</v>
      </c>
      <c r="D222" s="120" t="s">
        <v>2238</v>
      </c>
      <c r="E222" s="120" t="s">
        <v>2239</v>
      </c>
      <c r="F222" s="120" t="s">
        <v>2240</v>
      </c>
      <c r="G222" s="120" t="s">
        <v>2241</v>
      </c>
      <c r="H222" s="120" t="s">
        <v>2242</v>
      </c>
      <c r="I222" s="120" t="s">
        <v>477</v>
      </c>
      <c r="J222" s="120" t="s">
        <v>1164</v>
      </c>
      <c r="K222" s="120" t="s">
        <v>1014</v>
      </c>
      <c r="L222" s="54" t="s">
        <v>1006</v>
      </c>
      <c r="M222" s="125">
        <v>44146</v>
      </c>
      <c r="N222" s="140" t="s">
        <v>1541</v>
      </c>
      <c r="O222" s="156"/>
      <c r="P222" s="156"/>
    </row>
    <row r="223" spans="1:16" ht="285" hidden="1">
      <c r="A223" s="139" t="s">
        <v>729</v>
      </c>
      <c r="B223" s="120" t="s">
        <v>1950</v>
      </c>
      <c r="C223" s="120" t="s">
        <v>2243</v>
      </c>
      <c r="D223" s="120" t="s">
        <v>2244</v>
      </c>
      <c r="E223" s="120" t="s">
        <v>2245</v>
      </c>
      <c r="F223" s="120" t="s">
        <v>2246</v>
      </c>
      <c r="G223" s="120" t="s">
        <v>2247</v>
      </c>
      <c r="H223" s="120" t="s">
        <v>2248</v>
      </c>
      <c r="I223" s="120" t="s">
        <v>494</v>
      </c>
      <c r="J223" s="120" t="s">
        <v>2249</v>
      </c>
      <c r="K223" s="120" t="s">
        <v>1014</v>
      </c>
      <c r="L223" s="54" t="s">
        <v>1015</v>
      </c>
      <c r="M223" s="125">
        <v>44146</v>
      </c>
      <c r="N223" s="140" t="s">
        <v>1541</v>
      </c>
      <c r="O223" s="156"/>
      <c r="P223" s="156"/>
    </row>
    <row r="224" spans="1:16" ht="180" hidden="1">
      <c r="A224" s="139" t="s">
        <v>920</v>
      </c>
      <c r="B224" s="120" t="s">
        <v>298</v>
      </c>
      <c r="C224" s="120" t="s">
        <v>2250</v>
      </c>
      <c r="D224" s="120" t="s">
        <v>2251</v>
      </c>
      <c r="E224" s="120" t="s">
        <v>2252</v>
      </c>
      <c r="F224" s="120" t="s">
        <v>2253</v>
      </c>
      <c r="G224" s="120" t="s">
        <v>2254</v>
      </c>
      <c r="H224" s="120" t="s">
        <v>2255</v>
      </c>
      <c r="I224" s="120" t="s">
        <v>494</v>
      </c>
      <c r="J224" s="120" t="s">
        <v>2256</v>
      </c>
      <c r="K224" s="120" t="s">
        <v>1014</v>
      </c>
      <c r="L224" s="54" t="s">
        <v>1015</v>
      </c>
      <c r="M224" s="125">
        <v>44146</v>
      </c>
      <c r="N224" s="140" t="s">
        <v>1541</v>
      </c>
      <c r="O224" s="156"/>
      <c r="P224" s="156"/>
    </row>
    <row r="225" spans="1:16" ht="180" hidden="1">
      <c r="A225" s="139" t="s">
        <v>924</v>
      </c>
      <c r="B225" s="120" t="s">
        <v>298</v>
      </c>
      <c r="C225" s="120" t="s">
        <v>2250</v>
      </c>
      <c r="D225" s="120" t="s">
        <v>2257</v>
      </c>
      <c r="E225" s="120" t="s">
        <v>2252</v>
      </c>
      <c r="F225" s="120" t="s">
        <v>2253</v>
      </c>
      <c r="G225" s="120" t="s">
        <v>2254</v>
      </c>
      <c r="H225" s="120" t="s">
        <v>2258</v>
      </c>
      <c r="I225" s="120" t="s">
        <v>494</v>
      </c>
      <c r="J225" s="120" t="s">
        <v>2256</v>
      </c>
      <c r="K225" s="120" t="s">
        <v>1014</v>
      </c>
      <c r="L225" s="54" t="s">
        <v>1015</v>
      </c>
      <c r="M225" s="125">
        <v>44146</v>
      </c>
      <c r="N225" s="140" t="s">
        <v>1541</v>
      </c>
      <c r="O225" s="156"/>
      <c r="P225" s="156"/>
    </row>
    <row r="226" spans="1:16" ht="270" hidden="1">
      <c r="A226" s="139" t="s">
        <v>927</v>
      </c>
      <c r="B226" s="120" t="s">
        <v>298</v>
      </c>
      <c r="C226" s="120" t="s">
        <v>2259</v>
      </c>
      <c r="D226" s="120" t="s">
        <v>2260</v>
      </c>
      <c r="E226" s="120" t="s">
        <v>2252</v>
      </c>
      <c r="F226" s="120" t="s">
        <v>2261</v>
      </c>
      <c r="G226" s="120" t="s">
        <v>2254</v>
      </c>
      <c r="H226" s="120" t="s">
        <v>2262</v>
      </c>
      <c r="I226" s="120" t="s">
        <v>494</v>
      </c>
      <c r="J226" s="120" t="s">
        <v>2256</v>
      </c>
      <c r="K226" s="120" t="s">
        <v>1023</v>
      </c>
      <c r="L226" s="54" t="s">
        <v>1015</v>
      </c>
      <c r="M226" s="125">
        <v>44146</v>
      </c>
      <c r="N226" s="140" t="s">
        <v>1541</v>
      </c>
      <c r="O226" s="156"/>
      <c r="P226" s="156"/>
    </row>
    <row r="227" spans="1:16" ht="120" hidden="1">
      <c r="A227" s="139" t="s">
        <v>777</v>
      </c>
      <c r="B227" s="120" t="s">
        <v>68</v>
      </c>
      <c r="C227" s="120" t="s">
        <v>2263</v>
      </c>
      <c r="D227" s="120" t="s">
        <v>2264</v>
      </c>
      <c r="E227" s="120" t="s">
        <v>2265</v>
      </c>
      <c r="F227" s="120" t="s">
        <v>2266</v>
      </c>
      <c r="G227" s="120" t="s">
        <v>2267</v>
      </c>
      <c r="H227" s="120" t="s">
        <v>2268</v>
      </c>
      <c r="I227" s="120"/>
      <c r="J227" s="120"/>
      <c r="K227" s="120" t="s">
        <v>1014</v>
      </c>
      <c r="L227" s="54" t="s">
        <v>1006</v>
      </c>
      <c r="M227" s="125">
        <v>44146</v>
      </c>
      <c r="N227" s="140" t="s">
        <v>1541</v>
      </c>
      <c r="O227" s="156"/>
      <c r="P227" s="156"/>
    </row>
    <row r="228" spans="1:16" ht="150" hidden="1">
      <c r="A228" s="139" t="s">
        <v>878</v>
      </c>
      <c r="B228" s="120" t="s">
        <v>288</v>
      </c>
      <c r="C228" s="120" t="s">
        <v>2269</v>
      </c>
      <c r="D228" s="120" t="s">
        <v>2270</v>
      </c>
      <c r="E228" s="120" t="s">
        <v>1360</v>
      </c>
      <c r="F228" s="120" t="s">
        <v>2271</v>
      </c>
      <c r="G228" s="120" t="s">
        <v>2272</v>
      </c>
      <c r="H228" s="120" t="s">
        <v>2273</v>
      </c>
      <c r="I228" s="120" t="s">
        <v>477</v>
      </c>
      <c r="J228" s="120" t="s">
        <v>1093</v>
      </c>
      <c r="K228" s="120" t="s">
        <v>1014</v>
      </c>
      <c r="L228" s="54" t="s">
        <v>1006</v>
      </c>
      <c r="M228" s="125">
        <v>44148</v>
      </c>
      <c r="N228" s="140" t="s">
        <v>1563</v>
      </c>
      <c r="O228" s="156"/>
      <c r="P228" s="156"/>
    </row>
    <row r="229" spans="1:16" ht="345" hidden="1">
      <c r="A229" s="139" t="s">
        <v>795</v>
      </c>
      <c r="B229" s="120" t="s">
        <v>1037</v>
      </c>
      <c r="C229" s="120" t="s">
        <v>2274</v>
      </c>
      <c r="D229" s="120" t="s">
        <v>2275</v>
      </c>
      <c r="E229" s="120" t="s">
        <v>2276</v>
      </c>
      <c r="F229" s="120" t="s">
        <v>2277</v>
      </c>
      <c r="G229" s="120" t="s">
        <v>2278</v>
      </c>
      <c r="H229" s="120" t="s">
        <v>2279</v>
      </c>
      <c r="I229" s="120" t="s">
        <v>477</v>
      </c>
      <c r="J229" s="120" t="s">
        <v>2280</v>
      </c>
      <c r="K229" s="120" t="s">
        <v>1014</v>
      </c>
      <c r="L229" s="54" t="s">
        <v>1015</v>
      </c>
      <c r="M229" s="125">
        <v>44148</v>
      </c>
      <c r="N229" s="140" t="s">
        <v>1563</v>
      </c>
      <c r="O229" s="156"/>
      <c r="P229" s="156"/>
    </row>
    <row r="230" spans="1:16" ht="60" hidden="1">
      <c r="A230" s="139" t="s">
        <v>806</v>
      </c>
      <c r="B230" s="120" t="s">
        <v>1037</v>
      </c>
      <c r="C230" s="120" t="s">
        <v>2281</v>
      </c>
      <c r="D230" s="120" t="s">
        <v>2282</v>
      </c>
      <c r="E230" s="120" t="s">
        <v>2283</v>
      </c>
      <c r="F230" s="120"/>
      <c r="G230" s="120"/>
      <c r="H230" s="120" t="s">
        <v>2279</v>
      </c>
      <c r="I230" s="120"/>
      <c r="J230" s="120"/>
      <c r="K230" s="120" t="s">
        <v>1014</v>
      </c>
      <c r="L230" s="54" t="s">
        <v>1015</v>
      </c>
      <c r="M230" s="125">
        <v>44148</v>
      </c>
      <c r="N230" s="140" t="s">
        <v>1563</v>
      </c>
      <c r="O230" s="156"/>
      <c r="P230" s="156"/>
    </row>
    <row r="231" spans="1:16" ht="315" hidden="1">
      <c r="A231" s="139" t="s">
        <v>641</v>
      </c>
      <c r="B231" s="120" t="s">
        <v>341</v>
      </c>
      <c r="C231" s="120" t="s">
        <v>2284</v>
      </c>
      <c r="D231" s="120" t="s">
        <v>2285</v>
      </c>
      <c r="E231" s="120" t="s">
        <v>2286</v>
      </c>
      <c r="F231" s="120" t="s">
        <v>1894</v>
      </c>
      <c r="G231" s="120" t="s">
        <v>2287</v>
      </c>
      <c r="H231" s="120" t="s">
        <v>2288</v>
      </c>
      <c r="I231" s="120" t="s">
        <v>477</v>
      </c>
      <c r="J231" s="120" t="s">
        <v>544</v>
      </c>
      <c r="K231" s="120" t="s">
        <v>1014</v>
      </c>
      <c r="L231" s="54" t="s">
        <v>1015</v>
      </c>
      <c r="M231" s="125">
        <v>44148</v>
      </c>
      <c r="N231" s="140" t="s">
        <v>1563</v>
      </c>
      <c r="O231" s="156"/>
      <c r="P231" s="156"/>
    </row>
    <row r="232" spans="1:16" ht="210" hidden="1">
      <c r="A232" s="139" t="s">
        <v>814</v>
      </c>
      <c r="B232" s="120" t="s">
        <v>345</v>
      </c>
      <c r="C232" s="120" t="s">
        <v>2289</v>
      </c>
      <c r="D232" s="120" t="s">
        <v>2290</v>
      </c>
      <c r="E232" s="120" t="s">
        <v>2291</v>
      </c>
      <c r="F232" s="120" t="s">
        <v>2292</v>
      </c>
      <c r="G232" s="120" t="s">
        <v>2293</v>
      </c>
      <c r="H232" s="120" t="s">
        <v>2294</v>
      </c>
      <c r="I232" s="120"/>
      <c r="J232" s="120"/>
      <c r="K232" s="120" t="s">
        <v>1023</v>
      </c>
      <c r="L232" s="54" t="s">
        <v>1006</v>
      </c>
      <c r="M232" s="125">
        <v>44148</v>
      </c>
      <c r="N232" s="140" t="s">
        <v>1563</v>
      </c>
      <c r="O232" s="156"/>
      <c r="P232" s="156"/>
    </row>
    <row r="233" spans="1:16" ht="150" hidden="1">
      <c r="A233" s="139" t="s">
        <v>908</v>
      </c>
      <c r="B233" s="120" t="s">
        <v>987</v>
      </c>
      <c r="C233" s="120" t="s">
        <v>2295</v>
      </c>
      <c r="D233" s="120" t="s">
        <v>2296</v>
      </c>
      <c r="E233" s="120" t="s">
        <v>2297</v>
      </c>
      <c r="F233" s="120" t="s">
        <v>2298</v>
      </c>
      <c r="G233" s="120" t="s">
        <v>2299</v>
      </c>
      <c r="H233" s="120" t="s">
        <v>2300</v>
      </c>
      <c r="I233" s="120" t="s">
        <v>477</v>
      </c>
      <c r="J233" s="120" t="s">
        <v>2301</v>
      </c>
      <c r="K233" s="120" t="s">
        <v>995</v>
      </c>
      <c r="L233" s="54" t="s">
        <v>1015</v>
      </c>
      <c r="M233" s="125">
        <v>44148</v>
      </c>
      <c r="N233" s="140" t="s">
        <v>1563</v>
      </c>
      <c r="O233" s="156"/>
      <c r="P233" s="156"/>
    </row>
    <row r="234" spans="1:16" ht="330" hidden="1">
      <c r="A234" s="139" t="s">
        <v>358</v>
      </c>
      <c r="B234" s="120" t="s">
        <v>357</v>
      </c>
      <c r="C234" s="120" t="s">
        <v>2011</v>
      </c>
      <c r="D234" s="120" t="s">
        <v>2302</v>
      </c>
      <c r="E234" s="120" t="s">
        <v>2303</v>
      </c>
      <c r="F234" s="120" t="s">
        <v>2304</v>
      </c>
      <c r="G234" s="120" t="s">
        <v>2305</v>
      </c>
      <c r="H234" s="120" t="s">
        <v>2306</v>
      </c>
      <c r="I234" s="120" t="s">
        <v>477</v>
      </c>
      <c r="J234" s="120" t="s">
        <v>2017</v>
      </c>
      <c r="K234" s="120" t="s">
        <v>1023</v>
      </c>
      <c r="L234" s="54" t="s">
        <v>1006</v>
      </c>
      <c r="M234" s="125">
        <v>44148</v>
      </c>
      <c r="N234" s="140" t="s">
        <v>1563</v>
      </c>
      <c r="O234" s="156"/>
      <c r="P234" s="156"/>
    </row>
    <row r="235" spans="1:16" ht="210" hidden="1">
      <c r="A235" s="139" t="s">
        <v>881</v>
      </c>
      <c r="B235" s="120" t="s">
        <v>288</v>
      </c>
      <c r="C235" s="120" t="s">
        <v>2307</v>
      </c>
      <c r="D235" s="120" t="s">
        <v>2308</v>
      </c>
      <c r="E235" s="120" t="s">
        <v>2309</v>
      </c>
      <c r="F235" s="120" t="s">
        <v>2310</v>
      </c>
      <c r="G235" s="120" t="s">
        <v>2311</v>
      </c>
      <c r="H235" s="120" t="s">
        <v>2312</v>
      </c>
      <c r="I235" s="120" t="s">
        <v>477</v>
      </c>
      <c r="J235" s="120" t="s">
        <v>1093</v>
      </c>
      <c r="K235" s="120" t="s">
        <v>1014</v>
      </c>
      <c r="L235" s="54" t="s">
        <v>1006</v>
      </c>
      <c r="M235" s="125">
        <v>44148</v>
      </c>
      <c r="N235" s="140" t="s">
        <v>1563</v>
      </c>
      <c r="O235" s="156"/>
      <c r="P235" s="156"/>
    </row>
    <row r="236" spans="1:16" ht="135" hidden="1">
      <c r="A236" s="139" t="s">
        <v>709</v>
      </c>
      <c r="B236" s="120" t="s">
        <v>1583</v>
      </c>
      <c r="C236" s="120" t="s">
        <v>2313</v>
      </c>
      <c r="D236" s="120" t="s">
        <v>2314</v>
      </c>
      <c r="E236" s="120" t="s">
        <v>2315</v>
      </c>
      <c r="F236" s="120" t="s">
        <v>2316</v>
      </c>
      <c r="G236" s="120" t="s">
        <v>2317</v>
      </c>
      <c r="H236" s="120" t="s">
        <v>2318</v>
      </c>
      <c r="I236" s="120" t="s">
        <v>477</v>
      </c>
      <c r="J236" s="120" t="s">
        <v>1590</v>
      </c>
      <c r="K236" s="120" t="s">
        <v>1014</v>
      </c>
      <c r="L236" s="54" t="s">
        <v>1006</v>
      </c>
      <c r="M236" s="125">
        <v>44148</v>
      </c>
      <c r="N236" s="140" t="s">
        <v>1563</v>
      </c>
      <c r="O236" s="156"/>
      <c r="P236" s="156"/>
    </row>
    <row r="237" spans="1:16" ht="90" hidden="1">
      <c r="A237" s="139" t="s">
        <v>728</v>
      </c>
      <c r="B237" s="120" t="s">
        <v>1583</v>
      </c>
      <c r="C237" s="120" t="s">
        <v>2319</v>
      </c>
      <c r="D237" s="120" t="s">
        <v>2320</v>
      </c>
      <c r="E237" s="120" t="s">
        <v>2321</v>
      </c>
      <c r="F237" s="120" t="s">
        <v>2322</v>
      </c>
      <c r="G237" s="120" t="s">
        <v>2323</v>
      </c>
      <c r="H237" s="120" t="s">
        <v>2324</v>
      </c>
      <c r="I237" s="120" t="s">
        <v>477</v>
      </c>
      <c r="J237" s="120" t="s">
        <v>1590</v>
      </c>
      <c r="K237" s="120" t="s">
        <v>1014</v>
      </c>
      <c r="L237" s="54" t="s">
        <v>1006</v>
      </c>
      <c r="M237" s="125">
        <v>44148</v>
      </c>
      <c r="N237" s="140" t="s">
        <v>1563</v>
      </c>
      <c r="O237" s="156"/>
      <c r="P237" s="156"/>
    </row>
    <row r="238" spans="1:16" ht="120" hidden="1">
      <c r="A238" s="139" t="s">
        <v>824</v>
      </c>
      <c r="B238" s="120" t="s">
        <v>345</v>
      </c>
      <c r="C238" s="120" t="s">
        <v>2325</v>
      </c>
      <c r="D238" s="120" t="s">
        <v>2326</v>
      </c>
      <c r="E238" s="120" t="s">
        <v>2327</v>
      </c>
      <c r="F238" s="120" t="s">
        <v>2328</v>
      </c>
      <c r="G238" s="120" t="s">
        <v>2329</v>
      </c>
      <c r="H238" s="120" t="s">
        <v>2330</v>
      </c>
      <c r="I238" s="120" t="s">
        <v>477</v>
      </c>
      <c r="J238" s="120" t="s">
        <v>1285</v>
      </c>
      <c r="K238" s="120" t="s">
        <v>1014</v>
      </c>
      <c r="L238" s="54" t="s">
        <v>1006</v>
      </c>
      <c r="M238" s="125">
        <v>44148</v>
      </c>
      <c r="N238" s="140" t="s">
        <v>1563</v>
      </c>
      <c r="O238" s="156"/>
      <c r="P238" s="156"/>
    </row>
    <row r="239" spans="1:16" ht="165" hidden="1">
      <c r="A239" s="139" t="s">
        <v>788</v>
      </c>
      <c r="B239" s="120" t="s">
        <v>68</v>
      </c>
      <c r="C239" s="120" t="s">
        <v>2331</v>
      </c>
      <c r="D239" s="120" t="s">
        <v>2332</v>
      </c>
      <c r="E239" s="120" t="s">
        <v>2333</v>
      </c>
      <c r="F239" s="120" t="s">
        <v>2334</v>
      </c>
      <c r="G239" s="120" t="s">
        <v>2335</v>
      </c>
      <c r="H239" s="120" t="s">
        <v>2336</v>
      </c>
      <c r="I239" s="120"/>
      <c r="J239" s="120"/>
      <c r="K239" s="120" t="s">
        <v>1014</v>
      </c>
      <c r="L239" s="54" t="s">
        <v>1006</v>
      </c>
      <c r="M239" s="125">
        <v>44148</v>
      </c>
      <c r="N239" s="140" t="s">
        <v>1563</v>
      </c>
      <c r="O239" s="156"/>
      <c r="P239" s="156"/>
    </row>
    <row r="240" spans="1:16" ht="409.5" hidden="1">
      <c r="A240" s="139" t="s">
        <v>886</v>
      </c>
      <c r="B240" s="120" t="s">
        <v>288</v>
      </c>
      <c r="C240" s="120" t="s">
        <v>2337</v>
      </c>
      <c r="D240" s="120" t="s">
        <v>2338</v>
      </c>
      <c r="E240" s="120" t="s">
        <v>2309</v>
      </c>
      <c r="F240" s="120" t="s">
        <v>2339</v>
      </c>
      <c r="G240" s="120" t="s">
        <v>2340</v>
      </c>
      <c r="H240" s="120" t="s">
        <v>2341</v>
      </c>
      <c r="I240" s="120" t="s">
        <v>477</v>
      </c>
      <c r="J240" s="120" t="s">
        <v>1093</v>
      </c>
      <c r="K240" s="120" t="s">
        <v>1014</v>
      </c>
      <c r="L240" s="54" t="s">
        <v>1006</v>
      </c>
      <c r="M240" s="125">
        <v>44148</v>
      </c>
      <c r="N240" s="140" t="s">
        <v>1563</v>
      </c>
      <c r="O240" s="156"/>
      <c r="P240" s="156"/>
    </row>
    <row r="241" spans="1:16" ht="150" hidden="1">
      <c r="A241" s="139" t="s">
        <v>780</v>
      </c>
      <c r="B241" s="120" t="s">
        <v>294</v>
      </c>
      <c r="C241" s="120" t="s">
        <v>2342</v>
      </c>
      <c r="D241" s="120" t="s">
        <v>2343</v>
      </c>
      <c r="E241" s="120" t="s">
        <v>2344</v>
      </c>
      <c r="F241" s="120" t="s">
        <v>2345</v>
      </c>
      <c r="G241" s="120" t="s">
        <v>2346</v>
      </c>
      <c r="H241" s="120" t="s">
        <v>2347</v>
      </c>
      <c r="I241" s="120" t="s">
        <v>494</v>
      </c>
      <c r="J241" s="120" t="s">
        <v>1215</v>
      </c>
      <c r="K241" s="120" t="s">
        <v>1014</v>
      </c>
      <c r="L241" s="54" t="s">
        <v>1015</v>
      </c>
      <c r="M241" s="125">
        <v>44148</v>
      </c>
      <c r="N241" s="140" t="s">
        <v>1563</v>
      </c>
      <c r="O241" s="156"/>
      <c r="P241" s="156"/>
    </row>
    <row r="242" spans="1:16" ht="210" hidden="1">
      <c r="A242" s="139" t="s">
        <v>899</v>
      </c>
      <c r="B242" s="120" t="s">
        <v>357</v>
      </c>
      <c r="C242" s="120" t="s">
        <v>2348</v>
      </c>
      <c r="D242" s="120" t="s">
        <v>2349</v>
      </c>
      <c r="E242" s="120" t="s">
        <v>2350</v>
      </c>
      <c r="F242" s="120" t="s">
        <v>2351</v>
      </c>
      <c r="G242" s="120" t="s">
        <v>2352</v>
      </c>
      <c r="H242" s="120" t="s">
        <v>2353</v>
      </c>
      <c r="I242" s="120" t="s">
        <v>477</v>
      </c>
      <c r="J242" s="120" t="s">
        <v>1030</v>
      </c>
      <c r="K242" s="120" t="s">
        <v>1014</v>
      </c>
      <c r="L242" s="54" t="s">
        <v>1006</v>
      </c>
      <c r="M242" s="125">
        <v>44148</v>
      </c>
      <c r="N242" s="140" t="s">
        <v>1563</v>
      </c>
      <c r="O242" s="156"/>
      <c r="P242" s="156"/>
    </row>
    <row r="243" spans="1:16" ht="90" hidden="1">
      <c r="A243" s="139" t="s">
        <v>901</v>
      </c>
      <c r="B243" s="120" t="s">
        <v>357</v>
      </c>
      <c r="C243" s="120" t="s">
        <v>2354</v>
      </c>
      <c r="D243" s="120" t="s">
        <v>2355</v>
      </c>
      <c r="E243" s="120" t="s">
        <v>2356</v>
      </c>
      <c r="F243" s="120" t="s">
        <v>2357</v>
      </c>
      <c r="G243" s="120" t="s">
        <v>2358</v>
      </c>
      <c r="H243" s="120" t="s">
        <v>2359</v>
      </c>
      <c r="I243" s="120" t="s">
        <v>494</v>
      </c>
      <c r="J243" s="120" t="s">
        <v>1070</v>
      </c>
      <c r="K243" s="120" t="s">
        <v>1014</v>
      </c>
      <c r="L243" s="54" t="s">
        <v>1006</v>
      </c>
      <c r="M243" s="125">
        <v>44148</v>
      </c>
      <c r="N243" s="140" t="s">
        <v>1563</v>
      </c>
      <c r="O243" s="156"/>
      <c r="P243" s="156"/>
    </row>
    <row r="244" spans="1:16" ht="300" hidden="1">
      <c r="A244" s="139" t="s">
        <v>891</v>
      </c>
      <c r="B244" s="120" t="s">
        <v>288</v>
      </c>
      <c r="C244" s="120" t="s">
        <v>2360</v>
      </c>
      <c r="D244" s="120" t="s">
        <v>2361</v>
      </c>
      <c r="E244" s="120" t="s">
        <v>2362</v>
      </c>
      <c r="F244" s="120" t="s">
        <v>2363</v>
      </c>
      <c r="G244" s="120" t="s">
        <v>2364</v>
      </c>
      <c r="H244" s="120" t="s">
        <v>2365</v>
      </c>
      <c r="I244" s="120" t="s">
        <v>477</v>
      </c>
      <c r="J244" s="120" t="s">
        <v>1093</v>
      </c>
      <c r="K244" s="120" t="s">
        <v>1014</v>
      </c>
      <c r="L244" s="54" t="s">
        <v>1015</v>
      </c>
      <c r="M244" s="125">
        <v>44148</v>
      </c>
      <c r="N244" s="140" t="s">
        <v>1563</v>
      </c>
      <c r="O244" s="156"/>
      <c r="P244" s="156"/>
    </row>
    <row r="245" spans="1:16" ht="165" hidden="1">
      <c r="A245" s="139" t="s">
        <v>894</v>
      </c>
      <c r="B245" s="120" t="s">
        <v>288</v>
      </c>
      <c r="C245" s="120" t="s">
        <v>1747</v>
      </c>
      <c r="D245" s="120" t="s">
        <v>2366</v>
      </c>
      <c r="E245" s="120" t="s">
        <v>2367</v>
      </c>
      <c r="F245" s="120" t="s">
        <v>2368</v>
      </c>
      <c r="G245" s="120" t="s">
        <v>2369</v>
      </c>
      <c r="H245" s="120" t="s">
        <v>2370</v>
      </c>
      <c r="I245" s="120" t="s">
        <v>477</v>
      </c>
      <c r="J245" s="120" t="s">
        <v>1093</v>
      </c>
      <c r="K245" s="120" t="s">
        <v>1014</v>
      </c>
      <c r="L245" s="54" t="s">
        <v>1015</v>
      </c>
      <c r="M245" s="125">
        <v>44148</v>
      </c>
      <c r="N245" s="140" t="s">
        <v>1563</v>
      </c>
      <c r="O245" s="156"/>
      <c r="P245" s="156"/>
    </row>
    <row r="246" spans="1:16" ht="285" hidden="1">
      <c r="A246" s="139" t="s">
        <v>627</v>
      </c>
      <c r="B246" s="120" t="s">
        <v>1950</v>
      </c>
      <c r="C246" s="120" t="s">
        <v>2371</v>
      </c>
      <c r="D246" s="120" t="s">
        <v>2372</v>
      </c>
      <c r="E246" s="120" t="s">
        <v>2245</v>
      </c>
      <c r="F246" s="120" t="s">
        <v>2373</v>
      </c>
      <c r="G246" s="120" t="s">
        <v>2247</v>
      </c>
      <c r="H246" s="120" t="s">
        <v>2370</v>
      </c>
      <c r="I246" s="120" t="s">
        <v>494</v>
      </c>
      <c r="J246" s="120" t="s">
        <v>1957</v>
      </c>
      <c r="K246" s="120" t="s">
        <v>1014</v>
      </c>
      <c r="L246" s="54" t="s">
        <v>1015</v>
      </c>
      <c r="M246" s="125">
        <v>44148</v>
      </c>
      <c r="N246" s="140" t="s">
        <v>1563</v>
      </c>
      <c r="O246" s="156"/>
      <c r="P246" s="156"/>
    </row>
    <row r="247" spans="1:16" ht="135" hidden="1">
      <c r="A247" s="139" t="s">
        <v>696</v>
      </c>
      <c r="B247" s="120" t="s">
        <v>139</v>
      </c>
      <c r="C247" s="120" t="s">
        <v>2374</v>
      </c>
      <c r="D247" s="120" t="s">
        <v>2375</v>
      </c>
      <c r="E247" s="120" t="s">
        <v>2376</v>
      </c>
      <c r="F247" s="120" t="s">
        <v>2377</v>
      </c>
      <c r="G247" s="120" t="s">
        <v>1011</v>
      </c>
      <c r="H247" s="120" t="s">
        <v>2378</v>
      </c>
      <c r="I247" s="120" t="s">
        <v>494</v>
      </c>
      <c r="J247" s="120" t="s">
        <v>2379</v>
      </c>
      <c r="K247" s="120" t="s">
        <v>1014</v>
      </c>
      <c r="L247" s="54" t="s">
        <v>1015</v>
      </c>
      <c r="M247" s="125">
        <v>44148</v>
      </c>
      <c r="N247" s="140" t="s">
        <v>1563</v>
      </c>
      <c r="O247" s="156"/>
      <c r="P247" s="156"/>
    </row>
    <row r="248" spans="1:16" ht="225" hidden="1">
      <c r="A248" s="139" t="s">
        <v>704</v>
      </c>
      <c r="B248" s="120" t="s">
        <v>345</v>
      </c>
      <c r="C248" s="120" t="s">
        <v>2380</v>
      </c>
      <c r="D248" s="120" t="s">
        <v>2381</v>
      </c>
      <c r="E248" s="120" t="s">
        <v>1281</v>
      </c>
      <c r="F248" s="120" t="s">
        <v>2382</v>
      </c>
      <c r="G248" s="120" t="s">
        <v>2383</v>
      </c>
      <c r="H248" s="120" t="s">
        <v>2384</v>
      </c>
      <c r="I248" s="120" t="s">
        <v>477</v>
      </c>
      <c r="J248" s="120" t="s">
        <v>1285</v>
      </c>
      <c r="K248" s="120" t="s">
        <v>1014</v>
      </c>
      <c r="L248" s="54" t="s">
        <v>1006</v>
      </c>
      <c r="M248" s="125">
        <v>44148</v>
      </c>
      <c r="N248" s="140" t="s">
        <v>1563</v>
      </c>
      <c r="O248" s="156"/>
      <c r="P248" s="156"/>
    </row>
    <row r="249" spans="1:16" ht="375">
      <c r="A249" s="139" t="s">
        <v>912</v>
      </c>
      <c r="B249" s="3" t="s">
        <v>987</v>
      </c>
      <c r="C249" s="120" t="s">
        <v>2385</v>
      </c>
      <c r="D249" s="108" t="s">
        <v>2386</v>
      </c>
      <c r="E249" s="120" t="s">
        <v>2387</v>
      </c>
      <c r="F249" s="129" t="s">
        <v>2388</v>
      </c>
      <c r="G249" s="108" t="s">
        <v>2389</v>
      </c>
      <c r="H249" s="120" t="s">
        <v>2390</v>
      </c>
      <c r="I249" s="120" t="s">
        <v>477</v>
      </c>
      <c r="J249" s="120" t="s">
        <v>994</v>
      </c>
      <c r="K249" s="120" t="s">
        <v>1023</v>
      </c>
      <c r="L249" s="54" t="s">
        <v>996</v>
      </c>
      <c r="M249" s="125">
        <v>44148</v>
      </c>
      <c r="N249" s="140" t="s">
        <v>1563</v>
      </c>
      <c r="O249" s="156"/>
      <c r="P249" s="156"/>
    </row>
    <row r="250" spans="1:16" ht="255" hidden="1">
      <c r="A250" s="139" t="s">
        <v>750</v>
      </c>
      <c r="B250" s="120" t="s">
        <v>451</v>
      </c>
      <c r="C250" s="120" t="s">
        <v>2391</v>
      </c>
      <c r="D250" s="120" t="s">
        <v>2392</v>
      </c>
      <c r="E250" s="120" t="s">
        <v>2393</v>
      </c>
      <c r="F250" s="120" t="s">
        <v>2394</v>
      </c>
      <c r="G250" s="120" t="s">
        <v>2395</v>
      </c>
      <c r="H250" s="120" t="s">
        <v>2396</v>
      </c>
      <c r="I250" s="120" t="s">
        <v>477</v>
      </c>
      <c r="J250" s="120" t="s">
        <v>544</v>
      </c>
      <c r="K250" s="120" t="s">
        <v>1014</v>
      </c>
      <c r="L250" s="54" t="s">
        <v>1006</v>
      </c>
      <c r="M250" s="125">
        <v>44148</v>
      </c>
      <c r="N250" s="140" t="s">
        <v>1563</v>
      </c>
      <c r="O250" s="156"/>
      <c r="P250" s="156"/>
    </row>
    <row r="251" spans="1:16" ht="150" hidden="1">
      <c r="A251" s="139" t="s">
        <v>897</v>
      </c>
      <c r="B251" s="120" t="s">
        <v>288</v>
      </c>
      <c r="C251" s="120" t="s">
        <v>2397</v>
      </c>
      <c r="D251" s="120" t="s">
        <v>2398</v>
      </c>
      <c r="E251" s="120" t="s">
        <v>2399</v>
      </c>
      <c r="F251" s="120" t="s">
        <v>1252</v>
      </c>
      <c r="G251" s="120" t="s">
        <v>2400</v>
      </c>
      <c r="H251" s="120" t="s">
        <v>2401</v>
      </c>
      <c r="I251" s="120" t="s">
        <v>477</v>
      </c>
      <c r="J251" s="120" t="s">
        <v>1093</v>
      </c>
      <c r="K251" s="120" t="s">
        <v>1014</v>
      </c>
      <c r="L251" s="54" t="s">
        <v>1006</v>
      </c>
      <c r="M251" s="125">
        <v>44148</v>
      </c>
      <c r="N251" s="140" t="s">
        <v>1563</v>
      </c>
      <c r="O251" s="156"/>
      <c r="P251" s="156"/>
    </row>
    <row r="252" spans="1:16" ht="120" hidden="1">
      <c r="A252" s="139" t="s">
        <v>836</v>
      </c>
      <c r="B252" s="120" t="s">
        <v>345</v>
      </c>
      <c r="C252" s="120" t="s">
        <v>2402</v>
      </c>
      <c r="D252" s="120" t="s">
        <v>2403</v>
      </c>
      <c r="E252" s="120" t="s">
        <v>1281</v>
      </c>
      <c r="F252" s="120" t="s">
        <v>2404</v>
      </c>
      <c r="G252" s="120" t="s">
        <v>2405</v>
      </c>
      <c r="H252" s="120" t="s">
        <v>2406</v>
      </c>
      <c r="I252" s="120" t="s">
        <v>477</v>
      </c>
      <c r="J252" s="120" t="s">
        <v>1285</v>
      </c>
      <c r="K252" s="120" t="s">
        <v>1014</v>
      </c>
      <c r="L252" s="54" t="s">
        <v>1006</v>
      </c>
      <c r="M252" s="125">
        <v>44148</v>
      </c>
      <c r="N252" s="140" t="s">
        <v>1563</v>
      </c>
      <c r="O252" s="156"/>
      <c r="P252" s="156"/>
    </row>
    <row r="253" spans="1:16" ht="240" hidden="1">
      <c r="A253" s="139" t="s">
        <v>724</v>
      </c>
      <c r="B253" s="120" t="s">
        <v>853</v>
      </c>
      <c r="C253" s="120" t="s">
        <v>2407</v>
      </c>
      <c r="D253" s="120" t="s">
        <v>2408</v>
      </c>
      <c r="E253" s="120" t="s">
        <v>1401</v>
      </c>
      <c r="F253" s="120" t="s">
        <v>1402</v>
      </c>
      <c r="G253" s="120" t="s">
        <v>2409</v>
      </c>
      <c r="H253" s="120" t="s">
        <v>2410</v>
      </c>
      <c r="I253" s="120"/>
      <c r="J253" s="120"/>
      <c r="K253" s="120" t="s">
        <v>1023</v>
      </c>
      <c r="L253" s="54" t="s">
        <v>1015</v>
      </c>
      <c r="M253" s="125">
        <v>44148</v>
      </c>
      <c r="N253" s="140" t="s">
        <v>1563</v>
      </c>
      <c r="O253" s="156"/>
      <c r="P253" s="156"/>
    </row>
    <row r="254" spans="1:16" ht="165" hidden="1">
      <c r="A254" s="139" t="s">
        <v>398</v>
      </c>
      <c r="B254" s="120" t="s">
        <v>341</v>
      </c>
      <c r="C254" s="120" t="s">
        <v>2411</v>
      </c>
      <c r="D254" s="120" t="s">
        <v>2412</v>
      </c>
      <c r="E254" s="120" t="s">
        <v>2413</v>
      </c>
      <c r="F254" s="120" t="s">
        <v>2414</v>
      </c>
      <c r="G254" s="120" t="s">
        <v>2415</v>
      </c>
      <c r="H254" s="120" t="s">
        <v>2416</v>
      </c>
      <c r="I254" s="120" t="s">
        <v>477</v>
      </c>
      <c r="J254" s="120" t="s">
        <v>544</v>
      </c>
      <c r="K254" s="120" t="s">
        <v>1014</v>
      </c>
      <c r="L254" s="54" t="s">
        <v>1006</v>
      </c>
      <c r="M254" s="125">
        <v>44148</v>
      </c>
      <c r="N254" s="140" t="s">
        <v>1563</v>
      </c>
      <c r="O254" s="156"/>
      <c r="P254" s="156"/>
    </row>
    <row r="255" spans="1:16" ht="255" hidden="1">
      <c r="A255" s="139" t="s">
        <v>931</v>
      </c>
      <c r="B255" s="120" t="s">
        <v>298</v>
      </c>
      <c r="C255" s="120" t="s">
        <v>2417</v>
      </c>
      <c r="D255" s="120" t="s">
        <v>2418</v>
      </c>
      <c r="E255" s="120" t="s">
        <v>2419</v>
      </c>
      <c r="F255" s="120" t="s">
        <v>2420</v>
      </c>
      <c r="G255" s="120" t="s">
        <v>2421</v>
      </c>
      <c r="H255" s="120" t="s">
        <v>2422</v>
      </c>
      <c r="I255" s="120" t="s">
        <v>477</v>
      </c>
      <c r="J255" s="120" t="s">
        <v>544</v>
      </c>
      <c r="K255" s="120" t="s">
        <v>1014</v>
      </c>
      <c r="L255" s="54" t="s">
        <v>1015</v>
      </c>
      <c r="M255" s="125">
        <v>44148</v>
      </c>
      <c r="N255" s="140" t="s">
        <v>1563</v>
      </c>
      <c r="O255" s="156"/>
      <c r="P255" s="156"/>
    </row>
    <row r="256" spans="1:16" ht="240" hidden="1">
      <c r="A256" s="139" t="s">
        <v>870</v>
      </c>
      <c r="B256" s="120" t="s">
        <v>357</v>
      </c>
      <c r="C256" s="120" t="s">
        <v>2011</v>
      </c>
      <c r="D256" s="120" t="s">
        <v>2423</v>
      </c>
      <c r="E256" s="120" t="s">
        <v>2013</v>
      </c>
      <c r="F256" s="120" t="s">
        <v>2014</v>
      </c>
      <c r="G256" s="120" t="s">
        <v>2424</v>
      </c>
      <c r="H256" s="120" t="s">
        <v>2425</v>
      </c>
      <c r="I256" s="120" t="s">
        <v>477</v>
      </c>
      <c r="J256" s="120" t="s">
        <v>2017</v>
      </c>
      <c r="K256" s="120" t="s">
        <v>1023</v>
      </c>
      <c r="L256" s="54" t="s">
        <v>1006</v>
      </c>
      <c r="M256" s="125">
        <v>44148</v>
      </c>
      <c r="N256" s="140" t="s">
        <v>1563</v>
      </c>
      <c r="O256" s="156"/>
      <c r="P256" s="156"/>
    </row>
    <row r="257" spans="1:16" ht="60" hidden="1">
      <c r="A257" s="139" t="s">
        <v>935</v>
      </c>
      <c r="B257" s="120" t="s">
        <v>298</v>
      </c>
      <c r="C257" s="120" t="s">
        <v>2426</v>
      </c>
      <c r="D257" s="120" t="s">
        <v>2427</v>
      </c>
      <c r="E257" s="120" t="s">
        <v>2428</v>
      </c>
      <c r="F257" s="120"/>
      <c r="G257" s="120"/>
      <c r="H257" s="120" t="s">
        <v>2429</v>
      </c>
      <c r="I257" s="120"/>
      <c r="J257" s="120"/>
      <c r="K257" s="120" t="s">
        <v>1014</v>
      </c>
      <c r="L257" s="54" t="s">
        <v>1006</v>
      </c>
      <c r="M257" s="125">
        <v>44148</v>
      </c>
      <c r="N257" s="140" t="s">
        <v>1563</v>
      </c>
      <c r="O257" s="156"/>
      <c r="P257" s="156"/>
    </row>
    <row r="258" spans="1:16" ht="225" hidden="1">
      <c r="A258" s="139" t="s">
        <v>914</v>
      </c>
      <c r="B258" s="120" t="s">
        <v>1454</v>
      </c>
      <c r="C258" s="120" t="s">
        <v>2430</v>
      </c>
      <c r="D258" s="120" t="s">
        <v>2431</v>
      </c>
      <c r="E258" s="120" t="s">
        <v>2432</v>
      </c>
      <c r="F258" s="120" t="s">
        <v>1190</v>
      </c>
      <c r="G258" s="120" t="s">
        <v>2433</v>
      </c>
      <c r="H258" s="120" t="s">
        <v>2434</v>
      </c>
      <c r="I258" s="120" t="s">
        <v>477</v>
      </c>
      <c r="J258" s="120" t="s">
        <v>994</v>
      </c>
      <c r="K258" s="120" t="s">
        <v>995</v>
      </c>
      <c r="L258" s="54" t="s">
        <v>996</v>
      </c>
      <c r="M258" s="125">
        <v>44148</v>
      </c>
      <c r="N258" s="140" t="s">
        <v>1563</v>
      </c>
      <c r="O258" s="156"/>
      <c r="P258" s="156"/>
    </row>
    <row r="259" spans="1:16" ht="330" hidden="1">
      <c r="A259" s="139" t="s">
        <v>866</v>
      </c>
      <c r="B259" s="120" t="s">
        <v>357</v>
      </c>
      <c r="C259" s="120" t="s">
        <v>2005</v>
      </c>
      <c r="D259" s="120" t="s">
        <v>2435</v>
      </c>
      <c r="E259" s="120" t="s">
        <v>2436</v>
      </c>
      <c r="F259" s="120" t="s">
        <v>2437</v>
      </c>
      <c r="G259" s="120" t="s">
        <v>2438</v>
      </c>
      <c r="H259" s="120" t="s">
        <v>2439</v>
      </c>
      <c r="I259" s="120" t="s">
        <v>494</v>
      </c>
      <c r="J259" s="120" t="s">
        <v>1070</v>
      </c>
      <c r="K259" s="128" t="s">
        <v>1014</v>
      </c>
      <c r="L259" s="128" t="s">
        <v>1006</v>
      </c>
      <c r="M259" s="125">
        <v>44148</v>
      </c>
      <c r="N259" s="140" t="s">
        <v>1563</v>
      </c>
      <c r="O259" s="156"/>
      <c r="P259" s="156"/>
    </row>
    <row r="260" spans="1:16" ht="270" hidden="1">
      <c r="A260" s="139" t="s">
        <v>698</v>
      </c>
      <c r="B260" s="120" t="s">
        <v>754</v>
      </c>
      <c r="C260" s="120" t="s">
        <v>2440</v>
      </c>
      <c r="D260" s="120" t="s">
        <v>2441</v>
      </c>
      <c r="E260" s="120" t="s">
        <v>2442</v>
      </c>
      <c r="F260" s="120" t="s">
        <v>2443</v>
      </c>
      <c r="G260" s="120" t="s">
        <v>2444</v>
      </c>
      <c r="H260" s="120" t="s">
        <v>2445</v>
      </c>
      <c r="I260" s="120" t="s">
        <v>494</v>
      </c>
      <c r="J260" s="120" t="s">
        <v>2446</v>
      </c>
      <c r="K260" s="120" t="s">
        <v>1014</v>
      </c>
      <c r="L260" s="54" t="s">
        <v>1015</v>
      </c>
      <c r="M260" s="125">
        <v>44148</v>
      </c>
      <c r="N260" s="140" t="s">
        <v>1563</v>
      </c>
      <c r="O260" s="156"/>
      <c r="P260" s="156"/>
    </row>
    <row r="261" spans="1:16" ht="180" hidden="1">
      <c r="A261" s="139" t="s">
        <v>797</v>
      </c>
      <c r="B261" s="120" t="s">
        <v>291</v>
      </c>
      <c r="C261" s="120" t="s">
        <v>2447</v>
      </c>
      <c r="D261" s="120" t="s">
        <v>2448</v>
      </c>
      <c r="E261" s="120" t="s">
        <v>1073</v>
      </c>
      <c r="F261" s="120" t="s">
        <v>1060</v>
      </c>
      <c r="G261" s="120" t="s">
        <v>2449</v>
      </c>
      <c r="H261" s="120" t="s">
        <v>2450</v>
      </c>
      <c r="I261" s="120" t="s">
        <v>477</v>
      </c>
      <c r="J261" s="120" t="s">
        <v>1063</v>
      </c>
      <c r="K261" s="120" t="s">
        <v>995</v>
      </c>
      <c r="L261" s="54" t="s">
        <v>1015</v>
      </c>
      <c r="M261" s="125">
        <v>44148</v>
      </c>
      <c r="N261" s="140" t="s">
        <v>1563</v>
      </c>
      <c r="O261" s="156"/>
      <c r="P261" s="156"/>
    </row>
    <row r="262" spans="1:16" ht="195" hidden="1">
      <c r="A262" s="139" t="s">
        <v>843</v>
      </c>
      <c r="B262" s="120" t="s">
        <v>345</v>
      </c>
      <c r="C262" s="120" t="s">
        <v>2451</v>
      </c>
      <c r="D262" s="120" t="s">
        <v>2452</v>
      </c>
      <c r="E262" s="120" t="s">
        <v>2453</v>
      </c>
      <c r="F262" s="120" t="s">
        <v>2454</v>
      </c>
      <c r="G262" s="120" t="s">
        <v>2455</v>
      </c>
      <c r="H262" s="120" t="s">
        <v>2456</v>
      </c>
      <c r="I262" s="120"/>
      <c r="J262" s="120"/>
      <c r="K262" s="120" t="s">
        <v>1014</v>
      </c>
      <c r="L262" s="54" t="s">
        <v>1006</v>
      </c>
      <c r="M262" s="125">
        <v>44148</v>
      </c>
      <c r="N262" s="140" t="s">
        <v>1563</v>
      </c>
      <c r="O262" s="156"/>
      <c r="P262" s="156"/>
    </row>
    <row r="263" spans="1:16" ht="135" hidden="1">
      <c r="A263" s="139" t="s">
        <v>939</v>
      </c>
      <c r="B263" s="120" t="s">
        <v>298</v>
      </c>
      <c r="C263" s="120" t="s">
        <v>2457</v>
      </c>
      <c r="D263" s="120" t="s">
        <v>2458</v>
      </c>
      <c r="E263" s="120" t="s">
        <v>2459</v>
      </c>
      <c r="F263" s="120" t="s">
        <v>2460</v>
      </c>
      <c r="G263" s="120" t="s">
        <v>2461</v>
      </c>
      <c r="H263" s="120" t="s">
        <v>2462</v>
      </c>
      <c r="I263" s="120" t="s">
        <v>477</v>
      </c>
      <c r="J263" s="120" t="s">
        <v>1937</v>
      </c>
      <c r="K263" s="120" t="s">
        <v>1014</v>
      </c>
      <c r="L263" s="54" t="s">
        <v>1015</v>
      </c>
      <c r="M263" s="125">
        <v>44148</v>
      </c>
      <c r="N263" s="140" t="s">
        <v>1563</v>
      </c>
      <c r="O263" s="156"/>
      <c r="P263" s="156"/>
    </row>
    <row r="264" spans="1:16" ht="150" hidden="1">
      <c r="A264" s="139" t="s">
        <v>742</v>
      </c>
      <c r="B264" s="120" t="s">
        <v>1583</v>
      </c>
      <c r="C264" s="120" t="s">
        <v>2463</v>
      </c>
      <c r="D264" s="120" t="s">
        <v>2464</v>
      </c>
      <c r="E264" s="120" t="s">
        <v>2465</v>
      </c>
      <c r="F264" s="120" t="s">
        <v>2466</v>
      </c>
      <c r="G264" s="120" t="s">
        <v>2467</v>
      </c>
      <c r="H264" s="120" t="s">
        <v>2318</v>
      </c>
      <c r="I264" s="120" t="s">
        <v>477</v>
      </c>
      <c r="J264" s="120" t="s">
        <v>1590</v>
      </c>
      <c r="K264" s="120" t="s">
        <v>1014</v>
      </c>
      <c r="L264" s="54" t="s">
        <v>1006</v>
      </c>
      <c r="M264" s="125">
        <v>44148</v>
      </c>
      <c r="N264" s="140" t="s">
        <v>1563</v>
      </c>
      <c r="O264" s="156"/>
      <c r="P264" s="156"/>
    </row>
    <row r="265" spans="1:16" ht="180" hidden="1">
      <c r="A265" s="139" t="s">
        <v>909</v>
      </c>
      <c r="B265" s="120" t="s">
        <v>357</v>
      </c>
      <c r="C265" s="120" t="s">
        <v>2468</v>
      </c>
      <c r="D265" s="120" t="s">
        <v>2469</v>
      </c>
      <c r="E265" s="120" t="s">
        <v>2470</v>
      </c>
      <c r="F265" s="120" t="s">
        <v>2471</v>
      </c>
      <c r="G265" s="120" t="s">
        <v>2472</v>
      </c>
      <c r="H265" s="120" t="s">
        <v>2473</v>
      </c>
      <c r="I265" s="120" t="s">
        <v>477</v>
      </c>
      <c r="J265" s="120" t="s">
        <v>2017</v>
      </c>
      <c r="K265" s="120" t="s">
        <v>1023</v>
      </c>
      <c r="L265" s="54" t="s">
        <v>1006</v>
      </c>
      <c r="M265" s="125">
        <v>44148</v>
      </c>
      <c r="N265" s="140" t="s">
        <v>1563</v>
      </c>
      <c r="O265" s="156"/>
      <c r="P265" s="156"/>
    </row>
    <row r="266" spans="1:16" ht="75" hidden="1">
      <c r="A266" s="139" t="s">
        <v>943</v>
      </c>
      <c r="B266" s="120" t="s">
        <v>298</v>
      </c>
      <c r="C266" s="120" t="s">
        <v>2474</v>
      </c>
      <c r="D266" s="120" t="s">
        <v>2475</v>
      </c>
      <c r="E266" s="120" t="s">
        <v>2476</v>
      </c>
      <c r="F266" s="120"/>
      <c r="G266" s="120" t="s">
        <v>2477</v>
      </c>
      <c r="H266" s="120" t="s">
        <v>2478</v>
      </c>
      <c r="I266" s="120" t="s">
        <v>2479</v>
      </c>
      <c r="J266" s="120" t="s">
        <v>2479</v>
      </c>
      <c r="K266" s="120" t="s">
        <v>1023</v>
      </c>
      <c r="L266" s="54" t="s">
        <v>1006</v>
      </c>
      <c r="M266" s="125">
        <v>44148</v>
      </c>
      <c r="N266" s="140" t="s">
        <v>1563</v>
      </c>
      <c r="O266" s="156"/>
      <c r="P266" s="156"/>
    </row>
    <row r="267" spans="1:16" ht="300" hidden="1">
      <c r="A267" s="139" t="s">
        <v>414</v>
      </c>
      <c r="B267" s="120" t="s">
        <v>298</v>
      </c>
      <c r="C267" s="120" t="s">
        <v>2480</v>
      </c>
      <c r="D267" s="120" t="s">
        <v>2481</v>
      </c>
      <c r="E267" s="120" t="s">
        <v>2245</v>
      </c>
      <c r="F267" s="120" t="s">
        <v>2482</v>
      </c>
      <c r="G267" s="120" t="s">
        <v>2483</v>
      </c>
      <c r="H267" s="120" t="s">
        <v>2484</v>
      </c>
      <c r="I267" s="120" t="s">
        <v>494</v>
      </c>
      <c r="J267" s="120" t="s">
        <v>1957</v>
      </c>
      <c r="K267" s="120" t="s">
        <v>1014</v>
      </c>
      <c r="L267" s="54" t="s">
        <v>1015</v>
      </c>
      <c r="M267" s="125">
        <v>44148</v>
      </c>
      <c r="N267" s="140" t="s">
        <v>1563</v>
      </c>
      <c r="O267" s="156"/>
      <c r="P267" s="156"/>
    </row>
    <row r="268" spans="1:16" ht="150" hidden="1">
      <c r="A268" s="139" t="s">
        <v>918</v>
      </c>
      <c r="B268" s="120" t="s">
        <v>987</v>
      </c>
      <c r="C268" s="120" t="s">
        <v>2485</v>
      </c>
      <c r="D268" s="120" t="s">
        <v>2486</v>
      </c>
      <c r="E268" s="120" t="s">
        <v>2487</v>
      </c>
      <c r="F268" s="120" t="s">
        <v>1060</v>
      </c>
      <c r="G268" s="120" t="s">
        <v>2488</v>
      </c>
      <c r="H268" s="120" t="s">
        <v>2489</v>
      </c>
      <c r="I268" s="120" t="s">
        <v>477</v>
      </c>
      <c r="J268" s="120" t="s">
        <v>1063</v>
      </c>
      <c r="K268" s="120" t="s">
        <v>995</v>
      </c>
      <c r="L268" s="54" t="s">
        <v>1015</v>
      </c>
      <c r="M268" s="125">
        <v>44148</v>
      </c>
      <c r="N268" s="140" t="s">
        <v>1563</v>
      </c>
      <c r="O268" s="156"/>
      <c r="P268" s="156"/>
    </row>
    <row r="269" spans="1:16" ht="270" hidden="1">
      <c r="A269" s="139" t="s">
        <v>419</v>
      </c>
      <c r="B269" s="120" t="s">
        <v>357</v>
      </c>
      <c r="C269" s="120" t="s">
        <v>2490</v>
      </c>
      <c r="D269" s="120" t="s">
        <v>2491</v>
      </c>
      <c r="E269" s="120" t="s">
        <v>2492</v>
      </c>
      <c r="F269" s="120" t="s">
        <v>1034</v>
      </c>
      <c r="G269" s="120" t="s">
        <v>2493</v>
      </c>
      <c r="H269" s="120" t="s">
        <v>2494</v>
      </c>
      <c r="I269" s="120" t="s">
        <v>477</v>
      </c>
      <c r="J269" s="120" t="s">
        <v>1005</v>
      </c>
      <c r="K269" s="120" t="s">
        <v>995</v>
      </c>
      <c r="L269" s="54" t="s">
        <v>1006</v>
      </c>
      <c r="M269" s="125">
        <v>44148</v>
      </c>
      <c r="N269" s="140" t="s">
        <v>1563</v>
      </c>
      <c r="O269" s="156"/>
      <c r="P269" s="156"/>
    </row>
    <row r="270" spans="1:16" ht="105" hidden="1">
      <c r="A270" s="139" t="s">
        <v>725</v>
      </c>
      <c r="B270" s="120" t="s">
        <v>857</v>
      </c>
      <c r="C270" s="120" t="s">
        <v>2495</v>
      </c>
      <c r="D270" s="120" t="s">
        <v>2496</v>
      </c>
      <c r="E270" s="120" t="s">
        <v>2497</v>
      </c>
      <c r="F270" s="120" t="s">
        <v>2498</v>
      </c>
      <c r="G270" s="120" t="s">
        <v>2499</v>
      </c>
      <c r="H270" s="120" t="s">
        <v>2500</v>
      </c>
      <c r="I270" s="120" t="s">
        <v>477</v>
      </c>
      <c r="J270" s="120" t="s">
        <v>1453</v>
      </c>
      <c r="K270" s="120" t="s">
        <v>1014</v>
      </c>
      <c r="L270" s="54" t="s">
        <v>1015</v>
      </c>
      <c r="M270" s="125">
        <v>44137</v>
      </c>
      <c r="N270" s="140" t="s">
        <v>997</v>
      </c>
      <c r="O270" s="156"/>
      <c r="P270" s="156"/>
    </row>
    <row r="271" spans="1:16" ht="210" hidden="1">
      <c r="A271" s="145" t="s">
        <v>787</v>
      </c>
      <c r="B271" s="103" t="s">
        <v>283</v>
      </c>
      <c r="C271" s="120" t="s">
        <v>2501</v>
      </c>
      <c r="D271" s="120" t="s">
        <v>2502</v>
      </c>
      <c r="E271" s="120" t="s">
        <v>2503</v>
      </c>
      <c r="F271" s="120" t="s">
        <v>2504</v>
      </c>
      <c r="G271" s="120" t="s">
        <v>2505</v>
      </c>
      <c r="H271" s="120" t="s">
        <v>2506</v>
      </c>
      <c r="I271" s="120" t="s">
        <v>477</v>
      </c>
      <c r="J271" s="120" t="s">
        <v>1005</v>
      </c>
      <c r="K271" s="120" t="s">
        <v>995</v>
      </c>
      <c r="L271" s="120" t="s">
        <v>1006</v>
      </c>
      <c r="M271" s="125">
        <v>44172</v>
      </c>
      <c r="N271" s="140" t="s">
        <v>997</v>
      </c>
      <c r="O271" s="156"/>
      <c r="P271" s="156"/>
    </row>
    <row r="272" spans="1:16" ht="225" hidden="1">
      <c r="A272" s="145" t="s">
        <v>799</v>
      </c>
      <c r="B272" s="103" t="s">
        <v>283</v>
      </c>
      <c r="C272" s="120" t="s">
        <v>2507</v>
      </c>
      <c r="D272" s="120" t="s">
        <v>2508</v>
      </c>
      <c r="E272" s="120" t="s">
        <v>2503</v>
      </c>
      <c r="F272" s="120" t="s">
        <v>2509</v>
      </c>
      <c r="G272" s="120" t="s">
        <v>2510</v>
      </c>
      <c r="H272" s="120" t="s">
        <v>2511</v>
      </c>
      <c r="I272" s="120" t="s">
        <v>477</v>
      </c>
      <c r="J272" s="120" t="s">
        <v>1005</v>
      </c>
      <c r="K272" s="120" t="s">
        <v>995</v>
      </c>
      <c r="L272" s="120" t="s">
        <v>1006</v>
      </c>
      <c r="M272" s="125">
        <v>44172</v>
      </c>
      <c r="N272" s="140" t="s">
        <v>997</v>
      </c>
      <c r="O272" s="156"/>
      <c r="P272" s="156"/>
    </row>
    <row r="273" spans="1:16" ht="90" hidden="1">
      <c r="A273" s="139" t="s">
        <v>749</v>
      </c>
      <c r="B273" s="120" t="s">
        <v>818</v>
      </c>
      <c r="C273" s="120" t="s">
        <v>2512</v>
      </c>
      <c r="D273" s="120" t="s">
        <v>2513</v>
      </c>
      <c r="E273" s="120" t="s">
        <v>2514</v>
      </c>
      <c r="F273" s="120"/>
      <c r="G273" s="120" t="s">
        <v>2515</v>
      </c>
      <c r="H273" s="120" t="s">
        <v>2516</v>
      </c>
      <c r="I273" s="120"/>
      <c r="J273" s="120"/>
      <c r="K273" s="120" t="s">
        <v>1014</v>
      </c>
      <c r="L273" s="120" t="s">
        <v>1006</v>
      </c>
      <c r="M273" s="125">
        <v>44221</v>
      </c>
      <c r="N273" s="140" t="s">
        <v>997</v>
      </c>
      <c r="O273" s="156"/>
      <c r="P273" s="156"/>
    </row>
    <row r="274" spans="1:16" ht="180" hidden="1">
      <c r="A274" s="145" t="s">
        <v>791</v>
      </c>
      <c r="B274" s="103" t="s">
        <v>294</v>
      </c>
      <c r="C274" s="103" t="s">
        <v>791</v>
      </c>
      <c r="D274" s="103" t="s">
        <v>2517</v>
      </c>
      <c r="E274" s="120"/>
      <c r="F274" s="108" t="s">
        <v>2518</v>
      </c>
      <c r="G274" s="108" t="s">
        <v>2519</v>
      </c>
      <c r="H274" s="120"/>
      <c r="I274" s="120" t="s">
        <v>477</v>
      </c>
      <c r="J274" s="120" t="s">
        <v>1005</v>
      </c>
      <c r="K274" s="103" t="s">
        <v>995</v>
      </c>
      <c r="L274" s="120"/>
      <c r="M274" s="125">
        <v>44382</v>
      </c>
      <c r="N274" s="140" t="s">
        <v>997</v>
      </c>
      <c r="O274" s="156"/>
      <c r="P274" s="156"/>
    </row>
    <row r="275" spans="1:16" ht="75" hidden="1">
      <c r="A275" s="145" t="s">
        <v>922</v>
      </c>
      <c r="B275" s="103" t="s">
        <v>987</v>
      </c>
      <c r="C275" s="103" t="s">
        <v>922</v>
      </c>
      <c r="D275" s="108" t="s">
        <v>2520</v>
      </c>
      <c r="E275" s="120"/>
      <c r="F275" s="108" t="s">
        <v>2521</v>
      </c>
      <c r="G275" s="108" t="s">
        <v>2522</v>
      </c>
      <c r="H275" s="120"/>
      <c r="I275" s="53" t="s">
        <v>477</v>
      </c>
      <c r="J275" s="108" t="s">
        <v>2523</v>
      </c>
      <c r="K275" s="108" t="s">
        <v>1023</v>
      </c>
      <c r="L275" s="120"/>
      <c r="M275" s="125">
        <v>44382</v>
      </c>
      <c r="N275" s="140" t="s">
        <v>997</v>
      </c>
      <c r="O275" s="156"/>
      <c r="P275" s="156"/>
    </row>
    <row r="276" spans="1:16" ht="120" hidden="1">
      <c r="A276" s="146" t="s">
        <v>843</v>
      </c>
      <c r="B276" s="108" t="s">
        <v>987</v>
      </c>
      <c r="C276" s="108" t="s">
        <v>2524</v>
      </c>
      <c r="D276" s="108" t="s">
        <v>2525</v>
      </c>
      <c r="E276" s="120"/>
      <c r="F276" s="108" t="s">
        <v>2526</v>
      </c>
      <c r="G276" s="108" t="s">
        <v>2527</v>
      </c>
      <c r="H276" s="120"/>
      <c r="I276" s="53" t="s">
        <v>2528</v>
      </c>
      <c r="J276" s="108" t="s">
        <v>2529</v>
      </c>
      <c r="K276" s="108" t="s">
        <v>1023</v>
      </c>
      <c r="L276" s="120"/>
      <c r="M276" s="125">
        <v>44382</v>
      </c>
      <c r="N276" s="140" t="s">
        <v>997</v>
      </c>
      <c r="O276" s="156"/>
      <c r="P276" s="156"/>
    </row>
    <row r="277" spans="1:16" ht="225" hidden="1">
      <c r="A277" s="145" t="s">
        <v>929</v>
      </c>
      <c r="B277" s="103" t="s">
        <v>987</v>
      </c>
      <c r="C277" s="103" t="s">
        <v>2530</v>
      </c>
      <c r="D277" s="127" t="s">
        <v>2531</v>
      </c>
      <c r="E277" s="120"/>
      <c r="F277" s="103" t="s">
        <v>2532</v>
      </c>
      <c r="G277" s="103" t="s">
        <v>2533</v>
      </c>
      <c r="H277" s="120"/>
      <c r="I277" s="103" t="s">
        <v>477</v>
      </c>
      <c r="J277" s="120" t="s">
        <v>1005</v>
      </c>
      <c r="K277" s="103"/>
      <c r="L277" s="120"/>
      <c r="M277" s="125">
        <v>44382</v>
      </c>
      <c r="N277" s="140" t="s">
        <v>997</v>
      </c>
      <c r="O277" s="156"/>
      <c r="P277" s="156"/>
    </row>
    <row r="278" spans="1:16" ht="240" hidden="1">
      <c r="A278" s="139" t="s">
        <v>469</v>
      </c>
      <c r="B278" s="120" t="s">
        <v>882</v>
      </c>
      <c r="C278" s="120" t="s">
        <v>2534</v>
      </c>
      <c r="D278" s="120" t="s">
        <v>2535</v>
      </c>
      <c r="E278" s="120" t="s">
        <v>473</v>
      </c>
      <c r="F278" s="120" t="s">
        <v>474</v>
      </c>
      <c r="G278" s="120" t="s">
        <v>475</v>
      </c>
      <c r="H278" s="120" t="s">
        <v>2536</v>
      </c>
      <c r="I278" s="120" t="s">
        <v>477</v>
      </c>
      <c r="J278" s="120" t="s">
        <v>478</v>
      </c>
      <c r="K278" s="120" t="s">
        <v>1014</v>
      </c>
      <c r="L278" s="54" t="s">
        <v>1015</v>
      </c>
      <c r="M278" s="125">
        <v>44383</v>
      </c>
      <c r="N278" s="140" t="s">
        <v>997</v>
      </c>
      <c r="O278" s="156"/>
      <c r="P278" s="156"/>
    </row>
    <row r="279" spans="1:16" ht="255" hidden="1">
      <c r="A279" s="139" t="s">
        <v>712</v>
      </c>
      <c r="B279" s="120" t="s">
        <v>882</v>
      </c>
      <c r="C279" s="120" t="s">
        <v>2537</v>
      </c>
      <c r="D279" s="120" t="s">
        <v>2538</v>
      </c>
      <c r="E279" s="120" t="s">
        <v>2539</v>
      </c>
      <c r="F279" s="120" t="s">
        <v>474</v>
      </c>
      <c r="G279" s="120" t="s">
        <v>2540</v>
      </c>
      <c r="H279" s="120" t="s">
        <v>2541</v>
      </c>
      <c r="I279" s="120" t="s">
        <v>477</v>
      </c>
      <c r="J279" s="120" t="s">
        <v>478</v>
      </c>
      <c r="K279" s="120" t="s">
        <v>1014</v>
      </c>
      <c r="L279" s="54" t="s">
        <v>1015</v>
      </c>
      <c r="M279" s="125">
        <v>44383</v>
      </c>
      <c r="N279" s="140" t="s">
        <v>997</v>
      </c>
      <c r="O279" s="156"/>
      <c r="P279" s="156"/>
    </row>
    <row r="280" spans="1:16" ht="240" hidden="1">
      <c r="A280" s="139" t="s">
        <v>730</v>
      </c>
      <c r="B280" s="120" t="s">
        <v>882</v>
      </c>
      <c r="C280" s="120" t="s">
        <v>2542</v>
      </c>
      <c r="D280" s="120" t="s">
        <v>2543</v>
      </c>
      <c r="E280" s="120" t="s">
        <v>2544</v>
      </c>
      <c r="F280" s="120" t="s">
        <v>2545</v>
      </c>
      <c r="G280" s="120" t="s">
        <v>2546</v>
      </c>
      <c r="H280" s="120" t="s">
        <v>2536</v>
      </c>
      <c r="I280" s="120" t="s">
        <v>477</v>
      </c>
      <c r="J280" s="120" t="s">
        <v>478</v>
      </c>
      <c r="K280" s="120" t="s">
        <v>1014</v>
      </c>
      <c r="L280" s="54" t="s">
        <v>1015</v>
      </c>
      <c r="M280" s="125">
        <v>44383</v>
      </c>
      <c r="N280" s="140" t="s">
        <v>997</v>
      </c>
      <c r="O280" s="156"/>
      <c r="P280" s="156"/>
    </row>
    <row r="281" spans="1:16" ht="75" hidden="1">
      <c r="A281" s="139" t="s">
        <v>739</v>
      </c>
      <c r="B281" s="120" t="s">
        <v>302</v>
      </c>
      <c r="C281" s="120" t="s">
        <v>2547</v>
      </c>
      <c r="D281" s="120" t="s">
        <v>2548</v>
      </c>
      <c r="E281" s="120" t="s">
        <v>2549</v>
      </c>
      <c r="F281" s="120" t="s">
        <v>2550</v>
      </c>
      <c r="G281" s="120" t="s">
        <v>2551</v>
      </c>
      <c r="H281" s="120" t="s">
        <v>2552</v>
      </c>
      <c r="I281" s="153" t="s">
        <v>477</v>
      </c>
      <c r="J281" s="153" t="s">
        <v>2553</v>
      </c>
      <c r="K281" s="120" t="s">
        <v>1014</v>
      </c>
      <c r="L281" s="120" t="s">
        <v>996</v>
      </c>
      <c r="M281" s="125">
        <v>44595</v>
      </c>
      <c r="N281" s="147" t="s">
        <v>997</v>
      </c>
      <c r="O281" s="156"/>
      <c r="P281" s="156"/>
    </row>
    <row r="282" spans="1:16" ht="180" hidden="1">
      <c r="A282" s="139" t="s">
        <v>753</v>
      </c>
      <c r="B282" s="120" t="s">
        <v>302</v>
      </c>
      <c r="C282" s="120" t="s">
        <v>2554</v>
      </c>
      <c r="D282" s="120" t="s">
        <v>2555</v>
      </c>
      <c r="E282" s="120" t="s">
        <v>2549</v>
      </c>
      <c r="F282" s="120" t="s">
        <v>2550</v>
      </c>
      <c r="G282" s="120" t="s">
        <v>2556</v>
      </c>
      <c r="H282" s="120" t="s">
        <v>2557</v>
      </c>
      <c r="I282" s="153" t="s">
        <v>2528</v>
      </c>
      <c r="J282" s="153" t="s">
        <v>2558</v>
      </c>
      <c r="K282" s="120" t="s">
        <v>1014</v>
      </c>
      <c r="L282" s="120" t="s">
        <v>996</v>
      </c>
      <c r="M282" s="125">
        <v>44595</v>
      </c>
      <c r="N282" s="147" t="s">
        <v>997</v>
      </c>
      <c r="O282" s="156"/>
      <c r="P282" s="156"/>
    </row>
    <row r="283" spans="1:16" ht="210" hidden="1">
      <c r="A283" s="139" t="s">
        <v>933</v>
      </c>
      <c r="B283" s="120" t="s">
        <v>987</v>
      </c>
      <c r="C283" s="120" t="s">
        <v>2559</v>
      </c>
      <c r="D283" s="120" t="s">
        <v>2560</v>
      </c>
      <c r="E283" s="153" t="s">
        <v>2561</v>
      </c>
      <c r="F283" s="153" t="s">
        <v>991</v>
      </c>
      <c r="G283" s="119" t="s">
        <v>2562</v>
      </c>
      <c r="H283" s="120" t="s">
        <v>2563</v>
      </c>
      <c r="I283" s="153" t="s">
        <v>477</v>
      </c>
      <c r="J283" s="120" t="s">
        <v>1005</v>
      </c>
      <c r="K283" s="120" t="s">
        <v>995</v>
      </c>
      <c r="L283" s="120" t="s">
        <v>1006</v>
      </c>
      <c r="M283" s="125">
        <v>44595</v>
      </c>
      <c r="N283" s="147" t="s">
        <v>997</v>
      </c>
      <c r="O283" s="156"/>
      <c r="P283" s="156"/>
    </row>
    <row r="284" spans="1:16" ht="300" hidden="1">
      <c r="A284" s="139" t="s">
        <v>878</v>
      </c>
      <c r="B284" s="120" t="s">
        <v>288</v>
      </c>
      <c r="C284" s="120" t="s">
        <v>2564</v>
      </c>
      <c r="D284" s="120" t="s">
        <v>2565</v>
      </c>
      <c r="E284" s="120" t="s">
        <v>2566</v>
      </c>
      <c r="F284" s="154" t="s">
        <v>2567</v>
      </c>
      <c r="G284" s="120" t="s">
        <v>2568</v>
      </c>
      <c r="H284" s="120" t="s">
        <v>2569</v>
      </c>
      <c r="I284" s="119" t="s">
        <v>477</v>
      </c>
      <c r="J284" s="119" t="s">
        <v>1093</v>
      </c>
      <c r="K284" s="120" t="s">
        <v>1014</v>
      </c>
      <c r="L284" s="120" t="s">
        <v>996</v>
      </c>
      <c r="M284" s="125">
        <v>44595</v>
      </c>
      <c r="N284" s="147" t="s">
        <v>997</v>
      </c>
      <c r="O284" s="156"/>
      <c r="P284" s="156"/>
    </row>
    <row r="285" spans="1:16" s="155" customFormat="1" ht="150" hidden="1">
      <c r="A285" s="54" t="s">
        <v>902</v>
      </c>
      <c r="B285" s="120" t="s">
        <v>288</v>
      </c>
      <c r="C285" s="54" t="s">
        <v>2570</v>
      </c>
      <c r="D285" s="120" t="s">
        <v>2571</v>
      </c>
      <c r="E285" s="154" t="s">
        <v>2572</v>
      </c>
      <c r="F285" s="154" t="s">
        <v>1252</v>
      </c>
      <c r="G285" s="120" t="s">
        <v>2573</v>
      </c>
      <c r="H285" s="120" t="s">
        <v>2574</v>
      </c>
      <c r="I285" s="103" t="s">
        <v>477</v>
      </c>
      <c r="J285" s="103" t="s">
        <v>1093</v>
      </c>
      <c r="K285" s="120" t="s">
        <v>1014</v>
      </c>
      <c r="L285" s="120" t="s">
        <v>996</v>
      </c>
      <c r="M285" s="125">
        <v>44595</v>
      </c>
      <c r="N285" s="147" t="s">
        <v>997</v>
      </c>
      <c r="O285" s="156"/>
      <c r="P285" s="156"/>
    </row>
    <row r="286" spans="1:16" s="49" customFormat="1" ht="75" hidden="1">
      <c r="A286" s="139" t="s">
        <v>949</v>
      </c>
      <c r="B286" s="120" t="s">
        <v>298</v>
      </c>
      <c r="C286" s="120" t="s">
        <v>2575</v>
      </c>
      <c r="D286" s="120" t="s">
        <v>2576</v>
      </c>
      <c r="E286" s="120" t="s">
        <v>2577</v>
      </c>
      <c r="F286" s="120" t="s">
        <v>2578</v>
      </c>
      <c r="G286" s="120" t="s">
        <v>2579</v>
      </c>
      <c r="H286" s="120" t="s">
        <v>2580</v>
      </c>
      <c r="I286" s="120" t="s">
        <v>477</v>
      </c>
      <c r="J286" s="120" t="s">
        <v>1005</v>
      </c>
      <c r="K286" s="120" t="s">
        <v>1023</v>
      </c>
      <c r="L286" s="120" t="s">
        <v>1006</v>
      </c>
      <c r="M286" s="125">
        <v>44148</v>
      </c>
      <c r="N286" s="147" t="s">
        <v>1563</v>
      </c>
      <c r="O286" s="156"/>
      <c r="P286" s="156"/>
    </row>
    <row r="287" spans="1:16" ht="180" hidden="1">
      <c r="A287" s="139" t="s">
        <v>801</v>
      </c>
      <c r="B287" s="120" t="s">
        <v>341</v>
      </c>
      <c r="C287" s="120" t="s">
        <v>2581</v>
      </c>
      <c r="D287" s="120" t="s">
        <v>2582</v>
      </c>
      <c r="E287" s="120" t="s">
        <v>2583</v>
      </c>
      <c r="F287" s="120" t="s">
        <v>2584</v>
      </c>
      <c r="G287" s="120" t="s">
        <v>2585</v>
      </c>
      <c r="H287" s="120" t="s">
        <v>2586</v>
      </c>
      <c r="I287" s="120" t="s">
        <v>477</v>
      </c>
      <c r="J287" s="120" t="s">
        <v>544</v>
      </c>
      <c r="K287" s="120" t="s">
        <v>1014</v>
      </c>
      <c r="L287" s="120" t="s">
        <v>1015</v>
      </c>
      <c r="M287" s="125">
        <v>44148</v>
      </c>
      <c r="N287" s="147" t="s">
        <v>1563</v>
      </c>
      <c r="O287" s="156"/>
      <c r="P287" s="156"/>
    </row>
    <row r="288" spans="1:16" ht="150" hidden="1">
      <c r="A288" s="139" t="s">
        <v>694</v>
      </c>
      <c r="B288" s="120" t="s">
        <v>887</v>
      </c>
      <c r="C288" s="120" t="s">
        <v>2587</v>
      </c>
      <c r="D288" s="120" t="s">
        <v>2588</v>
      </c>
      <c r="E288" s="120" t="s">
        <v>2589</v>
      </c>
      <c r="F288" s="120" t="s">
        <v>2590</v>
      </c>
      <c r="G288" s="120" t="s">
        <v>2591</v>
      </c>
      <c r="H288" s="120" t="s">
        <v>2592</v>
      </c>
      <c r="I288" s="120" t="s">
        <v>477</v>
      </c>
      <c r="J288" s="120" t="s">
        <v>1590</v>
      </c>
      <c r="K288" s="120" t="s">
        <v>1014</v>
      </c>
      <c r="L288" s="120" t="s">
        <v>1006</v>
      </c>
      <c r="M288" s="125">
        <v>44148</v>
      </c>
      <c r="N288" s="147" t="s">
        <v>1563</v>
      </c>
      <c r="O288" s="156"/>
      <c r="P288" s="156"/>
    </row>
    <row r="289" spans="1:16" ht="75" hidden="1">
      <c r="A289" s="139" t="s">
        <v>904</v>
      </c>
      <c r="B289" s="120" t="s">
        <v>288</v>
      </c>
      <c r="C289" s="120" t="s">
        <v>2593</v>
      </c>
      <c r="D289" s="120" t="s">
        <v>2594</v>
      </c>
      <c r="E289" s="120" t="s">
        <v>1336</v>
      </c>
      <c r="F289" s="120" t="s">
        <v>1115</v>
      </c>
      <c r="G289" s="120" t="s">
        <v>2595</v>
      </c>
      <c r="H289" s="120" t="s">
        <v>2596</v>
      </c>
      <c r="I289" s="120" t="s">
        <v>494</v>
      </c>
      <c r="J289" s="120" t="s">
        <v>1340</v>
      </c>
      <c r="K289" s="120" t="s">
        <v>1014</v>
      </c>
      <c r="L289" s="120" t="s">
        <v>1015</v>
      </c>
      <c r="M289" s="125">
        <v>44148</v>
      </c>
      <c r="N289" s="147" t="s">
        <v>1563</v>
      </c>
      <c r="O289" s="156"/>
      <c r="P289" s="156"/>
    </row>
    <row r="290" spans="1:16" ht="135" hidden="1">
      <c r="A290" s="139" t="s">
        <v>907</v>
      </c>
      <c r="B290" s="120" t="s">
        <v>288</v>
      </c>
      <c r="C290" s="120" t="s">
        <v>2597</v>
      </c>
      <c r="D290" s="120" t="s">
        <v>2598</v>
      </c>
      <c r="E290" s="120" t="s">
        <v>2599</v>
      </c>
      <c r="F290" s="120" t="s">
        <v>2600</v>
      </c>
      <c r="G290" s="120" t="s">
        <v>2601</v>
      </c>
      <c r="H290" s="120" t="s">
        <v>2602</v>
      </c>
      <c r="I290" s="120" t="s">
        <v>477</v>
      </c>
      <c r="J290" s="120" t="s">
        <v>1093</v>
      </c>
      <c r="K290" s="120" t="s">
        <v>1014</v>
      </c>
      <c r="L290" s="120" t="s">
        <v>1015</v>
      </c>
      <c r="M290" s="125">
        <v>44148</v>
      </c>
      <c r="N290" s="147" t="s">
        <v>1563</v>
      </c>
      <c r="O290" s="156"/>
      <c r="P290" s="156"/>
    </row>
    <row r="291" spans="1:16" ht="330" hidden="1">
      <c r="A291" s="139" t="s">
        <v>911</v>
      </c>
      <c r="B291" s="120" t="s">
        <v>288</v>
      </c>
      <c r="C291" s="120" t="s">
        <v>2603</v>
      </c>
      <c r="D291" s="120" t="s">
        <v>2604</v>
      </c>
      <c r="E291" s="120" t="s">
        <v>2599</v>
      </c>
      <c r="F291" s="120" t="s">
        <v>2605</v>
      </c>
      <c r="G291" s="120" t="s">
        <v>2606</v>
      </c>
      <c r="H291" s="120" t="s">
        <v>2607</v>
      </c>
      <c r="I291" s="120" t="s">
        <v>477</v>
      </c>
      <c r="J291" s="120" t="s">
        <v>1093</v>
      </c>
      <c r="K291" s="120" t="s">
        <v>1014</v>
      </c>
      <c r="L291" s="120" t="s">
        <v>1015</v>
      </c>
      <c r="M291" s="125">
        <v>44148</v>
      </c>
      <c r="N291" s="147" t="s">
        <v>1563</v>
      </c>
      <c r="O291" s="156"/>
      <c r="P291" s="156"/>
    </row>
    <row r="292" spans="1:16" ht="315" hidden="1">
      <c r="A292" s="139" t="s">
        <v>952</v>
      </c>
      <c r="B292" s="120" t="s">
        <v>298</v>
      </c>
      <c r="C292" s="120" t="s">
        <v>2608</v>
      </c>
      <c r="D292" s="120" t="s">
        <v>2609</v>
      </c>
      <c r="E292" s="120" t="s">
        <v>2610</v>
      </c>
      <c r="F292" s="120" t="s">
        <v>2611</v>
      </c>
      <c r="G292" s="120" t="s">
        <v>2612</v>
      </c>
      <c r="H292" s="120" t="s">
        <v>2613</v>
      </c>
      <c r="I292" s="120" t="s">
        <v>477</v>
      </c>
      <c r="J292" s="120" t="s">
        <v>1093</v>
      </c>
      <c r="K292" s="120" t="s">
        <v>1014</v>
      </c>
      <c r="L292" s="120" t="s">
        <v>1015</v>
      </c>
      <c r="M292" s="125">
        <v>44148</v>
      </c>
      <c r="N292" s="147" t="s">
        <v>1563</v>
      </c>
      <c r="O292" s="156"/>
      <c r="P292" s="156"/>
    </row>
    <row r="293" spans="1:16" ht="210" hidden="1">
      <c r="A293" s="139" t="s">
        <v>809</v>
      </c>
      <c r="B293" s="120" t="s">
        <v>341</v>
      </c>
      <c r="C293" s="120" t="s">
        <v>2614</v>
      </c>
      <c r="D293" s="120" t="s">
        <v>2615</v>
      </c>
      <c r="E293" s="120" t="s">
        <v>2616</v>
      </c>
      <c r="F293" s="120" t="s">
        <v>2617</v>
      </c>
      <c r="G293" s="120" t="s">
        <v>2618</v>
      </c>
      <c r="H293" s="120" t="s">
        <v>2619</v>
      </c>
      <c r="I293" s="120" t="s">
        <v>477</v>
      </c>
      <c r="J293" s="120" t="s">
        <v>544</v>
      </c>
      <c r="K293" s="120" t="s">
        <v>1014</v>
      </c>
      <c r="L293" s="120" t="s">
        <v>1015</v>
      </c>
      <c r="M293" s="125">
        <v>44148</v>
      </c>
      <c r="N293" s="147" t="s">
        <v>1563</v>
      </c>
      <c r="O293" s="156"/>
      <c r="P293" s="156"/>
    </row>
    <row r="294" spans="1:16" ht="195" hidden="1">
      <c r="A294" s="139" t="s">
        <v>815</v>
      </c>
      <c r="B294" s="120" t="s">
        <v>341</v>
      </c>
      <c r="C294" s="120" t="s">
        <v>2620</v>
      </c>
      <c r="D294" s="120" t="s">
        <v>2621</v>
      </c>
      <c r="E294" s="120" t="s">
        <v>2622</v>
      </c>
      <c r="F294" s="120" t="s">
        <v>2623</v>
      </c>
      <c r="G294" s="120" t="s">
        <v>2624</v>
      </c>
      <c r="H294" s="120" t="s">
        <v>2619</v>
      </c>
      <c r="I294" s="120" t="s">
        <v>1352</v>
      </c>
      <c r="J294" s="120" t="s">
        <v>1353</v>
      </c>
      <c r="K294" s="120" t="s">
        <v>1014</v>
      </c>
      <c r="L294" s="120" t="s">
        <v>1006</v>
      </c>
      <c r="M294" s="125">
        <v>44148</v>
      </c>
      <c r="N294" s="147" t="s">
        <v>1563</v>
      </c>
      <c r="O294" s="156"/>
      <c r="P294" s="156"/>
    </row>
    <row r="295" spans="1:16" ht="210" hidden="1">
      <c r="A295" s="139" t="s">
        <v>772</v>
      </c>
      <c r="B295" s="120" t="s">
        <v>331</v>
      </c>
      <c r="C295" s="120" t="s">
        <v>2625</v>
      </c>
      <c r="D295" s="120" t="s">
        <v>2626</v>
      </c>
      <c r="E295" s="120" t="s">
        <v>2627</v>
      </c>
      <c r="F295" s="120" t="s">
        <v>2628</v>
      </c>
      <c r="G295" s="120" t="s">
        <v>2629</v>
      </c>
      <c r="H295" s="120" t="s">
        <v>2630</v>
      </c>
      <c r="I295" s="120" t="s">
        <v>477</v>
      </c>
      <c r="J295" s="120" t="s">
        <v>544</v>
      </c>
      <c r="K295" s="120" t="s">
        <v>1023</v>
      </c>
      <c r="L295" s="120" t="s">
        <v>1006</v>
      </c>
      <c r="M295" s="125">
        <v>44148</v>
      </c>
      <c r="N295" s="147" t="s">
        <v>1563</v>
      </c>
      <c r="O295" s="156"/>
      <c r="P295" s="156"/>
    </row>
    <row r="296" spans="1:16" ht="180" hidden="1">
      <c r="A296" s="139" t="s">
        <v>710</v>
      </c>
      <c r="B296" s="120" t="s">
        <v>1651</v>
      </c>
      <c r="C296" s="120" t="s">
        <v>2631</v>
      </c>
      <c r="D296" s="120" t="s">
        <v>2632</v>
      </c>
      <c r="E296" s="120" t="s">
        <v>2633</v>
      </c>
      <c r="F296" s="120" t="s">
        <v>2634</v>
      </c>
      <c r="G296" s="120" t="s">
        <v>2635</v>
      </c>
      <c r="H296" s="120" t="s">
        <v>2636</v>
      </c>
      <c r="I296" s="120" t="s">
        <v>477</v>
      </c>
      <c r="J296" s="120" t="s">
        <v>1658</v>
      </c>
      <c r="K296" s="120" t="s">
        <v>1023</v>
      </c>
      <c r="L296" s="120" t="s">
        <v>1006</v>
      </c>
      <c r="M296" s="125">
        <v>44146</v>
      </c>
      <c r="N296" s="147" t="s">
        <v>1541</v>
      </c>
      <c r="O296" s="156"/>
      <c r="P296" s="156"/>
    </row>
    <row r="297" spans="1:16" ht="240" hidden="1">
      <c r="A297" s="139" t="s">
        <v>802</v>
      </c>
      <c r="B297" s="120" t="s">
        <v>294</v>
      </c>
      <c r="C297" s="120" t="s">
        <v>2637</v>
      </c>
      <c r="D297" s="120" t="s">
        <v>2638</v>
      </c>
      <c r="E297" s="120" t="s">
        <v>2639</v>
      </c>
      <c r="F297" s="120" t="s">
        <v>2640</v>
      </c>
      <c r="G297" s="120" t="s">
        <v>2641</v>
      </c>
      <c r="H297" s="120" t="s">
        <v>2642</v>
      </c>
      <c r="I297" s="120" t="s">
        <v>494</v>
      </c>
      <c r="J297" s="120" t="s">
        <v>1858</v>
      </c>
      <c r="K297" s="120" t="s">
        <v>1014</v>
      </c>
      <c r="L297" s="120" t="s">
        <v>1015</v>
      </c>
      <c r="M297" s="125">
        <v>44146</v>
      </c>
      <c r="N297" s="147" t="s">
        <v>1541</v>
      </c>
      <c r="O297" s="156"/>
      <c r="P297" s="156"/>
    </row>
    <row r="298" spans="1:16" ht="150" hidden="1">
      <c r="A298" s="139" t="s">
        <v>713</v>
      </c>
      <c r="B298" s="120" t="s">
        <v>887</v>
      </c>
      <c r="C298" s="120" t="s">
        <v>2643</v>
      </c>
      <c r="D298" s="120" t="s">
        <v>2644</v>
      </c>
      <c r="E298" s="120" t="s">
        <v>2645</v>
      </c>
      <c r="F298" s="120" t="s">
        <v>2646</v>
      </c>
      <c r="G298" s="120" t="s">
        <v>2647</v>
      </c>
      <c r="H298" s="120" t="s">
        <v>2648</v>
      </c>
      <c r="I298" s="120" t="s">
        <v>477</v>
      </c>
      <c r="J298" s="128" t="s">
        <v>1590</v>
      </c>
      <c r="K298" s="120" t="s">
        <v>1014</v>
      </c>
      <c r="L298" s="120" t="s">
        <v>1006</v>
      </c>
      <c r="M298" s="125">
        <v>44146</v>
      </c>
      <c r="N298" s="147" t="s">
        <v>1541</v>
      </c>
      <c r="O298" s="156"/>
      <c r="P298" s="156"/>
    </row>
    <row r="299" spans="1:16" ht="150" hidden="1">
      <c r="A299" s="139" t="s">
        <v>731</v>
      </c>
      <c r="B299" s="120" t="s">
        <v>887</v>
      </c>
      <c r="C299" s="120" t="s">
        <v>2649</v>
      </c>
      <c r="D299" s="120" t="s">
        <v>2650</v>
      </c>
      <c r="E299" s="120" t="s">
        <v>2645</v>
      </c>
      <c r="F299" s="120" t="s">
        <v>2646</v>
      </c>
      <c r="G299" s="120" t="s">
        <v>2651</v>
      </c>
      <c r="H299" s="120" t="s">
        <v>2652</v>
      </c>
      <c r="I299" s="120" t="s">
        <v>477</v>
      </c>
      <c r="J299" s="128" t="s">
        <v>1590</v>
      </c>
      <c r="K299" s="120" t="s">
        <v>1014</v>
      </c>
      <c r="L299" s="120" t="s">
        <v>1006</v>
      </c>
      <c r="M299" s="125">
        <v>44146</v>
      </c>
      <c r="N299" s="147" t="s">
        <v>1541</v>
      </c>
      <c r="O299" s="156"/>
      <c r="P299" s="156"/>
    </row>
    <row r="300" spans="1:16" ht="210" hidden="1">
      <c r="A300" s="139" t="s">
        <v>781</v>
      </c>
      <c r="B300" s="120" t="s">
        <v>331</v>
      </c>
      <c r="C300" s="120" t="s">
        <v>2653</v>
      </c>
      <c r="D300" s="120" t="s">
        <v>2654</v>
      </c>
      <c r="E300" s="120" t="s">
        <v>2655</v>
      </c>
      <c r="F300" s="120" t="s">
        <v>2656</v>
      </c>
      <c r="G300" s="120" t="s">
        <v>2657</v>
      </c>
      <c r="H300" s="120" t="s">
        <v>2658</v>
      </c>
      <c r="I300" s="120" t="s">
        <v>477</v>
      </c>
      <c r="J300" s="120" t="s">
        <v>544</v>
      </c>
      <c r="K300" s="120" t="s">
        <v>1023</v>
      </c>
      <c r="L300" s="120" t="s">
        <v>1006</v>
      </c>
      <c r="M300" s="125">
        <v>44146</v>
      </c>
      <c r="N300" s="147" t="s">
        <v>1541</v>
      </c>
      <c r="O300" s="156"/>
      <c r="P300" s="156"/>
    </row>
    <row r="301" spans="1:16" ht="330" hidden="1">
      <c r="A301" s="139" t="s">
        <v>913</v>
      </c>
      <c r="B301" s="120" t="s">
        <v>288</v>
      </c>
      <c r="C301" s="120" t="s">
        <v>2659</v>
      </c>
      <c r="D301" s="120" t="s">
        <v>2660</v>
      </c>
      <c r="E301" s="120" t="s">
        <v>2661</v>
      </c>
      <c r="F301" s="120" t="s">
        <v>2662</v>
      </c>
      <c r="G301" s="120" t="s">
        <v>2663</v>
      </c>
      <c r="H301" s="120" t="s">
        <v>2664</v>
      </c>
      <c r="I301" s="120" t="s">
        <v>477</v>
      </c>
      <c r="J301" s="120" t="s">
        <v>1093</v>
      </c>
      <c r="K301" s="120" t="s">
        <v>1014</v>
      </c>
      <c r="L301" s="120" t="s">
        <v>1015</v>
      </c>
      <c r="M301" s="125">
        <v>44146</v>
      </c>
      <c r="N301" s="147" t="s">
        <v>1541</v>
      </c>
      <c r="O301" s="156"/>
      <c r="P301" s="156"/>
    </row>
    <row r="302" spans="1:16" ht="90" hidden="1">
      <c r="A302" s="139" t="s">
        <v>955</v>
      </c>
      <c r="B302" s="120" t="s">
        <v>298</v>
      </c>
      <c r="C302" s="120" t="s">
        <v>2665</v>
      </c>
      <c r="D302" s="120" t="s">
        <v>2666</v>
      </c>
      <c r="E302" s="120" t="s">
        <v>2667</v>
      </c>
      <c r="F302" s="120" t="s">
        <v>2668</v>
      </c>
      <c r="G302" s="120" t="s">
        <v>2669</v>
      </c>
      <c r="H302" s="120" t="s">
        <v>2670</v>
      </c>
      <c r="I302" s="120" t="s">
        <v>477</v>
      </c>
      <c r="J302" s="120" t="s">
        <v>1005</v>
      </c>
      <c r="K302" s="120" t="s">
        <v>1023</v>
      </c>
      <c r="L302" s="120" t="s">
        <v>1006</v>
      </c>
      <c r="M302" s="125">
        <v>44146</v>
      </c>
      <c r="N302" s="147" t="s">
        <v>1541</v>
      </c>
      <c r="O302" s="156"/>
      <c r="P302" s="156"/>
    </row>
    <row r="303" spans="1:16" ht="60" hidden="1">
      <c r="A303" s="139" t="s">
        <v>957</v>
      </c>
      <c r="B303" s="120" t="s">
        <v>298</v>
      </c>
      <c r="C303" s="120" t="s">
        <v>2671</v>
      </c>
      <c r="D303" s="120" t="s">
        <v>2672</v>
      </c>
      <c r="E303" s="120" t="s">
        <v>2673</v>
      </c>
      <c r="F303" s="120" t="s">
        <v>2674</v>
      </c>
      <c r="G303" s="120" t="s">
        <v>2675</v>
      </c>
      <c r="H303" s="120" t="s">
        <v>2676</v>
      </c>
      <c r="I303" s="120" t="s">
        <v>477</v>
      </c>
      <c r="J303" s="120" t="s">
        <v>1005</v>
      </c>
      <c r="K303" s="120" t="s">
        <v>1014</v>
      </c>
      <c r="L303" s="120" t="s">
        <v>1006</v>
      </c>
      <c r="M303" s="125">
        <v>44146</v>
      </c>
      <c r="N303" s="147" t="s">
        <v>1541</v>
      </c>
      <c r="O303" s="156"/>
      <c r="P303" s="156"/>
    </row>
    <row r="304" spans="1:16" ht="135" hidden="1">
      <c r="A304" s="139" t="s">
        <v>917</v>
      </c>
      <c r="B304" s="120" t="s">
        <v>288</v>
      </c>
      <c r="C304" s="120" t="s">
        <v>2677</v>
      </c>
      <c r="D304" s="120" t="s">
        <v>2678</v>
      </c>
      <c r="E304" s="120" t="s">
        <v>2679</v>
      </c>
      <c r="F304" s="120" t="s">
        <v>2680</v>
      </c>
      <c r="G304" s="120" t="s">
        <v>2681</v>
      </c>
      <c r="H304" s="120" t="s">
        <v>2682</v>
      </c>
      <c r="I304" s="120" t="s">
        <v>494</v>
      </c>
      <c r="J304" s="120" t="s">
        <v>1340</v>
      </c>
      <c r="K304" s="120" t="s">
        <v>1014</v>
      </c>
      <c r="L304" s="120" t="s">
        <v>1015</v>
      </c>
      <c r="M304" s="125">
        <v>44146</v>
      </c>
      <c r="N304" s="147" t="s">
        <v>1541</v>
      </c>
      <c r="O304" s="156"/>
      <c r="P304" s="156"/>
    </row>
    <row r="305" spans="1:16" ht="90" hidden="1">
      <c r="A305" s="139" t="s">
        <v>921</v>
      </c>
      <c r="B305" s="120" t="s">
        <v>288</v>
      </c>
      <c r="C305" s="120" t="s">
        <v>2683</v>
      </c>
      <c r="D305" s="120" t="s">
        <v>2684</v>
      </c>
      <c r="E305" s="120" t="s">
        <v>2667</v>
      </c>
      <c r="F305" s="120" t="s">
        <v>2668</v>
      </c>
      <c r="G305" s="120" t="s">
        <v>2685</v>
      </c>
      <c r="H305" s="120" t="s">
        <v>2686</v>
      </c>
      <c r="I305" s="120" t="s">
        <v>477</v>
      </c>
      <c r="J305" s="120" t="s">
        <v>1093</v>
      </c>
      <c r="K305" s="120" t="s">
        <v>1014</v>
      </c>
      <c r="L305" s="120" t="s">
        <v>1015</v>
      </c>
      <c r="M305" s="125">
        <v>44146</v>
      </c>
      <c r="N305" s="147" t="s">
        <v>1541</v>
      </c>
      <c r="O305" s="156"/>
      <c r="P305" s="156"/>
    </row>
    <row r="306" spans="1:16" ht="330" hidden="1">
      <c r="A306" s="139" t="s">
        <v>925</v>
      </c>
      <c r="B306" s="120" t="s">
        <v>288</v>
      </c>
      <c r="C306" s="120" t="s">
        <v>2687</v>
      </c>
      <c r="D306" s="120" t="s">
        <v>2688</v>
      </c>
      <c r="E306" s="120" t="s">
        <v>2689</v>
      </c>
      <c r="F306" s="120" t="s">
        <v>2662</v>
      </c>
      <c r="G306" s="120" t="s">
        <v>2690</v>
      </c>
      <c r="H306" s="120" t="s">
        <v>2664</v>
      </c>
      <c r="I306" s="120" t="s">
        <v>477</v>
      </c>
      <c r="J306" s="120" t="s">
        <v>1093</v>
      </c>
      <c r="K306" s="120" t="s">
        <v>1014</v>
      </c>
      <c r="L306" s="120" t="s">
        <v>1015</v>
      </c>
      <c r="M306" s="125">
        <v>44146</v>
      </c>
      <c r="N306" s="147" t="s">
        <v>1541</v>
      </c>
      <c r="O306" s="156"/>
      <c r="P306" s="156"/>
    </row>
    <row r="307" spans="1:16" ht="330" hidden="1">
      <c r="A307" s="139" t="s">
        <v>928</v>
      </c>
      <c r="B307" s="120" t="s">
        <v>288</v>
      </c>
      <c r="C307" s="120" t="s">
        <v>2659</v>
      </c>
      <c r="D307" s="120" t="s">
        <v>2691</v>
      </c>
      <c r="E307" s="120" t="s">
        <v>2661</v>
      </c>
      <c r="F307" s="120" t="s">
        <v>2662</v>
      </c>
      <c r="G307" s="120" t="s">
        <v>2692</v>
      </c>
      <c r="H307" s="120" t="s">
        <v>2664</v>
      </c>
      <c r="I307" s="120" t="s">
        <v>477</v>
      </c>
      <c r="J307" s="120" t="s">
        <v>1093</v>
      </c>
      <c r="K307" s="120" t="s">
        <v>1014</v>
      </c>
      <c r="L307" s="120" t="s">
        <v>1015</v>
      </c>
      <c r="M307" s="125">
        <v>44146</v>
      </c>
      <c r="N307" s="147" t="s">
        <v>1541</v>
      </c>
      <c r="O307" s="156"/>
      <c r="P307" s="156"/>
    </row>
    <row r="308" spans="1:16" ht="150" hidden="1">
      <c r="A308" s="139" t="s">
        <v>959</v>
      </c>
      <c r="B308" s="120" t="s">
        <v>298</v>
      </c>
      <c r="C308" s="120" t="s">
        <v>2693</v>
      </c>
      <c r="D308" s="120" t="s">
        <v>2694</v>
      </c>
      <c r="E308" s="120" t="s">
        <v>2695</v>
      </c>
      <c r="F308" s="120" t="s">
        <v>2696</v>
      </c>
      <c r="G308" s="120" t="s">
        <v>2697</v>
      </c>
      <c r="H308" s="120" t="s">
        <v>2698</v>
      </c>
      <c r="I308" s="120" t="s">
        <v>477</v>
      </c>
      <c r="J308" s="120" t="s">
        <v>1590</v>
      </c>
      <c r="K308" s="120" t="s">
        <v>1014</v>
      </c>
      <c r="L308" s="120" t="s">
        <v>1015</v>
      </c>
      <c r="M308" s="125">
        <v>44146</v>
      </c>
      <c r="N308" s="147" t="s">
        <v>1541</v>
      </c>
      <c r="O308" s="156"/>
      <c r="P308" s="156"/>
    </row>
    <row r="309" spans="1:16" ht="120" hidden="1">
      <c r="A309" s="139" t="s">
        <v>763</v>
      </c>
      <c r="B309" s="120" t="s">
        <v>451</v>
      </c>
      <c r="C309" s="120" t="s">
        <v>2699</v>
      </c>
      <c r="D309" s="120" t="s">
        <v>2700</v>
      </c>
      <c r="E309" s="120" t="s">
        <v>2701</v>
      </c>
      <c r="F309" s="120" t="s">
        <v>2702</v>
      </c>
      <c r="G309" s="120" t="s">
        <v>2703</v>
      </c>
      <c r="H309" s="120" t="s">
        <v>2704</v>
      </c>
      <c r="I309" s="120" t="s">
        <v>477</v>
      </c>
      <c r="J309" s="120" t="s">
        <v>544</v>
      </c>
      <c r="K309" s="120" t="s">
        <v>1014</v>
      </c>
      <c r="L309" s="120" t="s">
        <v>1006</v>
      </c>
      <c r="M309" s="125">
        <v>44146</v>
      </c>
      <c r="N309" s="147" t="s">
        <v>1541</v>
      </c>
      <c r="O309" s="156"/>
      <c r="P309" s="156"/>
    </row>
    <row r="310" spans="1:16" ht="330" hidden="1">
      <c r="A310" s="139" t="s">
        <v>932</v>
      </c>
      <c r="B310" s="120" t="s">
        <v>288</v>
      </c>
      <c r="C310" s="120" t="s">
        <v>2705</v>
      </c>
      <c r="D310" s="120" t="s">
        <v>2706</v>
      </c>
      <c r="E310" s="120" t="s">
        <v>2661</v>
      </c>
      <c r="F310" s="120" t="s">
        <v>2662</v>
      </c>
      <c r="G310" s="120" t="s">
        <v>2707</v>
      </c>
      <c r="H310" s="120" t="s">
        <v>2708</v>
      </c>
      <c r="I310" s="120" t="s">
        <v>477</v>
      </c>
      <c r="J310" s="120" t="s">
        <v>1093</v>
      </c>
      <c r="K310" s="120" t="s">
        <v>1014</v>
      </c>
      <c r="L310" s="120" t="s">
        <v>1015</v>
      </c>
      <c r="M310" s="125">
        <v>44146</v>
      </c>
      <c r="N310" s="147" t="s">
        <v>1541</v>
      </c>
      <c r="O310" s="156"/>
      <c r="P310" s="156"/>
    </row>
    <row r="311" spans="1:16" ht="75" hidden="1">
      <c r="A311" s="139" t="s">
        <v>726</v>
      </c>
      <c r="B311" s="120" t="s">
        <v>859</v>
      </c>
      <c r="C311" s="120" t="s">
        <v>2709</v>
      </c>
      <c r="D311" s="120" t="s">
        <v>2710</v>
      </c>
      <c r="E311" s="120" t="s">
        <v>2711</v>
      </c>
      <c r="F311" s="120" t="s">
        <v>2712</v>
      </c>
      <c r="G311" s="120" t="s">
        <v>2713</v>
      </c>
      <c r="H311" s="120" t="s">
        <v>2714</v>
      </c>
      <c r="I311" s="120" t="s">
        <v>477</v>
      </c>
      <c r="J311" s="120" t="s">
        <v>1005</v>
      </c>
      <c r="K311" s="120" t="s">
        <v>1014</v>
      </c>
      <c r="L311" s="120" t="s">
        <v>1015</v>
      </c>
      <c r="M311" s="125">
        <v>44148</v>
      </c>
      <c r="N311" s="147" t="s">
        <v>1563</v>
      </c>
      <c r="O311" s="156"/>
      <c r="P311" s="156"/>
    </row>
    <row r="312" spans="1:16" ht="45" hidden="1">
      <c r="A312" s="139" t="s">
        <v>960</v>
      </c>
      <c r="B312" s="120" t="s">
        <v>298</v>
      </c>
      <c r="C312" s="120" t="s">
        <v>2715</v>
      </c>
      <c r="D312" s="120" t="s">
        <v>2716</v>
      </c>
      <c r="E312" s="120" t="s">
        <v>2717</v>
      </c>
      <c r="F312" s="120" t="s">
        <v>2718</v>
      </c>
      <c r="G312" s="120" t="s">
        <v>2719</v>
      </c>
      <c r="H312" s="120" t="s">
        <v>2720</v>
      </c>
      <c r="I312" s="120" t="s">
        <v>477</v>
      </c>
      <c r="J312" s="120" t="s">
        <v>1005</v>
      </c>
      <c r="K312" s="120" t="s">
        <v>1014</v>
      </c>
      <c r="L312" s="120" t="s">
        <v>1015</v>
      </c>
      <c r="M312" s="125">
        <v>44148</v>
      </c>
      <c r="N312" s="147" t="s">
        <v>1563</v>
      </c>
      <c r="O312" s="156"/>
      <c r="P312" s="156"/>
    </row>
    <row r="313" spans="1:16" ht="75" hidden="1">
      <c r="A313" s="139" t="s">
        <v>961</v>
      </c>
      <c r="B313" s="120" t="s">
        <v>298</v>
      </c>
      <c r="C313" s="120" t="s">
        <v>2721</v>
      </c>
      <c r="D313" s="120" t="s">
        <v>2722</v>
      </c>
      <c r="E313" s="120" t="s">
        <v>2667</v>
      </c>
      <c r="F313" s="120" t="s">
        <v>2668</v>
      </c>
      <c r="G313" s="120" t="s">
        <v>2685</v>
      </c>
      <c r="H313" s="120" t="s">
        <v>2723</v>
      </c>
      <c r="I313" s="120" t="s">
        <v>2479</v>
      </c>
      <c r="J313" s="120" t="s">
        <v>2479</v>
      </c>
      <c r="K313" s="120" t="s">
        <v>1014</v>
      </c>
      <c r="L313" s="120" t="s">
        <v>1006</v>
      </c>
      <c r="M313" s="125">
        <v>44148</v>
      </c>
      <c r="N313" s="147" t="s">
        <v>1563</v>
      </c>
      <c r="O313" s="156"/>
      <c r="P313" s="156"/>
    </row>
    <row r="314" spans="1:16" ht="90" hidden="1">
      <c r="A314" s="139" t="s">
        <v>962</v>
      </c>
      <c r="B314" s="120" t="s">
        <v>298</v>
      </c>
      <c r="C314" s="120" t="s">
        <v>2724</v>
      </c>
      <c r="D314" s="120" t="s">
        <v>2725</v>
      </c>
      <c r="E314" s="120" t="s">
        <v>2726</v>
      </c>
      <c r="F314" s="120" t="s">
        <v>2727</v>
      </c>
      <c r="G314" s="120" t="s">
        <v>2728</v>
      </c>
      <c r="H314" s="120" t="s">
        <v>2729</v>
      </c>
      <c r="I314" s="120" t="s">
        <v>477</v>
      </c>
      <c r="J314" s="120" t="s">
        <v>1590</v>
      </c>
      <c r="K314" s="120" t="s">
        <v>1014</v>
      </c>
      <c r="L314" s="120" t="s">
        <v>1006</v>
      </c>
      <c r="M314" s="125">
        <v>44144</v>
      </c>
      <c r="N314" s="147" t="s">
        <v>1541</v>
      </c>
      <c r="O314" s="156"/>
      <c r="P314" s="156"/>
    </row>
    <row r="315" spans="1:16" ht="165" hidden="1">
      <c r="A315" s="139" t="s">
        <v>963</v>
      </c>
      <c r="B315" s="120" t="s">
        <v>298</v>
      </c>
      <c r="C315" s="120" t="s">
        <v>2730</v>
      </c>
      <c r="D315" s="120" t="s">
        <v>2731</v>
      </c>
      <c r="E315" s="120" t="s">
        <v>2732</v>
      </c>
      <c r="F315" s="120" t="s">
        <v>2733</v>
      </c>
      <c r="G315" s="120" t="s">
        <v>2734</v>
      </c>
      <c r="H315" s="120" t="s">
        <v>2735</v>
      </c>
      <c r="I315" s="120" t="s">
        <v>477</v>
      </c>
      <c r="J315" s="120" t="s">
        <v>478</v>
      </c>
      <c r="K315" s="120" t="s">
        <v>1014</v>
      </c>
      <c r="L315" s="120" t="s">
        <v>1015</v>
      </c>
      <c r="M315" s="125">
        <v>44144</v>
      </c>
      <c r="N315" s="147" t="s">
        <v>1541</v>
      </c>
      <c r="O315" s="156"/>
      <c r="P315" s="156"/>
    </row>
    <row r="316" spans="1:16" ht="75" hidden="1">
      <c r="A316" s="139" t="s">
        <v>964</v>
      </c>
      <c r="B316" s="120" t="s">
        <v>298</v>
      </c>
      <c r="C316" s="120" t="s">
        <v>2736</v>
      </c>
      <c r="D316" s="120" t="s">
        <v>2737</v>
      </c>
      <c r="E316" s="120" t="s">
        <v>2738</v>
      </c>
      <c r="F316" s="120" t="s">
        <v>2739</v>
      </c>
      <c r="G316" s="120" t="s">
        <v>2740</v>
      </c>
      <c r="H316" s="120" t="s">
        <v>2741</v>
      </c>
      <c r="I316" s="120" t="s">
        <v>477</v>
      </c>
      <c r="J316" s="120" t="s">
        <v>478</v>
      </c>
      <c r="K316" s="120" t="s">
        <v>995</v>
      </c>
      <c r="L316" s="120" t="s">
        <v>1015</v>
      </c>
      <c r="M316" s="125">
        <v>44144</v>
      </c>
      <c r="N316" s="147" t="s">
        <v>1541</v>
      </c>
      <c r="O316" s="156"/>
      <c r="P316" s="156"/>
    </row>
    <row r="317" spans="1:16" ht="180" hidden="1">
      <c r="A317" s="139" t="s">
        <v>716</v>
      </c>
      <c r="B317" s="120" t="s">
        <v>754</v>
      </c>
      <c r="C317" s="120" t="s">
        <v>2742</v>
      </c>
      <c r="D317" s="120" t="s">
        <v>2743</v>
      </c>
      <c r="E317" s="120" t="s">
        <v>2744</v>
      </c>
      <c r="F317" s="120" t="s">
        <v>2745</v>
      </c>
      <c r="G317" s="120" t="s">
        <v>2746</v>
      </c>
      <c r="H317" s="120" t="s">
        <v>2747</v>
      </c>
      <c r="I317" s="120" t="s">
        <v>477</v>
      </c>
      <c r="J317" s="120" t="s">
        <v>1051</v>
      </c>
      <c r="K317" s="120" t="s">
        <v>1014</v>
      </c>
      <c r="L317" s="120" t="s">
        <v>1015</v>
      </c>
      <c r="M317" s="125">
        <v>44144</v>
      </c>
      <c r="N317" s="147" t="s">
        <v>1541</v>
      </c>
      <c r="O317" s="156"/>
      <c r="P317" s="156"/>
    </row>
    <row r="318" spans="1:16" ht="105" hidden="1">
      <c r="A318" s="139" t="s">
        <v>771</v>
      </c>
      <c r="B318" s="120" t="s">
        <v>451</v>
      </c>
      <c r="C318" s="120" t="s">
        <v>2748</v>
      </c>
      <c r="D318" s="120" t="s">
        <v>2749</v>
      </c>
      <c r="E318" s="120" t="s">
        <v>2701</v>
      </c>
      <c r="F318" s="120" t="s">
        <v>2750</v>
      </c>
      <c r="G318" s="120" t="s">
        <v>2751</v>
      </c>
      <c r="H318" s="120" t="s">
        <v>2752</v>
      </c>
      <c r="I318" s="120" t="s">
        <v>477</v>
      </c>
      <c r="J318" s="120" t="s">
        <v>544</v>
      </c>
      <c r="K318" s="120" t="s">
        <v>1014</v>
      </c>
      <c r="L318" s="120" t="s">
        <v>1006</v>
      </c>
      <c r="M318" s="125">
        <v>44144</v>
      </c>
      <c r="N318" s="147" t="s">
        <v>1541</v>
      </c>
      <c r="O318" s="156"/>
      <c r="P318" s="156"/>
    </row>
    <row r="319" spans="1:16" ht="180" hidden="1">
      <c r="A319" s="139" t="s">
        <v>825</v>
      </c>
      <c r="B319" s="120" t="s">
        <v>341</v>
      </c>
      <c r="C319" s="120" t="s">
        <v>2753</v>
      </c>
      <c r="D319" s="120" t="s">
        <v>2754</v>
      </c>
      <c r="E319" s="120" t="s">
        <v>2755</v>
      </c>
      <c r="F319" s="120" t="s">
        <v>2756</v>
      </c>
      <c r="G319" s="120" t="s">
        <v>2757</v>
      </c>
      <c r="H319" s="120" t="s">
        <v>2758</v>
      </c>
      <c r="I319" s="120" t="s">
        <v>477</v>
      </c>
      <c r="J319" s="120" t="s">
        <v>544</v>
      </c>
      <c r="K319" s="120" t="s">
        <v>1014</v>
      </c>
      <c r="L319" s="120" t="s">
        <v>1015</v>
      </c>
      <c r="M319" s="125">
        <v>44144</v>
      </c>
      <c r="N319" s="147" t="s">
        <v>1541</v>
      </c>
      <c r="O319" s="156"/>
      <c r="P319" s="156"/>
    </row>
    <row r="320" spans="1:16" ht="165" hidden="1">
      <c r="A320" s="139" t="s">
        <v>965</v>
      </c>
      <c r="B320" s="120" t="s">
        <v>298</v>
      </c>
      <c r="C320" s="120" t="s">
        <v>2759</v>
      </c>
      <c r="D320" s="120" t="s">
        <v>2760</v>
      </c>
      <c r="E320" s="120" t="s">
        <v>2761</v>
      </c>
      <c r="F320" s="120" t="s">
        <v>2762</v>
      </c>
      <c r="G320" s="120" t="s">
        <v>2763</v>
      </c>
      <c r="H320" s="120" t="s">
        <v>2764</v>
      </c>
      <c r="I320" s="120" t="s">
        <v>477</v>
      </c>
      <c r="J320" s="120" t="s">
        <v>511</v>
      </c>
      <c r="K320" s="120" t="s">
        <v>1014</v>
      </c>
      <c r="L320" s="120" t="s">
        <v>1015</v>
      </c>
      <c r="M320" s="125">
        <v>44146</v>
      </c>
      <c r="N320" s="147" t="s">
        <v>1541</v>
      </c>
      <c r="O320" s="156"/>
      <c r="P320" s="156"/>
    </row>
    <row r="321" spans="1:16" ht="75" hidden="1">
      <c r="A321" s="139" t="s">
        <v>740</v>
      </c>
      <c r="B321" s="120" t="s">
        <v>859</v>
      </c>
      <c r="C321" s="120" t="s">
        <v>2765</v>
      </c>
      <c r="D321" s="120" t="s">
        <v>2766</v>
      </c>
      <c r="E321" s="120" t="s">
        <v>2711</v>
      </c>
      <c r="F321" s="120" t="s">
        <v>2767</v>
      </c>
      <c r="G321" s="120" t="s">
        <v>2768</v>
      </c>
      <c r="H321" s="120" t="s">
        <v>2769</v>
      </c>
      <c r="I321" s="120" t="s">
        <v>477</v>
      </c>
      <c r="J321" s="120" t="s">
        <v>1005</v>
      </c>
      <c r="K321" s="120" t="s">
        <v>1014</v>
      </c>
      <c r="L321" s="120" t="s">
        <v>1015</v>
      </c>
      <c r="M321" s="125">
        <v>44146</v>
      </c>
      <c r="N321" s="147" t="s">
        <v>1541</v>
      </c>
      <c r="O321" s="156"/>
      <c r="P321" s="156"/>
    </row>
    <row r="322" spans="1:16" ht="240" hidden="1">
      <c r="A322" s="139" t="s">
        <v>966</v>
      </c>
      <c r="B322" s="120" t="s">
        <v>298</v>
      </c>
      <c r="C322" s="120" t="s">
        <v>2770</v>
      </c>
      <c r="D322" s="120" t="s">
        <v>2771</v>
      </c>
      <c r="E322" s="120" t="s">
        <v>2772</v>
      </c>
      <c r="F322" s="120" t="s">
        <v>491</v>
      </c>
      <c r="G322" s="120" t="s">
        <v>2773</v>
      </c>
      <c r="H322" s="120" t="s">
        <v>2774</v>
      </c>
      <c r="I322" s="120"/>
      <c r="J322" s="120" t="s">
        <v>495</v>
      </c>
      <c r="K322" s="120" t="s">
        <v>1023</v>
      </c>
      <c r="L322" s="120" t="s">
        <v>1015</v>
      </c>
      <c r="M322" s="125">
        <v>44146</v>
      </c>
      <c r="N322" s="147" t="s">
        <v>1541</v>
      </c>
      <c r="O322" s="156"/>
      <c r="P322" s="156"/>
    </row>
    <row r="323" spans="1:16" ht="165" hidden="1">
      <c r="A323" s="139" t="s">
        <v>967</v>
      </c>
      <c r="B323" s="120" t="s">
        <v>298</v>
      </c>
      <c r="C323" s="120" t="s">
        <v>2775</v>
      </c>
      <c r="D323" s="120" t="s">
        <v>2776</v>
      </c>
      <c r="E323" s="120" t="s">
        <v>2777</v>
      </c>
      <c r="F323" s="120" t="s">
        <v>2778</v>
      </c>
      <c r="G323" s="120" t="s">
        <v>2779</v>
      </c>
      <c r="H323" s="120" t="s">
        <v>2780</v>
      </c>
      <c r="I323" s="120"/>
      <c r="J323" s="120"/>
      <c r="K323" s="120" t="s">
        <v>1014</v>
      </c>
      <c r="L323" s="120" t="s">
        <v>1015</v>
      </c>
      <c r="M323" s="125">
        <v>44146</v>
      </c>
      <c r="N323" s="147" t="s">
        <v>1541</v>
      </c>
      <c r="O323" s="156"/>
      <c r="P323" s="156"/>
    </row>
    <row r="324" spans="1:16" ht="165" hidden="1">
      <c r="A324" s="139" t="s">
        <v>915</v>
      </c>
      <c r="B324" s="120" t="s">
        <v>357</v>
      </c>
      <c r="C324" s="120" t="s">
        <v>2781</v>
      </c>
      <c r="D324" s="120" t="s">
        <v>2782</v>
      </c>
      <c r="E324" s="120" t="s">
        <v>2783</v>
      </c>
      <c r="F324" s="120" t="s">
        <v>2784</v>
      </c>
      <c r="G324" s="120" t="s">
        <v>2785</v>
      </c>
      <c r="H324" s="120" t="s">
        <v>2786</v>
      </c>
      <c r="I324" s="120" t="s">
        <v>477</v>
      </c>
      <c r="J324" s="120" t="s">
        <v>544</v>
      </c>
      <c r="K324" s="120" t="s">
        <v>1014</v>
      </c>
      <c r="L324" s="120" t="s">
        <v>1006</v>
      </c>
      <c r="M324" s="125">
        <v>44146</v>
      </c>
      <c r="N324" s="147" t="s">
        <v>1541</v>
      </c>
      <c r="O324" s="156"/>
      <c r="P324" s="156"/>
    </row>
    <row r="325" spans="1:16" ht="75" hidden="1">
      <c r="A325" s="139" t="s">
        <v>968</v>
      </c>
      <c r="B325" s="120" t="s">
        <v>298</v>
      </c>
      <c r="C325" s="120" t="s">
        <v>2787</v>
      </c>
      <c r="D325" s="120" t="s">
        <v>2788</v>
      </c>
      <c r="E325" s="120" t="s">
        <v>2789</v>
      </c>
      <c r="F325" s="120" t="s">
        <v>2790</v>
      </c>
      <c r="G325" s="120" t="s">
        <v>2791</v>
      </c>
      <c r="H325" s="120" t="s">
        <v>2792</v>
      </c>
      <c r="I325" s="120" t="s">
        <v>494</v>
      </c>
      <c r="J325" s="120" t="s">
        <v>2793</v>
      </c>
      <c r="K325" s="120" t="s">
        <v>1014</v>
      </c>
      <c r="L325" s="120" t="s">
        <v>1006</v>
      </c>
      <c r="M325" s="125">
        <v>44146</v>
      </c>
      <c r="N325" s="147" t="s">
        <v>1541</v>
      </c>
      <c r="O325" s="156"/>
      <c r="P325" s="156"/>
    </row>
    <row r="326" spans="1:16" ht="60" hidden="1">
      <c r="A326" s="139" t="s">
        <v>936</v>
      </c>
      <c r="B326" s="120" t="s">
        <v>288</v>
      </c>
      <c r="C326" s="120" t="s">
        <v>2794</v>
      </c>
      <c r="D326" s="120" t="s">
        <v>2795</v>
      </c>
      <c r="E326" s="120" t="s">
        <v>2796</v>
      </c>
      <c r="F326" s="120" t="s">
        <v>2797</v>
      </c>
      <c r="G326" s="120" t="s">
        <v>2798</v>
      </c>
      <c r="H326" s="120" t="s">
        <v>2799</v>
      </c>
      <c r="I326" s="120" t="s">
        <v>477</v>
      </c>
      <c r="J326" s="120" t="s">
        <v>1093</v>
      </c>
      <c r="K326" s="120" t="s">
        <v>1014</v>
      </c>
      <c r="L326" s="120" t="s">
        <v>1015</v>
      </c>
      <c r="M326" s="125">
        <v>44146</v>
      </c>
      <c r="N326" s="147" t="s">
        <v>1541</v>
      </c>
      <c r="O326" s="156"/>
      <c r="P326" s="156"/>
    </row>
    <row r="327" spans="1:16" ht="135" hidden="1">
      <c r="A327" s="139" t="s">
        <v>792</v>
      </c>
      <c r="B327" s="120" t="s">
        <v>331</v>
      </c>
      <c r="C327" s="120" t="s">
        <v>2800</v>
      </c>
      <c r="D327" s="120" t="s">
        <v>2801</v>
      </c>
      <c r="E327" s="120" t="s">
        <v>2802</v>
      </c>
      <c r="F327" s="120" t="s">
        <v>2803</v>
      </c>
      <c r="G327" s="120" t="s">
        <v>2804</v>
      </c>
      <c r="H327" s="120" t="s">
        <v>2805</v>
      </c>
      <c r="I327" s="120" t="s">
        <v>477</v>
      </c>
      <c r="J327" s="120" t="s">
        <v>544</v>
      </c>
      <c r="K327" s="120" t="s">
        <v>1014</v>
      </c>
      <c r="L327" s="120" t="s">
        <v>1015</v>
      </c>
      <c r="M327" s="125">
        <v>44146</v>
      </c>
      <c r="N327" s="147" t="s">
        <v>1541</v>
      </c>
      <c r="O327" s="156"/>
      <c r="P327" s="156"/>
    </row>
    <row r="328" spans="1:16" ht="150" hidden="1">
      <c r="A328" s="139" t="s">
        <v>779</v>
      </c>
      <c r="B328" s="120" t="s">
        <v>451</v>
      </c>
      <c r="C328" s="120" t="s">
        <v>2748</v>
      </c>
      <c r="D328" s="120" t="s">
        <v>2806</v>
      </c>
      <c r="E328" s="120" t="s">
        <v>2701</v>
      </c>
      <c r="F328" s="120" t="s">
        <v>2807</v>
      </c>
      <c r="G328" s="120" t="s">
        <v>2751</v>
      </c>
      <c r="H328" s="120" t="s">
        <v>2808</v>
      </c>
      <c r="I328" s="120" t="s">
        <v>477</v>
      </c>
      <c r="J328" s="120" t="s">
        <v>544</v>
      </c>
      <c r="K328" s="120" t="s">
        <v>1014</v>
      </c>
      <c r="L328" s="120" t="s">
        <v>1006</v>
      </c>
      <c r="M328" s="125">
        <v>44146</v>
      </c>
      <c r="N328" s="147" t="s">
        <v>1541</v>
      </c>
      <c r="O328" s="156"/>
      <c r="P328" s="156"/>
    </row>
    <row r="329" spans="1:16" ht="225" hidden="1">
      <c r="A329" s="139" t="s">
        <v>810</v>
      </c>
      <c r="B329" s="120" t="s">
        <v>294</v>
      </c>
      <c r="C329" s="120" t="s">
        <v>2809</v>
      </c>
      <c r="D329" s="120" t="s">
        <v>2810</v>
      </c>
      <c r="E329" s="120" t="s">
        <v>1235</v>
      </c>
      <c r="F329" s="120" t="s">
        <v>2811</v>
      </c>
      <c r="G329" s="120" t="s">
        <v>2812</v>
      </c>
      <c r="H329" s="120" t="s">
        <v>2813</v>
      </c>
      <c r="I329" s="120" t="s">
        <v>477</v>
      </c>
      <c r="J329" s="120" t="s">
        <v>2814</v>
      </c>
      <c r="K329" s="120" t="s">
        <v>1023</v>
      </c>
      <c r="L329" s="120" t="s">
        <v>1015</v>
      </c>
      <c r="M329" s="125">
        <v>44146</v>
      </c>
      <c r="N329" s="147" t="s">
        <v>1541</v>
      </c>
      <c r="O329" s="156"/>
      <c r="P329" s="156"/>
    </row>
    <row r="330" spans="1:16" ht="135" hidden="1">
      <c r="A330" s="139" t="s">
        <v>940</v>
      </c>
      <c r="B330" s="120" t="s">
        <v>288</v>
      </c>
      <c r="C330" s="120" t="s">
        <v>2815</v>
      </c>
      <c r="D330" s="120" t="s">
        <v>2816</v>
      </c>
      <c r="E330" s="120" t="s">
        <v>1336</v>
      </c>
      <c r="F330" s="120" t="s">
        <v>2817</v>
      </c>
      <c r="G330" s="120" t="s">
        <v>1338</v>
      </c>
      <c r="H330" s="120" t="s">
        <v>2818</v>
      </c>
      <c r="I330" s="120" t="s">
        <v>494</v>
      </c>
      <c r="J330" s="120" t="s">
        <v>1340</v>
      </c>
      <c r="K330" s="120" t="s">
        <v>1014</v>
      </c>
      <c r="L330" s="120" t="s">
        <v>1015</v>
      </c>
      <c r="M330" s="125">
        <v>44146</v>
      </c>
      <c r="N330" s="147" t="s">
        <v>1541</v>
      </c>
      <c r="O330" s="156"/>
      <c r="P330" s="156"/>
    </row>
    <row r="331" spans="1:16" ht="120" hidden="1">
      <c r="A331" s="139" t="s">
        <v>848</v>
      </c>
      <c r="B331" s="120" t="s">
        <v>345</v>
      </c>
      <c r="C331" s="120" t="s">
        <v>2819</v>
      </c>
      <c r="D331" s="120" t="s">
        <v>2820</v>
      </c>
      <c r="E331" s="120" t="s">
        <v>2821</v>
      </c>
      <c r="F331" s="120" t="s">
        <v>2822</v>
      </c>
      <c r="G331" s="120" t="s">
        <v>2823</v>
      </c>
      <c r="H331" s="120" t="s">
        <v>2824</v>
      </c>
      <c r="I331" s="120" t="s">
        <v>477</v>
      </c>
      <c r="J331" s="120" t="s">
        <v>1063</v>
      </c>
      <c r="K331" s="120" t="s">
        <v>1014</v>
      </c>
      <c r="L331" s="120" t="s">
        <v>1006</v>
      </c>
      <c r="M331" s="125">
        <v>44146</v>
      </c>
      <c r="N331" s="147" t="s">
        <v>1541</v>
      </c>
      <c r="O331" s="156"/>
      <c r="P331" s="156"/>
    </row>
    <row r="332" spans="1:16" ht="105" hidden="1">
      <c r="A332" s="139" t="s">
        <v>969</v>
      </c>
      <c r="B332" s="120" t="s">
        <v>298</v>
      </c>
      <c r="C332" s="120" t="s">
        <v>2825</v>
      </c>
      <c r="D332" s="120" t="s">
        <v>2826</v>
      </c>
      <c r="E332" s="120" t="s">
        <v>2827</v>
      </c>
      <c r="F332" s="120" t="s">
        <v>2828</v>
      </c>
      <c r="G332" s="120" t="s">
        <v>2829</v>
      </c>
      <c r="H332" s="120" t="s">
        <v>2830</v>
      </c>
      <c r="I332" s="120" t="s">
        <v>477</v>
      </c>
      <c r="J332" s="120" t="s">
        <v>544</v>
      </c>
      <c r="K332" s="120" t="s">
        <v>1014</v>
      </c>
      <c r="L332" s="120" t="s">
        <v>1006</v>
      </c>
      <c r="M332" s="125">
        <v>44146</v>
      </c>
      <c r="N332" s="147" t="s">
        <v>1541</v>
      </c>
      <c r="O332" s="156"/>
      <c r="P332" s="156"/>
    </row>
    <row r="333" spans="1:16" ht="165" hidden="1">
      <c r="A333" s="139" t="s">
        <v>970</v>
      </c>
      <c r="B333" s="120" t="s">
        <v>298</v>
      </c>
      <c r="C333" s="120" t="s">
        <v>2831</v>
      </c>
      <c r="D333" s="120" t="s">
        <v>2832</v>
      </c>
      <c r="E333" s="120" t="s">
        <v>2777</v>
      </c>
      <c r="F333" s="120" t="s">
        <v>2833</v>
      </c>
      <c r="G333" s="120" t="s">
        <v>2834</v>
      </c>
      <c r="H333" s="120" t="s">
        <v>2835</v>
      </c>
      <c r="I333" s="120"/>
      <c r="J333" s="120"/>
      <c r="K333" s="120" t="s">
        <v>1014</v>
      </c>
      <c r="L333" s="120" t="s">
        <v>1015</v>
      </c>
      <c r="M333" s="125">
        <v>44146</v>
      </c>
      <c r="N333" s="147" t="s">
        <v>1541</v>
      </c>
      <c r="O333" s="156"/>
      <c r="P333" s="156"/>
    </row>
    <row r="334" spans="1:16" ht="135" hidden="1">
      <c r="A334" s="139" t="s">
        <v>803</v>
      </c>
      <c r="B334" s="120" t="s">
        <v>331</v>
      </c>
      <c r="C334" s="120" t="s">
        <v>2836</v>
      </c>
      <c r="D334" s="120" t="s">
        <v>2837</v>
      </c>
      <c r="E334" s="120" t="s">
        <v>2802</v>
      </c>
      <c r="F334" s="120" t="s">
        <v>2803</v>
      </c>
      <c r="G334" s="120" t="s">
        <v>2838</v>
      </c>
      <c r="H334" s="120" t="s">
        <v>2839</v>
      </c>
      <c r="I334" s="120" t="s">
        <v>477</v>
      </c>
      <c r="J334" s="120" t="s">
        <v>544</v>
      </c>
      <c r="K334" s="120" t="s">
        <v>1023</v>
      </c>
      <c r="L334" s="120" t="s">
        <v>1006</v>
      </c>
      <c r="M334" s="125">
        <v>44146</v>
      </c>
      <c r="N334" s="147" t="s">
        <v>1541</v>
      </c>
      <c r="O334" s="156"/>
      <c r="P334" s="156"/>
    </row>
    <row r="335" spans="1:16" ht="105" hidden="1">
      <c r="A335" s="139" t="s">
        <v>790</v>
      </c>
      <c r="B335" s="120" t="s">
        <v>451</v>
      </c>
      <c r="C335" s="120" t="s">
        <v>2840</v>
      </c>
      <c r="D335" s="120" t="s">
        <v>2841</v>
      </c>
      <c r="E335" s="120" t="s">
        <v>2701</v>
      </c>
      <c r="F335" s="120" t="s">
        <v>2842</v>
      </c>
      <c r="G335" s="120" t="s">
        <v>2843</v>
      </c>
      <c r="H335" s="120" t="s">
        <v>2844</v>
      </c>
      <c r="I335" s="120" t="s">
        <v>477</v>
      </c>
      <c r="J335" s="120" t="s">
        <v>544</v>
      </c>
      <c r="K335" s="120" t="s">
        <v>1014</v>
      </c>
      <c r="L335" s="120" t="s">
        <v>1006</v>
      </c>
      <c r="M335" s="125">
        <v>44146</v>
      </c>
      <c r="N335" s="147" t="s">
        <v>1541</v>
      </c>
      <c r="O335" s="156"/>
      <c r="P335" s="156"/>
    </row>
    <row r="336" spans="1:16" ht="180" hidden="1">
      <c r="A336" s="139" t="s">
        <v>716</v>
      </c>
      <c r="B336" s="120" t="s">
        <v>754</v>
      </c>
      <c r="C336" s="120" t="s">
        <v>2742</v>
      </c>
      <c r="D336" s="120" t="s">
        <v>2743</v>
      </c>
      <c r="E336" s="120" t="s">
        <v>2744</v>
      </c>
      <c r="F336" s="120" t="s">
        <v>2745</v>
      </c>
      <c r="G336" s="120" t="s">
        <v>2746</v>
      </c>
      <c r="H336" s="120" t="s">
        <v>2845</v>
      </c>
      <c r="I336" s="120" t="s">
        <v>477</v>
      </c>
      <c r="J336" s="120" t="s">
        <v>1051</v>
      </c>
      <c r="K336" s="120" t="s">
        <v>1014</v>
      </c>
      <c r="L336" s="120" t="s">
        <v>1015</v>
      </c>
      <c r="M336" s="125">
        <v>44146</v>
      </c>
      <c r="N336" s="147" t="s">
        <v>1541</v>
      </c>
      <c r="O336" s="156"/>
      <c r="P336" s="156"/>
    </row>
    <row r="337" spans="1:16" ht="135" hidden="1">
      <c r="A337" s="139" t="s">
        <v>792</v>
      </c>
      <c r="B337" s="120" t="s">
        <v>331</v>
      </c>
      <c r="C337" s="120" t="s">
        <v>2800</v>
      </c>
      <c r="D337" s="120" t="s">
        <v>2846</v>
      </c>
      <c r="E337" s="120" t="s">
        <v>2802</v>
      </c>
      <c r="F337" s="120" t="s">
        <v>2803</v>
      </c>
      <c r="G337" s="120" t="s">
        <v>2847</v>
      </c>
      <c r="H337" s="120" t="s">
        <v>2805</v>
      </c>
      <c r="I337" s="120" t="s">
        <v>477</v>
      </c>
      <c r="J337" s="120" t="s">
        <v>544</v>
      </c>
      <c r="K337" s="120" t="s">
        <v>1014</v>
      </c>
      <c r="L337" s="120" t="s">
        <v>1015</v>
      </c>
      <c r="M337" s="125">
        <v>44146</v>
      </c>
      <c r="N337" s="147" t="s">
        <v>1541</v>
      </c>
      <c r="O337" s="156"/>
      <c r="P337" s="156"/>
    </row>
    <row r="338" spans="1:16" ht="165" hidden="1">
      <c r="A338" s="139" t="s">
        <v>944</v>
      </c>
      <c r="B338" s="120" t="s">
        <v>288</v>
      </c>
      <c r="C338" s="120" t="s">
        <v>2848</v>
      </c>
      <c r="D338" s="120" t="s">
        <v>2849</v>
      </c>
      <c r="E338" s="120" t="s">
        <v>2850</v>
      </c>
      <c r="F338" s="120" t="s">
        <v>2851</v>
      </c>
      <c r="G338" s="120" t="s">
        <v>2852</v>
      </c>
      <c r="H338" s="120" t="s">
        <v>2853</v>
      </c>
      <c r="I338" s="120" t="s">
        <v>477</v>
      </c>
      <c r="J338" s="120" t="s">
        <v>1093</v>
      </c>
      <c r="K338" s="120" t="s">
        <v>1014</v>
      </c>
      <c r="L338" s="120" t="s">
        <v>1015</v>
      </c>
      <c r="M338" s="125">
        <v>44146</v>
      </c>
      <c r="N338" s="147" t="s">
        <v>1541</v>
      </c>
      <c r="O338" s="156"/>
      <c r="P338" s="156"/>
    </row>
    <row r="339" spans="1:16" ht="195" hidden="1">
      <c r="A339" s="139" t="s">
        <v>971</v>
      </c>
      <c r="B339" s="120" t="s">
        <v>298</v>
      </c>
      <c r="C339" s="120" t="s">
        <v>2854</v>
      </c>
      <c r="D339" s="120" t="s">
        <v>2855</v>
      </c>
      <c r="E339" s="120" t="s">
        <v>2856</v>
      </c>
      <c r="F339" s="120" t="s">
        <v>2857</v>
      </c>
      <c r="G339" s="120" t="s">
        <v>2858</v>
      </c>
      <c r="H339" s="120" t="s">
        <v>2859</v>
      </c>
      <c r="I339" s="120" t="s">
        <v>494</v>
      </c>
      <c r="J339" s="120" t="s">
        <v>2860</v>
      </c>
      <c r="K339" s="120" t="s">
        <v>1014</v>
      </c>
      <c r="L339" s="120" t="s">
        <v>1015</v>
      </c>
      <c r="M339" s="125">
        <v>44148</v>
      </c>
      <c r="N339" s="147" t="s">
        <v>1563</v>
      </c>
      <c r="O339" s="156"/>
      <c r="P339" s="156"/>
    </row>
    <row r="340" spans="1:16" ht="165" hidden="1">
      <c r="A340" s="139" t="s">
        <v>743</v>
      </c>
      <c r="B340" s="120" t="s">
        <v>887</v>
      </c>
      <c r="C340" s="120" t="s">
        <v>2861</v>
      </c>
      <c r="D340" s="120" t="s">
        <v>2862</v>
      </c>
      <c r="E340" s="120" t="s">
        <v>2726</v>
      </c>
      <c r="F340" s="120" t="s">
        <v>2863</v>
      </c>
      <c r="G340" s="120" t="s">
        <v>2864</v>
      </c>
      <c r="H340" s="120" t="s">
        <v>2865</v>
      </c>
      <c r="I340" s="120" t="s">
        <v>477</v>
      </c>
      <c r="J340" s="120" t="s">
        <v>1590</v>
      </c>
      <c r="K340" s="120" t="s">
        <v>1014</v>
      </c>
      <c r="L340" s="120" t="s">
        <v>1006</v>
      </c>
      <c r="M340" s="125">
        <v>44148</v>
      </c>
      <c r="N340" s="147" t="s">
        <v>1563</v>
      </c>
      <c r="O340" s="156"/>
      <c r="P340" s="156"/>
    </row>
    <row r="341" spans="1:16" ht="210" hidden="1">
      <c r="A341" s="139" t="s">
        <v>2866</v>
      </c>
      <c r="B341" s="120" t="s">
        <v>74</v>
      </c>
      <c r="C341" s="120" t="s">
        <v>2867</v>
      </c>
      <c r="D341" s="120" t="s">
        <v>2868</v>
      </c>
      <c r="E341" s="120" t="s">
        <v>2869</v>
      </c>
      <c r="F341" s="120" t="s">
        <v>2870</v>
      </c>
      <c r="G341" s="120" t="s">
        <v>2871</v>
      </c>
      <c r="H341" s="120" t="s">
        <v>2872</v>
      </c>
      <c r="I341" s="120" t="s">
        <v>477</v>
      </c>
      <c r="J341" s="120" t="s">
        <v>1005</v>
      </c>
      <c r="K341" s="120" t="s">
        <v>1014</v>
      </c>
      <c r="L341" s="120"/>
      <c r="M341" s="125">
        <v>44252</v>
      </c>
      <c r="N341" s="147" t="s">
        <v>997</v>
      </c>
      <c r="O341" s="156"/>
      <c r="P341" s="156"/>
    </row>
    <row r="342" spans="1:16" ht="300" hidden="1">
      <c r="A342" s="139" t="s">
        <v>830</v>
      </c>
      <c r="B342" s="120" t="s">
        <v>341</v>
      </c>
      <c r="C342" s="120" t="s">
        <v>2873</v>
      </c>
      <c r="D342" s="120" t="s">
        <v>2874</v>
      </c>
      <c r="E342" s="120" t="s">
        <v>1205</v>
      </c>
      <c r="F342" s="120" t="s">
        <v>1206</v>
      </c>
      <c r="G342" s="120" t="s">
        <v>2875</v>
      </c>
      <c r="H342" s="120" t="s">
        <v>2876</v>
      </c>
      <c r="I342" s="120" t="s">
        <v>477</v>
      </c>
      <c r="J342" s="120" t="s">
        <v>544</v>
      </c>
      <c r="K342" s="120" t="s">
        <v>1014</v>
      </c>
      <c r="L342" s="120" t="s">
        <v>996</v>
      </c>
      <c r="M342" s="125">
        <v>44252</v>
      </c>
      <c r="N342" s="147" t="s">
        <v>997</v>
      </c>
      <c r="O342" s="156"/>
      <c r="P342" s="156"/>
    </row>
    <row r="343" spans="1:16" ht="60" hidden="1">
      <c r="A343" s="139" t="s">
        <v>972</v>
      </c>
      <c r="B343" s="120" t="s">
        <v>298</v>
      </c>
      <c r="C343" s="120" t="s">
        <v>2877</v>
      </c>
      <c r="D343" s="120" t="s">
        <v>2878</v>
      </c>
      <c r="E343" s="120" t="s">
        <v>2879</v>
      </c>
      <c r="F343" s="120" t="s">
        <v>1306</v>
      </c>
      <c r="G343" s="120" t="s">
        <v>2880</v>
      </c>
      <c r="H343" s="120" t="s">
        <v>2881</v>
      </c>
      <c r="I343" s="120" t="s">
        <v>477</v>
      </c>
      <c r="J343" s="120" t="s">
        <v>1005</v>
      </c>
      <c r="K343" s="120" t="s">
        <v>1023</v>
      </c>
      <c r="L343" s="120" t="s">
        <v>1006</v>
      </c>
      <c r="M343" s="125">
        <v>44252</v>
      </c>
      <c r="N343" s="147" t="s">
        <v>997</v>
      </c>
      <c r="O343" s="156"/>
      <c r="P343" s="156"/>
    </row>
    <row r="344" spans="1:16" ht="225" hidden="1">
      <c r="A344" s="139" t="s">
        <v>973</v>
      </c>
      <c r="B344" s="120" t="s">
        <v>298</v>
      </c>
      <c r="C344" s="120" t="s">
        <v>2882</v>
      </c>
      <c r="D344" s="120" t="s">
        <v>2883</v>
      </c>
      <c r="E344" s="120" t="s">
        <v>1910</v>
      </c>
      <c r="F344" s="120" t="s">
        <v>1911</v>
      </c>
      <c r="G344" s="120" t="s">
        <v>1912</v>
      </c>
      <c r="H344" s="120" t="s">
        <v>2884</v>
      </c>
      <c r="I344" s="120" t="s">
        <v>494</v>
      </c>
      <c r="J344" s="120" t="s">
        <v>1013</v>
      </c>
      <c r="K344" s="120" t="s">
        <v>1014</v>
      </c>
      <c r="L344" s="120" t="s">
        <v>1015</v>
      </c>
      <c r="M344" s="125">
        <v>44252</v>
      </c>
      <c r="N344" s="147" t="s">
        <v>997</v>
      </c>
      <c r="O344" s="156"/>
      <c r="P344" s="156"/>
    </row>
    <row r="345" spans="1:16" ht="135" hidden="1">
      <c r="A345" s="139" t="s">
        <v>974</v>
      </c>
      <c r="B345" s="120" t="s">
        <v>298</v>
      </c>
      <c r="C345" s="120" t="s">
        <v>2885</v>
      </c>
      <c r="D345" s="120" t="s">
        <v>2886</v>
      </c>
      <c r="E345" s="120" t="s">
        <v>2887</v>
      </c>
      <c r="F345" s="120" t="s">
        <v>2888</v>
      </c>
      <c r="G345" s="120" t="s">
        <v>2889</v>
      </c>
      <c r="H345" s="120" t="s">
        <v>2890</v>
      </c>
      <c r="I345" s="120" t="s">
        <v>477</v>
      </c>
      <c r="J345" s="120" t="s">
        <v>511</v>
      </c>
      <c r="K345" s="120" t="s">
        <v>1014</v>
      </c>
      <c r="L345" s="120" t="s">
        <v>1015</v>
      </c>
      <c r="M345" s="125">
        <v>44252</v>
      </c>
      <c r="N345" s="147" t="s">
        <v>997</v>
      </c>
      <c r="O345" s="156"/>
      <c r="P345" s="156"/>
    </row>
    <row r="346" spans="1:16" ht="315" hidden="1">
      <c r="A346" s="139" t="s">
        <v>919</v>
      </c>
      <c r="B346" s="120" t="s">
        <v>357</v>
      </c>
      <c r="C346" s="120" t="s">
        <v>2891</v>
      </c>
      <c r="D346" s="120" t="s">
        <v>2892</v>
      </c>
      <c r="E346" s="120" t="s">
        <v>1395</v>
      </c>
      <c r="F346" s="120" t="s">
        <v>1396</v>
      </c>
      <c r="G346" s="120" t="s">
        <v>2893</v>
      </c>
      <c r="H346" s="120" t="s">
        <v>2894</v>
      </c>
      <c r="I346" s="120" t="s">
        <v>477</v>
      </c>
      <c r="J346" s="120" t="s">
        <v>544</v>
      </c>
      <c r="K346" s="120" t="s">
        <v>1014</v>
      </c>
      <c r="L346" s="120" t="s">
        <v>996</v>
      </c>
      <c r="M346" s="125">
        <v>44252</v>
      </c>
      <c r="N346" s="147" t="s">
        <v>997</v>
      </c>
      <c r="O346" s="156"/>
      <c r="P346" s="156"/>
    </row>
    <row r="347" spans="1:16" ht="225" hidden="1">
      <c r="A347" s="139" t="s">
        <v>807</v>
      </c>
      <c r="B347" s="120" t="s">
        <v>291</v>
      </c>
      <c r="C347" s="120" t="s">
        <v>2895</v>
      </c>
      <c r="D347" s="120" t="s">
        <v>2896</v>
      </c>
      <c r="E347" s="120" t="s">
        <v>1073</v>
      </c>
      <c r="F347" s="120" t="s">
        <v>2897</v>
      </c>
      <c r="G347" s="120" t="s">
        <v>2898</v>
      </c>
      <c r="H347" s="120" t="s">
        <v>2894</v>
      </c>
      <c r="I347" s="120" t="s">
        <v>477</v>
      </c>
      <c r="J347" s="120" t="s">
        <v>994</v>
      </c>
      <c r="K347" s="120" t="s">
        <v>995</v>
      </c>
      <c r="L347" s="120"/>
      <c r="M347" s="125">
        <v>44382</v>
      </c>
      <c r="N347" s="147" t="s">
        <v>997</v>
      </c>
      <c r="O347" s="156"/>
      <c r="P347" s="156"/>
    </row>
    <row r="348" spans="1:16" ht="300" hidden="1">
      <c r="A348" s="139" t="s">
        <v>812</v>
      </c>
      <c r="B348" s="120" t="s">
        <v>291</v>
      </c>
      <c r="C348" s="120" t="s">
        <v>812</v>
      </c>
      <c r="D348" s="122" t="s">
        <v>2899</v>
      </c>
      <c r="E348" s="120" t="s">
        <v>1073</v>
      </c>
      <c r="F348" s="123" t="s">
        <v>2900</v>
      </c>
      <c r="G348" s="122" t="s">
        <v>2901</v>
      </c>
      <c r="H348" s="120"/>
      <c r="I348" s="122" t="s">
        <v>477</v>
      </c>
      <c r="J348" s="53" t="s">
        <v>2902</v>
      </c>
      <c r="K348" s="123" t="s">
        <v>995</v>
      </c>
      <c r="L348" s="120"/>
      <c r="M348" s="125">
        <v>44382</v>
      </c>
      <c r="N348" s="147" t="s">
        <v>997</v>
      </c>
      <c r="O348" s="156"/>
      <c r="P348" s="156"/>
    </row>
    <row r="349" spans="1:16" ht="240" hidden="1">
      <c r="A349" s="139" t="s">
        <v>2903</v>
      </c>
      <c r="B349" s="120" t="s">
        <v>2904</v>
      </c>
      <c r="C349" s="120" t="s">
        <v>2905</v>
      </c>
      <c r="D349" s="120" t="s">
        <v>2906</v>
      </c>
      <c r="E349" s="120"/>
      <c r="F349" s="120" t="s">
        <v>2907</v>
      </c>
      <c r="G349" s="120" t="s">
        <v>2908</v>
      </c>
      <c r="H349" s="120"/>
      <c r="I349" s="120" t="s">
        <v>477</v>
      </c>
      <c r="J349" s="120" t="s">
        <v>1005</v>
      </c>
      <c r="K349" s="120" t="s">
        <v>1014</v>
      </c>
      <c r="L349" s="120"/>
      <c r="M349" s="125">
        <v>44382</v>
      </c>
      <c r="N349" s="147" t="s">
        <v>997</v>
      </c>
      <c r="O349" s="156"/>
      <c r="P349" s="156"/>
    </row>
    <row r="350" spans="1:16" ht="255" hidden="1">
      <c r="A350" s="139" t="s">
        <v>923</v>
      </c>
      <c r="B350" s="120" t="s">
        <v>357</v>
      </c>
      <c r="C350" s="120" t="s">
        <v>2909</v>
      </c>
      <c r="D350" s="120" t="s">
        <v>2910</v>
      </c>
      <c r="E350" s="120"/>
      <c r="F350" s="120" t="s">
        <v>2911</v>
      </c>
      <c r="G350" s="120" t="s">
        <v>2912</v>
      </c>
      <c r="H350" s="120"/>
      <c r="I350" s="120" t="s">
        <v>477</v>
      </c>
      <c r="J350" s="120" t="s">
        <v>2017</v>
      </c>
      <c r="K350" s="120" t="s">
        <v>1014</v>
      </c>
      <c r="L350" s="120"/>
      <c r="M350" s="125">
        <v>44382</v>
      </c>
      <c r="N350" s="147" t="s">
        <v>997</v>
      </c>
      <c r="O350" s="156"/>
      <c r="P350" s="156"/>
    </row>
    <row r="351" spans="1:16" ht="255">
      <c r="A351" s="139" t="s">
        <v>937</v>
      </c>
      <c r="B351" s="120" t="s">
        <v>987</v>
      </c>
      <c r="C351" s="120" t="s">
        <v>2913</v>
      </c>
      <c r="D351" s="53" t="s">
        <v>2914</v>
      </c>
      <c r="E351" s="120"/>
      <c r="F351" s="53" t="s">
        <v>2915</v>
      </c>
      <c r="G351" s="53" t="s">
        <v>2916</v>
      </c>
      <c r="H351" s="120"/>
      <c r="I351" s="53" t="s">
        <v>477</v>
      </c>
      <c r="J351" s="120" t="s">
        <v>1063</v>
      </c>
      <c r="K351" s="120" t="s">
        <v>1023</v>
      </c>
      <c r="L351" s="120"/>
      <c r="M351" s="125">
        <v>44382</v>
      </c>
      <c r="N351" s="147" t="s">
        <v>997</v>
      </c>
      <c r="O351" s="156"/>
      <c r="P351" s="156"/>
    </row>
    <row r="352" spans="1:16" ht="90" hidden="1">
      <c r="A352" s="142" t="s">
        <v>975</v>
      </c>
      <c r="B352" s="53" t="s">
        <v>298</v>
      </c>
      <c r="C352" s="53" t="s">
        <v>2917</v>
      </c>
      <c r="D352" s="53" t="s">
        <v>2918</v>
      </c>
      <c r="E352" s="120"/>
      <c r="F352" s="53" t="s">
        <v>2919</v>
      </c>
      <c r="G352" s="53" t="s">
        <v>2920</v>
      </c>
      <c r="H352" s="120"/>
      <c r="I352" s="120" t="s">
        <v>477</v>
      </c>
      <c r="J352" s="120" t="s">
        <v>1005</v>
      </c>
      <c r="K352" s="120" t="s">
        <v>995</v>
      </c>
      <c r="L352" s="120"/>
      <c r="M352" s="125">
        <v>44382</v>
      </c>
      <c r="N352" s="147" t="s">
        <v>997</v>
      </c>
      <c r="O352" s="156"/>
      <c r="P352" s="156"/>
    </row>
    <row r="353" spans="1:16" ht="210" hidden="1">
      <c r="A353" s="139" t="s">
        <v>976</v>
      </c>
      <c r="B353" s="120" t="s">
        <v>298</v>
      </c>
      <c r="C353" s="120" t="s">
        <v>2921</v>
      </c>
      <c r="D353" s="120" t="s">
        <v>2922</v>
      </c>
      <c r="E353" s="120"/>
      <c r="F353" s="120" t="s">
        <v>2923</v>
      </c>
      <c r="G353" s="120" t="s">
        <v>2924</v>
      </c>
      <c r="H353" s="120"/>
      <c r="I353" s="120" t="s">
        <v>477</v>
      </c>
      <c r="J353" s="120" t="s">
        <v>2925</v>
      </c>
      <c r="K353" s="120" t="s">
        <v>1023</v>
      </c>
      <c r="L353" s="120"/>
      <c r="M353" s="125">
        <v>44382</v>
      </c>
      <c r="N353" s="147" t="s">
        <v>997</v>
      </c>
      <c r="O353" s="156"/>
      <c r="P353" s="156"/>
    </row>
    <row r="354" spans="1:16" ht="195" hidden="1">
      <c r="A354" s="139" t="s">
        <v>816</v>
      </c>
      <c r="B354" s="120" t="s">
        <v>294</v>
      </c>
      <c r="C354" s="120" t="s">
        <v>2926</v>
      </c>
      <c r="D354" s="120" t="s">
        <v>2927</v>
      </c>
      <c r="E354" s="120"/>
      <c r="F354" s="120" t="s">
        <v>2928</v>
      </c>
      <c r="G354" s="120" t="s">
        <v>2929</v>
      </c>
      <c r="H354" s="120"/>
      <c r="I354" s="120" t="s">
        <v>477</v>
      </c>
      <c r="J354" s="120" t="s">
        <v>2017</v>
      </c>
      <c r="K354" s="120" t="s">
        <v>1014</v>
      </c>
      <c r="L354" s="120"/>
      <c r="M354" s="125">
        <v>44382</v>
      </c>
      <c r="N354" s="147" t="s">
        <v>997</v>
      </c>
      <c r="O354" s="156"/>
      <c r="P354" s="156"/>
    </row>
    <row r="355" spans="1:16" ht="75" hidden="1">
      <c r="A355" s="139" t="s">
        <v>926</v>
      </c>
      <c r="B355" s="120" t="s">
        <v>357</v>
      </c>
      <c r="C355" s="120" t="s">
        <v>2930</v>
      </c>
      <c r="D355" s="53" t="s">
        <v>2931</v>
      </c>
      <c r="E355" s="120"/>
      <c r="F355" s="53" t="s">
        <v>2932</v>
      </c>
      <c r="G355" s="53" t="s">
        <v>2933</v>
      </c>
      <c r="H355" s="120"/>
      <c r="I355" s="53" t="s">
        <v>494</v>
      </c>
      <c r="J355" s="120" t="s">
        <v>1070</v>
      </c>
      <c r="K355" s="120" t="s">
        <v>1014</v>
      </c>
      <c r="L355" s="120"/>
      <c r="M355" s="125">
        <v>44382</v>
      </c>
      <c r="N355" s="147" t="s">
        <v>997</v>
      </c>
      <c r="O355" s="156"/>
      <c r="P355" s="156"/>
    </row>
    <row r="356" spans="1:16" ht="150" hidden="1">
      <c r="A356" s="139" t="s">
        <v>822</v>
      </c>
      <c r="B356" s="120" t="s">
        <v>291</v>
      </c>
      <c r="C356" s="120" t="s">
        <v>2934</v>
      </c>
      <c r="D356" s="122" t="s">
        <v>2935</v>
      </c>
      <c r="E356" s="120"/>
      <c r="F356" s="122" t="s">
        <v>2936</v>
      </c>
      <c r="G356" s="122" t="s">
        <v>2937</v>
      </c>
      <c r="H356" s="120"/>
      <c r="I356" s="122" t="s">
        <v>477</v>
      </c>
      <c r="J356" s="120" t="s">
        <v>2099</v>
      </c>
      <c r="K356" s="123" t="s">
        <v>1014</v>
      </c>
      <c r="L356" s="120"/>
      <c r="M356" s="125">
        <v>44382</v>
      </c>
      <c r="N356" s="147" t="s">
        <v>997</v>
      </c>
      <c r="O356" s="156"/>
      <c r="P356" s="156"/>
    </row>
    <row r="357" spans="1:16" ht="390" hidden="1">
      <c r="A357" s="160" t="s">
        <v>930</v>
      </c>
      <c r="B357" s="159" t="s">
        <v>357</v>
      </c>
      <c r="C357" s="161" t="s">
        <v>2938</v>
      </c>
      <c r="D357" s="161" t="s">
        <v>2939</v>
      </c>
      <c r="E357" s="120"/>
      <c r="F357" s="53" t="s">
        <v>2940</v>
      </c>
      <c r="G357" s="53" t="s">
        <v>2941</v>
      </c>
      <c r="H357" s="120"/>
      <c r="I357" s="53" t="s">
        <v>477</v>
      </c>
      <c r="J357" s="53" t="s">
        <v>2942</v>
      </c>
      <c r="K357" s="120" t="s">
        <v>1014</v>
      </c>
      <c r="L357" s="120"/>
      <c r="M357" s="125">
        <v>44382</v>
      </c>
      <c r="N357" s="147" t="s">
        <v>997</v>
      </c>
      <c r="O357" s="156"/>
      <c r="P357" s="156"/>
    </row>
    <row r="358" spans="1:16" ht="210" hidden="1">
      <c r="A358" s="139" t="s">
        <v>941</v>
      </c>
      <c r="B358" s="120" t="s">
        <v>987</v>
      </c>
      <c r="C358" s="120" t="s">
        <v>2943</v>
      </c>
      <c r="D358" s="122" t="s">
        <v>2944</v>
      </c>
      <c r="E358" s="120"/>
      <c r="F358" s="122" t="s">
        <v>2945</v>
      </c>
      <c r="G358" s="122" t="s">
        <v>2946</v>
      </c>
      <c r="H358" s="120"/>
      <c r="I358" s="122" t="s">
        <v>494</v>
      </c>
      <c r="J358" s="120" t="s">
        <v>2092</v>
      </c>
      <c r="K358" s="123" t="s">
        <v>1023</v>
      </c>
      <c r="L358" s="120"/>
      <c r="M358" s="125">
        <v>44382</v>
      </c>
      <c r="N358" s="147" t="s">
        <v>997</v>
      </c>
      <c r="O358" s="156"/>
      <c r="P358" s="156"/>
    </row>
    <row r="359" spans="1:16" ht="105" hidden="1">
      <c r="A359" s="142" t="s">
        <v>945</v>
      </c>
      <c r="B359" s="53" t="s">
        <v>987</v>
      </c>
      <c r="C359" s="53" t="s">
        <v>2947</v>
      </c>
      <c r="D359" s="53" t="s">
        <v>2948</v>
      </c>
      <c r="E359" s="120"/>
      <c r="F359" s="53" t="s">
        <v>2949</v>
      </c>
      <c r="G359" s="53" t="s">
        <v>2950</v>
      </c>
      <c r="H359" s="120"/>
      <c r="I359" s="53" t="s">
        <v>477</v>
      </c>
      <c r="J359" s="53" t="s">
        <v>2951</v>
      </c>
      <c r="K359" s="120" t="s">
        <v>1023</v>
      </c>
      <c r="L359" s="120"/>
      <c r="M359" s="125">
        <v>44382</v>
      </c>
      <c r="N359" s="147" t="s">
        <v>997</v>
      </c>
      <c r="O359" s="156"/>
      <c r="P359" s="156"/>
    </row>
    <row r="360" spans="1:16" s="49" customFormat="1" ht="390" hidden="1">
      <c r="A360" s="139" t="s">
        <v>828</v>
      </c>
      <c r="B360" s="120" t="s">
        <v>291</v>
      </c>
      <c r="C360" s="120" t="s">
        <v>2952</v>
      </c>
      <c r="D360" s="53" t="s">
        <v>2953</v>
      </c>
      <c r="E360" s="120"/>
      <c r="F360" s="53" t="s">
        <v>2954</v>
      </c>
      <c r="G360" s="53" t="s">
        <v>2955</v>
      </c>
      <c r="H360" s="120"/>
      <c r="I360" s="53" t="s">
        <v>477</v>
      </c>
      <c r="J360" s="53" t="s">
        <v>2956</v>
      </c>
      <c r="K360" s="120" t="s">
        <v>995</v>
      </c>
      <c r="L360" s="120"/>
      <c r="M360" s="125">
        <v>44382</v>
      </c>
      <c r="N360" s="147" t="s">
        <v>997</v>
      </c>
      <c r="O360" s="156"/>
      <c r="P360" s="156"/>
    </row>
    <row r="361" spans="1:16" ht="150" hidden="1">
      <c r="A361" s="139" t="s">
        <v>834</v>
      </c>
      <c r="B361" s="120" t="s">
        <v>291</v>
      </c>
      <c r="C361" s="120" t="s">
        <v>2957</v>
      </c>
      <c r="D361" s="120" t="s">
        <v>2958</v>
      </c>
      <c r="E361" s="120"/>
      <c r="F361" s="120" t="s">
        <v>2897</v>
      </c>
      <c r="G361" s="53" t="s">
        <v>2959</v>
      </c>
      <c r="H361" s="120"/>
      <c r="I361" s="53" t="s">
        <v>477</v>
      </c>
      <c r="J361" s="120" t="s">
        <v>1063</v>
      </c>
      <c r="K361" s="120" t="s">
        <v>995</v>
      </c>
      <c r="L361" s="120"/>
      <c r="M361" s="125">
        <v>44382</v>
      </c>
      <c r="N361" s="147" t="s">
        <v>997</v>
      </c>
      <c r="O361" s="156"/>
      <c r="P361" s="156"/>
    </row>
    <row r="362" spans="1:16" ht="315" hidden="1">
      <c r="A362" s="139" t="s">
        <v>841</v>
      </c>
      <c r="B362" s="120" t="s">
        <v>291</v>
      </c>
      <c r="C362" s="120" t="s">
        <v>2960</v>
      </c>
      <c r="D362" s="120" t="s">
        <v>2961</v>
      </c>
      <c r="E362" s="120"/>
      <c r="F362" s="120" t="s">
        <v>2962</v>
      </c>
      <c r="G362" s="120" t="s">
        <v>2963</v>
      </c>
      <c r="H362" s="120"/>
      <c r="I362" s="120" t="s">
        <v>477</v>
      </c>
      <c r="J362" s="53" t="s">
        <v>2956</v>
      </c>
      <c r="K362" s="120" t="s">
        <v>995</v>
      </c>
      <c r="L362" s="120"/>
      <c r="M362" s="125">
        <v>44382</v>
      </c>
      <c r="N362" s="147" t="s">
        <v>997</v>
      </c>
      <c r="O362" s="156"/>
      <c r="P362" s="156"/>
    </row>
    <row r="363" spans="1:16" ht="225" hidden="1">
      <c r="A363" s="139" t="s">
        <v>934</v>
      </c>
      <c r="B363" s="120" t="s">
        <v>357</v>
      </c>
      <c r="C363" s="120" t="s">
        <v>2964</v>
      </c>
      <c r="D363" s="120" t="s">
        <v>2965</v>
      </c>
      <c r="E363" s="120"/>
      <c r="F363" s="120" t="s">
        <v>2966</v>
      </c>
      <c r="G363" s="120" t="s">
        <v>2967</v>
      </c>
      <c r="H363" s="120"/>
      <c r="I363" s="120" t="s">
        <v>477</v>
      </c>
      <c r="J363" s="120" t="s">
        <v>544</v>
      </c>
      <c r="K363" s="120" t="s">
        <v>1014</v>
      </c>
      <c r="L363" s="120"/>
      <c r="M363" s="125">
        <v>44382</v>
      </c>
      <c r="N363" s="147" t="s">
        <v>997</v>
      </c>
      <c r="O363" s="156"/>
      <c r="P363" s="156"/>
    </row>
    <row r="364" spans="1:16" ht="240" hidden="1">
      <c r="A364" s="142" t="s">
        <v>938</v>
      </c>
      <c r="B364" s="120" t="s">
        <v>357</v>
      </c>
      <c r="C364" s="53" t="s">
        <v>2968</v>
      </c>
      <c r="D364" s="120" t="s">
        <v>2969</v>
      </c>
      <c r="E364" s="120"/>
      <c r="F364" s="120" t="s">
        <v>2970</v>
      </c>
      <c r="G364" s="120" t="s">
        <v>2971</v>
      </c>
      <c r="H364" s="120"/>
      <c r="I364" s="120" t="s">
        <v>477</v>
      </c>
      <c r="J364" s="120" t="s">
        <v>544</v>
      </c>
      <c r="K364" s="120" t="s">
        <v>1014</v>
      </c>
      <c r="L364" s="120"/>
      <c r="M364" s="125">
        <v>44382</v>
      </c>
      <c r="N364" s="147" t="s">
        <v>997</v>
      </c>
      <c r="O364" s="156"/>
      <c r="P364" s="156"/>
    </row>
    <row r="365" spans="1:16" ht="135" hidden="1">
      <c r="A365" s="139" t="s">
        <v>847</v>
      </c>
      <c r="B365" s="120" t="s">
        <v>291</v>
      </c>
      <c r="C365" s="120" t="s">
        <v>2972</v>
      </c>
      <c r="D365" s="120" t="s">
        <v>2973</v>
      </c>
      <c r="E365" s="120"/>
      <c r="F365" s="120" t="s">
        <v>2974</v>
      </c>
      <c r="G365" s="120" t="s">
        <v>2975</v>
      </c>
      <c r="H365" s="120"/>
      <c r="I365" s="120" t="s">
        <v>477</v>
      </c>
      <c r="J365" s="120" t="s">
        <v>511</v>
      </c>
      <c r="K365" s="120" t="s">
        <v>1014</v>
      </c>
      <c r="L365" s="120"/>
      <c r="M365" s="125">
        <v>44382</v>
      </c>
      <c r="N365" s="147" t="s">
        <v>997</v>
      </c>
      <c r="O365" s="156"/>
      <c r="P365" s="156"/>
    </row>
    <row r="366" spans="1:16" ht="105" hidden="1">
      <c r="A366" s="139" t="s">
        <v>817</v>
      </c>
      <c r="B366" s="120" t="s">
        <v>331</v>
      </c>
      <c r="C366" s="120" t="s">
        <v>2976</v>
      </c>
      <c r="D366" s="120" t="s">
        <v>2977</v>
      </c>
      <c r="E366" s="120"/>
      <c r="F366" s="120" t="s">
        <v>2978</v>
      </c>
      <c r="G366" s="120" t="s">
        <v>2979</v>
      </c>
      <c r="H366" s="120"/>
      <c r="I366" s="120" t="s">
        <v>477</v>
      </c>
      <c r="J366" s="120" t="s">
        <v>544</v>
      </c>
      <c r="K366" s="120" t="s">
        <v>1014</v>
      </c>
      <c r="L366" s="120"/>
      <c r="M366" s="125">
        <v>44382</v>
      </c>
      <c r="N366" s="147" t="s">
        <v>997</v>
      </c>
      <c r="O366" s="156"/>
      <c r="P366" s="156"/>
    </row>
    <row r="367" spans="1:16" ht="270" hidden="1">
      <c r="A367" s="139" t="s">
        <v>977</v>
      </c>
      <c r="B367" s="120" t="s">
        <v>298</v>
      </c>
      <c r="C367" s="120" t="s">
        <v>2980</v>
      </c>
      <c r="D367" s="53" t="s">
        <v>2981</v>
      </c>
      <c r="E367" s="120"/>
      <c r="F367" s="120" t="s">
        <v>2261</v>
      </c>
      <c r="G367" s="53" t="s">
        <v>2982</v>
      </c>
      <c r="H367" s="120"/>
      <c r="I367" s="120" t="s">
        <v>494</v>
      </c>
      <c r="J367" s="120" t="s">
        <v>2256</v>
      </c>
      <c r="K367" s="120" t="s">
        <v>1014</v>
      </c>
      <c r="L367" s="120"/>
      <c r="M367" s="125">
        <v>44382</v>
      </c>
      <c r="N367" s="147" t="s">
        <v>997</v>
      </c>
      <c r="O367" s="156"/>
      <c r="P367" s="156"/>
    </row>
    <row r="368" spans="1:16" ht="120" hidden="1">
      <c r="A368" s="139" t="s">
        <v>947</v>
      </c>
      <c r="B368" s="120" t="s">
        <v>987</v>
      </c>
      <c r="C368" s="120" t="s">
        <v>2983</v>
      </c>
      <c r="D368" s="120" t="s">
        <v>2984</v>
      </c>
      <c r="E368" s="120"/>
      <c r="F368" s="120" t="s">
        <v>2919</v>
      </c>
      <c r="G368" s="120" t="s">
        <v>2985</v>
      </c>
      <c r="H368" s="120"/>
      <c r="I368" s="120" t="s">
        <v>477</v>
      </c>
      <c r="J368" s="120" t="s">
        <v>1005</v>
      </c>
      <c r="K368" s="120" t="s">
        <v>1023</v>
      </c>
      <c r="L368" s="120"/>
      <c r="M368" s="125">
        <v>44382</v>
      </c>
      <c r="N368" s="147" t="s">
        <v>997</v>
      </c>
      <c r="O368" s="156"/>
      <c r="P368" s="156"/>
    </row>
    <row r="369" spans="1:16" ht="150" hidden="1">
      <c r="A369" s="139" t="s">
        <v>942</v>
      </c>
      <c r="B369" s="120" t="s">
        <v>357</v>
      </c>
      <c r="C369" s="120" t="s">
        <v>2986</v>
      </c>
      <c r="D369" s="122" t="s">
        <v>2987</v>
      </c>
      <c r="E369" s="120"/>
      <c r="F369" s="122" t="s">
        <v>2988</v>
      </c>
      <c r="G369" s="122" t="s">
        <v>2989</v>
      </c>
      <c r="H369" s="120"/>
      <c r="I369" s="122" t="s">
        <v>477</v>
      </c>
      <c r="J369" s="120" t="s">
        <v>1093</v>
      </c>
      <c r="K369" s="123" t="s">
        <v>1014</v>
      </c>
      <c r="L369" s="120"/>
      <c r="M369" s="125">
        <v>44382</v>
      </c>
      <c r="N369" s="147" t="s">
        <v>997</v>
      </c>
      <c r="O369" s="156"/>
      <c r="P369" s="156"/>
    </row>
    <row r="370" spans="1:16" ht="150" hidden="1">
      <c r="A370" s="142" t="s">
        <v>946</v>
      </c>
      <c r="B370" s="120" t="s">
        <v>357</v>
      </c>
      <c r="C370" s="53" t="s">
        <v>2990</v>
      </c>
      <c r="D370" s="53" t="s">
        <v>2991</v>
      </c>
      <c r="E370" s="120"/>
      <c r="F370" s="53" t="s">
        <v>2988</v>
      </c>
      <c r="G370" s="53" t="s">
        <v>2992</v>
      </c>
      <c r="H370" s="120"/>
      <c r="I370" s="53" t="s">
        <v>494</v>
      </c>
      <c r="J370" s="120" t="s">
        <v>1070</v>
      </c>
      <c r="K370" s="120" t="s">
        <v>1014</v>
      </c>
      <c r="L370" s="120"/>
      <c r="M370" s="125">
        <v>44382</v>
      </c>
      <c r="N370" s="147" t="s">
        <v>997</v>
      </c>
      <c r="O370" s="156"/>
      <c r="P370" s="156"/>
    </row>
    <row r="371" spans="1:16" ht="105" hidden="1">
      <c r="A371" s="139" t="s">
        <v>948</v>
      </c>
      <c r="B371" s="120" t="s">
        <v>357</v>
      </c>
      <c r="C371" s="120" t="s">
        <v>2993</v>
      </c>
      <c r="D371" s="120" t="s">
        <v>2994</v>
      </c>
      <c r="E371" s="120"/>
      <c r="F371" s="120" t="s">
        <v>2995</v>
      </c>
      <c r="G371" s="120" t="s">
        <v>2996</v>
      </c>
      <c r="H371" s="120"/>
      <c r="I371" s="120" t="s">
        <v>477</v>
      </c>
      <c r="J371" s="120" t="s">
        <v>1005</v>
      </c>
      <c r="K371" s="120" t="s">
        <v>995</v>
      </c>
      <c r="L371" s="120"/>
      <c r="M371" s="125">
        <v>44382</v>
      </c>
      <c r="N371" s="147" t="s">
        <v>997</v>
      </c>
      <c r="O371" s="156"/>
      <c r="P371" s="156"/>
    </row>
    <row r="372" spans="1:16" ht="165" hidden="1">
      <c r="A372" s="142" t="s">
        <v>950</v>
      </c>
      <c r="B372" s="53" t="s">
        <v>987</v>
      </c>
      <c r="C372" s="53" t="s">
        <v>2997</v>
      </c>
      <c r="D372" s="53" t="s">
        <v>2998</v>
      </c>
      <c r="E372" s="120"/>
      <c r="F372" s="53" t="s">
        <v>2999</v>
      </c>
      <c r="G372" s="53" t="s">
        <v>3000</v>
      </c>
      <c r="H372" s="120"/>
      <c r="I372" s="120" t="s">
        <v>477</v>
      </c>
      <c r="J372" s="120" t="s">
        <v>1005</v>
      </c>
      <c r="K372" s="120" t="s">
        <v>995</v>
      </c>
      <c r="L372" s="120"/>
      <c r="M372" s="125">
        <v>44382</v>
      </c>
      <c r="N372" s="147" t="s">
        <v>997</v>
      </c>
      <c r="O372" s="156"/>
      <c r="P372" s="156"/>
    </row>
    <row r="373" spans="1:16" ht="120" hidden="1">
      <c r="A373" s="139" t="s">
        <v>837</v>
      </c>
      <c r="B373" s="120" t="s">
        <v>3001</v>
      </c>
      <c r="C373" s="120" t="s">
        <v>3002</v>
      </c>
      <c r="D373" s="122" t="s">
        <v>3003</v>
      </c>
      <c r="E373" s="120"/>
      <c r="F373" s="122" t="s">
        <v>3004</v>
      </c>
      <c r="G373" s="122" t="s">
        <v>3005</v>
      </c>
      <c r="H373" s="120"/>
      <c r="I373" s="120" t="s">
        <v>477</v>
      </c>
      <c r="J373" s="120" t="s">
        <v>544</v>
      </c>
      <c r="K373" s="123" t="s">
        <v>1014</v>
      </c>
      <c r="L373" s="120"/>
      <c r="M373" s="125">
        <v>44382</v>
      </c>
      <c r="N373" s="147" t="s">
        <v>997</v>
      </c>
      <c r="O373" s="156"/>
      <c r="P373" s="156"/>
    </row>
    <row r="374" spans="1:16" ht="165" hidden="1">
      <c r="A374" s="139" t="s">
        <v>953</v>
      </c>
      <c r="B374" s="120" t="s">
        <v>987</v>
      </c>
      <c r="C374" s="120" t="s">
        <v>3006</v>
      </c>
      <c r="D374" s="53" t="s">
        <v>3007</v>
      </c>
      <c r="E374" s="120"/>
      <c r="F374" s="53" t="s">
        <v>3008</v>
      </c>
      <c r="G374" s="53" t="s">
        <v>3009</v>
      </c>
      <c r="H374" s="120"/>
      <c r="I374" s="53" t="s">
        <v>477</v>
      </c>
      <c r="J374" s="120" t="s">
        <v>1005</v>
      </c>
      <c r="K374" s="120" t="s">
        <v>995</v>
      </c>
      <c r="L374" s="120"/>
      <c r="M374" s="125">
        <v>44382</v>
      </c>
      <c r="N374" s="147" t="s">
        <v>997</v>
      </c>
      <c r="O374" s="156"/>
      <c r="P374" s="156"/>
    </row>
    <row r="375" spans="1:16" ht="255" hidden="1">
      <c r="A375" s="139" t="s">
        <v>951</v>
      </c>
      <c r="B375" s="120" t="s">
        <v>357</v>
      </c>
      <c r="C375" s="120" t="s">
        <v>3010</v>
      </c>
      <c r="D375" s="120" t="s">
        <v>3011</v>
      </c>
      <c r="E375" s="120"/>
      <c r="F375" s="124" t="s">
        <v>3012</v>
      </c>
      <c r="G375" s="124" t="s">
        <v>3013</v>
      </c>
      <c r="H375" s="120"/>
      <c r="I375" s="124" t="s">
        <v>477</v>
      </c>
      <c r="J375" s="120" t="s">
        <v>1005</v>
      </c>
      <c r="K375" s="130" t="s">
        <v>1023</v>
      </c>
      <c r="L375" s="120"/>
      <c r="M375" s="125">
        <v>44382</v>
      </c>
      <c r="N375" s="147" t="s">
        <v>997</v>
      </c>
      <c r="O375" s="156"/>
      <c r="P375" s="156"/>
    </row>
    <row r="376" spans="1:16" ht="135" hidden="1">
      <c r="A376" s="139" t="s">
        <v>956</v>
      </c>
      <c r="B376" s="120" t="s">
        <v>987</v>
      </c>
      <c r="C376" s="120" t="s">
        <v>3014</v>
      </c>
      <c r="D376" s="120" t="s">
        <v>3015</v>
      </c>
      <c r="E376" s="120" t="s">
        <v>3016</v>
      </c>
      <c r="F376" s="120" t="s">
        <v>3017</v>
      </c>
      <c r="G376" s="120" t="s">
        <v>3018</v>
      </c>
      <c r="H376" s="120"/>
      <c r="I376" s="120" t="s">
        <v>477</v>
      </c>
      <c r="J376" s="120" t="s">
        <v>1937</v>
      </c>
      <c r="K376" s="120" t="s">
        <v>1014</v>
      </c>
      <c r="L376" s="120"/>
      <c r="M376" s="125">
        <v>44382</v>
      </c>
      <c r="N376" s="147" t="s">
        <v>997</v>
      </c>
      <c r="O376" s="156"/>
      <c r="P376" s="156"/>
    </row>
    <row r="377" spans="1:16" ht="139.9" hidden="1" customHeight="1">
      <c r="A377" s="139" t="s">
        <v>958</v>
      </c>
      <c r="B377" s="120" t="s">
        <v>987</v>
      </c>
      <c r="C377" s="120" t="s">
        <v>3019</v>
      </c>
      <c r="D377" s="120" t="s">
        <v>3020</v>
      </c>
      <c r="E377" s="120" t="s">
        <v>3021</v>
      </c>
      <c r="F377" s="120" t="s">
        <v>3022</v>
      </c>
      <c r="G377" s="120" t="s">
        <v>3023</v>
      </c>
      <c r="H377" s="120"/>
      <c r="I377" s="120" t="s">
        <v>477</v>
      </c>
      <c r="J377" s="120" t="s">
        <v>511</v>
      </c>
      <c r="K377" s="120" t="s">
        <v>1023</v>
      </c>
      <c r="L377" s="120"/>
      <c r="M377" s="125">
        <v>44382</v>
      </c>
      <c r="N377" s="147" t="s">
        <v>997</v>
      </c>
      <c r="O377" s="156"/>
      <c r="P377" s="156"/>
    </row>
    <row r="378" spans="1:16" ht="180" hidden="1">
      <c r="A378" s="142" t="s">
        <v>954</v>
      </c>
      <c r="B378" s="120" t="s">
        <v>357</v>
      </c>
      <c r="C378" s="53" t="s">
        <v>3024</v>
      </c>
      <c r="D378" s="53" t="s">
        <v>3025</v>
      </c>
      <c r="E378" s="120" t="s">
        <v>3026</v>
      </c>
      <c r="F378" s="53" t="s">
        <v>3027</v>
      </c>
      <c r="G378" s="53" t="s">
        <v>2992</v>
      </c>
      <c r="H378" s="120"/>
      <c r="I378" s="53" t="s">
        <v>494</v>
      </c>
      <c r="J378" s="120" t="s">
        <v>1070</v>
      </c>
      <c r="K378" s="120" t="s">
        <v>1014</v>
      </c>
      <c r="L378" s="120"/>
      <c r="M378" s="125">
        <v>44382</v>
      </c>
      <c r="N378" s="147" t="s">
        <v>997</v>
      </c>
      <c r="O378" s="156"/>
      <c r="P378" s="156"/>
    </row>
    <row r="379" spans="1:16" ht="150" hidden="1">
      <c r="A379" s="142" t="s">
        <v>851</v>
      </c>
      <c r="B379" s="53" t="s">
        <v>291</v>
      </c>
      <c r="C379" s="53" t="s">
        <v>3028</v>
      </c>
      <c r="D379" s="53" t="s">
        <v>3029</v>
      </c>
      <c r="E379" s="120" t="s">
        <v>3030</v>
      </c>
      <c r="F379" s="123" t="s">
        <v>2897</v>
      </c>
      <c r="G379" s="122" t="s">
        <v>3031</v>
      </c>
      <c r="H379" s="120"/>
      <c r="I379" s="122" t="s">
        <v>477</v>
      </c>
      <c r="J379" s="120" t="s">
        <v>1063</v>
      </c>
      <c r="K379" s="123" t="s">
        <v>995</v>
      </c>
      <c r="L379" s="120"/>
      <c r="M379" s="125">
        <v>44382</v>
      </c>
      <c r="N379" s="147" t="s">
        <v>997</v>
      </c>
      <c r="O379" s="156"/>
      <c r="P379" s="156"/>
    </row>
    <row r="380" spans="1:16" ht="180.75" hidden="1" thickBot="1">
      <c r="A380" s="148" t="s">
        <v>978</v>
      </c>
      <c r="B380" s="149" t="s">
        <v>298</v>
      </c>
      <c r="C380" s="150" t="s">
        <v>978</v>
      </c>
      <c r="D380" s="150" t="s">
        <v>3032</v>
      </c>
      <c r="E380" s="149" t="s">
        <v>2673</v>
      </c>
      <c r="F380" s="150" t="s">
        <v>3033</v>
      </c>
      <c r="G380" s="150" t="s">
        <v>3034</v>
      </c>
      <c r="H380" s="149"/>
      <c r="I380" s="120" t="s">
        <v>477</v>
      </c>
      <c r="J380" s="120" t="s">
        <v>511</v>
      </c>
      <c r="K380" s="150" t="s">
        <v>1014</v>
      </c>
      <c r="L380" s="149"/>
      <c r="M380" s="151">
        <v>44382</v>
      </c>
      <c r="N380" s="152" t="s">
        <v>997</v>
      </c>
      <c r="O380" s="156"/>
      <c r="P380" s="156"/>
    </row>
    <row r="381" spans="1:16" ht="14.65" customHeight="1">
      <c r="A381" s="50"/>
      <c r="B381" s="50"/>
      <c r="C381" s="50"/>
      <c r="D381" s="50"/>
      <c r="E381" s="50"/>
      <c r="F381" s="50"/>
      <c r="G381" s="50"/>
      <c r="H381" s="50"/>
      <c r="I381" s="51"/>
      <c r="J381" s="51"/>
      <c r="K381" s="51"/>
      <c r="L381" s="51"/>
      <c r="M381" s="52"/>
      <c r="N381" s="51"/>
      <c r="O381" s="158"/>
      <c r="P381" s="158"/>
    </row>
    <row r="382" spans="1:16" ht="14.65" customHeight="1">
      <c r="A382" s="50"/>
      <c r="B382" s="50"/>
      <c r="C382" s="50"/>
      <c r="D382" s="50"/>
      <c r="E382" s="50"/>
      <c r="F382" s="50"/>
      <c r="G382" s="50"/>
      <c r="H382" s="50"/>
      <c r="I382" s="51"/>
      <c r="J382" s="51"/>
      <c r="K382" s="51"/>
      <c r="L382" s="51"/>
      <c r="M382" s="52"/>
      <c r="N382" s="51"/>
      <c r="O382" s="158"/>
      <c r="P382" s="158"/>
    </row>
    <row r="383" spans="1:16" ht="14.65" customHeight="1">
      <c r="A383" s="50"/>
      <c r="B383" s="50"/>
      <c r="C383" s="50"/>
      <c r="D383" s="50"/>
      <c r="E383" s="50"/>
      <c r="F383" s="50"/>
      <c r="G383" s="50"/>
      <c r="H383" s="50"/>
      <c r="I383" s="51"/>
      <c r="J383" s="51"/>
      <c r="K383" s="51"/>
      <c r="L383" s="51"/>
      <c r="M383" s="52"/>
      <c r="N383" s="51"/>
      <c r="O383" s="158"/>
      <c r="P383" s="158"/>
    </row>
    <row r="384" spans="1:16" ht="14.65" customHeight="1">
      <c r="A384" s="50"/>
      <c r="B384" s="50"/>
      <c r="C384" s="50"/>
      <c r="D384" s="50"/>
      <c r="E384" s="50"/>
      <c r="F384" s="50"/>
      <c r="G384" s="50"/>
      <c r="H384" s="50"/>
      <c r="I384" s="51"/>
      <c r="J384" s="51"/>
      <c r="K384" s="51"/>
      <c r="L384" s="51"/>
      <c r="M384" s="52"/>
      <c r="N384" s="51"/>
      <c r="O384" s="158"/>
      <c r="P384" s="158"/>
    </row>
    <row r="385" spans="1:16" ht="14.65" customHeight="1">
      <c r="A385" s="50"/>
      <c r="B385" s="50"/>
      <c r="C385" s="50"/>
      <c r="D385" s="50"/>
      <c r="E385" s="50"/>
      <c r="F385" s="50"/>
      <c r="G385" s="50"/>
      <c r="H385" s="50"/>
      <c r="I385" s="51"/>
      <c r="J385" s="51"/>
      <c r="K385" s="51"/>
      <c r="L385" s="51"/>
      <c r="M385" s="52"/>
      <c r="N385" s="51"/>
      <c r="O385" s="158"/>
      <c r="P385" s="158"/>
    </row>
    <row r="386" spans="1:16" ht="14.65" customHeight="1">
      <c r="A386" s="50"/>
      <c r="B386" s="50"/>
      <c r="C386" s="50"/>
      <c r="D386" s="50"/>
      <c r="E386" s="50"/>
      <c r="F386" s="50"/>
      <c r="G386" s="50"/>
      <c r="H386" s="50"/>
      <c r="I386" s="51"/>
      <c r="J386" s="51"/>
      <c r="K386" s="51"/>
      <c r="L386" s="51"/>
      <c r="M386" s="52"/>
      <c r="N386" s="51"/>
      <c r="O386" s="158"/>
      <c r="P386" s="158"/>
    </row>
    <row r="387" spans="1:16" ht="14.65" customHeight="1">
      <c r="A387" s="50"/>
      <c r="B387" s="50"/>
      <c r="C387" s="50"/>
      <c r="D387" s="50"/>
      <c r="E387" s="50"/>
      <c r="F387" s="50"/>
      <c r="G387" s="50"/>
      <c r="H387" s="50"/>
      <c r="I387" s="51"/>
      <c r="J387" s="51"/>
      <c r="K387" s="51"/>
      <c r="L387" s="51"/>
      <c r="M387" s="52"/>
      <c r="N387" s="51"/>
      <c r="O387" s="158"/>
      <c r="P387" s="158"/>
    </row>
    <row r="388" spans="1:16" ht="14.65" customHeight="1">
      <c r="A388" s="50"/>
      <c r="B388" s="50"/>
      <c r="C388" s="50"/>
      <c r="D388" s="50"/>
      <c r="E388" s="50"/>
      <c r="F388" s="50"/>
      <c r="G388" s="50"/>
      <c r="H388" s="50"/>
      <c r="I388" s="51"/>
      <c r="J388" s="51"/>
      <c r="K388" s="51"/>
      <c r="L388" s="51"/>
      <c r="M388" s="52"/>
      <c r="N388" s="51"/>
      <c r="O388" s="158"/>
      <c r="P388" s="158"/>
    </row>
    <row r="389" spans="1:16" ht="14.65" customHeight="1">
      <c r="A389" s="50"/>
      <c r="B389" s="50"/>
      <c r="C389" s="50"/>
      <c r="D389" s="50"/>
      <c r="E389" s="50"/>
      <c r="F389" s="50"/>
      <c r="G389" s="50"/>
      <c r="H389" s="50"/>
      <c r="I389" s="51"/>
      <c r="J389" s="51"/>
      <c r="K389" s="51"/>
      <c r="L389" s="51"/>
      <c r="M389" s="52"/>
      <c r="N389" s="51"/>
      <c r="O389" s="158"/>
      <c r="P389" s="158"/>
    </row>
    <row r="390" spans="1:16" ht="14.65" customHeight="1">
      <c r="A390" s="50"/>
      <c r="B390" s="50"/>
      <c r="C390" s="50"/>
      <c r="D390" s="50"/>
      <c r="E390" s="50"/>
      <c r="F390" s="50"/>
      <c r="G390" s="50"/>
      <c r="H390" s="50"/>
      <c r="I390" s="51"/>
      <c r="J390" s="51"/>
      <c r="K390" s="51"/>
      <c r="L390" s="51"/>
      <c r="M390" s="52"/>
      <c r="N390" s="51"/>
      <c r="O390" s="158"/>
      <c r="P390" s="158"/>
    </row>
    <row r="391" spans="1:16" ht="14.65" customHeight="1">
      <c r="A391" s="50"/>
      <c r="B391" s="50"/>
      <c r="C391" s="50"/>
      <c r="D391" s="50"/>
      <c r="E391" s="50"/>
      <c r="F391" s="50"/>
      <c r="G391" s="50"/>
      <c r="H391" s="50"/>
      <c r="I391" s="51"/>
      <c r="J391" s="51"/>
      <c r="K391" s="51"/>
      <c r="L391" s="51"/>
      <c r="M391" s="52"/>
      <c r="N391" s="51"/>
      <c r="O391" s="158"/>
      <c r="P391" s="158"/>
    </row>
    <row r="392" spans="1:16" ht="14.65" customHeight="1">
      <c r="A392" s="50"/>
      <c r="B392" s="50"/>
      <c r="C392" s="50"/>
      <c r="D392" s="50"/>
      <c r="E392" s="50"/>
      <c r="F392" s="50"/>
      <c r="G392" s="50"/>
      <c r="H392" s="50"/>
      <c r="I392" s="51"/>
      <c r="J392" s="51"/>
      <c r="K392" s="51"/>
      <c r="L392" s="51"/>
      <c r="M392" s="52"/>
      <c r="N392" s="51"/>
      <c r="O392" s="158"/>
      <c r="P392" s="158"/>
    </row>
    <row r="393" spans="1:16" ht="14.65" customHeight="1">
      <c r="A393" s="50"/>
      <c r="B393" s="50"/>
      <c r="C393" s="50"/>
      <c r="D393" s="50"/>
      <c r="E393" s="50"/>
      <c r="F393" s="50"/>
      <c r="G393" s="50"/>
      <c r="H393" s="50"/>
      <c r="I393" s="51"/>
      <c r="J393" s="51"/>
      <c r="K393" s="51"/>
      <c r="L393" s="51"/>
      <c r="M393" s="52"/>
      <c r="N393" s="51"/>
      <c r="O393" s="158"/>
      <c r="P393" s="158"/>
    </row>
    <row r="394" spans="1:16" ht="14.65" customHeight="1">
      <c r="A394" s="50"/>
      <c r="B394" s="50"/>
      <c r="C394" s="50"/>
      <c r="D394" s="50"/>
      <c r="E394" s="50"/>
      <c r="F394" s="50"/>
      <c r="G394" s="50"/>
      <c r="H394" s="50"/>
      <c r="I394" s="51"/>
      <c r="J394" s="51"/>
      <c r="K394" s="51"/>
      <c r="L394" s="51"/>
      <c r="M394" s="52"/>
      <c r="N394" s="51"/>
      <c r="O394" s="158"/>
      <c r="P394" s="158"/>
    </row>
    <row r="395" spans="1:16" ht="14.65" customHeight="1">
      <c r="A395" s="50"/>
      <c r="B395" s="50"/>
      <c r="C395" s="50"/>
      <c r="D395" s="50"/>
      <c r="E395" s="50"/>
      <c r="F395" s="50"/>
      <c r="G395" s="50"/>
      <c r="H395" s="50"/>
      <c r="I395" s="51"/>
      <c r="J395" s="51"/>
      <c r="K395" s="51"/>
      <c r="L395" s="51"/>
      <c r="M395" s="52"/>
      <c r="N395" s="51"/>
      <c r="O395" s="158"/>
      <c r="P395" s="158"/>
    </row>
    <row r="396" spans="1:16" ht="14.65" customHeight="1">
      <c r="A396" s="50"/>
      <c r="B396" s="50"/>
      <c r="C396" s="50"/>
      <c r="D396" s="50"/>
      <c r="E396" s="50"/>
      <c r="F396" s="50"/>
      <c r="G396" s="50"/>
      <c r="H396" s="50"/>
      <c r="I396" s="51"/>
      <c r="J396" s="51"/>
      <c r="K396" s="51"/>
      <c r="L396" s="51"/>
      <c r="M396" s="52"/>
      <c r="N396" s="51"/>
      <c r="O396" s="158"/>
      <c r="P396" s="158"/>
    </row>
    <row r="397" spans="1:16" ht="14.65" customHeight="1">
      <c r="A397" s="50"/>
      <c r="B397" s="50"/>
      <c r="C397" s="50"/>
      <c r="D397" s="50"/>
      <c r="E397" s="50"/>
      <c r="F397" s="50"/>
      <c r="G397" s="50"/>
      <c r="H397" s="50"/>
      <c r="I397" s="51"/>
      <c r="J397" s="51"/>
      <c r="K397" s="51"/>
      <c r="L397" s="51"/>
      <c r="M397" s="52"/>
      <c r="N397" s="51"/>
      <c r="O397" s="158"/>
      <c r="P397" s="158"/>
    </row>
    <row r="398" spans="1:16" ht="14.65" customHeight="1">
      <c r="A398" s="50"/>
      <c r="B398" s="50"/>
      <c r="C398" s="50"/>
      <c r="D398" s="50"/>
      <c r="E398" s="50"/>
      <c r="F398" s="50"/>
      <c r="G398" s="50"/>
      <c r="H398" s="50"/>
      <c r="I398" s="51"/>
      <c r="J398" s="51"/>
      <c r="K398" s="51"/>
      <c r="L398" s="51"/>
      <c r="M398" s="52"/>
      <c r="N398" s="51"/>
      <c r="O398" s="158"/>
      <c r="P398" s="158"/>
    </row>
    <row r="399" spans="1:16" ht="14.65" customHeight="1">
      <c r="A399" s="50"/>
      <c r="B399" s="50"/>
      <c r="C399" s="50"/>
      <c r="D399" s="50"/>
      <c r="E399" s="50"/>
      <c r="F399" s="50"/>
      <c r="G399" s="50"/>
      <c r="H399" s="50"/>
      <c r="I399" s="51"/>
      <c r="J399" s="51"/>
      <c r="K399" s="51"/>
      <c r="L399" s="51"/>
      <c r="M399" s="52"/>
      <c r="N399" s="51"/>
      <c r="O399" s="158"/>
      <c r="P399" s="158"/>
    </row>
    <row r="400" spans="1:16" ht="14.65" customHeight="1">
      <c r="A400" s="50"/>
      <c r="B400" s="50"/>
      <c r="C400" s="50"/>
      <c r="D400" s="50"/>
      <c r="E400" s="50"/>
      <c r="F400" s="50"/>
      <c r="G400" s="50"/>
      <c r="H400" s="50"/>
      <c r="I400" s="51"/>
      <c r="J400" s="51"/>
      <c r="K400" s="51"/>
      <c r="L400" s="51"/>
      <c r="M400" s="52"/>
      <c r="N400" s="51"/>
      <c r="O400" s="158"/>
      <c r="P400" s="158"/>
    </row>
    <row r="401" spans="8:12" ht="14.65" customHeight="1">
      <c r="H401" s="50"/>
      <c r="I401" s="51"/>
      <c r="J401" s="51"/>
      <c r="K401" s="51"/>
      <c r="L401" s="51"/>
    </row>
    <row r="402" spans="8:12" ht="14.65" customHeight="1">
      <c r="H402" s="50"/>
      <c r="I402" s="51"/>
      <c r="J402" s="51"/>
      <c r="K402" s="51"/>
      <c r="L402" s="51"/>
    </row>
    <row r="403" spans="8:12" ht="14.65" customHeight="1">
      <c r="H403" s="50"/>
      <c r="I403" s="51"/>
      <c r="J403" s="51"/>
      <c r="K403" s="51"/>
      <c r="L403" s="51"/>
    </row>
    <row r="404" spans="8:12" ht="14.65" customHeight="1">
      <c r="H404" s="50"/>
      <c r="I404" s="51"/>
      <c r="J404" s="51"/>
      <c r="K404" s="51"/>
      <c r="L404" s="51"/>
    </row>
    <row r="405" spans="8:12" ht="14.65" customHeight="1">
      <c r="H405" s="50"/>
      <c r="I405" s="51"/>
      <c r="J405" s="51"/>
      <c r="K405" s="51"/>
      <c r="L405" s="51"/>
    </row>
    <row r="406" spans="8:12" ht="14.65" customHeight="1">
      <c r="H406" s="50"/>
      <c r="I406" s="51"/>
      <c r="J406" s="51"/>
      <c r="K406" s="51"/>
      <c r="L406" s="51"/>
    </row>
    <row r="407" spans="8:12" ht="14.65" customHeight="1">
      <c r="H407" s="50"/>
      <c r="I407" s="51"/>
      <c r="J407" s="51"/>
      <c r="K407" s="51"/>
      <c r="L407" s="51"/>
    </row>
    <row r="408" spans="8:12" ht="14.65" customHeight="1">
      <c r="H408" s="50"/>
      <c r="I408" s="51"/>
      <c r="J408" s="51"/>
      <c r="K408" s="51"/>
      <c r="L408" s="51"/>
    </row>
    <row r="409" spans="8:12" ht="14.65" customHeight="1">
      <c r="H409" s="50"/>
      <c r="I409" s="51"/>
      <c r="J409" s="51"/>
      <c r="K409" s="51"/>
      <c r="L409" s="51"/>
    </row>
    <row r="410" spans="8:12" ht="14.65" customHeight="1">
      <c r="H410" s="50"/>
      <c r="I410" s="51"/>
      <c r="J410" s="51"/>
      <c r="K410" s="51"/>
      <c r="L410" s="51"/>
    </row>
    <row r="411" spans="8:12" ht="14.65" customHeight="1">
      <c r="H411" s="50"/>
      <c r="I411" s="51"/>
      <c r="J411" s="51"/>
      <c r="K411" s="51"/>
      <c r="L411" s="51"/>
    </row>
    <row r="412" spans="8:12" ht="14.65" customHeight="1">
      <c r="H412" s="50"/>
      <c r="I412" s="51"/>
      <c r="J412" s="51"/>
      <c r="K412" s="51"/>
      <c r="L412" s="51"/>
    </row>
    <row r="413" spans="8:12" ht="14.65" customHeight="1">
      <c r="H413" s="50"/>
      <c r="I413" s="51"/>
      <c r="J413" s="51"/>
      <c r="K413" s="51"/>
      <c r="L413" s="51"/>
    </row>
    <row r="414" spans="8:12" ht="14.65" customHeight="1">
      <c r="H414" s="50"/>
      <c r="I414" s="51"/>
      <c r="J414" s="51"/>
      <c r="K414" s="51"/>
      <c r="L414" s="51"/>
    </row>
    <row r="415" spans="8:12" ht="14.65" customHeight="1">
      <c r="H415" s="50"/>
      <c r="I415" s="51"/>
      <c r="J415" s="51"/>
      <c r="K415" s="51"/>
      <c r="L415" s="51"/>
    </row>
    <row r="416" spans="8:12" ht="14.65" customHeight="1">
      <c r="H416" s="50"/>
      <c r="I416" s="51"/>
      <c r="J416" s="51"/>
      <c r="K416" s="51"/>
      <c r="L416" s="51"/>
    </row>
    <row r="417" spans="8:12" ht="14.65" customHeight="1">
      <c r="H417" s="50"/>
      <c r="I417" s="51"/>
      <c r="J417" s="51"/>
      <c r="K417" s="51"/>
      <c r="L417" s="51"/>
    </row>
    <row r="418" spans="8:12" ht="14.65" customHeight="1">
      <c r="H418" s="50"/>
      <c r="I418" s="51"/>
      <c r="J418" s="51"/>
      <c r="K418" s="51"/>
      <c r="L418" s="51"/>
    </row>
    <row r="419" spans="8:12" ht="14.65" customHeight="1">
      <c r="H419" s="50"/>
      <c r="I419" s="51"/>
      <c r="J419" s="51"/>
      <c r="K419" s="51"/>
      <c r="L419" s="51"/>
    </row>
    <row r="420" spans="8:12" ht="14.65" customHeight="1">
      <c r="H420" s="50"/>
      <c r="I420" s="51"/>
      <c r="J420" s="51"/>
      <c r="K420" s="51"/>
      <c r="L420" s="51"/>
    </row>
    <row r="421" spans="8:12" ht="14.65" customHeight="1">
      <c r="H421" s="50"/>
      <c r="I421" s="51"/>
      <c r="J421" s="51"/>
      <c r="K421" s="51"/>
      <c r="L421" s="51"/>
    </row>
    <row r="422" spans="8:12" ht="14.65" customHeight="1">
      <c r="H422" s="50"/>
      <c r="I422" s="51"/>
      <c r="J422" s="51"/>
      <c r="K422" s="51"/>
      <c r="L422" s="51"/>
    </row>
    <row r="423" spans="8:12" ht="14.65" customHeight="1">
      <c r="H423" s="50"/>
      <c r="I423" s="51"/>
      <c r="J423" s="51"/>
      <c r="K423" s="51"/>
      <c r="L423" s="51"/>
    </row>
    <row r="424" spans="8:12" ht="14.65" customHeight="1">
      <c r="H424" s="50"/>
      <c r="I424" s="51"/>
      <c r="J424" s="51"/>
      <c r="K424" s="51"/>
      <c r="L424" s="51"/>
    </row>
    <row r="425" spans="8:12" ht="14.65" customHeight="1">
      <c r="H425" s="50"/>
      <c r="I425" s="51"/>
      <c r="J425" s="51"/>
      <c r="K425" s="51"/>
      <c r="L425" s="51"/>
    </row>
    <row r="426" spans="8:12" ht="14.65" customHeight="1">
      <c r="H426" s="50"/>
      <c r="I426" s="51"/>
      <c r="J426" s="51"/>
      <c r="K426" s="51"/>
      <c r="L426" s="51"/>
    </row>
    <row r="427" spans="8:12" ht="14.65" customHeight="1">
      <c r="H427" s="50"/>
      <c r="I427" s="51"/>
      <c r="J427" s="51"/>
      <c r="K427" s="51"/>
      <c r="L427" s="51"/>
    </row>
    <row r="428" spans="8:12" ht="14.65" customHeight="1">
      <c r="H428" s="50"/>
      <c r="I428" s="51"/>
      <c r="J428" s="51"/>
      <c r="K428" s="51"/>
      <c r="L428" s="51"/>
    </row>
    <row r="429" spans="8:12" ht="14.65" customHeight="1">
      <c r="H429" s="50"/>
      <c r="I429" s="51"/>
      <c r="J429" s="51"/>
      <c r="K429" s="51"/>
      <c r="L429" s="51"/>
    </row>
    <row r="430" spans="8:12" ht="14.65" customHeight="1">
      <c r="H430" s="50"/>
      <c r="I430" s="51"/>
      <c r="J430" s="51"/>
      <c r="K430" s="51"/>
      <c r="L430" s="51"/>
    </row>
    <row r="431" spans="8:12" ht="14.65" customHeight="1">
      <c r="H431" s="50"/>
      <c r="I431" s="51"/>
      <c r="J431" s="51"/>
      <c r="K431" s="51"/>
      <c r="L431" s="51"/>
    </row>
    <row r="432" spans="8:12" ht="14.65" customHeight="1">
      <c r="H432" s="50"/>
      <c r="I432" s="51"/>
      <c r="J432" s="51"/>
      <c r="K432" s="51"/>
      <c r="L432" s="51"/>
    </row>
    <row r="433" spans="8:12" ht="14.65" customHeight="1">
      <c r="H433" s="50"/>
      <c r="I433" s="51"/>
      <c r="J433" s="51"/>
      <c r="K433" s="51"/>
      <c r="L433" s="51"/>
    </row>
    <row r="434" spans="8:12" ht="14.65" customHeight="1">
      <c r="H434" s="50"/>
      <c r="I434" s="51"/>
      <c r="J434" s="51"/>
      <c r="K434" s="51"/>
      <c r="L434" s="51"/>
    </row>
    <row r="435" spans="8:12" ht="14.65" customHeight="1">
      <c r="H435" s="50"/>
      <c r="I435" s="51"/>
      <c r="J435" s="51"/>
      <c r="K435" s="51"/>
      <c r="L435" s="51"/>
    </row>
    <row r="436" spans="8:12" ht="14.65" customHeight="1">
      <c r="H436" s="50"/>
      <c r="I436" s="51"/>
      <c r="J436" s="51"/>
      <c r="K436" s="51"/>
      <c r="L436" s="51"/>
    </row>
    <row r="437" spans="8:12" ht="14.65" customHeight="1">
      <c r="H437" s="50"/>
      <c r="I437" s="51"/>
      <c r="J437" s="51"/>
      <c r="K437" s="51"/>
      <c r="L437" s="51"/>
    </row>
    <row r="438" spans="8:12" ht="14.65" customHeight="1">
      <c r="H438" s="50"/>
      <c r="I438" s="51"/>
      <c r="J438" s="51"/>
      <c r="K438" s="51"/>
      <c r="L438" s="51"/>
    </row>
    <row r="439" spans="8:12" ht="14.65" customHeight="1">
      <c r="H439" s="50"/>
      <c r="I439" s="51"/>
      <c r="J439" s="51"/>
      <c r="K439" s="51"/>
      <c r="L439" s="51"/>
    </row>
    <row r="440" spans="8:12" ht="14.65" customHeight="1">
      <c r="H440" s="50"/>
      <c r="I440" s="51"/>
      <c r="J440" s="51"/>
      <c r="K440" s="51"/>
      <c r="L440" s="51"/>
    </row>
    <row r="441" spans="8:12" ht="14.65" customHeight="1">
      <c r="H441" s="50"/>
      <c r="I441" s="51"/>
      <c r="J441" s="51"/>
      <c r="K441" s="51"/>
      <c r="L441" s="51"/>
    </row>
    <row r="442" spans="8:12" ht="14.65" customHeight="1">
      <c r="H442" s="50"/>
      <c r="I442" s="51"/>
      <c r="J442" s="51"/>
      <c r="K442" s="51"/>
      <c r="L442" s="51"/>
    </row>
    <row r="443" spans="8:12" ht="14.65" customHeight="1">
      <c r="H443" s="50"/>
      <c r="I443" s="51"/>
      <c r="J443" s="51"/>
      <c r="K443" s="51"/>
      <c r="L443" s="51"/>
    </row>
    <row r="444" spans="8:12" ht="14.65" customHeight="1">
      <c r="H444" s="50"/>
      <c r="I444" s="51"/>
      <c r="J444" s="51"/>
      <c r="K444" s="51"/>
      <c r="L444" s="51"/>
    </row>
    <row r="445" spans="8:12" ht="14.65" customHeight="1">
      <c r="H445" s="50"/>
      <c r="I445" s="51"/>
      <c r="J445" s="51"/>
      <c r="K445" s="51"/>
      <c r="L445" s="51"/>
    </row>
    <row r="446" spans="8:12" ht="14.65" customHeight="1">
      <c r="H446" s="50"/>
      <c r="I446" s="51"/>
      <c r="J446" s="51"/>
      <c r="K446" s="51"/>
      <c r="L446" s="51"/>
    </row>
    <row r="447" spans="8:12" ht="14.65" customHeight="1">
      <c r="H447" s="50"/>
      <c r="I447" s="51"/>
      <c r="J447" s="51"/>
      <c r="K447" s="51"/>
      <c r="L447" s="51"/>
    </row>
    <row r="448" spans="8:12" ht="14.65" customHeight="1">
      <c r="H448" s="50"/>
      <c r="I448" s="51"/>
      <c r="J448" s="51"/>
      <c r="K448" s="51"/>
      <c r="L448" s="51"/>
    </row>
    <row r="449" spans="8:12" ht="14.65" customHeight="1">
      <c r="H449" s="50"/>
      <c r="I449" s="51"/>
      <c r="J449" s="51"/>
      <c r="K449" s="51"/>
      <c r="L449" s="51"/>
    </row>
    <row r="450" spans="8:12" ht="14.65" customHeight="1">
      <c r="H450" s="50"/>
      <c r="I450" s="51"/>
      <c r="J450" s="51"/>
      <c r="K450" s="51"/>
      <c r="L450" s="51"/>
    </row>
    <row r="451" spans="8:12" ht="14.65" customHeight="1">
      <c r="H451" s="50"/>
      <c r="I451" s="51"/>
      <c r="J451" s="51"/>
      <c r="K451" s="51"/>
      <c r="L451" s="51"/>
    </row>
    <row r="452" spans="8:12" ht="14.65" customHeight="1">
      <c r="H452" s="50"/>
      <c r="I452" s="51"/>
      <c r="J452" s="51"/>
      <c r="K452" s="51"/>
      <c r="L452" s="51"/>
    </row>
    <row r="453" spans="8:12" ht="14.65" customHeight="1">
      <c r="H453" s="50"/>
      <c r="I453" s="51"/>
      <c r="J453" s="51"/>
      <c r="K453" s="51"/>
      <c r="L453" s="51"/>
    </row>
    <row r="454" spans="8:12" ht="14.65" customHeight="1">
      <c r="H454" s="50"/>
      <c r="I454" s="51"/>
      <c r="J454" s="51"/>
      <c r="K454" s="51"/>
      <c r="L454" s="51"/>
    </row>
    <row r="455" spans="8:12" ht="14.65" customHeight="1">
      <c r="H455" s="50"/>
      <c r="I455" s="51"/>
      <c r="J455" s="51"/>
      <c r="K455" s="51"/>
      <c r="L455" s="51"/>
    </row>
    <row r="456" spans="8:12" ht="14.65" customHeight="1">
      <c r="H456" s="50"/>
      <c r="I456" s="51"/>
      <c r="J456" s="51"/>
      <c r="K456" s="51"/>
      <c r="L456" s="51"/>
    </row>
    <row r="457" spans="8:12" ht="14.65" customHeight="1">
      <c r="H457" s="50"/>
      <c r="I457" s="51"/>
      <c r="J457" s="51"/>
      <c r="K457" s="51"/>
      <c r="L457" s="51"/>
    </row>
    <row r="458" spans="8:12" ht="14.65" customHeight="1">
      <c r="H458" s="50"/>
      <c r="I458" s="51"/>
      <c r="J458" s="51"/>
      <c r="K458" s="51"/>
      <c r="L458" s="51"/>
    </row>
    <row r="459" spans="8:12" ht="14.65" customHeight="1">
      <c r="H459" s="50"/>
      <c r="I459" s="51"/>
      <c r="J459" s="51"/>
      <c r="K459" s="51"/>
      <c r="L459" s="51"/>
    </row>
    <row r="460" spans="8:12" ht="14.65" customHeight="1">
      <c r="H460" s="50"/>
      <c r="I460" s="51"/>
      <c r="J460" s="51"/>
      <c r="K460" s="51"/>
      <c r="L460" s="51"/>
    </row>
    <row r="461" spans="8:12" ht="14.65" customHeight="1">
      <c r="H461" s="50"/>
      <c r="I461" s="51"/>
      <c r="J461" s="51"/>
      <c r="K461" s="51"/>
      <c r="L461" s="51"/>
    </row>
    <row r="462" spans="8:12" ht="14.65" customHeight="1">
      <c r="H462" s="50"/>
      <c r="I462" s="51"/>
      <c r="J462" s="51"/>
      <c r="K462" s="51"/>
      <c r="L462" s="51"/>
    </row>
    <row r="463" spans="8:12" ht="14.65" customHeight="1">
      <c r="H463" s="50"/>
      <c r="I463" s="51"/>
      <c r="J463" s="51"/>
      <c r="K463" s="51"/>
      <c r="L463" s="51"/>
    </row>
    <row r="464" spans="8:12" ht="14.65" customHeight="1">
      <c r="H464" s="50"/>
      <c r="I464" s="51"/>
      <c r="J464" s="51"/>
      <c r="K464" s="51"/>
      <c r="L464" s="51"/>
    </row>
    <row r="465" spans="8:12" ht="14.65" customHeight="1">
      <c r="H465" s="50"/>
      <c r="I465" s="51"/>
      <c r="J465" s="51"/>
      <c r="K465" s="51"/>
      <c r="L465" s="51"/>
    </row>
    <row r="466" spans="8:12" ht="14.65" customHeight="1">
      <c r="H466" s="50"/>
      <c r="I466" s="51"/>
      <c r="J466" s="51"/>
      <c r="K466" s="51"/>
      <c r="L466" s="51"/>
    </row>
    <row r="467" spans="8:12" ht="14.65" customHeight="1">
      <c r="H467" s="50"/>
      <c r="I467" s="51"/>
      <c r="J467" s="51"/>
      <c r="K467" s="51"/>
      <c r="L467" s="51"/>
    </row>
    <row r="468" spans="8:12" ht="14.65" customHeight="1">
      <c r="H468" s="50"/>
      <c r="I468" s="51"/>
      <c r="J468" s="51"/>
      <c r="K468" s="51"/>
      <c r="L468" s="51"/>
    </row>
    <row r="469" spans="8:12" ht="14.65" customHeight="1">
      <c r="H469" s="50"/>
      <c r="I469" s="51"/>
      <c r="J469" s="51"/>
      <c r="K469" s="51"/>
      <c r="L469" s="51"/>
    </row>
    <row r="470" spans="8:12" ht="14.65" customHeight="1">
      <c r="H470" s="50"/>
      <c r="I470" s="51"/>
      <c r="J470" s="51"/>
      <c r="K470" s="51"/>
      <c r="L470" s="51"/>
    </row>
    <row r="471" spans="8:12" ht="14.65" customHeight="1">
      <c r="H471" s="50"/>
      <c r="I471" s="51"/>
      <c r="J471" s="51"/>
      <c r="K471" s="51"/>
      <c r="L471" s="51"/>
    </row>
    <row r="472" spans="8:12" ht="14.65" customHeight="1">
      <c r="H472" s="50"/>
      <c r="I472" s="51"/>
      <c r="J472" s="51"/>
      <c r="K472" s="51"/>
      <c r="L472" s="51"/>
    </row>
    <row r="473" spans="8:12" ht="14.65" customHeight="1">
      <c r="H473" s="50"/>
      <c r="I473" s="51"/>
      <c r="J473" s="51"/>
      <c r="K473" s="51"/>
      <c r="L473" s="51"/>
    </row>
    <row r="474" spans="8:12" ht="14.65" customHeight="1">
      <c r="H474" s="50"/>
      <c r="I474" s="51"/>
      <c r="J474" s="51"/>
      <c r="K474" s="51"/>
      <c r="L474" s="51"/>
    </row>
    <row r="475" spans="8:12" ht="14.65" customHeight="1">
      <c r="H475" s="50"/>
      <c r="I475" s="51"/>
      <c r="J475" s="51"/>
      <c r="K475" s="51"/>
      <c r="L475" s="51"/>
    </row>
    <row r="476" spans="8:12" ht="14.65" customHeight="1">
      <c r="H476" s="50"/>
      <c r="I476" s="51"/>
      <c r="J476" s="51"/>
      <c r="K476" s="51"/>
      <c r="L476" s="51"/>
    </row>
    <row r="477" spans="8:12" ht="14.65" customHeight="1">
      <c r="H477" s="50"/>
      <c r="I477" s="51"/>
      <c r="J477" s="51"/>
      <c r="K477" s="51"/>
      <c r="L477" s="51"/>
    </row>
    <row r="478" spans="8:12" ht="14.65" customHeight="1">
      <c r="H478" s="50"/>
      <c r="I478" s="51"/>
      <c r="J478" s="51"/>
      <c r="K478" s="51"/>
      <c r="L478" s="51"/>
    </row>
    <row r="479" spans="8:12" ht="14.65" customHeight="1">
      <c r="H479" s="50"/>
      <c r="I479" s="51"/>
      <c r="J479" s="51"/>
      <c r="K479" s="51"/>
      <c r="L479" s="51"/>
    </row>
    <row r="480" spans="8:12" ht="14.65" customHeight="1">
      <c r="H480" s="50"/>
      <c r="I480" s="51"/>
      <c r="J480" s="51"/>
      <c r="K480" s="51"/>
      <c r="L480" s="51"/>
    </row>
    <row r="481" spans="8:12" ht="14.65" customHeight="1">
      <c r="H481" s="50"/>
      <c r="I481" s="51"/>
      <c r="J481" s="51"/>
      <c r="K481" s="51"/>
      <c r="L481" s="51"/>
    </row>
    <row r="482" spans="8:12" ht="14.65" customHeight="1">
      <c r="H482" s="50"/>
      <c r="I482" s="51"/>
      <c r="J482" s="51"/>
      <c r="K482" s="51"/>
      <c r="L482" s="51"/>
    </row>
    <row r="483" spans="8:12" ht="14.65" customHeight="1">
      <c r="H483" s="50"/>
      <c r="I483" s="51"/>
      <c r="J483" s="51"/>
      <c r="K483" s="51"/>
      <c r="L483" s="51"/>
    </row>
    <row r="484" spans="8:12" ht="14.65" customHeight="1">
      <c r="H484" s="50"/>
      <c r="I484" s="51"/>
      <c r="J484" s="51"/>
      <c r="K484" s="51"/>
      <c r="L484" s="51"/>
    </row>
    <row r="485" spans="8:12" ht="14.65" customHeight="1">
      <c r="H485" s="50"/>
      <c r="I485" s="51"/>
      <c r="J485" s="51"/>
      <c r="K485" s="51"/>
      <c r="L485" s="51"/>
    </row>
    <row r="486" spans="8:12" ht="14.65" customHeight="1">
      <c r="H486" s="50"/>
      <c r="I486" s="51"/>
      <c r="J486" s="51"/>
      <c r="K486" s="51"/>
      <c r="L486" s="51"/>
    </row>
    <row r="487" spans="8:12" ht="14.65" customHeight="1">
      <c r="H487" s="50"/>
      <c r="I487" s="51"/>
      <c r="J487" s="51"/>
      <c r="K487" s="51"/>
      <c r="L487" s="51"/>
    </row>
    <row r="488" spans="8:12" ht="14.65" customHeight="1">
      <c r="H488" s="50"/>
      <c r="I488" s="51"/>
      <c r="J488" s="51"/>
      <c r="K488" s="51"/>
      <c r="L488" s="51"/>
    </row>
    <row r="489" spans="8:12" ht="14.65" customHeight="1">
      <c r="H489" s="50"/>
      <c r="I489" s="51"/>
      <c r="J489" s="51"/>
      <c r="K489" s="51"/>
      <c r="L489" s="51"/>
    </row>
    <row r="490" spans="8:12" ht="14.65" customHeight="1">
      <c r="H490" s="50"/>
      <c r="I490" s="51"/>
      <c r="J490" s="51"/>
      <c r="K490" s="51"/>
      <c r="L490" s="51"/>
    </row>
    <row r="491" spans="8:12" ht="14.65" customHeight="1">
      <c r="H491" s="50"/>
      <c r="I491" s="51"/>
      <c r="J491" s="51"/>
      <c r="K491" s="51"/>
      <c r="L491" s="51"/>
    </row>
    <row r="492" spans="8:12" ht="14.65" customHeight="1">
      <c r="H492" s="50"/>
      <c r="I492" s="51"/>
      <c r="J492" s="51"/>
      <c r="K492" s="51"/>
      <c r="L492" s="51"/>
    </row>
    <row r="493" spans="8:12" ht="14.65" customHeight="1">
      <c r="H493" s="50"/>
      <c r="I493" s="51"/>
      <c r="J493" s="51"/>
      <c r="K493" s="51"/>
      <c r="L493" s="51"/>
    </row>
    <row r="494" spans="8:12" ht="14.65" customHeight="1">
      <c r="H494" s="50"/>
      <c r="I494" s="51"/>
      <c r="J494" s="51"/>
      <c r="K494" s="51"/>
      <c r="L494" s="51"/>
    </row>
    <row r="495" spans="8:12" ht="14.65" customHeight="1">
      <c r="H495" s="50"/>
      <c r="I495" s="51"/>
      <c r="J495" s="51"/>
      <c r="K495" s="51"/>
      <c r="L495" s="51"/>
    </row>
    <row r="496" spans="8:12" ht="14.65" customHeight="1">
      <c r="H496" s="50"/>
      <c r="I496" s="51"/>
      <c r="J496" s="51"/>
      <c r="K496" s="51"/>
      <c r="L496" s="51"/>
    </row>
    <row r="497" spans="8:12" ht="14.65" customHeight="1">
      <c r="H497" s="50"/>
      <c r="I497" s="51"/>
      <c r="J497" s="51"/>
      <c r="K497" s="51"/>
      <c r="L497" s="51"/>
    </row>
    <row r="498" spans="8:12" ht="14.65" customHeight="1">
      <c r="H498" s="50"/>
      <c r="I498" s="51"/>
      <c r="J498" s="51"/>
      <c r="K498" s="51"/>
      <c r="L498" s="51"/>
    </row>
    <row r="499" spans="8:12" ht="14.65" customHeight="1">
      <c r="H499" s="50"/>
      <c r="I499" s="51"/>
      <c r="J499" s="51"/>
      <c r="K499" s="51"/>
      <c r="L499" s="51"/>
    </row>
    <row r="500" spans="8:12" ht="14.65" customHeight="1">
      <c r="H500" s="50"/>
      <c r="I500" s="51"/>
      <c r="J500" s="51"/>
      <c r="K500" s="51"/>
      <c r="L500" s="51"/>
    </row>
    <row r="501" spans="8:12" ht="14.65" customHeight="1">
      <c r="H501" s="50"/>
      <c r="I501" s="51"/>
      <c r="J501" s="51"/>
      <c r="K501" s="51"/>
      <c r="L501" s="51"/>
    </row>
    <row r="502" spans="8:12" ht="14.65" customHeight="1">
      <c r="H502" s="50"/>
      <c r="I502" s="51"/>
      <c r="J502" s="51"/>
      <c r="K502" s="51"/>
      <c r="L502" s="51"/>
    </row>
    <row r="503" spans="8:12" ht="14.65" customHeight="1">
      <c r="H503" s="50"/>
      <c r="I503" s="51"/>
      <c r="J503" s="51"/>
      <c r="K503" s="51"/>
      <c r="L503" s="51"/>
    </row>
    <row r="504" spans="8:12" ht="14.65" customHeight="1">
      <c r="H504" s="50"/>
      <c r="I504" s="51"/>
      <c r="J504" s="51"/>
      <c r="K504" s="51"/>
      <c r="L504" s="51"/>
    </row>
    <row r="505" spans="8:12" ht="14.65" customHeight="1">
      <c r="H505" s="50"/>
      <c r="I505" s="51"/>
      <c r="J505" s="51"/>
      <c r="K505" s="51"/>
      <c r="L505" s="51"/>
    </row>
    <row r="506" spans="8:12" ht="14.65" customHeight="1">
      <c r="H506" s="50"/>
      <c r="I506" s="51"/>
      <c r="J506" s="51"/>
      <c r="K506" s="51"/>
      <c r="L506" s="51"/>
    </row>
    <row r="507" spans="8:12" ht="14.65" customHeight="1">
      <c r="H507" s="50"/>
      <c r="I507" s="51"/>
      <c r="J507" s="51"/>
      <c r="K507" s="51"/>
      <c r="L507" s="51"/>
    </row>
    <row r="508" spans="8:12" ht="14.65" customHeight="1">
      <c r="H508" s="50"/>
      <c r="I508" s="51"/>
      <c r="J508" s="51"/>
      <c r="K508" s="51"/>
      <c r="L508" s="51"/>
    </row>
    <row r="509" spans="8:12" ht="14.65" customHeight="1">
      <c r="H509" s="50"/>
      <c r="I509" s="51"/>
      <c r="J509" s="51"/>
      <c r="K509" s="51"/>
      <c r="L509" s="51"/>
    </row>
    <row r="510" spans="8:12" ht="14.65" customHeight="1">
      <c r="H510" s="50"/>
      <c r="I510" s="51"/>
      <c r="J510" s="51"/>
      <c r="K510" s="51"/>
      <c r="L510" s="51"/>
    </row>
    <row r="511" spans="8:12" ht="14.65" customHeight="1">
      <c r="H511" s="50"/>
      <c r="I511" s="51"/>
      <c r="J511" s="51"/>
      <c r="K511" s="51"/>
      <c r="L511" s="51"/>
    </row>
    <row r="512" spans="8:12" ht="14.65" customHeight="1">
      <c r="H512" s="50"/>
      <c r="I512" s="51"/>
      <c r="J512" s="51"/>
      <c r="K512" s="51"/>
      <c r="L512" s="51"/>
    </row>
    <row r="513" spans="8:12" ht="14.65" customHeight="1">
      <c r="H513" s="50"/>
      <c r="I513" s="51"/>
      <c r="J513" s="51"/>
      <c r="K513" s="51"/>
      <c r="L513" s="51"/>
    </row>
    <row r="514" spans="8:12" ht="14.65" customHeight="1">
      <c r="H514" s="50"/>
      <c r="I514" s="51"/>
      <c r="J514" s="51"/>
      <c r="K514" s="51"/>
      <c r="L514" s="51"/>
    </row>
    <row r="515" spans="8:12" ht="14.65" customHeight="1">
      <c r="H515" s="50"/>
      <c r="I515" s="51"/>
      <c r="J515" s="51"/>
      <c r="K515" s="51"/>
      <c r="L515" s="51"/>
    </row>
    <row r="516" spans="8:12" ht="14.65" customHeight="1">
      <c r="H516" s="50"/>
      <c r="I516" s="51"/>
      <c r="J516" s="51"/>
      <c r="K516" s="51"/>
      <c r="L516" s="51"/>
    </row>
    <row r="517" spans="8:12" ht="14.65" customHeight="1">
      <c r="H517" s="50"/>
      <c r="I517" s="51"/>
      <c r="J517" s="51"/>
      <c r="K517" s="51"/>
      <c r="L517" s="51"/>
    </row>
    <row r="518" spans="8:12" ht="14.65" customHeight="1">
      <c r="H518" s="50"/>
      <c r="I518" s="51"/>
      <c r="J518" s="51"/>
      <c r="K518" s="51"/>
      <c r="L518" s="51"/>
    </row>
    <row r="519" spans="8:12" ht="14.65" customHeight="1">
      <c r="H519" s="50"/>
      <c r="I519" s="51"/>
      <c r="J519" s="51"/>
      <c r="K519" s="51"/>
      <c r="L519" s="51"/>
    </row>
    <row r="520" spans="8:12" ht="14.65" customHeight="1">
      <c r="H520" s="50"/>
      <c r="I520" s="51"/>
      <c r="J520" s="51"/>
      <c r="K520" s="51"/>
      <c r="L520" s="51"/>
    </row>
    <row r="521" spans="8:12" ht="14.65" customHeight="1">
      <c r="H521" s="50"/>
      <c r="I521" s="51"/>
      <c r="J521" s="51"/>
      <c r="K521" s="51"/>
      <c r="L521" s="51"/>
    </row>
    <row r="522" spans="8:12" ht="14.65" customHeight="1">
      <c r="H522" s="50"/>
      <c r="I522" s="51"/>
      <c r="J522" s="51"/>
      <c r="K522" s="51"/>
      <c r="L522" s="51"/>
    </row>
    <row r="523" spans="8:12" ht="14.65" customHeight="1">
      <c r="H523" s="50"/>
      <c r="I523" s="51"/>
      <c r="J523" s="51"/>
      <c r="K523" s="51"/>
      <c r="L523" s="51"/>
    </row>
    <row r="524" spans="8:12" ht="14.65" customHeight="1">
      <c r="H524" s="50"/>
      <c r="I524" s="51"/>
      <c r="J524" s="51"/>
      <c r="K524" s="51"/>
      <c r="L524" s="51"/>
    </row>
    <row r="525" spans="8:12" ht="14.65" customHeight="1">
      <c r="H525" s="50"/>
      <c r="I525" s="51"/>
      <c r="J525" s="51"/>
      <c r="K525" s="51"/>
      <c r="L525" s="51"/>
    </row>
    <row r="526" spans="8:12" ht="14.65" customHeight="1">
      <c r="H526" s="50"/>
      <c r="I526" s="51"/>
      <c r="J526" s="51"/>
      <c r="K526" s="51"/>
      <c r="L526" s="51"/>
    </row>
    <row r="527" spans="8:12" ht="14.65" customHeight="1">
      <c r="H527" s="50"/>
      <c r="I527" s="51"/>
      <c r="J527" s="51"/>
      <c r="K527" s="51"/>
      <c r="L527" s="51"/>
    </row>
    <row r="528" spans="8:12" ht="14.65" customHeight="1">
      <c r="H528" s="50"/>
      <c r="I528" s="51"/>
      <c r="J528" s="51"/>
      <c r="K528" s="51"/>
      <c r="L528" s="51"/>
    </row>
    <row r="529" spans="8:12" ht="14.65" customHeight="1">
      <c r="H529" s="50"/>
      <c r="I529" s="51"/>
      <c r="J529" s="51"/>
      <c r="K529" s="51"/>
      <c r="L529" s="51"/>
    </row>
    <row r="530" spans="8:12" ht="14.65" customHeight="1">
      <c r="H530" s="50"/>
      <c r="I530" s="51"/>
      <c r="J530" s="51"/>
      <c r="K530" s="51"/>
      <c r="L530" s="51"/>
    </row>
    <row r="531" spans="8:12" ht="14.65" customHeight="1">
      <c r="H531" s="50"/>
      <c r="I531" s="51"/>
      <c r="J531" s="51"/>
      <c r="K531" s="51"/>
      <c r="L531" s="51"/>
    </row>
    <row r="532" spans="8:12" ht="14.65" customHeight="1">
      <c r="H532" s="50"/>
      <c r="I532" s="51"/>
      <c r="J532" s="51"/>
      <c r="K532" s="51"/>
      <c r="L532" s="51"/>
    </row>
    <row r="533" spans="8:12" ht="14.65" customHeight="1">
      <c r="H533" s="50"/>
      <c r="I533" s="51"/>
      <c r="J533" s="51"/>
      <c r="K533" s="51"/>
      <c r="L533" s="51"/>
    </row>
    <row r="534" spans="8:12" ht="14.65" customHeight="1">
      <c r="H534" s="50"/>
      <c r="I534" s="51"/>
      <c r="J534" s="51"/>
      <c r="K534" s="51"/>
      <c r="L534" s="51"/>
    </row>
    <row r="535" spans="8:12" ht="14.65" customHeight="1">
      <c r="H535" s="50"/>
      <c r="I535" s="51"/>
      <c r="J535" s="51"/>
      <c r="K535" s="51"/>
      <c r="L535" s="51"/>
    </row>
    <row r="536" spans="8:12" ht="14.65" customHeight="1">
      <c r="H536" s="50"/>
      <c r="I536" s="51"/>
      <c r="J536" s="51"/>
      <c r="K536" s="51"/>
      <c r="L536" s="51"/>
    </row>
    <row r="537" spans="8:12" ht="14.65" customHeight="1">
      <c r="H537" s="50"/>
      <c r="I537" s="51"/>
      <c r="J537" s="51"/>
      <c r="K537" s="51"/>
      <c r="L537" s="51"/>
    </row>
    <row r="538" spans="8:12" ht="14.65" customHeight="1">
      <c r="H538" s="50"/>
      <c r="I538" s="51"/>
      <c r="J538" s="51"/>
      <c r="K538" s="51"/>
      <c r="L538" s="51"/>
    </row>
    <row r="539" spans="8:12" ht="14.65" customHeight="1">
      <c r="H539" s="50"/>
      <c r="I539" s="51"/>
      <c r="J539" s="51"/>
      <c r="K539" s="51"/>
      <c r="L539" s="51"/>
    </row>
    <row r="540" spans="8:12" ht="14.65" customHeight="1">
      <c r="H540" s="50"/>
      <c r="I540" s="51"/>
      <c r="J540" s="51"/>
      <c r="K540" s="51"/>
      <c r="L540" s="51"/>
    </row>
    <row r="541" spans="8:12" ht="14.65" customHeight="1">
      <c r="H541" s="50"/>
      <c r="I541" s="51"/>
      <c r="J541" s="51"/>
      <c r="K541" s="51"/>
      <c r="L541" s="51"/>
    </row>
    <row r="542" spans="8:12" ht="14.65" customHeight="1">
      <c r="H542" s="50"/>
      <c r="I542" s="51"/>
      <c r="J542" s="51"/>
      <c r="K542" s="51"/>
      <c r="L542" s="51"/>
    </row>
    <row r="543" spans="8:12" ht="14.65" customHeight="1">
      <c r="H543" s="50"/>
      <c r="I543" s="51"/>
      <c r="J543" s="51"/>
      <c r="K543" s="51"/>
      <c r="L543" s="51"/>
    </row>
    <row r="544" spans="8:12" ht="14.65" customHeight="1">
      <c r="H544" s="50"/>
      <c r="I544" s="51"/>
      <c r="J544" s="51"/>
      <c r="K544" s="51"/>
      <c r="L544" s="51"/>
    </row>
    <row r="545" spans="8:12" ht="14.65" customHeight="1">
      <c r="H545" s="50"/>
      <c r="I545" s="51"/>
      <c r="J545" s="51"/>
      <c r="K545" s="51"/>
      <c r="L545" s="51"/>
    </row>
    <row r="546" spans="8:12" ht="14.65" customHeight="1">
      <c r="H546" s="50"/>
      <c r="I546" s="51"/>
      <c r="J546" s="51"/>
      <c r="K546" s="51"/>
      <c r="L546" s="51"/>
    </row>
    <row r="547" spans="8:12" ht="14.65" customHeight="1">
      <c r="H547" s="50"/>
      <c r="I547" s="51"/>
      <c r="J547" s="51"/>
      <c r="K547" s="51"/>
      <c r="L547" s="51"/>
    </row>
    <row r="548" spans="8:12" ht="14.65" customHeight="1">
      <c r="H548" s="50"/>
      <c r="I548" s="51"/>
      <c r="J548" s="51"/>
      <c r="K548" s="51"/>
      <c r="L548" s="51"/>
    </row>
    <row r="549" spans="8:12" ht="14.65" customHeight="1">
      <c r="H549" s="50"/>
      <c r="I549" s="51"/>
      <c r="J549" s="51"/>
      <c r="K549" s="51"/>
      <c r="L549" s="51"/>
    </row>
    <row r="550" spans="8:12" ht="14.65" customHeight="1">
      <c r="H550" s="50"/>
      <c r="I550" s="51"/>
      <c r="J550" s="51"/>
      <c r="K550" s="51"/>
      <c r="L550" s="51"/>
    </row>
    <row r="551" spans="8:12" ht="14.65" customHeight="1">
      <c r="H551" s="50"/>
      <c r="I551" s="51"/>
      <c r="J551" s="51"/>
      <c r="K551" s="51"/>
      <c r="L551" s="51"/>
    </row>
    <row r="552" spans="8:12" ht="14.65" customHeight="1">
      <c r="H552" s="50"/>
      <c r="I552" s="51"/>
      <c r="J552" s="51"/>
      <c r="K552" s="51"/>
      <c r="L552" s="51"/>
    </row>
    <row r="553" spans="8:12" ht="14.65" customHeight="1">
      <c r="H553" s="50"/>
      <c r="I553" s="51"/>
      <c r="J553" s="51"/>
      <c r="K553" s="51"/>
      <c r="L553" s="51"/>
    </row>
    <row r="554" spans="8:12" ht="14.65" customHeight="1">
      <c r="H554" s="50"/>
      <c r="I554" s="51"/>
      <c r="J554" s="51"/>
      <c r="K554" s="51"/>
      <c r="L554" s="51"/>
    </row>
    <row r="555" spans="8:12" ht="14.65" customHeight="1">
      <c r="H555" s="50"/>
      <c r="I555" s="51"/>
      <c r="J555" s="51"/>
      <c r="K555" s="51"/>
      <c r="L555" s="51"/>
    </row>
    <row r="556" spans="8:12" ht="14.65" customHeight="1">
      <c r="H556" s="50"/>
      <c r="I556" s="51"/>
      <c r="J556" s="51"/>
      <c r="K556" s="51"/>
      <c r="L556" s="51"/>
    </row>
    <row r="557" spans="8:12" ht="14.65" customHeight="1">
      <c r="H557" s="50"/>
      <c r="I557" s="51"/>
      <c r="J557" s="51"/>
      <c r="K557" s="51"/>
      <c r="L557" s="51"/>
    </row>
    <row r="558" spans="8:12" ht="14.65" customHeight="1">
      <c r="H558" s="50"/>
      <c r="I558" s="51"/>
      <c r="J558" s="51"/>
      <c r="K558" s="51"/>
      <c r="L558" s="51"/>
    </row>
    <row r="559" spans="8:12" ht="14.65" customHeight="1">
      <c r="H559" s="50"/>
      <c r="I559" s="51"/>
      <c r="J559" s="51"/>
      <c r="K559" s="51"/>
      <c r="L559" s="51"/>
    </row>
    <row r="560" spans="8:12" ht="14.65" customHeight="1">
      <c r="H560" s="50"/>
      <c r="I560" s="51"/>
      <c r="J560" s="51"/>
      <c r="K560" s="51"/>
      <c r="L560" s="51"/>
    </row>
    <row r="561" spans="8:12" ht="14.65" customHeight="1">
      <c r="H561" s="50"/>
      <c r="I561" s="51"/>
      <c r="J561" s="51"/>
      <c r="K561" s="51"/>
      <c r="L561" s="51"/>
    </row>
    <row r="562" spans="8:12" ht="14.65" customHeight="1">
      <c r="H562" s="50"/>
      <c r="I562" s="51"/>
      <c r="J562" s="51"/>
      <c r="K562" s="51"/>
      <c r="L562" s="51"/>
    </row>
    <row r="563" spans="8:12" ht="14.65" customHeight="1">
      <c r="H563" s="50"/>
      <c r="I563" s="51"/>
      <c r="J563" s="51"/>
      <c r="K563" s="51"/>
      <c r="L563" s="51"/>
    </row>
    <row r="564" spans="8:12" ht="14.65" customHeight="1">
      <c r="H564" s="50"/>
      <c r="I564" s="51"/>
      <c r="J564" s="51"/>
      <c r="K564" s="51"/>
      <c r="L564" s="51"/>
    </row>
    <row r="565" spans="8:12" ht="14.65" customHeight="1">
      <c r="H565" s="50"/>
      <c r="I565" s="51"/>
      <c r="J565" s="51"/>
      <c r="K565" s="51"/>
      <c r="L565" s="51"/>
    </row>
    <row r="566" spans="8:12" ht="14.65" customHeight="1">
      <c r="H566" s="50"/>
      <c r="I566" s="51"/>
      <c r="J566" s="51"/>
      <c r="K566" s="51"/>
      <c r="L566" s="51"/>
    </row>
    <row r="567" spans="8:12" ht="14.65" customHeight="1">
      <c r="H567" s="50"/>
      <c r="I567" s="51"/>
      <c r="J567" s="51"/>
      <c r="K567" s="51"/>
      <c r="L567" s="51"/>
    </row>
    <row r="568" spans="8:12" ht="14.65" customHeight="1">
      <c r="H568" s="50"/>
      <c r="I568" s="51"/>
      <c r="J568" s="51"/>
      <c r="K568" s="51"/>
      <c r="L568" s="51"/>
    </row>
    <row r="569" spans="8:12" ht="14.65" customHeight="1">
      <c r="H569" s="50"/>
      <c r="I569" s="51"/>
      <c r="J569" s="51"/>
      <c r="K569" s="51"/>
      <c r="L569" s="51"/>
    </row>
    <row r="570" spans="8:12" ht="14.65" customHeight="1">
      <c r="H570" s="50"/>
      <c r="I570" s="51"/>
      <c r="J570" s="51"/>
      <c r="K570" s="51"/>
      <c r="L570" s="51"/>
    </row>
    <row r="571" spans="8:12" ht="14.65" customHeight="1">
      <c r="H571" s="50"/>
      <c r="I571" s="51"/>
      <c r="J571" s="51"/>
      <c r="K571" s="51"/>
      <c r="L571" s="51"/>
    </row>
    <row r="572" spans="8:12" ht="14.65" customHeight="1">
      <c r="H572" s="50"/>
      <c r="I572" s="51"/>
      <c r="J572" s="51"/>
      <c r="K572" s="51"/>
      <c r="L572" s="51"/>
    </row>
    <row r="573" spans="8:12" ht="14.65" customHeight="1">
      <c r="H573" s="50"/>
      <c r="I573" s="51"/>
      <c r="J573" s="51"/>
      <c r="K573" s="51"/>
      <c r="L573" s="51"/>
    </row>
    <row r="574" spans="8:12" ht="14.65" customHeight="1">
      <c r="H574" s="50"/>
      <c r="I574" s="51"/>
      <c r="J574" s="51"/>
      <c r="K574" s="51"/>
      <c r="L574" s="51"/>
    </row>
    <row r="575" spans="8:12" ht="14.65" customHeight="1">
      <c r="H575" s="50"/>
      <c r="I575" s="51"/>
      <c r="J575" s="51"/>
      <c r="K575" s="51"/>
      <c r="L575" s="51"/>
    </row>
    <row r="576" spans="8:12" ht="14.65" customHeight="1">
      <c r="H576" s="50"/>
      <c r="I576" s="51"/>
      <c r="J576" s="51"/>
      <c r="K576" s="51"/>
      <c r="L576" s="51"/>
    </row>
    <row r="577" spans="8:12" ht="14.65" customHeight="1">
      <c r="H577" s="50"/>
      <c r="I577" s="51"/>
      <c r="J577" s="51"/>
      <c r="K577" s="51"/>
      <c r="L577" s="51"/>
    </row>
    <row r="578" spans="8:12" ht="14.65" customHeight="1">
      <c r="H578" s="50"/>
      <c r="I578" s="51"/>
      <c r="J578" s="51"/>
      <c r="K578" s="51"/>
      <c r="L578" s="51"/>
    </row>
    <row r="579" spans="8:12" ht="14.65" customHeight="1">
      <c r="H579" s="50"/>
      <c r="I579" s="51"/>
      <c r="J579" s="51"/>
      <c r="K579" s="51"/>
      <c r="L579" s="51"/>
    </row>
    <row r="580" spans="8:12" ht="14.65" customHeight="1">
      <c r="H580" s="50"/>
      <c r="I580" s="51"/>
      <c r="J580" s="51"/>
      <c r="K580" s="51"/>
      <c r="L580" s="51"/>
    </row>
    <row r="581" spans="8:12" ht="14.65" customHeight="1">
      <c r="H581" s="50"/>
      <c r="I581" s="51"/>
      <c r="J581" s="51"/>
      <c r="K581" s="51"/>
      <c r="L581" s="51"/>
    </row>
    <row r="582" spans="8:12" ht="14.65" customHeight="1">
      <c r="H582" s="50"/>
      <c r="I582" s="51"/>
      <c r="J582" s="51"/>
      <c r="K582" s="51"/>
      <c r="L582" s="51"/>
    </row>
    <row r="583" spans="8:12" ht="14.65" customHeight="1">
      <c r="H583" s="50"/>
      <c r="I583" s="51"/>
      <c r="J583" s="51"/>
      <c r="K583" s="51"/>
      <c r="L583" s="51"/>
    </row>
    <row r="584" spans="8:12" ht="14.65" customHeight="1">
      <c r="H584" s="50"/>
      <c r="I584" s="51"/>
      <c r="J584" s="51"/>
      <c r="K584" s="51"/>
      <c r="L584" s="51"/>
    </row>
    <row r="585" spans="8:12" ht="14.65" customHeight="1">
      <c r="H585" s="50"/>
      <c r="I585" s="51"/>
      <c r="J585" s="51"/>
      <c r="K585" s="51"/>
      <c r="L585" s="51"/>
    </row>
    <row r="586" spans="8:12" ht="14.65" customHeight="1">
      <c r="H586" s="50"/>
      <c r="I586" s="51"/>
      <c r="J586" s="51"/>
      <c r="K586" s="51"/>
      <c r="L586" s="51"/>
    </row>
    <row r="587" spans="8:12" ht="14.65" customHeight="1">
      <c r="H587" s="50"/>
      <c r="I587" s="51"/>
      <c r="J587" s="51"/>
      <c r="K587" s="51"/>
      <c r="L587" s="51"/>
    </row>
    <row r="588" spans="8:12" ht="14.65" customHeight="1">
      <c r="H588" s="50"/>
      <c r="I588" s="51"/>
      <c r="J588" s="51"/>
      <c r="K588" s="51"/>
      <c r="L588" s="51"/>
    </row>
    <row r="589" spans="8:12" ht="14.65" customHeight="1">
      <c r="H589" s="50"/>
      <c r="I589" s="51"/>
      <c r="J589" s="51"/>
      <c r="K589" s="51"/>
      <c r="L589" s="51"/>
    </row>
    <row r="590" spans="8:12" ht="14.65" customHeight="1">
      <c r="H590" s="50"/>
      <c r="I590" s="51"/>
      <c r="J590" s="51"/>
      <c r="K590" s="51"/>
      <c r="L590" s="51"/>
    </row>
    <row r="591" spans="8:12" ht="14.65" customHeight="1">
      <c r="H591" s="50"/>
      <c r="I591" s="51"/>
      <c r="J591" s="51"/>
      <c r="K591" s="51"/>
      <c r="L591" s="51"/>
    </row>
    <row r="592" spans="8:12" ht="14.65" customHeight="1">
      <c r="H592" s="50"/>
      <c r="I592" s="51"/>
      <c r="J592" s="51"/>
      <c r="K592" s="51"/>
      <c r="L592" s="51"/>
    </row>
    <row r="593" spans="8:12" ht="14.65" customHeight="1">
      <c r="H593" s="50"/>
      <c r="I593" s="51"/>
      <c r="J593" s="51"/>
      <c r="K593" s="51"/>
      <c r="L593" s="51"/>
    </row>
    <row r="594" spans="8:12" ht="14.65" customHeight="1">
      <c r="H594" s="50"/>
      <c r="I594" s="51"/>
      <c r="J594" s="51"/>
      <c r="K594" s="51"/>
      <c r="L594" s="51"/>
    </row>
    <row r="595" spans="8:12" ht="14.65" customHeight="1">
      <c r="H595" s="50"/>
      <c r="I595" s="51"/>
      <c r="J595" s="51"/>
      <c r="K595" s="51"/>
      <c r="L595" s="51"/>
    </row>
    <row r="596" spans="8:12" ht="14.65" customHeight="1">
      <c r="H596" s="50"/>
      <c r="I596" s="51"/>
      <c r="J596" s="51"/>
      <c r="K596" s="51"/>
      <c r="L596" s="51"/>
    </row>
    <row r="597" spans="8:12" ht="14.65" customHeight="1">
      <c r="H597" s="50"/>
      <c r="I597" s="51"/>
      <c r="J597" s="51"/>
      <c r="K597" s="51"/>
      <c r="L597" s="51"/>
    </row>
    <row r="598" spans="8:12" ht="14.65" customHeight="1">
      <c r="H598" s="50"/>
      <c r="I598" s="51"/>
      <c r="J598" s="51"/>
      <c r="K598" s="51"/>
      <c r="L598" s="51"/>
    </row>
    <row r="599" spans="8:12" ht="14.65" customHeight="1">
      <c r="H599" s="50"/>
      <c r="I599" s="51"/>
      <c r="J599" s="51"/>
      <c r="K599" s="51"/>
      <c r="L599" s="51"/>
    </row>
    <row r="600" spans="8:12" ht="14.65" customHeight="1">
      <c r="H600" s="50"/>
      <c r="I600" s="51"/>
      <c r="J600" s="51"/>
      <c r="K600" s="51"/>
      <c r="L600" s="51"/>
    </row>
    <row r="601" spans="8:12" ht="14.65" customHeight="1">
      <c r="H601" s="50"/>
      <c r="I601" s="51"/>
      <c r="J601" s="51"/>
      <c r="K601" s="51"/>
      <c r="L601" s="51"/>
    </row>
    <row r="602" spans="8:12" ht="14.65" customHeight="1">
      <c r="H602" s="50"/>
      <c r="I602" s="51"/>
      <c r="J602" s="51"/>
      <c r="K602" s="51"/>
      <c r="L602" s="51"/>
    </row>
    <row r="603" spans="8:12" ht="14.65" customHeight="1">
      <c r="H603" s="50"/>
      <c r="I603" s="51"/>
      <c r="J603" s="51"/>
      <c r="K603" s="51"/>
      <c r="L603" s="51"/>
    </row>
    <row r="604" spans="8:12" ht="14.65" customHeight="1">
      <c r="H604" s="50"/>
      <c r="I604" s="51"/>
      <c r="J604" s="51"/>
      <c r="K604" s="51"/>
      <c r="L604" s="51"/>
    </row>
    <row r="605" spans="8:12" ht="14.65" customHeight="1">
      <c r="H605" s="50"/>
      <c r="I605" s="51"/>
      <c r="J605" s="51"/>
      <c r="K605" s="51"/>
      <c r="L605" s="51"/>
    </row>
    <row r="606" spans="8:12" ht="14.65" customHeight="1">
      <c r="H606" s="50"/>
      <c r="I606" s="51"/>
      <c r="J606" s="51"/>
      <c r="K606" s="51"/>
      <c r="L606" s="51"/>
    </row>
    <row r="607" spans="8:12" ht="14.65" customHeight="1">
      <c r="H607" s="50"/>
      <c r="I607" s="51"/>
      <c r="J607" s="51"/>
      <c r="K607" s="51"/>
      <c r="L607" s="51"/>
    </row>
    <row r="608" spans="8:12" ht="14.65" customHeight="1">
      <c r="H608" s="50"/>
      <c r="I608" s="51"/>
      <c r="J608" s="51"/>
      <c r="K608" s="51"/>
      <c r="L608" s="51"/>
    </row>
    <row r="609" spans="8:12" ht="14.65" customHeight="1">
      <c r="H609" s="50"/>
      <c r="I609" s="51"/>
      <c r="J609" s="51"/>
      <c r="K609" s="51"/>
      <c r="L609" s="51"/>
    </row>
    <row r="610" spans="8:12" ht="14.65" customHeight="1">
      <c r="H610" s="50"/>
      <c r="I610" s="51"/>
      <c r="J610" s="51"/>
      <c r="K610" s="51"/>
      <c r="L610" s="51"/>
    </row>
    <row r="611" spans="8:12" ht="14.65" customHeight="1">
      <c r="H611" s="50"/>
      <c r="I611" s="51"/>
      <c r="J611" s="51"/>
      <c r="K611" s="51"/>
      <c r="L611" s="51"/>
    </row>
    <row r="612" spans="8:12" ht="14.65" customHeight="1">
      <c r="H612" s="50"/>
      <c r="I612" s="51"/>
      <c r="J612" s="51"/>
      <c r="K612" s="51"/>
      <c r="L612" s="51"/>
    </row>
    <row r="613" spans="8:12" ht="14.65" customHeight="1">
      <c r="H613" s="50"/>
      <c r="I613" s="51"/>
      <c r="J613" s="51"/>
      <c r="K613" s="51"/>
      <c r="L613" s="51"/>
    </row>
    <row r="614" spans="8:12" ht="14.65" customHeight="1">
      <c r="H614" s="50"/>
      <c r="I614" s="51"/>
      <c r="J614" s="51"/>
      <c r="K614" s="51"/>
      <c r="L614" s="51"/>
    </row>
    <row r="615" spans="8:12" ht="14.65" customHeight="1">
      <c r="H615" s="50"/>
      <c r="I615" s="51"/>
      <c r="J615" s="51"/>
      <c r="K615" s="51"/>
      <c r="L615" s="51"/>
    </row>
    <row r="616" spans="8:12" ht="14.65" customHeight="1">
      <c r="H616" s="50"/>
      <c r="I616" s="51"/>
      <c r="J616" s="51"/>
      <c r="K616" s="51"/>
      <c r="L616" s="51"/>
    </row>
    <row r="617" spans="8:12" ht="14.65" customHeight="1">
      <c r="H617" s="50"/>
      <c r="I617" s="51"/>
      <c r="J617" s="51"/>
      <c r="K617" s="51"/>
      <c r="L617" s="51"/>
    </row>
    <row r="618" spans="8:12" ht="14.65" customHeight="1">
      <c r="H618" s="50"/>
      <c r="I618" s="51"/>
      <c r="J618" s="51"/>
      <c r="K618" s="51"/>
      <c r="L618" s="51"/>
    </row>
    <row r="619" spans="8:12" ht="14.65" customHeight="1">
      <c r="H619" s="50"/>
      <c r="I619" s="51"/>
      <c r="J619" s="51"/>
      <c r="K619" s="51"/>
      <c r="L619" s="51"/>
    </row>
    <row r="620" spans="8:12" ht="14.65" customHeight="1">
      <c r="H620" s="50"/>
      <c r="I620" s="51"/>
      <c r="J620" s="51"/>
      <c r="K620" s="51"/>
      <c r="L620" s="51"/>
    </row>
    <row r="621" spans="8:12" ht="14.65" customHeight="1">
      <c r="H621" s="50"/>
      <c r="I621" s="51"/>
      <c r="J621" s="51"/>
      <c r="K621" s="51"/>
      <c r="L621" s="51"/>
    </row>
    <row r="622" spans="8:12" ht="14.65" customHeight="1">
      <c r="H622" s="50"/>
      <c r="I622" s="51"/>
      <c r="J622" s="51"/>
      <c r="K622" s="51"/>
      <c r="L622" s="51"/>
    </row>
    <row r="623" spans="8:12" ht="14.65" customHeight="1">
      <c r="H623" s="50"/>
      <c r="I623" s="51"/>
      <c r="J623" s="51"/>
      <c r="K623" s="51"/>
      <c r="L623" s="51"/>
    </row>
    <row r="624" spans="8:12" ht="14.65" customHeight="1">
      <c r="H624" s="50"/>
      <c r="I624" s="51"/>
      <c r="J624" s="51"/>
      <c r="K624" s="51"/>
      <c r="L624" s="51"/>
    </row>
    <row r="625" spans="8:12" ht="14.65" customHeight="1">
      <c r="H625" s="50"/>
      <c r="I625" s="51"/>
      <c r="J625" s="51"/>
      <c r="K625" s="51"/>
      <c r="L625" s="51"/>
    </row>
    <row r="626" spans="8:12" ht="14.65" customHeight="1">
      <c r="H626" s="50"/>
      <c r="I626" s="51"/>
      <c r="J626" s="51"/>
      <c r="K626" s="51"/>
      <c r="L626" s="51"/>
    </row>
    <row r="627" spans="8:12" ht="14.65" customHeight="1">
      <c r="H627" s="50"/>
      <c r="I627" s="51"/>
      <c r="J627" s="51"/>
      <c r="K627" s="51"/>
      <c r="L627" s="51"/>
    </row>
    <row r="628" spans="8:12" ht="14.65" customHeight="1">
      <c r="H628" s="50"/>
      <c r="I628" s="51"/>
      <c r="J628" s="51"/>
      <c r="K628" s="51"/>
      <c r="L628" s="51"/>
    </row>
    <row r="629" spans="8:12" ht="14.65" customHeight="1">
      <c r="H629" s="50"/>
      <c r="I629" s="51"/>
      <c r="J629" s="51"/>
      <c r="K629" s="51"/>
      <c r="L629" s="51"/>
    </row>
    <row r="630" spans="8:12" ht="14.65" customHeight="1">
      <c r="H630" s="50"/>
      <c r="I630" s="51"/>
      <c r="J630" s="51"/>
      <c r="K630" s="51"/>
      <c r="L630" s="51"/>
    </row>
    <row r="631" spans="8:12" ht="14.65" customHeight="1">
      <c r="H631" s="50"/>
      <c r="I631" s="51"/>
      <c r="J631" s="51"/>
      <c r="K631" s="51"/>
      <c r="L631" s="51"/>
    </row>
    <row r="632" spans="8:12" ht="14.65" customHeight="1">
      <c r="H632" s="50"/>
      <c r="I632" s="51"/>
      <c r="J632" s="51"/>
      <c r="K632" s="51"/>
      <c r="L632" s="51"/>
    </row>
    <row r="633" spans="8:12" ht="14.65" customHeight="1">
      <c r="H633" s="50"/>
      <c r="I633" s="51"/>
      <c r="J633" s="51"/>
      <c r="K633" s="51"/>
      <c r="L633" s="51"/>
    </row>
    <row r="634" spans="8:12" ht="14.65" customHeight="1">
      <c r="H634" s="50"/>
      <c r="I634" s="51"/>
      <c r="J634" s="51"/>
      <c r="K634" s="51"/>
      <c r="L634" s="51"/>
    </row>
    <row r="635" spans="8:12" ht="14.65" customHeight="1">
      <c r="H635" s="50"/>
      <c r="I635" s="51"/>
      <c r="J635" s="51"/>
      <c r="K635" s="51"/>
      <c r="L635" s="51"/>
    </row>
    <row r="636" spans="8:12" ht="14.65" customHeight="1">
      <c r="H636" s="50"/>
      <c r="I636" s="51"/>
      <c r="J636" s="51"/>
      <c r="K636" s="51"/>
      <c r="L636" s="51"/>
    </row>
    <row r="637" spans="8:12" ht="14.65" customHeight="1">
      <c r="H637" s="50"/>
      <c r="I637" s="51"/>
      <c r="J637" s="51"/>
      <c r="K637" s="51"/>
      <c r="L637" s="51"/>
    </row>
    <row r="638" spans="8:12" ht="14.65" customHeight="1">
      <c r="H638" s="50"/>
      <c r="I638" s="51"/>
      <c r="J638" s="51"/>
      <c r="K638" s="51"/>
      <c r="L638" s="51"/>
    </row>
    <row r="639" spans="8:12" ht="14.65" customHeight="1">
      <c r="H639" s="50"/>
      <c r="I639" s="51"/>
      <c r="J639" s="51"/>
      <c r="K639" s="51"/>
      <c r="L639" s="51"/>
    </row>
    <row r="640" spans="8:12" ht="14.65" customHeight="1">
      <c r="H640" s="50"/>
      <c r="I640" s="51"/>
      <c r="J640" s="51"/>
      <c r="K640" s="51"/>
      <c r="L640" s="51"/>
    </row>
    <row r="641" spans="8:12" ht="14.65" customHeight="1">
      <c r="H641" s="50"/>
      <c r="I641" s="51"/>
      <c r="J641" s="51"/>
      <c r="K641" s="51"/>
      <c r="L641" s="51"/>
    </row>
    <row r="642" spans="8:12" ht="14.65" customHeight="1">
      <c r="H642" s="50"/>
      <c r="I642" s="51"/>
      <c r="J642" s="51"/>
      <c r="K642" s="51"/>
      <c r="L642" s="51"/>
    </row>
    <row r="643" spans="8:12" ht="14.65" customHeight="1">
      <c r="H643" s="50"/>
      <c r="I643" s="51"/>
      <c r="J643" s="51"/>
      <c r="K643" s="51"/>
      <c r="L643" s="51"/>
    </row>
    <row r="644" spans="8:12" ht="14.65" customHeight="1">
      <c r="H644" s="50"/>
      <c r="I644" s="51"/>
      <c r="J644" s="51"/>
      <c r="K644" s="51"/>
      <c r="L644" s="51"/>
    </row>
    <row r="645" spans="8:12" ht="14.65" customHeight="1">
      <c r="H645" s="50"/>
      <c r="I645" s="51"/>
      <c r="J645" s="51"/>
      <c r="K645" s="51"/>
      <c r="L645" s="51"/>
    </row>
    <row r="646" spans="8:12" ht="14.65" customHeight="1">
      <c r="H646" s="50"/>
      <c r="I646" s="51"/>
      <c r="J646" s="51"/>
      <c r="K646" s="51"/>
      <c r="L646" s="51"/>
    </row>
    <row r="647" spans="8:12" ht="14.65" customHeight="1">
      <c r="H647" s="50"/>
      <c r="I647" s="51"/>
      <c r="J647" s="51"/>
      <c r="K647" s="51"/>
      <c r="L647" s="51"/>
    </row>
    <row r="648" spans="8:12" ht="14.65" customHeight="1">
      <c r="H648" s="50"/>
      <c r="I648" s="51"/>
      <c r="J648" s="51"/>
      <c r="K648" s="51"/>
      <c r="L648" s="51"/>
    </row>
    <row r="649" spans="8:12" ht="14.65" customHeight="1">
      <c r="H649" s="50"/>
      <c r="I649" s="51"/>
      <c r="J649" s="51"/>
      <c r="K649" s="51"/>
      <c r="L649" s="51"/>
    </row>
    <row r="650" spans="8:12" ht="14.65" customHeight="1">
      <c r="H650" s="50"/>
      <c r="I650" s="51"/>
      <c r="J650" s="51"/>
      <c r="K650" s="51"/>
      <c r="L650" s="51"/>
    </row>
    <row r="651" spans="8:12" ht="14.65" customHeight="1">
      <c r="H651" s="50"/>
      <c r="I651" s="51"/>
      <c r="J651" s="51"/>
      <c r="K651" s="51"/>
      <c r="L651" s="51"/>
    </row>
    <row r="652" spans="8:12" ht="14.65" customHeight="1">
      <c r="H652" s="50"/>
      <c r="I652" s="51"/>
      <c r="J652" s="51"/>
      <c r="K652" s="51"/>
      <c r="L652" s="51"/>
    </row>
    <row r="653" spans="8:12" ht="14.65" customHeight="1">
      <c r="H653" s="50"/>
      <c r="I653" s="51"/>
      <c r="J653" s="51"/>
      <c r="K653" s="51"/>
      <c r="L653" s="51"/>
    </row>
    <row r="654" spans="8:12" ht="14.65" customHeight="1">
      <c r="H654" s="50"/>
      <c r="I654" s="51"/>
      <c r="J654" s="51"/>
      <c r="K654" s="51"/>
      <c r="L654" s="51"/>
    </row>
    <row r="655" spans="8:12" ht="14.65" customHeight="1">
      <c r="H655" s="50"/>
      <c r="I655" s="51"/>
      <c r="J655" s="51"/>
      <c r="K655" s="51"/>
      <c r="L655" s="51"/>
    </row>
    <row r="656" spans="8:12" ht="14.65" customHeight="1">
      <c r="H656" s="50"/>
      <c r="I656" s="51"/>
      <c r="J656" s="51"/>
      <c r="K656" s="51"/>
      <c r="L656" s="51"/>
    </row>
    <row r="657" spans="8:12" ht="14.65" customHeight="1">
      <c r="H657" s="50"/>
      <c r="I657" s="51"/>
      <c r="J657" s="51"/>
      <c r="K657" s="51"/>
      <c r="L657" s="51"/>
    </row>
    <row r="658" spans="8:12" ht="14.65" customHeight="1">
      <c r="H658" s="50"/>
      <c r="I658" s="51"/>
      <c r="J658" s="51"/>
      <c r="K658" s="51"/>
      <c r="L658" s="51"/>
    </row>
    <row r="659" spans="8:12" ht="14.65" customHeight="1">
      <c r="H659" s="50"/>
      <c r="I659" s="51"/>
      <c r="J659" s="51"/>
      <c r="K659" s="51"/>
      <c r="L659" s="51"/>
    </row>
    <row r="660" spans="8:12" ht="14.65" customHeight="1">
      <c r="H660" s="50"/>
      <c r="I660" s="51"/>
      <c r="J660" s="51"/>
      <c r="K660" s="51"/>
      <c r="L660" s="51"/>
    </row>
    <row r="661" spans="8:12" ht="14.65" customHeight="1">
      <c r="H661" s="50"/>
      <c r="I661" s="51"/>
      <c r="J661" s="51"/>
      <c r="K661" s="51"/>
      <c r="L661" s="51"/>
    </row>
    <row r="662" spans="8:12" ht="14.65" customHeight="1">
      <c r="H662" s="50"/>
      <c r="I662" s="51"/>
      <c r="J662" s="51"/>
      <c r="K662" s="51"/>
      <c r="L662" s="51"/>
    </row>
    <row r="663" spans="8:12" ht="14.65" customHeight="1">
      <c r="H663" s="50"/>
      <c r="I663" s="51"/>
      <c r="J663" s="51"/>
      <c r="K663" s="51"/>
      <c r="L663" s="51"/>
    </row>
    <row r="664" spans="8:12" ht="14.65" customHeight="1">
      <c r="H664" s="50"/>
      <c r="I664" s="51"/>
      <c r="J664" s="51"/>
      <c r="K664" s="51"/>
      <c r="L664" s="51"/>
    </row>
    <row r="665" spans="8:12" ht="14.65" customHeight="1">
      <c r="H665" s="50"/>
      <c r="I665" s="51"/>
      <c r="J665" s="51"/>
      <c r="K665" s="51"/>
      <c r="L665" s="51"/>
    </row>
    <row r="666" spans="8:12" ht="14.65" customHeight="1">
      <c r="H666" s="50"/>
      <c r="I666" s="51"/>
      <c r="J666" s="51"/>
      <c r="K666" s="51"/>
      <c r="L666" s="51"/>
    </row>
    <row r="667" spans="8:12" ht="14.65" customHeight="1">
      <c r="H667" s="50"/>
      <c r="I667" s="51"/>
      <c r="J667" s="51"/>
      <c r="K667" s="51"/>
      <c r="L667" s="51"/>
    </row>
    <row r="668" spans="8:12" ht="14.65" customHeight="1">
      <c r="H668" s="50"/>
      <c r="I668" s="51"/>
      <c r="J668" s="51"/>
      <c r="K668" s="51"/>
      <c r="L668" s="51"/>
    </row>
    <row r="669" spans="8:12" ht="14.65" customHeight="1">
      <c r="H669" s="50"/>
      <c r="I669" s="51"/>
      <c r="J669" s="51"/>
      <c r="K669" s="51"/>
      <c r="L669" s="51"/>
    </row>
    <row r="670" spans="8:12" ht="14.65" customHeight="1">
      <c r="H670" s="50"/>
      <c r="I670" s="51"/>
      <c r="J670" s="51"/>
      <c r="K670" s="51"/>
      <c r="L670" s="51"/>
    </row>
    <row r="671" spans="8:12" ht="14.65" customHeight="1">
      <c r="H671" s="50"/>
      <c r="I671" s="51"/>
      <c r="J671" s="51"/>
      <c r="K671" s="51"/>
      <c r="L671" s="51"/>
    </row>
    <row r="672" spans="8:12" ht="14.65" customHeight="1">
      <c r="H672" s="50"/>
      <c r="I672" s="51"/>
      <c r="J672" s="51"/>
      <c r="K672" s="51"/>
      <c r="L672" s="51"/>
    </row>
    <row r="673" spans="8:12" ht="14.65" customHeight="1">
      <c r="H673" s="50"/>
      <c r="I673" s="51"/>
      <c r="J673" s="51"/>
      <c r="K673" s="51"/>
      <c r="L673" s="51"/>
    </row>
    <row r="674" spans="8:12" ht="14.65" customHeight="1">
      <c r="H674" s="50"/>
      <c r="I674" s="51"/>
      <c r="J674" s="51"/>
      <c r="K674" s="51"/>
      <c r="L674" s="51"/>
    </row>
    <row r="675" spans="8:12" ht="14.65" customHeight="1">
      <c r="H675" s="50"/>
      <c r="I675" s="51"/>
      <c r="J675" s="51"/>
      <c r="K675" s="51"/>
      <c r="L675" s="51"/>
    </row>
    <row r="676" spans="8:12" ht="14.65" customHeight="1">
      <c r="H676" s="50"/>
      <c r="I676" s="51"/>
      <c r="J676" s="51"/>
      <c r="K676" s="51"/>
      <c r="L676" s="51"/>
    </row>
    <row r="677" spans="8:12" ht="14.65" customHeight="1">
      <c r="H677" s="50"/>
      <c r="I677" s="51"/>
      <c r="J677" s="51"/>
      <c r="K677" s="51"/>
      <c r="L677" s="51"/>
    </row>
    <row r="678" spans="8:12" ht="14.65" customHeight="1">
      <c r="H678" s="50"/>
      <c r="I678" s="51"/>
      <c r="J678" s="51"/>
      <c r="K678" s="51"/>
      <c r="L678" s="51"/>
    </row>
    <row r="679" spans="8:12" ht="14.65" customHeight="1">
      <c r="H679" s="50"/>
      <c r="I679" s="51"/>
      <c r="J679" s="51"/>
      <c r="K679" s="51"/>
      <c r="L679" s="51"/>
    </row>
    <row r="680" spans="8:12" ht="14.65" customHeight="1">
      <c r="H680" s="50"/>
      <c r="I680" s="51"/>
      <c r="J680" s="51"/>
      <c r="K680" s="51"/>
      <c r="L680" s="51"/>
    </row>
    <row r="681" spans="8:12" ht="14.65" customHeight="1">
      <c r="H681" s="50"/>
      <c r="I681" s="51"/>
      <c r="J681" s="51"/>
      <c r="K681" s="51"/>
      <c r="L681" s="51"/>
    </row>
    <row r="682" spans="8:12" ht="14.65" customHeight="1">
      <c r="H682" s="50"/>
      <c r="I682" s="51"/>
      <c r="J682" s="51"/>
      <c r="K682" s="51"/>
      <c r="L682" s="51"/>
    </row>
    <row r="683" spans="8:12" ht="14.65" customHeight="1">
      <c r="H683" s="50"/>
      <c r="I683" s="51"/>
      <c r="J683" s="51"/>
      <c r="K683" s="51"/>
      <c r="L683" s="51"/>
    </row>
    <row r="684" spans="8:12" ht="14.65" customHeight="1">
      <c r="H684" s="50"/>
      <c r="I684" s="51"/>
      <c r="J684" s="51"/>
      <c r="K684" s="51"/>
      <c r="L684" s="51"/>
    </row>
    <row r="685" spans="8:12" ht="14.65" customHeight="1">
      <c r="H685" s="50"/>
      <c r="I685" s="51"/>
      <c r="J685" s="51"/>
      <c r="K685" s="51"/>
      <c r="L685" s="51"/>
    </row>
    <row r="686" spans="8:12" ht="14.65" customHeight="1">
      <c r="H686" s="50"/>
      <c r="I686" s="51"/>
      <c r="J686" s="51"/>
      <c r="K686" s="51"/>
      <c r="L686" s="51"/>
    </row>
    <row r="687" spans="8:12" ht="14.65" customHeight="1">
      <c r="H687" s="50"/>
      <c r="I687" s="51"/>
      <c r="J687" s="51"/>
      <c r="K687" s="51"/>
      <c r="L687" s="51"/>
    </row>
    <row r="688" spans="8:12" ht="14.65" customHeight="1">
      <c r="H688" s="50"/>
      <c r="I688" s="51"/>
      <c r="J688" s="51"/>
      <c r="K688" s="51"/>
      <c r="L688" s="51"/>
    </row>
    <row r="689" spans="8:12" ht="14.65" customHeight="1">
      <c r="H689" s="50"/>
      <c r="I689" s="51"/>
      <c r="J689" s="51"/>
      <c r="K689" s="51"/>
      <c r="L689" s="51"/>
    </row>
    <row r="690" spans="8:12" ht="14.65" customHeight="1">
      <c r="H690" s="50"/>
      <c r="I690" s="51"/>
      <c r="J690" s="51"/>
      <c r="K690" s="51"/>
      <c r="L690" s="51"/>
    </row>
    <row r="691" spans="8:12" ht="14.65" customHeight="1">
      <c r="H691" s="50"/>
      <c r="I691" s="51"/>
      <c r="J691" s="51"/>
      <c r="K691" s="51"/>
      <c r="L691" s="51"/>
    </row>
    <row r="692" spans="8:12" ht="14.65" customHeight="1">
      <c r="H692" s="50"/>
      <c r="I692" s="51"/>
      <c r="J692" s="51"/>
      <c r="K692" s="51"/>
      <c r="L692" s="51"/>
    </row>
    <row r="693" spans="8:12" ht="14.65" customHeight="1">
      <c r="H693" s="50"/>
      <c r="I693" s="51"/>
      <c r="J693" s="51"/>
      <c r="K693" s="51"/>
      <c r="L693" s="51"/>
    </row>
    <row r="694" spans="8:12" ht="14.65" customHeight="1">
      <c r="H694" s="50"/>
      <c r="I694" s="51"/>
      <c r="J694" s="51"/>
      <c r="K694" s="51"/>
      <c r="L694" s="51"/>
    </row>
    <row r="695" spans="8:12" ht="14.65" customHeight="1">
      <c r="H695" s="50"/>
      <c r="I695" s="51"/>
      <c r="J695" s="51"/>
      <c r="K695" s="51"/>
      <c r="L695" s="51"/>
    </row>
    <row r="696" spans="8:12" ht="14.65" customHeight="1">
      <c r="H696" s="50"/>
      <c r="I696" s="51"/>
      <c r="J696" s="51"/>
      <c r="K696" s="51"/>
      <c r="L696" s="51"/>
    </row>
    <row r="697" spans="8:12" ht="14.65" customHeight="1">
      <c r="H697" s="50"/>
      <c r="I697" s="51"/>
      <c r="J697" s="51"/>
      <c r="K697" s="51"/>
      <c r="L697" s="51"/>
    </row>
    <row r="698" spans="8:12" ht="14.65" customHeight="1">
      <c r="H698" s="50"/>
      <c r="I698" s="51"/>
      <c r="J698" s="51"/>
      <c r="K698" s="51"/>
      <c r="L698" s="51"/>
    </row>
    <row r="699" spans="8:12" ht="14.65" customHeight="1">
      <c r="H699" s="50"/>
      <c r="I699" s="51"/>
      <c r="J699" s="51"/>
      <c r="K699" s="51"/>
      <c r="L699" s="51"/>
    </row>
    <row r="700" spans="8:12" ht="14.65" customHeight="1">
      <c r="H700" s="50"/>
      <c r="I700" s="51"/>
      <c r="J700" s="51"/>
      <c r="K700" s="51"/>
      <c r="L700" s="51"/>
    </row>
    <row r="701" spans="8:12" ht="14.65" customHeight="1">
      <c r="H701" s="50"/>
      <c r="I701" s="51"/>
      <c r="J701" s="51"/>
      <c r="K701" s="51"/>
      <c r="L701" s="51"/>
    </row>
    <row r="702" spans="8:12" ht="14.65" customHeight="1">
      <c r="H702" s="50"/>
      <c r="I702" s="51"/>
      <c r="J702" s="51"/>
      <c r="K702" s="51"/>
      <c r="L702" s="51"/>
    </row>
    <row r="703" spans="8:12" ht="14.65" customHeight="1">
      <c r="H703" s="50"/>
      <c r="I703" s="51"/>
      <c r="J703" s="51"/>
      <c r="K703" s="51"/>
      <c r="L703" s="51"/>
    </row>
    <row r="704" spans="8:12" ht="14.65" customHeight="1">
      <c r="H704" s="50"/>
      <c r="I704" s="51"/>
      <c r="J704" s="51"/>
      <c r="K704" s="51"/>
      <c r="L704" s="51"/>
    </row>
    <row r="705" spans="8:12" ht="14.65" customHeight="1">
      <c r="H705" s="50"/>
      <c r="I705" s="51"/>
      <c r="J705" s="51"/>
      <c r="K705" s="51"/>
      <c r="L705" s="51"/>
    </row>
    <row r="706" spans="8:12" ht="14.65" customHeight="1">
      <c r="H706" s="50"/>
      <c r="I706" s="51"/>
      <c r="J706" s="51"/>
      <c r="K706" s="51"/>
      <c r="L706" s="51"/>
    </row>
    <row r="707" spans="8:12" ht="14.65" customHeight="1">
      <c r="H707" s="50"/>
      <c r="I707" s="51"/>
      <c r="J707" s="51"/>
      <c r="K707" s="51"/>
      <c r="L707" s="51"/>
    </row>
    <row r="708" spans="8:12" ht="14.65" customHeight="1">
      <c r="H708" s="50"/>
      <c r="I708" s="51"/>
      <c r="J708" s="51"/>
      <c r="K708" s="51"/>
      <c r="L708" s="51"/>
    </row>
    <row r="709" spans="8:12" ht="14.65" customHeight="1">
      <c r="H709" s="50"/>
      <c r="I709" s="51"/>
      <c r="J709" s="51"/>
      <c r="K709" s="51"/>
      <c r="L709" s="51"/>
    </row>
    <row r="710" spans="8:12" ht="14.65" customHeight="1">
      <c r="H710" s="50"/>
      <c r="I710" s="51"/>
      <c r="J710" s="51"/>
      <c r="K710" s="51"/>
      <c r="L710" s="51"/>
    </row>
    <row r="711" spans="8:12" ht="14.65" customHeight="1">
      <c r="H711" s="50"/>
      <c r="I711" s="51"/>
      <c r="J711" s="51"/>
      <c r="K711" s="51"/>
      <c r="L711" s="51"/>
    </row>
    <row r="712" spans="8:12" ht="14.65" customHeight="1">
      <c r="H712" s="50"/>
      <c r="I712" s="51"/>
      <c r="J712" s="51"/>
      <c r="K712" s="51"/>
      <c r="L712" s="51"/>
    </row>
    <row r="713" spans="8:12" ht="14.65" customHeight="1">
      <c r="H713" s="50"/>
      <c r="I713" s="51"/>
      <c r="J713" s="51"/>
      <c r="K713" s="51"/>
      <c r="L713" s="51"/>
    </row>
    <row r="714" spans="8:12" ht="14.65" customHeight="1">
      <c r="H714" s="50"/>
      <c r="I714" s="51"/>
      <c r="J714" s="51"/>
      <c r="K714" s="51"/>
      <c r="L714" s="51"/>
    </row>
    <row r="715" spans="8:12" ht="14.65" customHeight="1">
      <c r="H715" s="50"/>
      <c r="I715" s="51"/>
      <c r="J715" s="51"/>
      <c r="K715" s="51"/>
      <c r="L715" s="51"/>
    </row>
    <row r="716" spans="8:12" ht="14.65" customHeight="1">
      <c r="H716" s="50"/>
      <c r="I716" s="51"/>
      <c r="J716" s="51"/>
      <c r="K716" s="51"/>
      <c r="L716" s="51"/>
    </row>
    <row r="717" spans="8:12" ht="14.65" customHeight="1">
      <c r="H717" s="50"/>
      <c r="I717" s="51"/>
      <c r="J717" s="51"/>
      <c r="K717" s="51"/>
      <c r="L717" s="51"/>
    </row>
    <row r="718" spans="8:12" ht="14.65" customHeight="1">
      <c r="H718" s="50"/>
      <c r="I718" s="51"/>
      <c r="J718" s="51"/>
      <c r="K718" s="51"/>
      <c r="L718" s="51"/>
    </row>
    <row r="719" spans="8:12" ht="14.65" customHeight="1">
      <c r="H719" s="50"/>
      <c r="I719" s="51"/>
      <c r="J719" s="51"/>
      <c r="K719" s="51"/>
      <c r="L719" s="51"/>
    </row>
    <row r="720" spans="8:12" ht="14.65" customHeight="1">
      <c r="H720" s="50"/>
      <c r="I720" s="51"/>
      <c r="J720" s="51"/>
      <c r="K720" s="51"/>
      <c r="L720" s="51"/>
    </row>
    <row r="721" spans="8:12" ht="14.65" customHeight="1">
      <c r="H721" s="50"/>
      <c r="I721" s="51"/>
      <c r="J721" s="51"/>
      <c r="K721" s="51"/>
      <c r="L721" s="51"/>
    </row>
    <row r="722" spans="8:12" ht="14.65" customHeight="1">
      <c r="H722" s="50"/>
      <c r="I722" s="51"/>
      <c r="J722" s="51"/>
      <c r="K722" s="51"/>
      <c r="L722" s="51"/>
    </row>
    <row r="723" spans="8:12" ht="14.65" customHeight="1">
      <c r="H723" s="50"/>
      <c r="I723" s="51"/>
      <c r="J723" s="51"/>
      <c r="K723" s="51"/>
      <c r="L723" s="51"/>
    </row>
    <row r="724" spans="8:12" ht="14.65" customHeight="1">
      <c r="H724" s="50"/>
      <c r="I724" s="51"/>
      <c r="J724" s="51"/>
      <c r="K724" s="51"/>
      <c r="L724" s="51"/>
    </row>
    <row r="725" spans="8:12" ht="14.65" customHeight="1">
      <c r="H725" s="50"/>
      <c r="I725" s="51"/>
      <c r="J725" s="51"/>
      <c r="K725" s="51"/>
      <c r="L725" s="51"/>
    </row>
    <row r="726" spans="8:12" ht="14.65" customHeight="1">
      <c r="H726" s="50"/>
      <c r="I726" s="51"/>
      <c r="J726" s="51"/>
      <c r="K726" s="51"/>
      <c r="L726" s="51"/>
    </row>
    <row r="727" spans="8:12" ht="14.65" customHeight="1">
      <c r="H727" s="50"/>
      <c r="I727" s="51"/>
      <c r="J727" s="51"/>
      <c r="K727" s="51"/>
      <c r="L727" s="51"/>
    </row>
    <row r="728" spans="8:12" ht="14.65" customHeight="1">
      <c r="H728" s="50"/>
      <c r="I728" s="51"/>
      <c r="J728" s="51"/>
      <c r="K728" s="51"/>
      <c r="L728" s="51"/>
    </row>
    <row r="729" spans="8:12" ht="14.65" customHeight="1">
      <c r="H729" s="50"/>
      <c r="I729" s="51"/>
      <c r="J729" s="51"/>
      <c r="K729" s="51"/>
      <c r="L729" s="51"/>
    </row>
    <row r="730" spans="8:12" ht="14.65" customHeight="1">
      <c r="H730" s="50"/>
      <c r="I730" s="51"/>
      <c r="J730" s="51"/>
      <c r="K730" s="51"/>
      <c r="L730" s="51"/>
    </row>
    <row r="731" spans="8:12" ht="14.65" customHeight="1">
      <c r="H731" s="50"/>
      <c r="I731" s="51"/>
      <c r="J731" s="51"/>
      <c r="K731" s="51"/>
      <c r="L731" s="51"/>
    </row>
    <row r="732" spans="8:12" ht="14.65" customHeight="1">
      <c r="H732" s="50"/>
      <c r="I732" s="51"/>
      <c r="J732" s="51"/>
      <c r="K732" s="51"/>
      <c r="L732" s="51"/>
    </row>
    <row r="733" spans="8:12" ht="14.65" customHeight="1">
      <c r="H733" s="50"/>
      <c r="I733" s="51"/>
      <c r="J733" s="51"/>
      <c r="K733" s="51"/>
      <c r="L733" s="51"/>
    </row>
    <row r="734" spans="8:12" ht="14.65" customHeight="1">
      <c r="H734" s="50"/>
      <c r="I734" s="51"/>
      <c r="J734" s="51"/>
      <c r="K734" s="51"/>
      <c r="L734" s="51"/>
    </row>
    <row r="735" spans="8:12" ht="14.65" customHeight="1">
      <c r="H735" s="50"/>
      <c r="I735" s="51"/>
      <c r="J735" s="51"/>
      <c r="K735" s="51"/>
      <c r="L735" s="51"/>
    </row>
    <row r="736" spans="8:12" ht="14.65" customHeight="1">
      <c r="H736" s="50"/>
      <c r="I736" s="51"/>
      <c r="J736" s="51"/>
      <c r="K736" s="51"/>
      <c r="L736" s="51"/>
    </row>
    <row r="737" spans="8:12" ht="14.65" customHeight="1">
      <c r="H737" s="50"/>
      <c r="I737" s="51"/>
      <c r="J737" s="51"/>
      <c r="K737" s="51"/>
      <c r="L737" s="51"/>
    </row>
    <row r="738" spans="8:12" ht="14.65" customHeight="1">
      <c r="H738" s="50"/>
      <c r="I738" s="51"/>
      <c r="J738" s="51"/>
      <c r="K738" s="51"/>
      <c r="L738" s="51"/>
    </row>
    <row r="739" spans="8:12" ht="14.65" customHeight="1">
      <c r="H739" s="50"/>
      <c r="I739" s="51"/>
      <c r="J739" s="51"/>
      <c r="K739" s="51"/>
      <c r="L739" s="51"/>
    </row>
    <row r="740" spans="8:12" ht="14.65" customHeight="1">
      <c r="H740" s="50"/>
      <c r="I740" s="51"/>
      <c r="J740" s="51"/>
      <c r="K740" s="51"/>
      <c r="L740" s="51"/>
    </row>
    <row r="741" spans="8:12" ht="14.65" customHeight="1">
      <c r="H741" s="50"/>
      <c r="I741" s="51"/>
      <c r="J741" s="51"/>
      <c r="K741" s="51"/>
      <c r="L741" s="51"/>
    </row>
    <row r="742" spans="8:12" ht="14.65" customHeight="1">
      <c r="H742" s="50"/>
      <c r="I742" s="51"/>
      <c r="J742" s="51"/>
      <c r="K742" s="51"/>
      <c r="L742" s="51"/>
    </row>
    <row r="743" spans="8:12" ht="14.65" customHeight="1">
      <c r="H743" s="50"/>
      <c r="I743" s="51"/>
      <c r="J743" s="51"/>
      <c r="K743" s="51"/>
      <c r="L743" s="51"/>
    </row>
    <row r="744" spans="8:12" ht="14.65" customHeight="1">
      <c r="H744" s="50"/>
      <c r="I744" s="51"/>
      <c r="J744" s="51"/>
      <c r="K744" s="51"/>
      <c r="L744" s="51"/>
    </row>
    <row r="745" spans="8:12" ht="14.65" customHeight="1">
      <c r="H745" s="50"/>
      <c r="I745" s="51"/>
      <c r="J745" s="51"/>
      <c r="K745" s="51"/>
      <c r="L745" s="51"/>
    </row>
    <row r="746" spans="8:12" ht="14.65" customHeight="1">
      <c r="H746" s="50"/>
      <c r="I746" s="51"/>
      <c r="J746" s="51"/>
      <c r="K746" s="51"/>
      <c r="L746" s="51"/>
    </row>
    <row r="747" spans="8:12" ht="14.65" customHeight="1">
      <c r="H747" s="50"/>
      <c r="I747" s="51"/>
      <c r="J747" s="51"/>
      <c r="K747" s="51"/>
      <c r="L747" s="51"/>
    </row>
    <row r="748" spans="8:12" ht="14.65" customHeight="1">
      <c r="H748" s="50"/>
      <c r="I748" s="51"/>
      <c r="J748" s="51"/>
      <c r="K748" s="51"/>
      <c r="L748" s="51"/>
    </row>
    <row r="749" spans="8:12" ht="14.65" customHeight="1">
      <c r="H749" s="50"/>
      <c r="I749" s="51"/>
      <c r="J749" s="51"/>
      <c r="K749" s="51"/>
      <c r="L749" s="51"/>
    </row>
    <row r="750" spans="8:12" ht="14.65" customHeight="1">
      <c r="H750" s="50"/>
      <c r="I750" s="51"/>
      <c r="J750" s="51"/>
      <c r="K750" s="51"/>
      <c r="L750" s="51"/>
    </row>
    <row r="751" spans="8:12" ht="14.65" customHeight="1">
      <c r="H751" s="50"/>
      <c r="I751" s="51"/>
      <c r="J751" s="51"/>
      <c r="K751" s="51"/>
      <c r="L751" s="51"/>
    </row>
    <row r="752" spans="8:12" ht="14.65" customHeight="1">
      <c r="H752" s="50"/>
      <c r="I752" s="51"/>
      <c r="J752" s="51"/>
      <c r="K752" s="51"/>
      <c r="L752" s="51"/>
    </row>
    <row r="753" spans="8:12" ht="14.65" customHeight="1">
      <c r="H753" s="50"/>
      <c r="I753" s="51"/>
      <c r="J753" s="51"/>
      <c r="K753" s="51"/>
      <c r="L753" s="51"/>
    </row>
    <row r="754" spans="8:12" ht="14.65" customHeight="1">
      <c r="H754" s="50"/>
      <c r="I754" s="51"/>
      <c r="J754" s="51"/>
      <c r="K754" s="51"/>
      <c r="L754" s="51"/>
    </row>
    <row r="755" spans="8:12" ht="14.65" customHeight="1">
      <c r="H755" s="50"/>
      <c r="I755" s="51"/>
      <c r="J755" s="51"/>
      <c r="K755" s="51"/>
      <c r="L755" s="51"/>
    </row>
    <row r="756" spans="8:12" ht="14.65" customHeight="1">
      <c r="H756" s="50"/>
      <c r="I756" s="51"/>
      <c r="J756" s="51"/>
      <c r="K756" s="51"/>
      <c r="L756" s="51"/>
    </row>
    <row r="757" spans="8:12" ht="14.65" customHeight="1">
      <c r="H757" s="50"/>
      <c r="I757" s="51"/>
      <c r="J757" s="51"/>
      <c r="K757" s="51"/>
      <c r="L757" s="51"/>
    </row>
    <row r="758" spans="8:12" ht="14.65" customHeight="1">
      <c r="H758" s="50"/>
      <c r="I758" s="51"/>
      <c r="J758" s="51"/>
      <c r="K758" s="51"/>
      <c r="L758" s="51"/>
    </row>
    <row r="759" spans="8:12" ht="14.65" customHeight="1">
      <c r="H759" s="50"/>
      <c r="I759" s="51"/>
      <c r="J759" s="51"/>
      <c r="K759" s="51"/>
      <c r="L759" s="51"/>
    </row>
    <row r="760" spans="8:12" ht="14.65" customHeight="1">
      <c r="H760" s="50"/>
      <c r="I760" s="51"/>
      <c r="J760" s="51"/>
      <c r="K760" s="51"/>
      <c r="L760" s="51"/>
    </row>
    <row r="761" spans="8:12" ht="14.65" customHeight="1">
      <c r="H761" s="50"/>
      <c r="I761" s="51"/>
      <c r="J761" s="51"/>
      <c r="K761" s="51"/>
      <c r="L761" s="51"/>
    </row>
    <row r="762" spans="8:12" ht="14.65" customHeight="1">
      <c r="H762" s="50"/>
      <c r="I762" s="51"/>
      <c r="J762" s="51"/>
      <c r="K762" s="51"/>
      <c r="L762" s="51"/>
    </row>
    <row r="763" spans="8:12" ht="14.65" customHeight="1">
      <c r="H763" s="50"/>
      <c r="I763" s="51"/>
      <c r="J763" s="51"/>
      <c r="K763" s="51"/>
      <c r="L763" s="51"/>
    </row>
    <row r="764" spans="8:12" ht="14.65" customHeight="1">
      <c r="H764" s="50"/>
      <c r="I764" s="51"/>
      <c r="J764" s="51"/>
      <c r="K764" s="51"/>
      <c r="L764" s="51"/>
    </row>
    <row r="765" spans="8:12" ht="14.65" customHeight="1">
      <c r="H765" s="50"/>
      <c r="I765" s="51"/>
      <c r="J765" s="51"/>
      <c r="K765" s="51"/>
      <c r="L765" s="51"/>
    </row>
    <row r="766" spans="8:12" ht="14.65" customHeight="1">
      <c r="H766" s="50"/>
      <c r="I766" s="51"/>
      <c r="J766" s="51"/>
      <c r="K766" s="51"/>
      <c r="L766" s="51"/>
    </row>
    <row r="767" spans="8:12" ht="14.65" customHeight="1">
      <c r="H767" s="50"/>
      <c r="I767" s="51"/>
      <c r="J767" s="51"/>
      <c r="K767" s="51"/>
      <c r="L767" s="51"/>
    </row>
    <row r="768" spans="8:12" ht="14.65" customHeight="1">
      <c r="H768" s="50"/>
      <c r="I768" s="51"/>
      <c r="J768" s="51"/>
      <c r="K768" s="51"/>
      <c r="L768" s="51"/>
    </row>
    <row r="769" spans="8:12" ht="14.65" customHeight="1">
      <c r="H769" s="50"/>
      <c r="I769" s="51"/>
      <c r="J769" s="51"/>
      <c r="K769" s="51"/>
      <c r="L769" s="51"/>
    </row>
    <row r="770" spans="8:12" ht="14.65" customHeight="1">
      <c r="H770" s="50"/>
      <c r="I770" s="51"/>
      <c r="J770" s="51"/>
      <c r="K770" s="51"/>
      <c r="L770" s="51"/>
    </row>
    <row r="771" spans="8:12" ht="14.65" customHeight="1">
      <c r="H771" s="50"/>
      <c r="I771" s="51"/>
      <c r="J771" s="51"/>
      <c r="K771" s="51"/>
      <c r="L771" s="51"/>
    </row>
    <row r="772" spans="8:12" ht="14.65" customHeight="1">
      <c r="H772" s="50"/>
      <c r="I772" s="51"/>
      <c r="J772" s="51"/>
      <c r="K772" s="51"/>
      <c r="L772" s="51"/>
    </row>
    <row r="773" spans="8:12" ht="14.65" customHeight="1">
      <c r="H773" s="50"/>
      <c r="I773" s="51"/>
      <c r="J773" s="51"/>
      <c r="K773" s="51"/>
      <c r="L773" s="51"/>
    </row>
    <row r="774" spans="8:12" ht="14.65" customHeight="1">
      <c r="H774" s="50"/>
      <c r="I774" s="51"/>
      <c r="J774" s="51"/>
      <c r="K774" s="51"/>
      <c r="L774" s="51"/>
    </row>
    <row r="775" spans="8:12" ht="14.65" customHeight="1">
      <c r="H775" s="50"/>
      <c r="I775" s="51"/>
      <c r="J775" s="51"/>
      <c r="K775" s="51"/>
      <c r="L775" s="51"/>
    </row>
    <row r="776" spans="8:12" ht="14.65" customHeight="1">
      <c r="H776" s="50"/>
      <c r="I776" s="51"/>
      <c r="J776" s="51"/>
      <c r="K776" s="51"/>
      <c r="L776" s="51"/>
    </row>
    <row r="777" spans="8:12" ht="14.65" customHeight="1">
      <c r="H777" s="50"/>
      <c r="I777" s="51"/>
      <c r="J777" s="51"/>
      <c r="K777" s="51"/>
      <c r="L777" s="51"/>
    </row>
    <row r="778" spans="8:12" ht="14.65" customHeight="1">
      <c r="H778" s="50"/>
      <c r="I778" s="51"/>
      <c r="J778" s="51"/>
      <c r="K778" s="51"/>
      <c r="L778" s="51"/>
    </row>
    <row r="779" spans="8:12" ht="14.65" customHeight="1">
      <c r="H779" s="50"/>
      <c r="I779" s="51"/>
      <c r="J779" s="51"/>
      <c r="K779" s="51"/>
      <c r="L779" s="51"/>
    </row>
    <row r="780" spans="8:12" ht="14.65" customHeight="1">
      <c r="H780" s="50"/>
      <c r="I780" s="51"/>
      <c r="J780" s="51"/>
      <c r="K780" s="51"/>
      <c r="L780" s="51"/>
    </row>
    <row r="781" spans="8:12" ht="14.65" customHeight="1">
      <c r="H781" s="50"/>
      <c r="I781" s="51"/>
      <c r="J781" s="51"/>
      <c r="K781" s="51"/>
      <c r="L781" s="51"/>
    </row>
    <row r="782" spans="8:12" ht="14.65" customHeight="1">
      <c r="H782" s="50"/>
      <c r="I782" s="51"/>
      <c r="J782" s="51"/>
      <c r="K782" s="51"/>
      <c r="L782" s="51"/>
    </row>
    <row r="783" spans="8:12" ht="14.65" customHeight="1">
      <c r="H783" s="50"/>
      <c r="I783" s="51"/>
      <c r="J783" s="51"/>
      <c r="K783" s="51"/>
      <c r="L783" s="51"/>
    </row>
    <row r="784" spans="8:12" ht="14.65" customHeight="1">
      <c r="H784" s="50"/>
      <c r="I784" s="51"/>
      <c r="J784" s="51"/>
      <c r="K784" s="51"/>
      <c r="L784" s="51"/>
    </row>
    <row r="785" spans="8:12" ht="14.65" customHeight="1">
      <c r="H785" s="50"/>
      <c r="I785" s="51"/>
      <c r="J785" s="51"/>
      <c r="K785" s="51"/>
      <c r="L785" s="51"/>
    </row>
    <row r="1048250" spans="10:14" ht="14.65" customHeight="1">
      <c r="J1048250" s="51"/>
      <c r="K1048250" s="51"/>
      <c r="L1048250" s="51"/>
      <c r="M1048250" s="52"/>
      <c r="N1048250" s="51"/>
    </row>
  </sheetData>
  <conditionalFormatting sqref="A271">
    <cfRule type="duplicateValues" dxfId="197" priority="39"/>
  </conditionalFormatting>
  <conditionalFormatting sqref="A272 H345">
    <cfRule type="notContainsBlanks" priority="37" stopIfTrue="1">
      <formula>LEN(TRIM(A272))&gt;0</formula>
    </cfRule>
  </conditionalFormatting>
  <conditionalFormatting sqref="A272">
    <cfRule type="expression" dxfId="196" priority="38">
      <formula>IF($C272&lt;&gt;0,OR($B272="",$E272="",$F272="",$G272="",$H272="",$I272="",$J272="",$K272="",$L272="",$M272="",#REF!="", $P272="", $R272=""),"")</formula>
    </cfRule>
  </conditionalFormatting>
  <conditionalFormatting sqref="I341">
    <cfRule type="notContainsBlanks" priority="35" stopIfTrue="1">
      <formula>LEN(TRIM(I341))&gt;0</formula>
    </cfRule>
  </conditionalFormatting>
  <conditionalFormatting sqref="A342:A347">
    <cfRule type="notContainsBlanks" priority="34" stopIfTrue="1">
      <formula>LEN(TRIM(A342))&gt;0</formula>
    </cfRule>
  </conditionalFormatting>
  <conditionalFormatting sqref="I343">
    <cfRule type="notContainsBlanks" priority="32" stopIfTrue="1">
      <formula>LEN(TRIM(I343))&gt;0</formula>
    </cfRule>
  </conditionalFormatting>
  <conditionalFormatting sqref="C344">
    <cfRule type="notContainsBlanks" priority="29" stopIfTrue="1">
      <formula>LEN(TRIM(C344))&gt;0</formula>
    </cfRule>
  </conditionalFormatting>
  <conditionalFormatting sqref="D344">
    <cfRule type="notContainsBlanks" priority="28" stopIfTrue="1">
      <formula>LEN(TRIM(D344))&gt;0</formula>
    </cfRule>
  </conditionalFormatting>
  <conditionalFormatting sqref="E344">
    <cfRule type="notContainsBlanks" priority="27" stopIfTrue="1">
      <formula>LEN(TRIM(E344))&gt;0</formula>
    </cfRule>
  </conditionalFormatting>
  <conditionalFormatting sqref="F344">
    <cfRule type="notContainsBlanks" priority="26" stopIfTrue="1">
      <formula>LEN(TRIM(F344))&gt;0</formula>
    </cfRule>
  </conditionalFormatting>
  <conditionalFormatting sqref="G344">
    <cfRule type="notContainsBlanks" priority="25" stopIfTrue="1">
      <formula>LEN(TRIM(G344))&gt;0</formula>
    </cfRule>
  </conditionalFormatting>
  <conditionalFormatting sqref="J344">
    <cfRule type="notContainsBlanks" priority="24" stopIfTrue="1">
      <formula>LEN(TRIM(J344))&gt;0</formula>
    </cfRule>
  </conditionalFormatting>
  <conditionalFormatting sqref="H344">
    <cfRule type="notContainsBlanks" priority="23" stopIfTrue="1">
      <formula>LEN(TRIM(H344))&gt;0</formula>
    </cfRule>
  </conditionalFormatting>
  <conditionalFormatting sqref="E345:G345">
    <cfRule type="notContainsBlanks" priority="19" stopIfTrue="1">
      <formula>LEN(TRIM(E345))&gt;0</formula>
    </cfRule>
  </conditionalFormatting>
  <conditionalFormatting sqref="C345">
    <cfRule type="notContainsBlanks" priority="20" stopIfTrue="1">
      <formula>LEN(TRIM(C345))&gt;0</formula>
    </cfRule>
  </conditionalFormatting>
  <conditionalFormatting sqref="D345">
    <cfRule type="notContainsBlanks" priority="17" stopIfTrue="1">
      <formula>LEN(TRIM(D345))&gt;0</formula>
    </cfRule>
  </conditionalFormatting>
  <conditionalFormatting sqref="C346:D346">
    <cfRule type="notContainsBlanks" priority="14" stopIfTrue="1">
      <formula>LEN(TRIM(C346))&gt;0</formula>
    </cfRule>
  </conditionalFormatting>
  <conditionalFormatting sqref="E346:G346">
    <cfRule type="notContainsBlanks" priority="13" stopIfTrue="1">
      <formula>LEN(TRIM(E346))&gt;0</formula>
    </cfRule>
  </conditionalFormatting>
  <conditionalFormatting sqref="H346:H347">
    <cfRule type="notContainsBlanks" priority="12" stopIfTrue="1">
      <formula>LEN(TRIM(H346))&gt;0</formula>
    </cfRule>
  </conditionalFormatting>
  <conditionalFormatting sqref="C347">
    <cfRule type="notContainsBlanks" priority="11" stopIfTrue="1">
      <formula>LEN(TRIM(C347))&gt;0</formula>
    </cfRule>
  </conditionalFormatting>
  <conditionalFormatting sqref="A188">
    <cfRule type="duplicateValues" dxfId="195" priority="10"/>
  </conditionalFormatting>
  <conditionalFormatting sqref="A277">
    <cfRule type="duplicateValues" dxfId="194" priority="9"/>
  </conditionalFormatting>
  <conditionalFormatting sqref="I277">
    <cfRule type="notContainsBlanks" priority="7" stopIfTrue="1">
      <formula>LEN(TRIM(I277))&gt;0</formula>
    </cfRule>
  </conditionalFormatting>
  <conditionalFormatting sqref="I277">
    <cfRule type="expression" dxfId="193" priority="8">
      <formula>IF($C277&lt;&gt;0,OR($A277="",#REF!="",$E277="",$D277="",$F277="",$G277="",$H277="",$I277="",$J277="",#REF!="",#REF!=""),"")</formula>
    </cfRule>
  </conditionalFormatting>
  <conditionalFormatting sqref="G283">
    <cfRule type="notContainsBlanks" priority="5" stopIfTrue="1">
      <formula>LEN(TRIM(G283))&gt;0</formula>
    </cfRule>
  </conditionalFormatting>
  <conditionalFormatting sqref="G283">
    <cfRule type="expression" dxfId="192" priority="6">
      <formula>IF($F283&lt;&gt;0,OR($D283="",$E283="",$G283="",$H283="",$I282="",$J283="",$K283="",$L283="",$N283="",$O283="",$P283="",#REF!="",$R283="",$S283="",$T283="",$V283="",#REF!="",$X283="",$Y283="",$B283="",$AB283="",$AC283="",$AF283="",$AI283=""),"")</formula>
    </cfRule>
  </conditionalFormatting>
  <conditionalFormatting sqref="I284:J284">
    <cfRule type="notContainsBlanks" priority="3" stopIfTrue="1">
      <formula>LEN(TRIM(I284))&gt;0</formula>
    </cfRule>
  </conditionalFormatting>
  <conditionalFormatting sqref="I284:J284">
    <cfRule type="expression" dxfId="191" priority="4">
      <formula>IF($F284&lt;&gt;0,OR($D284="",$E284="",$G284="",$H284="",$I283="",$J284="",$K284="",$L284="",$N284="",$O284="",$P284="",#REF!="",$R284="",$S284="",$T284="",$V284="",#REF!="",$X284="",$Y284="",$B284="",$AB284="",$AC284="",$AF284="",$AI284=""),"")</formula>
    </cfRule>
  </conditionalFormatting>
  <conditionalFormatting sqref="I285:J285">
    <cfRule type="notContainsBlanks" priority="1" stopIfTrue="1">
      <formula>LEN(TRIM(I285))&gt;0</formula>
    </cfRule>
  </conditionalFormatting>
  <conditionalFormatting sqref="I285:J285">
    <cfRule type="expression" dxfId="190" priority="141">
      <formula>IF($F285&lt;&gt;0,OR($D285="",$E285="",$G285="",$H285="",$I284="",$J285="",$K285="",$L285="",$N285="",$O285="",$P285="",#REF!="",$R285="",$S285="",$T285="",$V285="",#REF!="",$X285="",$Y285="",$C285="",$AB285="",$AC285="",$AF285="",$AI285=""),"")</formula>
    </cfRule>
  </conditionalFormatting>
  <conditionalFormatting sqref="I341">
    <cfRule type="expression" dxfId="189" priority="144">
      <formula>IF($D341&lt;&gt;0,OR($B341="",$C341="",$E341="",$F341="",$G273="",$H341="",$I341="",$J341="",$L341="",$M341="",$N341="",#REF!="",#REF!="",#REF!="",#REF!="",#REF!="",#REF!="",#REF!="",#REF!="",#REF!="",#REF!="",#REF!="",#REF!="",#REF!=""),"")</formula>
    </cfRule>
  </conditionalFormatting>
  <dataValidations disablePrompts="1" count="1">
    <dataValidation allowBlank="1" showInputMessage="1" showErrorMessage="1" sqref="A265:A266 A269 A271 C276 A188 A276:A277" xr:uid="{733579D4-AEF6-4EDF-877B-D2CA69C90158}"/>
  </dataValidations>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dimension ref="A1:F2"/>
  <sheetViews>
    <sheetView topLeftCell="L1" workbookViewId="0"/>
  </sheetViews>
  <sheetFormatPr defaultColWidth="20.42578125" defaultRowHeight="15"/>
  <cols>
    <col min="1" max="1" width="20.42578125" style="22"/>
    <col min="5" max="5" width="25.42578125" customWidth="1"/>
    <col min="6" max="6" width="30.7109375" bestFit="1" customWidth="1"/>
  </cols>
  <sheetData>
    <row r="1" spans="1:6" ht="15.75">
      <c r="A1" s="24" t="s">
        <v>1</v>
      </c>
      <c r="B1" s="24" t="s">
        <v>3035</v>
      </c>
      <c r="C1" s="6" t="s">
        <v>3036</v>
      </c>
      <c r="D1" s="6" t="s">
        <v>3037</v>
      </c>
      <c r="E1" s="6" t="s">
        <v>3038</v>
      </c>
      <c r="F1" s="23" t="s">
        <v>3039</v>
      </c>
    </row>
    <row r="2" spans="1:6">
      <c r="A2" s="25"/>
      <c r="B2" s="25"/>
      <c r="C2" s="3"/>
      <c r="D2" s="3"/>
      <c r="E2" s="3"/>
    </row>
  </sheetData>
  <dataValidations count="2">
    <dataValidation type="list" allowBlank="1" showInputMessage="1" showErrorMessage="1" sqref="C2 E2" xr:uid="{44EB48F3-E3ED-A846-A156-B3AD0E6DBD0B}">
      <formula1>INDIRECT("Team[Name]")</formula1>
    </dataValidation>
    <dataValidation type="list" allowBlank="1" showInputMessage="1" showErrorMessage="1" sqref="B2" xr:uid="{5969F123-4F19-2F4F-936E-B8AFA1230AA8}">
      <formula1>INDIRECT("Type_of_Feedback[Type of Feedback]")</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D20C4-97EC-9A40-B8B9-C49D0A7C0C94}">
  <sheetPr codeName="Sheet16"/>
  <dimension ref="A2:K43"/>
  <sheetViews>
    <sheetView zoomScale="75" zoomScaleNormal="75" workbookViewId="0"/>
  </sheetViews>
  <sheetFormatPr defaultColWidth="11.42578125" defaultRowHeight="15"/>
  <cols>
    <col min="1" max="1" width="16.5703125" bestFit="1" customWidth="1"/>
    <col min="2" max="2" width="18.140625" bestFit="1" customWidth="1"/>
    <col min="3" max="3" width="14.42578125" bestFit="1" customWidth="1"/>
    <col min="4" max="4" width="7.42578125" bestFit="1" customWidth="1"/>
    <col min="5" max="5" width="9.7109375" bestFit="1" customWidth="1"/>
    <col min="6" max="6" width="11.42578125" bestFit="1" customWidth="1"/>
    <col min="7" max="8" width="11.28515625" bestFit="1" customWidth="1"/>
    <col min="9" max="9" width="10.7109375" customWidth="1"/>
    <col min="10" max="10" width="14.42578125" bestFit="1" customWidth="1"/>
    <col min="11" max="11" width="18.140625" bestFit="1" customWidth="1"/>
    <col min="12" max="12" width="11.7109375" bestFit="1" customWidth="1"/>
  </cols>
  <sheetData>
    <row r="2" spans="1:11" ht="18.75">
      <c r="A2" s="187" t="s">
        <v>3040</v>
      </c>
      <c r="J2" s="187" t="s">
        <v>3041</v>
      </c>
    </row>
    <row r="3" spans="1:11">
      <c r="A3" s="20" t="s">
        <v>232</v>
      </c>
      <c r="B3" s="20" t="s">
        <v>105</v>
      </c>
      <c r="I3" s="5"/>
      <c r="J3" s="20" t="s">
        <v>96</v>
      </c>
      <c r="K3" t="s">
        <v>232</v>
      </c>
    </row>
    <row r="4" spans="1:11">
      <c r="A4" s="20" t="s">
        <v>96</v>
      </c>
      <c r="B4" t="s">
        <v>112</v>
      </c>
      <c r="C4" t="s">
        <v>229</v>
      </c>
      <c r="D4" t="s">
        <v>230</v>
      </c>
      <c r="E4" t="s">
        <v>231</v>
      </c>
      <c r="F4" t="s">
        <v>118</v>
      </c>
      <c r="I4" s="5"/>
      <c r="J4" s="21" t="s">
        <v>112</v>
      </c>
      <c r="K4" s="214"/>
    </row>
    <row r="5" spans="1:11">
      <c r="A5" s="21" t="s">
        <v>112</v>
      </c>
      <c r="B5" s="214"/>
      <c r="C5" s="214"/>
      <c r="D5" s="214"/>
      <c r="E5" s="214"/>
      <c r="F5" s="214"/>
      <c r="I5" s="5"/>
      <c r="J5" s="21" t="s">
        <v>229</v>
      </c>
      <c r="K5" s="214">
        <v>0</v>
      </c>
    </row>
    <row r="6" spans="1:11">
      <c r="A6" s="21" t="s">
        <v>12</v>
      </c>
      <c r="B6" s="214"/>
      <c r="C6" s="214">
        <v>0</v>
      </c>
      <c r="D6" s="214">
        <v>0</v>
      </c>
      <c r="E6" s="214"/>
      <c r="F6" s="214">
        <v>0</v>
      </c>
      <c r="I6" s="5"/>
      <c r="J6" s="21" t="s">
        <v>230</v>
      </c>
      <c r="K6" s="214">
        <v>0</v>
      </c>
    </row>
    <row r="7" spans="1:11">
      <c r="A7" s="21" t="s">
        <v>123</v>
      </c>
      <c r="B7" s="214"/>
      <c r="C7" s="214"/>
      <c r="D7" s="214">
        <v>0</v>
      </c>
      <c r="E7" s="214">
        <v>0</v>
      </c>
      <c r="F7" s="214">
        <v>0</v>
      </c>
      <c r="J7" s="21" t="s">
        <v>231</v>
      </c>
      <c r="K7" s="214">
        <v>0</v>
      </c>
    </row>
    <row r="8" spans="1:11">
      <c r="A8" s="21" t="s">
        <v>126</v>
      </c>
      <c r="B8" s="214"/>
      <c r="C8" s="214">
        <v>0</v>
      </c>
      <c r="D8" s="214"/>
      <c r="E8" s="214"/>
      <c r="F8" s="214">
        <v>0</v>
      </c>
      <c r="J8" s="21" t="s">
        <v>118</v>
      </c>
      <c r="K8" s="214">
        <v>0</v>
      </c>
    </row>
    <row r="9" spans="1:11">
      <c r="A9" s="21" t="s">
        <v>10</v>
      </c>
      <c r="B9" s="214"/>
      <c r="C9" s="214">
        <v>0</v>
      </c>
      <c r="D9" s="214"/>
      <c r="E9" s="214"/>
      <c r="F9" s="214">
        <v>0</v>
      </c>
    </row>
    <row r="10" spans="1:11">
      <c r="A10" s="21" t="s">
        <v>7</v>
      </c>
      <c r="B10" s="214"/>
      <c r="C10" s="214">
        <v>0</v>
      </c>
      <c r="D10" s="214"/>
      <c r="E10" s="214"/>
      <c r="F10" s="214">
        <v>0</v>
      </c>
    </row>
    <row r="11" spans="1:11">
      <c r="A11" s="21" t="s">
        <v>118</v>
      </c>
      <c r="B11" s="214"/>
      <c r="C11" s="214">
        <v>0</v>
      </c>
      <c r="D11" s="214">
        <v>0</v>
      </c>
      <c r="E11" s="214">
        <v>0</v>
      </c>
      <c r="F11" s="214">
        <v>0</v>
      </c>
    </row>
    <row r="24" spans="1:2" ht="18.75">
      <c r="A24" s="187" t="s">
        <v>3042</v>
      </c>
    </row>
    <row r="25" spans="1:2">
      <c r="A25" s="20" t="s">
        <v>96</v>
      </c>
      <c r="B25" t="s">
        <v>232</v>
      </c>
    </row>
    <row r="26" spans="1:2">
      <c r="A26" s="21" t="s">
        <v>112</v>
      </c>
      <c r="B26" s="214">
        <v>0</v>
      </c>
    </row>
    <row r="27" spans="1:2">
      <c r="A27" s="21" t="s">
        <v>283</v>
      </c>
      <c r="B27" s="214">
        <v>0</v>
      </c>
    </row>
    <row r="28" spans="1:2">
      <c r="A28" s="21" t="s">
        <v>288</v>
      </c>
      <c r="B28" s="214">
        <v>0</v>
      </c>
    </row>
    <row r="29" spans="1:2">
      <c r="A29" s="21" t="s">
        <v>291</v>
      </c>
      <c r="B29" s="214">
        <v>0</v>
      </c>
    </row>
    <row r="30" spans="1:2">
      <c r="A30" s="21" t="s">
        <v>294</v>
      </c>
      <c r="B30" s="214">
        <v>0</v>
      </c>
    </row>
    <row r="31" spans="1:2">
      <c r="A31" s="21" t="s">
        <v>302</v>
      </c>
      <c r="B31" s="214">
        <v>0</v>
      </c>
    </row>
    <row r="32" spans="1:2">
      <c r="A32" s="21" t="s">
        <v>298</v>
      </c>
      <c r="B32" s="214">
        <v>0</v>
      </c>
    </row>
    <row r="33" spans="1:2">
      <c r="A33" s="21" t="s">
        <v>327</v>
      </c>
      <c r="B33" s="214">
        <v>0</v>
      </c>
    </row>
    <row r="34" spans="1:2">
      <c r="A34" s="21" t="s">
        <v>331</v>
      </c>
      <c r="B34" s="214">
        <v>0</v>
      </c>
    </row>
    <row r="35" spans="1:2">
      <c r="A35" s="21" t="s">
        <v>341</v>
      </c>
      <c r="B35" s="214">
        <v>0</v>
      </c>
    </row>
    <row r="36" spans="1:2">
      <c r="A36" s="21" t="s">
        <v>345</v>
      </c>
      <c r="B36" s="214">
        <v>0</v>
      </c>
    </row>
    <row r="37" spans="1:2">
      <c r="A37" s="21" t="s">
        <v>357</v>
      </c>
      <c r="B37" s="214">
        <v>0</v>
      </c>
    </row>
    <row r="38" spans="1:2">
      <c r="A38" s="21" t="s">
        <v>451</v>
      </c>
      <c r="B38" s="214">
        <v>0</v>
      </c>
    </row>
    <row r="39" spans="1:2">
      <c r="A39" s="21" t="s">
        <v>408</v>
      </c>
      <c r="B39" s="214">
        <v>0</v>
      </c>
    </row>
    <row r="40" spans="1:2">
      <c r="A40" s="21" t="s">
        <v>626</v>
      </c>
      <c r="B40" s="214">
        <v>0</v>
      </c>
    </row>
    <row r="41" spans="1:2">
      <c r="A41" s="21" t="s">
        <v>744</v>
      </c>
      <c r="B41" s="214">
        <v>0</v>
      </c>
    </row>
    <row r="42" spans="1:2">
      <c r="A42" s="21" t="s">
        <v>868</v>
      </c>
      <c r="B42" s="214">
        <v>0</v>
      </c>
    </row>
    <row r="43" spans="1:2">
      <c r="A43" s="21" t="s">
        <v>118</v>
      </c>
      <c r="B43" s="21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EE5EB-19BF-D641-B742-869073013836}">
  <sheetPr codeName="Sheet13"/>
  <dimension ref="A2:V100"/>
  <sheetViews>
    <sheetView zoomScale="55" zoomScaleNormal="55" workbookViewId="0">
      <selection activeCell="E33" sqref="E33"/>
    </sheetView>
  </sheetViews>
  <sheetFormatPr defaultColWidth="11.42578125" defaultRowHeight="15"/>
  <cols>
    <col min="1" max="1" width="87.140625" bestFit="1" customWidth="1"/>
    <col min="2" max="2" width="26.85546875" bestFit="1" customWidth="1"/>
    <col min="3" max="3" width="16" bestFit="1" customWidth="1"/>
    <col min="4" max="4" width="23.28515625" bestFit="1" customWidth="1"/>
    <col min="5" max="5" width="29.28515625" bestFit="1" customWidth="1"/>
    <col min="6" max="6" width="16.28515625" bestFit="1" customWidth="1"/>
    <col min="7" max="8" width="14.7109375" bestFit="1" customWidth="1"/>
    <col min="9" max="9" width="15.7109375" bestFit="1" customWidth="1"/>
    <col min="10" max="10" width="18.7109375" bestFit="1" customWidth="1"/>
    <col min="11" max="11" width="19.42578125" bestFit="1" customWidth="1"/>
    <col min="12" max="12" width="15.7109375" bestFit="1" customWidth="1"/>
    <col min="13" max="13" width="23" bestFit="1" customWidth="1"/>
    <col min="14" max="14" width="26.85546875" bestFit="1" customWidth="1"/>
    <col min="15" max="15" width="21.42578125" bestFit="1" customWidth="1"/>
    <col min="16" max="16" width="12.85546875" bestFit="1" customWidth="1"/>
    <col min="17" max="17" width="19.140625" bestFit="1" customWidth="1"/>
    <col min="18" max="18" width="16.28515625" bestFit="1" customWidth="1"/>
    <col min="19" max="19" width="25" bestFit="1" customWidth="1"/>
    <col min="21" max="21" width="87.140625" bestFit="1" customWidth="1"/>
    <col min="22" max="22" width="26.85546875" bestFit="1" customWidth="1"/>
  </cols>
  <sheetData>
    <row r="2" spans="1:22" ht="18.75">
      <c r="A2" s="187" t="s">
        <v>3040</v>
      </c>
      <c r="M2" s="187" t="s">
        <v>3041</v>
      </c>
      <c r="U2" s="187" t="s">
        <v>3043</v>
      </c>
    </row>
    <row r="3" spans="1:22">
      <c r="A3" s="20" t="s">
        <v>108</v>
      </c>
      <c r="B3" s="20" t="s">
        <v>105</v>
      </c>
      <c r="M3" s="20" t="s">
        <v>96</v>
      </c>
      <c r="N3" t="s">
        <v>108</v>
      </c>
      <c r="U3" s="20" t="s">
        <v>96</v>
      </c>
      <c r="V3" t="s">
        <v>108</v>
      </c>
    </row>
    <row r="4" spans="1:22">
      <c r="A4" s="20" t="s">
        <v>96</v>
      </c>
      <c r="B4" t="s">
        <v>113</v>
      </c>
      <c r="C4" t="s">
        <v>114</v>
      </c>
      <c r="D4" t="s">
        <v>116</v>
      </c>
      <c r="E4" t="s">
        <v>117</v>
      </c>
      <c r="F4" t="s">
        <v>118</v>
      </c>
      <c r="M4" s="21" t="s">
        <v>112</v>
      </c>
      <c r="N4" s="214">
        <v>64</v>
      </c>
      <c r="U4" s="21" t="s">
        <v>112</v>
      </c>
      <c r="V4" s="214">
        <v>5</v>
      </c>
    </row>
    <row r="5" spans="1:22">
      <c r="A5" s="21" t="s">
        <v>12</v>
      </c>
      <c r="B5" s="214"/>
      <c r="C5" s="214">
        <v>8</v>
      </c>
      <c r="D5" s="214">
        <v>1</v>
      </c>
      <c r="E5" s="214">
        <v>1</v>
      </c>
      <c r="F5" s="214">
        <v>10</v>
      </c>
      <c r="M5" s="21" t="s">
        <v>113</v>
      </c>
      <c r="N5" s="214">
        <v>2</v>
      </c>
      <c r="U5" s="41" t="s">
        <v>112</v>
      </c>
      <c r="V5" s="214"/>
    </row>
    <row r="6" spans="1:22">
      <c r="A6" s="21" t="s">
        <v>77</v>
      </c>
      <c r="B6" s="214">
        <v>2</v>
      </c>
      <c r="C6" s="214">
        <v>3</v>
      </c>
      <c r="D6" s="214">
        <v>5</v>
      </c>
      <c r="E6" s="214">
        <v>5</v>
      </c>
      <c r="F6" s="214">
        <v>15</v>
      </c>
      <c r="M6" s="21" t="s">
        <v>114</v>
      </c>
      <c r="N6" s="214">
        <v>11</v>
      </c>
      <c r="U6" s="41" t="s">
        <v>422</v>
      </c>
      <c r="V6" s="214">
        <v>1</v>
      </c>
    </row>
    <row r="7" spans="1:22">
      <c r="A7" s="21" t="s">
        <v>7</v>
      </c>
      <c r="B7" s="214"/>
      <c r="C7" s="214"/>
      <c r="D7" s="214">
        <v>1</v>
      </c>
      <c r="E7" s="214"/>
      <c r="F7" s="214">
        <v>1</v>
      </c>
      <c r="M7" s="21" t="s">
        <v>116</v>
      </c>
      <c r="N7" s="214">
        <v>8</v>
      </c>
      <c r="U7" s="41" t="s">
        <v>558</v>
      </c>
      <c r="V7" s="214">
        <v>1</v>
      </c>
    </row>
    <row r="8" spans="1:22">
      <c r="A8" s="21" t="s">
        <v>10</v>
      </c>
      <c r="B8" s="214"/>
      <c r="C8" s="214"/>
      <c r="D8" s="214">
        <v>1</v>
      </c>
      <c r="E8" s="214"/>
      <c r="F8" s="214">
        <v>1</v>
      </c>
      <c r="M8" s="21" t="s">
        <v>117</v>
      </c>
      <c r="N8" s="214">
        <v>6</v>
      </c>
      <c r="U8" s="41" t="s">
        <v>561</v>
      </c>
      <c r="V8" s="214">
        <v>1</v>
      </c>
    </row>
    <row r="9" spans="1:22">
      <c r="A9" s="21" t="s">
        <v>118</v>
      </c>
      <c r="B9" s="214">
        <v>2</v>
      </c>
      <c r="C9" s="214">
        <v>11</v>
      </c>
      <c r="D9" s="214">
        <v>8</v>
      </c>
      <c r="E9" s="214">
        <v>6</v>
      </c>
      <c r="F9" s="214">
        <v>27</v>
      </c>
      <c r="M9" s="21" t="s">
        <v>118</v>
      </c>
      <c r="N9" s="214">
        <v>91</v>
      </c>
      <c r="U9" s="41" t="s">
        <v>461</v>
      </c>
      <c r="V9" s="214">
        <v>1</v>
      </c>
    </row>
    <row r="10" spans="1:22">
      <c r="U10" s="41" t="s">
        <v>469</v>
      </c>
      <c r="V10" s="214">
        <v>1</v>
      </c>
    </row>
    <row r="11" spans="1:22">
      <c r="U11" s="21" t="s">
        <v>283</v>
      </c>
      <c r="V11" s="214">
        <v>5</v>
      </c>
    </row>
    <row r="12" spans="1:22">
      <c r="U12" s="41" t="s">
        <v>284</v>
      </c>
      <c r="V12" s="214">
        <v>2</v>
      </c>
    </row>
    <row r="13" spans="1:22">
      <c r="U13" s="41" t="s">
        <v>364</v>
      </c>
      <c r="V13" s="214">
        <v>1</v>
      </c>
    </row>
    <row r="14" spans="1:22">
      <c r="U14" s="41" t="s">
        <v>561</v>
      </c>
      <c r="V14" s="214">
        <v>1</v>
      </c>
    </row>
    <row r="15" spans="1:22">
      <c r="U15" s="41" t="s">
        <v>684</v>
      </c>
      <c r="V15" s="214">
        <v>1</v>
      </c>
    </row>
    <row r="16" spans="1:22">
      <c r="U16" s="21" t="s">
        <v>288</v>
      </c>
      <c r="V16" s="214">
        <v>3</v>
      </c>
    </row>
    <row r="17" spans="1:22">
      <c r="U17" s="41" t="s">
        <v>289</v>
      </c>
      <c r="V17" s="214">
        <v>1</v>
      </c>
    </row>
    <row r="18" spans="1:22">
      <c r="U18" s="41" t="s">
        <v>355</v>
      </c>
      <c r="V18" s="214">
        <v>1</v>
      </c>
    </row>
    <row r="19" spans="1:22">
      <c r="U19" s="41" t="s">
        <v>548</v>
      </c>
      <c r="V19" s="214">
        <v>1</v>
      </c>
    </row>
    <row r="20" spans="1:22">
      <c r="U20" s="21" t="s">
        <v>291</v>
      </c>
      <c r="V20" s="214">
        <v>7</v>
      </c>
    </row>
    <row r="21" spans="1:22" ht="18.75">
      <c r="A21" s="20" t="s">
        <v>154</v>
      </c>
      <c r="B21" t="s">
        <v>107</v>
      </c>
      <c r="M21" s="187" t="s">
        <v>3044</v>
      </c>
      <c r="U21" s="41" t="s">
        <v>292</v>
      </c>
      <c r="V21" s="214">
        <v>2</v>
      </c>
    </row>
    <row r="22" spans="1:22" ht="18.75">
      <c r="A22" s="187" t="s">
        <v>3045</v>
      </c>
      <c r="M22" s="20" t="s">
        <v>108</v>
      </c>
      <c r="N22" s="20" t="s">
        <v>105</v>
      </c>
      <c r="U22" s="41" t="s">
        <v>506</v>
      </c>
      <c r="V22" s="214">
        <v>1</v>
      </c>
    </row>
    <row r="23" spans="1:22">
      <c r="A23" s="20" t="s">
        <v>96</v>
      </c>
      <c r="B23" t="s">
        <v>108</v>
      </c>
      <c r="M23" s="20" t="s">
        <v>96</v>
      </c>
      <c r="N23" t="s">
        <v>112</v>
      </c>
      <c r="O23" t="s">
        <v>312</v>
      </c>
      <c r="P23" t="s">
        <v>387</v>
      </c>
      <c r="Q23" t="s">
        <v>547</v>
      </c>
      <c r="R23" t="s">
        <v>118</v>
      </c>
      <c r="U23" s="41" t="s">
        <v>531</v>
      </c>
      <c r="V23" s="214">
        <v>1</v>
      </c>
    </row>
    <row r="24" spans="1:22">
      <c r="A24" s="21" t="s">
        <v>112</v>
      </c>
      <c r="B24" s="214">
        <v>5</v>
      </c>
      <c r="M24" s="21" t="s">
        <v>112</v>
      </c>
      <c r="N24" s="214">
        <v>59</v>
      </c>
      <c r="O24" s="214"/>
      <c r="P24" s="214"/>
      <c r="Q24" s="214"/>
      <c r="R24" s="214">
        <v>59</v>
      </c>
      <c r="U24" s="41" t="s">
        <v>440</v>
      </c>
      <c r="V24" s="214">
        <v>1</v>
      </c>
    </row>
    <row r="25" spans="1:22">
      <c r="A25" s="41" t="s">
        <v>112</v>
      </c>
      <c r="B25" s="214"/>
      <c r="M25" s="21" t="s">
        <v>12</v>
      </c>
      <c r="N25" s="214">
        <v>6</v>
      </c>
      <c r="O25" s="214">
        <v>5</v>
      </c>
      <c r="P25" s="214">
        <v>2</v>
      </c>
      <c r="Q25" s="214"/>
      <c r="R25" s="214">
        <v>13</v>
      </c>
      <c r="U25" s="41" t="s">
        <v>3254</v>
      </c>
      <c r="V25" s="214">
        <v>1</v>
      </c>
    </row>
    <row r="26" spans="1:22">
      <c r="A26" s="41" t="s">
        <v>422</v>
      </c>
      <c r="B26" s="214">
        <v>1</v>
      </c>
      <c r="M26" s="21" t="s">
        <v>77</v>
      </c>
      <c r="N26" s="214">
        <v>6</v>
      </c>
      <c r="O26" s="214">
        <v>2</v>
      </c>
      <c r="P26" s="214">
        <v>3</v>
      </c>
      <c r="Q26" s="214">
        <v>4</v>
      </c>
      <c r="R26" s="214">
        <v>15</v>
      </c>
      <c r="U26" s="41" t="s">
        <v>718</v>
      </c>
      <c r="V26" s="214">
        <v>1</v>
      </c>
    </row>
    <row r="27" spans="1:22">
      <c r="A27" s="41" t="s">
        <v>558</v>
      </c>
      <c r="B27" s="214">
        <v>1</v>
      </c>
      <c r="M27" s="21" t="s">
        <v>76</v>
      </c>
      <c r="N27" s="214">
        <v>1</v>
      </c>
      <c r="O27" s="214"/>
      <c r="P27" s="214"/>
      <c r="Q27" s="214"/>
      <c r="R27" s="214">
        <v>1</v>
      </c>
      <c r="U27" s="21" t="s">
        <v>294</v>
      </c>
      <c r="V27" s="214">
        <v>5</v>
      </c>
    </row>
    <row r="28" spans="1:22">
      <c r="A28" s="41" t="s">
        <v>561</v>
      </c>
      <c r="B28" s="214">
        <v>1</v>
      </c>
      <c r="M28" s="21" t="s">
        <v>7</v>
      </c>
      <c r="N28" s="214">
        <v>2</v>
      </c>
      <c r="O28" s="214"/>
      <c r="P28" s="214"/>
      <c r="Q28" s="214"/>
      <c r="R28" s="214">
        <v>2</v>
      </c>
      <c r="U28" s="41" t="s">
        <v>295</v>
      </c>
      <c r="V28" s="214">
        <v>1</v>
      </c>
    </row>
    <row r="29" spans="1:22">
      <c r="A29" s="41" t="s">
        <v>461</v>
      </c>
      <c r="B29" s="214">
        <v>1</v>
      </c>
      <c r="M29" s="21" t="s">
        <v>10</v>
      </c>
      <c r="N29" s="214">
        <v>1</v>
      </c>
      <c r="O29" s="214"/>
      <c r="P29" s="214"/>
      <c r="Q29" s="214"/>
      <c r="R29" s="214">
        <v>1</v>
      </c>
      <c r="U29" s="41" t="s">
        <v>319</v>
      </c>
      <c r="V29" s="214">
        <v>2</v>
      </c>
    </row>
    <row r="30" spans="1:22">
      <c r="A30" s="41" t="s">
        <v>469</v>
      </c>
      <c r="B30" s="214">
        <v>1</v>
      </c>
      <c r="M30" s="21" t="s">
        <v>118</v>
      </c>
      <c r="N30" s="214">
        <v>75</v>
      </c>
      <c r="O30" s="214">
        <v>7</v>
      </c>
      <c r="P30" s="214">
        <v>5</v>
      </c>
      <c r="Q30" s="214">
        <v>4</v>
      </c>
      <c r="R30" s="214">
        <v>91</v>
      </c>
      <c r="U30" s="41" t="s">
        <v>422</v>
      </c>
      <c r="V30" s="214">
        <v>2</v>
      </c>
    </row>
    <row r="31" spans="1:22">
      <c r="A31" s="21" t="s">
        <v>283</v>
      </c>
      <c r="B31" s="214">
        <v>5</v>
      </c>
      <c r="U31" s="21" t="s">
        <v>302</v>
      </c>
      <c r="V31" s="214">
        <v>4</v>
      </c>
    </row>
    <row r="32" spans="1:22">
      <c r="A32" s="41" t="s">
        <v>284</v>
      </c>
      <c r="B32" s="214">
        <v>2</v>
      </c>
      <c r="U32" s="41" t="s">
        <v>303</v>
      </c>
      <c r="V32" s="214">
        <v>2</v>
      </c>
    </row>
    <row r="33" spans="1:22">
      <c r="A33" s="41" t="s">
        <v>364</v>
      </c>
      <c r="B33" s="214">
        <v>1</v>
      </c>
      <c r="U33" s="41" t="s">
        <v>316</v>
      </c>
      <c r="V33" s="214">
        <v>2</v>
      </c>
    </row>
    <row r="34" spans="1:22">
      <c r="A34" s="41" t="s">
        <v>561</v>
      </c>
      <c r="B34" s="214">
        <v>1</v>
      </c>
      <c r="U34" s="21" t="s">
        <v>298</v>
      </c>
      <c r="V34" s="214">
        <v>16</v>
      </c>
    </row>
    <row r="35" spans="1:22">
      <c r="A35" s="41" t="s">
        <v>684</v>
      </c>
      <c r="B35" s="214">
        <v>1</v>
      </c>
      <c r="U35" s="41" t="s">
        <v>299</v>
      </c>
      <c r="V35" s="214">
        <v>2</v>
      </c>
    </row>
    <row r="36" spans="1:22">
      <c r="A36" s="21" t="s">
        <v>288</v>
      </c>
      <c r="B36" s="214">
        <v>3</v>
      </c>
      <c r="U36" s="41" t="s">
        <v>379</v>
      </c>
      <c r="V36" s="214">
        <v>4</v>
      </c>
    </row>
    <row r="37" spans="1:22">
      <c r="A37" s="41" t="s">
        <v>289</v>
      </c>
      <c r="B37" s="214">
        <v>1</v>
      </c>
      <c r="U37" s="41" t="s">
        <v>383</v>
      </c>
      <c r="V37" s="214">
        <v>6</v>
      </c>
    </row>
    <row r="38" spans="1:22">
      <c r="A38" s="41" t="s">
        <v>355</v>
      </c>
      <c r="B38" s="214">
        <v>1</v>
      </c>
      <c r="U38" s="41" t="s">
        <v>414</v>
      </c>
      <c r="V38" s="214">
        <v>1</v>
      </c>
    </row>
    <row r="39" spans="1:22">
      <c r="A39" s="41" t="s">
        <v>548</v>
      </c>
      <c r="B39" s="214">
        <v>1</v>
      </c>
      <c r="U39" s="41" t="s">
        <v>590</v>
      </c>
      <c r="V39" s="214">
        <v>1</v>
      </c>
    </row>
    <row r="40" spans="1:22">
      <c r="A40" s="21" t="s">
        <v>291</v>
      </c>
      <c r="B40" s="214">
        <v>7</v>
      </c>
      <c r="U40" s="41" t="s">
        <v>646</v>
      </c>
      <c r="V40" s="214">
        <v>1</v>
      </c>
    </row>
    <row r="41" spans="1:22">
      <c r="A41" s="41" t="s">
        <v>292</v>
      </c>
      <c r="B41" s="214">
        <v>2</v>
      </c>
      <c r="U41" s="41" t="s">
        <v>896</v>
      </c>
      <c r="V41" s="214">
        <v>1</v>
      </c>
    </row>
    <row r="42" spans="1:22">
      <c r="A42" s="41" t="s">
        <v>506</v>
      </c>
      <c r="B42" s="214">
        <v>1</v>
      </c>
      <c r="U42" s="21" t="s">
        <v>327</v>
      </c>
      <c r="V42" s="214">
        <v>3</v>
      </c>
    </row>
    <row r="43" spans="1:22">
      <c r="A43" s="41" t="s">
        <v>531</v>
      </c>
      <c r="B43" s="214">
        <v>1</v>
      </c>
      <c r="U43" s="41" t="s">
        <v>328</v>
      </c>
      <c r="V43" s="214">
        <v>1</v>
      </c>
    </row>
    <row r="44" spans="1:22">
      <c r="A44" s="41" t="s">
        <v>440</v>
      </c>
      <c r="B44" s="214">
        <v>1</v>
      </c>
      <c r="U44" s="41" t="s">
        <v>435</v>
      </c>
      <c r="V44" s="214">
        <v>2</v>
      </c>
    </row>
    <row r="45" spans="1:22">
      <c r="A45" s="41" t="s">
        <v>3254</v>
      </c>
      <c r="B45" s="214">
        <v>1</v>
      </c>
      <c r="U45" s="21" t="s">
        <v>331</v>
      </c>
      <c r="V45" s="214">
        <v>2</v>
      </c>
    </row>
    <row r="46" spans="1:22">
      <c r="A46" s="41" t="s">
        <v>718</v>
      </c>
      <c r="B46" s="214">
        <v>1</v>
      </c>
      <c r="U46" s="41" t="s">
        <v>332</v>
      </c>
      <c r="V46" s="214">
        <v>1</v>
      </c>
    </row>
    <row r="47" spans="1:22">
      <c r="A47" s="21" t="s">
        <v>294</v>
      </c>
      <c r="B47" s="214">
        <v>5</v>
      </c>
      <c r="U47" s="41" t="s">
        <v>611</v>
      </c>
      <c r="V47" s="214">
        <v>1</v>
      </c>
    </row>
    <row r="48" spans="1:22">
      <c r="A48" s="41" t="s">
        <v>295</v>
      </c>
      <c r="B48" s="214">
        <v>1</v>
      </c>
      <c r="U48" s="21" t="s">
        <v>341</v>
      </c>
      <c r="V48" s="214">
        <v>20</v>
      </c>
    </row>
    <row r="49" spans="1:22">
      <c r="A49" s="41" t="s">
        <v>319</v>
      </c>
      <c r="B49" s="214">
        <v>2</v>
      </c>
      <c r="U49" s="41" t="s">
        <v>342</v>
      </c>
      <c r="V49" s="214">
        <v>11</v>
      </c>
    </row>
    <row r="50" spans="1:22">
      <c r="A50" s="41" t="s">
        <v>422</v>
      </c>
      <c r="B50" s="214">
        <v>2</v>
      </c>
      <c r="U50" s="41" t="s">
        <v>352</v>
      </c>
      <c r="V50" s="214">
        <v>3</v>
      </c>
    </row>
    <row r="51" spans="1:22">
      <c r="A51" s="21" t="s">
        <v>302</v>
      </c>
      <c r="B51" s="214">
        <v>4</v>
      </c>
      <c r="U51" s="41" t="s">
        <v>398</v>
      </c>
      <c r="V51" s="214">
        <v>3</v>
      </c>
    </row>
    <row r="52" spans="1:22">
      <c r="A52" s="41" t="s">
        <v>303</v>
      </c>
      <c r="B52" s="214">
        <v>2</v>
      </c>
      <c r="U52" s="41" t="s">
        <v>349</v>
      </c>
      <c r="V52" s="214">
        <v>1</v>
      </c>
    </row>
    <row r="53" spans="1:22">
      <c r="A53" s="41" t="s">
        <v>316</v>
      </c>
      <c r="B53" s="214">
        <v>2</v>
      </c>
      <c r="U53" s="41" t="s">
        <v>641</v>
      </c>
      <c r="V53" s="214">
        <v>1</v>
      </c>
    </row>
    <row r="54" spans="1:22">
      <c r="A54" s="21" t="s">
        <v>298</v>
      </c>
      <c r="B54" s="214">
        <v>16</v>
      </c>
      <c r="U54" s="41" t="s">
        <v>751</v>
      </c>
      <c r="V54" s="214">
        <v>1</v>
      </c>
    </row>
    <row r="55" spans="1:22">
      <c r="A55" s="41" t="s">
        <v>299</v>
      </c>
      <c r="B55" s="214">
        <v>2</v>
      </c>
      <c r="U55" s="21" t="s">
        <v>345</v>
      </c>
      <c r="V55" s="214">
        <v>3</v>
      </c>
    </row>
    <row r="56" spans="1:22">
      <c r="A56" s="41" t="s">
        <v>379</v>
      </c>
      <c r="B56" s="214">
        <v>4</v>
      </c>
      <c r="U56" s="41" t="s">
        <v>346</v>
      </c>
      <c r="V56" s="214">
        <v>1</v>
      </c>
    </row>
    <row r="57" spans="1:22">
      <c r="A57" s="41" t="s">
        <v>383</v>
      </c>
      <c r="B57" s="214">
        <v>6</v>
      </c>
      <c r="U57" s="41" t="s">
        <v>376</v>
      </c>
      <c r="V57" s="214">
        <v>1</v>
      </c>
    </row>
    <row r="58" spans="1:22">
      <c r="A58" s="41" t="s">
        <v>414</v>
      </c>
      <c r="B58" s="214">
        <v>1</v>
      </c>
      <c r="U58" s="41" t="s">
        <v>638</v>
      </c>
      <c r="V58" s="214">
        <v>1</v>
      </c>
    </row>
    <row r="59" spans="1:22">
      <c r="A59" s="41" t="s">
        <v>590</v>
      </c>
      <c r="B59" s="214">
        <v>1</v>
      </c>
      <c r="U59" s="21" t="s">
        <v>357</v>
      </c>
      <c r="V59" s="214">
        <v>5</v>
      </c>
    </row>
    <row r="60" spans="1:22">
      <c r="A60" s="41" t="s">
        <v>646</v>
      </c>
      <c r="B60" s="214">
        <v>1</v>
      </c>
      <c r="U60" s="41" t="s">
        <v>419</v>
      </c>
      <c r="V60" s="214">
        <v>1</v>
      </c>
    </row>
    <row r="61" spans="1:22">
      <c r="A61" s="41" t="s">
        <v>896</v>
      </c>
      <c r="B61" s="214">
        <v>1</v>
      </c>
      <c r="U61" s="41" t="s">
        <v>559</v>
      </c>
      <c r="V61" s="214">
        <v>1</v>
      </c>
    </row>
    <row r="62" spans="1:22">
      <c r="A62" s="21" t="s">
        <v>327</v>
      </c>
      <c r="B62" s="214">
        <v>3</v>
      </c>
      <c r="U62" s="41" t="s">
        <v>358</v>
      </c>
      <c r="V62" s="214">
        <v>2</v>
      </c>
    </row>
    <row r="63" spans="1:22">
      <c r="A63" s="41" t="s">
        <v>328</v>
      </c>
      <c r="B63" s="214">
        <v>1</v>
      </c>
      <c r="U63" s="41" t="s">
        <v>575</v>
      </c>
      <c r="V63" s="214">
        <v>1</v>
      </c>
    </row>
    <row r="64" spans="1:22">
      <c r="A64" s="41" t="s">
        <v>435</v>
      </c>
      <c r="B64" s="214">
        <v>2</v>
      </c>
      <c r="U64" s="21" t="s">
        <v>451</v>
      </c>
      <c r="V64" s="214">
        <v>5</v>
      </c>
    </row>
    <row r="65" spans="1:22">
      <c r="A65" s="21" t="s">
        <v>331</v>
      </c>
      <c r="B65" s="214">
        <v>2</v>
      </c>
      <c r="U65" s="41" t="s">
        <v>519</v>
      </c>
      <c r="V65" s="214">
        <v>3</v>
      </c>
    </row>
    <row r="66" spans="1:22">
      <c r="A66" s="41" t="s">
        <v>332</v>
      </c>
      <c r="B66" s="214">
        <v>1</v>
      </c>
      <c r="U66" s="41" t="s">
        <v>533</v>
      </c>
      <c r="V66" s="214">
        <v>1</v>
      </c>
    </row>
    <row r="67" spans="1:22">
      <c r="A67" s="41" t="s">
        <v>611</v>
      </c>
      <c r="B67" s="214">
        <v>1</v>
      </c>
      <c r="U67" s="41" t="s">
        <v>452</v>
      </c>
      <c r="V67" s="214">
        <v>1</v>
      </c>
    </row>
    <row r="68" spans="1:22">
      <c r="A68" s="21" t="s">
        <v>341</v>
      </c>
      <c r="B68" s="214">
        <v>20</v>
      </c>
      <c r="U68" s="21" t="s">
        <v>408</v>
      </c>
      <c r="V68" s="214">
        <v>5</v>
      </c>
    </row>
    <row r="69" spans="1:22">
      <c r="A69" s="41" t="s">
        <v>342</v>
      </c>
      <c r="B69" s="214">
        <v>11</v>
      </c>
      <c r="U69" s="41" t="s">
        <v>409</v>
      </c>
      <c r="V69" s="214">
        <v>1</v>
      </c>
    </row>
    <row r="70" spans="1:22">
      <c r="A70" s="41" t="s">
        <v>352</v>
      </c>
      <c r="B70" s="214">
        <v>3</v>
      </c>
      <c r="U70" s="41" t="s">
        <v>597</v>
      </c>
      <c r="V70" s="214">
        <v>1</v>
      </c>
    </row>
    <row r="71" spans="1:22">
      <c r="A71" s="41" t="s">
        <v>398</v>
      </c>
      <c r="B71" s="214">
        <v>3</v>
      </c>
      <c r="U71" s="41" t="s">
        <v>604</v>
      </c>
      <c r="V71" s="214">
        <v>1</v>
      </c>
    </row>
    <row r="72" spans="1:22">
      <c r="A72" s="41" t="s">
        <v>349</v>
      </c>
      <c r="B72" s="214">
        <v>1</v>
      </c>
      <c r="U72" s="41" t="s">
        <v>844</v>
      </c>
      <c r="V72" s="214">
        <v>1</v>
      </c>
    </row>
    <row r="73" spans="1:22">
      <c r="A73" s="41" t="s">
        <v>641</v>
      </c>
      <c r="B73" s="214">
        <v>1</v>
      </c>
      <c r="U73" s="41" t="s">
        <v>854</v>
      </c>
      <c r="V73" s="214">
        <v>1</v>
      </c>
    </row>
    <row r="74" spans="1:22">
      <c r="A74" s="41" t="s">
        <v>751</v>
      </c>
      <c r="B74" s="214">
        <v>1</v>
      </c>
      <c r="U74" s="21" t="s">
        <v>626</v>
      </c>
      <c r="V74" s="214">
        <v>1</v>
      </c>
    </row>
    <row r="75" spans="1:22">
      <c r="A75" s="21" t="s">
        <v>345</v>
      </c>
      <c r="B75" s="214">
        <v>3</v>
      </c>
      <c r="U75" s="41" t="s">
        <v>627</v>
      </c>
      <c r="V75" s="214">
        <v>1</v>
      </c>
    </row>
    <row r="76" spans="1:22">
      <c r="A76" s="41" t="s">
        <v>346</v>
      </c>
      <c r="B76" s="214">
        <v>1</v>
      </c>
      <c r="U76" s="21" t="s">
        <v>744</v>
      </c>
      <c r="V76" s="214">
        <v>1</v>
      </c>
    </row>
    <row r="77" spans="1:22">
      <c r="A77" s="41" t="s">
        <v>376</v>
      </c>
      <c r="B77" s="214">
        <v>1</v>
      </c>
      <c r="U77" s="41" t="s">
        <v>774</v>
      </c>
      <c r="V77" s="214">
        <v>1</v>
      </c>
    </row>
    <row r="78" spans="1:22">
      <c r="A78" s="41" t="s">
        <v>638</v>
      </c>
      <c r="B78" s="214">
        <v>1</v>
      </c>
      <c r="U78" s="21" t="s">
        <v>868</v>
      </c>
      <c r="V78" s="214">
        <v>1</v>
      </c>
    </row>
    <row r="79" spans="1:22">
      <c r="A79" s="21" t="s">
        <v>357</v>
      </c>
      <c r="B79" s="214">
        <v>5</v>
      </c>
      <c r="U79" s="41" t="s">
        <v>691</v>
      </c>
      <c r="V79" s="214">
        <v>1</v>
      </c>
    </row>
    <row r="80" spans="1:22">
      <c r="A80" s="41" t="s">
        <v>419</v>
      </c>
      <c r="B80" s="214">
        <v>1</v>
      </c>
      <c r="U80" s="21" t="s">
        <v>118</v>
      </c>
      <c r="V80" s="214">
        <v>91</v>
      </c>
    </row>
    <row r="81" spans="1:2">
      <c r="A81" s="41" t="s">
        <v>559</v>
      </c>
      <c r="B81" s="214">
        <v>1</v>
      </c>
    </row>
    <row r="82" spans="1:2">
      <c r="A82" s="41" t="s">
        <v>358</v>
      </c>
      <c r="B82" s="214">
        <v>2</v>
      </c>
    </row>
    <row r="83" spans="1:2">
      <c r="A83" s="41" t="s">
        <v>575</v>
      </c>
      <c r="B83" s="214">
        <v>1</v>
      </c>
    </row>
    <row r="84" spans="1:2">
      <c r="A84" s="21" t="s">
        <v>451</v>
      </c>
      <c r="B84" s="214">
        <v>5</v>
      </c>
    </row>
    <row r="85" spans="1:2">
      <c r="A85" s="41" t="s">
        <v>519</v>
      </c>
      <c r="B85" s="214">
        <v>3</v>
      </c>
    </row>
    <row r="86" spans="1:2">
      <c r="A86" s="41" t="s">
        <v>533</v>
      </c>
      <c r="B86" s="214">
        <v>1</v>
      </c>
    </row>
    <row r="87" spans="1:2">
      <c r="A87" s="41" t="s">
        <v>452</v>
      </c>
      <c r="B87" s="214">
        <v>1</v>
      </c>
    </row>
    <row r="88" spans="1:2">
      <c r="A88" s="21" t="s">
        <v>408</v>
      </c>
      <c r="B88" s="214">
        <v>5</v>
      </c>
    </row>
    <row r="89" spans="1:2">
      <c r="A89" s="41" t="s">
        <v>409</v>
      </c>
      <c r="B89" s="214">
        <v>1</v>
      </c>
    </row>
    <row r="90" spans="1:2">
      <c r="A90" s="41" t="s">
        <v>597</v>
      </c>
      <c r="B90" s="214">
        <v>1</v>
      </c>
    </row>
    <row r="91" spans="1:2">
      <c r="A91" s="41" t="s">
        <v>604</v>
      </c>
      <c r="B91" s="214">
        <v>1</v>
      </c>
    </row>
    <row r="92" spans="1:2">
      <c r="A92" s="41" t="s">
        <v>844</v>
      </c>
      <c r="B92" s="214">
        <v>1</v>
      </c>
    </row>
    <row r="93" spans="1:2">
      <c r="A93" s="41" t="s">
        <v>854</v>
      </c>
      <c r="B93" s="214">
        <v>1</v>
      </c>
    </row>
    <row r="94" spans="1:2">
      <c r="A94" s="21" t="s">
        <v>626</v>
      </c>
      <c r="B94" s="214">
        <v>1</v>
      </c>
    </row>
    <row r="95" spans="1:2">
      <c r="A95" s="41" t="s">
        <v>627</v>
      </c>
      <c r="B95" s="214">
        <v>1</v>
      </c>
    </row>
    <row r="96" spans="1:2">
      <c r="A96" s="21" t="s">
        <v>744</v>
      </c>
      <c r="B96" s="214">
        <v>1</v>
      </c>
    </row>
    <row r="97" spans="1:2">
      <c r="A97" s="41" t="s">
        <v>774</v>
      </c>
      <c r="B97" s="214">
        <v>1</v>
      </c>
    </row>
    <row r="98" spans="1:2">
      <c r="A98" s="21" t="s">
        <v>868</v>
      </c>
      <c r="B98" s="214">
        <v>1</v>
      </c>
    </row>
    <row r="99" spans="1:2">
      <c r="A99" s="41" t="s">
        <v>691</v>
      </c>
      <c r="B99" s="214">
        <v>1</v>
      </c>
    </row>
    <row r="100" spans="1:2">
      <c r="A100" s="21" t="s">
        <v>118</v>
      </c>
      <c r="B100" s="214">
        <v>91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dimension ref="A1:Z56"/>
  <sheetViews>
    <sheetView workbookViewId="0">
      <selection activeCell="G10" sqref="G10"/>
    </sheetView>
  </sheetViews>
  <sheetFormatPr defaultColWidth="8.42578125" defaultRowHeight="15"/>
  <cols>
    <col min="1" max="1" width="31.42578125" style="38" bestFit="1" customWidth="1"/>
    <col min="2" max="2" width="17.28515625" style="38" bestFit="1" customWidth="1"/>
    <col min="3" max="3" width="17.7109375" style="38" bestFit="1" customWidth="1"/>
    <col min="4" max="4" width="20.42578125" style="38" bestFit="1" customWidth="1"/>
    <col min="5" max="5" width="18.28515625" style="38" bestFit="1" customWidth="1"/>
    <col min="6" max="6" width="16.7109375" style="38" bestFit="1" customWidth="1"/>
    <col min="7" max="7" width="23.28515625" style="38" customWidth="1"/>
    <col min="8" max="8" width="15.42578125" style="38" bestFit="1" customWidth="1"/>
    <col min="9" max="9" width="17" style="38" bestFit="1" customWidth="1"/>
    <col min="10" max="10" width="19.28515625" style="38" bestFit="1" customWidth="1"/>
    <col min="11" max="11" width="14.42578125" style="38" bestFit="1" customWidth="1"/>
    <col min="12" max="12" width="17.28515625" style="38" bestFit="1" customWidth="1"/>
    <col min="13" max="13" width="13" style="37" customWidth="1"/>
    <col min="14" max="14" width="13.7109375" style="38" customWidth="1"/>
    <col min="15" max="15" width="16.42578125" style="38" customWidth="1"/>
    <col min="16" max="16" width="23.42578125" style="38" customWidth="1"/>
    <col min="17" max="17" width="11.42578125" style="38" customWidth="1"/>
    <col min="18" max="18" width="19.42578125" style="38" customWidth="1"/>
    <col min="19" max="19" width="18.28515625" style="38" bestFit="1" customWidth="1"/>
    <col min="20" max="22" width="8.42578125" style="38"/>
    <col min="23" max="23" width="9" style="38" customWidth="1"/>
    <col min="24" max="24" width="37.28515625" style="38" bestFit="1" customWidth="1"/>
    <col min="25" max="25" width="10.7109375" style="38" customWidth="1"/>
    <col min="26" max="26" width="13.42578125" style="38" customWidth="1"/>
    <col min="27" max="16384" width="8.42578125" style="38"/>
  </cols>
  <sheetData>
    <row r="1" spans="1:26" ht="15.75" thickBot="1">
      <c r="A1" s="15" t="s">
        <v>20</v>
      </c>
      <c r="B1" s="15" t="s">
        <v>74</v>
      </c>
      <c r="C1" s="15" t="s">
        <v>3046</v>
      </c>
      <c r="D1" s="15" t="s">
        <v>3047</v>
      </c>
      <c r="E1" s="15" t="s">
        <v>3048</v>
      </c>
      <c r="F1" s="170" t="s">
        <v>106</v>
      </c>
      <c r="G1" s="9" t="s">
        <v>3049</v>
      </c>
      <c r="H1" s="15" t="s">
        <v>3050</v>
      </c>
      <c r="I1" s="170" t="s">
        <v>2</v>
      </c>
      <c r="J1" s="38" t="s">
        <v>276</v>
      </c>
      <c r="K1" s="38" t="s">
        <v>19</v>
      </c>
      <c r="L1" s="38" t="s">
        <v>3051</v>
      </c>
      <c r="N1" s="37" t="s">
        <v>3052</v>
      </c>
      <c r="O1" s="38" t="s">
        <v>3053</v>
      </c>
      <c r="P1" s="38" t="s">
        <v>3049</v>
      </c>
      <c r="Q1" s="38" t="s">
        <v>21</v>
      </c>
      <c r="S1" s="38" t="s">
        <v>3035</v>
      </c>
      <c r="U1" s="38" t="s">
        <v>3054</v>
      </c>
      <c r="W1" s="170" t="s">
        <v>263</v>
      </c>
      <c r="X1" s="170" t="s">
        <v>266</v>
      </c>
      <c r="Y1" s="170"/>
      <c r="Z1" s="38" t="s">
        <v>3055</v>
      </c>
    </row>
    <row r="2" spans="1:26">
      <c r="A2" s="9" t="s">
        <v>48</v>
      </c>
      <c r="B2" s="172" t="s">
        <v>36</v>
      </c>
      <c r="C2" s="171" t="s">
        <v>51</v>
      </c>
      <c r="D2" s="9" t="s">
        <v>59</v>
      </c>
      <c r="E2" s="9" t="s">
        <v>50</v>
      </c>
      <c r="F2" s="38" t="s">
        <v>113</v>
      </c>
      <c r="G2" s="10" t="s">
        <v>286</v>
      </c>
      <c r="H2" s="9" t="s">
        <v>754</v>
      </c>
      <c r="I2" s="175" t="s">
        <v>8</v>
      </c>
      <c r="J2" s="184" t="s">
        <v>3056</v>
      </c>
      <c r="K2" s="38" t="s">
        <v>3057</v>
      </c>
      <c r="L2" s="176" t="s">
        <v>3058</v>
      </c>
      <c r="N2" s="37">
        <v>44952</v>
      </c>
      <c r="O2" s="38" t="s">
        <v>3059</v>
      </c>
      <c r="Q2" s="181" t="s">
        <v>287</v>
      </c>
      <c r="S2" s="38" t="s">
        <v>3060</v>
      </c>
      <c r="U2" s="38">
        <v>5</v>
      </c>
      <c r="W2" s="38" t="s">
        <v>3061</v>
      </c>
      <c r="X2" s="38" t="s">
        <v>3062</v>
      </c>
      <c r="Z2" s="38" t="s">
        <v>3063</v>
      </c>
    </row>
    <row r="3" spans="1:26">
      <c r="A3" s="10" t="s">
        <v>3064</v>
      </c>
      <c r="B3" s="10" t="s">
        <v>37</v>
      </c>
      <c r="C3" s="10" t="s">
        <v>3065</v>
      </c>
      <c r="D3" s="10" t="s">
        <v>62</v>
      </c>
      <c r="E3" s="10" t="s">
        <v>3066</v>
      </c>
      <c r="F3" s="38" t="s">
        <v>229</v>
      </c>
      <c r="G3" s="17" t="s">
        <v>471</v>
      </c>
      <c r="H3" s="10" t="s">
        <v>3067</v>
      </c>
      <c r="I3" s="38" t="s">
        <v>14</v>
      </c>
      <c r="J3" s="38" t="s">
        <v>230</v>
      </c>
      <c r="K3" s="38" t="s">
        <v>3068</v>
      </c>
      <c r="L3" s="176" t="s">
        <v>3069</v>
      </c>
      <c r="N3" s="37">
        <v>44993</v>
      </c>
      <c r="O3" s="38" t="s">
        <v>52</v>
      </c>
      <c r="Q3" s="182" t="s">
        <v>3070</v>
      </c>
      <c r="S3" s="38" t="s">
        <v>3071</v>
      </c>
      <c r="U3" s="38">
        <v>0</v>
      </c>
      <c r="W3" s="38" t="s">
        <v>573</v>
      </c>
      <c r="X3" s="38" t="s">
        <v>3062</v>
      </c>
      <c r="Z3" s="38" t="s">
        <v>3072</v>
      </c>
    </row>
    <row r="4" spans="1:26" ht="15.75" thickBot="1">
      <c r="A4" s="10" t="s">
        <v>3073</v>
      </c>
      <c r="B4" s="173" t="s">
        <v>38</v>
      </c>
      <c r="C4" s="17" t="s">
        <v>3074</v>
      </c>
      <c r="D4" s="17" t="s">
        <v>65</v>
      </c>
      <c r="E4" s="10" t="s">
        <v>3075</v>
      </c>
      <c r="F4" s="38" t="s">
        <v>3076</v>
      </c>
      <c r="H4" s="10" t="s">
        <v>387</v>
      </c>
      <c r="I4" s="180" t="s">
        <v>16</v>
      </c>
      <c r="J4" s="38" t="s">
        <v>116</v>
      </c>
      <c r="K4" s="38" t="s">
        <v>47</v>
      </c>
      <c r="L4" s="176" t="s">
        <v>3077</v>
      </c>
      <c r="N4" s="37">
        <v>45047</v>
      </c>
      <c r="O4" s="38" t="s">
        <v>3078</v>
      </c>
      <c r="Q4" s="183" t="s">
        <v>49</v>
      </c>
      <c r="U4" s="38">
        <v>-3</v>
      </c>
      <c r="W4" s="38" t="s">
        <v>325</v>
      </c>
      <c r="X4" s="38" t="s">
        <v>3062</v>
      </c>
      <c r="Z4" s="38" t="s">
        <v>3079</v>
      </c>
    </row>
    <row r="5" spans="1:26">
      <c r="A5" s="10" t="s">
        <v>3080</v>
      </c>
      <c r="B5" s="10" t="s">
        <v>75</v>
      </c>
      <c r="E5" s="8" t="s">
        <v>3081</v>
      </c>
      <c r="F5" s="38" t="s">
        <v>230</v>
      </c>
      <c r="H5" s="10" t="s">
        <v>547</v>
      </c>
      <c r="I5" s="38" t="s">
        <v>11</v>
      </c>
      <c r="J5" s="38" t="s">
        <v>117</v>
      </c>
      <c r="K5" s="38" t="s">
        <v>3082</v>
      </c>
      <c r="L5" s="176" t="s">
        <v>3083</v>
      </c>
      <c r="N5" s="37">
        <v>45153</v>
      </c>
      <c r="O5" s="38" t="s">
        <v>3084</v>
      </c>
      <c r="W5" s="38" t="s">
        <v>310</v>
      </c>
      <c r="X5" s="38" t="s">
        <v>480</v>
      </c>
      <c r="Z5" s="38" t="s">
        <v>3085</v>
      </c>
    </row>
    <row r="6" spans="1:26">
      <c r="A6" s="10" t="s">
        <v>3086</v>
      </c>
      <c r="B6" s="173" t="s">
        <v>81</v>
      </c>
      <c r="E6" s="16" t="s">
        <v>3087</v>
      </c>
      <c r="F6" s="38" t="s">
        <v>418</v>
      </c>
      <c r="H6" s="17" t="s">
        <v>312</v>
      </c>
      <c r="I6" s="180" t="s">
        <v>124</v>
      </c>
      <c r="J6" s="38" t="s">
        <v>3088</v>
      </c>
      <c r="K6" s="38" t="s">
        <v>3089</v>
      </c>
      <c r="L6" s="176" t="s">
        <v>3090</v>
      </c>
      <c r="N6" s="37">
        <v>45188</v>
      </c>
      <c r="O6" s="38" t="s">
        <v>3091</v>
      </c>
      <c r="W6" s="38" t="s">
        <v>448</v>
      </c>
      <c r="X6" s="38" t="s">
        <v>3092</v>
      </c>
    </row>
    <row r="7" spans="1:26">
      <c r="A7" s="38" t="s">
        <v>3093</v>
      </c>
      <c r="B7" s="10" t="s">
        <v>79</v>
      </c>
      <c r="E7" s="16" t="s">
        <v>3094</v>
      </c>
      <c r="F7" s="176"/>
      <c r="I7" s="38" t="s">
        <v>3095</v>
      </c>
      <c r="J7" s="38" t="s">
        <v>114</v>
      </c>
      <c r="K7" s="38" t="s">
        <v>3096</v>
      </c>
      <c r="N7" s="37">
        <v>45201</v>
      </c>
      <c r="O7" s="38" t="s">
        <v>3097</v>
      </c>
    </row>
    <row r="8" spans="1:26">
      <c r="B8" s="173" t="s">
        <v>143</v>
      </c>
      <c r="I8" s="180" t="s">
        <v>17</v>
      </c>
      <c r="J8" s="38" t="s">
        <v>3098</v>
      </c>
      <c r="K8" s="38" t="s">
        <v>3099</v>
      </c>
      <c r="N8" s="37">
        <v>45223</v>
      </c>
    </row>
    <row r="9" spans="1:26">
      <c r="B9" s="17" t="s">
        <v>3100</v>
      </c>
      <c r="I9" s="180" t="s">
        <v>3101</v>
      </c>
      <c r="J9" s="38" t="s">
        <v>113</v>
      </c>
      <c r="K9" s="38" t="s">
        <v>3102</v>
      </c>
      <c r="N9" s="37">
        <v>45243</v>
      </c>
    </row>
    <row r="10" spans="1:26">
      <c r="B10" s="174" t="s">
        <v>144</v>
      </c>
      <c r="J10" s="38" t="s">
        <v>3103</v>
      </c>
      <c r="K10" s="38" t="s">
        <v>3104</v>
      </c>
      <c r="N10" s="37">
        <v>45244</v>
      </c>
    </row>
    <row r="11" spans="1:26">
      <c r="B11" s="174" t="s">
        <v>3105</v>
      </c>
      <c r="J11" s="38" t="s">
        <v>115</v>
      </c>
      <c r="K11" s="38" t="s">
        <v>3106</v>
      </c>
      <c r="N11" s="37">
        <v>45285</v>
      </c>
    </row>
    <row r="12" spans="1:26">
      <c r="K12" s="38" t="s">
        <v>3107</v>
      </c>
      <c r="N12" s="37"/>
    </row>
    <row r="13" spans="1:26">
      <c r="K13" s="38" t="s">
        <v>3108</v>
      </c>
      <c r="N13" s="37"/>
    </row>
    <row r="14" spans="1:26">
      <c r="K14" s="38" t="s">
        <v>3109</v>
      </c>
      <c r="N14" s="37"/>
    </row>
    <row r="15" spans="1:26">
      <c r="K15" s="38" t="s">
        <v>3110</v>
      </c>
      <c r="N15" s="37"/>
    </row>
    <row r="16" spans="1:26">
      <c r="K16" s="38" t="s">
        <v>3111</v>
      </c>
      <c r="N16" s="37"/>
    </row>
    <row r="17" spans="11:14">
      <c r="K17" s="38" t="s">
        <v>3112</v>
      </c>
      <c r="N17" s="37"/>
    </row>
    <row r="18" spans="11:14">
      <c r="K18" s="38" t="s">
        <v>3113</v>
      </c>
    </row>
    <row r="19" spans="11:14">
      <c r="K19" s="38" t="s">
        <v>3114</v>
      </c>
    </row>
    <row r="20" spans="11:14">
      <c r="K20" s="38" t="s">
        <v>3115</v>
      </c>
    </row>
    <row r="21" spans="11:14">
      <c r="K21" s="38" t="s">
        <v>3116</v>
      </c>
    </row>
    <row r="22" spans="11:14">
      <c r="K22" s="38" t="s">
        <v>3117</v>
      </c>
    </row>
    <row r="23" spans="11:14">
      <c r="K23" s="38" t="s">
        <v>3118</v>
      </c>
    </row>
    <row r="24" spans="11:14">
      <c r="K24" s="38" t="s">
        <v>3119</v>
      </c>
    </row>
    <row r="25" spans="11:14">
      <c r="K25" s="38" t="s">
        <v>3120</v>
      </c>
    </row>
    <row r="26" spans="11:14">
      <c r="K26" s="38" t="s">
        <v>3121</v>
      </c>
    </row>
    <row r="27" spans="11:14">
      <c r="K27" s="38" t="s">
        <v>3122</v>
      </c>
    </row>
    <row r="28" spans="11:14">
      <c r="K28" s="38" t="s">
        <v>3123</v>
      </c>
    </row>
    <row r="29" spans="11:14">
      <c r="K29" s="38" t="s">
        <v>3124</v>
      </c>
    </row>
    <row r="30" spans="11:14">
      <c r="K30" s="38" t="s">
        <v>3125</v>
      </c>
    </row>
    <row r="31" spans="11:14">
      <c r="K31" s="38" t="s">
        <v>3126</v>
      </c>
    </row>
    <row r="40" spans="1:18" ht="30">
      <c r="A40" s="38" t="s">
        <v>20</v>
      </c>
      <c r="B40" s="37" t="s">
        <v>3127</v>
      </c>
      <c r="C40" s="38" t="s">
        <v>3128</v>
      </c>
      <c r="D40" s="38" t="s">
        <v>3129</v>
      </c>
      <c r="E40" s="38" t="s">
        <v>3130</v>
      </c>
      <c r="F40" s="38" t="s">
        <v>11</v>
      </c>
      <c r="G40" s="38" t="s">
        <v>3131</v>
      </c>
      <c r="H40" s="38" t="s">
        <v>3132</v>
      </c>
      <c r="I40" s="38" t="s">
        <v>3133</v>
      </c>
      <c r="J40" s="38" t="s">
        <v>3134</v>
      </c>
      <c r="K40" s="38" t="s">
        <v>144</v>
      </c>
      <c r="L40" s="38" t="s">
        <v>3135</v>
      </c>
      <c r="M40" s="37" t="s">
        <v>3136</v>
      </c>
      <c r="N40" s="177" t="s">
        <v>3137</v>
      </c>
      <c r="O40" s="38" t="s">
        <v>3138</v>
      </c>
      <c r="P40" s="177" t="s">
        <v>3139</v>
      </c>
      <c r="Q40" s="177" t="s">
        <v>3140</v>
      </c>
      <c r="R40" s="177" t="s">
        <v>3141</v>
      </c>
    </row>
    <row r="41" spans="1:18">
      <c r="A41" s="38" t="s">
        <v>3142</v>
      </c>
      <c r="B41" s="38">
        <v>1</v>
      </c>
      <c r="C41" s="38">
        <v>1</v>
      </c>
      <c r="D41" s="38">
        <v>4</v>
      </c>
      <c r="E41" s="38">
        <v>4</v>
      </c>
      <c r="F41" s="38">
        <v>7</v>
      </c>
      <c r="G41" s="38">
        <v>2</v>
      </c>
      <c r="H41" s="38">
        <v>2</v>
      </c>
      <c r="I41" s="38">
        <v>12</v>
      </c>
      <c r="J41" s="38">
        <v>20</v>
      </c>
      <c r="K41" s="38">
        <v>10</v>
      </c>
    </row>
    <row r="42" spans="1:18">
      <c r="A42" s="177" t="s">
        <v>3143</v>
      </c>
      <c r="B42" s="38">
        <v>0.6</v>
      </c>
      <c r="C42" s="38">
        <v>0.6</v>
      </c>
      <c r="D42" s="38">
        <v>5</v>
      </c>
      <c r="E42" s="38">
        <v>5</v>
      </c>
      <c r="F42" s="38">
        <v>7</v>
      </c>
      <c r="G42" s="38">
        <v>1.5</v>
      </c>
      <c r="H42" s="38">
        <v>1.5</v>
      </c>
      <c r="I42" s="38">
        <v>12</v>
      </c>
      <c r="J42" s="38">
        <v>20</v>
      </c>
      <c r="K42" s="38">
        <v>10</v>
      </c>
    </row>
    <row r="43" spans="1:18">
      <c r="A43" s="38" t="s">
        <v>3144</v>
      </c>
      <c r="B43" s="38">
        <v>1.25</v>
      </c>
      <c r="C43" s="38">
        <v>1.25</v>
      </c>
      <c r="D43" s="38">
        <v>3</v>
      </c>
      <c r="E43" s="38">
        <v>3</v>
      </c>
      <c r="F43" s="38">
        <v>4</v>
      </c>
      <c r="G43" s="38">
        <v>2</v>
      </c>
      <c r="H43" s="38">
        <v>2</v>
      </c>
      <c r="I43" s="38">
        <v>12</v>
      </c>
      <c r="J43" s="38">
        <v>20</v>
      </c>
      <c r="K43" s="38">
        <v>4</v>
      </c>
    </row>
    <row r="44" spans="1:18">
      <c r="A44" s="38" t="s">
        <v>3145</v>
      </c>
      <c r="B44" s="38">
        <v>0.25</v>
      </c>
      <c r="F44" s="38">
        <v>0.75</v>
      </c>
      <c r="J44" s="38">
        <v>2</v>
      </c>
      <c r="K44" s="38">
        <v>1.5</v>
      </c>
      <c r="L44" s="38">
        <v>2</v>
      </c>
      <c r="M44" s="38">
        <v>4</v>
      </c>
      <c r="N44" s="38">
        <v>10</v>
      </c>
    </row>
    <row r="45" spans="1:18">
      <c r="A45" s="38" t="s">
        <v>3146</v>
      </c>
      <c r="B45" s="38">
        <v>0.35</v>
      </c>
      <c r="C45" s="38">
        <v>2</v>
      </c>
      <c r="F45" s="38">
        <v>1</v>
      </c>
      <c r="G45" s="38">
        <v>2</v>
      </c>
      <c r="H45" s="38">
        <v>2</v>
      </c>
      <c r="J45" s="38">
        <v>2</v>
      </c>
      <c r="K45" s="38">
        <v>2</v>
      </c>
      <c r="L45" s="38">
        <v>2</v>
      </c>
      <c r="M45" s="38">
        <v>4</v>
      </c>
      <c r="N45" s="38">
        <v>10</v>
      </c>
    </row>
    <row r="46" spans="1:18">
      <c r="A46" s="38" t="s">
        <v>3147</v>
      </c>
      <c r="B46" s="38">
        <v>0.5</v>
      </c>
      <c r="C46" s="38">
        <v>0.5</v>
      </c>
      <c r="F46" s="38">
        <v>0.66</v>
      </c>
      <c r="I46" s="38">
        <v>20</v>
      </c>
    </row>
    <row r="47" spans="1:18">
      <c r="A47" s="38" t="s">
        <v>3148</v>
      </c>
      <c r="B47" s="38">
        <v>0.25</v>
      </c>
      <c r="C47" s="38">
        <v>0.25</v>
      </c>
      <c r="I47" s="38">
        <v>20</v>
      </c>
    </row>
    <row r="48" spans="1:18">
      <c r="A48" s="38" t="s">
        <v>3149</v>
      </c>
      <c r="F48" s="38">
        <v>0.33</v>
      </c>
    </row>
    <row r="49" spans="1:18">
      <c r="A49" s="177" t="s">
        <v>3150</v>
      </c>
      <c r="B49" s="38">
        <v>15</v>
      </c>
      <c r="C49" s="38">
        <v>15</v>
      </c>
      <c r="D49" s="38">
        <v>15</v>
      </c>
      <c r="F49" s="38">
        <v>15</v>
      </c>
      <c r="H49" s="38">
        <v>30</v>
      </c>
      <c r="J49" s="38">
        <v>30</v>
      </c>
      <c r="K49" s="38">
        <v>15</v>
      </c>
    </row>
    <row r="50" spans="1:18">
      <c r="A50" s="38" t="s">
        <v>3151</v>
      </c>
      <c r="O50" s="38">
        <v>1</v>
      </c>
      <c r="P50" s="38">
        <v>5</v>
      </c>
      <c r="Q50" s="38">
        <v>4</v>
      </c>
      <c r="R50" s="38">
        <v>6</v>
      </c>
    </row>
    <row r="52" spans="1:18">
      <c r="A52" s="109"/>
    </row>
    <row r="54" spans="1:18" ht="18">
      <c r="A54" s="178" t="s">
        <v>3152</v>
      </c>
      <c r="B54" s="179" t="s">
        <v>3153</v>
      </c>
      <c r="C54" s="178" t="s">
        <v>3154</v>
      </c>
      <c r="D54" s="178" t="s">
        <v>3155</v>
      </c>
      <c r="E54" s="178" t="s">
        <v>3156</v>
      </c>
    </row>
    <row r="55" spans="1:18">
      <c r="A55" s="38" t="s">
        <v>3070</v>
      </c>
      <c r="B55" s="38">
        <v>11</v>
      </c>
      <c r="C55" s="38">
        <v>1.5</v>
      </c>
      <c r="D55" s="38">
        <v>3.5</v>
      </c>
      <c r="E55" s="38">
        <f>SUM(VPAT[[#This Row],[VPAT Documentation]:[VPAT QA]])</f>
        <v>16</v>
      </c>
    </row>
    <row r="56" spans="1:18">
      <c r="A56" s="38" t="s">
        <v>49</v>
      </c>
      <c r="B56" s="38">
        <v>17</v>
      </c>
      <c r="C56" s="38">
        <v>2</v>
      </c>
      <c r="D56" s="38">
        <v>5</v>
      </c>
      <c r="E56" s="38">
        <f>SUM(VPAT[[#This Row],[VPAT Documentation]:[VPAT QA]])</f>
        <v>24</v>
      </c>
    </row>
  </sheetData>
  <pageMargins left="0.7" right="0.7" top="0.75" bottom="0.75" header="0.3" footer="0.3"/>
  <pageSetup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E9D5B-1E4A-446E-A46B-873CB9E59393}">
  <dimension ref="B1:L31"/>
  <sheetViews>
    <sheetView topLeftCell="A12" workbookViewId="0">
      <selection activeCell="G20" sqref="G20"/>
    </sheetView>
  </sheetViews>
  <sheetFormatPr defaultColWidth="8.42578125" defaultRowHeight="15"/>
  <cols>
    <col min="2" max="2" width="24.7109375" customWidth="1"/>
    <col min="3" max="3" width="18.28515625" bestFit="1" customWidth="1"/>
    <col min="4" max="4" width="18.42578125" customWidth="1"/>
    <col min="5" max="5" width="20.42578125" customWidth="1"/>
    <col min="6" max="6" width="21.28515625" bestFit="1" customWidth="1"/>
    <col min="7" max="7" width="22.42578125" bestFit="1" customWidth="1"/>
    <col min="8" max="8" width="14.42578125" bestFit="1" customWidth="1"/>
    <col min="9" max="9" width="9.28515625" bestFit="1" customWidth="1"/>
    <col min="10" max="10" width="10.28515625" bestFit="1" customWidth="1"/>
    <col min="11" max="11" width="10" bestFit="1" customWidth="1"/>
    <col min="12" max="12" width="10.42578125" bestFit="1" customWidth="1"/>
  </cols>
  <sheetData>
    <row r="1" spans="2:12" ht="21.75" thickBot="1">
      <c r="B1" s="215" t="s">
        <v>3157</v>
      </c>
      <c r="C1" s="216"/>
      <c r="D1" s="216"/>
      <c r="E1" s="217"/>
      <c r="G1" s="59" t="s">
        <v>3158</v>
      </c>
      <c r="H1" s="60" t="s">
        <v>3159</v>
      </c>
      <c r="I1" s="60" t="s">
        <v>3160</v>
      </c>
      <c r="J1" s="60" t="s">
        <v>3161</v>
      </c>
      <c r="K1" s="60" t="s">
        <v>3162</v>
      </c>
      <c r="L1" s="61" t="s">
        <v>3163</v>
      </c>
    </row>
    <row r="2" spans="2:12">
      <c r="G2" s="62" t="s">
        <v>3164</v>
      </c>
      <c r="H2" s="3" t="s">
        <v>3165</v>
      </c>
      <c r="I2" s="3" t="s">
        <v>3166</v>
      </c>
      <c r="J2" s="63" t="s">
        <v>3167</v>
      </c>
      <c r="K2" s="3" t="s">
        <v>3168</v>
      </c>
      <c r="L2" s="64" t="s">
        <v>3169</v>
      </c>
    </row>
    <row r="3" spans="2:12">
      <c r="B3" s="65" t="s">
        <v>3170</v>
      </c>
      <c r="C3" s="66" t="s">
        <v>0</v>
      </c>
      <c r="D3" s="60" t="s">
        <v>3171</v>
      </c>
      <c r="E3" s="67" t="s">
        <v>3172</v>
      </c>
      <c r="G3" s="62" t="s">
        <v>120</v>
      </c>
      <c r="H3" s="3" t="s">
        <v>3173</v>
      </c>
      <c r="I3" s="3" t="s">
        <v>3174</v>
      </c>
      <c r="J3" s="3" t="s">
        <v>3175</v>
      </c>
      <c r="K3" s="3" t="s">
        <v>3176</v>
      </c>
      <c r="L3" s="68" t="s">
        <v>3177</v>
      </c>
    </row>
    <row r="4" spans="2:12">
      <c r="B4" s="62" t="s">
        <v>3178</v>
      </c>
      <c r="C4" s="3"/>
      <c r="D4" s="3" t="s">
        <v>3179</v>
      </c>
      <c r="E4" s="69">
        <f>Project_Team9[[#This Row],[Name]]/9</f>
        <v>0</v>
      </c>
      <c r="G4" s="62" t="s">
        <v>3180</v>
      </c>
      <c r="H4" s="3" t="s">
        <v>3173</v>
      </c>
      <c r="I4" s="3" t="s">
        <v>3181</v>
      </c>
      <c r="J4" s="3" t="s">
        <v>3182</v>
      </c>
      <c r="K4" s="3" t="s">
        <v>3183</v>
      </c>
      <c r="L4" s="68" t="s">
        <v>3184</v>
      </c>
    </row>
    <row r="5" spans="2:12">
      <c r="B5" s="62" t="s">
        <v>3185</v>
      </c>
      <c r="C5" s="3"/>
      <c r="D5" s="3" t="s">
        <v>3186</v>
      </c>
      <c r="E5" s="69">
        <f>Project_Team9[[#This Row],[Name]]/9</f>
        <v>0</v>
      </c>
      <c r="G5" s="62" t="s">
        <v>3187</v>
      </c>
      <c r="H5" s="3" t="s">
        <v>3188</v>
      </c>
      <c r="I5" s="3" t="s">
        <v>3181</v>
      </c>
      <c r="J5" s="3" t="s">
        <v>3182</v>
      </c>
      <c r="K5" s="3" t="s">
        <v>3183</v>
      </c>
      <c r="L5" s="68" t="s">
        <v>3184</v>
      </c>
    </row>
    <row r="6" spans="2:12">
      <c r="B6" s="70" t="s">
        <v>3189</v>
      </c>
      <c r="C6" s="71"/>
      <c r="D6" s="3" t="s">
        <v>3190</v>
      </c>
      <c r="E6" s="69">
        <f>Project_Team9[[#This Row],[Name]]/9</f>
        <v>0</v>
      </c>
      <c r="G6" s="70" t="s">
        <v>3191</v>
      </c>
      <c r="H6" s="71" t="s">
        <v>3192</v>
      </c>
      <c r="I6" s="71" t="s">
        <v>3193</v>
      </c>
      <c r="J6" s="71" t="s">
        <v>3194</v>
      </c>
      <c r="K6" s="71" t="s">
        <v>3195</v>
      </c>
      <c r="L6" s="72" t="s">
        <v>3196</v>
      </c>
    </row>
    <row r="7" spans="2:12">
      <c r="B7" s="71" t="s">
        <v>3197</v>
      </c>
      <c r="C7" s="72"/>
      <c r="D7" s="73" t="s">
        <v>3198</v>
      </c>
      <c r="E7" s="74">
        <f>Project_Team9[[#This Row],[Name]]/9</f>
        <v>0</v>
      </c>
      <c r="G7" s="70" t="s">
        <v>121</v>
      </c>
      <c r="H7" s="71" t="s">
        <v>3199</v>
      </c>
      <c r="I7" s="71" t="s">
        <v>3200</v>
      </c>
      <c r="J7" s="75" t="s">
        <v>3201</v>
      </c>
      <c r="K7" s="71" t="s">
        <v>3202</v>
      </c>
      <c r="L7" s="72" t="s">
        <v>3203</v>
      </c>
    </row>
    <row r="8" spans="2:12">
      <c r="B8" s="70" t="s">
        <v>3204</v>
      </c>
      <c r="C8" s="74" t="e">
        <f>SUM(D13+D16+D17+D18+D22+D23+D24+D25+D19)</f>
        <v>#DIV/0!</v>
      </c>
      <c r="D8" s="71" t="s">
        <v>3205</v>
      </c>
      <c r="E8" s="76" t="e">
        <f>Project_Team9[[#This Row],[Name]]/9</f>
        <v>#DIV/0!</v>
      </c>
      <c r="G8" s="70" t="s">
        <v>3206</v>
      </c>
      <c r="H8" s="71" t="s">
        <v>3207</v>
      </c>
      <c r="I8" s="71" t="s">
        <v>3208</v>
      </c>
      <c r="J8" s="71" t="s">
        <v>3209</v>
      </c>
      <c r="K8" s="71" t="s">
        <v>3210</v>
      </c>
      <c r="L8" s="72" t="s">
        <v>3211</v>
      </c>
    </row>
    <row r="9" spans="2:12">
      <c r="G9" s="62" t="s">
        <v>3212</v>
      </c>
      <c r="H9" s="71" t="s">
        <v>3207</v>
      </c>
      <c r="I9" s="71" t="s">
        <v>3208</v>
      </c>
      <c r="J9" s="71" t="s">
        <v>3209</v>
      </c>
      <c r="K9" s="71" t="s">
        <v>3210</v>
      </c>
      <c r="L9" s="72" t="s">
        <v>3211</v>
      </c>
    </row>
    <row r="10" spans="2:12">
      <c r="B10" s="65" t="s">
        <v>3213</v>
      </c>
      <c r="C10" s="67" t="s">
        <v>3214</v>
      </c>
      <c r="D10" s="66" t="s">
        <v>3215</v>
      </c>
      <c r="G10" s="70" t="s">
        <v>3216</v>
      </c>
      <c r="H10" s="71" t="s">
        <v>3207</v>
      </c>
      <c r="I10" s="71" t="s">
        <v>3208</v>
      </c>
      <c r="J10" s="71" t="s">
        <v>3209</v>
      </c>
      <c r="K10" s="71" t="s">
        <v>3210</v>
      </c>
      <c r="L10" s="72" t="s">
        <v>3211</v>
      </c>
    </row>
    <row r="11" spans="2:12">
      <c r="B11" s="3" t="s">
        <v>3217</v>
      </c>
      <c r="C11" s="3"/>
      <c r="D11" s="3" t="str">
        <f>IF(Project_planning11[[#This Row],[Data]]&lt;75%,"5",IF(Project_planning11[[#This Row],[Data]]&lt;95%,"4",IF(Project_planning11[[#This Row],[Data]]&lt;105%,"3",IF(Project_planning11[[#This Row],[Data]]&lt;125%,"2",IF(Project_planning11[[#This Row],[Data]]&gt;125%,"1")))))</f>
        <v>5</v>
      </c>
      <c r="G11" s="70" t="s">
        <v>3218</v>
      </c>
      <c r="H11" s="75" t="s">
        <v>3219</v>
      </c>
      <c r="I11" s="75" t="s">
        <v>3220</v>
      </c>
      <c r="J11" s="71" t="s">
        <v>3221</v>
      </c>
      <c r="K11" s="71" t="s">
        <v>3222</v>
      </c>
      <c r="L11" s="77" t="s">
        <v>3223</v>
      </c>
    </row>
    <row r="12" spans="2:12">
      <c r="B12" s="3" t="s">
        <v>41</v>
      </c>
      <c r="C12" s="3"/>
      <c r="D12" s="3" t="str">
        <f>IF(Project_planning11[[#This Row],[Data]]&lt;75%,"5",IF(Project_planning11[[#This Row],[Data]]&lt;95%,"4",IF(Project_planning11[[#This Row],[Data]]&lt;105%,"3",IF(Project_planning11[[#This Row],[Data]]&lt;125%,"2",IF(Project_planning11[[#This Row],[Data]]&gt;125%,"1")))))</f>
        <v>5</v>
      </c>
    </row>
    <row r="13" spans="2:12">
      <c r="B13" s="71" t="s">
        <v>3224</v>
      </c>
      <c r="C13" s="78" t="e">
        <f>C12/C11</f>
        <v>#DIV/0!</v>
      </c>
      <c r="D13" s="3" t="e">
        <f>IF(Project_planning11[[#This Row],[Data]]&lt;75%,"5",IF(Project_planning11[[#This Row],[Data]]&lt;95%,"4",IF(Project_planning11[[#This Row],[Data]]&lt;105%,"3",IF(Project_planning11[[#This Row],[Data]]&lt;125%,"2",IF(Project_planning11[[#This Row],[Data]]&gt;125%,"1")))))</f>
        <v>#DIV/0!</v>
      </c>
      <c r="F13" s="79"/>
      <c r="G13" s="59" t="s">
        <v>3206</v>
      </c>
      <c r="H13" s="61" t="s">
        <v>3225</v>
      </c>
    </row>
    <row r="14" spans="2:12" ht="15.75" thickBot="1">
      <c r="G14" s="62" t="s">
        <v>3226</v>
      </c>
      <c r="H14" s="64">
        <v>1</v>
      </c>
    </row>
    <row r="15" spans="2:12">
      <c r="B15" s="80" t="s">
        <v>3227</v>
      </c>
      <c r="C15" s="81" t="s">
        <v>3214</v>
      </c>
      <c r="D15" s="82" t="s">
        <v>3215</v>
      </c>
      <c r="G15" s="62" t="s">
        <v>3228</v>
      </c>
      <c r="H15" s="64">
        <v>2</v>
      </c>
    </row>
    <row r="16" spans="2:12">
      <c r="B16" s="83" t="s">
        <v>3229</v>
      </c>
      <c r="C16" s="84" t="e">
        <f>4/(C6)</f>
        <v>#DIV/0!</v>
      </c>
      <c r="D16" s="85">
        <v>5</v>
      </c>
      <c r="G16" s="62" t="s">
        <v>3230</v>
      </c>
      <c r="H16" s="64">
        <v>3</v>
      </c>
    </row>
    <row r="17" spans="2:8">
      <c r="B17" s="86" t="s">
        <v>45</v>
      </c>
      <c r="C17" s="87" t="e">
        <f>98/(C6)</f>
        <v>#DIV/0!</v>
      </c>
      <c r="D17" s="88">
        <v>5</v>
      </c>
      <c r="G17" s="62" t="s">
        <v>3231</v>
      </c>
      <c r="H17" s="64">
        <v>4</v>
      </c>
    </row>
    <row r="18" spans="2:8">
      <c r="B18" s="83" t="s">
        <v>3232</v>
      </c>
      <c r="C18" s="84"/>
      <c r="D18" s="85">
        <v>1</v>
      </c>
      <c r="G18" s="62" t="s">
        <v>3233</v>
      </c>
      <c r="H18" s="64">
        <v>5</v>
      </c>
    </row>
    <row r="19" spans="2:8" ht="15.75" thickBot="1">
      <c r="B19" s="89" t="s">
        <v>3234</v>
      </c>
      <c r="C19" s="90" t="e">
        <f>19/C6</f>
        <v>#DIV/0!</v>
      </c>
      <c r="D19" s="91">
        <v>1</v>
      </c>
    </row>
    <row r="20" spans="2:8">
      <c r="C20" s="92"/>
    </row>
    <row r="21" spans="2:8">
      <c r="B21" s="65" t="s">
        <v>3206</v>
      </c>
      <c r="C21" s="67" t="s">
        <v>3214</v>
      </c>
      <c r="D21" s="67" t="s">
        <v>3215</v>
      </c>
      <c r="G21" s="65" t="s">
        <v>3235</v>
      </c>
      <c r="H21" s="67" t="s">
        <v>3236</v>
      </c>
    </row>
    <row r="22" spans="2:8">
      <c r="B22" s="62" t="s">
        <v>3237</v>
      </c>
      <c r="C22" s="93"/>
      <c r="D22" s="94" t="str">
        <f>IF(Feedback32[[#This Row],[Data]]&lt;60%,"1",IF(Feedback32[[#This Row],[Data]]&lt;75%,"2",IF(Feedback32[[#This Row],[Data]]&lt;90%,"3",IF(Feedback32[[#This Row],[Data]]&lt;95%,"4",IF(Feedback32[[#This Row],[Data]]&gt;95%,"5")))))</f>
        <v>1</v>
      </c>
      <c r="G22" s="95" t="s">
        <v>3238</v>
      </c>
      <c r="H22" s="96">
        <v>1</v>
      </c>
    </row>
    <row r="23" spans="2:8">
      <c r="B23" s="62" t="s">
        <v>3239</v>
      </c>
      <c r="C23" s="93"/>
      <c r="D23" s="94" t="str">
        <f>IF(Feedback32[[#This Row],[Data]]&lt;60%,"1",IF(Feedback32[[#This Row],[Data]]&lt;75%,"2",IF(Feedback32[[#This Row],[Data]]&lt;90%,"3",IF(Feedback32[[#This Row],[Data]]&lt;95%,"4",IF(Feedback32[[#This Row],[Data]]&gt;95%,"5")))))</f>
        <v>1</v>
      </c>
      <c r="G23" s="62" t="s">
        <v>3240</v>
      </c>
      <c r="H23" s="64">
        <v>2</v>
      </c>
    </row>
    <row r="24" spans="2:8">
      <c r="B24" s="70" t="s">
        <v>3241</v>
      </c>
      <c r="C24" s="93"/>
      <c r="D24" s="94" t="str">
        <f>IF(Feedback32[[#This Row],[Data]]&lt;60%,"1",IF(Feedback32[[#This Row],[Data]]&lt;75%,"2",IF(Feedback32[[#This Row],[Data]]&lt;90%,"3",IF(Feedback32[[#This Row],[Data]]&lt;95%,"4",IF(Feedback32[[#This Row],[Data]]&gt;95%,"5")))))</f>
        <v>1</v>
      </c>
      <c r="G24" s="95" t="s">
        <v>3242</v>
      </c>
      <c r="H24" s="96">
        <v>3</v>
      </c>
    </row>
    <row r="25" spans="2:8">
      <c r="B25" s="70" t="s">
        <v>3243</v>
      </c>
      <c r="C25" s="97"/>
      <c r="D25" s="98" t="str">
        <f>IF(Feedback32[[#This Row],[Data]]&lt;60%,"1",IF(Feedback32[[#This Row],[Data]]&lt;75%,"2",IF(Feedback32[[#This Row],[Data]]&lt;90%,"3",IF(Feedback32[[#This Row],[Data]]&lt;95%,"4",IF(Feedback32[[#This Row],[Data]]&gt;95%,"5")))))</f>
        <v>1</v>
      </c>
      <c r="G25" s="62" t="s">
        <v>3244</v>
      </c>
      <c r="H25" s="64">
        <v>4</v>
      </c>
    </row>
    <row r="26" spans="2:8">
      <c r="C26" s="99"/>
      <c r="G26" s="100" t="s">
        <v>3245</v>
      </c>
      <c r="H26" s="101">
        <v>5</v>
      </c>
    </row>
    <row r="27" spans="2:8">
      <c r="C27" s="79"/>
      <c r="E27" s="79"/>
    </row>
    <row r="28" spans="2:8">
      <c r="B28" s="65" t="s">
        <v>3157</v>
      </c>
      <c r="C28" s="61" t="s">
        <v>237</v>
      </c>
    </row>
    <row r="29" spans="2:8">
      <c r="B29" s="62" t="s">
        <v>3246</v>
      </c>
      <c r="C29" s="64"/>
    </row>
    <row r="30" spans="2:8">
      <c r="B30" s="62" t="s">
        <v>3247</v>
      </c>
      <c r="C30" s="64"/>
    </row>
    <row r="31" spans="2:8">
      <c r="B31" s="70" t="s">
        <v>3248</v>
      </c>
      <c r="C31" s="72"/>
    </row>
  </sheetData>
  <mergeCells count="1">
    <mergeCell ref="B1:E1"/>
  </mergeCells>
  <pageMargins left="0.7" right="0.7" top="0.75" bottom="0.75" header="0.3" footer="0.3"/>
  <tableParts count="7">
    <tablePart r:id="rId1"/>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789dd31-553d-4fc2-954c-ea467d322717" xsi:nil="true"/>
    <lcf76f155ced4ddcb4097134ff3c332f xmlns="8213ff58-4912-459f-a164-5c8a9ed7a8aa">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A08DBD9DBEFDC4E9F32147BAF5F6A7C" ma:contentTypeVersion="19" ma:contentTypeDescription="Create a new document." ma:contentTypeScope="" ma:versionID="0d5fd4980e7ae868726c43c451d60dd3">
  <xsd:schema xmlns:xsd="http://www.w3.org/2001/XMLSchema" xmlns:xs="http://www.w3.org/2001/XMLSchema" xmlns:p="http://schemas.microsoft.com/office/2006/metadata/properties" xmlns:ns1="http://schemas.microsoft.com/sharepoint/v3" xmlns:ns2="8213ff58-4912-459f-a164-5c8a9ed7a8aa" xmlns:ns3="a789dd31-553d-4fc2-954c-ea467d322717" targetNamespace="http://schemas.microsoft.com/office/2006/metadata/properties" ma:root="true" ma:fieldsID="6cf042668b22aaba5cb0c26211f26495" ns1:_="" ns2:_="" ns3:_="">
    <xsd:import namespace="http://schemas.microsoft.com/sharepoint/v3"/>
    <xsd:import namespace="8213ff58-4912-459f-a164-5c8a9ed7a8aa"/>
    <xsd:import namespace="a789dd31-553d-4fc2-954c-ea467d32271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ServiceLocation" minOccurs="0"/>
                <xsd:element ref="ns2:MediaLengthInSeconds" minOccurs="0"/>
                <xsd:element ref="ns2:lcf76f155ced4ddcb4097134ff3c332f" minOccurs="0"/>
                <xsd:element ref="ns3:TaxCatchAll" minOccurs="0"/>
                <xsd:element ref="ns1:_ip_UnifiedCompliancePolicyProperties" minOccurs="0"/>
                <xsd:element ref="ns1:_ip_UnifiedCompliancePolicyUIActio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13ff58-4912-459f-a164-5c8a9ed7a8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a90e3c1-78cc-48c0-ab9c-8ece4e3baac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89dd31-553d-4fc2-954c-ea467d322717"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686cacd-43ce-42d3-9fa2-c4f53c2882d9}" ma:internalName="TaxCatchAll" ma:showField="CatchAllData" ma:web="a789dd31-553d-4fc2-954c-ea467d32271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B35B30D-9BE5-4F52-A9B6-F5326BEEE3A0}">
  <ds:schemaRefs>
    <ds:schemaRef ds:uri="http://schemas.microsoft.com/office/infopath/2007/PartnerControls"/>
    <ds:schemaRef ds:uri="http://purl.org/dc/terms/"/>
    <ds:schemaRef ds:uri="http://schemas.microsoft.com/sharepoint/v3"/>
    <ds:schemaRef ds:uri="http://schemas.microsoft.com/office/2006/metadata/properties"/>
    <ds:schemaRef ds:uri="http://schemas.microsoft.com/office/2006/documentManagement/types"/>
    <ds:schemaRef ds:uri="8213ff58-4912-459f-a164-5c8a9ed7a8aa"/>
    <ds:schemaRef ds:uri="http://www.w3.org/XML/1998/namespace"/>
    <ds:schemaRef ds:uri="http://purl.org/dc/dcmitype/"/>
    <ds:schemaRef ds:uri="http://purl.org/dc/elements/1.1/"/>
    <ds:schemaRef ds:uri="http://schemas.openxmlformats.org/package/2006/metadata/core-properties"/>
    <ds:schemaRef ds:uri="a789dd31-553d-4fc2-954c-ea467d322717"/>
  </ds:schemaRefs>
</ds:datastoreItem>
</file>

<file path=customXml/itemProps2.xml><?xml version="1.0" encoding="utf-8"?>
<ds:datastoreItem xmlns:ds="http://schemas.openxmlformats.org/officeDocument/2006/customXml" ds:itemID="{F1A8AD9A-2BB4-4AC0-91CA-6C85935AFA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213ff58-4912-459f-a164-5c8a9ed7a8aa"/>
    <ds:schemaRef ds:uri="a789dd31-553d-4fc2-954c-ea467d32271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8F418E-2687-4667-B85D-4C36762861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Plan</vt:lpstr>
      <vt:lpstr>Project</vt:lpstr>
      <vt:lpstr>Production</vt:lpstr>
      <vt:lpstr>URL</vt:lpstr>
      <vt:lpstr>Final Report</vt:lpstr>
      <vt:lpstr>List</vt:lpstr>
      <vt:lpstr>Jira Upload</vt:lpstr>
      <vt:lpstr>Issue Variable</vt:lpstr>
      <vt:lpstr>Feedback</vt:lpstr>
      <vt:lpstr>Dashboard - Testing</vt:lpstr>
      <vt:lpstr>Dashboard - Report Writing</vt:lpstr>
      <vt:lpstr>Variables</vt:lpstr>
      <vt:lpstr>Project Review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cloudconvert_19</cp:lastModifiedBy>
  <cp:revision/>
  <dcterms:created xsi:type="dcterms:W3CDTF">2018-10-05T06:16:46Z</dcterms:created>
  <dcterms:modified xsi:type="dcterms:W3CDTF">2025-02-23T05:46:47Z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0x010100DA08DBD9DBEFDC4E9F32147BAF5F6A7C</vt:lpwstr>
  </property>
  <property fmtid="{D5CDD505-2E9C-101B-9397-08002B2CF9AE}" pid="3" name="Order">
    <vt:r8>400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MediaServiceImageTags">
    <vt:lpwstr/>
  </property>
</Properties>
</file>